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4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5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6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7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drawings/drawing8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9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drawings/drawing10.xml" ContentType="application/vnd.openxmlformats-officedocument.drawing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drawings/drawing11.xml" ContentType="application/vnd.openxmlformats-officedocument.drawing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drawings/drawing12.xml" ContentType="application/vnd.openxmlformats-officedocument.drawing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drawings/drawing13.xml" ContentType="application/vnd.openxmlformats-officedocument.drawing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drawings/drawing14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drawings/drawing15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drawings/drawing16.xml" ContentType="application/vnd.openxmlformats-officedocument.drawing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drawings/drawing17.xml" ContentType="application/vnd.openxmlformats-officedocument.drawing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drawings/drawing18.xml" ContentType="application/vnd.openxmlformats-officedocument.drawing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19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drawings/drawing20.xml" ContentType="application/vnd.openxmlformats-officedocument.drawing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21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drawings/drawing22.xml" ContentType="application/vnd.openxmlformats-officedocument.drawing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fileSharing readOnlyRecommended="1" userName="jonathan.jacquier000" algorithmName="SHA-512" hashValue="CzU42e3/jpQEjQoa0NxsN3gfPlkovwO/opgDZXkwHUNmblzU/sMCkODW9TrF7nGmrVry33OvAGquzgNA+ohBsw==" saltValue="jBZxEs/yfrLy+2eZWzkCZQ==" spinCount="10000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naevaelisealpes.sharepoint.com/sites/EliseAlpes/ADV  Exploitation/LOGISTIQUE EXPLOITATION/PLANNINGS/GRENOBLE/"/>
    </mc:Choice>
  </mc:AlternateContent>
  <xr:revisionPtr revIDLastSave="0" documentId="10_ncr:10000_{0F0D8B0B-F5B1-45C8-BA1A-C68DBBA06DA3}" xr6:coauthVersionLast="47" xr6:coauthVersionMax="47" xr10:uidLastSave="{00000000-0000-0000-0000-000000000000}"/>
  <bookViews>
    <workbookView xWindow="-28920" yWindow="-120" windowWidth="29040" windowHeight="15720" firstSheet="14" activeTab="21" xr2:uid="{D90CD997-0451-4081-916E-10B916BA45EA}"/>
  </bookViews>
  <sheets>
    <sheet name="S02" sheetId="2" r:id="rId1"/>
    <sheet name="S03" sheetId="3" r:id="rId2"/>
    <sheet name="S04" sheetId="5" r:id="rId3"/>
    <sheet name="S05" sheetId="6" r:id="rId4"/>
    <sheet name="S06" sheetId="7" r:id="rId5"/>
    <sheet name="S07" sheetId="8" r:id="rId6"/>
    <sheet name="S08" sheetId="11" r:id="rId7"/>
    <sheet name="S09" sheetId="14" r:id="rId8"/>
    <sheet name="S10" sheetId="15" r:id="rId9"/>
    <sheet name="S11" sheetId="18" r:id="rId10"/>
    <sheet name="S12" sheetId="19" r:id="rId11"/>
    <sheet name="S13" sheetId="21" r:id="rId12"/>
    <sheet name="S14" sheetId="23" r:id="rId13"/>
    <sheet name="S15" sheetId="24" r:id="rId14"/>
    <sheet name="S16" sheetId="25" r:id="rId15"/>
    <sheet name="S17" sheetId="26" r:id="rId16"/>
    <sheet name="S18" sheetId="27" r:id="rId17"/>
    <sheet name="S19" sheetId="28" r:id="rId18"/>
    <sheet name="S20" sheetId="31" r:id="rId19"/>
    <sheet name="S21" sheetId="32" r:id="rId20"/>
    <sheet name="S22" sheetId="34" r:id="rId21"/>
    <sheet name="S23 (à faire)" sheetId="35" r:id="rId22"/>
  </sheets>
  <externalReferences>
    <externalReference r:id="rId23"/>
  </externalReferences>
  <definedNames>
    <definedName name="_xlnm._FilterDatabase" localSheetId="1" hidden="1">'S03'!$BR$61:$BV$85</definedName>
    <definedName name="_xlnm._FilterDatabase" localSheetId="3" hidden="1">'S05'!$A$5:$DT$5</definedName>
    <definedName name="_xlnm._FilterDatabase" localSheetId="5" hidden="1">'S07'!$BR$64:$BV$87</definedName>
    <definedName name="_xlnm._FilterDatabase" localSheetId="7" hidden="1">'S09'!$A$5:$DT$5</definedName>
    <definedName name="_xlnm._FilterDatabase" localSheetId="9" hidden="1">'S11'!$BR$61:$BV$83</definedName>
    <definedName name="_xlnm._FilterDatabase" localSheetId="11" hidden="1">'S13'!$A$5:$DT$5</definedName>
    <definedName name="_xlnm._FilterDatabase" localSheetId="13" hidden="1">'S15'!$BR$61:$BV$85</definedName>
    <definedName name="_xlnm._FilterDatabase" localSheetId="15" hidden="1">'S17'!$A$5:$DT$5</definedName>
    <definedName name="_xlnm._FilterDatabase" localSheetId="17" hidden="1">'S19'!$BR$62:$BV$85</definedName>
    <definedName name="_xlnm._FilterDatabase" localSheetId="19" hidden="1">'S21'!$A$5:$DT$5</definedName>
    <definedName name="_xlnm._FilterDatabase" localSheetId="21" hidden="1">'S23 (à faire)'!$BR$62:$BV$82</definedName>
    <definedName name="_xleta.SUM" hidden="1" xlm="1">#NAME?</definedName>
    <definedName name="A_jeudi_AR_b1">#REF!</definedName>
    <definedName name="A_jeudi_AR_b2">#REF!</definedName>
    <definedName name="A_jeudi_AR_b3">#REF!</definedName>
    <definedName name="A_jeudi_AR_b4">#REF!</definedName>
    <definedName name="A_lundi_AR_b1">#REF!</definedName>
    <definedName name="A_lundi_AR_b2">#REF!</definedName>
    <definedName name="A_lundi_AR_b3">#REF!</definedName>
    <definedName name="A_lundi_AR_b4">#REF!</definedName>
    <definedName name="A_mardi_AR_b1">#REF!</definedName>
    <definedName name="A_mardi_AR_b2">#REF!</definedName>
    <definedName name="A_mardi_AR_b3">#REF!</definedName>
    <definedName name="A_mardi_AR_b4">#REF!</definedName>
    <definedName name="A_mercredi_AR_b1">#REF!</definedName>
    <definedName name="A_mercredi_AR_b2">#REF!</definedName>
    <definedName name="A_mercredi_AR_b3">#REF!</definedName>
    <definedName name="A_mercredi_AR_b4">#REF!</definedName>
    <definedName name="A_vendredi_AR_b1">#REF!</definedName>
    <definedName name="A_vendredi_AR_b2">#REF!</definedName>
    <definedName name="A_vendredi_AR_b3">#REF!</definedName>
    <definedName name="A_vendredi_AR_b4">#REF!</definedName>
    <definedName name="B_jeudi_AR_b1">#REF!</definedName>
    <definedName name="B_jeudi_AR_b2">#REF!</definedName>
    <definedName name="B_jeudi_AR_b3">#REF!</definedName>
    <definedName name="B_jeudi_AR_b4">#REF!</definedName>
    <definedName name="B_lundi_AR_b1">#REF!</definedName>
    <definedName name="B_lundi_AR_b2">#REF!</definedName>
    <definedName name="B_lundi_AR_b3">#REF!</definedName>
    <definedName name="B_lundi_AR_b4">#REF!</definedName>
    <definedName name="B_mardi_AR_b1">#REF!</definedName>
    <definedName name="B_mardi_AR_b2">#REF!</definedName>
    <definedName name="B_mardi_AR_b3">#REF!</definedName>
    <definedName name="B_mardi_AR_b4">#REF!</definedName>
    <definedName name="B_mercredi_AR_b1">#REF!</definedName>
    <definedName name="B_mercredi_AR_b2">#REF!</definedName>
    <definedName name="B_mercredi_AR_b3">#REF!</definedName>
    <definedName name="B_mercredi_AR_b4">#REF!</definedName>
    <definedName name="B_vendredi_AR_b1">#REF!</definedName>
    <definedName name="B_vendredi_AR_b2">#REF!</definedName>
    <definedName name="B_vendredi_AR_b3">#REF!</definedName>
    <definedName name="B_vendredi_AR_b4">#REF!</definedName>
    <definedName name="C_jeudi_AR_b1">#REF!</definedName>
    <definedName name="C_jeudi_AR_b2">#REF!</definedName>
    <definedName name="C_jeudi_AR_b3">#REF!</definedName>
    <definedName name="C_jeudi_AR_b4">#REF!</definedName>
    <definedName name="C_lundi_AR_b1">#REF!</definedName>
    <definedName name="C_lundi_AR_b2">#REF!</definedName>
    <definedName name="C_lundi_AR_b3">#REF!</definedName>
    <definedName name="C_lundi_AR_b4">#REF!</definedName>
    <definedName name="C_mardi_AR_b1">#REF!</definedName>
    <definedName name="C_mardi_AR_b2">#REF!</definedName>
    <definedName name="C_mardi_AR_b3">#REF!</definedName>
    <definedName name="C_mardi_AR_b4">#REF!</definedName>
    <definedName name="C_mercredi_AR_b1">#REF!</definedName>
    <definedName name="C_mercredi_AR_b2">#REF!</definedName>
    <definedName name="C_mercredi_AR_b3">#REF!</definedName>
    <definedName name="C_mercredi_AR_b4">#REF!</definedName>
    <definedName name="C_vendredi_AR_b1">#REF!</definedName>
    <definedName name="C_vendredi_AR_b2">#REF!</definedName>
    <definedName name="C_vendredi_AR_b3">#REF!</definedName>
    <definedName name="C_vendredi_AR_b4">#REF!</definedName>
    <definedName name="co_2_lundi_b1" localSheetId="7">'S09'!$A$39</definedName>
    <definedName name="co_2_lundi_b1" localSheetId="11">'S13'!$A$39</definedName>
    <definedName name="co_2_lundi_b1" localSheetId="15">'S17'!$A$39</definedName>
    <definedName name="co_2_lundi_b1" localSheetId="19">'S21'!$A$39</definedName>
    <definedName name="co_2_lundi_b1">'S05'!$A$39</definedName>
    <definedName name="Co_2_mercredi_B2" localSheetId="4">'S06'!$AU$37</definedName>
    <definedName name="Co_2_mercredi_B2" localSheetId="8">'S10'!$AU$37</definedName>
    <definedName name="Co_2_mercredi_B2" localSheetId="12">'S14'!$AU$37</definedName>
    <definedName name="Co_2_mercredi_B2" localSheetId="16">'S18'!$AU$37</definedName>
    <definedName name="Co_2_mercredi_B2" localSheetId="20">'S22'!$AU$37</definedName>
    <definedName name="Co_2_mercredi_B2">'S02'!$AU$37</definedName>
    <definedName name="co_3_lundi_B1" localSheetId="7">'S09'!$A$66</definedName>
    <definedName name="co_3_lundi_B1" localSheetId="8">#REF!</definedName>
    <definedName name="co_3_lundi_B1" localSheetId="9">#REF!</definedName>
    <definedName name="co_3_lundi_B1" localSheetId="10">#REF!</definedName>
    <definedName name="co_3_lundi_B1" localSheetId="11">'S13'!$A$66</definedName>
    <definedName name="co_3_lundi_B1" localSheetId="12">#REF!</definedName>
    <definedName name="co_3_lundi_B1" localSheetId="13">#REF!</definedName>
    <definedName name="co_3_lundi_B1" localSheetId="14">#REF!</definedName>
    <definedName name="co_3_lundi_B1" localSheetId="15">'S17'!$A$66</definedName>
    <definedName name="co_3_lundi_B1" localSheetId="16">#REF!</definedName>
    <definedName name="co_3_lundi_B1" localSheetId="17">#REF!</definedName>
    <definedName name="co_3_lundi_B1" localSheetId="18">#REF!</definedName>
    <definedName name="co_3_lundi_B1" localSheetId="19">'S21'!$A$66</definedName>
    <definedName name="co_3_lundi_B1" localSheetId="20">#REF!</definedName>
    <definedName name="co_3_lundi_B1" localSheetId="21">'[1]Base 1'!$A$66</definedName>
    <definedName name="co_3_lundi_B1">#REF!</definedName>
    <definedName name="co_4_lundi_b1" localSheetId="7">'S09'!$A$90</definedName>
    <definedName name="co_4_lundi_b1" localSheetId="11">'S13'!$A$90</definedName>
    <definedName name="co_4_lundi_b1" localSheetId="15">'S17'!$A$90</definedName>
    <definedName name="co_4_lundi_b1" localSheetId="19">'S21'!$A$90</definedName>
    <definedName name="co_4_lundi_b1">'S05'!$A$90</definedName>
    <definedName name="co_5_lundi_B1" localSheetId="7">'S09'!$A$124</definedName>
    <definedName name="co_5_lundi_B1" localSheetId="8">#REF!</definedName>
    <definedName name="co_5_lundi_B1" localSheetId="9">#REF!</definedName>
    <definedName name="co_5_lundi_B1" localSheetId="10">#REF!</definedName>
    <definedName name="co_5_lundi_B1" localSheetId="11">'S13'!$A$124</definedName>
    <definedName name="co_5_lundi_B1" localSheetId="12">#REF!</definedName>
    <definedName name="co_5_lundi_B1" localSheetId="13">#REF!</definedName>
    <definedName name="co_5_lundi_B1" localSheetId="14">#REF!</definedName>
    <definedName name="co_5_lundi_B1" localSheetId="15">'S17'!$A$124</definedName>
    <definedName name="co_5_lundi_B1" localSheetId="16">#REF!</definedName>
    <definedName name="co_5_lundi_B1" localSheetId="17">#REF!</definedName>
    <definedName name="co_5_lundi_B1" localSheetId="18">#REF!</definedName>
    <definedName name="co_5_lundi_B1" localSheetId="19">'S21'!$A$124</definedName>
    <definedName name="co_5_lundi_B1" localSheetId="20">#REF!</definedName>
    <definedName name="co_5_lundi_B1" localSheetId="21">'[1]Base 1'!$A$124</definedName>
    <definedName name="co_5_lundi_B1">#REF!</definedName>
    <definedName name="co_6_lundç_B1" localSheetId="7">'S09'!$A$155</definedName>
    <definedName name="co_6_lundç_B1" localSheetId="11">'S13'!$A$155</definedName>
    <definedName name="co_6_lundç_B1" localSheetId="15">'S17'!$A$155</definedName>
    <definedName name="co_6_lundç_B1" localSheetId="19">'S21'!$A$155</definedName>
    <definedName name="co_6_lundç_B1">'S05'!$A$155</definedName>
    <definedName name="D_jeudi_AR_b1">#REF!</definedName>
    <definedName name="D_jeudi_AR_b2">#REF!</definedName>
    <definedName name="D_jeudi_AR_b4">#REF!</definedName>
    <definedName name="D_lundi_AR_b1">#REF!</definedName>
    <definedName name="D_lundi_AR_b2">#REF!</definedName>
    <definedName name="D_lundi_AR_b3">#REF!</definedName>
    <definedName name="D_lundi_AR_b4">#REF!</definedName>
    <definedName name="D_mardi_AR_b1">#REF!</definedName>
    <definedName name="D_mardi_AR_b2">#REF!</definedName>
    <definedName name="D_mardi_AR_b3">#REF!</definedName>
    <definedName name="D_mardi_AR_b4">#REF!</definedName>
    <definedName name="D_mercredi_AR_b1">#REF!</definedName>
    <definedName name="D_mercredi_AR_b2">#REF!</definedName>
    <definedName name="D_mercredi_AR_b3">#REF!</definedName>
    <definedName name="D_mercredi_AR_b4">#REF!</definedName>
    <definedName name="D_vendredi_AR_b1">#REF!</definedName>
    <definedName name="D_vendredi_AR_b2">#REF!</definedName>
    <definedName name="D_vendredi_AR_b3">#REF!</definedName>
    <definedName name="D_vendredi_AR_b4">#REF!</definedName>
    <definedName name="E_jeudi_AR_b1">#REF!</definedName>
    <definedName name="E_jeudi_AR_b2">#REF!</definedName>
    <definedName name="E_jeudi_AR_b4">#REF!</definedName>
    <definedName name="E_lundi_AR_b1">#REF!</definedName>
    <definedName name="E_lundi_AR_b2">#REF!</definedName>
    <definedName name="E_lundi_AR_b3">#REF!</definedName>
    <definedName name="E_lundi_AR_b4">#REF!</definedName>
    <definedName name="E_mardi_AR_b1">#REF!</definedName>
    <definedName name="E_mardi_AR_b2">#REF!</definedName>
    <definedName name="E_mardi_AR_b3">#REF!</definedName>
    <definedName name="E_mardi_AR_b4">#REF!</definedName>
    <definedName name="E_mercredi_AR_b1">#REF!</definedName>
    <definedName name="E_mercredi_AR_b2">#REF!</definedName>
    <definedName name="E_mercredi_AR_b3">#REF!</definedName>
    <definedName name="E_mercredi_AR_b4">#REF!</definedName>
    <definedName name="E_vendredi_AR_b1">#REF!</definedName>
    <definedName name="E_vendredi_AR_b2">#REF!</definedName>
    <definedName name="E_vendredi_AR_b3">#REF!</definedName>
    <definedName name="E_vendredi_AR_b4">#REF!</definedName>
    <definedName name="F_jeudi_AR_b1">#REF!</definedName>
    <definedName name="F_jeudi_AR_b2">#REF!</definedName>
    <definedName name="F_jeudi_AR_b3">#REF!</definedName>
    <definedName name="F_jeudi_AR_b4">#REF!</definedName>
    <definedName name="F_lundi_AR_b1">#REF!</definedName>
    <definedName name="F_lundi_AR_b2">#REF!</definedName>
    <definedName name="F_lundi_AR_b3">#REF!</definedName>
    <definedName name="F_lundi_AR_b4">#REF!</definedName>
    <definedName name="F_mardi_AR_b1">#REF!</definedName>
    <definedName name="F_mardi_AR_b2">#REF!</definedName>
    <definedName name="F_mardi_AR_b3">#REF!</definedName>
    <definedName name="F_mardi_AR_b4">#REF!</definedName>
    <definedName name="F_mercredi_AR_b1">#REF!</definedName>
    <definedName name="F_mercredi_AR_b2">#REF!</definedName>
    <definedName name="F_mercredi_AR_b3">#REF!</definedName>
    <definedName name="F_mercredi_AR_b4">#REF!</definedName>
    <definedName name="F_vendredi_AR_b1">#REF!</definedName>
    <definedName name="F_vendredi_AR_b2">#REF!</definedName>
    <definedName name="F_vendredi_AR_b3">#REF!</definedName>
    <definedName name="F_vendredi_AR_b4">#REF!</definedName>
    <definedName name="G_jeudi_AR_b2">#REF!</definedName>
    <definedName name="G_jeudi_AR_b4">#REF!</definedName>
    <definedName name="G_lundi_AR_b2">#REF!</definedName>
    <definedName name="G_lundi_AR_b3">#REF!</definedName>
    <definedName name="G_lundi_AR_b4">#REF!</definedName>
    <definedName name="G_mardi_AR_b2">#REF!</definedName>
    <definedName name="G_mardi_AR_b3">#REF!</definedName>
    <definedName name="G_mardi_AR_b4">#REF!</definedName>
    <definedName name="G_mercredi_AR_b2">#REF!</definedName>
    <definedName name="G_mercredi_AR_b3">#REF!</definedName>
    <definedName name="G_mercredi_AR_b4">#REF!</definedName>
    <definedName name="G_vendredi_AR_b2">#REF!</definedName>
    <definedName name="G_vendredi_AR_b3">#REF!</definedName>
    <definedName name="G_vendredi_AR_b4">#REF!</definedName>
    <definedName name="haut_mardi">#REF!</definedName>
    <definedName name="_xlnm.Print_Titles" localSheetId="0">'S02'!$5:$5</definedName>
    <definedName name="_xlnm.Print_Titles" localSheetId="1">'S03'!$5:$5</definedName>
    <definedName name="_xlnm.Print_Titles" localSheetId="2">'S04'!$5:$5</definedName>
    <definedName name="_xlnm.Print_Titles" localSheetId="3">'S05'!$5:$5</definedName>
    <definedName name="_xlnm.Print_Titles" localSheetId="4">'S06'!$5:$5</definedName>
    <definedName name="_xlnm.Print_Titles" localSheetId="5">'S07'!$5:$5</definedName>
    <definedName name="_xlnm.Print_Titles" localSheetId="6">'S08'!$5:$5</definedName>
    <definedName name="_xlnm.Print_Titles" localSheetId="7">'S09'!$5:$5</definedName>
    <definedName name="_xlnm.Print_Titles" localSheetId="8">'S10'!$5:$5</definedName>
    <definedName name="_xlnm.Print_Titles" localSheetId="9">'S11'!$5:$5</definedName>
    <definedName name="_xlnm.Print_Titles" localSheetId="10">'S12'!$5:$5</definedName>
    <definedName name="_xlnm.Print_Titles" localSheetId="11">'S13'!$5:$5</definedName>
    <definedName name="_xlnm.Print_Titles" localSheetId="12">'S14'!$5:$5</definedName>
    <definedName name="_xlnm.Print_Titles" localSheetId="13">'S15'!$5:$5</definedName>
    <definedName name="_xlnm.Print_Titles" localSheetId="14">'S16'!$5:$5</definedName>
    <definedName name="_xlnm.Print_Titles" localSheetId="15">'S17'!$5:$5</definedName>
    <definedName name="_xlnm.Print_Titles" localSheetId="16">'S18'!$5:$5</definedName>
    <definedName name="_xlnm.Print_Titles" localSheetId="17">'S19'!$5:$5</definedName>
    <definedName name="_xlnm.Print_Titles" localSheetId="18">'S20'!$5:$5</definedName>
    <definedName name="_xlnm.Print_Titles" localSheetId="19">'S21'!$5:$5</definedName>
    <definedName name="_xlnm.Print_Titles" localSheetId="20">'S22'!$5:$5</definedName>
    <definedName name="_xlnm.Print_Titles" localSheetId="21">'S23 (à faire)'!$5:$5</definedName>
    <definedName name="JeudiB1">#REF!</definedName>
    <definedName name="lundiB1">#REF!</definedName>
    <definedName name="MardiB1">#REF!</definedName>
    <definedName name="MercrediB1">#REF!</definedName>
    <definedName name="VendrediB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129" i="35" l="1"/>
  <c r="AX129" i="35"/>
  <c r="AY108" i="35"/>
  <c r="AX108" i="35"/>
  <c r="AS136" i="35"/>
  <c r="AQ136" i="35"/>
  <c r="AP136" i="35"/>
  <c r="AO136" i="35"/>
  <c r="AN136" i="35"/>
  <c r="AM136" i="35"/>
  <c r="AL136" i="35"/>
  <c r="AK136" i="35"/>
  <c r="AJ136" i="35"/>
  <c r="AI136" i="35"/>
  <c r="BV96" i="35"/>
  <c r="BU96" i="35"/>
  <c r="AA136" i="35" l="1"/>
  <c r="AB136" i="35"/>
  <c r="BV129" i="35"/>
  <c r="BU129" i="35"/>
  <c r="BV128" i="35"/>
  <c r="BU128" i="35"/>
  <c r="BV127" i="35"/>
  <c r="BU127" i="35"/>
  <c r="BV126" i="35"/>
  <c r="BU126" i="35"/>
  <c r="BU143" i="34"/>
  <c r="BV143" i="34"/>
  <c r="BV144" i="34"/>
  <c r="BU144" i="34"/>
  <c r="BV142" i="34"/>
  <c r="BU142" i="34"/>
  <c r="BV141" i="34"/>
  <c r="BU141" i="34"/>
  <c r="CS117" i="34"/>
  <c r="CR117" i="34"/>
  <c r="CR119" i="34"/>
  <c r="CS119" i="34"/>
  <c r="CR120" i="34"/>
  <c r="CS120" i="34"/>
  <c r="CR121" i="34"/>
  <c r="CS121" i="34"/>
  <c r="CR122" i="34"/>
  <c r="CS122" i="34"/>
  <c r="CR123" i="34"/>
  <c r="CS123" i="34"/>
  <c r="CR47" i="34"/>
  <c r="CS47" i="34"/>
  <c r="CR124" i="34"/>
  <c r="CS124" i="34"/>
  <c r="CR125" i="34"/>
  <c r="CS125" i="34"/>
  <c r="CR126" i="34"/>
  <c r="CS126" i="34"/>
  <c r="CR127" i="34"/>
  <c r="CS127" i="34"/>
  <c r="J2" i="35"/>
  <c r="V2" i="35"/>
  <c r="AG2" i="35"/>
  <c r="AS2" i="35"/>
  <c r="BD2" i="35"/>
  <c r="BP2" i="35"/>
  <c r="CA2" i="35"/>
  <c r="CM2" i="35"/>
  <c r="CX2" i="35"/>
  <c r="DJ2" i="35"/>
  <c r="V3" i="35"/>
  <c r="AS3" i="35"/>
  <c r="BP3" i="35"/>
  <c r="CM3" i="35"/>
  <c r="DJ3" i="35"/>
  <c r="V4" i="35"/>
  <c r="AS4" i="35"/>
  <c r="BP4" i="35"/>
  <c r="CM4" i="35"/>
  <c r="DJ4" i="35"/>
  <c r="L6" i="35"/>
  <c r="M6" i="35"/>
  <c r="N6" i="35"/>
  <c r="O6" i="35"/>
  <c r="P6" i="35"/>
  <c r="Q6" i="35"/>
  <c r="R6" i="35"/>
  <c r="S6" i="35"/>
  <c r="T6" i="35"/>
  <c r="V6" i="35"/>
  <c r="AS6" i="35"/>
  <c r="BP6" i="35"/>
  <c r="CC6" i="35"/>
  <c r="CD6" i="35"/>
  <c r="CE6" i="35"/>
  <c r="CF6" i="35"/>
  <c r="CG6" i="35"/>
  <c r="CH6" i="35"/>
  <c r="CI6" i="35"/>
  <c r="CJ6" i="35"/>
  <c r="CK6" i="35"/>
  <c r="CM6" i="35"/>
  <c r="CR6" i="35"/>
  <c r="CS6" i="35"/>
  <c r="DJ6" i="35"/>
  <c r="L7" i="35"/>
  <c r="M7" i="35"/>
  <c r="N7" i="35"/>
  <c r="O7" i="35"/>
  <c r="P7" i="35"/>
  <c r="Q7" i="35"/>
  <c r="R7" i="35"/>
  <c r="S7" i="35"/>
  <c r="T7" i="35"/>
  <c r="CC7" i="35"/>
  <c r="CD7" i="35"/>
  <c r="CE7" i="35"/>
  <c r="CF7" i="35"/>
  <c r="CG7" i="35"/>
  <c r="CH7" i="35"/>
  <c r="CI7" i="35"/>
  <c r="CJ7" i="35"/>
  <c r="CK7" i="35"/>
  <c r="CR7" i="35"/>
  <c r="CS7" i="35"/>
  <c r="D8" i="35"/>
  <c r="E8" i="35"/>
  <c r="AA8" i="35"/>
  <c r="AB8" i="35"/>
  <c r="AX8" i="35"/>
  <c r="AY8" i="35"/>
  <c r="BU8" i="35"/>
  <c r="BV8" i="35"/>
  <c r="CR8" i="35"/>
  <c r="CS8" i="35"/>
  <c r="D9" i="35"/>
  <c r="E9" i="35"/>
  <c r="AA9" i="35"/>
  <c r="AB9" i="35"/>
  <c r="AX9" i="35"/>
  <c r="AY9" i="35"/>
  <c r="BU9" i="35"/>
  <c r="BV9" i="35"/>
  <c r="CR9" i="35"/>
  <c r="CS9" i="35"/>
  <c r="D10" i="35"/>
  <c r="E10" i="35"/>
  <c r="AA10" i="35"/>
  <c r="AB10" i="35"/>
  <c r="AX10" i="35"/>
  <c r="AY10" i="35"/>
  <c r="BU10" i="35"/>
  <c r="BV10" i="35"/>
  <c r="CR10" i="35"/>
  <c r="CS10" i="35"/>
  <c r="D11" i="35"/>
  <c r="E11" i="35"/>
  <c r="AA11" i="35"/>
  <c r="AB11" i="35"/>
  <c r="AX11" i="35"/>
  <c r="AY11" i="35"/>
  <c r="BU11" i="35"/>
  <c r="BV11" i="35"/>
  <c r="CR11" i="35"/>
  <c r="CS11" i="35"/>
  <c r="D12" i="35"/>
  <c r="E12" i="35"/>
  <c r="AA12" i="35"/>
  <c r="AB12" i="35"/>
  <c r="AX12" i="35"/>
  <c r="AY12" i="35"/>
  <c r="BU12" i="35"/>
  <c r="BV12" i="35"/>
  <c r="CR12" i="35"/>
  <c r="CS12" i="35"/>
  <c r="D13" i="35"/>
  <c r="E13" i="35"/>
  <c r="AA13" i="35"/>
  <c r="AB13" i="35"/>
  <c r="AX13" i="35"/>
  <c r="AY13" i="35"/>
  <c r="BU13" i="35"/>
  <c r="BV13" i="35"/>
  <c r="CR13" i="35"/>
  <c r="CS13" i="35"/>
  <c r="D14" i="35"/>
  <c r="E14" i="35"/>
  <c r="AA14" i="35"/>
  <c r="AB14" i="35"/>
  <c r="AX14" i="35"/>
  <c r="AY14" i="35"/>
  <c r="BU14" i="35"/>
  <c r="BV14" i="35"/>
  <c r="CR14" i="35"/>
  <c r="CS14" i="35"/>
  <c r="AA15" i="35"/>
  <c r="AB15" i="35"/>
  <c r="AX15" i="35"/>
  <c r="AY15" i="35"/>
  <c r="BU15" i="35"/>
  <c r="BV15" i="35"/>
  <c r="CR15" i="35"/>
  <c r="CS15" i="35"/>
  <c r="AA16" i="35"/>
  <c r="AB16" i="35"/>
  <c r="AX16" i="35"/>
  <c r="AY16" i="35"/>
  <c r="BU16" i="35"/>
  <c r="BV16" i="35"/>
  <c r="CR16" i="35"/>
  <c r="CS16" i="35"/>
  <c r="AA17" i="35"/>
  <c r="AB17" i="35"/>
  <c r="AX17" i="35"/>
  <c r="AY17" i="35"/>
  <c r="BU17" i="35"/>
  <c r="BV17" i="35"/>
  <c r="CR17" i="35"/>
  <c r="CS17" i="35"/>
  <c r="AA18" i="35"/>
  <c r="AB18" i="35"/>
  <c r="AX18" i="35"/>
  <c r="AY18" i="35"/>
  <c r="BU18" i="35"/>
  <c r="BV18" i="35"/>
  <c r="CR18" i="35"/>
  <c r="CS18" i="35"/>
  <c r="AA19" i="35"/>
  <c r="AB19" i="35"/>
  <c r="AX19" i="35"/>
  <c r="AY19" i="35"/>
  <c r="BU19" i="35"/>
  <c r="BV19" i="35"/>
  <c r="CR19" i="35"/>
  <c r="CS19" i="35"/>
  <c r="AA20" i="35"/>
  <c r="AB20" i="35"/>
  <c r="AX20" i="35"/>
  <c r="AY20" i="35"/>
  <c r="BU20" i="35"/>
  <c r="BV20" i="35"/>
  <c r="CR20" i="35"/>
  <c r="CS20" i="35"/>
  <c r="AA21" i="35"/>
  <c r="AB21" i="35"/>
  <c r="AX21" i="35"/>
  <c r="AY21" i="35"/>
  <c r="BU21" i="35"/>
  <c r="BV21" i="35"/>
  <c r="CR21" i="35"/>
  <c r="CS21" i="35"/>
  <c r="AA22" i="35"/>
  <c r="AB22" i="35"/>
  <c r="AX22" i="35"/>
  <c r="AY22" i="35"/>
  <c r="CR22" i="35"/>
  <c r="CS22" i="35"/>
  <c r="CR23" i="35"/>
  <c r="CS23" i="35"/>
  <c r="CR24" i="35"/>
  <c r="CS24" i="35"/>
  <c r="CR25" i="35"/>
  <c r="CS25" i="35"/>
  <c r="CR26" i="35"/>
  <c r="CS26" i="35"/>
  <c r="AA118" i="35"/>
  <c r="AB118" i="35"/>
  <c r="CR27" i="35"/>
  <c r="CS27" i="35"/>
  <c r="CR28" i="35"/>
  <c r="CS28" i="35"/>
  <c r="CR29" i="35"/>
  <c r="CS29" i="35"/>
  <c r="CR30" i="35"/>
  <c r="CS30" i="35"/>
  <c r="CR31" i="35"/>
  <c r="CS31" i="35"/>
  <c r="CR32" i="35"/>
  <c r="CS32" i="35"/>
  <c r="CR33" i="35"/>
  <c r="CS33" i="35"/>
  <c r="CR34" i="35"/>
  <c r="CS34" i="35"/>
  <c r="CR35" i="35"/>
  <c r="CS35" i="35"/>
  <c r="L40" i="35"/>
  <c r="M40" i="35"/>
  <c r="N40" i="35"/>
  <c r="O40" i="35"/>
  <c r="P40" i="35"/>
  <c r="Q40" i="35"/>
  <c r="R40" i="35"/>
  <c r="S40" i="35"/>
  <c r="T40" i="35"/>
  <c r="V40" i="35"/>
  <c r="AS40" i="35"/>
  <c r="BF40" i="35"/>
  <c r="BG40" i="35"/>
  <c r="BH40" i="35"/>
  <c r="BI40" i="35"/>
  <c r="BJ40" i="35"/>
  <c r="BK40" i="35"/>
  <c r="BL40" i="35"/>
  <c r="BM40" i="35"/>
  <c r="BN40" i="35"/>
  <c r="BP40" i="35"/>
  <c r="CC40" i="35"/>
  <c r="CD40" i="35"/>
  <c r="CE40" i="35"/>
  <c r="CF40" i="35"/>
  <c r="CG40" i="35"/>
  <c r="CH40" i="35"/>
  <c r="CI40" i="35"/>
  <c r="CJ40" i="35"/>
  <c r="CK40" i="35"/>
  <c r="CM40" i="35"/>
  <c r="CZ40" i="35"/>
  <c r="DA40" i="35"/>
  <c r="DB40" i="35"/>
  <c r="DC40" i="35"/>
  <c r="DD40" i="35"/>
  <c r="DE40" i="35"/>
  <c r="DF40" i="35"/>
  <c r="DG40" i="35"/>
  <c r="DH40" i="35"/>
  <c r="DJ40" i="35"/>
  <c r="L41" i="35"/>
  <c r="M41" i="35"/>
  <c r="N41" i="35"/>
  <c r="O41" i="35"/>
  <c r="P41" i="35"/>
  <c r="Q41" i="35"/>
  <c r="R41" i="35"/>
  <c r="S41" i="35"/>
  <c r="T41" i="35"/>
  <c r="BF41" i="35"/>
  <c r="BG41" i="35"/>
  <c r="BH41" i="35"/>
  <c r="BI41" i="35"/>
  <c r="BJ41" i="35"/>
  <c r="BK41" i="35"/>
  <c r="BL41" i="35"/>
  <c r="BM41" i="35"/>
  <c r="BN41" i="35"/>
  <c r="CC41" i="35"/>
  <c r="CD41" i="35"/>
  <c r="CE41" i="35"/>
  <c r="CF41" i="35"/>
  <c r="CG41" i="35"/>
  <c r="CH41" i="35"/>
  <c r="CI41" i="35"/>
  <c r="CJ41" i="35"/>
  <c r="CK41" i="35"/>
  <c r="CZ41" i="35"/>
  <c r="DA41" i="35"/>
  <c r="DB41" i="35"/>
  <c r="DC41" i="35"/>
  <c r="DD41" i="35"/>
  <c r="DE41" i="35"/>
  <c r="DF41" i="35"/>
  <c r="DG41" i="35"/>
  <c r="DH41" i="35"/>
  <c r="D42" i="35"/>
  <c r="E42" i="35"/>
  <c r="AA42" i="35"/>
  <c r="AB42" i="35"/>
  <c r="AX42" i="35"/>
  <c r="AY42" i="35"/>
  <c r="BU42" i="35"/>
  <c r="BV42" i="35"/>
  <c r="CR42" i="35"/>
  <c r="CS42" i="35"/>
  <c r="D43" i="35"/>
  <c r="E43" i="35"/>
  <c r="AA43" i="35"/>
  <c r="AB43" i="35"/>
  <c r="AX43" i="35"/>
  <c r="AY43" i="35"/>
  <c r="BU43" i="35"/>
  <c r="BV43" i="35"/>
  <c r="CR43" i="35"/>
  <c r="CS43" i="35"/>
  <c r="D44" i="35"/>
  <c r="E44" i="35"/>
  <c r="AA44" i="35"/>
  <c r="AB44" i="35"/>
  <c r="AX44" i="35"/>
  <c r="AY44" i="35"/>
  <c r="BU44" i="35"/>
  <c r="BV44" i="35"/>
  <c r="CR44" i="35"/>
  <c r="CS44" i="35"/>
  <c r="D45" i="35"/>
  <c r="E45" i="35"/>
  <c r="AA45" i="35"/>
  <c r="AB45" i="35"/>
  <c r="AX45" i="35"/>
  <c r="AY45" i="35"/>
  <c r="BU45" i="35"/>
  <c r="BV45" i="35"/>
  <c r="CR45" i="35"/>
  <c r="CS45" i="35"/>
  <c r="D46" i="35"/>
  <c r="E46" i="35"/>
  <c r="AA46" i="35"/>
  <c r="AB46" i="35"/>
  <c r="AX46" i="35"/>
  <c r="AY46" i="35"/>
  <c r="BU46" i="35"/>
  <c r="BV46" i="35"/>
  <c r="AA47" i="35"/>
  <c r="AB47" i="35"/>
  <c r="AX47" i="35"/>
  <c r="AY47" i="35"/>
  <c r="BU47" i="35"/>
  <c r="BV47" i="35"/>
  <c r="AA48" i="35"/>
  <c r="AB48" i="35"/>
  <c r="AX48" i="35"/>
  <c r="AY48" i="35"/>
  <c r="BU48" i="35"/>
  <c r="BV48" i="35"/>
  <c r="AA49" i="35"/>
  <c r="AB49" i="35"/>
  <c r="AX49" i="35"/>
  <c r="AY49" i="35"/>
  <c r="BU49" i="35"/>
  <c r="BV49" i="35"/>
  <c r="AA50" i="35"/>
  <c r="AB50" i="35"/>
  <c r="AX50" i="35"/>
  <c r="AY50" i="35"/>
  <c r="BU50" i="35"/>
  <c r="BV50" i="35"/>
  <c r="AA51" i="35"/>
  <c r="AB51" i="35"/>
  <c r="AX51" i="35"/>
  <c r="AY51" i="35"/>
  <c r="AX52" i="35"/>
  <c r="AY52" i="35"/>
  <c r="AX53" i="35"/>
  <c r="AY53" i="35"/>
  <c r="AX54" i="35"/>
  <c r="AY54" i="35"/>
  <c r="AX55" i="35"/>
  <c r="AY55" i="35"/>
  <c r="AX56" i="35"/>
  <c r="AY56" i="35"/>
  <c r="AX57" i="35"/>
  <c r="AY57" i="35"/>
  <c r="AX58" i="35"/>
  <c r="AY58" i="35"/>
  <c r="AX59" i="35"/>
  <c r="AY59" i="35"/>
  <c r="L63" i="35"/>
  <c r="M63" i="35"/>
  <c r="N63" i="35"/>
  <c r="O63" i="35"/>
  <c r="P63" i="35"/>
  <c r="Q63" i="35"/>
  <c r="R63" i="35"/>
  <c r="S63" i="35"/>
  <c r="T63" i="35"/>
  <c r="V63" i="35"/>
  <c r="AI63" i="35"/>
  <c r="AJ63" i="35"/>
  <c r="AK63" i="35"/>
  <c r="AL63" i="35"/>
  <c r="AM63" i="35"/>
  <c r="AN63" i="35"/>
  <c r="AO63" i="35"/>
  <c r="AP63" i="35"/>
  <c r="AQ63" i="35"/>
  <c r="AS63" i="35"/>
  <c r="BF63" i="35"/>
  <c r="BG63" i="35"/>
  <c r="BH63" i="35"/>
  <c r="BI63" i="35"/>
  <c r="BJ63" i="35"/>
  <c r="BK63" i="35"/>
  <c r="BL63" i="35"/>
  <c r="BM63" i="35"/>
  <c r="BN63" i="35"/>
  <c r="BP63" i="35"/>
  <c r="CC63" i="35"/>
  <c r="CD63" i="35"/>
  <c r="CE63" i="35"/>
  <c r="CF63" i="35"/>
  <c r="CG63" i="35"/>
  <c r="CH63" i="35"/>
  <c r="CI63" i="35"/>
  <c r="CJ63" i="35"/>
  <c r="CK63" i="35"/>
  <c r="CM63" i="35"/>
  <c r="CZ63" i="35"/>
  <c r="DA63" i="35"/>
  <c r="DB63" i="35"/>
  <c r="DC63" i="35"/>
  <c r="DD63" i="35"/>
  <c r="DE63" i="35"/>
  <c r="DF63" i="35"/>
  <c r="DG63" i="35"/>
  <c r="DH63" i="35"/>
  <c r="DJ63" i="35"/>
  <c r="L64" i="35"/>
  <c r="M64" i="35"/>
  <c r="N64" i="35"/>
  <c r="O64" i="35"/>
  <c r="P64" i="35"/>
  <c r="Q64" i="35"/>
  <c r="R64" i="35"/>
  <c r="S64" i="35"/>
  <c r="T64" i="35"/>
  <c r="AI64" i="35"/>
  <c r="AJ64" i="35"/>
  <c r="AK64" i="35"/>
  <c r="AL64" i="35"/>
  <c r="AM64" i="35"/>
  <c r="AN64" i="35"/>
  <c r="AO64" i="35"/>
  <c r="AP64" i="35"/>
  <c r="AQ64" i="35"/>
  <c r="BF64" i="35"/>
  <c r="BG64" i="35"/>
  <c r="BH64" i="35"/>
  <c r="BI64" i="35"/>
  <c r="BJ64" i="35"/>
  <c r="BK64" i="35"/>
  <c r="BL64" i="35"/>
  <c r="BM64" i="35"/>
  <c r="BN64" i="35"/>
  <c r="CC64" i="35"/>
  <c r="CD64" i="35"/>
  <c r="CE64" i="35"/>
  <c r="CF64" i="35"/>
  <c r="CG64" i="35"/>
  <c r="CH64" i="35"/>
  <c r="CI64" i="35"/>
  <c r="CJ64" i="35"/>
  <c r="CK64" i="35"/>
  <c r="CZ64" i="35"/>
  <c r="DA64" i="35"/>
  <c r="DB64" i="35"/>
  <c r="DC64" i="35"/>
  <c r="DD64" i="35"/>
  <c r="DE64" i="35"/>
  <c r="DF64" i="35"/>
  <c r="DG64" i="35"/>
  <c r="DH64" i="35"/>
  <c r="D65" i="35"/>
  <c r="E65" i="35"/>
  <c r="AA65" i="35"/>
  <c r="AB65" i="35"/>
  <c r="AX98" i="35"/>
  <c r="AY98" i="35"/>
  <c r="BU65" i="35"/>
  <c r="BV65" i="35"/>
  <c r="CR65" i="35"/>
  <c r="CS65" i="35"/>
  <c r="D66" i="35"/>
  <c r="E66" i="35"/>
  <c r="AA66" i="35"/>
  <c r="AB66" i="35"/>
  <c r="AX99" i="35"/>
  <c r="AY99" i="35"/>
  <c r="BU66" i="35"/>
  <c r="BV66" i="35"/>
  <c r="CR66" i="35"/>
  <c r="CS66" i="35"/>
  <c r="D67" i="35"/>
  <c r="E67" i="35"/>
  <c r="AA67" i="35"/>
  <c r="AB67" i="35"/>
  <c r="BU67" i="35"/>
  <c r="BV67" i="35"/>
  <c r="CR67" i="35"/>
  <c r="CS67" i="35"/>
  <c r="D68" i="35"/>
  <c r="E68" i="35"/>
  <c r="AA68" i="35"/>
  <c r="AB68" i="35"/>
  <c r="BU68" i="35"/>
  <c r="BV68" i="35"/>
  <c r="CR68" i="35"/>
  <c r="CS68" i="35"/>
  <c r="D69" i="35"/>
  <c r="E69" i="35"/>
  <c r="AA69" i="35"/>
  <c r="AB69" i="35"/>
  <c r="BU69" i="35"/>
  <c r="BV69" i="35"/>
  <c r="CR69" i="35"/>
  <c r="CS69" i="35"/>
  <c r="D70" i="35"/>
  <c r="E70" i="35"/>
  <c r="AA70" i="35"/>
  <c r="AB70" i="35"/>
  <c r="BU70" i="35"/>
  <c r="BV70" i="35"/>
  <c r="CR70" i="35"/>
  <c r="CS70" i="35"/>
  <c r="D71" i="35"/>
  <c r="E71" i="35"/>
  <c r="AA71" i="35"/>
  <c r="AB71" i="35"/>
  <c r="BU71" i="35"/>
  <c r="BV71" i="35"/>
  <c r="CR71" i="35"/>
  <c r="CS71" i="35"/>
  <c r="D72" i="35"/>
  <c r="E72" i="35"/>
  <c r="AA72" i="35"/>
  <c r="AB72" i="35"/>
  <c r="BU72" i="35"/>
  <c r="BV72" i="35"/>
  <c r="CR72" i="35"/>
  <c r="CS72" i="35"/>
  <c r="D73" i="35"/>
  <c r="E73" i="35"/>
  <c r="AA73" i="35"/>
  <c r="AB73" i="35"/>
  <c r="D74" i="35"/>
  <c r="E74" i="35"/>
  <c r="AA74" i="35"/>
  <c r="AB74" i="35"/>
  <c r="D75" i="35"/>
  <c r="E75" i="35"/>
  <c r="D76" i="35"/>
  <c r="E76" i="35"/>
  <c r="L86" i="35"/>
  <c r="M86" i="35"/>
  <c r="N86" i="35"/>
  <c r="O86" i="35"/>
  <c r="P86" i="35"/>
  <c r="Q86" i="35"/>
  <c r="R86" i="35"/>
  <c r="S86" i="35"/>
  <c r="T86" i="35"/>
  <c r="V86" i="35"/>
  <c r="AI86" i="35"/>
  <c r="AJ86" i="35"/>
  <c r="AK86" i="35"/>
  <c r="AL86" i="35"/>
  <c r="AM86" i="35"/>
  <c r="AN86" i="35"/>
  <c r="AO86" i="35"/>
  <c r="AP86" i="35"/>
  <c r="AQ86" i="35"/>
  <c r="AS86" i="35"/>
  <c r="BF86" i="35"/>
  <c r="BP86" i="35"/>
  <c r="BU86" i="35"/>
  <c r="BV86" i="35"/>
  <c r="CM86" i="35"/>
  <c r="DJ86" i="35"/>
  <c r="L87" i="35"/>
  <c r="M87" i="35"/>
  <c r="N87" i="35"/>
  <c r="O87" i="35"/>
  <c r="P87" i="35"/>
  <c r="Q87" i="35"/>
  <c r="R87" i="35"/>
  <c r="S87" i="35"/>
  <c r="T87" i="35"/>
  <c r="AI87" i="35"/>
  <c r="AJ87" i="35"/>
  <c r="AK87" i="35"/>
  <c r="AL87" i="35"/>
  <c r="AM87" i="35"/>
  <c r="AN87" i="35"/>
  <c r="AO87" i="35"/>
  <c r="AP87" i="35"/>
  <c r="AQ87" i="35"/>
  <c r="BU87" i="35"/>
  <c r="BV87" i="35"/>
  <c r="D88" i="35"/>
  <c r="E88" i="35"/>
  <c r="AA88" i="35"/>
  <c r="AB88" i="35"/>
  <c r="AX88" i="35"/>
  <c r="AY88" i="35"/>
  <c r="D89" i="35"/>
  <c r="E89" i="35"/>
  <c r="AA89" i="35"/>
  <c r="AB89" i="35"/>
  <c r="AX89" i="35"/>
  <c r="AY89" i="35"/>
  <c r="BU88" i="35"/>
  <c r="BV88" i="35"/>
  <c r="D90" i="35"/>
  <c r="E90" i="35"/>
  <c r="AA90" i="35"/>
  <c r="AB90" i="35"/>
  <c r="AX90" i="35"/>
  <c r="AY90" i="35"/>
  <c r="BU89" i="35"/>
  <c r="BV89" i="35"/>
  <c r="D91" i="35"/>
  <c r="E91" i="35"/>
  <c r="AA91" i="35"/>
  <c r="AB91" i="35"/>
  <c r="AX91" i="35"/>
  <c r="AY91" i="35"/>
  <c r="BU90" i="35"/>
  <c r="BV90" i="35"/>
  <c r="D92" i="35"/>
  <c r="E92" i="35"/>
  <c r="AA92" i="35"/>
  <c r="AB92" i="35"/>
  <c r="AX92" i="35"/>
  <c r="AY92" i="35"/>
  <c r="BU91" i="35"/>
  <c r="BV91" i="35"/>
  <c r="D93" i="35"/>
  <c r="E93" i="35"/>
  <c r="AA93" i="35"/>
  <c r="AB93" i="35"/>
  <c r="AX93" i="35"/>
  <c r="AY93" i="35"/>
  <c r="BU92" i="35"/>
  <c r="BV92" i="35"/>
  <c r="D94" i="35"/>
  <c r="E94" i="35"/>
  <c r="AA94" i="35"/>
  <c r="AB94" i="35"/>
  <c r="AX94" i="35"/>
  <c r="AY94" i="35"/>
  <c r="BU93" i="35"/>
  <c r="BV93" i="35"/>
  <c r="D95" i="35"/>
  <c r="E95" i="35"/>
  <c r="AA95" i="35"/>
  <c r="AB95" i="35"/>
  <c r="AX95" i="35"/>
  <c r="AY95" i="35"/>
  <c r="BU94" i="35"/>
  <c r="BV94" i="35"/>
  <c r="D96" i="35"/>
  <c r="E96" i="35"/>
  <c r="AA96" i="35"/>
  <c r="AB96" i="35"/>
  <c r="AX96" i="35"/>
  <c r="AY96" i="35"/>
  <c r="BU95" i="35"/>
  <c r="BV95" i="35"/>
  <c r="D97" i="35"/>
  <c r="E97" i="35"/>
  <c r="AA97" i="35"/>
  <c r="AB97" i="35"/>
  <c r="D98" i="35"/>
  <c r="E98" i="35"/>
  <c r="AA98" i="35"/>
  <c r="AB98" i="35"/>
  <c r="D99" i="35"/>
  <c r="E99" i="35"/>
  <c r="CM106" i="35"/>
  <c r="D106" i="35"/>
  <c r="E106" i="35"/>
  <c r="V106" i="35"/>
  <c r="AI106" i="35"/>
  <c r="AJ106" i="35"/>
  <c r="AK106" i="35"/>
  <c r="AL106" i="35"/>
  <c r="AM106" i="35"/>
  <c r="AN106" i="35"/>
  <c r="AO106" i="35"/>
  <c r="AP106" i="35"/>
  <c r="AQ106" i="35"/>
  <c r="AS106" i="35"/>
  <c r="BF106" i="35"/>
  <c r="BG106" i="35"/>
  <c r="BH106" i="35"/>
  <c r="BI106" i="35"/>
  <c r="BJ106" i="35"/>
  <c r="BK106" i="35"/>
  <c r="BL106" i="35"/>
  <c r="BM106" i="35"/>
  <c r="BN106" i="35"/>
  <c r="BP106" i="35"/>
  <c r="BU108" i="35"/>
  <c r="BV108" i="35"/>
  <c r="CR106" i="35"/>
  <c r="CS106" i="35"/>
  <c r="DJ106" i="35"/>
  <c r="D107" i="35"/>
  <c r="E107" i="35"/>
  <c r="AI107" i="35"/>
  <c r="AJ107" i="35"/>
  <c r="AK107" i="35"/>
  <c r="AL107" i="35"/>
  <c r="AM107" i="35"/>
  <c r="AN107" i="35"/>
  <c r="AO107" i="35"/>
  <c r="AP107" i="35"/>
  <c r="AQ107" i="35"/>
  <c r="BF107" i="35"/>
  <c r="BG107" i="35"/>
  <c r="BH107" i="35"/>
  <c r="BI107" i="35"/>
  <c r="BJ107" i="35"/>
  <c r="BK107" i="35"/>
  <c r="BL107" i="35"/>
  <c r="BM107" i="35"/>
  <c r="BN107" i="35"/>
  <c r="BU109" i="35"/>
  <c r="BV109" i="35"/>
  <c r="CR107" i="35"/>
  <c r="CS107" i="35"/>
  <c r="D108" i="35"/>
  <c r="E108" i="35"/>
  <c r="AA108" i="35"/>
  <c r="AB108" i="35"/>
  <c r="BU110" i="35"/>
  <c r="BV110" i="35"/>
  <c r="D109" i="35"/>
  <c r="E109" i="35"/>
  <c r="AA109" i="35"/>
  <c r="AB109" i="35"/>
  <c r="BU111" i="35"/>
  <c r="BV111" i="35"/>
  <c r="D110" i="35"/>
  <c r="E110" i="35"/>
  <c r="AA110" i="35"/>
  <c r="AB110" i="35"/>
  <c r="BU112" i="35"/>
  <c r="BV112" i="35"/>
  <c r="D111" i="35"/>
  <c r="E111" i="35"/>
  <c r="AA111" i="35"/>
  <c r="AB111" i="35"/>
  <c r="BU113" i="35"/>
  <c r="BV113" i="35"/>
  <c r="D112" i="35"/>
  <c r="E112" i="35"/>
  <c r="AA112" i="35"/>
  <c r="AB112" i="35"/>
  <c r="BU114" i="35"/>
  <c r="BV114" i="35"/>
  <c r="D113" i="35"/>
  <c r="E113" i="35"/>
  <c r="AA113" i="35"/>
  <c r="AB113" i="35"/>
  <c r="BU115" i="35"/>
  <c r="BV115" i="35"/>
  <c r="D114" i="35"/>
  <c r="E114" i="35"/>
  <c r="AA114" i="35"/>
  <c r="AB114" i="35"/>
  <c r="BU116" i="35"/>
  <c r="BV116" i="35"/>
  <c r="D115" i="35"/>
  <c r="E115" i="35"/>
  <c r="AA115" i="35"/>
  <c r="AB115" i="35"/>
  <c r="BU117" i="35"/>
  <c r="BV117" i="35"/>
  <c r="AA116" i="35"/>
  <c r="AB116" i="35"/>
  <c r="BU118" i="35"/>
  <c r="BV118" i="35"/>
  <c r="AA117" i="35"/>
  <c r="AB117" i="35"/>
  <c r="BU119" i="35"/>
  <c r="BV119" i="35"/>
  <c r="CC124" i="35"/>
  <c r="CD124" i="35"/>
  <c r="CE124" i="35"/>
  <c r="CF124" i="35"/>
  <c r="CH124" i="35"/>
  <c r="CI124" i="35"/>
  <c r="CJ124" i="35"/>
  <c r="CM124" i="35"/>
  <c r="CC125" i="35"/>
  <c r="CD125" i="35"/>
  <c r="CE125" i="35"/>
  <c r="CF125" i="35"/>
  <c r="CH125" i="35"/>
  <c r="CI125" i="35"/>
  <c r="CJ125" i="35"/>
  <c r="D124" i="35"/>
  <c r="E124" i="35"/>
  <c r="V124" i="35"/>
  <c r="AI124" i="35"/>
  <c r="AJ124" i="35"/>
  <c r="AK124" i="35"/>
  <c r="AL124" i="35"/>
  <c r="AM124" i="35"/>
  <c r="AN124" i="35"/>
  <c r="AO124" i="35"/>
  <c r="AP124" i="35"/>
  <c r="AQ124" i="35"/>
  <c r="AS124" i="35"/>
  <c r="BF124" i="35"/>
  <c r="BG124" i="35"/>
  <c r="BH124" i="35"/>
  <c r="BI124" i="35"/>
  <c r="BJ124" i="35"/>
  <c r="BK124" i="35"/>
  <c r="BL124" i="35"/>
  <c r="BM124" i="35"/>
  <c r="BN124" i="35"/>
  <c r="BP124" i="35"/>
  <c r="CR124" i="35"/>
  <c r="CS124" i="35"/>
  <c r="DJ124" i="35"/>
  <c r="D125" i="35"/>
  <c r="E125" i="35"/>
  <c r="AI125" i="35"/>
  <c r="AJ125" i="35"/>
  <c r="AK125" i="35"/>
  <c r="AL125" i="35"/>
  <c r="AM125" i="35"/>
  <c r="AN125" i="35"/>
  <c r="AO125" i="35"/>
  <c r="AP125" i="35"/>
  <c r="AQ125" i="35"/>
  <c r="BF125" i="35"/>
  <c r="BG125" i="35"/>
  <c r="BH125" i="35"/>
  <c r="BI125" i="35"/>
  <c r="BJ125" i="35"/>
  <c r="BK125" i="35"/>
  <c r="BL125" i="35"/>
  <c r="BM125" i="35"/>
  <c r="BN125" i="35"/>
  <c r="CR125" i="35"/>
  <c r="CS125" i="35"/>
  <c r="D126" i="35"/>
  <c r="E126" i="35"/>
  <c r="AA126" i="35"/>
  <c r="AB126" i="35"/>
  <c r="AX126" i="35"/>
  <c r="AY126" i="35"/>
  <c r="D127" i="35"/>
  <c r="E127" i="35"/>
  <c r="AA127" i="35"/>
  <c r="AB127" i="35"/>
  <c r="AX127" i="35"/>
  <c r="AY127" i="35"/>
  <c r="D128" i="35"/>
  <c r="E128" i="35"/>
  <c r="AA128" i="35"/>
  <c r="AB128" i="35"/>
  <c r="AX128" i="35"/>
  <c r="AY128" i="35"/>
  <c r="D129" i="35"/>
  <c r="E129" i="35"/>
  <c r="AA129" i="35"/>
  <c r="AB129" i="35"/>
  <c r="D130" i="35"/>
  <c r="E130" i="35"/>
  <c r="AA130" i="35"/>
  <c r="AB130" i="35"/>
  <c r="AA131" i="35"/>
  <c r="AB131" i="35"/>
  <c r="AA132" i="35"/>
  <c r="AB132" i="35"/>
  <c r="AA133" i="35"/>
  <c r="AB133" i="35"/>
  <c r="AA134" i="35"/>
  <c r="AB134" i="35"/>
  <c r="CC136" i="35"/>
  <c r="CD136" i="35"/>
  <c r="CE136" i="35"/>
  <c r="CF136" i="35"/>
  <c r="CG136" i="35"/>
  <c r="CH136" i="35"/>
  <c r="CI136" i="35"/>
  <c r="CJ136" i="35"/>
  <c r="CK136" i="35"/>
  <c r="CM136" i="35"/>
  <c r="AA135" i="35"/>
  <c r="AB135" i="35"/>
  <c r="CC137" i="35"/>
  <c r="CD137" i="35"/>
  <c r="CE137" i="35"/>
  <c r="CF137" i="35"/>
  <c r="CG137" i="35"/>
  <c r="CH137" i="35"/>
  <c r="CI137" i="35"/>
  <c r="CJ137" i="35"/>
  <c r="CK137" i="35"/>
  <c r="L136" i="35"/>
  <c r="M136" i="35"/>
  <c r="N136" i="35"/>
  <c r="O136" i="35"/>
  <c r="P136" i="35"/>
  <c r="Q136" i="35"/>
  <c r="R136" i="35"/>
  <c r="S136" i="35"/>
  <c r="T136" i="35"/>
  <c r="V136" i="35"/>
  <c r="AX97" i="35"/>
  <c r="AY97" i="35"/>
  <c r="BF136" i="35"/>
  <c r="BG136" i="35"/>
  <c r="BH136" i="35"/>
  <c r="BI136" i="35"/>
  <c r="BJ136" i="35"/>
  <c r="BK136" i="35"/>
  <c r="BL136" i="35"/>
  <c r="BM136" i="35"/>
  <c r="BN136" i="35"/>
  <c r="BP136" i="35"/>
  <c r="CZ136" i="35"/>
  <c r="DA136" i="35"/>
  <c r="DB136" i="35"/>
  <c r="DC136" i="35"/>
  <c r="DD136" i="35"/>
  <c r="DE136" i="35"/>
  <c r="DF136" i="35"/>
  <c r="DG136" i="35"/>
  <c r="DH136" i="35"/>
  <c r="DJ136" i="35"/>
  <c r="L137" i="35"/>
  <c r="M137" i="35"/>
  <c r="N137" i="35"/>
  <c r="O137" i="35"/>
  <c r="P137" i="35"/>
  <c r="Q137" i="35"/>
  <c r="R137" i="35"/>
  <c r="S137" i="35"/>
  <c r="T137" i="35"/>
  <c r="AI137" i="35"/>
  <c r="AJ137" i="35"/>
  <c r="AK137" i="35"/>
  <c r="AL137" i="35"/>
  <c r="AM137" i="35"/>
  <c r="AN137" i="35"/>
  <c r="AO137" i="35"/>
  <c r="AP137" i="35"/>
  <c r="AQ137" i="35"/>
  <c r="BF137" i="35"/>
  <c r="BG137" i="35"/>
  <c r="BH137" i="35"/>
  <c r="BI137" i="35"/>
  <c r="BJ137" i="35"/>
  <c r="BK137" i="35"/>
  <c r="BL137" i="35"/>
  <c r="BM137" i="35"/>
  <c r="BN137" i="35"/>
  <c r="CZ137" i="35"/>
  <c r="DA137" i="35"/>
  <c r="DB137" i="35"/>
  <c r="DC137" i="35"/>
  <c r="DD137" i="35"/>
  <c r="DE137" i="35"/>
  <c r="DF137" i="35"/>
  <c r="DG137" i="35"/>
  <c r="DH137" i="35"/>
  <c r="AY144" i="34"/>
  <c r="AX144" i="34"/>
  <c r="AB73" i="34"/>
  <c r="AA73" i="34"/>
  <c r="BV114" i="32"/>
  <c r="BU114" i="32"/>
  <c r="AY93" i="32"/>
  <c r="AX93" i="32"/>
  <c r="AY19" i="32"/>
  <c r="AX19" i="32"/>
  <c r="E102" i="32"/>
  <c r="D102" i="32"/>
  <c r="AB143" i="32"/>
  <c r="AA143" i="32"/>
  <c r="AB76" i="32"/>
  <c r="AA76" i="32"/>
  <c r="CM115" i="34"/>
  <c r="E176" i="34"/>
  <c r="D176" i="34"/>
  <c r="E175" i="34"/>
  <c r="D175" i="34"/>
  <c r="E174" i="34"/>
  <c r="D174" i="34"/>
  <c r="E173" i="34"/>
  <c r="D173" i="34"/>
  <c r="E172" i="34"/>
  <c r="D172" i="34"/>
  <c r="E171" i="34"/>
  <c r="D171" i="34"/>
  <c r="DH170" i="34"/>
  <c r="DH140" i="34" s="1"/>
  <c r="DG170" i="34"/>
  <c r="DG140" i="34" s="1"/>
  <c r="DF170" i="34"/>
  <c r="DF140" i="34" s="1"/>
  <c r="DE170" i="34"/>
  <c r="DE140" i="34" s="1"/>
  <c r="DD170" i="34"/>
  <c r="DD140" i="34" s="1"/>
  <c r="DC170" i="34"/>
  <c r="DC140" i="34" s="1"/>
  <c r="DB170" i="34"/>
  <c r="DB140" i="34" s="1"/>
  <c r="DA170" i="34"/>
  <c r="CZ170" i="34"/>
  <c r="CK170" i="34"/>
  <c r="CJ170" i="34"/>
  <c r="CI170" i="34"/>
  <c r="CH170" i="34"/>
  <c r="CG170" i="34"/>
  <c r="CF170" i="34"/>
  <c r="CE170" i="34"/>
  <c r="CD170" i="34"/>
  <c r="CC170" i="34"/>
  <c r="BN170" i="34"/>
  <c r="BM170" i="34"/>
  <c r="BL170" i="34"/>
  <c r="BK170" i="34"/>
  <c r="BJ170" i="34"/>
  <c r="BI170" i="34"/>
  <c r="BH170" i="34"/>
  <c r="BG170" i="34"/>
  <c r="BF170" i="34"/>
  <c r="AQ170" i="34"/>
  <c r="AP170" i="34"/>
  <c r="AO170" i="34"/>
  <c r="AN170" i="34"/>
  <c r="AM170" i="34"/>
  <c r="AL170" i="34"/>
  <c r="AK170" i="34"/>
  <c r="AJ170" i="34"/>
  <c r="AI170" i="34"/>
  <c r="T170" i="34"/>
  <c r="S170" i="34"/>
  <c r="R170" i="34"/>
  <c r="Q170" i="34"/>
  <c r="P170" i="34"/>
  <c r="O170" i="34"/>
  <c r="N170" i="34"/>
  <c r="M170" i="34"/>
  <c r="L170" i="34"/>
  <c r="DJ169" i="34"/>
  <c r="DH169" i="34"/>
  <c r="DH139" i="34" s="1"/>
  <c r="DG169" i="34"/>
  <c r="DF169" i="34"/>
  <c r="DF139" i="34" s="1"/>
  <c r="DE169" i="34"/>
  <c r="DE139" i="34" s="1"/>
  <c r="DD169" i="34"/>
  <c r="DD139" i="34" s="1"/>
  <c r="DC169" i="34"/>
  <c r="DC139" i="34" s="1"/>
  <c r="DB169" i="34"/>
  <c r="DB139" i="34" s="1"/>
  <c r="DA169" i="34"/>
  <c r="CZ169" i="34"/>
  <c r="CM169" i="34"/>
  <c r="CK169" i="34"/>
  <c r="CJ169" i="34"/>
  <c r="CI169" i="34"/>
  <c r="CH169" i="34"/>
  <c r="CG169" i="34"/>
  <c r="CF169" i="34"/>
  <c r="CE169" i="34"/>
  <c r="CD169" i="34"/>
  <c r="CC169" i="34"/>
  <c r="BP169" i="34"/>
  <c r="BN169" i="34"/>
  <c r="BM169" i="34"/>
  <c r="BL169" i="34"/>
  <c r="BK169" i="34"/>
  <c r="BJ169" i="34"/>
  <c r="BI169" i="34"/>
  <c r="BH169" i="34"/>
  <c r="BG169" i="34"/>
  <c r="BF169" i="34"/>
  <c r="AS169" i="34"/>
  <c r="AQ169" i="34"/>
  <c r="AP169" i="34"/>
  <c r="AO169" i="34"/>
  <c r="AN169" i="34"/>
  <c r="AM169" i="34"/>
  <c r="AL169" i="34"/>
  <c r="AK169" i="34"/>
  <c r="AJ169" i="34"/>
  <c r="AI169" i="34"/>
  <c r="V169" i="34"/>
  <c r="T169" i="34"/>
  <c r="S169" i="34"/>
  <c r="R169" i="34"/>
  <c r="Q169" i="34"/>
  <c r="P169" i="34"/>
  <c r="O169" i="34"/>
  <c r="N169" i="34"/>
  <c r="M169" i="34"/>
  <c r="L169" i="34"/>
  <c r="E11" i="34"/>
  <c r="D11" i="34"/>
  <c r="CS151" i="34"/>
  <c r="CR151" i="34"/>
  <c r="E10" i="34"/>
  <c r="D10" i="34"/>
  <c r="CS150" i="34"/>
  <c r="CR150" i="34"/>
  <c r="E9" i="34"/>
  <c r="D9" i="34"/>
  <c r="CS149" i="34"/>
  <c r="CR149" i="34"/>
  <c r="AB148" i="34"/>
  <c r="AA148" i="34"/>
  <c r="E149" i="34"/>
  <c r="D149" i="34"/>
  <c r="CS148" i="34"/>
  <c r="CR148" i="34"/>
  <c r="AB147" i="34"/>
  <c r="AA147" i="34"/>
  <c r="E148" i="34"/>
  <c r="D148" i="34"/>
  <c r="CS147" i="34"/>
  <c r="CR147" i="34"/>
  <c r="AB146" i="34"/>
  <c r="AA146" i="34"/>
  <c r="E147" i="34"/>
  <c r="D147" i="34"/>
  <c r="CS146" i="34"/>
  <c r="CR146" i="34"/>
  <c r="E146" i="34"/>
  <c r="D146" i="34"/>
  <c r="CS145" i="34"/>
  <c r="CR145" i="34"/>
  <c r="AB145" i="34"/>
  <c r="AA145" i="34"/>
  <c r="E145" i="34"/>
  <c r="D145" i="34"/>
  <c r="CS144" i="34"/>
  <c r="CR144" i="34"/>
  <c r="AB144" i="34"/>
  <c r="AA144" i="34"/>
  <c r="E144" i="34"/>
  <c r="D144" i="34"/>
  <c r="CS143" i="34"/>
  <c r="CR143" i="34"/>
  <c r="AY143" i="34"/>
  <c r="AX143" i="34"/>
  <c r="AB143" i="34"/>
  <c r="AA143" i="34"/>
  <c r="E143" i="34"/>
  <c r="D143" i="34"/>
  <c r="CS142" i="34"/>
  <c r="CR142" i="34"/>
  <c r="AY142" i="34"/>
  <c r="AX142" i="34"/>
  <c r="AB142" i="34"/>
  <c r="AA142" i="34"/>
  <c r="E142" i="34"/>
  <c r="D142" i="34"/>
  <c r="CS141" i="34"/>
  <c r="CR141" i="34"/>
  <c r="AY141" i="34"/>
  <c r="AX141" i="34"/>
  <c r="AB141" i="34"/>
  <c r="AA141" i="34"/>
  <c r="E141" i="34"/>
  <c r="D141" i="34"/>
  <c r="DA140" i="34"/>
  <c r="CZ140" i="34"/>
  <c r="BV140" i="34"/>
  <c r="BU140" i="34"/>
  <c r="BN140" i="34"/>
  <c r="BN116" i="34" s="1"/>
  <c r="BM140" i="34"/>
  <c r="BM116" i="34" s="1"/>
  <c r="BL140" i="34"/>
  <c r="BL116" i="34" s="1"/>
  <c r="BK140" i="34"/>
  <c r="BK116" i="34" s="1"/>
  <c r="BJ140" i="34"/>
  <c r="BJ116" i="34" s="1"/>
  <c r="BI140" i="34"/>
  <c r="BI116" i="34" s="1"/>
  <c r="BH140" i="34"/>
  <c r="BG140" i="34"/>
  <c r="BF140" i="34"/>
  <c r="BF116" i="34" s="1"/>
  <c r="AB140" i="34"/>
  <c r="AA140" i="34"/>
  <c r="E140" i="34"/>
  <c r="D140" i="34"/>
  <c r="DJ139" i="34"/>
  <c r="DG139" i="34"/>
  <c r="DA139" i="34"/>
  <c r="CZ139" i="34"/>
  <c r="CM139" i="34"/>
  <c r="BV139" i="34"/>
  <c r="BU139" i="34"/>
  <c r="BP139" i="34"/>
  <c r="BN139" i="34"/>
  <c r="BN115" i="34" s="1"/>
  <c r="BM139" i="34"/>
  <c r="BM115" i="34" s="1"/>
  <c r="BL139" i="34"/>
  <c r="BL115" i="34" s="1"/>
  <c r="BK139" i="34"/>
  <c r="BK115" i="34" s="1"/>
  <c r="BJ139" i="34"/>
  <c r="BJ115" i="34" s="1"/>
  <c r="BI139" i="34"/>
  <c r="BI115" i="34" s="1"/>
  <c r="BH139" i="34"/>
  <c r="BH115" i="34" s="1"/>
  <c r="BG139" i="34"/>
  <c r="BF139" i="34"/>
  <c r="BF115" i="34" s="1"/>
  <c r="AS139" i="34"/>
  <c r="AB139" i="34"/>
  <c r="AA139" i="34"/>
  <c r="V139" i="34"/>
  <c r="E139" i="34"/>
  <c r="D139" i="34"/>
  <c r="AB125" i="34"/>
  <c r="AA125" i="34"/>
  <c r="AB124" i="34"/>
  <c r="AA124" i="34"/>
  <c r="AB123" i="34"/>
  <c r="AA123" i="34"/>
  <c r="E123" i="34"/>
  <c r="D123" i="34"/>
  <c r="AY124" i="34"/>
  <c r="AX124" i="34"/>
  <c r="E122" i="34"/>
  <c r="D122" i="34"/>
  <c r="BV123" i="34"/>
  <c r="BU123" i="34"/>
  <c r="AY123" i="34"/>
  <c r="AX123" i="34"/>
  <c r="AB122" i="34"/>
  <c r="AA122" i="34"/>
  <c r="E121" i="34"/>
  <c r="D121" i="34"/>
  <c r="BV122" i="34"/>
  <c r="BU122" i="34"/>
  <c r="AY122" i="34"/>
  <c r="AX122" i="34"/>
  <c r="AB121" i="34"/>
  <c r="AA121" i="34"/>
  <c r="E120" i="34"/>
  <c r="D120" i="34"/>
  <c r="BV121" i="34"/>
  <c r="BU121" i="34"/>
  <c r="AY121" i="34"/>
  <c r="AX121" i="34"/>
  <c r="AB120" i="34"/>
  <c r="AA120" i="34"/>
  <c r="AB92" i="34"/>
  <c r="AA92" i="34"/>
  <c r="BV120" i="34"/>
  <c r="BU120" i="34"/>
  <c r="AY120" i="34"/>
  <c r="AX120" i="34"/>
  <c r="E119" i="34"/>
  <c r="D119" i="34"/>
  <c r="BV119" i="34"/>
  <c r="BU119" i="34"/>
  <c r="AY119" i="34"/>
  <c r="AX119" i="34"/>
  <c r="AB119" i="34"/>
  <c r="AA119" i="34"/>
  <c r="E118" i="34"/>
  <c r="D118" i="34"/>
  <c r="BV118" i="34"/>
  <c r="BU118" i="34"/>
  <c r="AY118" i="34"/>
  <c r="AX118" i="34"/>
  <c r="AB118" i="34"/>
  <c r="AA118" i="34"/>
  <c r="BV117" i="34"/>
  <c r="BU117" i="34"/>
  <c r="AY117" i="34"/>
  <c r="AX117" i="34"/>
  <c r="AB117" i="34"/>
  <c r="AA117" i="34"/>
  <c r="E117" i="34"/>
  <c r="D117" i="34"/>
  <c r="CS116" i="34"/>
  <c r="CR116" i="34"/>
  <c r="CK116" i="34"/>
  <c r="CJ116" i="34"/>
  <c r="CI116" i="34"/>
  <c r="CH116" i="34"/>
  <c r="CG116" i="34"/>
  <c r="CF116" i="34"/>
  <c r="CE116" i="34"/>
  <c r="CD116" i="34"/>
  <c r="CC116" i="34"/>
  <c r="BH116" i="34"/>
  <c r="BG116" i="34"/>
  <c r="AQ116" i="34"/>
  <c r="AP116" i="34"/>
  <c r="AO116" i="34"/>
  <c r="AN116" i="34"/>
  <c r="AM116" i="34"/>
  <c r="AL116" i="34"/>
  <c r="AK116" i="34"/>
  <c r="AJ116" i="34"/>
  <c r="AI116" i="34"/>
  <c r="T116" i="34"/>
  <c r="S116" i="34"/>
  <c r="R116" i="34"/>
  <c r="Q116" i="34"/>
  <c r="P116" i="34"/>
  <c r="O116" i="34"/>
  <c r="N116" i="34"/>
  <c r="M116" i="34"/>
  <c r="L116" i="34"/>
  <c r="DJ115" i="34"/>
  <c r="CS115" i="34"/>
  <c r="CR115" i="34"/>
  <c r="CK115" i="34"/>
  <c r="CJ115" i="34"/>
  <c r="CI115" i="34"/>
  <c r="CH115" i="34"/>
  <c r="CG115" i="34"/>
  <c r="CF115" i="34"/>
  <c r="CE115" i="34"/>
  <c r="CD115" i="34"/>
  <c r="CC115" i="34"/>
  <c r="BP115" i="34"/>
  <c r="AS115" i="34"/>
  <c r="AQ115" i="34"/>
  <c r="AP115" i="34"/>
  <c r="AO115" i="34"/>
  <c r="AN115" i="34"/>
  <c r="AM115" i="34"/>
  <c r="AL115" i="34"/>
  <c r="AK115" i="34"/>
  <c r="AJ115" i="34"/>
  <c r="AI115" i="34"/>
  <c r="V115" i="34"/>
  <c r="T115" i="34"/>
  <c r="S115" i="34"/>
  <c r="R115" i="34"/>
  <c r="Q115" i="34"/>
  <c r="P115" i="34"/>
  <c r="O115" i="34"/>
  <c r="N115" i="34"/>
  <c r="M115" i="34"/>
  <c r="L115" i="34"/>
  <c r="BV102" i="34"/>
  <c r="BU102" i="34"/>
  <c r="BV101" i="34"/>
  <c r="BU101" i="34"/>
  <c r="BV100" i="34"/>
  <c r="BU100" i="34"/>
  <c r="BV128" i="34"/>
  <c r="BU128" i="34"/>
  <c r="BV99" i="34"/>
  <c r="BU99" i="34"/>
  <c r="BV127" i="34"/>
  <c r="BU127" i="34"/>
  <c r="BV98" i="34"/>
  <c r="BU98" i="34"/>
  <c r="BV126" i="34"/>
  <c r="BU126" i="34"/>
  <c r="BV97" i="34"/>
  <c r="BU97" i="34"/>
  <c r="BV125" i="34"/>
  <c r="BU125" i="34"/>
  <c r="BV96" i="34"/>
  <c r="BU96" i="34"/>
  <c r="BV124" i="34"/>
  <c r="BU124" i="34"/>
  <c r="BV95" i="34"/>
  <c r="BU95" i="34"/>
  <c r="CS98" i="34"/>
  <c r="CR98" i="34"/>
  <c r="BV94" i="34"/>
  <c r="BU94" i="34"/>
  <c r="AB100" i="34"/>
  <c r="AA100" i="34"/>
  <c r="CS97" i="34"/>
  <c r="CR97" i="34"/>
  <c r="BV93" i="34"/>
  <c r="BU93" i="34"/>
  <c r="AB99" i="34"/>
  <c r="AA99" i="34"/>
  <c r="CS96" i="34"/>
  <c r="CR96" i="34"/>
  <c r="BV92" i="34"/>
  <c r="BU92" i="34"/>
  <c r="AY97" i="34"/>
  <c r="AX97" i="34"/>
  <c r="AB98" i="34"/>
  <c r="AA98" i="34"/>
  <c r="CS95" i="34"/>
  <c r="CR95" i="34"/>
  <c r="BV91" i="34"/>
  <c r="BU91" i="34"/>
  <c r="AY96" i="34"/>
  <c r="AX96" i="34"/>
  <c r="AB97" i="34"/>
  <c r="AA97" i="34"/>
  <c r="CS94" i="34"/>
  <c r="CR94" i="34"/>
  <c r="AY95" i="34"/>
  <c r="AX95" i="34"/>
  <c r="AB96" i="34"/>
  <c r="AA96" i="34"/>
  <c r="CS93" i="34"/>
  <c r="CR93" i="34"/>
  <c r="AY94" i="34"/>
  <c r="AX94" i="34"/>
  <c r="AB95" i="34"/>
  <c r="AA95" i="34"/>
  <c r="E92" i="34"/>
  <c r="D92" i="34"/>
  <c r="CS92" i="34"/>
  <c r="CR92" i="34"/>
  <c r="BV90" i="34"/>
  <c r="BU90" i="34"/>
  <c r="AY93" i="34"/>
  <c r="AX93" i="34"/>
  <c r="AB94" i="34"/>
  <c r="AA94" i="34"/>
  <c r="E91" i="34"/>
  <c r="D91" i="34"/>
  <c r="CS91" i="34"/>
  <c r="CR91" i="34"/>
  <c r="BV89" i="34"/>
  <c r="BU89" i="34"/>
  <c r="AY92" i="34"/>
  <c r="AX92" i="34"/>
  <c r="AB93" i="34"/>
  <c r="AA93" i="34"/>
  <c r="CS90" i="34"/>
  <c r="CR90" i="34"/>
  <c r="AY91" i="34"/>
  <c r="AX91" i="34"/>
  <c r="AB91" i="34"/>
  <c r="AA91" i="34"/>
  <c r="E90" i="34"/>
  <c r="D90" i="34"/>
  <c r="AY90" i="34"/>
  <c r="AX90" i="34"/>
  <c r="AB90" i="34"/>
  <c r="AA90" i="34"/>
  <c r="E89" i="34"/>
  <c r="D89" i="34"/>
  <c r="CS89" i="34"/>
  <c r="CR89" i="34"/>
  <c r="BV88" i="34"/>
  <c r="BU88" i="34"/>
  <c r="AY89" i="34"/>
  <c r="AX89" i="34"/>
  <c r="AB89" i="34"/>
  <c r="AA89" i="34"/>
  <c r="E88" i="34"/>
  <c r="D88" i="34"/>
  <c r="CS88" i="34"/>
  <c r="CR88" i="34"/>
  <c r="BV87" i="34"/>
  <c r="BU87" i="34"/>
  <c r="AY88" i="34"/>
  <c r="AX88" i="34"/>
  <c r="AB88" i="34"/>
  <c r="AA88" i="34"/>
  <c r="AB126" i="34"/>
  <c r="AA126" i="34"/>
  <c r="CS87" i="34"/>
  <c r="CR87" i="34"/>
  <c r="AY87" i="34"/>
  <c r="AX87" i="34"/>
  <c r="AB87" i="34"/>
  <c r="AA87" i="34"/>
  <c r="E87" i="34"/>
  <c r="D87" i="34"/>
  <c r="CS86" i="34"/>
  <c r="CR86" i="34"/>
  <c r="BV86" i="34"/>
  <c r="BU86" i="34"/>
  <c r="BN86" i="34"/>
  <c r="BM86" i="34"/>
  <c r="BL86" i="34"/>
  <c r="BK86" i="34"/>
  <c r="BJ86" i="34"/>
  <c r="BI86" i="34"/>
  <c r="BH86" i="34"/>
  <c r="BG86" i="34"/>
  <c r="BF86" i="34"/>
  <c r="AQ86" i="34"/>
  <c r="AP86" i="34"/>
  <c r="AO86" i="34"/>
  <c r="AN86" i="34"/>
  <c r="AM86" i="34"/>
  <c r="AL86" i="34"/>
  <c r="AK86" i="34"/>
  <c r="AJ86" i="34"/>
  <c r="AI86" i="34"/>
  <c r="T86" i="34"/>
  <c r="S86" i="34"/>
  <c r="R86" i="34"/>
  <c r="Q86" i="34"/>
  <c r="P86" i="34"/>
  <c r="O86" i="34"/>
  <c r="N86" i="34"/>
  <c r="M86" i="34"/>
  <c r="L86" i="34"/>
  <c r="DJ85" i="34"/>
  <c r="CS85" i="34"/>
  <c r="CR85" i="34"/>
  <c r="CM85" i="34"/>
  <c r="BV85" i="34"/>
  <c r="BU85" i="34"/>
  <c r="BP85" i="34"/>
  <c r="BN85" i="34"/>
  <c r="BM85" i="34"/>
  <c r="BL85" i="34"/>
  <c r="BK85" i="34"/>
  <c r="BJ85" i="34"/>
  <c r="BI85" i="34"/>
  <c r="BH85" i="34"/>
  <c r="BG85" i="34"/>
  <c r="BF85" i="34"/>
  <c r="AS85" i="34"/>
  <c r="AQ85" i="34"/>
  <c r="AP85" i="34"/>
  <c r="AO85" i="34"/>
  <c r="AN85" i="34"/>
  <c r="AM85" i="34"/>
  <c r="AL85" i="34"/>
  <c r="AK85" i="34"/>
  <c r="AJ85" i="34"/>
  <c r="AI85" i="34"/>
  <c r="V85" i="34"/>
  <c r="T85" i="34"/>
  <c r="S85" i="34"/>
  <c r="R85" i="34"/>
  <c r="Q85" i="34"/>
  <c r="P85" i="34"/>
  <c r="O85" i="34"/>
  <c r="N85" i="34"/>
  <c r="M85" i="34"/>
  <c r="L85" i="34"/>
  <c r="AB72" i="34"/>
  <c r="AA72" i="34"/>
  <c r="AB71" i="34"/>
  <c r="AA71" i="34"/>
  <c r="AB70" i="34"/>
  <c r="AA70" i="34"/>
  <c r="AB69" i="34"/>
  <c r="AA69" i="34"/>
  <c r="AB68" i="34"/>
  <c r="AA68" i="34"/>
  <c r="AB67" i="34"/>
  <c r="AA67" i="34"/>
  <c r="BV67" i="34"/>
  <c r="BU67" i="34"/>
  <c r="AB66" i="34"/>
  <c r="AA66" i="34"/>
  <c r="BV66" i="34"/>
  <c r="BU66" i="34"/>
  <c r="AB65" i="34"/>
  <c r="AA65" i="34"/>
  <c r="BV65" i="34"/>
  <c r="BU65" i="34"/>
  <c r="AB64" i="34"/>
  <c r="AA64" i="34"/>
  <c r="BV64" i="34"/>
  <c r="BU64" i="34"/>
  <c r="AB63" i="34"/>
  <c r="AA63" i="34"/>
  <c r="BV63" i="34"/>
  <c r="BU63" i="34"/>
  <c r="AY62" i="34"/>
  <c r="AX62" i="34"/>
  <c r="AB62" i="34"/>
  <c r="AA62" i="34"/>
  <c r="E63" i="34"/>
  <c r="D63" i="34"/>
  <c r="CS61" i="34"/>
  <c r="CR61" i="34"/>
  <c r="BV62" i="34"/>
  <c r="BU62" i="34"/>
  <c r="AY61" i="34"/>
  <c r="AX61" i="34"/>
  <c r="AB61" i="34"/>
  <c r="AA61" i="34"/>
  <c r="E62" i="34"/>
  <c r="D62" i="34"/>
  <c r="CS60" i="34"/>
  <c r="CR60" i="34"/>
  <c r="BV61" i="34"/>
  <c r="BU61" i="34"/>
  <c r="AY60" i="34"/>
  <c r="AX60" i="34"/>
  <c r="AB60" i="34"/>
  <c r="AA60" i="34"/>
  <c r="E61" i="34"/>
  <c r="D61" i="34"/>
  <c r="CS59" i="34"/>
  <c r="CR59" i="34"/>
  <c r="BV60" i="34"/>
  <c r="BU60" i="34"/>
  <c r="AB59" i="34"/>
  <c r="AA59" i="34"/>
  <c r="E60" i="34"/>
  <c r="D60" i="34"/>
  <c r="CS58" i="34"/>
  <c r="CR58" i="34"/>
  <c r="BV59" i="34"/>
  <c r="BU59" i="34"/>
  <c r="AY59" i="34"/>
  <c r="AX59" i="34"/>
  <c r="AB58" i="34"/>
  <c r="AA58" i="34"/>
  <c r="E59" i="34"/>
  <c r="D59" i="34"/>
  <c r="BV58" i="34"/>
  <c r="BU58" i="34"/>
  <c r="AY58" i="34"/>
  <c r="AX58" i="34"/>
  <c r="AB57" i="34"/>
  <c r="AA57" i="34"/>
  <c r="E58" i="34"/>
  <c r="D58" i="34"/>
  <c r="CS57" i="34"/>
  <c r="CR57" i="34"/>
  <c r="BV57" i="34"/>
  <c r="BU57" i="34"/>
  <c r="AY57" i="34"/>
  <c r="AX57" i="34"/>
  <c r="AB56" i="34"/>
  <c r="AA56" i="34"/>
  <c r="E57" i="34"/>
  <c r="D57" i="34"/>
  <c r="CS56" i="34"/>
  <c r="CR56" i="34"/>
  <c r="BV56" i="34"/>
  <c r="BU56" i="34"/>
  <c r="AY56" i="34"/>
  <c r="AX56" i="34"/>
  <c r="E56" i="34"/>
  <c r="D56" i="34"/>
  <c r="CS55" i="34"/>
  <c r="CR55" i="34"/>
  <c r="BV55" i="34"/>
  <c r="BU55" i="34"/>
  <c r="AY55" i="34"/>
  <c r="AX55" i="34"/>
  <c r="AB55" i="34"/>
  <c r="AA55" i="34"/>
  <c r="E55" i="34"/>
  <c r="D55" i="34"/>
  <c r="DH54" i="34"/>
  <c r="DG54" i="34"/>
  <c r="DF54" i="34"/>
  <c r="DE54" i="34"/>
  <c r="DD54" i="34"/>
  <c r="DC54" i="34"/>
  <c r="DB54" i="34"/>
  <c r="DA54" i="34"/>
  <c r="CZ54" i="34"/>
  <c r="CK54" i="34"/>
  <c r="CJ54" i="34"/>
  <c r="CI54" i="34"/>
  <c r="CH54" i="34"/>
  <c r="CG54" i="34"/>
  <c r="CF54" i="34"/>
  <c r="CE54" i="34"/>
  <c r="CD54" i="34"/>
  <c r="CC54" i="34"/>
  <c r="BN54" i="34"/>
  <c r="BM54" i="34"/>
  <c r="BL54" i="34"/>
  <c r="BK54" i="34"/>
  <c r="BJ54" i="34"/>
  <c r="BI54" i="34"/>
  <c r="BH54" i="34"/>
  <c r="BG54" i="34"/>
  <c r="BF54" i="34"/>
  <c r="AQ54" i="34"/>
  <c r="AP54" i="34"/>
  <c r="AO54" i="34"/>
  <c r="AN54" i="34"/>
  <c r="AM54" i="34"/>
  <c r="AL54" i="34"/>
  <c r="AK54" i="34"/>
  <c r="AJ54" i="34"/>
  <c r="AI54" i="34"/>
  <c r="T54" i="34"/>
  <c r="S54" i="34"/>
  <c r="S38" i="34" s="1"/>
  <c r="R54" i="34"/>
  <c r="R38" i="34" s="1"/>
  <c r="Q54" i="34"/>
  <c r="P54" i="34"/>
  <c r="P38" i="34" s="1"/>
  <c r="O54" i="34"/>
  <c r="O38" i="34" s="1"/>
  <c r="N54" i="34"/>
  <c r="N38" i="34" s="1"/>
  <c r="M54" i="34"/>
  <c r="M38" i="34" s="1"/>
  <c r="L54" i="34"/>
  <c r="L38" i="34" s="1"/>
  <c r="DJ53" i="34"/>
  <c r="DH53" i="34"/>
  <c r="DH37" i="34" s="1"/>
  <c r="DG53" i="34"/>
  <c r="DG37" i="34" s="1"/>
  <c r="DF53" i="34"/>
  <c r="DF37" i="34" s="1"/>
  <c r="DE53" i="34"/>
  <c r="DE37" i="34" s="1"/>
  <c r="DD53" i="34"/>
  <c r="DD37" i="34" s="1"/>
  <c r="DC53" i="34"/>
  <c r="DC37" i="34" s="1"/>
  <c r="DB53" i="34"/>
  <c r="DB37" i="34" s="1"/>
  <c r="DA53" i="34"/>
  <c r="DA37" i="34" s="1"/>
  <c r="CZ53" i="34"/>
  <c r="CZ37" i="34" s="1"/>
  <c r="CM53" i="34"/>
  <c r="CK53" i="34"/>
  <c r="CJ53" i="34"/>
  <c r="CI53" i="34"/>
  <c r="CH53" i="34"/>
  <c r="CG53" i="34"/>
  <c r="CF53" i="34"/>
  <c r="CE53" i="34"/>
  <c r="CD53" i="34"/>
  <c r="CC53" i="34"/>
  <c r="BP53" i="34"/>
  <c r="BN53" i="34"/>
  <c r="BM53" i="34"/>
  <c r="BL53" i="34"/>
  <c r="BK53" i="34"/>
  <c r="BJ53" i="34"/>
  <c r="BI53" i="34"/>
  <c r="BH53" i="34"/>
  <c r="BG53" i="34"/>
  <c r="BF53" i="34"/>
  <c r="AS53" i="34"/>
  <c r="AQ53" i="34"/>
  <c r="AP53" i="34"/>
  <c r="AO53" i="34"/>
  <c r="AN53" i="34"/>
  <c r="AM53" i="34"/>
  <c r="AL53" i="34"/>
  <c r="AK53" i="34"/>
  <c r="AJ53" i="34"/>
  <c r="AI53" i="34"/>
  <c r="V53" i="34"/>
  <c r="T53" i="34"/>
  <c r="T37" i="34" s="1"/>
  <c r="S53" i="34"/>
  <c r="S37" i="34" s="1"/>
  <c r="R53" i="34"/>
  <c r="R37" i="34" s="1"/>
  <c r="Q53" i="34"/>
  <c r="Q37" i="34" s="1"/>
  <c r="P53" i="34"/>
  <c r="P37" i="34" s="1"/>
  <c r="O53" i="34"/>
  <c r="O37" i="34" s="1"/>
  <c r="N53" i="34"/>
  <c r="N37" i="34" s="1"/>
  <c r="M53" i="34"/>
  <c r="M37" i="34" s="1"/>
  <c r="L53" i="34"/>
  <c r="L37" i="34" s="1"/>
  <c r="E8" i="34"/>
  <c r="D8" i="34"/>
  <c r="BV47" i="34"/>
  <c r="BU47" i="34"/>
  <c r="E45" i="34"/>
  <c r="D45" i="34"/>
  <c r="CS118" i="34"/>
  <c r="CR118" i="34"/>
  <c r="BV46" i="34"/>
  <c r="BU46" i="34"/>
  <c r="E44" i="34"/>
  <c r="D44" i="34"/>
  <c r="CS46" i="34"/>
  <c r="CR46" i="34"/>
  <c r="BV45" i="34"/>
  <c r="BU45" i="34"/>
  <c r="AY46" i="34"/>
  <c r="AX46" i="34"/>
  <c r="E43" i="34"/>
  <c r="D43" i="34"/>
  <c r="CS45" i="34"/>
  <c r="CR45" i="34"/>
  <c r="BV44" i="34"/>
  <c r="BU44" i="34"/>
  <c r="AY45" i="34"/>
  <c r="AX45" i="34"/>
  <c r="AB44" i="34"/>
  <c r="AA44" i="34"/>
  <c r="CS44" i="34"/>
  <c r="CR44" i="34"/>
  <c r="BV43" i="34"/>
  <c r="BU43" i="34"/>
  <c r="AY44" i="34"/>
  <c r="AX44" i="34"/>
  <c r="AB43" i="34"/>
  <c r="AA43" i="34"/>
  <c r="E42" i="34"/>
  <c r="D42" i="34"/>
  <c r="CS43" i="34"/>
  <c r="CR43" i="34"/>
  <c r="BV42" i="34"/>
  <c r="BU42" i="34"/>
  <c r="AY43" i="34"/>
  <c r="AX43" i="34"/>
  <c r="AB42" i="34"/>
  <c r="AA42" i="34"/>
  <c r="E41" i="34"/>
  <c r="D41" i="34"/>
  <c r="CS42" i="34"/>
  <c r="CR42" i="34"/>
  <c r="AY42" i="34"/>
  <c r="AX42" i="34"/>
  <c r="AB41" i="34"/>
  <c r="AA41" i="34"/>
  <c r="E40" i="34"/>
  <c r="D40" i="34"/>
  <c r="CS41" i="34"/>
  <c r="CR41" i="34"/>
  <c r="BV41" i="34"/>
  <c r="BU41" i="34"/>
  <c r="AY41" i="34"/>
  <c r="AX41" i="34"/>
  <c r="E39" i="34"/>
  <c r="D39" i="34"/>
  <c r="CS40" i="34"/>
  <c r="CR40" i="34"/>
  <c r="BV40" i="34"/>
  <c r="BU40" i="34"/>
  <c r="AY40" i="34"/>
  <c r="AX40" i="34"/>
  <c r="AB40" i="34"/>
  <c r="AA40" i="34"/>
  <c r="CS39" i="34"/>
  <c r="CR39" i="34"/>
  <c r="BV39" i="34"/>
  <c r="BU39" i="34"/>
  <c r="AY39" i="34"/>
  <c r="AX39" i="34"/>
  <c r="AB39" i="34"/>
  <c r="AA39" i="34"/>
  <c r="DH38" i="34"/>
  <c r="DG38" i="34"/>
  <c r="DF38" i="34"/>
  <c r="DE38" i="34"/>
  <c r="DD38" i="34"/>
  <c r="DC38" i="34"/>
  <c r="DB38" i="34"/>
  <c r="DA38" i="34"/>
  <c r="CZ38" i="34"/>
  <c r="CK38" i="34"/>
  <c r="CJ38" i="34"/>
  <c r="CI38" i="34"/>
  <c r="CH38" i="34"/>
  <c r="CG38" i="34"/>
  <c r="CF38" i="34"/>
  <c r="CE38" i="34"/>
  <c r="CD38" i="34"/>
  <c r="CC38" i="34"/>
  <c r="BN38" i="34"/>
  <c r="BM38" i="34"/>
  <c r="BL38" i="34"/>
  <c r="BK38" i="34"/>
  <c r="BJ38" i="34"/>
  <c r="BI38" i="34"/>
  <c r="BH38" i="34"/>
  <c r="BG38" i="34"/>
  <c r="BF38" i="34"/>
  <c r="DJ37" i="34"/>
  <c r="CM37" i="34"/>
  <c r="CK37" i="34"/>
  <c r="CJ37" i="34"/>
  <c r="CI37" i="34"/>
  <c r="CH37" i="34"/>
  <c r="CG37" i="34"/>
  <c r="CF37" i="34"/>
  <c r="CE37" i="34"/>
  <c r="CD37" i="34"/>
  <c r="CC37" i="34"/>
  <c r="BP37" i="34"/>
  <c r="BN37" i="34"/>
  <c r="BM37" i="34"/>
  <c r="BL37" i="34"/>
  <c r="BK37" i="34"/>
  <c r="BJ37" i="34"/>
  <c r="BI37" i="34"/>
  <c r="BH37" i="34"/>
  <c r="BG37" i="34"/>
  <c r="BF37" i="34"/>
  <c r="AS37" i="34"/>
  <c r="V37" i="34"/>
  <c r="AY21" i="34"/>
  <c r="AX21" i="34"/>
  <c r="AY20" i="34"/>
  <c r="AX20" i="34"/>
  <c r="AY19" i="34"/>
  <c r="AX19" i="34"/>
  <c r="AY18" i="34"/>
  <c r="AX18" i="34"/>
  <c r="AY17" i="34"/>
  <c r="AX17" i="34"/>
  <c r="AY16" i="34"/>
  <c r="AX16" i="34"/>
  <c r="AY15" i="34"/>
  <c r="AX15" i="34"/>
  <c r="CS17" i="34"/>
  <c r="CR17" i="34"/>
  <c r="AY14" i="34"/>
  <c r="AX14" i="34"/>
  <c r="CS16" i="34"/>
  <c r="CR16" i="34"/>
  <c r="AY13" i="34"/>
  <c r="AX13" i="34"/>
  <c r="AB16" i="34"/>
  <c r="AA16" i="34"/>
  <c r="CS15" i="34"/>
  <c r="CR15" i="34"/>
  <c r="BV15" i="34"/>
  <c r="BU15" i="34"/>
  <c r="AY12" i="34"/>
  <c r="AX12" i="34"/>
  <c r="AB15" i="34"/>
  <c r="AA15" i="34"/>
  <c r="BV14" i="34"/>
  <c r="BU14" i="34"/>
  <c r="AB14" i="34"/>
  <c r="AA14" i="34"/>
  <c r="CS14" i="34"/>
  <c r="CR14" i="34"/>
  <c r="BV13" i="34"/>
  <c r="BU13" i="34"/>
  <c r="AY11" i="34"/>
  <c r="AX11" i="34"/>
  <c r="AB13" i="34"/>
  <c r="AA13" i="34"/>
  <c r="CS13" i="34"/>
  <c r="CR13" i="34"/>
  <c r="AY10" i="34"/>
  <c r="AX10" i="34"/>
  <c r="CS12" i="34"/>
  <c r="CR12" i="34"/>
  <c r="BV12" i="34"/>
  <c r="BU12" i="34"/>
  <c r="AY9" i="34"/>
  <c r="AX9" i="34"/>
  <c r="CS11" i="34"/>
  <c r="CR11" i="34"/>
  <c r="BV11" i="34"/>
  <c r="BU11" i="34"/>
  <c r="AB12" i="34"/>
  <c r="AA12" i="34"/>
  <c r="AB174" i="34"/>
  <c r="AA174" i="34"/>
  <c r="AB11" i="34"/>
  <c r="AA11" i="34"/>
  <c r="AB173" i="34"/>
  <c r="AA173" i="34"/>
  <c r="CS10" i="34"/>
  <c r="CR10" i="34"/>
  <c r="BV10" i="34"/>
  <c r="BU10" i="34"/>
  <c r="AB10" i="34"/>
  <c r="AA10" i="34"/>
  <c r="AB172" i="34"/>
  <c r="AA172" i="34"/>
  <c r="CS9" i="34"/>
  <c r="CR9" i="34"/>
  <c r="BV9" i="34"/>
  <c r="BU9" i="34"/>
  <c r="AB9" i="34"/>
  <c r="AA9" i="34"/>
  <c r="CS8" i="34"/>
  <c r="CR8" i="34"/>
  <c r="BV8" i="34"/>
  <c r="BU8" i="34"/>
  <c r="AY8" i="34"/>
  <c r="AX8" i="34"/>
  <c r="AB8" i="34"/>
  <c r="AA8" i="34"/>
  <c r="AB171" i="34"/>
  <c r="AA171" i="34"/>
  <c r="DH7" i="34"/>
  <c r="DG7" i="34"/>
  <c r="DF7" i="34"/>
  <c r="DE7" i="34"/>
  <c r="DD7" i="34"/>
  <c r="DC7" i="34"/>
  <c r="DB7" i="34"/>
  <c r="DA7" i="34"/>
  <c r="CZ7" i="34"/>
  <c r="CK7" i="34"/>
  <c r="CJ7" i="34"/>
  <c r="CI7" i="34"/>
  <c r="CH7" i="34"/>
  <c r="CG7" i="34"/>
  <c r="CF7" i="34"/>
  <c r="CE7" i="34"/>
  <c r="CD7" i="34"/>
  <c r="CC7" i="34"/>
  <c r="BN7" i="34"/>
  <c r="BM7" i="34"/>
  <c r="BL7" i="34"/>
  <c r="BK7" i="34"/>
  <c r="BJ7" i="34"/>
  <c r="BI7" i="34"/>
  <c r="BH7" i="34"/>
  <c r="BG7" i="34"/>
  <c r="BF7" i="34"/>
  <c r="AQ7" i="34"/>
  <c r="AP7" i="34"/>
  <c r="AO7" i="34"/>
  <c r="AN7" i="34"/>
  <c r="AM7" i="34"/>
  <c r="AL7" i="34"/>
  <c r="AK7" i="34"/>
  <c r="AJ7" i="34"/>
  <c r="AI7" i="34"/>
  <c r="DJ6" i="34"/>
  <c r="DH6" i="34"/>
  <c r="DG6" i="34"/>
  <c r="DF6" i="34"/>
  <c r="DE6" i="34"/>
  <c r="DD6" i="34"/>
  <c r="DC6" i="34"/>
  <c r="DB6" i="34"/>
  <c r="DA6" i="34"/>
  <c r="CZ6" i="34"/>
  <c r="CM6" i="34"/>
  <c r="CK6" i="34"/>
  <c r="CJ6" i="34"/>
  <c r="CI6" i="34"/>
  <c r="CH6" i="34"/>
  <c r="CG6" i="34"/>
  <c r="CF6" i="34"/>
  <c r="CE6" i="34"/>
  <c r="CD6" i="34"/>
  <c r="CC6" i="34"/>
  <c r="BP6" i="34"/>
  <c r="BN6" i="34"/>
  <c r="BM6" i="34"/>
  <c r="BL6" i="34"/>
  <c r="BK6" i="34"/>
  <c r="BJ6" i="34"/>
  <c r="BI6" i="34"/>
  <c r="BH6" i="34"/>
  <c r="BG6" i="34"/>
  <c r="BF6" i="34"/>
  <c r="AS6" i="34"/>
  <c r="AQ6" i="34"/>
  <c r="AP6" i="34"/>
  <c r="AO6" i="34"/>
  <c r="AN6" i="34"/>
  <c r="AM6" i="34"/>
  <c r="AL6" i="34"/>
  <c r="AK6" i="34"/>
  <c r="AJ6" i="34"/>
  <c r="AI6" i="34"/>
  <c r="V6" i="34"/>
  <c r="DJ4" i="34"/>
  <c r="CM4" i="34"/>
  <c r="BP4" i="34"/>
  <c r="AS4" i="34"/>
  <c r="V4" i="34"/>
  <c r="DJ3" i="34"/>
  <c r="CM3" i="34"/>
  <c r="BP3" i="34"/>
  <c r="AW3" i="34"/>
  <c r="AS3" i="34"/>
  <c r="V3" i="34"/>
  <c r="DJ2" i="34"/>
  <c r="CX2" i="34"/>
  <c r="CM2" i="34"/>
  <c r="CA2" i="34"/>
  <c r="BP2" i="34"/>
  <c r="BD2" i="34"/>
  <c r="AW2" i="34"/>
  <c r="AS2" i="34"/>
  <c r="AG2" i="34"/>
  <c r="V2" i="34"/>
  <c r="J2" i="34"/>
  <c r="BU126" i="32"/>
  <c r="BV126" i="32"/>
  <c r="E14" i="32"/>
  <c r="D14" i="32"/>
  <c r="AY99" i="32"/>
  <c r="AX99" i="32"/>
  <c r="AB98" i="32"/>
  <c r="AA98" i="32"/>
  <c r="AB51" i="31"/>
  <c r="AA51" i="31"/>
  <c r="AB96" i="32"/>
  <c r="AA96" i="32"/>
  <c r="AB157" i="31"/>
  <c r="AA157" i="31"/>
  <c r="AB70" i="31"/>
  <c r="AA70" i="31"/>
  <c r="E65" i="31"/>
  <c r="D65" i="31"/>
  <c r="AB49" i="31"/>
  <c r="AA49" i="31"/>
  <c r="E125" i="31"/>
  <c r="D125" i="31"/>
  <c r="BP37" i="31"/>
  <c r="AY64" i="31"/>
  <c r="AX64" i="31"/>
  <c r="BP187" i="31"/>
  <c r="BP163" i="31"/>
  <c r="DJ37" i="31"/>
  <c r="DJ6" i="31"/>
  <c r="AY80" i="28"/>
  <c r="AX80" i="28"/>
  <c r="CS52" i="31"/>
  <c r="CR52" i="31"/>
  <c r="CS51" i="31"/>
  <c r="CR51" i="31"/>
  <c r="AY165" i="28"/>
  <c r="AX165" i="28"/>
  <c r="AY161" i="28"/>
  <c r="AX161" i="28"/>
  <c r="BV72" i="28"/>
  <c r="BU72" i="28"/>
  <c r="CS50" i="31"/>
  <c r="CR50" i="31"/>
  <c r="CS49" i="31"/>
  <c r="CR49" i="31"/>
  <c r="AY154" i="31"/>
  <c r="AX154" i="31"/>
  <c r="CS48" i="31"/>
  <c r="CR48" i="31"/>
  <c r="AB46" i="28"/>
  <c r="AA46" i="28"/>
  <c r="BV159" i="32"/>
  <c r="BU159" i="32"/>
  <c r="BV164" i="28"/>
  <c r="BU164" i="28"/>
  <c r="E13" i="32"/>
  <c r="D13" i="32"/>
  <c r="E11" i="31"/>
  <c r="D11" i="31"/>
  <c r="E13" i="28"/>
  <c r="D13" i="28"/>
  <c r="E9" i="31"/>
  <c r="D9" i="31"/>
  <c r="E11" i="32"/>
  <c r="D11" i="32"/>
  <c r="BV158" i="32"/>
  <c r="BU158" i="32"/>
  <c r="BV163" i="28"/>
  <c r="BU163" i="28"/>
  <c r="E12" i="32"/>
  <c r="D12" i="32"/>
  <c r="E10" i="31"/>
  <c r="D10" i="31"/>
  <c r="BV145" i="27"/>
  <c r="BU145" i="27"/>
  <c r="AB183" i="28"/>
  <c r="AA183" i="28"/>
  <c r="AB182" i="28"/>
  <c r="AA182" i="28"/>
  <c r="E166" i="28"/>
  <c r="D166" i="28"/>
  <c r="E12" i="31"/>
  <c r="D12" i="31"/>
  <c r="E44" i="28"/>
  <c r="D44" i="28"/>
  <c r="CM63" i="28"/>
  <c r="CM180" i="28"/>
  <c r="CM6" i="28"/>
  <c r="CM36" i="28"/>
  <c r="AB148" i="27"/>
  <c r="AA148" i="27"/>
  <c r="AY164" i="28"/>
  <c r="AX164" i="28"/>
  <c r="AY163" i="28"/>
  <c r="AX163" i="28"/>
  <c r="AY162" i="28"/>
  <c r="AX162" i="28"/>
  <c r="AA11" i="28"/>
  <c r="AB11" i="28"/>
  <c r="AA14" i="28"/>
  <c r="AB14" i="28"/>
  <c r="AA16" i="28"/>
  <c r="AB16" i="28"/>
  <c r="AA17" i="28"/>
  <c r="AB17" i="28"/>
  <c r="AA40" i="28"/>
  <c r="AB40" i="28"/>
  <c r="AA44" i="28"/>
  <c r="AB44" i="28"/>
  <c r="AA106" i="28"/>
  <c r="AB106" i="28"/>
  <c r="E197" i="32"/>
  <c r="D197" i="32"/>
  <c r="E196" i="32"/>
  <c r="D196" i="32"/>
  <c r="E195" i="32"/>
  <c r="D195" i="32"/>
  <c r="E194" i="32"/>
  <c r="D194" i="32"/>
  <c r="E193" i="32"/>
  <c r="D193" i="32"/>
  <c r="AB192" i="32"/>
  <c r="AA192" i="32"/>
  <c r="E192" i="32"/>
  <c r="D192" i="32"/>
  <c r="AB191" i="32"/>
  <c r="AA191" i="32"/>
  <c r="E191" i="32"/>
  <c r="D191" i="32"/>
  <c r="AB190" i="32"/>
  <c r="AA190" i="32"/>
  <c r="E190" i="32"/>
  <c r="D190" i="32"/>
  <c r="AB189" i="32"/>
  <c r="AA189" i="32"/>
  <c r="E189" i="32"/>
  <c r="D189" i="32"/>
  <c r="AB188" i="32"/>
  <c r="AA188" i="32"/>
  <c r="E188" i="32"/>
  <c r="D188" i="32"/>
  <c r="AB187" i="32"/>
  <c r="AA187" i="32"/>
  <c r="E187" i="32"/>
  <c r="D187" i="32"/>
  <c r="AB186" i="32"/>
  <c r="AA186" i="32"/>
  <c r="E186" i="32"/>
  <c r="D186" i="32"/>
  <c r="AB185" i="32"/>
  <c r="AA185" i="32"/>
  <c r="E185" i="32"/>
  <c r="D185" i="32"/>
  <c r="AB184" i="32"/>
  <c r="AA184" i="32"/>
  <c r="E184" i="32"/>
  <c r="D184" i="32"/>
  <c r="AB183" i="32"/>
  <c r="AA183" i="32"/>
  <c r="E183" i="32"/>
  <c r="D183" i="32"/>
  <c r="AB182" i="32"/>
  <c r="AA182" i="32"/>
  <c r="E182" i="32"/>
  <c r="D182" i="32"/>
  <c r="DH181" i="32"/>
  <c r="DG181" i="32"/>
  <c r="DF181" i="32"/>
  <c r="DE181" i="32"/>
  <c r="DD181" i="32"/>
  <c r="DC181" i="32"/>
  <c r="DB181" i="32"/>
  <c r="DA181" i="32"/>
  <c r="CZ181" i="32"/>
  <c r="CS181" i="32"/>
  <c r="CR181" i="32"/>
  <c r="CK181" i="32"/>
  <c r="CJ181" i="32"/>
  <c r="CI181" i="32"/>
  <c r="CH181" i="32"/>
  <c r="CG181" i="32"/>
  <c r="CF181" i="32"/>
  <c r="CE181" i="32"/>
  <c r="CD181" i="32"/>
  <c r="CC181" i="32"/>
  <c r="BV181" i="32"/>
  <c r="BU181" i="32"/>
  <c r="BN181" i="32"/>
  <c r="BM181" i="32"/>
  <c r="BL181" i="32"/>
  <c r="BK181" i="32"/>
  <c r="BJ181" i="32"/>
  <c r="BI181" i="32"/>
  <c r="BH181" i="32"/>
  <c r="BG181" i="32"/>
  <c r="BF181" i="32"/>
  <c r="AY181" i="32"/>
  <c r="AX181" i="32"/>
  <c r="AQ181" i="32"/>
  <c r="AP181" i="32"/>
  <c r="AO181" i="32"/>
  <c r="AN181" i="32"/>
  <c r="AM181" i="32"/>
  <c r="AL181" i="32"/>
  <c r="AK181" i="32"/>
  <c r="AJ181" i="32"/>
  <c r="AI181" i="32"/>
  <c r="AB181" i="32"/>
  <c r="AA181" i="32"/>
  <c r="T181" i="32"/>
  <c r="S181" i="32"/>
  <c r="R181" i="32"/>
  <c r="Q181" i="32"/>
  <c r="P181" i="32"/>
  <c r="O181" i="32"/>
  <c r="N181" i="32"/>
  <c r="M181" i="32"/>
  <c r="L181" i="32"/>
  <c r="E181" i="32"/>
  <c r="D181" i="32"/>
  <c r="DJ180" i="32"/>
  <c r="DH180" i="32"/>
  <c r="DG180" i="32"/>
  <c r="DF180" i="32"/>
  <c r="DE180" i="32"/>
  <c r="DD180" i="32"/>
  <c r="DC180" i="32"/>
  <c r="DB180" i="32"/>
  <c r="DA180" i="32"/>
  <c r="CZ180" i="32"/>
  <c r="CS180" i="32"/>
  <c r="CR180" i="32"/>
  <c r="CM180" i="32"/>
  <c r="CK180" i="32"/>
  <c r="CJ180" i="32"/>
  <c r="CI180" i="32"/>
  <c r="CH180" i="32"/>
  <c r="CG180" i="32"/>
  <c r="CF180" i="32"/>
  <c r="CE180" i="32"/>
  <c r="CD180" i="32"/>
  <c r="CC180" i="32"/>
  <c r="BV180" i="32"/>
  <c r="BU180" i="32"/>
  <c r="BP180" i="32"/>
  <c r="BN180" i="32"/>
  <c r="BM180" i="32"/>
  <c r="BL180" i="32"/>
  <c r="BK180" i="32"/>
  <c r="BJ180" i="32"/>
  <c r="BI180" i="32"/>
  <c r="BH180" i="32"/>
  <c r="BG180" i="32"/>
  <c r="BF180" i="32"/>
  <c r="AY180" i="32"/>
  <c r="AX180" i="32"/>
  <c r="AS180" i="32"/>
  <c r="AQ180" i="32"/>
  <c r="AP180" i="32"/>
  <c r="AO180" i="32"/>
  <c r="AN180" i="32"/>
  <c r="AM180" i="32"/>
  <c r="AL180" i="32"/>
  <c r="AK180" i="32"/>
  <c r="AJ180" i="32"/>
  <c r="AI180" i="32"/>
  <c r="AB180" i="32"/>
  <c r="AA180" i="32"/>
  <c r="V180" i="32"/>
  <c r="T180" i="32"/>
  <c r="S180" i="32"/>
  <c r="R180" i="32"/>
  <c r="Q180" i="32"/>
  <c r="P180" i="32"/>
  <c r="O180" i="32"/>
  <c r="N180" i="32"/>
  <c r="M180" i="32"/>
  <c r="L180" i="32"/>
  <c r="E180" i="32"/>
  <c r="D180" i="32"/>
  <c r="AB173" i="32"/>
  <c r="AA173" i="32"/>
  <c r="AB172" i="32"/>
  <c r="AA172" i="32"/>
  <c r="AB171" i="32"/>
  <c r="AA171" i="32"/>
  <c r="AB170" i="32"/>
  <c r="AA170" i="32"/>
  <c r="AB169" i="32"/>
  <c r="AA169" i="32"/>
  <c r="AB168" i="32"/>
  <c r="AA168" i="32"/>
  <c r="AB167" i="32"/>
  <c r="AA167" i="32"/>
  <c r="AB166" i="32"/>
  <c r="AA166" i="32"/>
  <c r="AB165" i="32"/>
  <c r="AA165" i="32"/>
  <c r="AB164" i="32"/>
  <c r="AA164" i="32"/>
  <c r="E163" i="32"/>
  <c r="D163" i="32"/>
  <c r="AB163" i="32"/>
  <c r="AA163" i="32"/>
  <c r="E162" i="32"/>
  <c r="D162" i="32"/>
  <c r="AB162" i="32"/>
  <c r="AA162" i="32"/>
  <c r="E161" i="32"/>
  <c r="D161" i="32"/>
  <c r="AB161" i="32"/>
  <c r="AA161" i="32"/>
  <c r="E160" i="32"/>
  <c r="D160" i="32"/>
  <c r="AY160" i="32"/>
  <c r="AX160" i="32"/>
  <c r="AB160" i="32"/>
  <c r="AA160" i="32"/>
  <c r="E167" i="32"/>
  <c r="D167" i="32"/>
  <c r="AY159" i="32"/>
  <c r="AX159" i="32"/>
  <c r="AB159" i="32"/>
  <c r="AA159" i="32"/>
  <c r="E166" i="32"/>
  <c r="D166" i="32"/>
  <c r="AY158" i="32"/>
  <c r="AX158" i="32"/>
  <c r="AB158" i="32"/>
  <c r="AA158" i="32"/>
  <c r="E165" i="32"/>
  <c r="D165" i="32"/>
  <c r="BV157" i="32"/>
  <c r="BU157" i="32"/>
  <c r="AY157" i="32"/>
  <c r="AX157" i="32"/>
  <c r="AB157" i="32"/>
  <c r="AA157" i="32"/>
  <c r="E164" i="32"/>
  <c r="D164" i="32"/>
  <c r="BV156" i="32"/>
  <c r="BU156" i="32"/>
  <c r="BN156" i="32"/>
  <c r="BM156" i="32"/>
  <c r="BL156" i="32"/>
  <c r="BK156" i="32"/>
  <c r="BJ156" i="32"/>
  <c r="BI156" i="32"/>
  <c r="BH156" i="32"/>
  <c r="BG156" i="32"/>
  <c r="BF156" i="32"/>
  <c r="AQ156" i="32"/>
  <c r="AP156" i="32"/>
  <c r="AO156" i="32"/>
  <c r="AN156" i="32"/>
  <c r="AM156" i="32"/>
  <c r="AL156" i="32"/>
  <c r="AK156" i="32"/>
  <c r="AJ156" i="32"/>
  <c r="AI156" i="32"/>
  <c r="T156" i="32"/>
  <c r="S156" i="32"/>
  <c r="R156" i="32"/>
  <c r="Q156" i="32"/>
  <c r="P156" i="32"/>
  <c r="O156" i="32"/>
  <c r="N156" i="32"/>
  <c r="M156" i="32"/>
  <c r="L156" i="32"/>
  <c r="DJ155" i="32"/>
  <c r="CM155" i="32"/>
  <c r="BV155" i="32"/>
  <c r="BU155" i="32"/>
  <c r="BP155" i="32"/>
  <c r="BN155" i="32"/>
  <c r="BM155" i="32"/>
  <c r="BL155" i="32"/>
  <c r="BK155" i="32"/>
  <c r="BJ155" i="32"/>
  <c r="BI155" i="32"/>
  <c r="BH155" i="32"/>
  <c r="BG155" i="32"/>
  <c r="BF155" i="32"/>
  <c r="AS155" i="32"/>
  <c r="AQ155" i="32"/>
  <c r="AP155" i="32"/>
  <c r="AO155" i="32"/>
  <c r="AN155" i="32"/>
  <c r="AM155" i="32"/>
  <c r="AL155" i="32"/>
  <c r="AK155" i="32"/>
  <c r="AJ155" i="32"/>
  <c r="AI155" i="32"/>
  <c r="V155" i="32"/>
  <c r="T155" i="32"/>
  <c r="S155" i="32"/>
  <c r="R155" i="32"/>
  <c r="Q155" i="32"/>
  <c r="P155" i="32"/>
  <c r="O155" i="32"/>
  <c r="N155" i="32"/>
  <c r="M155" i="32"/>
  <c r="L155" i="32"/>
  <c r="E155" i="32"/>
  <c r="D155" i="32"/>
  <c r="AB142" i="32"/>
  <c r="AA142" i="32"/>
  <c r="AB141" i="32"/>
  <c r="AA141" i="32"/>
  <c r="AB140" i="32"/>
  <c r="AA140" i="32"/>
  <c r="CS139" i="32"/>
  <c r="CR139" i="32"/>
  <c r="AB139" i="32"/>
  <c r="AA139" i="32"/>
  <c r="CS138" i="32"/>
  <c r="CR138" i="32"/>
  <c r="BV139" i="32"/>
  <c r="BU139" i="32"/>
  <c r="AB138" i="32"/>
  <c r="AA138" i="32"/>
  <c r="CS137" i="32"/>
  <c r="CR137" i="32"/>
  <c r="BV138" i="32"/>
  <c r="BU138" i="32"/>
  <c r="AB137" i="32"/>
  <c r="AA137" i="32"/>
  <c r="CS136" i="32"/>
  <c r="CR136" i="32"/>
  <c r="BV137" i="32"/>
  <c r="BU137" i="32"/>
  <c r="AB136" i="32"/>
  <c r="AA136" i="32"/>
  <c r="CS135" i="32"/>
  <c r="CR135" i="32"/>
  <c r="BV136" i="32"/>
  <c r="BU136" i="32"/>
  <c r="AB135" i="32"/>
  <c r="AA135" i="32"/>
  <c r="E132" i="32"/>
  <c r="D132" i="32"/>
  <c r="CS134" i="32"/>
  <c r="CR134" i="32"/>
  <c r="BV135" i="32"/>
  <c r="BU135" i="32"/>
  <c r="AB134" i="32"/>
  <c r="AA134" i="32"/>
  <c r="E131" i="32"/>
  <c r="D131" i="32"/>
  <c r="CS133" i="32"/>
  <c r="CR133" i="32"/>
  <c r="BV134" i="32"/>
  <c r="BU134" i="32"/>
  <c r="AY133" i="32"/>
  <c r="AX133" i="32"/>
  <c r="AB133" i="32"/>
  <c r="AA133" i="32"/>
  <c r="E130" i="32"/>
  <c r="D130" i="32"/>
  <c r="CS132" i="32"/>
  <c r="CR132" i="32"/>
  <c r="BV133" i="32"/>
  <c r="BU133" i="32"/>
  <c r="AY132" i="32"/>
  <c r="AX132" i="32"/>
  <c r="AB132" i="32"/>
  <c r="AA132" i="32"/>
  <c r="E129" i="32"/>
  <c r="D129" i="32"/>
  <c r="CS131" i="32"/>
  <c r="CR131" i="32"/>
  <c r="BV132" i="32"/>
  <c r="BU132" i="32"/>
  <c r="AY131" i="32"/>
  <c r="AX131" i="32"/>
  <c r="AB131" i="32"/>
  <c r="AA131" i="32"/>
  <c r="E128" i="32"/>
  <c r="D128" i="32"/>
  <c r="CS130" i="32"/>
  <c r="CR130" i="32"/>
  <c r="BV131" i="32"/>
  <c r="BU131" i="32"/>
  <c r="AY130" i="32"/>
  <c r="AX130" i="32"/>
  <c r="AB130" i="32"/>
  <c r="AA130" i="32"/>
  <c r="E127" i="32"/>
  <c r="D127" i="32"/>
  <c r="CS129" i="32"/>
  <c r="CR129" i="32"/>
  <c r="BV130" i="32"/>
  <c r="BU130" i="32"/>
  <c r="AY129" i="32"/>
  <c r="AX129" i="32"/>
  <c r="AB129" i="32"/>
  <c r="AA129" i="32"/>
  <c r="E126" i="32"/>
  <c r="D126" i="32"/>
  <c r="CS128" i="32"/>
  <c r="CR128" i="32"/>
  <c r="BV129" i="32"/>
  <c r="BU129" i="32"/>
  <c r="AY128" i="32"/>
  <c r="AX128" i="32"/>
  <c r="AB128" i="32"/>
  <c r="AA128" i="32"/>
  <c r="E159" i="32"/>
  <c r="D159" i="32"/>
  <c r="CS127" i="32"/>
  <c r="CR127" i="32"/>
  <c r="BV128" i="32"/>
  <c r="BU128" i="32"/>
  <c r="AY127" i="32"/>
  <c r="AX127" i="32"/>
  <c r="AB127" i="32"/>
  <c r="AA127" i="32"/>
  <c r="E158" i="32"/>
  <c r="D158" i="32"/>
  <c r="CS126" i="32"/>
  <c r="CR126" i="32"/>
  <c r="BV127" i="32"/>
  <c r="BU127" i="32"/>
  <c r="AY126" i="32"/>
  <c r="AX126" i="32"/>
  <c r="AB126" i="32"/>
  <c r="AA126" i="32"/>
  <c r="E157" i="32"/>
  <c r="D157" i="32"/>
  <c r="BV125" i="32"/>
  <c r="BU125" i="32"/>
  <c r="BN125" i="32"/>
  <c r="BM125" i="32"/>
  <c r="BL125" i="32"/>
  <c r="BK125" i="32"/>
  <c r="BJ125" i="32"/>
  <c r="BI125" i="32"/>
  <c r="BH125" i="32"/>
  <c r="BG125" i="32"/>
  <c r="BF125" i="32"/>
  <c r="AQ125" i="32"/>
  <c r="AP125" i="32"/>
  <c r="AO125" i="32"/>
  <c r="AN125" i="32"/>
  <c r="AM125" i="32"/>
  <c r="AL125" i="32"/>
  <c r="AK125" i="32"/>
  <c r="AJ125" i="32"/>
  <c r="AI125" i="32"/>
  <c r="T125" i="32"/>
  <c r="S125" i="32"/>
  <c r="R125" i="32"/>
  <c r="Q125" i="32"/>
  <c r="P125" i="32"/>
  <c r="O125" i="32"/>
  <c r="N125" i="32"/>
  <c r="M125" i="32"/>
  <c r="L125" i="32"/>
  <c r="DJ124" i="32"/>
  <c r="CM124" i="32"/>
  <c r="BV124" i="32"/>
  <c r="BU124" i="32"/>
  <c r="BP124" i="32"/>
  <c r="BN124" i="32"/>
  <c r="BM124" i="32"/>
  <c r="BL124" i="32"/>
  <c r="BK124" i="32"/>
  <c r="BJ124" i="32"/>
  <c r="BI124" i="32"/>
  <c r="BH124" i="32"/>
  <c r="BG124" i="32"/>
  <c r="BF124" i="32"/>
  <c r="AS124" i="32"/>
  <c r="AQ124" i="32"/>
  <c r="AP124" i="32"/>
  <c r="AO124" i="32"/>
  <c r="AN124" i="32"/>
  <c r="AM124" i="32"/>
  <c r="AL124" i="32"/>
  <c r="AK124" i="32"/>
  <c r="AJ124" i="32"/>
  <c r="AI124" i="32"/>
  <c r="V124" i="32"/>
  <c r="T124" i="32"/>
  <c r="S124" i="32"/>
  <c r="R124" i="32"/>
  <c r="Q124" i="32"/>
  <c r="P124" i="32"/>
  <c r="O124" i="32"/>
  <c r="N124" i="32"/>
  <c r="M124" i="32"/>
  <c r="L124" i="32"/>
  <c r="CS10" i="32"/>
  <c r="CR10" i="32"/>
  <c r="CS9" i="32"/>
  <c r="CR9" i="32"/>
  <c r="E105" i="32"/>
  <c r="D105" i="32"/>
  <c r="BV109" i="32"/>
  <c r="BU109" i="32"/>
  <c r="AB103" i="32"/>
  <c r="AA103" i="32"/>
  <c r="E104" i="32"/>
  <c r="D104" i="32"/>
  <c r="BV108" i="32"/>
  <c r="BU108" i="32"/>
  <c r="BV113" i="32"/>
  <c r="BU113" i="32"/>
  <c r="AY103" i="32"/>
  <c r="AX103" i="32"/>
  <c r="AB102" i="32"/>
  <c r="AA102" i="32"/>
  <c r="E103" i="32"/>
  <c r="D103" i="32"/>
  <c r="BV107" i="32"/>
  <c r="BU107" i="32"/>
  <c r="BV112" i="32"/>
  <c r="BU112" i="32"/>
  <c r="AY102" i="32"/>
  <c r="AX102" i="32"/>
  <c r="AB101" i="32"/>
  <c r="AA101" i="32"/>
  <c r="E101" i="32"/>
  <c r="D101" i="32"/>
  <c r="BV110" i="32"/>
  <c r="BU110" i="32"/>
  <c r="BV106" i="32"/>
  <c r="BU106" i="32"/>
  <c r="AY101" i="32"/>
  <c r="AX101" i="32"/>
  <c r="AB100" i="32"/>
  <c r="AA100" i="32"/>
  <c r="E100" i="32"/>
  <c r="D100" i="32"/>
  <c r="BV111" i="32"/>
  <c r="BU111" i="32"/>
  <c r="BV103" i="32"/>
  <c r="BU103" i="32"/>
  <c r="AY100" i="32"/>
  <c r="AX100" i="32"/>
  <c r="AB99" i="32"/>
  <c r="AA99" i="32"/>
  <c r="E99" i="32"/>
  <c r="D99" i="32"/>
  <c r="BV100" i="32"/>
  <c r="BU100" i="32"/>
  <c r="BV102" i="32"/>
  <c r="BU102" i="32"/>
  <c r="E98" i="32"/>
  <c r="D98" i="32"/>
  <c r="BV104" i="32"/>
  <c r="BU104" i="32"/>
  <c r="BV101" i="32"/>
  <c r="BU101" i="32"/>
  <c r="AY98" i="32"/>
  <c r="AX98" i="32"/>
  <c r="AB97" i="32"/>
  <c r="AA97" i="32"/>
  <c r="E97" i="32"/>
  <c r="D97" i="32"/>
  <c r="BV105" i="32"/>
  <c r="BU105" i="32"/>
  <c r="BV95" i="32"/>
  <c r="BU95" i="32"/>
  <c r="AY97" i="32"/>
  <c r="AX97" i="32"/>
  <c r="E96" i="32"/>
  <c r="D96" i="32"/>
  <c r="BV98" i="32"/>
  <c r="BU98" i="32"/>
  <c r="BV94" i="32"/>
  <c r="BU94" i="32"/>
  <c r="AY96" i="32"/>
  <c r="AX96" i="32"/>
  <c r="AB95" i="32"/>
  <c r="AA95" i="32"/>
  <c r="E95" i="32"/>
  <c r="D95" i="32"/>
  <c r="BV93" i="32"/>
  <c r="BU93" i="32"/>
  <c r="BV99" i="32"/>
  <c r="BU99" i="32"/>
  <c r="AY95" i="32"/>
  <c r="AX95" i="32"/>
  <c r="AB94" i="32"/>
  <c r="AA94" i="32"/>
  <c r="E94" i="32"/>
  <c r="D94" i="32"/>
  <c r="BV92" i="32"/>
  <c r="BU92" i="32"/>
  <c r="BV96" i="32"/>
  <c r="BU96" i="32"/>
  <c r="AY94" i="32"/>
  <c r="AX94" i="32"/>
  <c r="AB93" i="32"/>
  <c r="AA93" i="32"/>
  <c r="E93" i="32"/>
  <c r="D93" i="32"/>
  <c r="BV97" i="32"/>
  <c r="BU97" i="32"/>
  <c r="AY92" i="32"/>
  <c r="AX92" i="32"/>
  <c r="AB92" i="32"/>
  <c r="AA92" i="32"/>
  <c r="E92" i="32"/>
  <c r="D92" i="32"/>
  <c r="DH91" i="32"/>
  <c r="DG91" i="32"/>
  <c r="DF91" i="32"/>
  <c r="DE91" i="32"/>
  <c r="DD91" i="32"/>
  <c r="DC91" i="32"/>
  <c r="DB91" i="32"/>
  <c r="DA91" i="32"/>
  <c r="CZ91" i="32"/>
  <c r="CK91" i="32"/>
  <c r="CJ91" i="32"/>
  <c r="CI91" i="32"/>
  <c r="CH91" i="32"/>
  <c r="CG91" i="32"/>
  <c r="CF91" i="32"/>
  <c r="CE91" i="32"/>
  <c r="CD91" i="32"/>
  <c r="CC91" i="32"/>
  <c r="BN91" i="32"/>
  <c r="BM91" i="32"/>
  <c r="BL91" i="32"/>
  <c r="BK91" i="32"/>
  <c r="BJ91" i="32"/>
  <c r="BI91" i="32"/>
  <c r="BH91" i="32"/>
  <c r="BG91" i="32"/>
  <c r="BF91" i="32"/>
  <c r="AQ91" i="32"/>
  <c r="AP91" i="32"/>
  <c r="AO91" i="32"/>
  <c r="AN91" i="32"/>
  <c r="AM91" i="32"/>
  <c r="AL91" i="32"/>
  <c r="AK91" i="32"/>
  <c r="AJ91" i="32"/>
  <c r="AI91" i="32"/>
  <c r="AA91" i="32"/>
  <c r="T91" i="32"/>
  <c r="S91" i="32"/>
  <c r="R91" i="32"/>
  <c r="Q91" i="32"/>
  <c r="P91" i="32"/>
  <c r="O91" i="32"/>
  <c r="N91" i="32"/>
  <c r="M91" i="32"/>
  <c r="L91" i="32"/>
  <c r="E91" i="32"/>
  <c r="D91" i="32"/>
  <c r="DJ90" i="32"/>
  <c r="DH90" i="32"/>
  <c r="DG90" i="32"/>
  <c r="DF90" i="32"/>
  <c r="DE90" i="32"/>
  <c r="DD90" i="32"/>
  <c r="DC90" i="32"/>
  <c r="DB90" i="32"/>
  <c r="DA90" i="32"/>
  <c r="CZ90" i="32"/>
  <c r="CM90" i="32"/>
  <c r="CK90" i="32"/>
  <c r="CJ90" i="32"/>
  <c r="CI90" i="32"/>
  <c r="CH90" i="32"/>
  <c r="CG90" i="32"/>
  <c r="CF90" i="32"/>
  <c r="CE90" i="32"/>
  <c r="CD90" i="32"/>
  <c r="CC90" i="32"/>
  <c r="BP90" i="32"/>
  <c r="BN90" i="32"/>
  <c r="BM90" i="32"/>
  <c r="BL90" i="32"/>
  <c r="BK90" i="32"/>
  <c r="BJ90" i="32"/>
  <c r="BI90" i="32"/>
  <c r="BH90" i="32"/>
  <c r="BG90" i="32"/>
  <c r="BF90" i="32"/>
  <c r="AY90" i="32" s="1"/>
  <c r="AX90" i="32"/>
  <c r="AS90" i="32"/>
  <c r="AQ90" i="32"/>
  <c r="AP90" i="32"/>
  <c r="AO90" i="32"/>
  <c r="AN90" i="32"/>
  <c r="AM90" i="32"/>
  <c r="AL90" i="32"/>
  <c r="AK90" i="32"/>
  <c r="AJ90" i="32"/>
  <c r="AI90" i="32"/>
  <c r="V90" i="32"/>
  <c r="T90" i="32"/>
  <c r="S90" i="32"/>
  <c r="R90" i="32"/>
  <c r="Q90" i="32"/>
  <c r="P90" i="32"/>
  <c r="O90" i="32"/>
  <c r="N90" i="32"/>
  <c r="M90" i="32"/>
  <c r="L90" i="32"/>
  <c r="AB84" i="32"/>
  <c r="AA84" i="32"/>
  <c r="BV82" i="32"/>
  <c r="BU82" i="32"/>
  <c r="AB83" i="32"/>
  <c r="AA83" i="32"/>
  <c r="BV81" i="32"/>
  <c r="BU81" i="32"/>
  <c r="AB82" i="32"/>
  <c r="AA82" i="32"/>
  <c r="CS80" i="32"/>
  <c r="CR80" i="32"/>
  <c r="BV80" i="32"/>
  <c r="BU80" i="32"/>
  <c r="AB81" i="32"/>
  <c r="AA81" i="32"/>
  <c r="E80" i="32"/>
  <c r="D80" i="32"/>
  <c r="CS79" i="32"/>
  <c r="CR79" i="32"/>
  <c r="BV79" i="32"/>
  <c r="BU79" i="32"/>
  <c r="AB80" i="32"/>
  <c r="AA80" i="32"/>
  <c r="E79" i="32"/>
  <c r="D79" i="32"/>
  <c r="CS78" i="32"/>
  <c r="CR78" i="32"/>
  <c r="BV78" i="32"/>
  <c r="BU78" i="32"/>
  <c r="AB79" i="32"/>
  <c r="AA79" i="32"/>
  <c r="E78" i="32"/>
  <c r="D78" i="32"/>
  <c r="CS77" i="32"/>
  <c r="CR77" i="32"/>
  <c r="BV77" i="32"/>
  <c r="BU77" i="32"/>
  <c r="AB78" i="32"/>
  <c r="AA78" i="32"/>
  <c r="E77" i="32"/>
  <c r="D77" i="32"/>
  <c r="CS76" i="32"/>
  <c r="CR76" i="32"/>
  <c r="BV76" i="32"/>
  <c r="BU76" i="32"/>
  <c r="AB77" i="32"/>
  <c r="AA77" i="32"/>
  <c r="E76" i="32"/>
  <c r="D76" i="32"/>
  <c r="CS75" i="32"/>
  <c r="CR75" i="32"/>
  <c r="BV75" i="32"/>
  <c r="BU75" i="32"/>
  <c r="AY75" i="32"/>
  <c r="AX75" i="32"/>
  <c r="AB75" i="32"/>
  <c r="AA75" i="32"/>
  <c r="E75" i="32"/>
  <c r="D75" i="32"/>
  <c r="CS74" i="32"/>
  <c r="CR74" i="32"/>
  <c r="BV74" i="32"/>
  <c r="BU74" i="32"/>
  <c r="AY74" i="32"/>
  <c r="AX74" i="32"/>
  <c r="AB74" i="32"/>
  <c r="AA74" i="32"/>
  <c r="E74" i="32"/>
  <c r="D74" i="32"/>
  <c r="CS73" i="32"/>
  <c r="CR73" i="32"/>
  <c r="BV73" i="32"/>
  <c r="BU73" i="32"/>
  <c r="AY73" i="32"/>
  <c r="AX73" i="32"/>
  <c r="AB73" i="32"/>
  <c r="AA73" i="32"/>
  <c r="E73" i="32"/>
  <c r="D73" i="32"/>
  <c r="CS72" i="32"/>
  <c r="CR72" i="32"/>
  <c r="BV72" i="32"/>
  <c r="BU72" i="32"/>
  <c r="AY72" i="32"/>
  <c r="AX72" i="32"/>
  <c r="AB72" i="32"/>
  <c r="AA72" i="32"/>
  <c r="E72" i="32"/>
  <c r="D72" i="32"/>
  <c r="CS71" i="32"/>
  <c r="CR71" i="32"/>
  <c r="BV71" i="32"/>
  <c r="BU71" i="32"/>
  <c r="AY71" i="32"/>
  <c r="AX71" i="32"/>
  <c r="AB71" i="32"/>
  <c r="AA71" i="32"/>
  <c r="E71" i="32"/>
  <c r="D71" i="32"/>
  <c r="CS70" i="32"/>
  <c r="CR70" i="32"/>
  <c r="BV70" i="32"/>
  <c r="BU70" i="32"/>
  <c r="AY70" i="32"/>
  <c r="AX70" i="32"/>
  <c r="AB70" i="32"/>
  <c r="AA70" i="32"/>
  <c r="E70" i="32"/>
  <c r="D70" i="32"/>
  <c r="CS69" i="32"/>
  <c r="CR69" i="32"/>
  <c r="BV69" i="32"/>
  <c r="BU69" i="32"/>
  <c r="AY69" i="32"/>
  <c r="AX69" i="32"/>
  <c r="AB69" i="32"/>
  <c r="AA69" i="32"/>
  <c r="E69" i="32"/>
  <c r="D69" i="32"/>
  <c r="CS68" i="32"/>
  <c r="CR68" i="32"/>
  <c r="BV68" i="32"/>
  <c r="BU68" i="32"/>
  <c r="AY68" i="32"/>
  <c r="AX68" i="32"/>
  <c r="AB68" i="32"/>
  <c r="AA68" i="32"/>
  <c r="E68" i="32"/>
  <c r="D68" i="32"/>
  <c r="DH67" i="32"/>
  <c r="DG67" i="32"/>
  <c r="DF67" i="32"/>
  <c r="DE67" i="32"/>
  <c r="DD67" i="32"/>
  <c r="DC67" i="32"/>
  <c r="DB67" i="32"/>
  <c r="DA67" i="32"/>
  <c r="CZ67" i="32"/>
  <c r="CS67" i="32"/>
  <c r="CR67" i="32"/>
  <c r="CK67" i="32"/>
  <c r="CJ67" i="32"/>
  <c r="CI67" i="32"/>
  <c r="CH67" i="32"/>
  <c r="CG67" i="32"/>
  <c r="CF67" i="32"/>
  <c r="CE67" i="32"/>
  <c r="CD67" i="32"/>
  <c r="CC67" i="32"/>
  <c r="BV67" i="32"/>
  <c r="BU67" i="32"/>
  <c r="BN67" i="32"/>
  <c r="BM67" i="32"/>
  <c r="BL67" i="32"/>
  <c r="BK67" i="32"/>
  <c r="BJ67" i="32"/>
  <c r="BI67" i="32"/>
  <c r="BH67" i="32"/>
  <c r="BG67" i="32"/>
  <c r="BF67" i="32"/>
  <c r="AY67" i="32"/>
  <c r="AX67" i="32"/>
  <c r="AQ67" i="32"/>
  <c r="AP67" i="32"/>
  <c r="AO67" i="32"/>
  <c r="AN67" i="32"/>
  <c r="AM67" i="32"/>
  <c r="AL67" i="32"/>
  <c r="AK67" i="32"/>
  <c r="AJ67" i="32"/>
  <c r="AI67" i="32"/>
  <c r="T67" i="32"/>
  <c r="S67" i="32"/>
  <c r="R67" i="32"/>
  <c r="Q67" i="32"/>
  <c r="P67" i="32"/>
  <c r="O67" i="32"/>
  <c r="N67" i="32"/>
  <c r="M67" i="32"/>
  <c r="L67" i="32"/>
  <c r="E67" i="32"/>
  <c r="D67" i="32"/>
  <c r="DJ66" i="32"/>
  <c r="DH66" i="32"/>
  <c r="DG66" i="32"/>
  <c r="DF66" i="32"/>
  <c r="DE66" i="32"/>
  <c r="DD66" i="32"/>
  <c r="DC66" i="32"/>
  <c r="DB66" i="32"/>
  <c r="DA66" i="32"/>
  <c r="CZ66" i="32"/>
  <c r="CS66" i="32"/>
  <c r="CR66" i="32"/>
  <c r="CM66" i="32"/>
  <c r="CK66" i="32"/>
  <c r="CJ66" i="32"/>
  <c r="CI66" i="32"/>
  <c r="CH66" i="32"/>
  <c r="CG66" i="32"/>
  <c r="CF66" i="32"/>
  <c r="CE66" i="32"/>
  <c r="CD66" i="32"/>
  <c r="CC66" i="32"/>
  <c r="BV66" i="32"/>
  <c r="BU66" i="32"/>
  <c r="BP66" i="32"/>
  <c r="BN66" i="32"/>
  <c r="BM66" i="32"/>
  <c r="BL66" i="32"/>
  <c r="BK66" i="32"/>
  <c r="BJ66" i="32"/>
  <c r="BI66" i="32"/>
  <c r="BH66" i="32"/>
  <c r="BG66" i="32"/>
  <c r="BF66" i="32"/>
  <c r="AY66" i="32"/>
  <c r="AX66" i="32"/>
  <c r="AS66" i="32"/>
  <c r="AQ66" i="32"/>
  <c r="AP66" i="32"/>
  <c r="AO66" i="32"/>
  <c r="AN66" i="32"/>
  <c r="AM66" i="32"/>
  <c r="AL66" i="32"/>
  <c r="AK66" i="32"/>
  <c r="AJ66" i="32"/>
  <c r="AI66" i="32"/>
  <c r="V66" i="32"/>
  <c r="T66" i="32"/>
  <c r="S66" i="32"/>
  <c r="R66" i="32"/>
  <c r="Q66" i="32"/>
  <c r="P66" i="32"/>
  <c r="O66" i="32"/>
  <c r="N66" i="32"/>
  <c r="M66" i="32"/>
  <c r="L66" i="32"/>
  <c r="E66" i="32"/>
  <c r="D66" i="32"/>
  <c r="AY55" i="32"/>
  <c r="AX55" i="32"/>
  <c r="AY54" i="32"/>
  <c r="AX54" i="32"/>
  <c r="AB54" i="32"/>
  <c r="AA54" i="32"/>
  <c r="E54" i="32"/>
  <c r="D54" i="32"/>
  <c r="BV52" i="32"/>
  <c r="BU52" i="32"/>
  <c r="AY53" i="32"/>
  <c r="AX53" i="32"/>
  <c r="AB53" i="32"/>
  <c r="AA53" i="32"/>
  <c r="E53" i="32"/>
  <c r="D53" i="32"/>
  <c r="BV51" i="32"/>
  <c r="BU51" i="32"/>
  <c r="AY52" i="32"/>
  <c r="AX52" i="32"/>
  <c r="AB52" i="32"/>
  <c r="AA52" i="32"/>
  <c r="E52" i="32"/>
  <c r="D52" i="32"/>
  <c r="BV50" i="32"/>
  <c r="BU50" i="32"/>
  <c r="AY51" i="32"/>
  <c r="AX51" i="32"/>
  <c r="AB51" i="32"/>
  <c r="AA51" i="32"/>
  <c r="E51" i="32"/>
  <c r="D51" i="32"/>
  <c r="CS50" i="32"/>
  <c r="CR50" i="32"/>
  <c r="BV49" i="32"/>
  <c r="BU49" i="32"/>
  <c r="AY50" i="32"/>
  <c r="AX50" i="32"/>
  <c r="AB50" i="32"/>
  <c r="AA50" i="32"/>
  <c r="E50" i="32"/>
  <c r="D50" i="32"/>
  <c r="CS49" i="32"/>
  <c r="CR49" i="32"/>
  <c r="BV48" i="32"/>
  <c r="BU48" i="32"/>
  <c r="AY49" i="32"/>
  <c r="AX49" i="32"/>
  <c r="AB49" i="32"/>
  <c r="AA49" i="32"/>
  <c r="E49" i="32"/>
  <c r="D49" i="32"/>
  <c r="CS48" i="32"/>
  <c r="CR48" i="32"/>
  <c r="BV47" i="32"/>
  <c r="BU47" i="32"/>
  <c r="AY48" i="32"/>
  <c r="AX48" i="32"/>
  <c r="AB48" i="32"/>
  <c r="AA48" i="32"/>
  <c r="E48" i="32"/>
  <c r="D48" i="32"/>
  <c r="CS47" i="32"/>
  <c r="CR47" i="32"/>
  <c r="BV46" i="32"/>
  <c r="BU46" i="32"/>
  <c r="AY47" i="32"/>
  <c r="AX47" i="32"/>
  <c r="AB47" i="32"/>
  <c r="AA47" i="32"/>
  <c r="E47" i="32"/>
  <c r="D47" i="32"/>
  <c r="CS46" i="32"/>
  <c r="CR46" i="32"/>
  <c r="BV45" i="32"/>
  <c r="BU45" i="32"/>
  <c r="AY46" i="32"/>
  <c r="AX46" i="32"/>
  <c r="AB46" i="32"/>
  <c r="AA46" i="32"/>
  <c r="E46" i="32"/>
  <c r="D46" i="32"/>
  <c r="CS45" i="32"/>
  <c r="CR45" i="32"/>
  <c r="BV44" i="32"/>
  <c r="BU44" i="32"/>
  <c r="AY45" i="32"/>
  <c r="AX45" i="32"/>
  <c r="AB45" i="32"/>
  <c r="AA45" i="32"/>
  <c r="E45" i="32"/>
  <c r="D45" i="32"/>
  <c r="CS44" i="32"/>
  <c r="CR44" i="32"/>
  <c r="BV43" i="32"/>
  <c r="BU43" i="32"/>
  <c r="AY44" i="32"/>
  <c r="AX44" i="32"/>
  <c r="AB44" i="32"/>
  <c r="AA44" i="32"/>
  <c r="E44" i="32"/>
  <c r="D44" i="32"/>
  <c r="CS43" i="32"/>
  <c r="CR43" i="32"/>
  <c r="BV42" i="32"/>
  <c r="BU42" i="32"/>
  <c r="AY43" i="32"/>
  <c r="AX43" i="32"/>
  <c r="AB43" i="32"/>
  <c r="AA43" i="32"/>
  <c r="E43" i="32"/>
  <c r="D43" i="32"/>
  <c r="CS42" i="32"/>
  <c r="CR42" i="32"/>
  <c r="AY42" i="32"/>
  <c r="AX42" i="32"/>
  <c r="AB42" i="32"/>
  <c r="AA42" i="32"/>
  <c r="E42" i="32"/>
  <c r="D42" i="32"/>
  <c r="CS41" i="32"/>
  <c r="CR41" i="32"/>
  <c r="BV41" i="32"/>
  <c r="BU41" i="32"/>
  <c r="AY41" i="32"/>
  <c r="AX41" i="32"/>
  <c r="AB41" i="32"/>
  <c r="AA41" i="32"/>
  <c r="E41" i="32"/>
  <c r="D41" i="32"/>
  <c r="DH40" i="32"/>
  <c r="DG40" i="32"/>
  <c r="DF40" i="32"/>
  <c r="DE40" i="32"/>
  <c r="DD40" i="32"/>
  <c r="DC40" i="32"/>
  <c r="DB40" i="32"/>
  <c r="DA40" i="32"/>
  <c r="CZ40" i="32"/>
  <c r="CS40" i="32"/>
  <c r="CR40" i="32"/>
  <c r="CK40" i="32"/>
  <c r="CJ40" i="32"/>
  <c r="CI40" i="32"/>
  <c r="CH40" i="32"/>
  <c r="CG40" i="32"/>
  <c r="CF40" i="32"/>
  <c r="CE40" i="32"/>
  <c r="CD40" i="32"/>
  <c r="CC40" i="32"/>
  <c r="BV40" i="32"/>
  <c r="BU40" i="32"/>
  <c r="BN40" i="32"/>
  <c r="BM40" i="32"/>
  <c r="BL40" i="32"/>
  <c r="BK40" i="32"/>
  <c r="BJ40" i="32"/>
  <c r="BI40" i="32"/>
  <c r="BH40" i="32"/>
  <c r="BG40" i="32"/>
  <c r="BF40" i="32"/>
  <c r="AY40" i="32"/>
  <c r="AX40" i="32"/>
  <c r="AQ40" i="32"/>
  <c r="AP40" i="32"/>
  <c r="AO40" i="32"/>
  <c r="AN40" i="32"/>
  <c r="AM40" i="32"/>
  <c r="AL40" i="32"/>
  <c r="AK40" i="32"/>
  <c r="AJ40" i="32"/>
  <c r="AI40" i="32"/>
  <c r="AB40" i="32"/>
  <c r="AA40" i="32"/>
  <c r="T40" i="32"/>
  <c r="S40" i="32"/>
  <c r="R40" i="32"/>
  <c r="Q40" i="32"/>
  <c r="P40" i="32"/>
  <c r="O40" i="32"/>
  <c r="N40" i="32"/>
  <c r="M40" i="32"/>
  <c r="L40" i="32"/>
  <c r="E40" i="32"/>
  <c r="D40" i="32"/>
  <c r="DJ39" i="32"/>
  <c r="DH39" i="32"/>
  <c r="DG39" i="32"/>
  <c r="DF39" i="32"/>
  <c r="DE39" i="32"/>
  <c r="DD39" i="32"/>
  <c r="DC39" i="32"/>
  <c r="DB39" i="32"/>
  <c r="DA39" i="32"/>
  <c r="CZ39" i="32"/>
  <c r="CS39" i="32"/>
  <c r="CR39" i="32"/>
  <c r="CM39" i="32"/>
  <c r="CK39" i="32"/>
  <c r="CJ39" i="32"/>
  <c r="CI39" i="32"/>
  <c r="CH39" i="32"/>
  <c r="CG39" i="32"/>
  <c r="CF39" i="32"/>
  <c r="CE39" i="32"/>
  <c r="CD39" i="32"/>
  <c r="CC39" i="32"/>
  <c r="BV39" i="32"/>
  <c r="BU39" i="32"/>
  <c r="BP39" i="32"/>
  <c r="BN39" i="32"/>
  <c r="BM39" i="32"/>
  <c r="BL39" i="32"/>
  <c r="BK39" i="32"/>
  <c r="BJ39" i="32"/>
  <c r="BI39" i="32"/>
  <c r="BH39" i="32"/>
  <c r="BG39" i="32"/>
  <c r="BF39" i="32"/>
  <c r="AY39" i="32"/>
  <c r="AX39" i="32"/>
  <c r="AS39" i="32"/>
  <c r="AQ39" i="32"/>
  <c r="AP39" i="32"/>
  <c r="AO39" i="32"/>
  <c r="AN39" i="32"/>
  <c r="AM39" i="32"/>
  <c r="AL39" i="32"/>
  <c r="AK39" i="32"/>
  <c r="AJ39" i="32"/>
  <c r="AI39" i="32"/>
  <c r="AB39" i="32"/>
  <c r="AA39" i="32"/>
  <c r="V39" i="32"/>
  <c r="T39" i="32"/>
  <c r="S39" i="32"/>
  <c r="R39" i="32"/>
  <c r="Q39" i="32"/>
  <c r="P39" i="32"/>
  <c r="O39" i="32"/>
  <c r="N39" i="32"/>
  <c r="M39" i="32"/>
  <c r="L39" i="32"/>
  <c r="E39" i="32"/>
  <c r="D39" i="32"/>
  <c r="BV23" i="32"/>
  <c r="BU23" i="32"/>
  <c r="AB23" i="32"/>
  <c r="AA23" i="32"/>
  <c r="BV22" i="32"/>
  <c r="BU22" i="32"/>
  <c r="AB22" i="32"/>
  <c r="AA22" i="32"/>
  <c r="BV21" i="32"/>
  <c r="BU21" i="32"/>
  <c r="AB21" i="32"/>
  <c r="AA21" i="32"/>
  <c r="BV20" i="32"/>
  <c r="BU20" i="32"/>
  <c r="AB20" i="32"/>
  <c r="AA20" i="32"/>
  <c r="BV19" i="32"/>
  <c r="BU19" i="32"/>
  <c r="AB19" i="32"/>
  <c r="AA19" i="32"/>
  <c r="BV18" i="32"/>
  <c r="BU18" i="32"/>
  <c r="AY18" i="32"/>
  <c r="AX18" i="32"/>
  <c r="AB18" i="32"/>
  <c r="AA18" i="32"/>
  <c r="BV17" i="32"/>
  <c r="BU17" i="32"/>
  <c r="AY17" i="32"/>
  <c r="AX17" i="32"/>
  <c r="AB17" i="32"/>
  <c r="AA17" i="32"/>
  <c r="BV16" i="32"/>
  <c r="BU16" i="32"/>
  <c r="AY16" i="32"/>
  <c r="AX16" i="32"/>
  <c r="AB16" i="32"/>
  <c r="AA16" i="32"/>
  <c r="BV15" i="32"/>
  <c r="BU15" i="32"/>
  <c r="AY15" i="32"/>
  <c r="AX15" i="32"/>
  <c r="AB15" i="32"/>
  <c r="AA15" i="32"/>
  <c r="BV14" i="32"/>
  <c r="BU14" i="32"/>
  <c r="AY14" i="32"/>
  <c r="AX14" i="32"/>
  <c r="AB14" i="32"/>
  <c r="AA14" i="32"/>
  <c r="BV13" i="32"/>
  <c r="BU13" i="32"/>
  <c r="AY13" i="32"/>
  <c r="AX13" i="32"/>
  <c r="AB13" i="32"/>
  <c r="AA13" i="32"/>
  <c r="BV12" i="32"/>
  <c r="BU12" i="32"/>
  <c r="AY12" i="32"/>
  <c r="AX12" i="32"/>
  <c r="AB12" i="32"/>
  <c r="AA12" i="32"/>
  <c r="BV11" i="32"/>
  <c r="BU11" i="32"/>
  <c r="AY11" i="32"/>
  <c r="AX11" i="32"/>
  <c r="AB11" i="32"/>
  <c r="AA11" i="32"/>
  <c r="BV10" i="32"/>
  <c r="BU10" i="32"/>
  <c r="AY10" i="32"/>
  <c r="AX10" i="32"/>
  <c r="AB10" i="32"/>
  <c r="AA10" i="32"/>
  <c r="E10" i="32"/>
  <c r="D10" i="32"/>
  <c r="BV9" i="32"/>
  <c r="BU9" i="32"/>
  <c r="AY9" i="32"/>
  <c r="AX9" i="32"/>
  <c r="AB9" i="32"/>
  <c r="AA9" i="32"/>
  <c r="E9" i="32"/>
  <c r="D9" i="32"/>
  <c r="CS8" i="32"/>
  <c r="CR8" i="32"/>
  <c r="BV8" i="32"/>
  <c r="BU8" i="32"/>
  <c r="AY8" i="32"/>
  <c r="AX8" i="32"/>
  <c r="AB8" i="32"/>
  <c r="AA8" i="32"/>
  <c r="E8" i="32"/>
  <c r="D8" i="32"/>
  <c r="DH7" i="32"/>
  <c r="DG7" i="32"/>
  <c r="DF7" i="32"/>
  <c r="DE7" i="32"/>
  <c r="DD7" i="32"/>
  <c r="DC7" i="32"/>
  <c r="DB7" i="32"/>
  <c r="DA7" i="32"/>
  <c r="CZ7" i="32"/>
  <c r="CS7" i="32"/>
  <c r="CR7" i="32"/>
  <c r="CK7" i="32"/>
  <c r="CJ7" i="32"/>
  <c r="CI7" i="32"/>
  <c r="CH7" i="32"/>
  <c r="CG7" i="32"/>
  <c r="CF7" i="32"/>
  <c r="CE7" i="32"/>
  <c r="CD7" i="32"/>
  <c r="CC7" i="32"/>
  <c r="BN7" i="32"/>
  <c r="BM7" i="32"/>
  <c r="BL7" i="32"/>
  <c r="BK7" i="32"/>
  <c r="BJ7" i="32"/>
  <c r="BI7" i="32"/>
  <c r="BH7" i="32"/>
  <c r="BG7" i="32"/>
  <c r="BF7" i="32"/>
  <c r="AQ7" i="32"/>
  <c r="AP7" i="32"/>
  <c r="AO7" i="32"/>
  <c r="AN7" i="32"/>
  <c r="AM7" i="32"/>
  <c r="AL7" i="32"/>
  <c r="AK7" i="32"/>
  <c r="AJ7" i="32"/>
  <c r="AI7" i="32"/>
  <c r="T7" i="32"/>
  <c r="S7" i="32"/>
  <c r="R7" i="32"/>
  <c r="Q7" i="32"/>
  <c r="P7" i="32"/>
  <c r="O7" i="32"/>
  <c r="N7" i="32"/>
  <c r="M7" i="32"/>
  <c r="L7" i="32"/>
  <c r="DJ6" i="32"/>
  <c r="DH6" i="32"/>
  <c r="DG6" i="32"/>
  <c r="DF6" i="32"/>
  <c r="DE6" i="32"/>
  <c r="DD6" i="32"/>
  <c r="DC6" i="32"/>
  <c r="DB6" i="32"/>
  <c r="DA6" i="32"/>
  <c r="CZ6" i="32"/>
  <c r="CM6" i="32"/>
  <c r="CK6" i="32"/>
  <c r="CJ6" i="32"/>
  <c r="CI6" i="32"/>
  <c r="CH6" i="32"/>
  <c r="CG6" i="32"/>
  <c r="CF6" i="32"/>
  <c r="CE6" i="32"/>
  <c r="CD6" i="32"/>
  <c r="CC6" i="32"/>
  <c r="BP6" i="32"/>
  <c r="BN6" i="32"/>
  <c r="BM6" i="32"/>
  <c r="BL6" i="32"/>
  <c r="BK6" i="32"/>
  <c r="BJ6" i="32"/>
  <c r="BI6" i="32"/>
  <c r="BH6" i="32"/>
  <c r="BG6" i="32"/>
  <c r="BF6" i="32"/>
  <c r="AS6" i="32"/>
  <c r="AQ6" i="32"/>
  <c r="AP6" i="32"/>
  <c r="AO6" i="32"/>
  <c r="AN6" i="32"/>
  <c r="AM6" i="32"/>
  <c r="AL6" i="32"/>
  <c r="AK6" i="32"/>
  <c r="AJ6" i="32"/>
  <c r="AI6" i="32"/>
  <c r="V6" i="32"/>
  <c r="T6" i="32"/>
  <c r="S6" i="32"/>
  <c r="R6" i="32"/>
  <c r="Q6" i="32"/>
  <c r="P6" i="32"/>
  <c r="O6" i="32"/>
  <c r="N6" i="32"/>
  <c r="M6" i="32"/>
  <c r="L6" i="32"/>
  <c r="DJ4" i="32"/>
  <c r="CM4" i="32"/>
  <c r="BP4" i="32"/>
  <c r="AS4" i="32"/>
  <c r="V4" i="32"/>
  <c r="E4" i="32"/>
  <c r="C4" i="32"/>
  <c r="DJ3" i="32"/>
  <c r="CM3" i="32"/>
  <c r="BP3" i="32"/>
  <c r="AS3" i="32"/>
  <c r="V3" i="32"/>
  <c r="F3" i="32"/>
  <c r="C3" i="32"/>
  <c r="DJ2" i="32"/>
  <c r="CX2" i="32"/>
  <c r="CM2" i="32"/>
  <c r="CA2" i="32"/>
  <c r="BP2" i="32"/>
  <c r="BD2" i="32"/>
  <c r="AS2" i="32"/>
  <c r="AG2" i="32"/>
  <c r="V2" i="32"/>
  <c r="J2" i="32"/>
  <c r="E2" i="32"/>
  <c r="C2" i="32"/>
  <c r="AY195" i="31"/>
  <c r="AX195" i="31"/>
  <c r="AY194" i="31"/>
  <c r="AX194" i="31"/>
  <c r="AY179" i="31"/>
  <c r="AX179" i="31"/>
  <c r="AY178" i="31"/>
  <c r="AX178" i="31"/>
  <c r="AY177" i="31"/>
  <c r="AX177" i="31"/>
  <c r="AY193" i="31"/>
  <c r="AX193" i="31"/>
  <c r="AY176" i="31"/>
  <c r="AX176" i="31"/>
  <c r="AY175" i="31"/>
  <c r="AX175" i="31"/>
  <c r="AY174" i="31"/>
  <c r="AX174" i="31"/>
  <c r="AY192" i="31"/>
  <c r="AX192" i="31"/>
  <c r="AY191" i="31"/>
  <c r="AX191" i="31"/>
  <c r="AY190" i="31"/>
  <c r="AX190" i="31"/>
  <c r="AY196" i="31"/>
  <c r="AX196" i="31"/>
  <c r="AY189" i="31"/>
  <c r="AX189" i="31"/>
  <c r="AY173" i="31"/>
  <c r="AX173" i="31"/>
  <c r="AY172" i="31"/>
  <c r="AX172" i="31"/>
  <c r="AY171" i="31"/>
  <c r="AX171" i="31"/>
  <c r="AY188" i="31"/>
  <c r="AX188" i="31"/>
  <c r="AY187" i="31"/>
  <c r="AX187" i="31"/>
  <c r="AY167" i="31"/>
  <c r="AX167" i="31"/>
  <c r="AY166" i="31"/>
  <c r="AX166" i="31"/>
  <c r="AY165" i="31"/>
  <c r="AX165" i="31"/>
  <c r="AY170" i="31"/>
  <c r="AX170" i="31"/>
  <c r="AY169" i="31"/>
  <c r="AX169" i="31"/>
  <c r="AY168" i="31"/>
  <c r="AX168" i="31"/>
  <c r="AY164" i="31"/>
  <c r="AX164" i="31"/>
  <c r="AQ164" i="31"/>
  <c r="AP164" i="31"/>
  <c r="AO164" i="31"/>
  <c r="AN164" i="31"/>
  <c r="AM164" i="31"/>
  <c r="AL164" i="31"/>
  <c r="AK164" i="31"/>
  <c r="AJ164" i="31"/>
  <c r="AI164" i="31"/>
  <c r="AB164" i="31"/>
  <c r="AA164" i="31"/>
  <c r="T164" i="31"/>
  <c r="S164" i="31"/>
  <c r="R164" i="31"/>
  <c r="Q164" i="31"/>
  <c r="P164" i="31"/>
  <c r="O164" i="31"/>
  <c r="N164" i="31"/>
  <c r="M164" i="31"/>
  <c r="L164" i="31"/>
  <c r="E164" i="31" s="1"/>
  <c r="D164" i="31"/>
  <c r="AY163" i="31"/>
  <c r="AX163" i="31"/>
  <c r="AS163" i="31"/>
  <c r="AQ163" i="31"/>
  <c r="AP163" i="31"/>
  <c r="AO163" i="31"/>
  <c r="AN163" i="31"/>
  <c r="AM163" i="31"/>
  <c r="AL163" i="31"/>
  <c r="AK163" i="31"/>
  <c r="AJ163" i="31"/>
  <c r="AI163" i="31"/>
  <c r="AB163" i="31" s="1"/>
  <c r="AA163" i="31"/>
  <c r="V163" i="31"/>
  <c r="T163" i="31"/>
  <c r="S163" i="31"/>
  <c r="R163" i="31"/>
  <c r="Q163" i="31"/>
  <c r="P163" i="31"/>
  <c r="O163" i="31"/>
  <c r="N163" i="31"/>
  <c r="M163" i="31"/>
  <c r="L163" i="31"/>
  <c r="AB159" i="31"/>
  <c r="AA159" i="31"/>
  <c r="AB158" i="31"/>
  <c r="AA158" i="31"/>
  <c r="AB156" i="31"/>
  <c r="AA156" i="31"/>
  <c r="AB155" i="31"/>
  <c r="AA155" i="31"/>
  <c r="AB154" i="31"/>
  <c r="AA154" i="31"/>
  <c r="E154" i="31"/>
  <c r="D154" i="31"/>
  <c r="AY153" i="31"/>
  <c r="AX153" i="31"/>
  <c r="AB153" i="31"/>
  <c r="AA153" i="31"/>
  <c r="E153" i="31"/>
  <c r="D153" i="31"/>
  <c r="AY152" i="31"/>
  <c r="AX152" i="31"/>
  <c r="AB152" i="31"/>
  <c r="AA152" i="31"/>
  <c r="E152" i="31"/>
  <c r="D152" i="31"/>
  <c r="AY151" i="31"/>
  <c r="AX151" i="31"/>
  <c r="AB151" i="31"/>
  <c r="AA151" i="31"/>
  <c r="E151" i="31"/>
  <c r="D151" i="31"/>
  <c r="AY150" i="31"/>
  <c r="AX150" i="31"/>
  <c r="AB150" i="31"/>
  <c r="AA150" i="31"/>
  <c r="T150" i="31"/>
  <c r="S150" i="31"/>
  <c r="R150" i="31"/>
  <c r="Q150" i="31"/>
  <c r="P150" i="31"/>
  <c r="O150" i="31"/>
  <c r="N150" i="31"/>
  <c r="M150" i="31"/>
  <c r="L150" i="31"/>
  <c r="E150" i="31" s="1"/>
  <c r="D150" i="31"/>
  <c r="BP149" i="31"/>
  <c r="AY149" i="31"/>
  <c r="AX149" i="31"/>
  <c r="AS149" i="31"/>
  <c r="AB149" i="31"/>
  <c r="AA149" i="31"/>
  <c r="V149" i="31"/>
  <c r="T149" i="31"/>
  <c r="S149" i="31"/>
  <c r="R149" i="31"/>
  <c r="Q149" i="31"/>
  <c r="P149" i="31"/>
  <c r="O149" i="31"/>
  <c r="N149" i="31"/>
  <c r="M149" i="31"/>
  <c r="L149" i="31"/>
  <c r="AY131" i="31"/>
  <c r="AX131" i="31"/>
  <c r="E132" i="31"/>
  <c r="D132" i="31"/>
  <c r="AY130" i="31"/>
  <c r="AX130" i="31"/>
  <c r="E131" i="31"/>
  <c r="D131" i="31"/>
  <c r="AY129" i="31"/>
  <c r="AX129" i="31"/>
  <c r="AB129" i="31"/>
  <c r="AA129" i="31"/>
  <c r="E130" i="31"/>
  <c r="D130" i="31"/>
  <c r="AY128" i="31"/>
  <c r="AX128" i="31"/>
  <c r="AB128" i="31"/>
  <c r="AA128" i="31"/>
  <c r="E129" i="31"/>
  <c r="D129" i="31"/>
  <c r="AY127" i="31"/>
  <c r="AX127" i="31"/>
  <c r="AB127" i="31"/>
  <c r="AA127" i="31"/>
  <c r="E128" i="31"/>
  <c r="D128" i="31"/>
  <c r="AY126" i="31"/>
  <c r="AX126" i="31"/>
  <c r="AB126" i="31"/>
  <c r="AA126" i="31"/>
  <c r="E127" i="31"/>
  <c r="D127" i="31"/>
  <c r="AY125" i="31"/>
  <c r="AX125" i="31"/>
  <c r="AB125" i="31"/>
  <c r="AA125" i="31"/>
  <c r="E126" i="31"/>
  <c r="D126" i="31"/>
  <c r="AY124" i="31"/>
  <c r="AX124" i="31"/>
  <c r="AB124" i="31"/>
  <c r="AA124" i="31"/>
  <c r="E124" i="31"/>
  <c r="D124" i="31"/>
  <c r="AY123" i="31"/>
  <c r="AX123" i="31"/>
  <c r="AB123" i="31"/>
  <c r="AA123" i="31"/>
  <c r="E123" i="31"/>
  <c r="D123" i="31"/>
  <c r="AY122" i="31"/>
  <c r="AX122" i="31"/>
  <c r="AB122" i="31"/>
  <c r="AA122" i="31"/>
  <c r="E122" i="31"/>
  <c r="D122" i="31"/>
  <c r="AY121" i="31"/>
  <c r="AX121" i="31"/>
  <c r="AB121" i="31"/>
  <c r="AA121" i="31"/>
  <c r="E121" i="31"/>
  <c r="D121" i="31"/>
  <c r="AY120" i="31"/>
  <c r="AX120" i="31"/>
  <c r="AQ120" i="31"/>
  <c r="AP120" i="31"/>
  <c r="AO120" i="31"/>
  <c r="AN120" i="31"/>
  <c r="AM120" i="31"/>
  <c r="AL120" i="31"/>
  <c r="AK120" i="31"/>
  <c r="AJ120" i="31"/>
  <c r="AI120" i="31"/>
  <c r="T120" i="31"/>
  <c r="S120" i="31"/>
  <c r="R120" i="31"/>
  <c r="Q120" i="31"/>
  <c r="P120" i="31"/>
  <c r="O120" i="31"/>
  <c r="N120" i="31"/>
  <c r="M120" i="31"/>
  <c r="L120" i="31"/>
  <c r="BP119" i="31"/>
  <c r="AY119" i="31"/>
  <c r="AX119" i="31"/>
  <c r="AS119" i="31"/>
  <c r="AQ119" i="31"/>
  <c r="AP119" i="31"/>
  <c r="AO119" i="31"/>
  <c r="AN119" i="31"/>
  <c r="AM119" i="31"/>
  <c r="AL119" i="31"/>
  <c r="AK119" i="31"/>
  <c r="AJ119" i="31"/>
  <c r="AI119" i="31"/>
  <c r="V119" i="31"/>
  <c r="T119" i="31"/>
  <c r="S119" i="31"/>
  <c r="R119" i="31"/>
  <c r="Q119" i="31"/>
  <c r="P119" i="31"/>
  <c r="O119" i="31"/>
  <c r="N119" i="31"/>
  <c r="M119" i="31"/>
  <c r="L119" i="31"/>
  <c r="AB174" i="31"/>
  <c r="AA174" i="31"/>
  <c r="E101" i="31"/>
  <c r="D101" i="31"/>
  <c r="AB173" i="31"/>
  <c r="AA173" i="31"/>
  <c r="AY100" i="31"/>
  <c r="AX100" i="31"/>
  <c r="AB100" i="31"/>
  <c r="AA100" i="31"/>
  <c r="E100" i="31"/>
  <c r="D100" i="31"/>
  <c r="AB172" i="31"/>
  <c r="AA172" i="31"/>
  <c r="AY99" i="31"/>
  <c r="AX99" i="31"/>
  <c r="AB99" i="31"/>
  <c r="AA99" i="31"/>
  <c r="E99" i="31"/>
  <c r="D99" i="31"/>
  <c r="AB171" i="31"/>
  <c r="AA171" i="31"/>
  <c r="AY98" i="31"/>
  <c r="AX98" i="31"/>
  <c r="AB98" i="31"/>
  <c r="AA98" i="31"/>
  <c r="E98" i="31"/>
  <c r="D98" i="31"/>
  <c r="AB170" i="31"/>
  <c r="AA170" i="31"/>
  <c r="AY97" i="31"/>
  <c r="AX97" i="31"/>
  <c r="AB97" i="31"/>
  <c r="AA97" i="31"/>
  <c r="E97" i="31"/>
  <c r="D97" i="31"/>
  <c r="AB169" i="31"/>
  <c r="AA169" i="31"/>
  <c r="AY96" i="31"/>
  <c r="AX96" i="31"/>
  <c r="AB96" i="31"/>
  <c r="AA96" i="31"/>
  <c r="E96" i="31"/>
  <c r="D96" i="31"/>
  <c r="AB168" i="31"/>
  <c r="AA168" i="31"/>
  <c r="AY95" i="31"/>
  <c r="AX95" i="31"/>
  <c r="AB95" i="31"/>
  <c r="AA95" i="31"/>
  <c r="E95" i="31"/>
  <c r="D95" i="31"/>
  <c r="AB167" i="31"/>
  <c r="AA167" i="31"/>
  <c r="AY94" i="31"/>
  <c r="AX94" i="31"/>
  <c r="AB94" i="31"/>
  <c r="AA94" i="31"/>
  <c r="E94" i="31"/>
  <c r="D94" i="31"/>
  <c r="AB166" i="31"/>
  <c r="AA166" i="31"/>
  <c r="AY93" i="31"/>
  <c r="AX93" i="31"/>
  <c r="AB93" i="31"/>
  <c r="AA93" i="31"/>
  <c r="E93" i="31"/>
  <c r="D93" i="31"/>
  <c r="AY92" i="31"/>
  <c r="AX92" i="31"/>
  <c r="AB92" i="31"/>
  <c r="AA92" i="31"/>
  <c r="E92" i="31"/>
  <c r="D92" i="31"/>
  <c r="AB165" i="31"/>
  <c r="AA165" i="31"/>
  <c r="AY91" i="31"/>
  <c r="AX91" i="31"/>
  <c r="AB91" i="31"/>
  <c r="AA91" i="31"/>
  <c r="E91" i="31"/>
  <c r="D91" i="31"/>
  <c r="BN90" i="31"/>
  <c r="BM90" i="31"/>
  <c r="BL90" i="31"/>
  <c r="BK90" i="31"/>
  <c r="BJ90" i="31"/>
  <c r="BI90" i="31"/>
  <c r="BH90" i="31"/>
  <c r="BG90" i="31"/>
  <c r="BF90" i="31"/>
  <c r="AQ90" i="31"/>
  <c r="AP90" i="31"/>
  <c r="AO90" i="31"/>
  <c r="AN90" i="31"/>
  <c r="AM90" i="31"/>
  <c r="AL90" i="31"/>
  <c r="AK90" i="31"/>
  <c r="AJ90" i="31"/>
  <c r="AI90" i="31"/>
  <c r="T90" i="31"/>
  <c r="S90" i="31"/>
  <c r="R90" i="31"/>
  <c r="Q90" i="31"/>
  <c r="P90" i="31"/>
  <c r="O90" i="31"/>
  <c r="N90" i="31"/>
  <c r="M90" i="31"/>
  <c r="L90" i="31"/>
  <c r="BP89" i="31"/>
  <c r="BN89" i="31"/>
  <c r="BM89" i="31"/>
  <c r="BL89" i="31"/>
  <c r="BK89" i="31"/>
  <c r="BJ89" i="31"/>
  <c r="BI89" i="31"/>
  <c r="BH89" i="31"/>
  <c r="BG89" i="31"/>
  <c r="BF89" i="31"/>
  <c r="AS89" i="31"/>
  <c r="AQ89" i="31"/>
  <c r="AP89" i="31"/>
  <c r="AO89" i="31"/>
  <c r="AN89" i="31"/>
  <c r="AM89" i="31"/>
  <c r="AL89" i="31"/>
  <c r="AK89" i="31"/>
  <c r="AJ89" i="31"/>
  <c r="AI89" i="31"/>
  <c r="V89" i="31"/>
  <c r="T89" i="31"/>
  <c r="S89" i="31"/>
  <c r="R89" i="31"/>
  <c r="Q89" i="31"/>
  <c r="P89" i="31"/>
  <c r="O89" i="31"/>
  <c r="N89" i="31"/>
  <c r="M89" i="31"/>
  <c r="L89" i="31"/>
  <c r="E74" i="31"/>
  <c r="D74" i="31"/>
  <c r="E73" i="31"/>
  <c r="D73" i="31"/>
  <c r="AB73" i="31"/>
  <c r="AA73" i="31"/>
  <c r="E72" i="31"/>
  <c r="D72" i="31"/>
  <c r="CS46" i="31"/>
  <c r="CR46" i="31"/>
  <c r="AB72" i="31"/>
  <c r="AA72" i="31"/>
  <c r="E71" i="31"/>
  <c r="D71" i="31"/>
  <c r="CS45" i="31"/>
  <c r="CR45" i="31"/>
  <c r="AB71" i="31"/>
  <c r="AA71" i="31"/>
  <c r="E70" i="31"/>
  <c r="D70" i="31"/>
  <c r="CS44" i="31"/>
  <c r="CR44" i="31"/>
  <c r="AY70" i="31"/>
  <c r="AX70" i="31"/>
  <c r="AB69" i="31"/>
  <c r="AA69" i="31"/>
  <c r="E69" i="31"/>
  <c r="D69" i="31"/>
  <c r="CS43" i="31"/>
  <c r="CR43" i="31"/>
  <c r="AY69" i="31"/>
  <c r="AX69" i="31"/>
  <c r="AB68" i="31"/>
  <c r="AA68" i="31"/>
  <c r="E68" i="31"/>
  <c r="D68" i="31"/>
  <c r="CS42" i="31"/>
  <c r="CR42" i="31"/>
  <c r="AY68" i="31"/>
  <c r="AX68" i="31"/>
  <c r="AB67" i="31"/>
  <c r="AA67" i="31"/>
  <c r="E67" i="31"/>
  <c r="D67" i="31"/>
  <c r="CS41" i="31"/>
  <c r="CR41" i="31"/>
  <c r="AY67" i="31"/>
  <c r="AX67" i="31"/>
  <c r="AB66" i="31"/>
  <c r="AA66" i="31"/>
  <c r="E66" i="31"/>
  <c r="D66" i="31"/>
  <c r="AY66" i="31"/>
  <c r="AX66" i="31"/>
  <c r="AB65" i="31"/>
  <c r="AA65" i="31"/>
  <c r="CS40" i="31"/>
  <c r="CR40" i="31"/>
  <c r="AY65" i="31"/>
  <c r="AX65" i="31"/>
  <c r="AB64" i="31"/>
  <c r="AA64" i="31"/>
  <c r="E64" i="31"/>
  <c r="D64" i="31"/>
  <c r="CS39" i="31"/>
  <c r="CR39" i="31"/>
  <c r="AY63" i="31"/>
  <c r="AX63" i="31"/>
  <c r="AB63" i="31"/>
  <c r="AA63" i="31"/>
  <c r="E63" i="31"/>
  <c r="D63" i="31"/>
  <c r="CS38" i="31"/>
  <c r="CR38" i="31"/>
  <c r="AY62" i="31"/>
  <c r="AX62" i="31"/>
  <c r="AB62" i="31"/>
  <c r="AA62" i="31"/>
  <c r="E62" i="31"/>
  <c r="D62" i="31"/>
  <c r="CS37" i="31"/>
  <c r="CR37" i="31"/>
  <c r="BN61" i="31"/>
  <c r="BM61" i="31"/>
  <c r="BL61" i="31"/>
  <c r="BK61" i="31"/>
  <c r="BJ61" i="31"/>
  <c r="BI61" i="31"/>
  <c r="BH61" i="31"/>
  <c r="BG61" i="31"/>
  <c r="BF61" i="31"/>
  <c r="AQ61" i="31"/>
  <c r="AP61" i="31"/>
  <c r="AO61" i="31"/>
  <c r="AN61" i="31"/>
  <c r="AM61" i="31"/>
  <c r="AL61" i="31"/>
  <c r="AK61" i="31"/>
  <c r="AJ61" i="31"/>
  <c r="AI61" i="31"/>
  <c r="T61" i="31"/>
  <c r="S61" i="31"/>
  <c r="R61" i="31"/>
  <c r="Q61" i="31"/>
  <c r="P61" i="31"/>
  <c r="O61" i="31"/>
  <c r="N61" i="31"/>
  <c r="M61" i="31"/>
  <c r="L61" i="31"/>
  <c r="BP60" i="31"/>
  <c r="BN60" i="31"/>
  <c r="BM60" i="31"/>
  <c r="BL60" i="31"/>
  <c r="BK60" i="31"/>
  <c r="BJ60" i="31"/>
  <c r="BI60" i="31"/>
  <c r="BH60" i="31"/>
  <c r="BG60" i="31"/>
  <c r="BF60" i="31"/>
  <c r="AS60" i="31"/>
  <c r="AQ60" i="31"/>
  <c r="AQ37" i="31" s="1"/>
  <c r="AP60" i="31"/>
  <c r="AP37" i="31" s="1"/>
  <c r="AO60" i="31"/>
  <c r="AO37" i="31" s="1"/>
  <c r="AN60" i="31"/>
  <c r="AN37" i="31" s="1"/>
  <c r="AM60" i="31"/>
  <c r="AM37" i="31" s="1"/>
  <c r="AL60" i="31"/>
  <c r="AL37" i="31" s="1"/>
  <c r="AK60" i="31"/>
  <c r="AK37" i="31" s="1"/>
  <c r="AJ60" i="31"/>
  <c r="AJ37" i="31" s="1"/>
  <c r="AI60" i="31"/>
  <c r="V60" i="31"/>
  <c r="T60" i="31"/>
  <c r="S60" i="31"/>
  <c r="R60" i="31"/>
  <c r="Q60" i="31"/>
  <c r="P60" i="31"/>
  <c r="O60" i="31"/>
  <c r="N60" i="31"/>
  <c r="M60" i="31"/>
  <c r="L60" i="31"/>
  <c r="AY49" i="31"/>
  <c r="AX49" i="31"/>
  <c r="AB50" i="31"/>
  <c r="AA50" i="31"/>
  <c r="AY48" i="31"/>
  <c r="AX48" i="31"/>
  <c r="AB48" i="31"/>
  <c r="AA48" i="31"/>
  <c r="CS16" i="31"/>
  <c r="CR16" i="31"/>
  <c r="AY47" i="31"/>
  <c r="AX47" i="31"/>
  <c r="AB47" i="31"/>
  <c r="AA47" i="31"/>
  <c r="CS15" i="31"/>
  <c r="CR15" i="31"/>
  <c r="AY46" i="31"/>
  <c r="AX46" i="31"/>
  <c r="AB46" i="31"/>
  <c r="AA46" i="31"/>
  <c r="CS14" i="31"/>
  <c r="CR14" i="31"/>
  <c r="AY45" i="31"/>
  <c r="AX45" i="31"/>
  <c r="AB45" i="31"/>
  <c r="AA45" i="31"/>
  <c r="CS13" i="31"/>
  <c r="CR13" i="31"/>
  <c r="AY44" i="31"/>
  <c r="AX44" i="31"/>
  <c r="AB44" i="31"/>
  <c r="AA44" i="31"/>
  <c r="CS12" i="31"/>
  <c r="CR12" i="31"/>
  <c r="AY43" i="31"/>
  <c r="AX43" i="31"/>
  <c r="AB43" i="31"/>
  <c r="AA43" i="31"/>
  <c r="CS11" i="31"/>
  <c r="CR11" i="31"/>
  <c r="AY42" i="31"/>
  <c r="AX42" i="31"/>
  <c r="AB42" i="31"/>
  <c r="AA42" i="31"/>
  <c r="CS10" i="31"/>
  <c r="AY41" i="31"/>
  <c r="AX41" i="31"/>
  <c r="AB41" i="31"/>
  <c r="AA41" i="31"/>
  <c r="CS9" i="31"/>
  <c r="CR9" i="31"/>
  <c r="AY40" i="31"/>
  <c r="AX40" i="31"/>
  <c r="AB40" i="31"/>
  <c r="AA40" i="31"/>
  <c r="DH7" i="31"/>
  <c r="DG7" i="31"/>
  <c r="DF7" i="31"/>
  <c r="DE7" i="31"/>
  <c r="DD7" i="31"/>
  <c r="DC7" i="31"/>
  <c r="DB7" i="31"/>
  <c r="DA7" i="31"/>
  <c r="CZ7" i="31"/>
  <c r="CS7" i="31"/>
  <c r="CR7" i="31"/>
  <c r="AY39" i="31"/>
  <c r="AX39" i="31"/>
  <c r="AB39" i="31"/>
  <c r="AA39" i="31"/>
  <c r="DH6" i="31"/>
  <c r="DG6" i="31"/>
  <c r="DF6" i="31"/>
  <c r="DE6" i="31"/>
  <c r="DD6" i="31"/>
  <c r="DC6" i="31"/>
  <c r="DB6" i="31"/>
  <c r="DA6" i="31"/>
  <c r="CZ6" i="31"/>
  <c r="CS6" i="31"/>
  <c r="CR6" i="31"/>
  <c r="BN38" i="31"/>
  <c r="BM38" i="31"/>
  <c r="BL38" i="31"/>
  <c r="BK38" i="31"/>
  <c r="BJ38" i="31"/>
  <c r="BI38" i="31"/>
  <c r="BH38" i="31"/>
  <c r="BG38" i="31"/>
  <c r="BF38" i="31"/>
  <c r="AY38" i="31"/>
  <c r="AX38" i="31"/>
  <c r="AQ38" i="31"/>
  <c r="AP38" i="31"/>
  <c r="AO38" i="31"/>
  <c r="AN38" i="31"/>
  <c r="AM38" i="31"/>
  <c r="AL38" i="31"/>
  <c r="AK38" i="31"/>
  <c r="AJ38" i="31"/>
  <c r="AI38" i="31"/>
  <c r="AB38" i="31"/>
  <c r="AA38" i="31"/>
  <c r="T38" i="31"/>
  <c r="S38" i="31"/>
  <c r="R38" i="31"/>
  <c r="Q38" i="31"/>
  <c r="P38" i="31"/>
  <c r="O38" i="31"/>
  <c r="N38" i="31"/>
  <c r="M38" i="31"/>
  <c r="L38" i="31"/>
  <c r="E38" i="31"/>
  <c r="D38" i="31"/>
  <c r="BN37" i="31"/>
  <c r="BM37" i="31"/>
  <c r="BL37" i="31"/>
  <c r="BK37" i="31"/>
  <c r="BJ37" i="31"/>
  <c r="BI37" i="31"/>
  <c r="BH37" i="31"/>
  <c r="BG37" i="31"/>
  <c r="BF37" i="31"/>
  <c r="AY37" i="31"/>
  <c r="AX37" i="31"/>
  <c r="AS37" i="31"/>
  <c r="V37" i="31"/>
  <c r="T37" i="31"/>
  <c r="S37" i="31"/>
  <c r="R37" i="31"/>
  <c r="Q37" i="31"/>
  <c r="P37" i="31"/>
  <c r="O37" i="31"/>
  <c r="N37" i="31"/>
  <c r="M37" i="31"/>
  <c r="L37" i="31"/>
  <c r="E37" i="31"/>
  <c r="D37" i="31"/>
  <c r="AY21" i="31"/>
  <c r="AX21" i="31"/>
  <c r="AB21" i="31"/>
  <c r="AA21" i="31"/>
  <c r="AY20" i="31"/>
  <c r="AX20" i="31"/>
  <c r="AB20" i="31"/>
  <c r="AA20" i="31"/>
  <c r="AY19" i="31"/>
  <c r="AX19" i="31"/>
  <c r="AB19" i="31"/>
  <c r="AA19" i="31"/>
  <c r="AY18" i="31"/>
  <c r="AX18" i="31"/>
  <c r="AB18" i="31"/>
  <c r="AA18" i="31"/>
  <c r="AY17" i="31"/>
  <c r="AX17" i="31"/>
  <c r="AB17" i="31"/>
  <c r="AA17" i="31"/>
  <c r="AY16" i="31"/>
  <c r="AX16" i="31"/>
  <c r="AB16" i="31"/>
  <c r="AA16" i="31"/>
  <c r="AY15" i="31"/>
  <c r="AX15" i="31"/>
  <c r="AB15" i="31"/>
  <c r="AA15" i="31"/>
  <c r="AY14" i="31"/>
  <c r="AX14" i="31"/>
  <c r="AB14" i="31"/>
  <c r="AA14" i="31"/>
  <c r="AY13" i="31"/>
  <c r="AX13" i="31"/>
  <c r="AB13" i="31"/>
  <c r="AA13" i="31"/>
  <c r="AY12" i="31"/>
  <c r="AX12" i="31"/>
  <c r="AB12" i="31"/>
  <c r="AA12" i="31"/>
  <c r="CS47" i="31"/>
  <c r="CR47" i="31"/>
  <c r="AY11" i="31"/>
  <c r="AX11" i="31"/>
  <c r="AB11" i="31"/>
  <c r="AA11" i="31"/>
  <c r="AY10" i="31"/>
  <c r="AX10" i="31"/>
  <c r="AB10" i="31"/>
  <c r="AA10" i="31"/>
  <c r="AY9" i="31"/>
  <c r="AX9" i="31"/>
  <c r="AB9" i="31"/>
  <c r="AA9" i="31"/>
  <c r="CS8" i="31"/>
  <c r="CR8" i="31"/>
  <c r="AY8" i="31"/>
  <c r="AX8" i="31"/>
  <c r="AB8" i="31"/>
  <c r="AA8" i="31"/>
  <c r="E8" i="31"/>
  <c r="D8" i="31"/>
  <c r="CK7" i="31"/>
  <c r="CJ7" i="31"/>
  <c r="CI7" i="31"/>
  <c r="CH7" i="31"/>
  <c r="CG7" i="31"/>
  <c r="CF7" i="31"/>
  <c r="CE7" i="31"/>
  <c r="CD7" i="31"/>
  <c r="CC7" i="31"/>
  <c r="BV7" i="31"/>
  <c r="BU7" i="31"/>
  <c r="BN7" i="31"/>
  <c r="BM7" i="31"/>
  <c r="BL7" i="31"/>
  <c r="BK7" i="31"/>
  <c r="BJ7" i="31"/>
  <c r="BI7" i="31"/>
  <c r="BH7" i="31"/>
  <c r="BG7" i="31"/>
  <c r="BF7" i="31"/>
  <c r="AY7" i="31"/>
  <c r="AX7" i="31"/>
  <c r="AQ7" i="31"/>
  <c r="AP7" i="31"/>
  <c r="AO7" i="31"/>
  <c r="AN7" i="31"/>
  <c r="AM7" i="31"/>
  <c r="AL7" i="31"/>
  <c r="AK7" i="31"/>
  <c r="AJ7" i="31"/>
  <c r="AI7" i="31"/>
  <c r="T7" i="31"/>
  <c r="S7" i="31"/>
  <c r="R7" i="31"/>
  <c r="Q7" i="31"/>
  <c r="P7" i="31"/>
  <c r="O7" i="31"/>
  <c r="N7" i="31"/>
  <c r="M7" i="31"/>
  <c r="L7" i="31"/>
  <c r="CM6" i="31"/>
  <c r="CK6" i="31"/>
  <c r="CJ6" i="31"/>
  <c r="CI6" i="31"/>
  <c r="CH6" i="31"/>
  <c r="CG6" i="31"/>
  <c r="CF6" i="31"/>
  <c r="CE6" i="31"/>
  <c r="CD6" i="31"/>
  <c r="CC6" i="31"/>
  <c r="BP6" i="31"/>
  <c r="BN6" i="31"/>
  <c r="BM6" i="31"/>
  <c r="BL6" i="31"/>
  <c r="BK6" i="31"/>
  <c r="BJ6" i="31"/>
  <c r="BI6" i="31"/>
  <c r="BH6" i="31"/>
  <c r="BG6" i="31"/>
  <c r="BF6" i="31"/>
  <c r="AS6" i="31"/>
  <c r="AQ6" i="31"/>
  <c r="AP6" i="31"/>
  <c r="AO6" i="31"/>
  <c r="AN6" i="31"/>
  <c r="AM6" i="31"/>
  <c r="AL6" i="31"/>
  <c r="AK6" i="31"/>
  <c r="AJ6" i="31"/>
  <c r="AI6" i="31"/>
  <c r="V6" i="31"/>
  <c r="T6" i="31"/>
  <c r="S6" i="31"/>
  <c r="R6" i="31"/>
  <c r="Q6" i="31"/>
  <c r="P6" i="31"/>
  <c r="O6" i="31"/>
  <c r="N6" i="31"/>
  <c r="M6" i="31"/>
  <c r="L6" i="31"/>
  <c r="DJ4" i="31"/>
  <c r="CM4" i="31"/>
  <c r="BP4" i="31"/>
  <c r="AS4" i="31"/>
  <c r="V4" i="31"/>
  <c r="DJ3" i="31"/>
  <c r="CM3" i="31"/>
  <c r="BP3" i="31"/>
  <c r="AS3" i="31"/>
  <c r="V3" i="31"/>
  <c r="DJ2" i="31"/>
  <c r="CX2" i="31"/>
  <c r="CM2" i="31"/>
  <c r="CA2" i="31"/>
  <c r="BP2" i="31"/>
  <c r="BD2" i="31"/>
  <c r="AS2" i="31"/>
  <c r="AG2" i="31"/>
  <c r="V2" i="31"/>
  <c r="J2" i="31"/>
  <c r="E15" i="28"/>
  <c r="D15" i="28"/>
  <c r="D131" i="28"/>
  <c r="E131" i="28"/>
  <c r="D138" i="28"/>
  <c r="E138" i="28"/>
  <c r="D139" i="28"/>
  <c r="E139" i="28"/>
  <c r="D167" i="28"/>
  <c r="E167" i="28"/>
  <c r="D168" i="28"/>
  <c r="E168" i="28"/>
  <c r="D169" i="28"/>
  <c r="E169" i="28"/>
  <c r="D170" i="28"/>
  <c r="E170" i="28"/>
  <c r="D171" i="28"/>
  <c r="E171" i="28"/>
  <c r="D172" i="28"/>
  <c r="E172" i="28"/>
  <c r="CK181" i="28"/>
  <c r="CJ181" i="28"/>
  <c r="CI181" i="28"/>
  <c r="CH181" i="28"/>
  <c r="CG181" i="28"/>
  <c r="CF181" i="28"/>
  <c r="CE181" i="28"/>
  <c r="CD181" i="28"/>
  <c r="CC181" i="28"/>
  <c r="BN181" i="28"/>
  <c r="BM181" i="28"/>
  <c r="BL181" i="28"/>
  <c r="BK181" i="28"/>
  <c r="BJ181" i="28"/>
  <c r="BI181" i="28"/>
  <c r="BH181" i="28"/>
  <c r="BG181" i="28"/>
  <c r="BF181" i="28"/>
  <c r="AQ181" i="28"/>
  <c r="AP181" i="28"/>
  <c r="AO181" i="28"/>
  <c r="AN181" i="28"/>
  <c r="AM181" i="28"/>
  <c r="AL181" i="28"/>
  <c r="AK181" i="28"/>
  <c r="AJ181" i="28"/>
  <c r="AI181" i="28"/>
  <c r="T181" i="28"/>
  <c r="S181" i="28"/>
  <c r="R181" i="28"/>
  <c r="Q181" i="28"/>
  <c r="P181" i="28"/>
  <c r="O181" i="28"/>
  <c r="N181" i="28"/>
  <c r="M181" i="28"/>
  <c r="L181" i="28"/>
  <c r="CK180" i="28"/>
  <c r="CJ180" i="28"/>
  <c r="CI180" i="28"/>
  <c r="CH180" i="28"/>
  <c r="CG180" i="28"/>
  <c r="CF180" i="28"/>
  <c r="CE180" i="28"/>
  <c r="CD180" i="28"/>
  <c r="CC180" i="28"/>
  <c r="BP180" i="28"/>
  <c r="BN180" i="28"/>
  <c r="BM180" i="28"/>
  <c r="BL180" i="28"/>
  <c r="BK180" i="28"/>
  <c r="BJ180" i="28"/>
  <c r="BI180" i="28"/>
  <c r="BH180" i="28"/>
  <c r="BG180" i="28"/>
  <c r="BF180" i="28"/>
  <c r="AS180" i="28"/>
  <c r="AQ180" i="28"/>
  <c r="AP180" i="28"/>
  <c r="AO180" i="28"/>
  <c r="AN180" i="28"/>
  <c r="AM180" i="28"/>
  <c r="AL180" i="28"/>
  <c r="AK180" i="28"/>
  <c r="AJ180" i="28"/>
  <c r="AI180" i="28"/>
  <c r="V180" i="28"/>
  <c r="T180" i="28"/>
  <c r="S180" i="28"/>
  <c r="R180" i="28"/>
  <c r="Q180" i="28"/>
  <c r="P180" i="28"/>
  <c r="O180" i="28"/>
  <c r="N180" i="28"/>
  <c r="M180" i="28"/>
  <c r="L180" i="28"/>
  <c r="AB171" i="28"/>
  <c r="AA171" i="28"/>
  <c r="AB170" i="28"/>
  <c r="AA170" i="28"/>
  <c r="AB169" i="28"/>
  <c r="AA169" i="28"/>
  <c r="AB168" i="28"/>
  <c r="AA168" i="28"/>
  <c r="AB167" i="28"/>
  <c r="AA167" i="28"/>
  <c r="AB166" i="28"/>
  <c r="AA166" i="28"/>
  <c r="AB165" i="28"/>
  <c r="AA165" i="28"/>
  <c r="E165" i="28"/>
  <c r="D165" i="28"/>
  <c r="AB164" i="28"/>
  <c r="AA164" i="28"/>
  <c r="E164" i="28"/>
  <c r="D164" i="28"/>
  <c r="AB163" i="28"/>
  <c r="AA163" i="28"/>
  <c r="E163" i="28"/>
  <c r="D163" i="28"/>
  <c r="AB162" i="28"/>
  <c r="AA162" i="28"/>
  <c r="E162" i="28"/>
  <c r="D162" i="28"/>
  <c r="BV162" i="28"/>
  <c r="BU162" i="28"/>
  <c r="AB161" i="28"/>
  <c r="AA161" i="28"/>
  <c r="E161" i="28"/>
  <c r="D161" i="28"/>
  <c r="CJ160" i="28"/>
  <c r="CI160" i="28"/>
  <c r="CH160" i="28"/>
  <c r="CF160" i="28"/>
  <c r="CE160" i="28"/>
  <c r="CD160" i="28"/>
  <c r="CC160" i="28"/>
  <c r="BN160" i="28"/>
  <c r="BM160" i="28"/>
  <c r="BL160" i="28"/>
  <c r="BK160" i="28"/>
  <c r="BJ160" i="28"/>
  <c r="BI160" i="28"/>
  <c r="BH160" i="28"/>
  <c r="BG160" i="28"/>
  <c r="BF160" i="28"/>
  <c r="AQ160" i="28"/>
  <c r="AP160" i="28"/>
  <c r="AO160" i="28"/>
  <c r="AN160" i="28"/>
  <c r="AM160" i="28"/>
  <c r="AL160" i="28"/>
  <c r="AK160" i="28"/>
  <c r="AJ160" i="28"/>
  <c r="AI160" i="28"/>
  <c r="E160" i="28"/>
  <c r="D160" i="28"/>
  <c r="CM159" i="28"/>
  <c r="CJ159" i="28"/>
  <c r="CI159" i="28"/>
  <c r="CH159" i="28"/>
  <c r="CF159" i="28"/>
  <c r="CE159" i="28"/>
  <c r="CD159" i="28"/>
  <c r="CC159" i="28"/>
  <c r="BP159" i="28"/>
  <c r="BN159" i="28"/>
  <c r="BM159" i="28"/>
  <c r="BL159" i="28"/>
  <c r="BK159" i="28"/>
  <c r="BJ159" i="28"/>
  <c r="BI159" i="28"/>
  <c r="BH159" i="28"/>
  <c r="BG159" i="28"/>
  <c r="BF159" i="28"/>
  <c r="AS159" i="28"/>
  <c r="AQ159" i="28"/>
  <c r="AP159" i="28"/>
  <c r="AO159" i="28"/>
  <c r="AN159" i="28"/>
  <c r="AM159" i="28"/>
  <c r="AL159" i="28"/>
  <c r="AK159" i="28"/>
  <c r="AJ159" i="28"/>
  <c r="AI159" i="28"/>
  <c r="V159" i="28"/>
  <c r="E159" i="28"/>
  <c r="D159" i="28"/>
  <c r="BV142" i="28"/>
  <c r="BU142" i="28"/>
  <c r="AY142" i="28"/>
  <c r="AX142" i="28"/>
  <c r="BV141" i="28"/>
  <c r="BU141" i="28"/>
  <c r="AY141" i="28"/>
  <c r="AX141" i="28"/>
  <c r="BV140" i="28"/>
  <c r="BU140" i="28"/>
  <c r="AY140" i="28"/>
  <c r="AX140" i="28"/>
  <c r="AB139" i="28"/>
  <c r="AA139" i="28"/>
  <c r="BV139" i="28"/>
  <c r="BU139" i="28"/>
  <c r="AY139" i="28"/>
  <c r="AX139" i="28"/>
  <c r="AB138" i="28"/>
  <c r="AA138" i="28"/>
  <c r="BV138" i="28"/>
  <c r="BU138" i="28"/>
  <c r="AY138" i="28"/>
  <c r="AX138" i="28"/>
  <c r="AB137" i="28"/>
  <c r="AA137" i="28"/>
  <c r="BV137" i="28"/>
  <c r="BU137" i="28"/>
  <c r="AY137" i="28"/>
  <c r="AX137" i="28"/>
  <c r="AB136" i="28"/>
  <c r="AA136" i="28"/>
  <c r="E137" i="28"/>
  <c r="D137" i="28"/>
  <c r="BV136" i="28"/>
  <c r="BU136" i="28"/>
  <c r="AY136" i="28"/>
  <c r="AX136" i="28"/>
  <c r="AB135" i="28"/>
  <c r="AA135" i="28"/>
  <c r="E136" i="28"/>
  <c r="D136" i="28"/>
  <c r="BV135" i="28"/>
  <c r="BU135" i="28"/>
  <c r="AY135" i="28"/>
  <c r="AX135" i="28"/>
  <c r="AB134" i="28"/>
  <c r="AA134" i="28"/>
  <c r="E135" i="28"/>
  <c r="D135" i="28"/>
  <c r="BV134" i="28"/>
  <c r="BU134" i="28"/>
  <c r="AY134" i="28"/>
  <c r="AX134" i="28"/>
  <c r="AB133" i="28"/>
  <c r="AA133" i="28"/>
  <c r="E134" i="28"/>
  <c r="D134" i="28"/>
  <c r="BV133" i="28"/>
  <c r="BU133" i="28"/>
  <c r="AY133" i="28"/>
  <c r="AX133" i="28"/>
  <c r="AB132" i="28"/>
  <c r="AA132" i="28"/>
  <c r="E133" i="28"/>
  <c r="D133" i="28"/>
  <c r="BV132" i="28"/>
  <c r="BU132" i="28"/>
  <c r="AY132" i="28"/>
  <c r="AX132" i="28"/>
  <c r="AB131" i="28"/>
  <c r="AA131" i="28"/>
  <c r="E132" i="28"/>
  <c r="D132" i="28"/>
  <c r="BV131" i="28"/>
  <c r="BU131" i="28"/>
  <c r="AY131" i="28"/>
  <c r="AX131" i="28"/>
  <c r="BN130" i="28"/>
  <c r="BM130" i="28"/>
  <c r="BL130" i="28"/>
  <c r="BL100" i="28" s="1"/>
  <c r="BK130" i="28"/>
  <c r="BJ130" i="28"/>
  <c r="BI130" i="28"/>
  <c r="BH130" i="28"/>
  <c r="BG130" i="28"/>
  <c r="BF130" i="28"/>
  <c r="AQ130" i="28"/>
  <c r="AP130" i="28"/>
  <c r="AO130" i="28"/>
  <c r="AN130" i="28"/>
  <c r="AM130" i="28"/>
  <c r="AL130" i="28"/>
  <c r="AK130" i="28"/>
  <c r="AJ130" i="28"/>
  <c r="AI130" i="28"/>
  <c r="E130" i="28"/>
  <c r="D130" i="28"/>
  <c r="CM129" i="28"/>
  <c r="BP129" i="28"/>
  <c r="BN129" i="28"/>
  <c r="BM129" i="28"/>
  <c r="BL129" i="28"/>
  <c r="BK129" i="28"/>
  <c r="BJ129" i="28"/>
  <c r="BI129" i="28"/>
  <c r="BH129" i="28"/>
  <c r="BG129" i="28"/>
  <c r="BF129" i="28"/>
  <c r="AS129" i="28"/>
  <c r="AQ129" i="28"/>
  <c r="AP129" i="28"/>
  <c r="AO129" i="28"/>
  <c r="AN129" i="28"/>
  <c r="AM129" i="28"/>
  <c r="AL129" i="28"/>
  <c r="AK129" i="28"/>
  <c r="AJ129" i="28"/>
  <c r="AI129" i="28"/>
  <c r="V129" i="28"/>
  <c r="E129" i="28"/>
  <c r="D129" i="28"/>
  <c r="AY113" i="28"/>
  <c r="AX113" i="28"/>
  <c r="AB112" i="28"/>
  <c r="AA112" i="28"/>
  <c r="AY112" i="28"/>
  <c r="AX112" i="28"/>
  <c r="AB111" i="28"/>
  <c r="AA111" i="28"/>
  <c r="E112" i="28"/>
  <c r="D112" i="28"/>
  <c r="AY111" i="28"/>
  <c r="AX111" i="28"/>
  <c r="E111" i="28"/>
  <c r="D111" i="28"/>
  <c r="AY110" i="28"/>
  <c r="AX110" i="28"/>
  <c r="AB110" i="28"/>
  <c r="AA110" i="28"/>
  <c r="E110" i="28"/>
  <c r="D110" i="28"/>
  <c r="BV184" i="28"/>
  <c r="BU184" i="28"/>
  <c r="BV109" i="28"/>
  <c r="BU109" i="28"/>
  <c r="AY109" i="28"/>
  <c r="AX109" i="28"/>
  <c r="AB109" i="28"/>
  <c r="AA109" i="28"/>
  <c r="E109" i="28"/>
  <c r="D109" i="28"/>
  <c r="BV183" i="28"/>
  <c r="BU183" i="28"/>
  <c r="BV108" i="28"/>
  <c r="BU108" i="28"/>
  <c r="AY108" i="28"/>
  <c r="AX108" i="28"/>
  <c r="AB108" i="28"/>
  <c r="AA108" i="28"/>
  <c r="E108" i="28"/>
  <c r="D108" i="28"/>
  <c r="BV52" i="28"/>
  <c r="BU52" i="28"/>
  <c r="BV107" i="28"/>
  <c r="BU107" i="28"/>
  <c r="AY107" i="28"/>
  <c r="AX107" i="28"/>
  <c r="AB107" i="28"/>
  <c r="AA107" i="28"/>
  <c r="E107" i="28"/>
  <c r="D107" i="28"/>
  <c r="BV182" i="28"/>
  <c r="BU182" i="28"/>
  <c r="BV106" i="28"/>
  <c r="BU106" i="28"/>
  <c r="AY106" i="28"/>
  <c r="AX106" i="28"/>
  <c r="E106" i="28"/>
  <c r="D106" i="28"/>
  <c r="BV51" i="28"/>
  <c r="BU51" i="28"/>
  <c r="BV105" i="28"/>
  <c r="BU105" i="28"/>
  <c r="AY105" i="28"/>
  <c r="AX105" i="28"/>
  <c r="AB105" i="28"/>
  <c r="AA105" i="28"/>
  <c r="E105" i="28"/>
  <c r="D105" i="28"/>
  <c r="BV79" i="28"/>
  <c r="BU79" i="28"/>
  <c r="BV104" i="28"/>
  <c r="BU104" i="28"/>
  <c r="AY104" i="28"/>
  <c r="AX104" i="28"/>
  <c r="AB104" i="28"/>
  <c r="AA104" i="28"/>
  <c r="E104" i="28"/>
  <c r="D104" i="28"/>
  <c r="BV81" i="28"/>
  <c r="BU81" i="28"/>
  <c r="BV103" i="28"/>
  <c r="BU103" i="28"/>
  <c r="AY103" i="28"/>
  <c r="AX103" i="28"/>
  <c r="AB103" i="28"/>
  <c r="AA103" i="28"/>
  <c r="E103" i="28"/>
  <c r="D103" i="28"/>
  <c r="BV80" i="28"/>
  <c r="BU80" i="28"/>
  <c r="BV102" i="28"/>
  <c r="BU102" i="28"/>
  <c r="AY102" i="28"/>
  <c r="AX102" i="28"/>
  <c r="AB102" i="28"/>
  <c r="AA102" i="28"/>
  <c r="E102" i="28"/>
  <c r="D102" i="28"/>
  <c r="BV101" i="28"/>
  <c r="BU101" i="28"/>
  <c r="AY101" i="28"/>
  <c r="AX101" i="28"/>
  <c r="AB101" i="28"/>
  <c r="AA101" i="28"/>
  <c r="E101" i="28"/>
  <c r="D101" i="28"/>
  <c r="BV100" i="28"/>
  <c r="BU100" i="28"/>
  <c r="BN100" i="28"/>
  <c r="BM100" i="28"/>
  <c r="BK100" i="28"/>
  <c r="BJ100" i="28"/>
  <c r="BI100" i="28"/>
  <c r="BH100" i="28"/>
  <c r="BG100" i="28"/>
  <c r="BF100" i="28"/>
  <c r="AQ100" i="28"/>
  <c r="AP100" i="28"/>
  <c r="AO100" i="28"/>
  <c r="AN100" i="28"/>
  <c r="AM100" i="28"/>
  <c r="AL100" i="28"/>
  <c r="AK100" i="28"/>
  <c r="AJ100" i="28"/>
  <c r="AI100" i="28"/>
  <c r="T100" i="28"/>
  <c r="S100" i="28"/>
  <c r="R100" i="28"/>
  <c r="Q100" i="28"/>
  <c r="P100" i="28"/>
  <c r="O100" i="28"/>
  <c r="N100" i="28"/>
  <c r="M100" i="28"/>
  <c r="L100" i="28"/>
  <c r="CM99" i="28"/>
  <c r="BV99" i="28"/>
  <c r="BU99" i="28"/>
  <c r="BP99" i="28"/>
  <c r="BN99" i="28"/>
  <c r="BM99" i="28"/>
  <c r="BL99" i="28"/>
  <c r="BK99" i="28"/>
  <c r="BJ99" i="28"/>
  <c r="BI99" i="28"/>
  <c r="BH99" i="28"/>
  <c r="BG99" i="28"/>
  <c r="BF99" i="28"/>
  <c r="AS99" i="28"/>
  <c r="AQ99" i="28"/>
  <c r="AP99" i="28"/>
  <c r="AO99" i="28"/>
  <c r="AN99" i="28"/>
  <c r="AM99" i="28"/>
  <c r="AL99" i="28"/>
  <c r="AK99" i="28"/>
  <c r="AJ99" i="28"/>
  <c r="AI99" i="28"/>
  <c r="V99" i="28"/>
  <c r="T99" i="28"/>
  <c r="S99" i="28"/>
  <c r="R99" i="28"/>
  <c r="Q99" i="28"/>
  <c r="P99" i="28"/>
  <c r="O99" i="28"/>
  <c r="N99" i="28"/>
  <c r="M99" i="28"/>
  <c r="L99" i="28"/>
  <c r="AY79" i="28"/>
  <c r="AX79" i="28"/>
  <c r="AY78" i="28"/>
  <c r="AX78" i="28"/>
  <c r="AY77" i="28"/>
  <c r="AX77" i="28"/>
  <c r="AY76" i="28"/>
  <c r="AX76" i="28"/>
  <c r="AY75" i="28"/>
  <c r="AX75" i="28"/>
  <c r="E75" i="28"/>
  <c r="D75" i="28"/>
  <c r="AY74" i="28"/>
  <c r="AX74" i="28"/>
  <c r="AB75" i="28"/>
  <c r="AA75" i="28"/>
  <c r="E74" i="28"/>
  <c r="D74" i="28"/>
  <c r="BV117" i="28"/>
  <c r="BU117" i="28"/>
  <c r="BV143" i="28"/>
  <c r="BU143" i="28"/>
  <c r="AY73" i="28"/>
  <c r="AX73" i="28"/>
  <c r="AB74" i="28"/>
  <c r="AA74" i="28"/>
  <c r="E73" i="28"/>
  <c r="D73" i="28"/>
  <c r="BV116" i="28"/>
  <c r="BU116" i="28"/>
  <c r="AY72" i="28"/>
  <c r="AX72" i="28"/>
  <c r="AB73" i="28"/>
  <c r="AA73" i="28"/>
  <c r="E72" i="28"/>
  <c r="D72" i="28"/>
  <c r="BV115" i="28"/>
  <c r="BU115" i="28"/>
  <c r="BV22" i="28"/>
  <c r="BU22" i="28"/>
  <c r="AY71" i="28"/>
  <c r="AX71" i="28"/>
  <c r="AB72" i="28"/>
  <c r="AA72" i="28"/>
  <c r="E71" i="28"/>
  <c r="D71" i="28"/>
  <c r="BV114" i="28"/>
  <c r="BU114" i="28"/>
  <c r="BV21" i="28"/>
  <c r="BU21" i="28"/>
  <c r="AY70" i="28"/>
  <c r="AX70" i="28"/>
  <c r="AB71" i="28"/>
  <c r="AA71" i="28"/>
  <c r="E70" i="28"/>
  <c r="D70" i="28"/>
  <c r="BV113" i="28"/>
  <c r="BU113" i="28"/>
  <c r="BV20" i="28"/>
  <c r="BU20" i="28"/>
  <c r="AY69" i="28"/>
  <c r="AX69" i="28"/>
  <c r="AB70" i="28"/>
  <c r="AA70" i="28"/>
  <c r="E69" i="28"/>
  <c r="D69" i="28"/>
  <c r="BV112" i="28"/>
  <c r="BU112" i="28"/>
  <c r="BV19" i="28"/>
  <c r="BU19" i="28"/>
  <c r="AY68" i="28"/>
  <c r="AX68" i="28"/>
  <c r="AB69" i="28"/>
  <c r="AA69" i="28"/>
  <c r="E68" i="28"/>
  <c r="D68" i="28"/>
  <c r="BV18" i="28"/>
  <c r="BU18" i="28"/>
  <c r="AY67" i="28"/>
  <c r="AX67" i="28"/>
  <c r="AB68" i="28"/>
  <c r="AA68" i="28"/>
  <c r="E67" i="28"/>
  <c r="D67" i="28"/>
  <c r="BV165" i="28"/>
  <c r="BU165" i="28"/>
  <c r="AY66" i="28"/>
  <c r="AX66" i="28"/>
  <c r="AB67" i="28"/>
  <c r="AA67" i="28"/>
  <c r="BV111" i="28"/>
  <c r="BU111" i="28"/>
  <c r="BV166" i="28"/>
  <c r="BU166" i="28"/>
  <c r="AY65" i="28"/>
  <c r="AX65" i="28"/>
  <c r="AB66" i="28"/>
  <c r="AA66" i="28"/>
  <c r="E66" i="28"/>
  <c r="D66" i="28"/>
  <c r="BV110" i="28"/>
  <c r="BU110" i="28"/>
  <c r="BV161" i="28"/>
  <c r="BU161" i="28"/>
  <c r="AB65" i="28"/>
  <c r="AA65" i="28"/>
  <c r="E65" i="28"/>
  <c r="D65" i="28"/>
  <c r="BN64" i="28"/>
  <c r="BM64" i="28"/>
  <c r="BL64" i="28"/>
  <c r="BK64" i="28"/>
  <c r="BJ64" i="28"/>
  <c r="BI64" i="28"/>
  <c r="BH64" i="28"/>
  <c r="BG64" i="28"/>
  <c r="BF64" i="28"/>
  <c r="AQ64" i="28"/>
  <c r="AP64" i="28"/>
  <c r="AO64" i="28"/>
  <c r="AN64" i="28"/>
  <c r="AM64" i="28"/>
  <c r="AL64" i="28"/>
  <c r="AK64" i="28"/>
  <c r="AJ64" i="28"/>
  <c r="AI64" i="28"/>
  <c r="T64" i="28"/>
  <c r="S64" i="28"/>
  <c r="R64" i="28"/>
  <c r="Q64" i="28"/>
  <c r="P64" i="28"/>
  <c r="O64" i="28"/>
  <c r="N64" i="28"/>
  <c r="M64" i="28"/>
  <c r="L64" i="28"/>
  <c r="BP63" i="28"/>
  <c r="BN63" i="28"/>
  <c r="BM63" i="28"/>
  <c r="BL63" i="28"/>
  <c r="BK63" i="28"/>
  <c r="BJ63" i="28"/>
  <c r="BI63" i="28"/>
  <c r="BH63" i="28"/>
  <c r="BG63" i="28"/>
  <c r="BF63" i="28"/>
  <c r="AS63" i="28"/>
  <c r="AQ63" i="28"/>
  <c r="AP63" i="28"/>
  <c r="AO63" i="28"/>
  <c r="AN63" i="28"/>
  <c r="AM63" i="28"/>
  <c r="AL63" i="28"/>
  <c r="AK63" i="28"/>
  <c r="AJ63" i="28"/>
  <c r="AI63" i="28"/>
  <c r="V63" i="28"/>
  <c r="T63" i="28"/>
  <c r="S63" i="28"/>
  <c r="R63" i="28"/>
  <c r="Q63" i="28"/>
  <c r="P63" i="28"/>
  <c r="O63" i="28"/>
  <c r="N63" i="28"/>
  <c r="M63" i="28"/>
  <c r="L63" i="28"/>
  <c r="BV78" i="28"/>
  <c r="BU78" i="28"/>
  <c r="BV77" i="28"/>
  <c r="BU77" i="28"/>
  <c r="BV76" i="28"/>
  <c r="BU76" i="28"/>
  <c r="BV187" i="28"/>
  <c r="BU187" i="28"/>
  <c r="AY54" i="28"/>
  <c r="AX54" i="28"/>
  <c r="BV186" i="28"/>
  <c r="BU186" i="28"/>
  <c r="AY53" i="28"/>
  <c r="AX53" i="28"/>
  <c r="BV75" i="28"/>
  <c r="BU75" i="28"/>
  <c r="AY52" i="28"/>
  <c r="AX52" i="28"/>
  <c r="BV188" i="28"/>
  <c r="BU188" i="28"/>
  <c r="AY51" i="28"/>
  <c r="AX51" i="28"/>
  <c r="BV74" i="28"/>
  <c r="BU74" i="28"/>
  <c r="AY50" i="28"/>
  <c r="AX50" i="28"/>
  <c r="BV73" i="28"/>
  <c r="BU73" i="28"/>
  <c r="AY49" i="28"/>
  <c r="AX49" i="28"/>
  <c r="BV71" i="28"/>
  <c r="BU71" i="28"/>
  <c r="BV50" i="28"/>
  <c r="BU50" i="28"/>
  <c r="AY48" i="28"/>
  <c r="AX48" i="28"/>
  <c r="BV185" i="28"/>
  <c r="BU185" i="28"/>
  <c r="BV49" i="28"/>
  <c r="BU49" i="28"/>
  <c r="AY47" i="28"/>
  <c r="AX47" i="28"/>
  <c r="BV48" i="28"/>
  <c r="BU48" i="28"/>
  <c r="AY46" i="28"/>
  <c r="AX46" i="28"/>
  <c r="BV47" i="28"/>
  <c r="BU47" i="28"/>
  <c r="AY45" i="28"/>
  <c r="AX45" i="28"/>
  <c r="AB45" i="28"/>
  <c r="AA45" i="28"/>
  <c r="BV70" i="28"/>
  <c r="BU70" i="28"/>
  <c r="BV46" i="28"/>
  <c r="BU46" i="28"/>
  <c r="AY44" i="28"/>
  <c r="AX44" i="28"/>
  <c r="E43" i="28"/>
  <c r="D43" i="28"/>
  <c r="BV69" i="28"/>
  <c r="BU69" i="28"/>
  <c r="AY43" i="28"/>
  <c r="AX43" i="28"/>
  <c r="AB43" i="28"/>
  <c r="AA43" i="28"/>
  <c r="E42" i="28"/>
  <c r="D42" i="28"/>
  <c r="BV68" i="28"/>
  <c r="BU68" i="28"/>
  <c r="BV45" i="28"/>
  <c r="BU45" i="28"/>
  <c r="AY42" i="28"/>
  <c r="AX42" i="28"/>
  <c r="AB42" i="28"/>
  <c r="AA42" i="28"/>
  <c r="E41" i="28"/>
  <c r="D41" i="28"/>
  <c r="BV67" i="28"/>
  <c r="BU67" i="28"/>
  <c r="BV44" i="28"/>
  <c r="BU44" i="28"/>
  <c r="AY41" i="28"/>
  <c r="AX41" i="28"/>
  <c r="AB41" i="28"/>
  <c r="AA41" i="28"/>
  <c r="E40" i="28"/>
  <c r="D40" i="28"/>
  <c r="BV66" i="28"/>
  <c r="BU66" i="28"/>
  <c r="BV43" i="28"/>
  <c r="BU43" i="28"/>
  <c r="AY40" i="28"/>
  <c r="AX40" i="28"/>
  <c r="BV42" i="28"/>
  <c r="BU42" i="28"/>
  <c r="AY39" i="28"/>
  <c r="AX39" i="28"/>
  <c r="AB39" i="28"/>
  <c r="AA39" i="28"/>
  <c r="E39" i="28"/>
  <c r="D39" i="28"/>
  <c r="BV65" i="28"/>
  <c r="BU65" i="28"/>
  <c r="BV41" i="28"/>
  <c r="BU41" i="28"/>
  <c r="AY38" i="28"/>
  <c r="AX38" i="28"/>
  <c r="AB38" i="28"/>
  <c r="AA38" i="28"/>
  <c r="E38" i="28"/>
  <c r="D38" i="28"/>
  <c r="CS7" i="28"/>
  <c r="CR7" i="28"/>
  <c r="CK37" i="28"/>
  <c r="CJ37" i="28"/>
  <c r="CI37" i="28"/>
  <c r="CH37" i="28"/>
  <c r="CG37" i="28"/>
  <c r="CF37" i="28"/>
  <c r="CE37" i="28"/>
  <c r="CD37" i="28"/>
  <c r="CC37" i="28"/>
  <c r="BN37" i="28"/>
  <c r="BM37" i="28"/>
  <c r="BL37" i="28"/>
  <c r="BK37" i="28"/>
  <c r="BJ37" i="28"/>
  <c r="BI37" i="28"/>
  <c r="BH37" i="28"/>
  <c r="BG37" i="28"/>
  <c r="BF37" i="28"/>
  <c r="AQ37" i="28"/>
  <c r="AP37" i="28"/>
  <c r="AO37" i="28"/>
  <c r="AN37" i="28"/>
  <c r="AM37" i="28"/>
  <c r="AL37" i="28"/>
  <c r="AK37" i="28"/>
  <c r="AJ37" i="28"/>
  <c r="AI37" i="28"/>
  <c r="T37" i="28"/>
  <c r="S37" i="28"/>
  <c r="R37" i="28"/>
  <c r="Q37" i="28"/>
  <c r="P37" i="28"/>
  <c r="O37" i="28"/>
  <c r="N37" i="28"/>
  <c r="M37" i="28"/>
  <c r="L37" i="28"/>
  <c r="DJ6" i="28"/>
  <c r="CS6" i="28"/>
  <c r="CR6" i="28"/>
  <c r="CK36" i="28"/>
  <c r="CJ36" i="28"/>
  <c r="CI36" i="28"/>
  <c r="CH36" i="28"/>
  <c r="CG36" i="28"/>
  <c r="CF36" i="28"/>
  <c r="CE36" i="28"/>
  <c r="CD36" i="28"/>
  <c r="CC36" i="28"/>
  <c r="BP36" i="28"/>
  <c r="BN36" i="28"/>
  <c r="BM36" i="28"/>
  <c r="BL36" i="28"/>
  <c r="BK36" i="28"/>
  <c r="BJ36" i="28"/>
  <c r="BI36" i="28"/>
  <c r="BH36" i="28"/>
  <c r="BG36" i="28"/>
  <c r="BF36" i="28"/>
  <c r="AS36" i="28"/>
  <c r="AQ36" i="28"/>
  <c r="AP36" i="28"/>
  <c r="AO36" i="28"/>
  <c r="AN36" i="28"/>
  <c r="AM36" i="28"/>
  <c r="AL36" i="28"/>
  <c r="AK36" i="28"/>
  <c r="AJ36" i="28"/>
  <c r="AI36" i="28"/>
  <c r="V36" i="28"/>
  <c r="T36" i="28"/>
  <c r="S36" i="28"/>
  <c r="R36" i="28"/>
  <c r="Q36" i="28"/>
  <c r="P36" i="28"/>
  <c r="O36" i="28"/>
  <c r="N36" i="28"/>
  <c r="M36" i="28"/>
  <c r="L36" i="28"/>
  <c r="AY22" i="28"/>
  <c r="AX22" i="28"/>
  <c r="AY21" i="28"/>
  <c r="AX21" i="28"/>
  <c r="AY20" i="28"/>
  <c r="AX20" i="28"/>
  <c r="AY19" i="28"/>
  <c r="AX19" i="28"/>
  <c r="AB18" i="28"/>
  <c r="AA18" i="28"/>
  <c r="AY18" i="28"/>
  <c r="AX18" i="28"/>
  <c r="BV17" i="28"/>
  <c r="BU17" i="28"/>
  <c r="AY17" i="28"/>
  <c r="AX17" i="28"/>
  <c r="BV16" i="28"/>
  <c r="BU16" i="28"/>
  <c r="AY16" i="28"/>
  <c r="AX16" i="28"/>
  <c r="AB15" i="28"/>
  <c r="AA15" i="28"/>
  <c r="BV15" i="28"/>
  <c r="BU15" i="28"/>
  <c r="AY15" i="28"/>
  <c r="AX15" i="28"/>
  <c r="BV14" i="28"/>
  <c r="BU14" i="28"/>
  <c r="AY14" i="28"/>
  <c r="AX14" i="28"/>
  <c r="AB13" i="28"/>
  <c r="AA13" i="28"/>
  <c r="BV13" i="28"/>
  <c r="BU13" i="28"/>
  <c r="AY13" i="28"/>
  <c r="AX13" i="28"/>
  <c r="AB12" i="28"/>
  <c r="AA12" i="28"/>
  <c r="BV12" i="28"/>
  <c r="BU12" i="28"/>
  <c r="AY12" i="28"/>
  <c r="AX12" i="28"/>
  <c r="E12" i="28"/>
  <c r="D12" i="28"/>
  <c r="BV11" i="28"/>
  <c r="BU11" i="28"/>
  <c r="AY11" i="28"/>
  <c r="AX11" i="28"/>
  <c r="AB10" i="28"/>
  <c r="AA10" i="28"/>
  <c r="E11" i="28"/>
  <c r="D11" i="28"/>
  <c r="BV40" i="28"/>
  <c r="BU40" i="28"/>
  <c r="BV10" i="28"/>
  <c r="BU10" i="28"/>
  <c r="AY10" i="28"/>
  <c r="AX10" i="28"/>
  <c r="E10" i="28"/>
  <c r="D10" i="28"/>
  <c r="BV39" i="28"/>
  <c r="BU39" i="28"/>
  <c r="BV9" i="28"/>
  <c r="BU9" i="28"/>
  <c r="AY9" i="28"/>
  <c r="AX9" i="28"/>
  <c r="AB9" i="28"/>
  <c r="AA9" i="28"/>
  <c r="E9" i="28"/>
  <c r="D9" i="28"/>
  <c r="BV38" i="28"/>
  <c r="BU38" i="28"/>
  <c r="BV8" i="28"/>
  <c r="BU8" i="28"/>
  <c r="AY8" i="28"/>
  <c r="AX8" i="28"/>
  <c r="AB8" i="28"/>
  <c r="AA8" i="28"/>
  <c r="E8" i="28"/>
  <c r="D8" i="28"/>
  <c r="CK7" i="28"/>
  <c r="CJ7" i="28"/>
  <c r="CI7" i="28"/>
  <c r="CH7" i="28"/>
  <c r="CG7" i="28"/>
  <c r="CF7" i="28"/>
  <c r="CE7" i="28"/>
  <c r="CD7" i="28"/>
  <c r="CC7" i="28"/>
  <c r="BN7" i="28"/>
  <c r="BM7" i="28"/>
  <c r="BL7" i="28"/>
  <c r="BK7" i="28"/>
  <c r="BJ7" i="28"/>
  <c r="BI7" i="28"/>
  <c r="BH7" i="28"/>
  <c r="BG7" i="28"/>
  <c r="BF7" i="28"/>
  <c r="AQ7" i="28"/>
  <c r="AP7" i="28"/>
  <c r="AO7" i="28"/>
  <c r="AN7" i="28"/>
  <c r="AM7" i="28"/>
  <c r="AL7" i="28"/>
  <c r="AK7" i="28"/>
  <c r="AJ7" i="28"/>
  <c r="AI7" i="28"/>
  <c r="T7" i="28"/>
  <c r="S7" i="28"/>
  <c r="R7" i="28"/>
  <c r="Q7" i="28"/>
  <c r="P7" i="28"/>
  <c r="O7" i="28"/>
  <c r="N7" i="28"/>
  <c r="M7" i="28"/>
  <c r="L7" i="28"/>
  <c r="CK6" i="28"/>
  <c r="CJ6" i="28"/>
  <c r="CI6" i="28"/>
  <c r="CH6" i="28"/>
  <c r="CG6" i="28"/>
  <c r="CF6" i="28"/>
  <c r="CE6" i="28"/>
  <c r="CD6" i="28"/>
  <c r="CC6" i="28"/>
  <c r="BP6" i="28"/>
  <c r="BN6" i="28"/>
  <c r="BM6" i="28"/>
  <c r="BL6" i="28"/>
  <c r="BK6" i="28"/>
  <c r="BJ6" i="28"/>
  <c r="BI6" i="28"/>
  <c r="BH6" i="28"/>
  <c r="BG6" i="28"/>
  <c r="BF6" i="28"/>
  <c r="AS6" i="28"/>
  <c r="AQ6" i="28"/>
  <c r="AP6" i="28"/>
  <c r="AO6" i="28"/>
  <c r="AN6" i="28"/>
  <c r="AM6" i="28"/>
  <c r="AL6" i="28"/>
  <c r="AK6" i="28"/>
  <c r="AJ6" i="28"/>
  <c r="AI6" i="28"/>
  <c r="V6" i="28"/>
  <c r="T6" i="28"/>
  <c r="S6" i="28"/>
  <c r="R6" i="28"/>
  <c r="Q6" i="28"/>
  <c r="P6" i="28"/>
  <c r="O6" i="28"/>
  <c r="N6" i="28"/>
  <c r="M6" i="28"/>
  <c r="L6" i="28"/>
  <c r="DJ4" i="28"/>
  <c r="CM4" i="28"/>
  <c r="BP4" i="28"/>
  <c r="AS4" i="28"/>
  <c r="V4" i="28"/>
  <c r="DJ3" i="28"/>
  <c r="CM3" i="28"/>
  <c r="BP3" i="28"/>
  <c r="AS3" i="28"/>
  <c r="V3" i="28"/>
  <c r="DJ2" i="28"/>
  <c r="CX2" i="28"/>
  <c r="CM2" i="28"/>
  <c r="CA2" i="28"/>
  <c r="BP2" i="28"/>
  <c r="BD2" i="28"/>
  <c r="AS2" i="28"/>
  <c r="AG2" i="28"/>
  <c r="V2" i="28"/>
  <c r="J2" i="28"/>
  <c r="AB141" i="27"/>
  <c r="AA141" i="27"/>
  <c r="BP37" i="27"/>
  <c r="AY192" i="26"/>
  <c r="AX192" i="26"/>
  <c r="AA53" i="34" l="1"/>
  <c r="AL41" i="35"/>
  <c r="AJ41" i="35"/>
  <c r="AJ7" i="35" s="1"/>
  <c r="AN41" i="35"/>
  <c r="AN7" i="35" s="1"/>
  <c r="AI41" i="35"/>
  <c r="AI7" i="35" s="1"/>
  <c r="AK41" i="35"/>
  <c r="AM41" i="35"/>
  <c r="AM7" i="35" s="1"/>
  <c r="AO41" i="35"/>
  <c r="AP41" i="35"/>
  <c r="AQ41" i="35"/>
  <c r="AK40" i="35"/>
  <c r="AN40" i="35"/>
  <c r="AQ40" i="35"/>
  <c r="AQ6" i="35" s="1"/>
  <c r="AL40" i="35"/>
  <c r="AJ40" i="35"/>
  <c r="AO40" i="35"/>
  <c r="AI40" i="35"/>
  <c r="AI6" i="35" s="1"/>
  <c r="AM40" i="35"/>
  <c r="AM6" i="35" s="1"/>
  <c r="AP40" i="35"/>
  <c r="E6" i="35"/>
  <c r="BI6" i="35"/>
  <c r="BM6" i="35"/>
  <c r="BG7" i="35"/>
  <c r="BK7" i="35"/>
  <c r="BN7" i="35"/>
  <c r="D40" i="35"/>
  <c r="AX40" i="35"/>
  <c r="AB87" i="35"/>
  <c r="BJ87" i="35"/>
  <c r="D63" i="35"/>
  <c r="E63" i="35"/>
  <c r="AA63" i="35"/>
  <c r="AB63" i="35"/>
  <c r="AX63" i="35"/>
  <c r="AY63" i="35"/>
  <c r="BU63" i="35"/>
  <c r="BV63" i="35"/>
  <c r="CR63" i="35"/>
  <c r="CS63" i="35"/>
  <c r="D64" i="35"/>
  <c r="E64" i="35"/>
  <c r="AA64" i="35"/>
  <c r="AB64" i="35"/>
  <c r="AX64" i="35"/>
  <c r="AY64" i="35"/>
  <c r="BU64" i="35"/>
  <c r="BV64" i="35"/>
  <c r="CR64" i="35"/>
  <c r="CS64" i="35"/>
  <c r="D86" i="35"/>
  <c r="E86" i="35"/>
  <c r="AA86" i="35"/>
  <c r="AB86" i="35"/>
  <c r="BG86" i="35"/>
  <c r="BH86" i="35"/>
  <c r="BI86" i="35"/>
  <c r="BJ86" i="35"/>
  <c r="BK86" i="35"/>
  <c r="BL86" i="35"/>
  <c r="BM86" i="35"/>
  <c r="BN86" i="35"/>
  <c r="D87" i="35"/>
  <c r="E87" i="35"/>
  <c r="BK87" i="35"/>
  <c r="BN87" i="35"/>
  <c r="AA106" i="35"/>
  <c r="AX106" i="35"/>
  <c r="AB107" i="35"/>
  <c r="AX107" i="35"/>
  <c r="AY107" i="35"/>
  <c r="BU124" i="35"/>
  <c r="BU125" i="35"/>
  <c r="AA124" i="35"/>
  <c r="AB124" i="35"/>
  <c r="AX124" i="35"/>
  <c r="AY124" i="35"/>
  <c r="AA125" i="35"/>
  <c r="AB125" i="35"/>
  <c r="AX125" i="35"/>
  <c r="AY125" i="35"/>
  <c r="BU136" i="35"/>
  <c r="BV136" i="35"/>
  <c r="BU137" i="35"/>
  <c r="BV137" i="35"/>
  <c r="D136" i="35"/>
  <c r="E136" i="35"/>
  <c r="AX136" i="35"/>
  <c r="AY136" i="35"/>
  <c r="CR136" i="35"/>
  <c r="CS136" i="35"/>
  <c r="D137" i="35"/>
  <c r="E137" i="35"/>
  <c r="AA137" i="35"/>
  <c r="AB137" i="35"/>
  <c r="AX137" i="35"/>
  <c r="AY137" i="35"/>
  <c r="CR137" i="35"/>
  <c r="CS137" i="35"/>
  <c r="BG6" i="35"/>
  <c r="BK6" i="35"/>
  <c r="BU6" i="35"/>
  <c r="BF7" i="35"/>
  <c r="BJ7" i="35"/>
  <c r="BU7" i="35"/>
  <c r="BV7" i="35"/>
  <c r="CR40" i="35"/>
  <c r="AY41" i="35"/>
  <c r="BF87" i="35"/>
  <c r="AA107" i="35"/>
  <c r="D6" i="35"/>
  <c r="BF6" i="35"/>
  <c r="BH6" i="35"/>
  <c r="BJ6" i="35"/>
  <c r="BL6" i="35"/>
  <c r="BN6" i="35"/>
  <c r="BV6" i="35"/>
  <c r="D7" i="35"/>
  <c r="E7" i="35"/>
  <c r="AL7" i="35"/>
  <c r="BH7" i="35"/>
  <c r="BI7" i="35"/>
  <c r="BL7" i="35"/>
  <c r="BM7" i="35"/>
  <c r="BU40" i="35"/>
  <c r="CS40" i="35"/>
  <c r="D41" i="35"/>
  <c r="E41" i="35"/>
  <c r="BG87" i="35"/>
  <c r="BM87" i="35"/>
  <c r="AB106" i="35"/>
  <c r="AY40" i="35"/>
  <c r="BV40" i="35"/>
  <c r="BU41" i="35"/>
  <c r="BV41" i="35"/>
  <c r="AA87" i="35"/>
  <c r="BH87" i="35"/>
  <c r="AX41" i="35"/>
  <c r="CR41" i="35"/>
  <c r="CS41" i="35"/>
  <c r="BI87" i="35"/>
  <c r="AY106" i="35"/>
  <c r="E40" i="35"/>
  <c r="BL87" i="35"/>
  <c r="AB67" i="32"/>
  <c r="AA67" i="32"/>
  <c r="AB66" i="32"/>
  <c r="AA66" i="32"/>
  <c r="AX170" i="34"/>
  <c r="CR53" i="34"/>
  <c r="CS53" i="34"/>
  <c r="BU169" i="34"/>
  <c r="BV169" i="34"/>
  <c r="T6" i="34"/>
  <c r="S6" i="34"/>
  <c r="R6" i="34"/>
  <c r="Q6" i="34"/>
  <c r="P6" i="34"/>
  <c r="O6" i="34"/>
  <c r="N6" i="34"/>
  <c r="M6" i="34"/>
  <c r="L6" i="34"/>
  <c r="AB170" i="34"/>
  <c r="AA170" i="34"/>
  <c r="CR170" i="34"/>
  <c r="D54" i="34"/>
  <c r="Q38" i="34"/>
  <c r="AY170" i="34"/>
  <c r="S7" i="34"/>
  <c r="R7" i="34"/>
  <c r="P7" i="34"/>
  <c r="O7" i="34"/>
  <c r="N7" i="34"/>
  <c r="M7" i="34"/>
  <c r="L7" i="34"/>
  <c r="BV170" i="34"/>
  <c r="BU170" i="34"/>
  <c r="E54" i="34"/>
  <c r="T38" i="34"/>
  <c r="CS170" i="34"/>
  <c r="AB54" i="34"/>
  <c r="AA54" i="34"/>
  <c r="BV38" i="34"/>
  <c r="AB53" i="34"/>
  <c r="CR169" i="34"/>
  <c r="CS169" i="34"/>
  <c r="BV116" i="34"/>
  <c r="BU116" i="34"/>
  <c r="AB115" i="34"/>
  <c r="AA115" i="34"/>
  <c r="D115" i="34"/>
  <c r="E115" i="34"/>
  <c r="AY86" i="34"/>
  <c r="AX86" i="34"/>
  <c r="AA86" i="34"/>
  <c r="AB86" i="34"/>
  <c r="D86" i="34"/>
  <c r="E86" i="34"/>
  <c r="AY85" i="34"/>
  <c r="AX85" i="34"/>
  <c r="AB85" i="34"/>
  <c r="AA85" i="34"/>
  <c r="D85" i="34"/>
  <c r="E85" i="34"/>
  <c r="BU38" i="34"/>
  <c r="BV53" i="34"/>
  <c r="BU53" i="34"/>
  <c r="AY53" i="34"/>
  <c r="AX53" i="34"/>
  <c r="E53" i="34"/>
  <c r="D53" i="34"/>
  <c r="E170" i="34"/>
  <c r="D170" i="34"/>
  <c r="AY169" i="34"/>
  <c r="AX169" i="34"/>
  <c r="AB169" i="34"/>
  <c r="AA169" i="34"/>
  <c r="E169" i="34"/>
  <c r="D169" i="34"/>
  <c r="CS140" i="34"/>
  <c r="CR140" i="34"/>
  <c r="AY140" i="34"/>
  <c r="AX140" i="34"/>
  <c r="CS139" i="34"/>
  <c r="CR139" i="34"/>
  <c r="AY139" i="34"/>
  <c r="AX139" i="34"/>
  <c r="BG115" i="34"/>
  <c r="AX116" i="34"/>
  <c r="AY116" i="34"/>
  <c r="AA116" i="34"/>
  <c r="AB116" i="34"/>
  <c r="E116" i="34"/>
  <c r="D116" i="34"/>
  <c r="BV115" i="34"/>
  <c r="BU115" i="34"/>
  <c r="CS54" i="34"/>
  <c r="CR54" i="34"/>
  <c r="BV54" i="34"/>
  <c r="BU54" i="34"/>
  <c r="AY54" i="34"/>
  <c r="AX54" i="34"/>
  <c r="CR38" i="34"/>
  <c r="CS38" i="34"/>
  <c r="AX38" i="34"/>
  <c r="AY38" i="34"/>
  <c r="CR37" i="34"/>
  <c r="CS37" i="34"/>
  <c r="BU37" i="34"/>
  <c r="BV37" i="34"/>
  <c r="AX37" i="34"/>
  <c r="AY37" i="34"/>
  <c r="E37" i="34"/>
  <c r="D37" i="34"/>
  <c r="CS7" i="34"/>
  <c r="CR7" i="34"/>
  <c r="BV7" i="34"/>
  <c r="BU7" i="34"/>
  <c r="AY7" i="34"/>
  <c r="AX7" i="34"/>
  <c r="AB7" i="34"/>
  <c r="AA7" i="34"/>
  <c r="CR6" i="34"/>
  <c r="CS6" i="34"/>
  <c r="BV6" i="34"/>
  <c r="BU6" i="34"/>
  <c r="AY6" i="34"/>
  <c r="AX6" i="34"/>
  <c r="AB6" i="34"/>
  <c r="AA6" i="34"/>
  <c r="AB91" i="32"/>
  <c r="AX181" i="28"/>
  <c r="AA160" i="28"/>
  <c r="BU159" i="28"/>
  <c r="BV181" i="28"/>
  <c r="BU181" i="28"/>
  <c r="AA181" i="28"/>
  <c r="AY180" i="28"/>
  <c r="AX180" i="28"/>
  <c r="AB160" i="28"/>
  <c r="AB181" i="28"/>
  <c r="AY181" i="28"/>
  <c r="BU160" i="28"/>
  <c r="AB129" i="28"/>
  <c r="AA129" i="28"/>
  <c r="E37" i="28"/>
  <c r="D37" i="28"/>
  <c r="E181" i="28"/>
  <c r="D181" i="28"/>
  <c r="BV180" i="28"/>
  <c r="BU180" i="28"/>
  <c r="AB180" i="28"/>
  <c r="AA180" i="28"/>
  <c r="AY160" i="28"/>
  <c r="AX160" i="28"/>
  <c r="AY159" i="28"/>
  <c r="AX159" i="28"/>
  <c r="AB130" i="28"/>
  <c r="AA130" i="28"/>
  <c r="AY129" i="28"/>
  <c r="AX129" i="28"/>
  <c r="AA37" i="28"/>
  <c r="AB37" i="28"/>
  <c r="AY156" i="32"/>
  <c r="AX156" i="32"/>
  <c r="AB156" i="32"/>
  <c r="AA156" i="32"/>
  <c r="E156" i="32"/>
  <c r="D156" i="32"/>
  <c r="AY155" i="32"/>
  <c r="AX155" i="32"/>
  <c r="AB155" i="32"/>
  <c r="AA155" i="32"/>
  <c r="AY125" i="32"/>
  <c r="AX125" i="32"/>
  <c r="AB125" i="32"/>
  <c r="AA125" i="32"/>
  <c r="E125" i="32"/>
  <c r="D125" i="32"/>
  <c r="AY124" i="32"/>
  <c r="AX124" i="32"/>
  <c r="AB124" i="32"/>
  <c r="AA124" i="32"/>
  <c r="E124" i="32"/>
  <c r="D124" i="32"/>
  <c r="CS91" i="32"/>
  <c r="CR91" i="32"/>
  <c r="BV91" i="32"/>
  <c r="BU91" i="32"/>
  <c r="AY91" i="32"/>
  <c r="AX91" i="32"/>
  <c r="CS90" i="32"/>
  <c r="CR90" i="32"/>
  <c r="BV90" i="32"/>
  <c r="BU90" i="32"/>
  <c r="AB90" i="32"/>
  <c r="AA90" i="32"/>
  <c r="E90" i="32"/>
  <c r="D90" i="32"/>
  <c r="BV7" i="32"/>
  <c r="BU7" i="32"/>
  <c r="AY7" i="32"/>
  <c r="AX7" i="32"/>
  <c r="AB7" i="32"/>
  <c r="AA7" i="32"/>
  <c r="E7" i="32"/>
  <c r="D7" i="32"/>
  <c r="CS6" i="32"/>
  <c r="CR6" i="32"/>
  <c r="BV6" i="32"/>
  <c r="BU6" i="32"/>
  <c r="AY6" i="32"/>
  <c r="AX6" i="32"/>
  <c r="AA6" i="32"/>
  <c r="AB6" i="32"/>
  <c r="E6" i="32"/>
  <c r="D6" i="32"/>
  <c r="E163" i="31"/>
  <c r="D163" i="31"/>
  <c r="E149" i="31"/>
  <c r="D149" i="31"/>
  <c r="AB120" i="31"/>
  <c r="AA120" i="31"/>
  <c r="E120" i="31"/>
  <c r="D120" i="31"/>
  <c r="AA119" i="31"/>
  <c r="AB119" i="31"/>
  <c r="D119" i="31"/>
  <c r="E119" i="31"/>
  <c r="AY90" i="31"/>
  <c r="AX90" i="31"/>
  <c r="AB90" i="31"/>
  <c r="AA90" i="31"/>
  <c r="D90" i="31"/>
  <c r="E90" i="31"/>
  <c r="AX89" i="31"/>
  <c r="AY89" i="31"/>
  <c r="AB89" i="31"/>
  <c r="AA89" i="31"/>
  <c r="D89" i="31"/>
  <c r="E89" i="31"/>
  <c r="AY61" i="31"/>
  <c r="AX61" i="31"/>
  <c r="AB61" i="31"/>
  <c r="AA61" i="31"/>
  <c r="D61" i="31"/>
  <c r="E61" i="31"/>
  <c r="AY60" i="31"/>
  <c r="AX60" i="31"/>
  <c r="AA60" i="31"/>
  <c r="AB60" i="31"/>
  <c r="AI37" i="31"/>
  <c r="D60" i="31"/>
  <c r="E60" i="31"/>
  <c r="AB7" i="31"/>
  <c r="AA7" i="31"/>
  <c r="D7" i="31"/>
  <c r="E7" i="31"/>
  <c r="BU6" i="31"/>
  <c r="BV6" i="31"/>
  <c r="AY6" i="31"/>
  <c r="AX6" i="31"/>
  <c r="AB6" i="31"/>
  <c r="AA6" i="31"/>
  <c r="E6" i="31"/>
  <c r="D6" i="31"/>
  <c r="E180" i="28"/>
  <c r="D180" i="28"/>
  <c r="AB159" i="28"/>
  <c r="AA159" i="28"/>
  <c r="AY130" i="28"/>
  <c r="AX130" i="28"/>
  <c r="AX100" i="28"/>
  <c r="AY100" i="28"/>
  <c r="AA100" i="28"/>
  <c r="AB100" i="28"/>
  <c r="E100" i="28"/>
  <c r="D100" i="28"/>
  <c r="AY99" i="28"/>
  <c r="AX99" i="28"/>
  <c r="AB99" i="28"/>
  <c r="AA99" i="28"/>
  <c r="D99" i="28"/>
  <c r="E99" i="28"/>
  <c r="AY64" i="28"/>
  <c r="AX64" i="28"/>
  <c r="AB64" i="28"/>
  <c r="AA64" i="28"/>
  <c r="D64" i="28"/>
  <c r="E64" i="28"/>
  <c r="AY63" i="28"/>
  <c r="AX63" i="28"/>
  <c r="AA63" i="28"/>
  <c r="AB63" i="28"/>
  <c r="E63" i="28"/>
  <c r="D63" i="28"/>
  <c r="BV37" i="28"/>
  <c r="BU37" i="28"/>
  <c r="AX37" i="28"/>
  <c r="AY37" i="28"/>
  <c r="BV36" i="28"/>
  <c r="BU36" i="28"/>
  <c r="AX36" i="28"/>
  <c r="AY36" i="28"/>
  <c r="AA36" i="28"/>
  <c r="AB36" i="28"/>
  <c r="D36" i="28"/>
  <c r="E36" i="28"/>
  <c r="BV7" i="28"/>
  <c r="BU7" i="28"/>
  <c r="AX7" i="28"/>
  <c r="AY7" i="28"/>
  <c r="AB7" i="28"/>
  <c r="AA7" i="28"/>
  <c r="D7" i="28"/>
  <c r="E7" i="28"/>
  <c r="BV6" i="28"/>
  <c r="BU6" i="28"/>
  <c r="AY6" i="28"/>
  <c r="AX6" i="28"/>
  <c r="AB6" i="28"/>
  <c r="AA6" i="28"/>
  <c r="E6" i="28"/>
  <c r="D6" i="28"/>
  <c r="AB41" i="35" l="1"/>
  <c r="AK7" i="35"/>
  <c r="AO7" i="35"/>
  <c r="AJ6" i="35"/>
  <c r="AL6" i="35"/>
  <c r="AO6" i="35"/>
  <c r="AP7" i="35"/>
  <c r="AB40" i="35"/>
  <c r="AP6" i="35"/>
  <c r="AQ7" i="35"/>
  <c r="AA40" i="35"/>
  <c r="AA41" i="35"/>
  <c r="AK6" i="35"/>
  <c r="AN6" i="35"/>
  <c r="CK124" i="35"/>
  <c r="CG124" i="35"/>
  <c r="CK125" i="35"/>
  <c r="CG125" i="35"/>
  <c r="AY7" i="35"/>
  <c r="AX7" i="35"/>
  <c r="AX87" i="35"/>
  <c r="AY87" i="35"/>
  <c r="AY6" i="35"/>
  <c r="AX6" i="35"/>
  <c r="AX86" i="35"/>
  <c r="AY86" i="35"/>
  <c r="D38" i="34"/>
  <c r="Q7" i="34"/>
  <c r="D7" i="34" s="1"/>
  <c r="E6" i="34"/>
  <c r="D6" i="34"/>
  <c r="T7" i="34"/>
  <c r="E38" i="34"/>
  <c r="AX115" i="34"/>
  <c r="AY115" i="34"/>
  <c r="CK159" i="28"/>
  <c r="CG159" i="28"/>
  <c r="CK160" i="28"/>
  <c r="CG160" i="28"/>
  <c r="AA37" i="31"/>
  <c r="AB37" i="31"/>
  <c r="E165" i="26"/>
  <c r="D165" i="26"/>
  <c r="E10" i="27"/>
  <c r="D10" i="27"/>
  <c r="E176" i="27"/>
  <c r="D176" i="27"/>
  <c r="E175" i="27"/>
  <c r="D175" i="27"/>
  <c r="E174" i="27"/>
  <c r="D174" i="27"/>
  <c r="E173" i="27"/>
  <c r="D173" i="27"/>
  <c r="E172" i="27"/>
  <c r="D172" i="27"/>
  <c r="E171" i="27"/>
  <c r="D171" i="27"/>
  <c r="CK173" i="27"/>
  <c r="CJ173" i="27"/>
  <c r="CI173" i="27"/>
  <c r="CH173" i="27"/>
  <c r="CG173" i="27"/>
  <c r="CF173" i="27"/>
  <c r="CE173" i="27"/>
  <c r="CD173" i="27"/>
  <c r="CC173" i="27"/>
  <c r="BN170" i="27"/>
  <c r="BM170" i="27"/>
  <c r="BL170" i="27"/>
  <c r="BK170" i="27"/>
  <c r="BJ170" i="27"/>
  <c r="BI170" i="27"/>
  <c r="BH170" i="27"/>
  <c r="BG170" i="27"/>
  <c r="BF170" i="27"/>
  <c r="AQ170" i="27"/>
  <c r="AP170" i="27"/>
  <c r="AO170" i="27"/>
  <c r="AN170" i="27"/>
  <c r="AM170" i="27"/>
  <c r="AL170" i="27"/>
  <c r="AK170" i="27"/>
  <c r="AJ170" i="27"/>
  <c r="AI170" i="27"/>
  <c r="T170" i="27"/>
  <c r="S170" i="27"/>
  <c r="R170" i="27"/>
  <c r="Q170" i="27"/>
  <c r="P170" i="27"/>
  <c r="O170" i="27"/>
  <c r="N170" i="27"/>
  <c r="M170" i="27"/>
  <c r="L170" i="27"/>
  <c r="CM172" i="27"/>
  <c r="CK172" i="27"/>
  <c r="CJ172" i="27"/>
  <c r="CI172" i="27"/>
  <c r="CH172" i="27"/>
  <c r="CG172" i="27"/>
  <c r="CF172" i="27"/>
  <c r="CE172" i="27"/>
  <c r="CD172" i="27"/>
  <c r="CC172" i="27"/>
  <c r="BP169" i="27"/>
  <c r="BN169" i="27"/>
  <c r="BM169" i="27"/>
  <c r="BL169" i="27"/>
  <c r="BK169" i="27"/>
  <c r="BJ169" i="27"/>
  <c r="BI169" i="27"/>
  <c r="BH169" i="27"/>
  <c r="BG169" i="27"/>
  <c r="BF169" i="27"/>
  <c r="AS169" i="27"/>
  <c r="AQ169" i="27"/>
  <c r="AP169" i="27"/>
  <c r="AO169" i="27"/>
  <c r="AN169" i="27"/>
  <c r="AM169" i="27"/>
  <c r="AL169" i="27"/>
  <c r="AK169" i="27"/>
  <c r="AJ169" i="27"/>
  <c r="AI169" i="27"/>
  <c r="V169" i="27"/>
  <c r="T169" i="27"/>
  <c r="S169" i="27"/>
  <c r="R169" i="27"/>
  <c r="Q169" i="27"/>
  <c r="P169" i="27"/>
  <c r="O169" i="27"/>
  <c r="N169" i="27"/>
  <c r="M169" i="27"/>
  <c r="L169" i="27"/>
  <c r="E152" i="27"/>
  <c r="D152" i="27"/>
  <c r="E151" i="27"/>
  <c r="D151" i="27"/>
  <c r="AB150" i="27"/>
  <c r="AA150" i="27"/>
  <c r="E150" i="27"/>
  <c r="D150" i="27"/>
  <c r="AB149" i="27"/>
  <c r="AA149" i="27"/>
  <c r="E149" i="27"/>
  <c r="D149" i="27"/>
  <c r="AB147" i="27"/>
  <c r="AA147" i="27"/>
  <c r="E148" i="27"/>
  <c r="D148" i="27"/>
  <c r="E147" i="27"/>
  <c r="D147" i="27"/>
  <c r="AB146" i="27"/>
  <c r="AA146" i="27"/>
  <c r="E146" i="27"/>
  <c r="D146" i="27"/>
  <c r="AY147" i="27"/>
  <c r="AX147" i="27"/>
  <c r="AB145" i="27"/>
  <c r="AA145" i="27"/>
  <c r="E145" i="27"/>
  <c r="D145" i="27"/>
  <c r="AY146" i="27"/>
  <c r="AX146" i="27"/>
  <c r="AB144" i="27"/>
  <c r="AA144" i="27"/>
  <c r="E144" i="27"/>
  <c r="D144" i="27"/>
  <c r="AY145" i="27"/>
  <c r="AX145" i="27"/>
  <c r="AY143" i="27"/>
  <c r="AX143" i="27"/>
  <c r="AB143" i="27"/>
  <c r="AA143" i="27"/>
  <c r="E143" i="27"/>
  <c r="D143" i="27"/>
  <c r="AY144" i="27"/>
  <c r="AX144" i="27"/>
  <c r="AY142" i="27"/>
  <c r="AX142" i="27"/>
  <c r="AB142" i="27"/>
  <c r="AA142" i="27"/>
  <c r="E142" i="27"/>
  <c r="D142" i="27"/>
  <c r="BV144" i="27"/>
  <c r="BU144" i="27"/>
  <c r="AY141" i="27"/>
  <c r="AX141" i="27"/>
  <c r="AB151" i="27"/>
  <c r="AA151" i="27"/>
  <c r="E141" i="27"/>
  <c r="D141" i="27"/>
  <c r="BV143" i="27"/>
  <c r="BU143" i="27"/>
  <c r="BN140" i="27"/>
  <c r="BN116" i="27" s="1"/>
  <c r="BM140" i="27"/>
  <c r="BM116" i="27" s="1"/>
  <c r="BL140" i="27"/>
  <c r="BL116" i="27" s="1"/>
  <c r="BK140" i="27"/>
  <c r="BK116" i="27" s="1"/>
  <c r="BJ140" i="27"/>
  <c r="BJ116" i="27" s="1"/>
  <c r="BI140" i="27"/>
  <c r="BI116" i="27" s="1"/>
  <c r="BH140" i="27"/>
  <c r="BH116" i="27" s="1"/>
  <c r="BG140" i="27"/>
  <c r="BG116" i="27" s="1"/>
  <c r="BF140" i="27"/>
  <c r="BF116" i="27" s="1"/>
  <c r="AB140" i="27"/>
  <c r="AA140" i="27"/>
  <c r="E140" i="27"/>
  <c r="D140" i="27"/>
  <c r="CM142" i="27"/>
  <c r="BV142" i="27"/>
  <c r="BU142" i="27"/>
  <c r="BP139" i="27"/>
  <c r="BN139" i="27"/>
  <c r="BN115" i="27" s="1"/>
  <c r="BM139" i="27"/>
  <c r="BM115" i="27" s="1"/>
  <c r="BL139" i="27"/>
  <c r="BL115" i="27" s="1"/>
  <c r="BK139" i="27"/>
  <c r="BK115" i="27" s="1"/>
  <c r="BJ139" i="27"/>
  <c r="BJ115" i="27" s="1"/>
  <c r="BI139" i="27"/>
  <c r="BI115" i="27" s="1"/>
  <c r="BH139" i="27"/>
  <c r="BH115" i="27" s="1"/>
  <c r="BG139" i="27"/>
  <c r="BG115" i="27" s="1"/>
  <c r="BF139" i="27"/>
  <c r="BF115" i="27" s="1"/>
  <c r="AS139" i="27"/>
  <c r="AB139" i="27"/>
  <c r="AA139" i="27"/>
  <c r="V139" i="27"/>
  <c r="E139" i="27"/>
  <c r="D139" i="27"/>
  <c r="AB128" i="27"/>
  <c r="AA128" i="27"/>
  <c r="AB127" i="27"/>
  <c r="AA127" i="27"/>
  <c r="AB126" i="27"/>
  <c r="AA126" i="27"/>
  <c r="BV132" i="27"/>
  <c r="BU132" i="27"/>
  <c r="AB125" i="27"/>
  <c r="AA125" i="27"/>
  <c r="BV131" i="27"/>
  <c r="BU131" i="27"/>
  <c r="AB124" i="27"/>
  <c r="AA124" i="27"/>
  <c r="E127" i="27"/>
  <c r="D127" i="27"/>
  <c r="BV123" i="27"/>
  <c r="BU123" i="27"/>
  <c r="AY62" i="27"/>
  <c r="AX62" i="27"/>
  <c r="AB123" i="27"/>
  <c r="AA123" i="27"/>
  <c r="E126" i="27"/>
  <c r="D126" i="27"/>
  <c r="BV122" i="27"/>
  <c r="BU122" i="27"/>
  <c r="AY61" i="27"/>
  <c r="AX61" i="27"/>
  <c r="AB122" i="27"/>
  <c r="AA122" i="27"/>
  <c r="E125" i="27"/>
  <c r="D125" i="27"/>
  <c r="BV121" i="27"/>
  <c r="BU121" i="27"/>
  <c r="AY60" i="27"/>
  <c r="AX60" i="27"/>
  <c r="E124" i="27"/>
  <c r="D124" i="27"/>
  <c r="BV120" i="27"/>
  <c r="BU120" i="27"/>
  <c r="AY59" i="27"/>
  <c r="AX59" i="27"/>
  <c r="AB121" i="27"/>
  <c r="AA121" i="27"/>
  <c r="E123" i="27"/>
  <c r="D123" i="27"/>
  <c r="BV119" i="27"/>
  <c r="BU119" i="27"/>
  <c r="AB120" i="27"/>
  <c r="AA120" i="27"/>
  <c r="E122" i="27"/>
  <c r="D122" i="27"/>
  <c r="AY58" i="27"/>
  <c r="AX58" i="27"/>
  <c r="AB119" i="27"/>
  <c r="AA119" i="27"/>
  <c r="E121" i="27"/>
  <c r="D121" i="27"/>
  <c r="BV118" i="27"/>
  <c r="BU118" i="27"/>
  <c r="AB118" i="27"/>
  <c r="AA118" i="27"/>
  <c r="E120" i="27"/>
  <c r="D120" i="27"/>
  <c r="BV117" i="27"/>
  <c r="BU117" i="27"/>
  <c r="AY57" i="27"/>
  <c r="AX57" i="27"/>
  <c r="AB117" i="27"/>
  <c r="AA117" i="27"/>
  <c r="E119" i="27"/>
  <c r="D119" i="27"/>
  <c r="CK116" i="27"/>
  <c r="CJ116" i="27"/>
  <c r="CI116" i="27"/>
  <c r="CH116" i="27"/>
  <c r="CG116" i="27"/>
  <c r="CF116" i="27"/>
  <c r="CE116" i="27"/>
  <c r="CD116" i="27"/>
  <c r="CC116" i="27"/>
  <c r="AQ116" i="27"/>
  <c r="AP116" i="27"/>
  <c r="AO116" i="27"/>
  <c r="AN116" i="27"/>
  <c r="AM116" i="27"/>
  <c r="AL116" i="27"/>
  <c r="AK116" i="27"/>
  <c r="AJ116" i="27"/>
  <c r="AI116" i="27"/>
  <c r="T116" i="27"/>
  <c r="S116" i="27"/>
  <c r="R116" i="27"/>
  <c r="Q116" i="27"/>
  <c r="P116" i="27"/>
  <c r="O116" i="27"/>
  <c r="N116" i="27"/>
  <c r="M116" i="27"/>
  <c r="L116" i="27"/>
  <c r="CM115" i="27"/>
  <c r="CK115" i="27"/>
  <c r="CJ115" i="27"/>
  <c r="CI115" i="27"/>
  <c r="CH115" i="27"/>
  <c r="CG115" i="27"/>
  <c r="CF115" i="27"/>
  <c r="CE115" i="27"/>
  <c r="CD115" i="27"/>
  <c r="CC115" i="27"/>
  <c r="BP115" i="27"/>
  <c r="AS115" i="27"/>
  <c r="AQ115" i="27"/>
  <c r="AP115" i="27"/>
  <c r="AO115" i="27"/>
  <c r="AN115" i="27"/>
  <c r="AM115" i="27"/>
  <c r="AL115" i="27"/>
  <c r="AK115" i="27"/>
  <c r="AJ115" i="27"/>
  <c r="AI115" i="27"/>
  <c r="V115" i="27"/>
  <c r="T115" i="27"/>
  <c r="S115" i="27"/>
  <c r="R115" i="27"/>
  <c r="Q115" i="27"/>
  <c r="P115" i="27"/>
  <c r="O115" i="27"/>
  <c r="N115" i="27"/>
  <c r="M115" i="27"/>
  <c r="L115" i="27"/>
  <c r="BV100" i="27"/>
  <c r="BU100" i="27"/>
  <c r="BV99" i="27"/>
  <c r="BU99" i="27"/>
  <c r="BV98" i="27"/>
  <c r="BU98" i="27"/>
  <c r="BV130" i="27"/>
  <c r="BU130" i="27"/>
  <c r="BV97" i="27"/>
  <c r="BU97" i="27"/>
  <c r="BV127" i="27"/>
  <c r="BU127" i="27"/>
  <c r="BV96" i="27"/>
  <c r="BU96" i="27"/>
  <c r="BV126" i="27"/>
  <c r="BU126" i="27"/>
  <c r="BV95" i="27"/>
  <c r="BU95" i="27"/>
  <c r="AB100" i="27"/>
  <c r="AA100" i="27"/>
  <c r="BV125" i="27"/>
  <c r="BU125" i="27"/>
  <c r="AB99" i="27"/>
  <c r="AA99" i="27"/>
  <c r="BV124" i="27"/>
  <c r="BU124" i="27"/>
  <c r="BV94" i="27"/>
  <c r="BU94" i="27"/>
  <c r="AB98" i="27"/>
  <c r="AA98" i="27"/>
  <c r="BV129" i="27"/>
  <c r="BU129" i="27"/>
  <c r="BV93" i="27"/>
  <c r="BU93" i="27"/>
  <c r="AY99" i="27"/>
  <c r="AX99" i="27"/>
  <c r="AB97" i="27"/>
  <c r="AA97" i="27"/>
  <c r="BV128" i="27"/>
  <c r="BU128" i="27"/>
  <c r="BV92" i="27"/>
  <c r="BU92" i="27"/>
  <c r="AY98" i="27"/>
  <c r="AX98" i="27"/>
  <c r="AB96" i="27"/>
  <c r="AA96" i="27"/>
  <c r="BV140" i="27"/>
  <c r="BU140" i="27"/>
  <c r="BV91" i="27"/>
  <c r="BU91" i="27"/>
  <c r="AY97" i="27"/>
  <c r="AX97" i="27"/>
  <c r="AB95" i="27"/>
  <c r="AA95" i="27"/>
  <c r="BV139" i="27"/>
  <c r="BU139" i="27"/>
  <c r="AB94" i="27"/>
  <c r="AA94" i="27"/>
  <c r="E16" i="27"/>
  <c r="D16" i="27"/>
  <c r="BV138" i="27"/>
  <c r="BU138" i="27"/>
  <c r="AY93" i="27"/>
  <c r="AX93" i="27"/>
  <c r="AB93" i="27"/>
  <c r="AA93" i="27"/>
  <c r="E15" i="27"/>
  <c r="D15" i="27"/>
  <c r="BV137" i="27"/>
  <c r="BU137" i="27"/>
  <c r="BV90" i="27"/>
  <c r="BU90" i="27"/>
  <c r="AY92" i="27"/>
  <c r="AX92" i="27"/>
  <c r="AB92" i="27"/>
  <c r="AA92" i="27"/>
  <c r="E14" i="27"/>
  <c r="D14" i="27"/>
  <c r="BV89" i="27"/>
  <c r="BU89" i="27"/>
  <c r="AY91" i="27"/>
  <c r="AX91" i="27"/>
  <c r="AB91" i="27"/>
  <c r="AA91" i="27"/>
  <c r="E13" i="27"/>
  <c r="D13" i="27"/>
  <c r="BV136" i="27"/>
  <c r="BU136" i="27"/>
  <c r="AY90" i="27"/>
  <c r="AX90" i="27"/>
  <c r="AB90" i="27"/>
  <c r="AA90" i="27"/>
  <c r="E12" i="27"/>
  <c r="D12" i="27"/>
  <c r="BV135" i="27"/>
  <c r="BU135" i="27"/>
  <c r="BV88" i="27"/>
  <c r="BU88" i="27"/>
  <c r="AY89" i="27"/>
  <c r="AX89" i="27"/>
  <c r="AB89" i="27"/>
  <c r="AA89" i="27"/>
  <c r="E11" i="27"/>
  <c r="D11" i="27"/>
  <c r="BV134" i="27"/>
  <c r="BU134" i="27"/>
  <c r="AY88" i="27"/>
  <c r="AX88" i="27"/>
  <c r="AB88" i="27"/>
  <c r="AA88" i="27"/>
  <c r="E118" i="27"/>
  <c r="D118" i="27"/>
  <c r="BV133" i="27"/>
  <c r="BU133" i="27"/>
  <c r="BV87" i="27"/>
  <c r="BU87" i="27"/>
  <c r="AY87" i="27"/>
  <c r="AX87" i="27"/>
  <c r="AB87" i="27"/>
  <c r="AA87" i="27"/>
  <c r="E117" i="27"/>
  <c r="D117" i="27"/>
  <c r="BV86" i="27"/>
  <c r="BU86" i="27"/>
  <c r="BN86" i="27"/>
  <c r="BM86" i="27"/>
  <c r="BL86" i="27"/>
  <c r="BK86" i="27"/>
  <c r="BJ86" i="27"/>
  <c r="BI86" i="27"/>
  <c r="BH86" i="27"/>
  <c r="BG86" i="27"/>
  <c r="BF86" i="27"/>
  <c r="AQ86" i="27"/>
  <c r="AP86" i="27"/>
  <c r="AO86" i="27"/>
  <c r="AN86" i="27"/>
  <c r="AM86" i="27"/>
  <c r="AL86" i="27"/>
  <c r="AK86" i="27"/>
  <c r="AJ86" i="27"/>
  <c r="AI86" i="27"/>
  <c r="T86" i="27"/>
  <c r="S86" i="27"/>
  <c r="R86" i="27"/>
  <c r="Q86" i="27"/>
  <c r="P86" i="27"/>
  <c r="O86" i="27"/>
  <c r="N86" i="27"/>
  <c r="M86" i="27"/>
  <c r="L86" i="27"/>
  <c r="CM85" i="27"/>
  <c r="BV85" i="27"/>
  <c r="BU85" i="27"/>
  <c r="BP85" i="27"/>
  <c r="BN85" i="27"/>
  <c r="BM85" i="27"/>
  <c r="BL85" i="27"/>
  <c r="BK85" i="27"/>
  <c r="BJ85" i="27"/>
  <c r="BI85" i="27"/>
  <c r="BH85" i="27"/>
  <c r="BG85" i="27"/>
  <c r="BF85" i="27"/>
  <c r="AS85" i="27"/>
  <c r="AQ85" i="27"/>
  <c r="AP85" i="27"/>
  <c r="AO85" i="27"/>
  <c r="AN85" i="27"/>
  <c r="AM85" i="27"/>
  <c r="AL85" i="27"/>
  <c r="AK85" i="27"/>
  <c r="AJ85" i="27"/>
  <c r="AI85" i="27"/>
  <c r="V85" i="27"/>
  <c r="T85" i="27"/>
  <c r="S85" i="27"/>
  <c r="R85" i="27"/>
  <c r="Q85" i="27"/>
  <c r="P85" i="27"/>
  <c r="O85" i="27"/>
  <c r="N85" i="27"/>
  <c r="M85" i="27"/>
  <c r="L85" i="27"/>
  <c r="AB74" i="27"/>
  <c r="AA74" i="27"/>
  <c r="AB73" i="27"/>
  <c r="AA73" i="27"/>
  <c r="AB72" i="27"/>
  <c r="AA72" i="27"/>
  <c r="AB71" i="27"/>
  <c r="AA71" i="27"/>
  <c r="AB70" i="27"/>
  <c r="AA70" i="27"/>
  <c r="AB69" i="27"/>
  <c r="AA69" i="27"/>
  <c r="AB68" i="27"/>
  <c r="AA68" i="27"/>
  <c r="AB67" i="27"/>
  <c r="AA67" i="27"/>
  <c r="BV66" i="27"/>
  <c r="BU66" i="27"/>
  <c r="AB66" i="27"/>
  <c r="AA66" i="27"/>
  <c r="BV65" i="27"/>
  <c r="BU65" i="27"/>
  <c r="AB65" i="27"/>
  <c r="AA65" i="27"/>
  <c r="BV64" i="27"/>
  <c r="BU64" i="27"/>
  <c r="AB64" i="27"/>
  <c r="AA64" i="27"/>
  <c r="BV63" i="27"/>
  <c r="BU63" i="27"/>
  <c r="AY96" i="27"/>
  <c r="AX96" i="27"/>
  <c r="AB63" i="27"/>
  <c r="AA63" i="27"/>
  <c r="E63" i="27"/>
  <c r="D63" i="27"/>
  <c r="AY44" i="27"/>
  <c r="AX44" i="27"/>
  <c r="BV62" i="27"/>
  <c r="BU62" i="27"/>
  <c r="AY95" i="27"/>
  <c r="AX95" i="27"/>
  <c r="AB62" i="27"/>
  <c r="AA62" i="27"/>
  <c r="E62" i="27"/>
  <c r="D62" i="27"/>
  <c r="BV61" i="27"/>
  <c r="BU61" i="27"/>
  <c r="AY94" i="27"/>
  <c r="AX94" i="27"/>
  <c r="AB61" i="27"/>
  <c r="AA61" i="27"/>
  <c r="E61" i="27"/>
  <c r="D61" i="27"/>
  <c r="AY43" i="27"/>
  <c r="AX43" i="27"/>
  <c r="BV60" i="27"/>
  <c r="BU60" i="27"/>
  <c r="AY65" i="27"/>
  <c r="AX65" i="27"/>
  <c r="AB60" i="27"/>
  <c r="AA60" i="27"/>
  <c r="E60" i="27"/>
  <c r="D60" i="27"/>
  <c r="AY42" i="27"/>
  <c r="AX42" i="27"/>
  <c r="BV59" i="27"/>
  <c r="BU59" i="27"/>
  <c r="AY64" i="27"/>
  <c r="AX64" i="27"/>
  <c r="AB59" i="27"/>
  <c r="AA59" i="27"/>
  <c r="E59" i="27"/>
  <c r="D59" i="27"/>
  <c r="BV58" i="27"/>
  <c r="BU58" i="27"/>
  <c r="AY63" i="27"/>
  <c r="AX63" i="27"/>
  <c r="AB58" i="27"/>
  <c r="AA58" i="27"/>
  <c r="E58" i="27"/>
  <c r="D58" i="27"/>
  <c r="AY41" i="27"/>
  <c r="AX41" i="27"/>
  <c r="BV57" i="27"/>
  <c r="BU57" i="27"/>
  <c r="AY56" i="27"/>
  <c r="AX56" i="27"/>
  <c r="AB57" i="27"/>
  <c r="AA57" i="27"/>
  <c r="E57" i="27"/>
  <c r="D57" i="27"/>
  <c r="AY40" i="27"/>
  <c r="AX40" i="27"/>
  <c r="BV56" i="27"/>
  <c r="BU56" i="27"/>
  <c r="AB56" i="27"/>
  <c r="AA56" i="27"/>
  <c r="E56" i="27"/>
  <c r="D56" i="27"/>
  <c r="AY39" i="27"/>
  <c r="AX39" i="27"/>
  <c r="BV55" i="27"/>
  <c r="BU55" i="27"/>
  <c r="AY55" i="27"/>
  <c r="AX55" i="27"/>
  <c r="AB55" i="27"/>
  <c r="AA55" i="27"/>
  <c r="E55" i="27"/>
  <c r="D55" i="27"/>
  <c r="CK54" i="27"/>
  <c r="CJ54" i="27"/>
  <c r="CI54" i="27"/>
  <c r="CH54" i="27"/>
  <c r="CG54" i="27"/>
  <c r="CF54" i="27"/>
  <c r="CE54" i="27"/>
  <c r="CD54" i="27"/>
  <c r="CC54" i="27"/>
  <c r="BN54" i="27"/>
  <c r="BM54" i="27"/>
  <c r="BL54" i="27"/>
  <c r="BK54" i="27"/>
  <c r="BJ54" i="27"/>
  <c r="BI54" i="27"/>
  <c r="BH54" i="27"/>
  <c r="BG54" i="27"/>
  <c r="BF54" i="27"/>
  <c r="AQ54" i="27"/>
  <c r="AP54" i="27"/>
  <c r="AO54" i="27"/>
  <c r="AN54" i="27"/>
  <c r="AM54" i="27"/>
  <c r="AL54" i="27"/>
  <c r="AK54" i="27"/>
  <c r="AJ54" i="27"/>
  <c r="AI54" i="27"/>
  <c r="T54" i="27"/>
  <c r="T38" i="27" s="1"/>
  <c r="S54" i="27"/>
  <c r="S38" i="27" s="1"/>
  <c r="R54" i="27"/>
  <c r="R38" i="27" s="1"/>
  <c r="Q54" i="27"/>
  <c r="Q38" i="27" s="1"/>
  <c r="P54" i="27"/>
  <c r="P38" i="27" s="1"/>
  <c r="O54" i="27"/>
  <c r="O38" i="27" s="1"/>
  <c r="N54" i="27"/>
  <c r="N38" i="27" s="1"/>
  <c r="M54" i="27"/>
  <c r="M38" i="27" s="1"/>
  <c r="L54" i="27"/>
  <c r="DH6" i="27"/>
  <c r="DG6" i="27"/>
  <c r="DF6" i="27"/>
  <c r="DE6" i="27"/>
  <c r="DD6" i="27"/>
  <c r="DC6" i="27"/>
  <c r="DB6" i="27"/>
  <c r="DA6" i="27"/>
  <c r="CM53" i="27"/>
  <c r="CK53" i="27"/>
  <c r="CJ53" i="27"/>
  <c r="CI53" i="27"/>
  <c r="CH53" i="27"/>
  <c r="CG53" i="27"/>
  <c r="CF53" i="27"/>
  <c r="CE53" i="27"/>
  <c r="CD53" i="27"/>
  <c r="CC53" i="27"/>
  <c r="BP53" i="27"/>
  <c r="BN53" i="27"/>
  <c r="BM53" i="27"/>
  <c r="BL53" i="27"/>
  <c r="BK53" i="27"/>
  <c r="BJ53" i="27"/>
  <c r="BI53" i="27"/>
  <c r="BH53" i="27"/>
  <c r="BG53" i="27"/>
  <c r="BF53" i="27"/>
  <c r="AS53" i="27"/>
  <c r="AQ53" i="27"/>
  <c r="AP53" i="27"/>
  <c r="AO53" i="27"/>
  <c r="AN53" i="27"/>
  <c r="AM53" i="27"/>
  <c r="AL53" i="27"/>
  <c r="AK53" i="27"/>
  <c r="AJ53" i="27"/>
  <c r="AI53" i="27"/>
  <c r="V53" i="27"/>
  <c r="T53" i="27"/>
  <c r="T37" i="27" s="1"/>
  <c r="S53" i="27"/>
  <c r="S37" i="27" s="1"/>
  <c r="R53" i="27"/>
  <c r="R37" i="27" s="1"/>
  <c r="Q53" i="27"/>
  <c r="Q37" i="27" s="1"/>
  <c r="P53" i="27"/>
  <c r="P37" i="27" s="1"/>
  <c r="O53" i="27"/>
  <c r="O37" i="27" s="1"/>
  <c r="N53" i="27"/>
  <c r="N37" i="27" s="1"/>
  <c r="M53" i="27"/>
  <c r="M37" i="27" s="1"/>
  <c r="L53" i="27"/>
  <c r="L37" i="27" s="1"/>
  <c r="BV47" i="27"/>
  <c r="BU47" i="27"/>
  <c r="E48" i="27"/>
  <c r="D48" i="27"/>
  <c r="AY130" i="27"/>
  <c r="AX130" i="27"/>
  <c r="BV46" i="27"/>
  <c r="BU46" i="27"/>
  <c r="AB49" i="27"/>
  <c r="AA49" i="27"/>
  <c r="E47" i="27"/>
  <c r="D47" i="27"/>
  <c r="AY129" i="27"/>
  <c r="AX129" i="27"/>
  <c r="BV45" i="27"/>
  <c r="BU45" i="27"/>
  <c r="AB48" i="27"/>
  <c r="AA48" i="27"/>
  <c r="E46" i="27"/>
  <c r="D46" i="27"/>
  <c r="BV44" i="27"/>
  <c r="BU44" i="27"/>
  <c r="AB44" i="27"/>
  <c r="AA44" i="27"/>
  <c r="E45" i="27"/>
  <c r="D45" i="27"/>
  <c r="AY128" i="27"/>
  <c r="AX128" i="27"/>
  <c r="BV43" i="27"/>
  <c r="BU43" i="27"/>
  <c r="AB47" i="27"/>
  <c r="AA47" i="27"/>
  <c r="AB43" i="27"/>
  <c r="AA43" i="27"/>
  <c r="E44" i="27"/>
  <c r="D44" i="27"/>
  <c r="BV42" i="27"/>
  <c r="BU42" i="27"/>
  <c r="AB46" i="27"/>
  <c r="AA46" i="27"/>
  <c r="AB42" i="27"/>
  <c r="AA42" i="27"/>
  <c r="E43" i="27"/>
  <c r="D43" i="27"/>
  <c r="AY127" i="27"/>
  <c r="AX127" i="27"/>
  <c r="BV41" i="27"/>
  <c r="BU41" i="27"/>
  <c r="AB45" i="27"/>
  <c r="AA45" i="27"/>
  <c r="AB41" i="27"/>
  <c r="AA41" i="27"/>
  <c r="E42" i="27"/>
  <c r="D42" i="27"/>
  <c r="BV40" i="27"/>
  <c r="BU40" i="27"/>
  <c r="AY21" i="27"/>
  <c r="AX21" i="27"/>
  <c r="AB40" i="27"/>
  <c r="AA40" i="27"/>
  <c r="E41" i="27"/>
  <c r="D41" i="27"/>
  <c r="AY126" i="27"/>
  <c r="AX126" i="27"/>
  <c r="BV39" i="27"/>
  <c r="BU39" i="27"/>
  <c r="AY20" i="27"/>
  <c r="AX20" i="27"/>
  <c r="E40" i="27"/>
  <c r="D40" i="27"/>
  <c r="BV146" i="27"/>
  <c r="BU146" i="27"/>
  <c r="AB39" i="27"/>
  <c r="AA39" i="27"/>
  <c r="E39" i="27"/>
  <c r="D39" i="27"/>
  <c r="DH7" i="27"/>
  <c r="DG7" i="27"/>
  <c r="DF7" i="27"/>
  <c r="DE7" i="27"/>
  <c r="DD7" i="27"/>
  <c r="DC7" i="27"/>
  <c r="DB7" i="27"/>
  <c r="DA7" i="27"/>
  <c r="CZ7" i="27"/>
  <c r="CK38" i="27"/>
  <c r="CJ38" i="27"/>
  <c r="CI38" i="27"/>
  <c r="CH38" i="27"/>
  <c r="CG38" i="27"/>
  <c r="CF38" i="27"/>
  <c r="CE38" i="27"/>
  <c r="CD38" i="27"/>
  <c r="CC38" i="27"/>
  <c r="BN38" i="27"/>
  <c r="BM38" i="27"/>
  <c r="BL38" i="27"/>
  <c r="BK38" i="27"/>
  <c r="BJ38" i="27"/>
  <c r="BI38" i="27"/>
  <c r="BH38" i="27"/>
  <c r="BG38" i="27"/>
  <c r="BF38" i="27"/>
  <c r="DJ6" i="27"/>
  <c r="CM37" i="27"/>
  <c r="CK37" i="27"/>
  <c r="CJ37" i="27"/>
  <c r="CI37" i="27"/>
  <c r="CH37" i="27"/>
  <c r="CG37" i="27"/>
  <c r="CF37" i="27"/>
  <c r="CE37" i="27"/>
  <c r="CD37" i="27"/>
  <c r="CC37" i="27"/>
  <c r="BN37" i="27"/>
  <c r="BM37" i="27"/>
  <c r="BL37" i="27"/>
  <c r="BK37" i="27"/>
  <c r="BJ37" i="27"/>
  <c r="BI37" i="27"/>
  <c r="BH37" i="27"/>
  <c r="BG37" i="27"/>
  <c r="BF37" i="27"/>
  <c r="AS37" i="27"/>
  <c r="V37" i="27"/>
  <c r="AY19" i="27"/>
  <c r="AX19" i="27"/>
  <c r="AY18" i="27"/>
  <c r="AX18" i="27"/>
  <c r="BV21" i="27"/>
  <c r="BU21" i="27"/>
  <c r="AY17" i="27"/>
  <c r="AX17" i="27"/>
  <c r="BV20" i="27"/>
  <c r="BU20" i="27"/>
  <c r="BV19" i="27"/>
  <c r="BU19" i="27"/>
  <c r="BV147" i="27"/>
  <c r="BU147" i="27"/>
  <c r="BV18" i="27"/>
  <c r="BU18" i="27"/>
  <c r="AY16" i="27"/>
  <c r="AX16" i="27"/>
  <c r="BV17" i="27"/>
  <c r="BU17" i="27"/>
  <c r="AY15" i="27"/>
  <c r="AX15" i="27"/>
  <c r="AB18" i="27"/>
  <c r="AA18" i="27"/>
  <c r="AY125" i="27"/>
  <c r="AX125" i="27"/>
  <c r="BV16" i="27"/>
  <c r="BU16" i="27"/>
  <c r="AY14" i="27"/>
  <c r="AX14" i="27"/>
  <c r="AB17" i="27"/>
  <c r="AA17" i="27"/>
  <c r="AY124" i="27"/>
  <c r="AX124" i="27"/>
  <c r="BV15" i="27"/>
  <c r="BU15" i="27"/>
  <c r="AY13" i="27"/>
  <c r="AX13" i="27"/>
  <c r="AB16" i="27"/>
  <c r="AA16" i="27"/>
  <c r="AY123" i="27"/>
  <c r="AX123" i="27"/>
  <c r="BV14" i="27"/>
  <c r="BU14" i="27"/>
  <c r="AB15" i="27"/>
  <c r="AA15" i="27"/>
  <c r="BV13" i="27"/>
  <c r="BU13" i="27"/>
  <c r="AY12" i="27"/>
  <c r="AX12" i="27"/>
  <c r="AB14" i="27"/>
  <c r="AA14" i="27"/>
  <c r="AY122" i="27"/>
  <c r="AX122" i="27"/>
  <c r="BV12" i="27"/>
  <c r="BU12" i="27"/>
  <c r="AY11" i="27"/>
  <c r="AX11" i="27"/>
  <c r="AB13" i="27"/>
  <c r="AA13" i="27"/>
  <c r="AY121" i="27"/>
  <c r="AX121" i="27"/>
  <c r="BV11" i="27"/>
  <c r="BU11" i="27"/>
  <c r="AY10" i="27"/>
  <c r="AX10" i="27"/>
  <c r="AB12" i="27"/>
  <c r="AA12" i="27"/>
  <c r="AY120" i="27"/>
  <c r="AX120" i="27"/>
  <c r="BV10" i="27"/>
  <c r="BU10" i="27"/>
  <c r="AB11" i="27"/>
  <c r="AA11" i="27"/>
  <c r="AY119" i="27"/>
  <c r="AX119" i="27"/>
  <c r="AY9" i="27"/>
  <c r="AX9" i="27"/>
  <c r="AB10" i="27"/>
  <c r="AA10" i="27"/>
  <c r="AY118" i="27"/>
  <c r="AX118" i="27"/>
  <c r="BV9" i="27"/>
  <c r="BU9" i="27"/>
  <c r="AY8" i="27"/>
  <c r="AX8" i="27"/>
  <c r="AB9" i="27"/>
  <c r="AA9" i="27"/>
  <c r="E9" i="27"/>
  <c r="D9" i="27"/>
  <c r="AY117" i="27"/>
  <c r="AX117" i="27"/>
  <c r="BV8" i="27"/>
  <c r="BU8" i="27"/>
  <c r="AB8" i="27"/>
  <c r="AA8" i="27"/>
  <c r="E8" i="27"/>
  <c r="D8" i="27"/>
  <c r="CK7" i="27"/>
  <c r="CJ7" i="27"/>
  <c r="CI7" i="27"/>
  <c r="CH7" i="27"/>
  <c r="CG7" i="27"/>
  <c r="CF7" i="27"/>
  <c r="CE7" i="27"/>
  <c r="CD7" i="27"/>
  <c r="CC7" i="27"/>
  <c r="BN7" i="27"/>
  <c r="BM7" i="27"/>
  <c r="BL7" i="27"/>
  <c r="BK7" i="27"/>
  <c r="BJ7" i="27"/>
  <c r="BI7" i="27"/>
  <c r="BH7" i="27"/>
  <c r="BG7" i="27"/>
  <c r="BF7" i="27"/>
  <c r="AQ7" i="27"/>
  <c r="AP7" i="27"/>
  <c r="AO7" i="27"/>
  <c r="AN7" i="27"/>
  <c r="AM7" i="27"/>
  <c r="AL7" i="27"/>
  <c r="AK7" i="27"/>
  <c r="AJ7" i="27"/>
  <c r="AI7" i="27"/>
  <c r="CM6" i="27"/>
  <c r="CK6" i="27"/>
  <c r="CJ6" i="27"/>
  <c r="CI6" i="27"/>
  <c r="CH6" i="27"/>
  <c r="CG6" i="27"/>
  <c r="CF6" i="27"/>
  <c r="CE6" i="27"/>
  <c r="CD6" i="27"/>
  <c r="CC6" i="27"/>
  <c r="BP6" i="27"/>
  <c r="BN6" i="27"/>
  <c r="BM6" i="27"/>
  <c r="BL6" i="27"/>
  <c r="BK6" i="27"/>
  <c r="BJ6" i="27"/>
  <c r="BI6" i="27"/>
  <c r="BH6" i="27"/>
  <c r="BG6" i="27"/>
  <c r="BF6" i="27"/>
  <c r="AS6" i="27"/>
  <c r="AQ6" i="27"/>
  <c r="AP6" i="27"/>
  <c r="AO6" i="27"/>
  <c r="AN6" i="27"/>
  <c r="AM6" i="27"/>
  <c r="AL6" i="27"/>
  <c r="AK6" i="27"/>
  <c r="AJ6" i="27"/>
  <c r="AI6" i="27"/>
  <c r="V6" i="27"/>
  <c r="DJ4" i="27"/>
  <c r="CM4" i="27"/>
  <c r="BP4" i="27"/>
  <c r="AS4" i="27"/>
  <c r="V4" i="27"/>
  <c r="DJ3" i="27"/>
  <c r="CM3" i="27"/>
  <c r="BP3" i="27"/>
  <c r="AW3" i="27"/>
  <c r="AS3" i="27"/>
  <c r="V3" i="27"/>
  <c r="DJ2" i="27"/>
  <c r="CX2" i="27"/>
  <c r="CM2" i="27"/>
  <c r="CA2" i="27"/>
  <c r="BP2" i="27"/>
  <c r="BD2" i="27"/>
  <c r="AW2" i="27"/>
  <c r="AS2" i="27"/>
  <c r="AG2" i="27"/>
  <c r="V2" i="27"/>
  <c r="J2" i="27"/>
  <c r="AB10" i="26"/>
  <c r="AA10" i="26"/>
  <c r="BV124" i="35" l="1"/>
  <c r="AB7" i="35"/>
  <c r="AA7" i="35"/>
  <c r="AB6" i="35"/>
  <c r="AA6" i="35"/>
  <c r="BV125" i="35"/>
  <c r="E7" i="34"/>
  <c r="BV159" i="28"/>
  <c r="BV160" i="28"/>
  <c r="M6" i="27"/>
  <c r="M7" i="27"/>
  <c r="N6" i="27"/>
  <c r="S7" i="27"/>
  <c r="T7" i="27"/>
  <c r="L6" i="27"/>
  <c r="Q7" i="27"/>
  <c r="O6" i="27"/>
  <c r="AB85" i="27"/>
  <c r="BV37" i="27"/>
  <c r="AX139" i="27"/>
  <c r="D54" i="27"/>
  <c r="AA54" i="27"/>
  <c r="S6" i="27"/>
  <c r="AY85" i="27"/>
  <c r="AY7" i="27"/>
  <c r="AB170" i="27"/>
  <c r="P6" i="27"/>
  <c r="AY139" i="27"/>
  <c r="BU7" i="27"/>
  <c r="AY37" i="27"/>
  <c r="AX7" i="27"/>
  <c r="E54" i="27"/>
  <c r="T6" i="27"/>
  <c r="AX86" i="27"/>
  <c r="E116" i="27"/>
  <c r="BV116" i="27"/>
  <c r="AB169" i="27"/>
  <c r="BU37" i="27"/>
  <c r="BV6" i="27"/>
  <c r="AY38" i="27"/>
  <c r="BV54" i="27"/>
  <c r="AX85" i="27"/>
  <c r="E37" i="27"/>
  <c r="AX37" i="27"/>
  <c r="CS7" i="27"/>
  <c r="BU53" i="27"/>
  <c r="AA85" i="27"/>
  <c r="AB115" i="27"/>
  <c r="AY6" i="27"/>
  <c r="AA7" i="27"/>
  <c r="E85" i="27"/>
  <c r="AB86" i="27"/>
  <c r="AX140" i="27"/>
  <c r="E170" i="27"/>
  <c r="AB7" i="27"/>
  <c r="BV38" i="27"/>
  <c r="AX53" i="27"/>
  <c r="AX54" i="27"/>
  <c r="E115" i="27"/>
  <c r="L38" i="27"/>
  <c r="AB6" i="27"/>
  <c r="AX38" i="27"/>
  <c r="AA53" i="27"/>
  <c r="AY86" i="27"/>
  <c r="BV173" i="27"/>
  <c r="CR7" i="27"/>
  <c r="AB54" i="27"/>
  <c r="BV172" i="27"/>
  <c r="CZ6" i="27"/>
  <c r="CR6" i="27" s="1"/>
  <c r="D53" i="27"/>
  <c r="AY54" i="27"/>
  <c r="Q6" i="27"/>
  <c r="AA86" i="27"/>
  <c r="BV7" i="27"/>
  <c r="AB116" i="27"/>
  <c r="AY169" i="27"/>
  <c r="AX170" i="27"/>
  <c r="E169" i="27"/>
  <c r="BV115" i="27"/>
  <c r="R6" i="27"/>
  <c r="R7" i="27"/>
  <c r="D85" i="27"/>
  <c r="O7" i="27"/>
  <c r="E86" i="27"/>
  <c r="P7" i="27"/>
  <c r="AY116" i="27"/>
  <c r="AY115" i="27"/>
  <c r="E53" i="27"/>
  <c r="AB53" i="27"/>
  <c r="AY53" i="27"/>
  <c r="BV53" i="27"/>
  <c r="AY140" i="27"/>
  <c r="AA170" i="27"/>
  <c r="AY170" i="27"/>
  <c r="D115" i="27"/>
  <c r="AA115" i="27"/>
  <c r="AX115" i="27"/>
  <c r="BU115" i="27"/>
  <c r="BU116" i="27"/>
  <c r="D169" i="27"/>
  <c r="AA169" i="27"/>
  <c r="AX169" i="27"/>
  <c r="BU172" i="27"/>
  <c r="D170" i="27"/>
  <c r="AX116" i="27"/>
  <c r="AA116" i="27"/>
  <c r="D116" i="27"/>
  <c r="AA6" i="27"/>
  <c r="BU6" i="27"/>
  <c r="AX6" i="27"/>
  <c r="BU38" i="27"/>
  <c r="BU54" i="27"/>
  <c r="D86" i="27"/>
  <c r="N7" i="27"/>
  <c r="D37" i="27"/>
  <c r="BU173" i="27"/>
  <c r="E6" i="27" l="1"/>
  <c r="D6" i="27"/>
  <c r="E38" i="27"/>
  <c r="L7" i="27"/>
  <c r="D7" i="27" s="1"/>
  <c r="CS6" i="27"/>
  <c r="D38" i="27"/>
  <c r="E7" i="27" l="1"/>
  <c r="CS9" i="26"/>
  <c r="CR9" i="26"/>
  <c r="AY72" i="25"/>
  <c r="AX72" i="25"/>
  <c r="CS95" i="25" l="1"/>
  <c r="CR95" i="25"/>
  <c r="BV40" i="25" l="1"/>
  <c r="BU40" i="25"/>
  <c r="CS133" i="25"/>
  <c r="CR133" i="25"/>
  <c r="AB46" i="25" l="1"/>
  <c r="AA46" i="25"/>
  <c r="AY44" i="25"/>
  <c r="AX44" i="25"/>
  <c r="E164" i="26"/>
  <c r="D164" i="26"/>
  <c r="BV12" i="25" l="1"/>
  <c r="BU12" i="25"/>
  <c r="V90" i="26"/>
  <c r="V39" i="26"/>
  <c r="AX182" i="26"/>
  <c r="AY182" i="26"/>
  <c r="AB9" i="26"/>
  <c r="AA41" i="26"/>
  <c r="AB41" i="26"/>
  <c r="AA42" i="26"/>
  <c r="AB42" i="26"/>
  <c r="AA44" i="26"/>
  <c r="AB44" i="26"/>
  <c r="AB193" i="26"/>
  <c r="AA193" i="26"/>
  <c r="AB192" i="26"/>
  <c r="AA192" i="26"/>
  <c r="AB191" i="26"/>
  <c r="AA191" i="26"/>
  <c r="AB190" i="26"/>
  <c r="AA190" i="26"/>
  <c r="AB188" i="26"/>
  <c r="AA188" i="26"/>
  <c r="AB187" i="26"/>
  <c r="AA187" i="26"/>
  <c r="AB186" i="26"/>
  <c r="AA186" i="26"/>
  <c r="AB185" i="26"/>
  <c r="AA185" i="26"/>
  <c r="AB184" i="26"/>
  <c r="AA184" i="26"/>
  <c r="AB183" i="26"/>
  <c r="AA183" i="26"/>
  <c r="AB182" i="26"/>
  <c r="AA182" i="26"/>
  <c r="DH181" i="26"/>
  <c r="DG181" i="26"/>
  <c r="DF181" i="26"/>
  <c r="DE181" i="26"/>
  <c r="DD181" i="26"/>
  <c r="DC181" i="26"/>
  <c r="DB181" i="26"/>
  <c r="DA181" i="26"/>
  <c r="CZ181" i="26"/>
  <c r="CK181" i="26"/>
  <c r="CJ181" i="26"/>
  <c r="CI181" i="26"/>
  <c r="CH181" i="26"/>
  <c r="CG181" i="26"/>
  <c r="CF181" i="26"/>
  <c r="CE181" i="26"/>
  <c r="CD181" i="26"/>
  <c r="CC181" i="26"/>
  <c r="BN181" i="26"/>
  <c r="BM181" i="26"/>
  <c r="BL181" i="26"/>
  <c r="BK181" i="26"/>
  <c r="BJ181" i="26"/>
  <c r="BI181" i="26"/>
  <c r="BH181" i="26"/>
  <c r="BG181" i="26"/>
  <c r="BF181" i="26"/>
  <c r="AQ181" i="26"/>
  <c r="AP181" i="26"/>
  <c r="AO181" i="26"/>
  <c r="AN181" i="26"/>
  <c r="AM181" i="26"/>
  <c r="AL181" i="26"/>
  <c r="AK181" i="26"/>
  <c r="AJ181" i="26"/>
  <c r="AI181" i="26"/>
  <c r="T181" i="26"/>
  <c r="S181" i="26"/>
  <c r="R181" i="26"/>
  <c r="Q181" i="26"/>
  <c r="P181" i="26"/>
  <c r="O181" i="26"/>
  <c r="N181" i="26"/>
  <c r="M181" i="26"/>
  <c r="L181" i="26"/>
  <c r="DJ180" i="26"/>
  <c r="DH180" i="26"/>
  <c r="DG180" i="26"/>
  <c r="DF180" i="26"/>
  <c r="DE180" i="26"/>
  <c r="DD180" i="26"/>
  <c r="DC180" i="26"/>
  <c r="DB180" i="26"/>
  <c r="DA180" i="26"/>
  <c r="CZ180" i="26"/>
  <c r="CM180" i="26"/>
  <c r="CK180" i="26"/>
  <c r="CJ180" i="26"/>
  <c r="CI180" i="26"/>
  <c r="CH180" i="26"/>
  <c r="CG180" i="26"/>
  <c r="CF180" i="26"/>
  <c r="CE180" i="26"/>
  <c r="CD180" i="26"/>
  <c r="CC180" i="26"/>
  <c r="BP180" i="26"/>
  <c r="BN180" i="26"/>
  <c r="BM180" i="26"/>
  <c r="BL180" i="26"/>
  <c r="BK180" i="26"/>
  <c r="BJ180" i="26"/>
  <c r="BI180" i="26"/>
  <c r="BH180" i="26"/>
  <c r="BG180" i="26"/>
  <c r="BF180" i="26"/>
  <c r="AS180" i="26"/>
  <c r="AQ180" i="26"/>
  <c r="AP180" i="26"/>
  <c r="AO180" i="26"/>
  <c r="AN180" i="26"/>
  <c r="AM180" i="26"/>
  <c r="AL180" i="26"/>
  <c r="AK180" i="26"/>
  <c r="AJ180" i="26"/>
  <c r="AI180" i="26"/>
  <c r="V180" i="26"/>
  <c r="T180" i="26"/>
  <c r="S180" i="26"/>
  <c r="R180" i="26"/>
  <c r="Q180" i="26"/>
  <c r="P180" i="26"/>
  <c r="O180" i="26"/>
  <c r="N180" i="26"/>
  <c r="M180" i="26"/>
  <c r="L180" i="26"/>
  <c r="AY164" i="26"/>
  <c r="AX164" i="26"/>
  <c r="AY163" i="26"/>
  <c r="AX163" i="26"/>
  <c r="AY161" i="26"/>
  <c r="AX161" i="26"/>
  <c r="AB169" i="26"/>
  <c r="AA169" i="26"/>
  <c r="AB168" i="26"/>
  <c r="AA168" i="26"/>
  <c r="AY162" i="26"/>
  <c r="AX162" i="26"/>
  <c r="AB167" i="26"/>
  <c r="AA167" i="26"/>
  <c r="AB166" i="26"/>
  <c r="AA166" i="26"/>
  <c r="AB165" i="26"/>
  <c r="AA165" i="26"/>
  <c r="AB164" i="26"/>
  <c r="AA164" i="26"/>
  <c r="AB163" i="26"/>
  <c r="AA163" i="26"/>
  <c r="E163" i="26"/>
  <c r="D163" i="26"/>
  <c r="AB162" i="26"/>
  <c r="AA162" i="26"/>
  <c r="E162" i="26"/>
  <c r="D162" i="26"/>
  <c r="AB161" i="26"/>
  <c r="AA161" i="26"/>
  <c r="E161" i="26"/>
  <c r="D161" i="26"/>
  <c r="AY160" i="26"/>
  <c r="AX160" i="26"/>
  <c r="AB160" i="26"/>
  <c r="AA160" i="26"/>
  <c r="E160" i="26"/>
  <c r="D160" i="26"/>
  <c r="AY159" i="26"/>
  <c r="AX159" i="26"/>
  <c r="AB159" i="26"/>
  <c r="AA159" i="26"/>
  <c r="E159" i="26"/>
  <c r="D159" i="26"/>
  <c r="AY158" i="26"/>
  <c r="AX158" i="26"/>
  <c r="AB158" i="26"/>
  <c r="AA158" i="26"/>
  <c r="E158" i="26"/>
  <c r="D158" i="26"/>
  <c r="BV157" i="26"/>
  <c r="BU157" i="26"/>
  <c r="AY157" i="26"/>
  <c r="AX157" i="26"/>
  <c r="AB157" i="26"/>
  <c r="AA157" i="26"/>
  <c r="E157" i="26"/>
  <c r="D157" i="26"/>
  <c r="BV156" i="26"/>
  <c r="BU156" i="26"/>
  <c r="BN156" i="26"/>
  <c r="BM156" i="26"/>
  <c r="BL156" i="26"/>
  <c r="BK156" i="26"/>
  <c r="BJ156" i="26"/>
  <c r="BI156" i="26"/>
  <c r="BH156" i="26"/>
  <c r="BG156" i="26"/>
  <c r="BF156" i="26"/>
  <c r="AQ156" i="26"/>
  <c r="AP156" i="26"/>
  <c r="AO156" i="26"/>
  <c r="AN156" i="26"/>
  <c r="AM156" i="26"/>
  <c r="AL156" i="26"/>
  <c r="AK156" i="26"/>
  <c r="AJ156" i="26"/>
  <c r="AI156" i="26"/>
  <c r="T156" i="26"/>
  <c r="S156" i="26"/>
  <c r="R156" i="26"/>
  <c r="Q156" i="26"/>
  <c r="P156" i="26"/>
  <c r="O156" i="26"/>
  <c r="N156" i="26"/>
  <c r="M156" i="26"/>
  <c r="L156" i="26"/>
  <c r="DJ155" i="26"/>
  <c r="CM155" i="26"/>
  <c r="BV155" i="26"/>
  <c r="BU155" i="26"/>
  <c r="BP155" i="26"/>
  <c r="BN155" i="26"/>
  <c r="BM155" i="26"/>
  <c r="BL155" i="26"/>
  <c r="BK155" i="26"/>
  <c r="BJ155" i="26"/>
  <c r="BI155" i="26"/>
  <c r="BH155" i="26"/>
  <c r="BG155" i="26"/>
  <c r="BF155" i="26"/>
  <c r="AS155" i="26"/>
  <c r="AQ155" i="26"/>
  <c r="AP155" i="26"/>
  <c r="AO155" i="26"/>
  <c r="AN155" i="26"/>
  <c r="AM155" i="26"/>
  <c r="AL155" i="26"/>
  <c r="AK155" i="26"/>
  <c r="AJ155" i="26"/>
  <c r="AI155" i="26"/>
  <c r="V155" i="26"/>
  <c r="T155" i="26"/>
  <c r="S155" i="26"/>
  <c r="R155" i="26"/>
  <c r="Q155" i="26"/>
  <c r="P155" i="26"/>
  <c r="O155" i="26"/>
  <c r="N155" i="26"/>
  <c r="M155" i="26"/>
  <c r="L155" i="26"/>
  <c r="AB139" i="26"/>
  <c r="AA139" i="26"/>
  <c r="AB138" i="26"/>
  <c r="AA138" i="26"/>
  <c r="CS133" i="26"/>
  <c r="CR133" i="26"/>
  <c r="AB137" i="26"/>
  <c r="AA137" i="26"/>
  <c r="BV137" i="26"/>
  <c r="BU137" i="26"/>
  <c r="BV136" i="26"/>
  <c r="BU136" i="26"/>
  <c r="AB136" i="26"/>
  <c r="AA136" i="26"/>
  <c r="AY136" i="26"/>
  <c r="AX136" i="26"/>
  <c r="E133" i="26"/>
  <c r="D133" i="26"/>
  <c r="BV135" i="26"/>
  <c r="BU135" i="26"/>
  <c r="AY135" i="26"/>
  <c r="AX135" i="26"/>
  <c r="AB135" i="26"/>
  <c r="AA135" i="26"/>
  <c r="BV134" i="26"/>
  <c r="BU134" i="26"/>
  <c r="AY134" i="26"/>
  <c r="AX134" i="26"/>
  <c r="AB134" i="26"/>
  <c r="AA134" i="26"/>
  <c r="E132" i="26"/>
  <c r="D132" i="26"/>
  <c r="BV133" i="26"/>
  <c r="BU133" i="26"/>
  <c r="AY133" i="26"/>
  <c r="AX133" i="26"/>
  <c r="AB133" i="26"/>
  <c r="AA133" i="26"/>
  <c r="E131" i="26"/>
  <c r="D131" i="26"/>
  <c r="CS132" i="26"/>
  <c r="CR132" i="26"/>
  <c r="BV132" i="26"/>
  <c r="BU132" i="26"/>
  <c r="AY132" i="26"/>
  <c r="AX132" i="26"/>
  <c r="AB132" i="26"/>
  <c r="AA132" i="26"/>
  <c r="CS131" i="26"/>
  <c r="CR131" i="26"/>
  <c r="BV131" i="26"/>
  <c r="BU131" i="26"/>
  <c r="AY131" i="26"/>
  <c r="AX131" i="26"/>
  <c r="AB131" i="26"/>
  <c r="AA131" i="26"/>
  <c r="CS130" i="26"/>
  <c r="CR130" i="26"/>
  <c r="BV130" i="26"/>
  <c r="BU130" i="26"/>
  <c r="AY130" i="26"/>
  <c r="AX130" i="26"/>
  <c r="AB130" i="26"/>
  <c r="AA130" i="26"/>
  <c r="E130" i="26"/>
  <c r="D130" i="26"/>
  <c r="CS129" i="26"/>
  <c r="CR129" i="26"/>
  <c r="BV129" i="26"/>
  <c r="BU129" i="26"/>
  <c r="AY129" i="26"/>
  <c r="AX129" i="26"/>
  <c r="AB129" i="26"/>
  <c r="AA129" i="26"/>
  <c r="E129" i="26"/>
  <c r="D129" i="26"/>
  <c r="CS128" i="26"/>
  <c r="CR128" i="26"/>
  <c r="BV128" i="26"/>
  <c r="BU128" i="26"/>
  <c r="AY128" i="26"/>
  <c r="AX128" i="26"/>
  <c r="AB128" i="26"/>
  <c r="AA128" i="26"/>
  <c r="E128" i="26"/>
  <c r="D128" i="26"/>
  <c r="CS127" i="26"/>
  <c r="CR127" i="26"/>
  <c r="BV127" i="26"/>
  <c r="BU127" i="26"/>
  <c r="AY127" i="26"/>
  <c r="AX127" i="26"/>
  <c r="AB127" i="26"/>
  <c r="AA127" i="26"/>
  <c r="E127" i="26"/>
  <c r="D127" i="26"/>
  <c r="CS126" i="26"/>
  <c r="CR126" i="26"/>
  <c r="BV126" i="26"/>
  <c r="BU126" i="26"/>
  <c r="AY126" i="26"/>
  <c r="AX126" i="26"/>
  <c r="AB126" i="26"/>
  <c r="AA126" i="26"/>
  <c r="E126" i="26"/>
  <c r="D126" i="26"/>
  <c r="BV125" i="26"/>
  <c r="BU125" i="26"/>
  <c r="BN125" i="26"/>
  <c r="BM125" i="26"/>
  <c r="BL125" i="26"/>
  <c r="BK125" i="26"/>
  <c r="BJ125" i="26"/>
  <c r="BI125" i="26"/>
  <c r="BH125" i="26"/>
  <c r="BG125" i="26"/>
  <c r="BF125" i="26"/>
  <c r="AQ125" i="26"/>
  <c r="AP125" i="26"/>
  <c r="AO125" i="26"/>
  <c r="AN125" i="26"/>
  <c r="AM125" i="26"/>
  <c r="AL125" i="26"/>
  <c r="AK125" i="26"/>
  <c r="AJ125" i="26"/>
  <c r="AI125" i="26"/>
  <c r="T125" i="26"/>
  <c r="S125" i="26"/>
  <c r="R125" i="26"/>
  <c r="Q125" i="26"/>
  <c r="P125" i="26"/>
  <c r="O125" i="26"/>
  <c r="N125" i="26"/>
  <c r="M125" i="26"/>
  <c r="L125" i="26"/>
  <c r="DJ124" i="26"/>
  <c r="CM124" i="26"/>
  <c r="BV124" i="26"/>
  <c r="BU124" i="26"/>
  <c r="BP124" i="26"/>
  <c r="BN124" i="26"/>
  <c r="BM124" i="26"/>
  <c r="BL124" i="26"/>
  <c r="BK124" i="26"/>
  <c r="BJ124" i="26"/>
  <c r="BI124" i="26"/>
  <c r="BH124" i="26"/>
  <c r="BG124" i="26"/>
  <c r="BF124" i="26"/>
  <c r="AS124" i="26"/>
  <c r="AQ124" i="26"/>
  <c r="AP124" i="26"/>
  <c r="AO124" i="26"/>
  <c r="AN124" i="26"/>
  <c r="AM124" i="26"/>
  <c r="AL124" i="26"/>
  <c r="AK124" i="26"/>
  <c r="AJ124" i="26"/>
  <c r="AI124" i="26"/>
  <c r="V124" i="26"/>
  <c r="T124" i="26"/>
  <c r="S124" i="26"/>
  <c r="R124" i="26"/>
  <c r="Q124" i="26"/>
  <c r="P124" i="26"/>
  <c r="O124" i="26"/>
  <c r="N124" i="26"/>
  <c r="M124" i="26"/>
  <c r="L124" i="26"/>
  <c r="CS112" i="26"/>
  <c r="CR112" i="26"/>
  <c r="CS110" i="26"/>
  <c r="CR110" i="26"/>
  <c r="AY77" i="26"/>
  <c r="AX77" i="26"/>
  <c r="E50" i="26"/>
  <c r="D50" i="26"/>
  <c r="CS109" i="26"/>
  <c r="CR109" i="26"/>
  <c r="AY76" i="26"/>
  <c r="AX76" i="26"/>
  <c r="AB102" i="26"/>
  <c r="AA102" i="26"/>
  <c r="E49" i="26"/>
  <c r="D49" i="26"/>
  <c r="CS108" i="26"/>
  <c r="CR108" i="26"/>
  <c r="CS111" i="26"/>
  <c r="CR111" i="26"/>
  <c r="AY75" i="26"/>
  <c r="AX75" i="26"/>
  <c r="AB101" i="26"/>
  <c r="AA101" i="26"/>
  <c r="E48" i="26"/>
  <c r="D48" i="26"/>
  <c r="CS103" i="26"/>
  <c r="CR103" i="26"/>
  <c r="AY74" i="26"/>
  <c r="AX74" i="26"/>
  <c r="AB100" i="26"/>
  <c r="AA100" i="26"/>
  <c r="E99" i="26"/>
  <c r="D99" i="26"/>
  <c r="CS107" i="26"/>
  <c r="CR107" i="26"/>
  <c r="AY73" i="26"/>
  <c r="AX73" i="26"/>
  <c r="AB99" i="26"/>
  <c r="AA99" i="26"/>
  <c r="E98" i="26"/>
  <c r="D98" i="26"/>
  <c r="CS106" i="26"/>
  <c r="CR106" i="26"/>
  <c r="CS101" i="26"/>
  <c r="CR101" i="26"/>
  <c r="AY72" i="26"/>
  <c r="AX72" i="26"/>
  <c r="AB98" i="26"/>
  <c r="AA98" i="26"/>
  <c r="E97" i="26"/>
  <c r="D97" i="26"/>
  <c r="CS105" i="26"/>
  <c r="CR105" i="26"/>
  <c r="CS100" i="26"/>
  <c r="CR100" i="26"/>
  <c r="AB97" i="26"/>
  <c r="AA97" i="26"/>
  <c r="E96" i="26"/>
  <c r="D96" i="26"/>
  <c r="CS104" i="26"/>
  <c r="CR104" i="26"/>
  <c r="CS99" i="26"/>
  <c r="CR99" i="26"/>
  <c r="AY97" i="26"/>
  <c r="AX97" i="26"/>
  <c r="AB96" i="26"/>
  <c r="AA96" i="26"/>
  <c r="E95" i="26"/>
  <c r="D95" i="26"/>
  <c r="CS102" i="26"/>
  <c r="CR102" i="26"/>
  <c r="CS98" i="26"/>
  <c r="CR98" i="26"/>
  <c r="AY96" i="26"/>
  <c r="AX96" i="26"/>
  <c r="AB189" i="26"/>
  <c r="AA189" i="26"/>
  <c r="E94" i="26"/>
  <c r="D94" i="26"/>
  <c r="CS97" i="26"/>
  <c r="CR97" i="26"/>
  <c r="AY95" i="26"/>
  <c r="AX95" i="26"/>
  <c r="AB95" i="26"/>
  <c r="AA95" i="26"/>
  <c r="E93" i="26"/>
  <c r="D93" i="26"/>
  <c r="CS93" i="26"/>
  <c r="CR93" i="26"/>
  <c r="CS96" i="26"/>
  <c r="CR96" i="26"/>
  <c r="AY94" i="26"/>
  <c r="AX94" i="26"/>
  <c r="AB94" i="26"/>
  <c r="AA94" i="26"/>
  <c r="E46" i="26"/>
  <c r="D46" i="26"/>
  <c r="CS92" i="26"/>
  <c r="CR92" i="26"/>
  <c r="CS95" i="26"/>
  <c r="CR95" i="26"/>
  <c r="AY93" i="26"/>
  <c r="AX93" i="26"/>
  <c r="AB93" i="26"/>
  <c r="AA93" i="26"/>
  <c r="E92" i="26"/>
  <c r="D92" i="26"/>
  <c r="CS94" i="26"/>
  <c r="CR94" i="26"/>
  <c r="AY92" i="26"/>
  <c r="AX92" i="26"/>
  <c r="AB92" i="26"/>
  <c r="AA92" i="26"/>
  <c r="E41" i="26"/>
  <c r="D41" i="26"/>
  <c r="DH91" i="26"/>
  <c r="DG91" i="26"/>
  <c r="DF91" i="26"/>
  <c r="DE91" i="26"/>
  <c r="DD91" i="26"/>
  <c r="DC91" i="26"/>
  <c r="DB91" i="26"/>
  <c r="DA91" i="26"/>
  <c r="CZ91" i="26"/>
  <c r="CK91" i="26"/>
  <c r="CJ91" i="26"/>
  <c r="CI91" i="26"/>
  <c r="CH91" i="26"/>
  <c r="CG91" i="26"/>
  <c r="CF91" i="26"/>
  <c r="CE91" i="26"/>
  <c r="CD91" i="26"/>
  <c r="CC91" i="26"/>
  <c r="BN91" i="26"/>
  <c r="BM91" i="26"/>
  <c r="BL91" i="26"/>
  <c r="BK91" i="26"/>
  <c r="BJ91" i="26"/>
  <c r="BI91" i="26"/>
  <c r="BH91" i="26"/>
  <c r="BG91" i="26"/>
  <c r="BF91" i="26"/>
  <c r="AQ91" i="26"/>
  <c r="AP91" i="26"/>
  <c r="AO91" i="26"/>
  <c r="AN91" i="26"/>
  <c r="AM91" i="26"/>
  <c r="AL91" i="26"/>
  <c r="AK91" i="26"/>
  <c r="AJ91" i="26"/>
  <c r="AI91" i="26"/>
  <c r="DJ90" i="26"/>
  <c r="DH90" i="26"/>
  <c r="DG90" i="26"/>
  <c r="DF90" i="26"/>
  <c r="DE90" i="26"/>
  <c r="DD90" i="26"/>
  <c r="DC90" i="26"/>
  <c r="DB90" i="26"/>
  <c r="DA90" i="26"/>
  <c r="CZ90" i="26"/>
  <c r="CM90" i="26"/>
  <c r="CK90" i="26"/>
  <c r="CJ90" i="26"/>
  <c r="CI90" i="26"/>
  <c r="CH90" i="26"/>
  <c r="CG90" i="26"/>
  <c r="CF90" i="26"/>
  <c r="CE90" i="26"/>
  <c r="CD90" i="26"/>
  <c r="CC90" i="26"/>
  <c r="BP90" i="26"/>
  <c r="BN90" i="26"/>
  <c r="BM90" i="26"/>
  <c r="BL90" i="26"/>
  <c r="BK90" i="26"/>
  <c r="BJ90" i="26"/>
  <c r="BI90" i="26"/>
  <c r="BH90" i="26"/>
  <c r="BG90" i="26"/>
  <c r="BF90" i="26"/>
  <c r="AS90" i="26"/>
  <c r="AQ90" i="26"/>
  <c r="AP90" i="26"/>
  <c r="AO90" i="26"/>
  <c r="AN90" i="26"/>
  <c r="AM90" i="26"/>
  <c r="AL90" i="26"/>
  <c r="AK90" i="26"/>
  <c r="AJ90" i="26"/>
  <c r="AI90" i="26"/>
  <c r="AB83" i="26"/>
  <c r="AA83" i="26"/>
  <c r="AB82" i="26"/>
  <c r="AA82" i="26"/>
  <c r="AB81" i="26"/>
  <c r="AA81" i="26"/>
  <c r="BV83" i="26"/>
  <c r="BU83" i="26"/>
  <c r="AB80" i="26"/>
  <c r="AA80" i="26"/>
  <c r="BV82" i="26"/>
  <c r="BU82" i="26"/>
  <c r="AB79" i="26"/>
  <c r="AA79" i="26"/>
  <c r="BV81" i="26"/>
  <c r="BU81" i="26"/>
  <c r="AB78" i="26"/>
  <c r="AA78" i="26"/>
  <c r="BV80" i="26"/>
  <c r="BU80" i="26"/>
  <c r="AB77" i="26"/>
  <c r="AA77" i="26"/>
  <c r="E79" i="26"/>
  <c r="D79" i="26"/>
  <c r="BV79" i="26"/>
  <c r="BU79" i="26"/>
  <c r="AB76" i="26"/>
  <c r="AA76" i="26"/>
  <c r="E78" i="26"/>
  <c r="D78" i="26"/>
  <c r="BV78" i="26"/>
  <c r="BU78" i="26"/>
  <c r="AB75" i="26"/>
  <c r="AA75" i="26"/>
  <c r="E77" i="26"/>
  <c r="D77" i="26"/>
  <c r="BV77" i="26"/>
  <c r="BU77" i="26"/>
  <c r="AB74" i="26"/>
  <c r="AA74" i="26"/>
  <c r="E76" i="26"/>
  <c r="D76" i="26"/>
  <c r="BV76" i="26"/>
  <c r="BU76" i="26"/>
  <c r="AY101" i="26"/>
  <c r="AX101" i="26"/>
  <c r="BV75" i="26"/>
  <c r="BU75" i="26"/>
  <c r="AY100" i="26"/>
  <c r="AX100" i="26"/>
  <c r="AB73" i="26"/>
  <c r="AA73" i="26"/>
  <c r="E75" i="26"/>
  <c r="D75" i="26"/>
  <c r="BV74" i="26"/>
  <c r="BU74" i="26"/>
  <c r="AY99" i="26"/>
  <c r="AX99" i="26"/>
  <c r="AB72" i="26"/>
  <c r="AA72" i="26"/>
  <c r="E74" i="26"/>
  <c r="D74" i="26"/>
  <c r="BV73" i="26"/>
  <c r="BU73" i="26"/>
  <c r="AY98" i="26"/>
  <c r="AX98" i="26"/>
  <c r="E73" i="26"/>
  <c r="D73" i="26"/>
  <c r="BV72" i="26"/>
  <c r="BU72" i="26"/>
  <c r="AY71" i="26"/>
  <c r="AX71" i="26"/>
  <c r="AB71" i="26"/>
  <c r="AA71" i="26"/>
  <c r="E72" i="26"/>
  <c r="D72" i="26"/>
  <c r="BV71" i="26"/>
  <c r="BU71" i="26"/>
  <c r="AY70" i="26"/>
  <c r="AX70" i="26"/>
  <c r="AB70" i="26"/>
  <c r="AA70" i="26"/>
  <c r="E71" i="26"/>
  <c r="D71" i="26"/>
  <c r="BV70" i="26"/>
  <c r="BU70" i="26"/>
  <c r="AY69" i="26"/>
  <c r="AX69" i="26"/>
  <c r="E70" i="26"/>
  <c r="D70" i="26"/>
  <c r="BV69" i="26"/>
  <c r="BU69" i="26"/>
  <c r="AY68" i="26"/>
  <c r="AX68" i="26"/>
  <c r="AB69" i="26"/>
  <c r="AA69" i="26"/>
  <c r="E69" i="26"/>
  <c r="D69" i="26"/>
  <c r="BV68" i="26"/>
  <c r="BU68" i="26"/>
  <c r="AB68" i="26"/>
  <c r="AA68" i="26"/>
  <c r="E68" i="26"/>
  <c r="D68" i="26"/>
  <c r="DH67" i="26"/>
  <c r="DG67" i="26"/>
  <c r="DF67" i="26"/>
  <c r="DE67" i="26"/>
  <c r="DD67" i="26"/>
  <c r="DC67" i="26"/>
  <c r="DB67" i="26"/>
  <c r="DA67" i="26"/>
  <c r="CZ67" i="26"/>
  <c r="CK67" i="26"/>
  <c r="CJ67" i="26"/>
  <c r="CI67" i="26"/>
  <c r="CH67" i="26"/>
  <c r="CG67" i="26"/>
  <c r="CF67" i="26"/>
  <c r="CE67" i="26"/>
  <c r="CD67" i="26"/>
  <c r="CC67" i="26"/>
  <c r="BN67" i="26"/>
  <c r="BM67" i="26"/>
  <c r="BL67" i="26"/>
  <c r="BK67" i="26"/>
  <c r="BJ67" i="26"/>
  <c r="BI67" i="26"/>
  <c r="BH67" i="26"/>
  <c r="BG67" i="26"/>
  <c r="BF67" i="26"/>
  <c r="AQ67" i="26"/>
  <c r="AP67" i="26"/>
  <c r="AO67" i="26"/>
  <c r="AN67" i="26"/>
  <c r="AM67" i="26"/>
  <c r="AL67" i="26"/>
  <c r="AK67" i="26"/>
  <c r="AJ67" i="26"/>
  <c r="AI67" i="26"/>
  <c r="T67" i="26"/>
  <c r="S67" i="26"/>
  <c r="R67" i="26"/>
  <c r="Q67" i="26"/>
  <c r="P67" i="26"/>
  <c r="O67" i="26"/>
  <c r="N67" i="26"/>
  <c r="M67" i="26"/>
  <c r="L67" i="26"/>
  <c r="DJ66" i="26"/>
  <c r="DH66" i="26"/>
  <c r="DG66" i="26"/>
  <c r="DF66" i="26"/>
  <c r="DE66" i="26"/>
  <c r="DD66" i="26"/>
  <c r="DC66" i="26"/>
  <c r="DB66" i="26"/>
  <c r="DA66" i="26"/>
  <c r="CZ66" i="26"/>
  <c r="CM66" i="26"/>
  <c r="CK66" i="26"/>
  <c r="CJ66" i="26"/>
  <c r="CI66" i="26"/>
  <c r="CH66" i="26"/>
  <c r="CG66" i="26"/>
  <c r="CF66" i="26"/>
  <c r="CE66" i="26"/>
  <c r="CD66" i="26"/>
  <c r="CC66" i="26"/>
  <c r="BP66" i="26"/>
  <c r="BN66" i="26"/>
  <c r="BM66" i="26"/>
  <c r="BL66" i="26"/>
  <c r="BK66" i="26"/>
  <c r="BJ66" i="26"/>
  <c r="BI66" i="26"/>
  <c r="BH66" i="26"/>
  <c r="BG66" i="26"/>
  <c r="BF66" i="26"/>
  <c r="AS66" i="26"/>
  <c r="AQ66" i="26"/>
  <c r="AP66" i="26"/>
  <c r="AO66" i="26"/>
  <c r="AN66" i="26"/>
  <c r="AM66" i="26"/>
  <c r="AL66" i="26"/>
  <c r="AK66" i="26"/>
  <c r="AJ66" i="26"/>
  <c r="AI66" i="26"/>
  <c r="V66" i="26"/>
  <c r="T66" i="26"/>
  <c r="S66" i="26"/>
  <c r="R66" i="26"/>
  <c r="Q66" i="26"/>
  <c r="P66" i="26"/>
  <c r="O66" i="26"/>
  <c r="N66" i="26"/>
  <c r="M66" i="26"/>
  <c r="L66" i="26"/>
  <c r="AY191" i="26"/>
  <c r="AX191" i="26"/>
  <c r="E47" i="26"/>
  <c r="D47" i="26"/>
  <c r="AY190" i="26"/>
  <c r="AX190" i="26"/>
  <c r="E134" i="26"/>
  <c r="D134" i="26"/>
  <c r="BV53" i="26"/>
  <c r="BU53" i="26"/>
  <c r="AY189" i="26"/>
  <c r="AX189" i="26"/>
  <c r="E107" i="26"/>
  <c r="D107" i="26"/>
  <c r="BV52" i="26"/>
  <c r="BU52" i="26"/>
  <c r="AY188" i="26"/>
  <c r="AX188" i="26"/>
  <c r="E45" i="26"/>
  <c r="D45" i="26"/>
  <c r="BV51" i="26"/>
  <c r="BU51" i="26"/>
  <c r="AY17" i="26"/>
  <c r="AX17" i="26"/>
  <c r="E106" i="26"/>
  <c r="D106" i="26"/>
  <c r="BV50" i="26"/>
  <c r="BU50" i="26"/>
  <c r="AY187" i="26"/>
  <c r="AX187" i="26"/>
  <c r="E105" i="26"/>
  <c r="D105" i="26"/>
  <c r="CS50" i="26"/>
  <c r="CR50" i="26"/>
  <c r="BV49" i="26"/>
  <c r="BU49" i="26"/>
  <c r="AY186" i="26"/>
  <c r="AX186" i="26"/>
  <c r="E104" i="26"/>
  <c r="D104" i="26"/>
  <c r="CS49" i="26"/>
  <c r="CR49" i="26"/>
  <c r="BV48" i="26"/>
  <c r="BU48" i="26"/>
  <c r="AY185" i="26"/>
  <c r="AX185" i="26"/>
  <c r="CS48" i="26"/>
  <c r="CR48" i="26"/>
  <c r="BV47" i="26"/>
  <c r="BU47" i="26"/>
  <c r="AY184" i="26"/>
  <c r="AX184" i="26"/>
  <c r="CS47" i="26"/>
  <c r="CR47" i="26"/>
  <c r="BV46" i="26"/>
  <c r="BU46" i="26"/>
  <c r="AY183" i="26"/>
  <c r="AX183" i="26"/>
  <c r="E103" i="26"/>
  <c r="D103" i="26"/>
  <c r="CS46" i="26"/>
  <c r="CR46" i="26"/>
  <c r="BV45" i="26"/>
  <c r="BU45" i="26"/>
  <c r="AY20" i="26"/>
  <c r="AX20" i="26"/>
  <c r="E102" i="26"/>
  <c r="D102" i="26"/>
  <c r="CS45" i="26"/>
  <c r="CR45" i="26"/>
  <c r="BV44" i="26"/>
  <c r="BU44" i="26"/>
  <c r="AY19" i="26"/>
  <c r="AX19" i="26"/>
  <c r="E101" i="26"/>
  <c r="D101" i="26"/>
  <c r="CS44" i="26"/>
  <c r="CR44" i="26"/>
  <c r="AY18" i="26"/>
  <c r="AX18" i="26"/>
  <c r="E100" i="26"/>
  <c r="D100" i="26"/>
  <c r="CS43" i="26"/>
  <c r="CR43" i="26"/>
  <c r="BV43" i="26"/>
  <c r="BU43" i="26"/>
  <c r="AY16" i="26"/>
  <c r="AX16" i="26"/>
  <c r="E44" i="26"/>
  <c r="D44" i="26"/>
  <c r="CS42" i="26"/>
  <c r="CR42" i="26"/>
  <c r="BV42" i="26"/>
  <c r="BU42" i="26"/>
  <c r="AY15" i="26"/>
  <c r="AX15" i="26"/>
  <c r="E43" i="26"/>
  <c r="D43" i="26"/>
  <c r="CS41" i="26"/>
  <c r="CR41" i="26"/>
  <c r="BV41" i="26"/>
  <c r="BU41" i="26"/>
  <c r="AY14" i="26"/>
  <c r="AX14" i="26"/>
  <c r="AB18" i="26"/>
  <c r="AA18" i="26"/>
  <c r="E42" i="26"/>
  <c r="D42" i="26"/>
  <c r="DH40" i="26"/>
  <c r="DG40" i="26"/>
  <c r="DF40" i="26"/>
  <c r="DE40" i="26"/>
  <c r="DD40" i="26"/>
  <c r="DC40" i="26"/>
  <c r="DB40" i="26"/>
  <c r="DA40" i="26"/>
  <c r="CZ40" i="26"/>
  <c r="CK40" i="26"/>
  <c r="CJ40" i="26"/>
  <c r="CI40" i="26"/>
  <c r="CH40" i="26"/>
  <c r="CG40" i="26"/>
  <c r="CF40" i="26"/>
  <c r="CE40" i="26"/>
  <c r="CD40" i="26"/>
  <c r="CC40" i="26"/>
  <c r="AQ40" i="26"/>
  <c r="AP40" i="26"/>
  <c r="AO40" i="26"/>
  <c r="AN40" i="26"/>
  <c r="AM40" i="26"/>
  <c r="AL40" i="26"/>
  <c r="AK40" i="26"/>
  <c r="AJ40" i="26"/>
  <c r="AI40" i="26"/>
  <c r="T40" i="26"/>
  <c r="S40" i="26"/>
  <c r="R40" i="26"/>
  <c r="Q40" i="26"/>
  <c r="P40" i="26"/>
  <c r="O40" i="26"/>
  <c r="N40" i="26"/>
  <c r="M40" i="26"/>
  <c r="L40" i="26"/>
  <c r="DJ39" i="26"/>
  <c r="DH39" i="26"/>
  <c r="DG39" i="26"/>
  <c r="DF39" i="26"/>
  <c r="DE39" i="26"/>
  <c r="DD39" i="26"/>
  <c r="DC39" i="26"/>
  <c r="DB39" i="26"/>
  <c r="DA39" i="26"/>
  <c r="CZ39" i="26"/>
  <c r="CM39" i="26"/>
  <c r="CK39" i="26"/>
  <c r="CJ39" i="26"/>
  <c r="CI39" i="26"/>
  <c r="CH39" i="26"/>
  <c r="CG39" i="26"/>
  <c r="CF39" i="26"/>
  <c r="CE39" i="26"/>
  <c r="CD39" i="26"/>
  <c r="CC39" i="26"/>
  <c r="BP39" i="26"/>
  <c r="AS39" i="26"/>
  <c r="AQ39" i="26"/>
  <c r="AP39" i="26"/>
  <c r="AO39" i="26"/>
  <c r="AN39" i="26"/>
  <c r="AM39" i="26"/>
  <c r="AL39" i="26"/>
  <c r="AK39" i="26"/>
  <c r="AJ39" i="26"/>
  <c r="AI39" i="26"/>
  <c r="T39" i="26"/>
  <c r="S39" i="26"/>
  <c r="R39" i="26"/>
  <c r="Q39" i="26"/>
  <c r="P39" i="26"/>
  <c r="O39" i="26"/>
  <c r="N39" i="26"/>
  <c r="M39" i="26"/>
  <c r="L39" i="26"/>
  <c r="BV23" i="26"/>
  <c r="BU23" i="26"/>
  <c r="BV22" i="26"/>
  <c r="BU22" i="26"/>
  <c r="BV21" i="26"/>
  <c r="BU21" i="26"/>
  <c r="AY13" i="26"/>
  <c r="AX13" i="26"/>
  <c r="BV20" i="26"/>
  <c r="BU20" i="26"/>
  <c r="AY12" i="26"/>
  <c r="AX12" i="26"/>
  <c r="BV19" i="26"/>
  <c r="BU19" i="26"/>
  <c r="AY84" i="26"/>
  <c r="AX84" i="26"/>
  <c r="BV18" i="26"/>
  <c r="BU18" i="26"/>
  <c r="AY83" i="26"/>
  <c r="AX83" i="26"/>
  <c r="BV17" i="26"/>
  <c r="BU17" i="26"/>
  <c r="AY11" i="26"/>
  <c r="AX11" i="26"/>
  <c r="BV16" i="26"/>
  <c r="BU16" i="26"/>
  <c r="AB17" i="26"/>
  <c r="AA17" i="26"/>
  <c r="BV15" i="26"/>
  <c r="BU15" i="26"/>
  <c r="AY82" i="26"/>
  <c r="AX82" i="26"/>
  <c r="AB16" i="26"/>
  <c r="AA16" i="26"/>
  <c r="BV14" i="26"/>
  <c r="BU14" i="26"/>
  <c r="AY10" i="26"/>
  <c r="AX10" i="26"/>
  <c r="AB15" i="26"/>
  <c r="AA15" i="26"/>
  <c r="BV13" i="26"/>
  <c r="BU13" i="26"/>
  <c r="AY81" i="26"/>
  <c r="AX81" i="26"/>
  <c r="AB14" i="26"/>
  <c r="AA14" i="26"/>
  <c r="BV12" i="26"/>
  <c r="BU12" i="26"/>
  <c r="AY9" i="26"/>
  <c r="AX9" i="26"/>
  <c r="BV11" i="26"/>
  <c r="BU11" i="26"/>
  <c r="AY80" i="26"/>
  <c r="AX80" i="26"/>
  <c r="AB13" i="26"/>
  <c r="AA13" i="26"/>
  <c r="BV10" i="26"/>
  <c r="BU10" i="26"/>
  <c r="AY79" i="26"/>
  <c r="AX79" i="26"/>
  <c r="AB12" i="26"/>
  <c r="AA12" i="26"/>
  <c r="E10" i="26"/>
  <c r="D10" i="26"/>
  <c r="BV9" i="26"/>
  <c r="BU9" i="26"/>
  <c r="AY78" i="26"/>
  <c r="AX78" i="26"/>
  <c r="AB11" i="26"/>
  <c r="AA11" i="26"/>
  <c r="E9" i="26"/>
  <c r="D9" i="26"/>
  <c r="CS8" i="26"/>
  <c r="CR8" i="26"/>
  <c r="BV8" i="26"/>
  <c r="BU8" i="26"/>
  <c r="AY8" i="26"/>
  <c r="AX8" i="26"/>
  <c r="AB8" i="26"/>
  <c r="AA8" i="26"/>
  <c r="E8" i="26"/>
  <c r="D8" i="26"/>
  <c r="DH7" i="26"/>
  <c r="DG7" i="26"/>
  <c r="DF7" i="26"/>
  <c r="DE7" i="26"/>
  <c r="DD7" i="26"/>
  <c r="DC7" i="26"/>
  <c r="DB7" i="26"/>
  <c r="DA7" i="26"/>
  <c r="CZ7" i="26"/>
  <c r="CK7" i="26"/>
  <c r="CJ7" i="26"/>
  <c r="CI7" i="26"/>
  <c r="CH7" i="26"/>
  <c r="CG7" i="26"/>
  <c r="CF7" i="26"/>
  <c r="CE7" i="26"/>
  <c r="CD7" i="26"/>
  <c r="CC7" i="26"/>
  <c r="BN7" i="26"/>
  <c r="BM7" i="26"/>
  <c r="BL7" i="26"/>
  <c r="BK7" i="26"/>
  <c r="BJ7" i="26"/>
  <c r="BI7" i="26"/>
  <c r="BH7" i="26"/>
  <c r="BG7" i="26"/>
  <c r="BF7" i="26"/>
  <c r="AQ7" i="26"/>
  <c r="AP7" i="26"/>
  <c r="AO7" i="26"/>
  <c r="AN7" i="26"/>
  <c r="AM7" i="26"/>
  <c r="AL7" i="26"/>
  <c r="AK7" i="26"/>
  <c r="AJ7" i="26"/>
  <c r="AI7" i="26"/>
  <c r="T7" i="26"/>
  <c r="S7" i="26"/>
  <c r="R7" i="26"/>
  <c r="Q7" i="26"/>
  <c r="P7" i="26"/>
  <c r="O7" i="26"/>
  <c r="N7" i="26"/>
  <c r="M7" i="26"/>
  <c r="L7" i="26"/>
  <c r="DJ6" i="26"/>
  <c r="DH6" i="26"/>
  <c r="DG6" i="26"/>
  <c r="DF6" i="26"/>
  <c r="DE6" i="26"/>
  <c r="DD6" i="26"/>
  <c r="DC6" i="26"/>
  <c r="DB6" i="26"/>
  <c r="DA6" i="26"/>
  <c r="CZ6" i="26"/>
  <c r="CM6" i="26"/>
  <c r="CK6" i="26"/>
  <c r="CJ6" i="26"/>
  <c r="CI6" i="26"/>
  <c r="CH6" i="26"/>
  <c r="CG6" i="26"/>
  <c r="CF6" i="26"/>
  <c r="CE6" i="26"/>
  <c r="CD6" i="26"/>
  <c r="CC6" i="26"/>
  <c r="BP6" i="26"/>
  <c r="BN6" i="26"/>
  <c r="BM6" i="26"/>
  <c r="BL6" i="26"/>
  <c r="BK6" i="26"/>
  <c r="BJ6" i="26"/>
  <c r="BI6" i="26"/>
  <c r="BH6" i="26"/>
  <c r="BG6" i="26"/>
  <c r="BF6" i="26"/>
  <c r="AS6" i="26"/>
  <c r="AQ6" i="26"/>
  <c r="AP6" i="26"/>
  <c r="AO6" i="26"/>
  <c r="AN6" i="26"/>
  <c r="AM6" i="26"/>
  <c r="AL6" i="26"/>
  <c r="AK6" i="26"/>
  <c r="AJ6" i="26"/>
  <c r="AI6" i="26"/>
  <c r="V6" i="26"/>
  <c r="T6" i="26"/>
  <c r="S6" i="26"/>
  <c r="R6" i="26"/>
  <c r="Q6" i="26"/>
  <c r="P6" i="26"/>
  <c r="O6" i="26"/>
  <c r="N6" i="26"/>
  <c r="M6" i="26"/>
  <c r="L6" i="26"/>
  <c r="DJ4" i="26"/>
  <c r="CM4" i="26"/>
  <c r="BP4" i="26"/>
  <c r="AS4" i="26"/>
  <c r="V4" i="26"/>
  <c r="E4" i="26"/>
  <c r="C4" i="26"/>
  <c r="DJ3" i="26"/>
  <c r="CM3" i="26"/>
  <c r="BP3" i="26"/>
  <c r="AS3" i="26"/>
  <c r="V3" i="26"/>
  <c r="F3" i="26"/>
  <c r="C3" i="26"/>
  <c r="DJ2" i="26"/>
  <c r="CX2" i="26"/>
  <c r="CM2" i="26"/>
  <c r="CA2" i="26"/>
  <c r="BP2" i="26"/>
  <c r="BD2" i="26"/>
  <c r="AS2" i="26"/>
  <c r="AG2" i="26"/>
  <c r="V2" i="26"/>
  <c r="J2" i="26"/>
  <c r="E2" i="26"/>
  <c r="C2" i="26"/>
  <c r="AA155" i="26" l="1"/>
  <c r="AX156" i="26"/>
  <c r="BV40" i="26"/>
  <c r="AA156" i="26"/>
  <c r="CR91" i="26"/>
  <c r="CS67" i="26"/>
  <c r="AX155" i="26"/>
  <c r="BV67" i="26"/>
  <c r="BU67" i="26"/>
  <c r="AB40" i="26"/>
  <c r="AX67" i="26"/>
  <c r="E155" i="26"/>
  <c r="BU40" i="26"/>
  <c r="E66" i="26"/>
  <c r="CS91" i="26"/>
  <c r="CR7" i="26"/>
  <c r="BV91" i="26"/>
  <c r="AY125" i="26"/>
  <c r="AA181" i="26"/>
  <c r="CS181" i="26"/>
  <c r="AX6" i="26"/>
  <c r="AY7" i="26"/>
  <c r="AY156" i="26"/>
  <c r="D180" i="26"/>
  <c r="BV181" i="26"/>
  <c r="AX181" i="26"/>
  <c r="AY181" i="26"/>
  <c r="D40" i="26"/>
  <c r="D156" i="26"/>
  <c r="BV180" i="26"/>
  <c r="AA6" i="26"/>
  <c r="AY6" i="26"/>
  <c r="CS7" i="26"/>
  <c r="AB39" i="26"/>
  <c r="CR39" i="26"/>
  <c r="D66" i="26"/>
  <c r="AB67" i="26"/>
  <c r="CS90" i="26"/>
  <c r="BU181" i="26"/>
  <c r="CR181" i="26"/>
  <c r="AY180" i="26"/>
  <c r="CS180" i="26"/>
  <c r="AB66" i="26"/>
  <c r="AX91" i="26"/>
  <c r="AA40" i="26"/>
  <c r="BV90" i="26"/>
  <c r="AB155" i="26"/>
  <c r="BU91" i="26"/>
  <c r="E67" i="26"/>
  <c r="AA125" i="26"/>
  <c r="BU180" i="26"/>
  <c r="E40" i="26"/>
  <c r="CS66" i="26"/>
  <c r="AA67" i="26"/>
  <c r="AY90" i="26"/>
  <c r="E180" i="26"/>
  <c r="AB181" i="26"/>
  <c r="BV6" i="26"/>
  <c r="D155" i="26"/>
  <c r="AB180" i="26"/>
  <c r="AY155" i="26"/>
  <c r="E6" i="26"/>
  <c r="CR67" i="26"/>
  <c r="AB124" i="26"/>
  <c r="E125" i="26"/>
  <c r="AX180" i="26"/>
  <c r="BU7" i="26"/>
  <c r="CR6" i="26"/>
  <c r="AA39" i="26"/>
  <c r="CS39" i="26"/>
  <c r="BV66" i="26"/>
  <c r="AB90" i="26"/>
  <c r="AY91" i="26"/>
  <c r="E156" i="26"/>
  <c r="D181" i="26"/>
  <c r="AB156" i="26"/>
  <c r="BU39" i="26"/>
  <c r="AY67" i="26"/>
  <c r="AY124" i="26"/>
  <c r="BV7" i="26"/>
  <c r="E124" i="26"/>
  <c r="AA180" i="26"/>
  <c r="E181" i="26"/>
  <c r="D6" i="26"/>
  <c r="E39" i="26"/>
  <c r="AB125" i="26"/>
  <c r="D7" i="26"/>
  <c r="E7" i="26"/>
  <c r="BU6" i="26"/>
  <c r="CS6" i="26"/>
  <c r="D39" i="26"/>
  <c r="BV39" i="26"/>
  <c r="CS40" i="26"/>
  <c r="AY66" i="26"/>
  <c r="AB91" i="26"/>
  <c r="CR180" i="26"/>
  <c r="AB6" i="26"/>
  <c r="AB7" i="26"/>
  <c r="D125" i="26"/>
  <c r="CR40" i="26"/>
  <c r="AX7" i="26"/>
  <c r="AA66" i="26"/>
  <c r="AX66" i="26"/>
  <c r="BU66" i="26"/>
  <c r="CR66" i="26"/>
  <c r="D67" i="26"/>
  <c r="AA91" i="26"/>
  <c r="AA7" i="26"/>
  <c r="AA90" i="26"/>
  <c r="AX90" i="26"/>
  <c r="BU90" i="26"/>
  <c r="CR90" i="26"/>
  <c r="D124" i="26"/>
  <c r="AA124" i="26"/>
  <c r="AX124" i="26"/>
  <c r="AX125" i="26"/>
  <c r="AY9" i="24" l="1"/>
  <c r="AX9" i="24"/>
  <c r="BV183" i="24"/>
  <c r="BU183" i="24"/>
  <c r="BV182" i="24"/>
  <c r="BU182" i="24"/>
  <c r="DJ6" i="25" l="1"/>
  <c r="DJ60" i="25"/>
  <c r="BV161" i="24"/>
  <c r="BU161" i="24"/>
  <c r="CS97" i="25"/>
  <c r="CR97" i="25"/>
  <c r="AY186" i="24" l="1"/>
  <c r="AX186" i="24"/>
  <c r="AY185" i="24"/>
  <c r="AX185" i="24"/>
  <c r="AY184" i="24"/>
  <c r="AX184" i="24"/>
  <c r="AY183" i="24"/>
  <c r="AX183" i="24"/>
  <c r="AY182" i="24"/>
  <c r="AX182" i="24"/>
  <c r="AY181" i="24"/>
  <c r="AX181" i="24"/>
  <c r="AY163" i="24" l="1"/>
  <c r="AX163" i="24"/>
  <c r="CS162" i="25" l="1"/>
  <c r="CR162" i="25"/>
  <c r="CS161" i="25"/>
  <c r="CR161" i="25"/>
  <c r="CS160" i="25"/>
  <c r="CR160" i="25"/>
  <c r="CS159" i="25"/>
  <c r="CR159" i="25"/>
  <c r="CS158" i="25"/>
  <c r="CR158" i="25"/>
  <c r="CS157" i="25"/>
  <c r="CR157" i="25"/>
  <c r="CS156" i="25"/>
  <c r="CR156" i="25"/>
  <c r="CS155" i="25"/>
  <c r="CR155" i="25"/>
  <c r="CS154" i="25"/>
  <c r="CR154" i="25"/>
  <c r="CS153" i="25"/>
  <c r="CR153" i="25"/>
  <c r="CS152" i="25"/>
  <c r="CR152" i="25"/>
  <c r="CS132" i="25"/>
  <c r="CR132" i="25"/>
  <c r="CS131" i="25"/>
  <c r="CR131" i="25"/>
  <c r="CS130" i="25"/>
  <c r="CR130" i="25"/>
  <c r="CS129" i="25"/>
  <c r="CR129" i="25"/>
  <c r="CS128" i="25"/>
  <c r="CR128" i="25"/>
  <c r="CS127" i="25"/>
  <c r="CR127" i="25"/>
  <c r="CS126" i="25"/>
  <c r="CR126" i="25"/>
  <c r="CS125" i="25"/>
  <c r="CR125" i="25"/>
  <c r="CS124" i="25"/>
  <c r="CR124" i="25"/>
  <c r="CS123" i="25"/>
  <c r="CR123" i="25"/>
  <c r="CS122" i="25"/>
  <c r="CR122" i="25"/>
  <c r="AY43" i="25"/>
  <c r="AX43" i="25"/>
  <c r="AY42" i="25"/>
  <c r="AX42" i="25"/>
  <c r="AY41" i="25"/>
  <c r="AX41" i="25"/>
  <c r="AY40" i="25"/>
  <c r="AX40" i="25"/>
  <c r="AY39" i="25"/>
  <c r="AX39" i="25"/>
  <c r="BD2" i="24"/>
  <c r="AG2" i="24"/>
  <c r="E155" i="25" l="1"/>
  <c r="D155" i="25"/>
  <c r="E154" i="25"/>
  <c r="D154" i="25"/>
  <c r="E153" i="25"/>
  <c r="D153" i="25"/>
  <c r="E152" i="25"/>
  <c r="D152" i="25"/>
  <c r="AY174" i="25"/>
  <c r="AX174" i="25"/>
  <c r="AY173" i="25"/>
  <c r="AX173" i="25"/>
  <c r="AY172" i="25"/>
  <c r="AX172" i="25"/>
  <c r="AY171" i="25"/>
  <c r="AX171" i="25"/>
  <c r="AY170" i="25"/>
  <c r="AX170" i="25"/>
  <c r="AY169" i="25"/>
  <c r="AX169" i="25"/>
  <c r="AY168" i="25"/>
  <c r="AX168" i="25"/>
  <c r="AY167" i="25"/>
  <c r="AX167" i="25"/>
  <c r="AY166" i="25"/>
  <c r="AX166" i="25"/>
  <c r="DH165" i="25"/>
  <c r="DG165" i="25"/>
  <c r="DF165" i="25"/>
  <c r="DE165" i="25"/>
  <c r="DD165" i="25"/>
  <c r="DC165" i="25"/>
  <c r="DB165" i="25"/>
  <c r="DA165" i="25"/>
  <c r="CZ165" i="25"/>
  <c r="BV165" i="25"/>
  <c r="BU165" i="25"/>
  <c r="AY165" i="25"/>
  <c r="AX165" i="25"/>
  <c r="AQ165" i="25"/>
  <c r="AP165" i="25"/>
  <c r="AO165" i="25"/>
  <c r="AN165" i="25"/>
  <c r="AM165" i="25"/>
  <c r="AL165" i="25"/>
  <c r="AK165" i="25"/>
  <c r="AJ165" i="25"/>
  <c r="AI165" i="25"/>
  <c r="T165" i="25"/>
  <c r="S165" i="25"/>
  <c r="R165" i="25"/>
  <c r="Q165" i="25"/>
  <c r="P165" i="25"/>
  <c r="O165" i="25"/>
  <c r="N165" i="25"/>
  <c r="M165" i="25"/>
  <c r="L165" i="25"/>
  <c r="DJ164" i="25"/>
  <c r="DH164" i="25"/>
  <c r="DG164" i="25"/>
  <c r="DF164" i="25"/>
  <c r="DE164" i="25"/>
  <c r="DD164" i="25"/>
  <c r="DC164" i="25"/>
  <c r="DB164" i="25"/>
  <c r="DA164" i="25"/>
  <c r="CZ164" i="25"/>
  <c r="CM164" i="25"/>
  <c r="BV164" i="25"/>
  <c r="BU164" i="25"/>
  <c r="BP164" i="25"/>
  <c r="AY164" i="25"/>
  <c r="AX164" i="25"/>
  <c r="AS164" i="25"/>
  <c r="AQ164" i="25"/>
  <c r="AP164" i="25"/>
  <c r="AO164" i="25"/>
  <c r="AN164" i="25"/>
  <c r="AM164" i="25"/>
  <c r="AL164" i="25"/>
  <c r="AK164" i="25"/>
  <c r="AJ164" i="25"/>
  <c r="AI164" i="25"/>
  <c r="V164" i="25"/>
  <c r="T164" i="25"/>
  <c r="S164" i="25"/>
  <c r="R164" i="25"/>
  <c r="Q164" i="25"/>
  <c r="P164" i="25"/>
  <c r="O164" i="25"/>
  <c r="N164" i="25"/>
  <c r="M164" i="25"/>
  <c r="L164" i="25"/>
  <c r="BV162" i="25"/>
  <c r="BU162" i="25"/>
  <c r="AB160" i="25"/>
  <c r="AA160" i="25"/>
  <c r="BV161" i="25"/>
  <c r="BU161" i="25"/>
  <c r="AB159" i="25"/>
  <c r="AA159" i="25"/>
  <c r="BV160" i="25"/>
  <c r="BU160" i="25"/>
  <c r="AB158" i="25"/>
  <c r="AA158" i="25"/>
  <c r="BV159" i="25"/>
  <c r="BU159" i="25"/>
  <c r="AB157" i="25"/>
  <c r="AA157" i="25"/>
  <c r="BV158" i="25"/>
  <c r="BU158" i="25"/>
  <c r="AB156" i="25"/>
  <c r="AA156" i="25"/>
  <c r="BV157" i="25"/>
  <c r="BU157" i="25"/>
  <c r="AB155" i="25"/>
  <c r="AA155" i="25"/>
  <c r="BV156" i="25"/>
  <c r="BU156" i="25"/>
  <c r="AB154" i="25"/>
  <c r="AA154" i="25"/>
  <c r="BV155" i="25"/>
  <c r="BU155" i="25"/>
  <c r="AB153" i="25"/>
  <c r="AA153" i="25"/>
  <c r="BV154" i="25"/>
  <c r="BU154" i="25"/>
  <c r="AY154" i="25"/>
  <c r="AX154" i="25"/>
  <c r="AB152" i="25"/>
  <c r="AA152" i="25"/>
  <c r="BV153" i="25"/>
  <c r="BU153" i="25"/>
  <c r="AY153" i="25"/>
  <c r="AX153" i="25"/>
  <c r="AB130" i="25"/>
  <c r="AA130" i="25"/>
  <c r="BV152" i="25"/>
  <c r="BU152" i="25"/>
  <c r="AY152" i="25"/>
  <c r="AX152" i="25"/>
  <c r="AB129" i="25"/>
  <c r="AA129" i="25"/>
  <c r="CS151" i="25"/>
  <c r="CR151" i="25"/>
  <c r="BV151" i="25"/>
  <c r="BU151" i="25"/>
  <c r="AY151" i="25"/>
  <c r="AX151" i="25"/>
  <c r="AB151" i="25"/>
  <c r="AA151" i="25"/>
  <c r="T151" i="25"/>
  <c r="S151" i="25"/>
  <c r="R151" i="25"/>
  <c r="Q151" i="25"/>
  <c r="P151" i="25"/>
  <c r="O151" i="25"/>
  <c r="N151" i="25"/>
  <c r="M151" i="25"/>
  <c r="L151" i="25"/>
  <c r="DJ150" i="25"/>
  <c r="CS150" i="25"/>
  <c r="CR150" i="25"/>
  <c r="CM150" i="25"/>
  <c r="BV150" i="25"/>
  <c r="BU150" i="25"/>
  <c r="BP150" i="25"/>
  <c r="AY150" i="25"/>
  <c r="AX150" i="25"/>
  <c r="AS150" i="25"/>
  <c r="AB150" i="25"/>
  <c r="AA150" i="25"/>
  <c r="V150" i="25"/>
  <c r="T150" i="25"/>
  <c r="S150" i="25"/>
  <c r="R150" i="25"/>
  <c r="Q150" i="25"/>
  <c r="P150" i="25"/>
  <c r="O150" i="25"/>
  <c r="N150" i="25"/>
  <c r="M150" i="25"/>
  <c r="L150" i="25"/>
  <c r="E133" i="25"/>
  <c r="D133" i="25"/>
  <c r="AY132" i="25"/>
  <c r="AX132" i="25"/>
  <c r="E132" i="25"/>
  <c r="D132" i="25"/>
  <c r="AY131" i="25"/>
  <c r="AX131" i="25"/>
  <c r="E131" i="25"/>
  <c r="D131" i="25"/>
  <c r="BV130" i="25"/>
  <c r="BU130" i="25"/>
  <c r="AY130" i="25"/>
  <c r="AX130" i="25"/>
  <c r="E130" i="25"/>
  <c r="D130" i="25"/>
  <c r="BV129" i="25"/>
  <c r="BU129" i="25"/>
  <c r="AY129" i="25"/>
  <c r="AX129" i="25"/>
  <c r="E129" i="25"/>
  <c r="D129" i="25"/>
  <c r="BV128" i="25"/>
  <c r="BU128" i="25"/>
  <c r="AY128" i="25"/>
  <c r="AX128" i="25"/>
  <c r="AB128" i="25"/>
  <c r="AA128" i="25"/>
  <c r="E128" i="25"/>
  <c r="D128" i="25"/>
  <c r="BV127" i="25"/>
  <c r="BU127" i="25"/>
  <c r="AY127" i="25"/>
  <c r="AX127" i="25"/>
  <c r="AB127" i="25"/>
  <c r="AA127" i="25"/>
  <c r="E127" i="25"/>
  <c r="D127" i="25"/>
  <c r="BV126" i="25"/>
  <c r="BU126" i="25"/>
  <c r="AY126" i="25"/>
  <c r="AX126" i="25"/>
  <c r="AB126" i="25"/>
  <c r="AA126" i="25"/>
  <c r="E126" i="25"/>
  <c r="D126" i="25"/>
  <c r="BV125" i="25"/>
  <c r="BU125" i="25"/>
  <c r="AY125" i="25"/>
  <c r="AX125" i="25"/>
  <c r="AB125" i="25"/>
  <c r="AA125" i="25"/>
  <c r="E125" i="25"/>
  <c r="D125" i="25"/>
  <c r="BV124" i="25"/>
  <c r="BU124" i="25"/>
  <c r="AY124" i="25"/>
  <c r="AX124" i="25"/>
  <c r="AB124" i="25"/>
  <c r="AA124" i="25"/>
  <c r="E124" i="25"/>
  <c r="D124" i="25"/>
  <c r="BV123" i="25"/>
  <c r="BU123" i="25"/>
  <c r="AY123" i="25"/>
  <c r="AX123" i="25"/>
  <c r="AB123" i="25"/>
  <c r="AA123" i="25"/>
  <c r="E123" i="25"/>
  <c r="D123" i="25"/>
  <c r="BV122" i="25"/>
  <c r="BU122" i="25"/>
  <c r="AY122" i="25"/>
  <c r="AX122" i="25"/>
  <c r="AB122" i="25"/>
  <c r="AA122" i="25"/>
  <c r="E122" i="25"/>
  <c r="D122" i="25"/>
  <c r="CS121" i="25"/>
  <c r="CR121" i="25"/>
  <c r="BV121" i="25"/>
  <c r="BU121" i="25"/>
  <c r="AY121" i="25"/>
  <c r="AX121" i="25"/>
  <c r="AQ121" i="25"/>
  <c r="AQ91" i="25" s="1"/>
  <c r="AP121" i="25"/>
  <c r="AP91" i="25" s="1"/>
  <c r="AO121" i="25"/>
  <c r="AO91" i="25" s="1"/>
  <c r="AN121" i="25"/>
  <c r="AN91" i="25" s="1"/>
  <c r="AM121" i="25"/>
  <c r="AM91" i="25" s="1"/>
  <c r="AL121" i="25"/>
  <c r="AL91" i="25" s="1"/>
  <c r="AK121" i="25"/>
  <c r="AK91" i="25" s="1"/>
  <c r="AJ121" i="25"/>
  <c r="AJ91" i="25" s="1"/>
  <c r="AI121" i="25"/>
  <c r="T121" i="25"/>
  <c r="S121" i="25"/>
  <c r="R121" i="25"/>
  <c r="Q121" i="25"/>
  <c r="P121" i="25"/>
  <c r="O121" i="25"/>
  <c r="N121" i="25"/>
  <c r="M121" i="25"/>
  <c r="L121" i="25"/>
  <c r="DJ120" i="25"/>
  <c r="CS120" i="25"/>
  <c r="CR120" i="25"/>
  <c r="CM120" i="25"/>
  <c r="BV120" i="25"/>
  <c r="BU120" i="25"/>
  <c r="BP120" i="25"/>
  <c r="AY120" i="25"/>
  <c r="AX120" i="25"/>
  <c r="AS120" i="25"/>
  <c r="AQ120" i="25"/>
  <c r="AQ90" i="25" s="1"/>
  <c r="AP120" i="25"/>
  <c r="AP90" i="25" s="1"/>
  <c r="AO120" i="25"/>
  <c r="AO90" i="25" s="1"/>
  <c r="AN120" i="25"/>
  <c r="AN90" i="25" s="1"/>
  <c r="AM120" i="25"/>
  <c r="AM90" i="25" s="1"/>
  <c r="AL120" i="25"/>
  <c r="AL90" i="25" s="1"/>
  <c r="AK120" i="25"/>
  <c r="AK90" i="25" s="1"/>
  <c r="AJ120" i="25"/>
  <c r="AJ90" i="25" s="1"/>
  <c r="AI120" i="25"/>
  <c r="AI90" i="25" s="1"/>
  <c r="V120" i="25"/>
  <c r="T120" i="25"/>
  <c r="S120" i="25"/>
  <c r="R120" i="25"/>
  <c r="Q120" i="25"/>
  <c r="P120" i="25"/>
  <c r="O120" i="25"/>
  <c r="N120" i="25"/>
  <c r="M120" i="25"/>
  <c r="L120" i="25"/>
  <c r="AY103" i="25"/>
  <c r="AX103" i="25"/>
  <c r="BV99" i="25"/>
  <c r="BU99" i="25"/>
  <c r="AY102" i="25"/>
  <c r="AX102" i="25"/>
  <c r="E101" i="25"/>
  <c r="D101" i="25"/>
  <c r="AY101" i="25"/>
  <c r="AX101" i="25"/>
  <c r="AB101" i="25"/>
  <c r="AA101" i="25"/>
  <c r="E100" i="25"/>
  <c r="D100" i="25"/>
  <c r="BV98" i="25"/>
  <c r="BU98" i="25"/>
  <c r="AY100" i="25"/>
  <c r="AX100" i="25"/>
  <c r="AB100" i="25"/>
  <c r="AA100" i="25"/>
  <c r="E99" i="25"/>
  <c r="D99" i="25"/>
  <c r="BV97" i="25"/>
  <c r="BU97" i="25"/>
  <c r="AY99" i="25"/>
  <c r="AX99" i="25"/>
  <c r="AB99" i="25"/>
  <c r="AA99" i="25"/>
  <c r="BV96" i="25"/>
  <c r="BU96" i="25"/>
  <c r="AY98" i="25"/>
  <c r="AX98" i="25"/>
  <c r="AB98" i="25"/>
  <c r="AA98" i="25"/>
  <c r="E98" i="25"/>
  <c r="D98" i="25"/>
  <c r="BV95" i="25"/>
  <c r="BU95" i="25"/>
  <c r="AY97" i="25"/>
  <c r="AX97" i="25"/>
  <c r="AB97" i="25"/>
  <c r="AA97" i="25"/>
  <c r="E97" i="25"/>
  <c r="D97" i="25"/>
  <c r="BV94" i="25"/>
  <c r="BU94" i="25"/>
  <c r="AY96" i="25"/>
  <c r="AX96" i="25"/>
  <c r="AB96" i="25"/>
  <c r="AA96" i="25"/>
  <c r="E96" i="25"/>
  <c r="D96" i="25"/>
  <c r="CS96" i="25"/>
  <c r="CR96" i="25"/>
  <c r="AY95" i="25"/>
  <c r="AX95" i="25"/>
  <c r="AB95" i="25"/>
  <c r="AA95" i="25"/>
  <c r="E95" i="25"/>
  <c r="D95" i="25"/>
  <c r="CS94" i="25"/>
  <c r="CR94" i="25"/>
  <c r="BV93" i="25"/>
  <c r="BU93" i="25"/>
  <c r="AY94" i="25"/>
  <c r="AX94" i="25"/>
  <c r="AB94" i="25"/>
  <c r="AA94" i="25"/>
  <c r="E94" i="25"/>
  <c r="D94" i="25"/>
  <c r="CS93" i="25"/>
  <c r="CR93" i="25"/>
  <c r="AY93" i="25"/>
  <c r="AX93" i="25"/>
  <c r="AB93" i="25"/>
  <c r="AA93" i="25"/>
  <c r="E93" i="25"/>
  <c r="D93" i="25"/>
  <c r="CS92" i="25"/>
  <c r="CR92" i="25"/>
  <c r="BV92" i="25"/>
  <c r="BU92" i="25"/>
  <c r="AY92" i="25"/>
  <c r="AX92" i="25"/>
  <c r="AB92" i="25"/>
  <c r="AA92" i="25"/>
  <c r="E92" i="25"/>
  <c r="D92" i="25"/>
  <c r="DH91" i="25"/>
  <c r="DG91" i="25"/>
  <c r="DF91" i="25"/>
  <c r="DE91" i="25"/>
  <c r="DD91" i="25"/>
  <c r="DC91" i="25"/>
  <c r="DB91" i="25"/>
  <c r="DA91" i="25"/>
  <c r="CZ91" i="25"/>
  <c r="CK91" i="25"/>
  <c r="CJ91" i="25"/>
  <c r="CI91" i="25"/>
  <c r="CH91" i="25"/>
  <c r="CG91" i="25"/>
  <c r="CF91" i="25"/>
  <c r="CE91" i="25"/>
  <c r="CD91" i="25"/>
  <c r="CC91" i="25"/>
  <c r="BN91" i="25"/>
  <c r="BM91" i="25"/>
  <c r="BL91" i="25"/>
  <c r="BK91" i="25"/>
  <c r="BJ91" i="25"/>
  <c r="BI91" i="25"/>
  <c r="BH91" i="25"/>
  <c r="BG91" i="25"/>
  <c r="BF91" i="25"/>
  <c r="T91" i="25"/>
  <c r="S91" i="25"/>
  <c r="R91" i="25"/>
  <c r="Q91" i="25"/>
  <c r="P91" i="25"/>
  <c r="O91" i="25"/>
  <c r="N91" i="25"/>
  <c r="M91" i="25"/>
  <c r="L91" i="25"/>
  <c r="DJ90" i="25"/>
  <c r="DH90" i="25"/>
  <c r="DG90" i="25"/>
  <c r="DF90" i="25"/>
  <c r="DE90" i="25"/>
  <c r="DD90" i="25"/>
  <c r="DC90" i="25"/>
  <c r="DB90" i="25"/>
  <c r="DA90" i="25"/>
  <c r="CZ90" i="25"/>
  <c r="CM90" i="25"/>
  <c r="CK90" i="25"/>
  <c r="CJ90" i="25"/>
  <c r="CI90" i="25"/>
  <c r="CH90" i="25"/>
  <c r="CG90" i="25"/>
  <c r="CF90" i="25"/>
  <c r="CE90" i="25"/>
  <c r="CD90" i="25"/>
  <c r="CC90" i="25"/>
  <c r="BP90" i="25"/>
  <c r="BN90" i="25"/>
  <c r="BM90" i="25"/>
  <c r="BL90" i="25"/>
  <c r="BK90" i="25"/>
  <c r="BJ90" i="25"/>
  <c r="BI90" i="25"/>
  <c r="BH90" i="25"/>
  <c r="BG90" i="25"/>
  <c r="BF90" i="25"/>
  <c r="AS90" i="25"/>
  <c r="V90" i="25"/>
  <c r="T90" i="25"/>
  <c r="S90" i="25"/>
  <c r="R90" i="25"/>
  <c r="Q90" i="25"/>
  <c r="P90" i="25"/>
  <c r="O90" i="25"/>
  <c r="N90" i="25"/>
  <c r="M90" i="25"/>
  <c r="L90" i="25"/>
  <c r="BV74" i="25"/>
  <c r="BU74" i="25"/>
  <c r="E75" i="25"/>
  <c r="D75" i="25"/>
  <c r="BV73" i="25"/>
  <c r="BU73" i="25"/>
  <c r="AB72" i="25"/>
  <c r="AA72" i="25"/>
  <c r="E74" i="25"/>
  <c r="D74" i="25"/>
  <c r="BV72" i="25"/>
  <c r="BU72" i="25"/>
  <c r="AB71" i="25"/>
  <c r="AA71" i="25"/>
  <c r="E73" i="25"/>
  <c r="D73" i="25"/>
  <c r="BV71" i="25"/>
  <c r="BU71" i="25"/>
  <c r="AB70" i="25"/>
  <c r="AA70" i="25"/>
  <c r="E72" i="25"/>
  <c r="D72" i="25"/>
  <c r="BV70" i="25"/>
  <c r="BU70" i="25"/>
  <c r="AY71" i="25"/>
  <c r="AX71" i="25"/>
  <c r="AB69" i="25"/>
  <c r="AA69" i="25"/>
  <c r="E71" i="25"/>
  <c r="D71" i="25"/>
  <c r="BV69" i="25"/>
  <c r="BU69" i="25"/>
  <c r="AY70" i="25"/>
  <c r="AX70" i="25"/>
  <c r="E70" i="25"/>
  <c r="D70" i="25"/>
  <c r="BV68" i="25"/>
  <c r="BU68" i="25"/>
  <c r="AY69" i="25"/>
  <c r="AX69" i="25"/>
  <c r="AB68" i="25"/>
  <c r="AA68" i="25"/>
  <c r="E69" i="25"/>
  <c r="D69" i="25"/>
  <c r="AY68" i="25"/>
  <c r="AX68" i="25"/>
  <c r="AB67" i="25"/>
  <c r="AA67" i="25"/>
  <c r="E68" i="25"/>
  <c r="D68" i="25"/>
  <c r="BV67" i="25"/>
  <c r="BU67" i="25"/>
  <c r="AY67" i="25"/>
  <c r="AX67" i="25"/>
  <c r="AB66" i="25"/>
  <c r="AA66" i="25"/>
  <c r="E67" i="25"/>
  <c r="D67" i="25"/>
  <c r="BV66" i="25"/>
  <c r="BU66" i="25"/>
  <c r="AY66" i="25"/>
  <c r="AX66" i="25"/>
  <c r="AB65" i="25"/>
  <c r="AA65" i="25"/>
  <c r="E66" i="25"/>
  <c r="D66" i="25"/>
  <c r="BV65" i="25"/>
  <c r="BU65" i="25"/>
  <c r="AY65" i="25"/>
  <c r="AX65" i="25"/>
  <c r="AB64" i="25"/>
  <c r="AA64" i="25"/>
  <c r="E65" i="25"/>
  <c r="D65" i="25"/>
  <c r="BV64" i="25"/>
  <c r="BU64" i="25"/>
  <c r="AY64" i="25"/>
  <c r="AX64" i="25"/>
  <c r="AB63" i="25"/>
  <c r="AA63" i="25"/>
  <c r="E64" i="25"/>
  <c r="D64" i="25"/>
  <c r="BV63" i="25"/>
  <c r="BU63" i="25"/>
  <c r="AY63" i="25"/>
  <c r="AX63" i="25"/>
  <c r="AB62" i="25"/>
  <c r="AA62" i="25"/>
  <c r="E63" i="25"/>
  <c r="D63" i="25"/>
  <c r="BV62" i="25"/>
  <c r="BU62" i="25"/>
  <c r="AY62" i="25"/>
  <c r="AX62" i="25"/>
  <c r="E62" i="25"/>
  <c r="D62" i="25"/>
  <c r="CS61" i="25"/>
  <c r="CR61" i="25"/>
  <c r="CK61" i="25"/>
  <c r="CJ61" i="25"/>
  <c r="CI61" i="25"/>
  <c r="CH61" i="25"/>
  <c r="CG61" i="25"/>
  <c r="CF61" i="25"/>
  <c r="CE61" i="25"/>
  <c r="CD61" i="25"/>
  <c r="CC61" i="25"/>
  <c r="BN61" i="25"/>
  <c r="BM61" i="25"/>
  <c r="BL61" i="25"/>
  <c r="BK61" i="25"/>
  <c r="BJ61" i="25"/>
  <c r="BI61" i="25"/>
  <c r="BH61" i="25"/>
  <c r="BG61" i="25"/>
  <c r="BF61" i="25"/>
  <c r="AQ61" i="25"/>
  <c r="AP61" i="25"/>
  <c r="AO61" i="25"/>
  <c r="AN61" i="25"/>
  <c r="AM61" i="25"/>
  <c r="AL61" i="25"/>
  <c r="AK61" i="25"/>
  <c r="AJ61" i="25"/>
  <c r="AI61" i="25"/>
  <c r="T61" i="25"/>
  <c r="S61" i="25"/>
  <c r="R61" i="25"/>
  <c r="Q61" i="25"/>
  <c r="P61" i="25"/>
  <c r="O61" i="25"/>
  <c r="N61" i="25"/>
  <c r="M61" i="25"/>
  <c r="L61" i="25"/>
  <c r="CS60" i="25"/>
  <c r="CR60" i="25"/>
  <c r="CM60" i="25"/>
  <c r="CK60" i="25"/>
  <c r="CJ60" i="25"/>
  <c r="CI60" i="25"/>
  <c r="CH60" i="25"/>
  <c r="CG60" i="25"/>
  <c r="CF60" i="25"/>
  <c r="CE60" i="25"/>
  <c r="CD60" i="25"/>
  <c r="CC60" i="25"/>
  <c r="BP60" i="25"/>
  <c r="BN60" i="25"/>
  <c r="BM60" i="25"/>
  <c r="BL60" i="25"/>
  <c r="BK60" i="25"/>
  <c r="BJ60" i="25"/>
  <c r="BI60" i="25"/>
  <c r="BH60" i="25"/>
  <c r="BG60" i="25"/>
  <c r="BF60" i="25"/>
  <c r="AS60" i="25"/>
  <c r="AQ60" i="25"/>
  <c r="AQ37" i="25" s="1"/>
  <c r="AP60" i="25"/>
  <c r="AP37" i="25" s="1"/>
  <c r="AO60" i="25"/>
  <c r="AO37" i="25" s="1"/>
  <c r="AN60" i="25"/>
  <c r="AN37" i="25" s="1"/>
  <c r="AM60" i="25"/>
  <c r="AM37" i="25" s="1"/>
  <c r="AL60" i="25"/>
  <c r="AL37" i="25" s="1"/>
  <c r="AK60" i="25"/>
  <c r="AK37" i="25" s="1"/>
  <c r="AJ60" i="25"/>
  <c r="AJ37" i="25" s="1"/>
  <c r="AI60" i="25"/>
  <c r="AI37" i="25" s="1"/>
  <c r="V60" i="25"/>
  <c r="T60" i="25"/>
  <c r="S60" i="25"/>
  <c r="R60" i="25"/>
  <c r="Q60" i="25"/>
  <c r="P60" i="25"/>
  <c r="O60" i="25"/>
  <c r="N60" i="25"/>
  <c r="M60" i="25"/>
  <c r="L60" i="25"/>
  <c r="CS67" i="25"/>
  <c r="CR67" i="25"/>
  <c r="CS65" i="25"/>
  <c r="CR65" i="25"/>
  <c r="CS9" i="25"/>
  <c r="CR9" i="25"/>
  <c r="AB50" i="25"/>
  <c r="AA50" i="25"/>
  <c r="CS72" i="25"/>
  <c r="CR72" i="25"/>
  <c r="AB49" i="25"/>
  <c r="AA49" i="25"/>
  <c r="CS71" i="25"/>
  <c r="CR71" i="25"/>
  <c r="AB48" i="25"/>
  <c r="AA48" i="25"/>
  <c r="CS70" i="25"/>
  <c r="CR70" i="25"/>
  <c r="AB47" i="25"/>
  <c r="AA47" i="25"/>
  <c r="CS69" i="25"/>
  <c r="CR69" i="25"/>
  <c r="AB45" i="25"/>
  <c r="AA45" i="25"/>
  <c r="CS20" i="25"/>
  <c r="CR20" i="25"/>
  <c r="AB44" i="25"/>
  <c r="AA44" i="25"/>
  <c r="CS75" i="25"/>
  <c r="CR75" i="25"/>
  <c r="AB43" i="25"/>
  <c r="AA43" i="25"/>
  <c r="CS74" i="25"/>
  <c r="CR74" i="25"/>
  <c r="AB42" i="25"/>
  <c r="AA42" i="25"/>
  <c r="CS73" i="25"/>
  <c r="CR73" i="25"/>
  <c r="AB41" i="25"/>
  <c r="AA41" i="25"/>
  <c r="CS19" i="25"/>
  <c r="CR19" i="25"/>
  <c r="AB40" i="25"/>
  <c r="AA40" i="25"/>
  <c r="CS8" i="25"/>
  <c r="CR8" i="25"/>
  <c r="BV39" i="25"/>
  <c r="BU39" i="25"/>
  <c r="AB39" i="25"/>
  <c r="AA39" i="25"/>
  <c r="E39" i="25"/>
  <c r="D39" i="25"/>
  <c r="DH38" i="25"/>
  <c r="DG38" i="25"/>
  <c r="DF38" i="25"/>
  <c r="DE38" i="25"/>
  <c r="DD38" i="25"/>
  <c r="DC38" i="25"/>
  <c r="DB38" i="25"/>
  <c r="DA38" i="25"/>
  <c r="CZ38" i="25"/>
  <c r="BN38" i="25"/>
  <c r="BM38" i="25"/>
  <c r="BL38" i="25"/>
  <c r="BK38" i="25"/>
  <c r="BJ38" i="25"/>
  <c r="BI38" i="25"/>
  <c r="BH38" i="25"/>
  <c r="BG38" i="25"/>
  <c r="BF38" i="25"/>
  <c r="AQ38" i="25"/>
  <c r="AP38" i="25"/>
  <c r="AO38" i="25"/>
  <c r="AN38" i="25"/>
  <c r="AM38" i="25"/>
  <c r="AL38" i="25"/>
  <c r="AK38" i="25"/>
  <c r="AJ38" i="25"/>
  <c r="AI38" i="25"/>
  <c r="T38" i="25"/>
  <c r="S38" i="25"/>
  <c r="R38" i="25"/>
  <c r="Q38" i="25"/>
  <c r="P38" i="25"/>
  <c r="O38" i="25"/>
  <c r="N38" i="25"/>
  <c r="M38" i="25"/>
  <c r="L38" i="25"/>
  <c r="DH37" i="25"/>
  <c r="DG37" i="25"/>
  <c r="DF37" i="25"/>
  <c r="DE37" i="25"/>
  <c r="DD37" i="25"/>
  <c r="DC37" i="25"/>
  <c r="DB37" i="25"/>
  <c r="DA37" i="25"/>
  <c r="CZ37" i="25"/>
  <c r="CM37" i="25"/>
  <c r="BP37" i="25"/>
  <c r="BN37" i="25"/>
  <c r="BM37" i="25"/>
  <c r="BL37" i="25"/>
  <c r="BK37" i="25"/>
  <c r="BJ37" i="25"/>
  <c r="BI37" i="25"/>
  <c r="BH37" i="25"/>
  <c r="BG37" i="25"/>
  <c r="BF37" i="25"/>
  <c r="AS37" i="25"/>
  <c r="V37" i="25"/>
  <c r="T37" i="25"/>
  <c r="S37" i="25"/>
  <c r="R37" i="25"/>
  <c r="Q37" i="25"/>
  <c r="P37" i="25"/>
  <c r="O37" i="25"/>
  <c r="N37" i="25"/>
  <c r="M37" i="25"/>
  <c r="L37" i="25"/>
  <c r="BV26" i="25"/>
  <c r="BU26" i="25"/>
  <c r="BV25" i="25"/>
  <c r="BU25" i="25"/>
  <c r="AY27" i="25"/>
  <c r="AX27" i="25"/>
  <c r="BV24" i="25"/>
  <c r="BU24" i="25"/>
  <c r="AY26" i="25"/>
  <c r="AX26" i="25"/>
  <c r="BV23" i="25"/>
  <c r="BU23" i="25"/>
  <c r="AY25" i="25"/>
  <c r="AX25" i="25"/>
  <c r="BV22" i="25"/>
  <c r="BU22" i="25"/>
  <c r="AY24" i="25"/>
  <c r="AX24" i="25"/>
  <c r="AB21" i="25"/>
  <c r="AA21" i="25"/>
  <c r="BV21" i="25"/>
  <c r="BU21" i="25"/>
  <c r="AY23" i="25"/>
  <c r="AX23" i="25"/>
  <c r="AB20" i="25"/>
  <c r="AA20" i="25"/>
  <c r="BV20" i="25"/>
  <c r="BU20" i="25"/>
  <c r="AY22" i="25"/>
  <c r="AX22" i="25"/>
  <c r="AB19" i="25"/>
  <c r="AA19" i="25"/>
  <c r="CS14" i="25"/>
  <c r="CR14" i="25"/>
  <c r="BV19" i="25"/>
  <c r="BU19" i="25"/>
  <c r="AY21" i="25"/>
  <c r="AX21" i="25"/>
  <c r="AB18" i="25"/>
  <c r="AA18" i="25"/>
  <c r="CS17" i="25"/>
  <c r="CR17" i="25"/>
  <c r="BV18" i="25"/>
  <c r="BU18" i="25"/>
  <c r="AY20" i="25"/>
  <c r="AX20" i="25"/>
  <c r="AB17" i="25"/>
  <c r="AA17" i="25"/>
  <c r="CS16" i="25"/>
  <c r="CR16" i="25"/>
  <c r="AY19" i="25"/>
  <c r="AX19" i="25"/>
  <c r="AB16" i="25"/>
  <c r="AA16" i="25"/>
  <c r="CS66" i="25"/>
  <c r="CR66" i="25"/>
  <c r="BV17" i="25"/>
  <c r="BU17" i="25"/>
  <c r="AY18" i="25"/>
  <c r="AX18" i="25"/>
  <c r="CS15" i="25"/>
  <c r="CR15" i="25"/>
  <c r="BV16" i="25"/>
  <c r="BU16" i="25"/>
  <c r="AY17" i="25"/>
  <c r="AX17" i="25"/>
  <c r="AB15" i="25"/>
  <c r="AA15" i="25"/>
  <c r="CS18" i="25"/>
  <c r="CR18" i="25"/>
  <c r="BV15" i="25"/>
  <c r="BU15" i="25"/>
  <c r="AY16" i="25"/>
  <c r="AX16" i="25"/>
  <c r="CS68" i="25"/>
  <c r="CR68" i="25"/>
  <c r="AY15" i="25"/>
  <c r="AX15" i="25"/>
  <c r="AB14" i="25"/>
  <c r="AA14" i="25"/>
  <c r="CS64" i="25"/>
  <c r="CR64" i="25"/>
  <c r="BV14" i="25"/>
  <c r="BU14" i="25"/>
  <c r="AY14" i="25"/>
  <c r="AX14" i="25"/>
  <c r="AB13" i="25"/>
  <c r="AA13" i="25"/>
  <c r="CS12" i="25"/>
  <c r="CR12" i="25"/>
  <c r="BV13" i="25"/>
  <c r="BU13" i="25"/>
  <c r="AY13" i="25"/>
  <c r="AX13" i="25"/>
  <c r="AB12" i="25"/>
  <c r="AA12" i="25"/>
  <c r="CS63" i="25"/>
  <c r="CR63" i="25"/>
  <c r="BV11" i="25"/>
  <c r="BU11" i="25"/>
  <c r="AY12" i="25"/>
  <c r="AX12" i="25"/>
  <c r="AB11" i="25"/>
  <c r="AA11" i="25"/>
  <c r="CS62" i="25"/>
  <c r="CR62" i="25"/>
  <c r="BV10" i="25"/>
  <c r="BU10" i="25"/>
  <c r="AY11" i="25"/>
  <c r="AX11" i="25"/>
  <c r="AB10" i="25"/>
  <c r="AA10" i="25"/>
  <c r="CS13" i="25"/>
  <c r="CR13" i="25"/>
  <c r="BV9" i="25"/>
  <c r="BU9" i="25"/>
  <c r="AY10" i="25"/>
  <c r="AX10" i="25"/>
  <c r="AB9" i="25"/>
  <c r="AA9" i="25"/>
  <c r="CS11" i="25"/>
  <c r="CR11" i="25"/>
  <c r="BV8" i="25"/>
  <c r="BU8" i="25"/>
  <c r="AY9" i="25"/>
  <c r="AX9" i="25"/>
  <c r="AB8" i="25"/>
  <c r="AA8" i="25"/>
  <c r="CS10" i="25"/>
  <c r="CR10" i="25"/>
  <c r="AY8" i="25"/>
  <c r="AX8" i="25"/>
  <c r="E8" i="25"/>
  <c r="D8" i="25"/>
  <c r="DH7" i="25"/>
  <c r="DG7" i="25"/>
  <c r="DF7" i="25"/>
  <c r="DE7" i="25"/>
  <c r="DD7" i="25"/>
  <c r="DC7" i="25"/>
  <c r="DB7" i="25"/>
  <c r="DA7" i="25"/>
  <c r="CZ7" i="25"/>
  <c r="BN7" i="25"/>
  <c r="BM7" i="25"/>
  <c r="BL7" i="25"/>
  <c r="BK7" i="25"/>
  <c r="BJ7" i="25"/>
  <c r="BI7" i="25"/>
  <c r="BH7" i="25"/>
  <c r="BG7" i="25"/>
  <c r="BF7" i="25"/>
  <c r="AQ7" i="25"/>
  <c r="AP7" i="25"/>
  <c r="AO7" i="25"/>
  <c r="AN7" i="25"/>
  <c r="AM7" i="25"/>
  <c r="AL7" i="25"/>
  <c r="AK7" i="25"/>
  <c r="AJ7" i="25"/>
  <c r="AI7" i="25"/>
  <c r="DH6" i="25"/>
  <c r="DG6" i="25"/>
  <c r="DF6" i="25"/>
  <c r="DE6" i="25"/>
  <c r="DD6" i="25"/>
  <c r="DC6" i="25"/>
  <c r="DB6" i="25"/>
  <c r="DA6" i="25"/>
  <c r="CZ6" i="25"/>
  <c r="CM6" i="25"/>
  <c r="BP6" i="25"/>
  <c r="BN6" i="25"/>
  <c r="BM6" i="25"/>
  <c r="BL6" i="25"/>
  <c r="BK6" i="25"/>
  <c r="BJ6" i="25"/>
  <c r="BI6" i="25"/>
  <c r="BH6" i="25"/>
  <c r="BG6" i="25"/>
  <c r="BF6" i="25"/>
  <c r="AS6" i="25"/>
  <c r="AQ6" i="25"/>
  <c r="AP6" i="25"/>
  <c r="AO6" i="25"/>
  <c r="AN6" i="25"/>
  <c r="AM6" i="25"/>
  <c r="AL6" i="25"/>
  <c r="AK6" i="25"/>
  <c r="AJ6" i="25"/>
  <c r="AI6" i="25"/>
  <c r="V6" i="25"/>
  <c r="DJ4" i="25"/>
  <c r="CM4" i="25"/>
  <c r="BP4" i="25"/>
  <c r="AS4" i="25"/>
  <c r="V4" i="25"/>
  <c r="DJ3" i="25"/>
  <c r="CM3" i="25"/>
  <c r="BP3" i="25"/>
  <c r="AS3" i="25"/>
  <c r="V3" i="25"/>
  <c r="DJ2" i="25"/>
  <c r="CX2" i="25"/>
  <c r="CM2" i="25"/>
  <c r="CA2" i="25"/>
  <c r="BP2" i="25"/>
  <c r="BD2" i="25"/>
  <c r="AS2" i="25"/>
  <c r="AG2" i="25"/>
  <c r="V2" i="25"/>
  <c r="J2" i="25"/>
  <c r="Q7" i="25" l="1"/>
  <c r="BU90" i="25"/>
  <c r="Q6" i="25"/>
  <c r="T6" i="25"/>
  <c r="D90" i="25"/>
  <c r="E121" i="25"/>
  <c r="N7" i="25"/>
  <c r="AY37" i="25"/>
  <c r="CS37" i="25"/>
  <c r="O7" i="25"/>
  <c r="CS38" i="25"/>
  <c r="AB61" i="25"/>
  <c r="CS6" i="25"/>
  <c r="D151" i="25"/>
  <c r="CR165" i="25"/>
  <c r="AA6" i="25"/>
  <c r="E150" i="25"/>
  <c r="D150" i="25"/>
  <c r="AY6" i="25"/>
  <c r="AX90" i="25"/>
  <c r="M7" i="25"/>
  <c r="M6" i="25"/>
  <c r="E151" i="25"/>
  <c r="AB7" i="25"/>
  <c r="AX37" i="25"/>
  <c r="CR37" i="25"/>
  <c r="CR6" i="25"/>
  <c r="S6" i="25"/>
  <c r="D91" i="25"/>
  <c r="AX6" i="25"/>
  <c r="CS165" i="25"/>
  <c r="AA37" i="25"/>
  <c r="AY90" i="25"/>
  <c r="CS7" i="25"/>
  <c r="BV91" i="25"/>
  <c r="D37" i="25"/>
  <c r="R7" i="25"/>
  <c r="AX38" i="25"/>
  <c r="CR38" i="25"/>
  <c r="BV60" i="25"/>
  <c r="L7" i="25"/>
  <c r="AY38" i="25"/>
  <c r="T7" i="25"/>
  <c r="AY60" i="25"/>
  <c r="AY91" i="25"/>
  <c r="AB164" i="25"/>
  <c r="AB165" i="25"/>
  <c r="BV90" i="25"/>
  <c r="CR90" i="25"/>
  <c r="O6" i="25"/>
  <c r="AB38" i="25"/>
  <c r="BV61" i="25"/>
  <c r="AA165" i="25"/>
  <c r="AB6" i="25"/>
  <c r="AY7" i="25"/>
  <c r="AB60" i="25"/>
  <c r="E164" i="25"/>
  <c r="E165" i="25"/>
  <c r="AA7" i="25"/>
  <c r="E90" i="25"/>
  <c r="E91" i="25"/>
  <c r="R6" i="25"/>
  <c r="E60" i="25"/>
  <c r="AB37" i="25"/>
  <c r="AY61" i="25"/>
  <c r="BU61" i="25"/>
  <c r="CS164" i="25"/>
  <c r="E38" i="25"/>
  <c r="D121" i="25"/>
  <c r="L6" i="25"/>
  <c r="D38" i="25"/>
  <c r="E120" i="25"/>
  <c r="S7" i="25"/>
  <c r="E37" i="25"/>
  <c r="N6" i="25"/>
  <c r="CS90" i="25"/>
  <c r="CS91" i="25"/>
  <c r="AB120" i="25"/>
  <c r="AB121" i="25"/>
  <c r="AB90" i="25"/>
  <c r="AA90" i="25"/>
  <c r="P6" i="25"/>
  <c r="P7" i="25"/>
  <c r="CR7" i="25"/>
  <c r="D60" i="25"/>
  <c r="AA60" i="25"/>
  <c r="AX60" i="25"/>
  <c r="BU60" i="25"/>
  <c r="AX61" i="25"/>
  <c r="AI91" i="25"/>
  <c r="AA61" i="25"/>
  <c r="CR164" i="25"/>
  <c r="D165" i="25"/>
  <c r="AX7" i="25"/>
  <c r="AA38" i="25"/>
  <c r="D61" i="25"/>
  <c r="AA121" i="25"/>
  <c r="E61" i="25"/>
  <c r="CR91" i="25"/>
  <c r="D120" i="25"/>
  <c r="AA120" i="25"/>
  <c r="BU91" i="25"/>
  <c r="D164" i="25"/>
  <c r="AA164" i="25"/>
  <c r="AX91" i="25"/>
  <c r="D7" i="25" l="1"/>
  <c r="D6" i="25"/>
  <c r="E7" i="25"/>
  <c r="E6" i="25"/>
  <c r="AA91" i="25"/>
  <c r="AB91" i="25"/>
  <c r="AB181" i="24" l="1"/>
  <c r="AA181" i="24"/>
  <c r="AB182" i="24"/>
  <c r="AA182" i="24"/>
  <c r="AB183" i="24"/>
  <c r="AA183" i="24"/>
  <c r="AB184" i="24"/>
  <c r="AA184" i="24"/>
  <c r="AB185" i="24"/>
  <c r="AA185" i="24"/>
  <c r="AB186" i="24"/>
  <c r="AA186" i="24"/>
  <c r="CS126" i="23"/>
  <c r="CR126" i="23"/>
  <c r="AY69" i="24"/>
  <c r="AX69" i="24"/>
  <c r="AB190" i="24"/>
  <c r="AA190" i="24"/>
  <c r="AB72" i="24"/>
  <c r="AA72" i="24"/>
  <c r="BV144" i="23"/>
  <c r="BU144" i="23"/>
  <c r="AY22" i="23"/>
  <c r="AX22" i="23"/>
  <c r="AY45" i="23"/>
  <c r="AX45" i="23"/>
  <c r="AY63" i="23" l="1"/>
  <c r="AX63" i="23"/>
  <c r="AY117" i="23"/>
  <c r="AX117" i="23"/>
  <c r="AB192" i="24"/>
  <c r="AA192" i="24"/>
  <c r="AY162" i="24"/>
  <c r="AX162" i="24"/>
  <c r="AY161" i="24"/>
  <c r="AX161" i="24"/>
  <c r="AY160" i="24"/>
  <c r="AX160" i="24"/>
  <c r="AB162" i="24"/>
  <c r="AA162" i="24"/>
  <c r="AY143" i="23" l="1"/>
  <c r="AX143" i="23"/>
  <c r="CS130" i="24"/>
  <c r="CR130" i="24"/>
  <c r="E10" i="23" l="1"/>
  <c r="D10" i="23"/>
  <c r="AB74" i="23" l="1"/>
  <c r="AA74" i="23"/>
  <c r="CR117" i="23" l="1"/>
  <c r="CS117" i="23"/>
  <c r="CR118" i="23"/>
  <c r="CS118" i="23"/>
  <c r="CR119" i="23"/>
  <c r="CS119" i="23"/>
  <c r="CR120" i="23"/>
  <c r="CS120" i="23"/>
  <c r="CR122" i="23"/>
  <c r="CS122" i="23"/>
  <c r="DJ169" i="23"/>
  <c r="CR183" i="23"/>
  <c r="CS183" i="23"/>
  <c r="CR182" i="23"/>
  <c r="CS182" i="23"/>
  <c r="CR179" i="23"/>
  <c r="CS179" i="23"/>
  <c r="CR180" i="23"/>
  <c r="CS180" i="23"/>
  <c r="CR181" i="23"/>
  <c r="CS181" i="23"/>
  <c r="CR178" i="23"/>
  <c r="CS178" i="23"/>
  <c r="CR41" i="23"/>
  <c r="CS41" i="23"/>
  <c r="CR42" i="23"/>
  <c r="CS42" i="23"/>
  <c r="CR43" i="23"/>
  <c r="CS43" i="23"/>
  <c r="CR171" i="23"/>
  <c r="CS171" i="23"/>
  <c r="CR172" i="23"/>
  <c r="CS172" i="23"/>
  <c r="CR173" i="23"/>
  <c r="CS173" i="23"/>
  <c r="CR174" i="23"/>
  <c r="CS174" i="23"/>
  <c r="CR175" i="23"/>
  <c r="CS175" i="23"/>
  <c r="CR176" i="23"/>
  <c r="CS176" i="23"/>
  <c r="CR177" i="23"/>
  <c r="CS177" i="23"/>
  <c r="CR40" i="23"/>
  <c r="CS40" i="23"/>
  <c r="BU142" i="23"/>
  <c r="BV142" i="23"/>
  <c r="BU143" i="23"/>
  <c r="BV143" i="23"/>
  <c r="DH180" i="24"/>
  <c r="DG180" i="24"/>
  <c r="DF180" i="24"/>
  <c r="DE180" i="24"/>
  <c r="DD180" i="24"/>
  <c r="DC180" i="24"/>
  <c r="DB180" i="24"/>
  <c r="DA180" i="24"/>
  <c r="CZ180" i="24"/>
  <c r="CK180" i="24"/>
  <c r="CJ180" i="24"/>
  <c r="CI180" i="24"/>
  <c r="CH180" i="24"/>
  <c r="CG180" i="24"/>
  <c r="CF180" i="24"/>
  <c r="CE180" i="24"/>
  <c r="CD180" i="24"/>
  <c r="CC180" i="24"/>
  <c r="BN180" i="24"/>
  <c r="BM180" i="24"/>
  <c r="BL180" i="24"/>
  <c r="BK180" i="24"/>
  <c r="BJ180" i="24"/>
  <c r="BI180" i="24"/>
  <c r="BH180" i="24"/>
  <c r="BG180" i="24"/>
  <c r="BF180" i="24"/>
  <c r="AQ180" i="24"/>
  <c r="AP180" i="24"/>
  <c r="AO180" i="24"/>
  <c r="AN180" i="24"/>
  <c r="AM180" i="24"/>
  <c r="AL180" i="24"/>
  <c r="AK180" i="24"/>
  <c r="AJ180" i="24"/>
  <c r="AI180" i="24"/>
  <c r="DJ179" i="24"/>
  <c r="DH179" i="24"/>
  <c r="DG179" i="24"/>
  <c r="DF179" i="24"/>
  <c r="DE179" i="24"/>
  <c r="DD179" i="24"/>
  <c r="DC179" i="24"/>
  <c r="DB179" i="24"/>
  <c r="DA179" i="24"/>
  <c r="CZ179" i="24"/>
  <c r="CM179" i="24"/>
  <c r="CK179" i="24"/>
  <c r="CJ179" i="24"/>
  <c r="CI179" i="24"/>
  <c r="CH179" i="24"/>
  <c r="CG179" i="24"/>
  <c r="CF179" i="24"/>
  <c r="CE179" i="24"/>
  <c r="CD179" i="24"/>
  <c r="CC179" i="24"/>
  <c r="BP179" i="24"/>
  <c r="BN179" i="24"/>
  <c r="BM179" i="24"/>
  <c r="BL179" i="24"/>
  <c r="BK179" i="24"/>
  <c r="BJ179" i="24"/>
  <c r="BI179" i="24"/>
  <c r="BH179" i="24"/>
  <c r="BG179" i="24"/>
  <c r="BF179" i="24"/>
  <c r="AS179" i="24"/>
  <c r="AQ179" i="24"/>
  <c r="AP179" i="24"/>
  <c r="AO179" i="24"/>
  <c r="AN179" i="24"/>
  <c r="AM179" i="24"/>
  <c r="AL179" i="24"/>
  <c r="AK179" i="24"/>
  <c r="AJ179" i="24"/>
  <c r="AI179" i="24"/>
  <c r="AB191" i="24"/>
  <c r="AA191" i="24"/>
  <c r="AB189" i="24"/>
  <c r="AA189" i="24"/>
  <c r="AB188" i="24"/>
  <c r="AA188" i="24"/>
  <c r="AB187" i="24"/>
  <c r="AA187" i="24"/>
  <c r="AB164" i="24"/>
  <c r="AA164" i="24"/>
  <c r="AB163" i="24"/>
  <c r="AA163" i="24"/>
  <c r="AB140" i="24"/>
  <c r="AA140" i="24"/>
  <c r="AB161" i="24"/>
  <c r="AA161" i="24"/>
  <c r="BV160" i="24"/>
  <c r="BU160" i="24"/>
  <c r="AB139" i="24"/>
  <c r="AA139" i="24"/>
  <c r="AB160" i="24"/>
  <c r="AA160" i="24"/>
  <c r="CS159" i="24"/>
  <c r="CR159" i="24"/>
  <c r="CJ159" i="24"/>
  <c r="CI159" i="24"/>
  <c r="CH159" i="24"/>
  <c r="CF159" i="24"/>
  <c r="CE159" i="24"/>
  <c r="CD159" i="24"/>
  <c r="CC159" i="24"/>
  <c r="BN159" i="24"/>
  <c r="BM159" i="24"/>
  <c r="BL159" i="24"/>
  <c r="BK159" i="24"/>
  <c r="BJ159" i="24"/>
  <c r="BI159" i="24"/>
  <c r="BH159" i="24"/>
  <c r="BG159" i="24"/>
  <c r="BF159" i="24"/>
  <c r="DJ158" i="24"/>
  <c r="CS158" i="24"/>
  <c r="CR158" i="24"/>
  <c r="CM158" i="24"/>
  <c r="CJ158" i="24"/>
  <c r="CI158" i="24"/>
  <c r="CH158" i="24"/>
  <c r="CF158" i="24"/>
  <c r="CE158" i="24"/>
  <c r="CD158" i="24"/>
  <c r="CC158" i="24"/>
  <c r="BP158" i="24"/>
  <c r="BN158" i="24"/>
  <c r="BM158" i="24"/>
  <c r="BL158" i="24"/>
  <c r="BK158" i="24"/>
  <c r="BJ158" i="24"/>
  <c r="BI158" i="24"/>
  <c r="BH158" i="24"/>
  <c r="BG158" i="24"/>
  <c r="BF158" i="24"/>
  <c r="AS158" i="24"/>
  <c r="BV141" i="24"/>
  <c r="BU141" i="24"/>
  <c r="AY141" i="24"/>
  <c r="AX141" i="24"/>
  <c r="BV140" i="24"/>
  <c r="BU140" i="24"/>
  <c r="AY140" i="24"/>
  <c r="AX140" i="24"/>
  <c r="BV139" i="24"/>
  <c r="BU139" i="24"/>
  <c r="AY139" i="24"/>
  <c r="AX139" i="24"/>
  <c r="BV138" i="24"/>
  <c r="BU138" i="24"/>
  <c r="AY138" i="24"/>
  <c r="AX138" i="24"/>
  <c r="AB138" i="24"/>
  <c r="AA138" i="24"/>
  <c r="BV137" i="24"/>
  <c r="BU137" i="24"/>
  <c r="AY137" i="24"/>
  <c r="AX137" i="24"/>
  <c r="AB137" i="24"/>
  <c r="AA137" i="24"/>
  <c r="BV136" i="24"/>
  <c r="BU136" i="24"/>
  <c r="AY136" i="24"/>
  <c r="AX136" i="24"/>
  <c r="AB136" i="24"/>
  <c r="AA136" i="24"/>
  <c r="BV135" i="24"/>
  <c r="BU135" i="24"/>
  <c r="AY135" i="24"/>
  <c r="AX135" i="24"/>
  <c r="AB135" i="24"/>
  <c r="AA135" i="24"/>
  <c r="BV134" i="24"/>
  <c r="BU134" i="24"/>
  <c r="AY134" i="24"/>
  <c r="AX134" i="24"/>
  <c r="AB134" i="24"/>
  <c r="AA134" i="24"/>
  <c r="BV133" i="24"/>
  <c r="BU133" i="24"/>
  <c r="AY133" i="24"/>
  <c r="AX133" i="24"/>
  <c r="AB133" i="24"/>
  <c r="AA133" i="24"/>
  <c r="BV132" i="24"/>
  <c r="BU132" i="24"/>
  <c r="AY132" i="24"/>
  <c r="AX132" i="24"/>
  <c r="AB132" i="24"/>
  <c r="AA132" i="24"/>
  <c r="BV131" i="24"/>
  <c r="BU131" i="24"/>
  <c r="AY131" i="24"/>
  <c r="AX131" i="24"/>
  <c r="AB131" i="24"/>
  <c r="AA131" i="24"/>
  <c r="BV130" i="24"/>
  <c r="BU130" i="24"/>
  <c r="AY130" i="24"/>
  <c r="AX130" i="24"/>
  <c r="AB130" i="24"/>
  <c r="AA130" i="24"/>
  <c r="CS129" i="24"/>
  <c r="CR129" i="24"/>
  <c r="BN129" i="24"/>
  <c r="BN99" i="24" s="1"/>
  <c r="BM129" i="24"/>
  <c r="BM99" i="24" s="1"/>
  <c r="BL129" i="24"/>
  <c r="BL99" i="24" s="1"/>
  <c r="BK129" i="24"/>
  <c r="BK99" i="24" s="1"/>
  <c r="BJ129" i="24"/>
  <c r="BJ99" i="24" s="1"/>
  <c r="BI129" i="24"/>
  <c r="BI99" i="24" s="1"/>
  <c r="BH129" i="24"/>
  <c r="BH99" i="24" s="1"/>
  <c r="BG129" i="24"/>
  <c r="BG99" i="24" s="1"/>
  <c r="BF129" i="24"/>
  <c r="BF99" i="24" s="1"/>
  <c r="AQ129" i="24"/>
  <c r="AP129" i="24"/>
  <c r="AO129" i="24"/>
  <c r="AN129" i="24"/>
  <c r="AM129" i="24"/>
  <c r="AL129" i="24"/>
  <c r="AK129" i="24"/>
  <c r="AJ129" i="24"/>
  <c r="AI129" i="24"/>
  <c r="DJ128" i="24"/>
  <c r="CS128" i="24"/>
  <c r="CR128" i="24"/>
  <c r="CM128" i="24"/>
  <c r="BP128" i="24"/>
  <c r="BN128" i="24"/>
  <c r="BN98" i="24" s="1"/>
  <c r="BM128" i="24"/>
  <c r="BM98" i="24" s="1"/>
  <c r="BL128" i="24"/>
  <c r="BL98" i="24" s="1"/>
  <c r="BK128" i="24"/>
  <c r="BK98" i="24" s="1"/>
  <c r="BJ128" i="24"/>
  <c r="BJ98" i="24" s="1"/>
  <c r="BI128" i="24"/>
  <c r="BI98" i="24" s="1"/>
  <c r="BH128" i="24"/>
  <c r="BG128" i="24"/>
  <c r="BG98" i="24" s="1"/>
  <c r="BF128" i="24"/>
  <c r="AS128" i="24"/>
  <c r="AQ128" i="24"/>
  <c r="AP128" i="24"/>
  <c r="AO128" i="24"/>
  <c r="AN128" i="24"/>
  <c r="AM128" i="24"/>
  <c r="AL128" i="24"/>
  <c r="AK128" i="24"/>
  <c r="AJ128" i="24"/>
  <c r="AI128" i="24"/>
  <c r="AY111" i="24"/>
  <c r="AX111" i="24"/>
  <c r="AB111" i="24"/>
  <c r="AA111" i="24"/>
  <c r="AY110" i="24"/>
  <c r="AX110" i="24"/>
  <c r="AB110" i="24"/>
  <c r="AA110" i="24"/>
  <c r="BV108" i="24"/>
  <c r="BU108" i="24"/>
  <c r="AY109" i="24"/>
  <c r="AX109" i="24"/>
  <c r="AB109" i="24"/>
  <c r="AA109" i="24"/>
  <c r="BV107" i="24"/>
  <c r="BU107" i="24"/>
  <c r="AY108" i="24"/>
  <c r="AX108" i="24"/>
  <c r="AB108" i="24"/>
  <c r="AA108" i="24"/>
  <c r="AB114" i="24"/>
  <c r="AA114" i="24"/>
  <c r="CS108" i="24"/>
  <c r="CR108" i="24"/>
  <c r="AY107" i="24"/>
  <c r="AX107" i="24"/>
  <c r="AB107" i="24"/>
  <c r="AA107" i="24"/>
  <c r="CS107" i="24"/>
  <c r="CR107" i="24"/>
  <c r="BV106" i="24"/>
  <c r="BU106" i="24"/>
  <c r="AY106" i="24"/>
  <c r="AX106" i="24"/>
  <c r="AB106" i="24"/>
  <c r="AA106" i="24"/>
  <c r="CS106" i="24"/>
  <c r="CR106" i="24"/>
  <c r="BV105" i="24"/>
  <c r="BU105" i="24"/>
  <c r="AY105" i="24"/>
  <c r="AX105" i="24"/>
  <c r="AB105" i="24"/>
  <c r="AA105" i="24"/>
  <c r="CS105" i="24"/>
  <c r="CR105" i="24"/>
  <c r="AY104" i="24"/>
  <c r="AX104" i="24"/>
  <c r="CS104" i="24"/>
  <c r="CR104" i="24"/>
  <c r="BV104" i="24"/>
  <c r="BU104" i="24"/>
  <c r="AB104" i="24"/>
  <c r="AA104" i="24"/>
  <c r="AB113" i="24"/>
  <c r="AA113" i="24"/>
  <c r="CS103" i="24"/>
  <c r="CR103" i="24"/>
  <c r="BV103" i="24"/>
  <c r="BU103" i="24"/>
  <c r="AY103" i="24"/>
  <c r="AX103" i="24"/>
  <c r="AB103" i="24"/>
  <c r="AA103" i="24"/>
  <c r="AB112" i="24"/>
  <c r="AA112" i="24"/>
  <c r="CS102" i="24"/>
  <c r="CR102" i="24"/>
  <c r="BV102" i="24"/>
  <c r="BU102" i="24"/>
  <c r="AY102" i="24"/>
  <c r="AX102" i="24"/>
  <c r="AB102" i="24"/>
  <c r="AA102" i="24"/>
  <c r="CS101" i="24"/>
  <c r="CR101" i="24"/>
  <c r="BV101" i="24"/>
  <c r="BU101" i="24"/>
  <c r="AY101" i="24"/>
  <c r="AX101" i="24"/>
  <c r="AB101" i="24"/>
  <c r="AA101" i="24"/>
  <c r="AB17" i="24"/>
  <c r="AA17" i="24"/>
  <c r="CS100" i="24"/>
  <c r="CR100" i="24"/>
  <c r="BV100" i="24"/>
  <c r="BU100" i="24"/>
  <c r="AY100" i="24"/>
  <c r="AX100" i="24"/>
  <c r="AB100" i="24"/>
  <c r="AA100" i="24"/>
  <c r="AB16" i="24"/>
  <c r="AA16" i="24"/>
  <c r="DH99" i="24"/>
  <c r="DG99" i="24"/>
  <c r="DF99" i="24"/>
  <c r="DE99" i="24"/>
  <c r="DD99" i="24"/>
  <c r="DC99" i="24"/>
  <c r="DB99" i="24"/>
  <c r="DA99" i="24"/>
  <c r="CZ99" i="24"/>
  <c r="BV99" i="24"/>
  <c r="BU99" i="24"/>
  <c r="AQ99" i="24"/>
  <c r="AP99" i="24"/>
  <c r="AO99" i="24"/>
  <c r="AN99" i="24"/>
  <c r="AM99" i="24"/>
  <c r="AL99" i="24"/>
  <c r="AK99" i="24"/>
  <c r="AJ99" i="24"/>
  <c r="AI99" i="24"/>
  <c r="DJ98" i="24"/>
  <c r="DH98" i="24"/>
  <c r="DG98" i="24"/>
  <c r="DF98" i="24"/>
  <c r="DE98" i="24"/>
  <c r="DD98" i="24"/>
  <c r="DC98" i="24"/>
  <c r="DB98" i="24"/>
  <c r="DA98" i="24"/>
  <c r="CZ98" i="24"/>
  <c r="CM98" i="24"/>
  <c r="BV98" i="24"/>
  <c r="BU98" i="24"/>
  <c r="BP98" i="24"/>
  <c r="BF98" i="24"/>
  <c r="AS98" i="24"/>
  <c r="AQ98" i="24"/>
  <c r="AP98" i="24"/>
  <c r="AO98" i="24"/>
  <c r="AN98" i="24"/>
  <c r="AM98" i="24"/>
  <c r="AL98" i="24"/>
  <c r="AK98" i="24"/>
  <c r="AJ98" i="24"/>
  <c r="AI98" i="24"/>
  <c r="AY78" i="24"/>
  <c r="AX78" i="24"/>
  <c r="AY77" i="24"/>
  <c r="AX77" i="24"/>
  <c r="AY76" i="24"/>
  <c r="AX76" i="24"/>
  <c r="AY75" i="24"/>
  <c r="AX75" i="24"/>
  <c r="AY74" i="24"/>
  <c r="AX74" i="24"/>
  <c r="AB75" i="24"/>
  <c r="AA75" i="24"/>
  <c r="BV73" i="24"/>
  <c r="BU73" i="24"/>
  <c r="AY73" i="24"/>
  <c r="AX73" i="24"/>
  <c r="AB74" i="24"/>
  <c r="AA74" i="24"/>
  <c r="CS70" i="24"/>
  <c r="CR70" i="24"/>
  <c r="BV72" i="24"/>
  <c r="BU72" i="24"/>
  <c r="AY72" i="24"/>
  <c r="AX72" i="24"/>
  <c r="AB73" i="24"/>
  <c r="AA73" i="24"/>
  <c r="CS69" i="24"/>
  <c r="CR69" i="24"/>
  <c r="BV71" i="24"/>
  <c r="BU71" i="24"/>
  <c r="AY71" i="24"/>
  <c r="AX71" i="24"/>
  <c r="AB71" i="24"/>
  <c r="AA71" i="24"/>
  <c r="BV70" i="24"/>
  <c r="BU70" i="24"/>
  <c r="AY70" i="24"/>
  <c r="AX70" i="24"/>
  <c r="AB70" i="24"/>
  <c r="AA70" i="24"/>
  <c r="BV109" i="24"/>
  <c r="BU109" i="24"/>
  <c r="BV69" i="24"/>
  <c r="BU69" i="24"/>
  <c r="AY68" i="24"/>
  <c r="AX68" i="24"/>
  <c r="AB69" i="24"/>
  <c r="AA69" i="24"/>
  <c r="CS68" i="24"/>
  <c r="CR68" i="24"/>
  <c r="BV68" i="24"/>
  <c r="BU68" i="24"/>
  <c r="AY67" i="24"/>
  <c r="AX67" i="24"/>
  <c r="AB68" i="24"/>
  <c r="AA68" i="24"/>
  <c r="CS67" i="24"/>
  <c r="CR67" i="24"/>
  <c r="BV67" i="24"/>
  <c r="BU67" i="24"/>
  <c r="AB67" i="24"/>
  <c r="AA67" i="24"/>
  <c r="BV66" i="24"/>
  <c r="BU66" i="24"/>
  <c r="AY66" i="24"/>
  <c r="AX66" i="24"/>
  <c r="AB66" i="24"/>
  <c r="AA66" i="24"/>
  <c r="CS66" i="24"/>
  <c r="CR66" i="24"/>
  <c r="BV65" i="24"/>
  <c r="BU65" i="24"/>
  <c r="AY65" i="24"/>
  <c r="AX65" i="24"/>
  <c r="AB65" i="24"/>
  <c r="AA65" i="24"/>
  <c r="CS65" i="24"/>
  <c r="CR65" i="24"/>
  <c r="BV64" i="24"/>
  <c r="BU64" i="24"/>
  <c r="AY64" i="24"/>
  <c r="AX64" i="24"/>
  <c r="AB64" i="24"/>
  <c r="AA64" i="24"/>
  <c r="DH63" i="24"/>
  <c r="DG63" i="24"/>
  <c r="DF63" i="24"/>
  <c r="DE63" i="24"/>
  <c r="DD63" i="24"/>
  <c r="DC63" i="24"/>
  <c r="DB63" i="24"/>
  <c r="DA63" i="24"/>
  <c r="CZ63" i="24"/>
  <c r="CK63" i="24"/>
  <c r="CJ63" i="24"/>
  <c r="CI63" i="24"/>
  <c r="CH63" i="24"/>
  <c r="CG63" i="24"/>
  <c r="CF63" i="24"/>
  <c r="CE63" i="24"/>
  <c r="CD63" i="24"/>
  <c r="CC63" i="24"/>
  <c r="BN63" i="24"/>
  <c r="BM63" i="24"/>
  <c r="BL63" i="24"/>
  <c r="BK63" i="24"/>
  <c r="BJ63" i="24"/>
  <c r="BI63" i="24"/>
  <c r="BH63" i="24"/>
  <c r="BG63" i="24"/>
  <c r="BF63" i="24"/>
  <c r="AQ63" i="24"/>
  <c r="AP63" i="24"/>
  <c r="AO63" i="24"/>
  <c r="AN63" i="24"/>
  <c r="AM63" i="24"/>
  <c r="AL63" i="24"/>
  <c r="AK63" i="24"/>
  <c r="AJ63" i="24"/>
  <c r="AI63" i="24"/>
  <c r="DJ62" i="24"/>
  <c r="DH62" i="24"/>
  <c r="DG62" i="24"/>
  <c r="DF62" i="24"/>
  <c r="DE62" i="24"/>
  <c r="DD62" i="24"/>
  <c r="DC62" i="24"/>
  <c r="DB62" i="24"/>
  <c r="DA62" i="24"/>
  <c r="CZ62" i="24"/>
  <c r="CM62" i="24"/>
  <c r="CK62" i="24"/>
  <c r="CJ62" i="24"/>
  <c r="CI62" i="24"/>
  <c r="CH62" i="24"/>
  <c r="CG62" i="24"/>
  <c r="CF62" i="24"/>
  <c r="CE62" i="24"/>
  <c r="CD62" i="24"/>
  <c r="CC62" i="24"/>
  <c r="BP62" i="24"/>
  <c r="BN62" i="24"/>
  <c r="BM62" i="24"/>
  <c r="BL62" i="24"/>
  <c r="BK62" i="24"/>
  <c r="BJ62" i="24"/>
  <c r="BI62" i="24"/>
  <c r="BH62" i="24"/>
  <c r="BG62" i="24"/>
  <c r="BF62" i="24"/>
  <c r="AS62" i="24"/>
  <c r="AQ62" i="24"/>
  <c r="AP62" i="24"/>
  <c r="AO62" i="24"/>
  <c r="AN62" i="24"/>
  <c r="AM62" i="24"/>
  <c r="AL62" i="24"/>
  <c r="AK62" i="24"/>
  <c r="AJ62" i="24"/>
  <c r="AI62" i="24"/>
  <c r="CS55" i="24"/>
  <c r="CR55" i="24"/>
  <c r="CS54" i="24"/>
  <c r="CR54" i="24"/>
  <c r="CS53" i="24"/>
  <c r="CR53" i="24"/>
  <c r="CS52" i="24"/>
  <c r="CR52" i="24"/>
  <c r="AY51" i="24"/>
  <c r="AX51" i="24"/>
  <c r="AY50" i="24"/>
  <c r="AX50" i="24"/>
  <c r="CS51" i="24"/>
  <c r="CR51" i="24"/>
  <c r="AY49" i="24"/>
  <c r="AX49" i="24"/>
  <c r="CS50" i="24"/>
  <c r="CR50" i="24"/>
  <c r="CS49" i="24"/>
  <c r="CR49" i="24"/>
  <c r="CS48" i="24"/>
  <c r="CR48" i="24"/>
  <c r="AY48" i="24"/>
  <c r="AX48" i="24"/>
  <c r="CS47" i="24"/>
  <c r="CR47" i="24"/>
  <c r="BV45" i="24"/>
  <c r="BU45" i="24"/>
  <c r="AY47" i="24"/>
  <c r="AX47" i="24"/>
  <c r="CS46" i="24"/>
  <c r="CR46" i="24"/>
  <c r="BV44" i="24"/>
  <c r="BU44" i="24"/>
  <c r="AY46" i="24"/>
  <c r="AX46" i="24"/>
  <c r="CS45" i="24"/>
  <c r="CR45" i="24"/>
  <c r="BV43" i="24"/>
  <c r="BU43" i="24"/>
  <c r="AY45" i="24"/>
  <c r="AX45" i="24"/>
  <c r="CS44" i="24"/>
  <c r="CR44" i="24"/>
  <c r="AY44" i="24"/>
  <c r="AX44" i="24"/>
  <c r="AB42" i="24"/>
  <c r="AA42" i="24"/>
  <c r="CS43" i="24"/>
  <c r="CR43" i="24"/>
  <c r="BV42" i="24"/>
  <c r="BU42" i="24"/>
  <c r="AY43" i="24"/>
  <c r="AX43" i="24"/>
  <c r="AB47" i="24"/>
  <c r="AA47" i="24"/>
  <c r="CS42" i="24"/>
  <c r="CR42" i="24"/>
  <c r="BV41" i="24"/>
  <c r="BU41" i="24"/>
  <c r="AY42" i="24"/>
  <c r="AX42" i="24"/>
  <c r="AB41" i="24"/>
  <c r="AA41" i="24"/>
  <c r="AB46" i="24"/>
  <c r="AA46" i="24"/>
  <c r="CS41" i="24"/>
  <c r="CR41" i="24"/>
  <c r="AY41" i="24"/>
  <c r="AX41" i="24"/>
  <c r="AB40" i="24"/>
  <c r="AA40" i="24"/>
  <c r="AB45" i="24"/>
  <c r="AA45" i="24"/>
  <c r="CS40" i="24"/>
  <c r="CR40" i="24"/>
  <c r="BV40" i="24"/>
  <c r="BU40" i="24"/>
  <c r="AY40" i="24"/>
  <c r="AX40" i="24"/>
  <c r="AB39" i="24"/>
  <c r="AA39" i="24"/>
  <c r="AB44" i="24"/>
  <c r="AA44" i="24"/>
  <c r="CS39" i="24"/>
  <c r="CR39" i="24"/>
  <c r="BV39" i="24"/>
  <c r="BU39" i="24"/>
  <c r="AY39" i="24"/>
  <c r="AX39" i="24"/>
  <c r="CS38" i="24"/>
  <c r="CR38" i="24"/>
  <c r="BV38" i="24"/>
  <c r="BU38" i="24"/>
  <c r="AY38" i="24"/>
  <c r="AX38" i="24"/>
  <c r="AB38" i="24"/>
  <c r="AA38" i="24"/>
  <c r="AB43" i="24"/>
  <c r="AA43" i="24"/>
  <c r="CS37" i="24"/>
  <c r="CR37" i="24"/>
  <c r="BV37" i="24"/>
  <c r="BU37" i="24"/>
  <c r="AY37" i="24"/>
  <c r="AX37" i="24"/>
  <c r="AB37" i="24"/>
  <c r="AA37" i="24"/>
  <c r="CS36" i="24"/>
  <c r="CR36" i="24"/>
  <c r="CK36" i="24"/>
  <c r="CJ36" i="24"/>
  <c r="CI36" i="24"/>
  <c r="CH36" i="24"/>
  <c r="CG36" i="24"/>
  <c r="CF36" i="24"/>
  <c r="CE36" i="24"/>
  <c r="CD36" i="24"/>
  <c r="CC36" i="24"/>
  <c r="BN36" i="24"/>
  <c r="BM36" i="24"/>
  <c r="BL36" i="24"/>
  <c r="BK36" i="24"/>
  <c r="BJ36" i="24"/>
  <c r="BI36" i="24"/>
  <c r="BH36" i="24"/>
  <c r="BG36" i="24"/>
  <c r="BF36" i="24"/>
  <c r="AQ36" i="24"/>
  <c r="AP36" i="24"/>
  <c r="AO36" i="24"/>
  <c r="AN36" i="24"/>
  <c r="AM36" i="24"/>
  <c r="AL36" i="24"/>
  <c r="AK36" i="24"/>
  <c r="AJ36" i="24"/>
  <c r="AI36" i="24"/>
  <c r="DJ35" i="24"/>
  <c r="CS35" i="24"/>
  <c r="CR35" i="24"/>
  <c r="CM35" i="24"/>
  <c r="CK35" i="24"/>
  <c r="CJ35" i="24"/>
  <c r="CI35" i="24"/>
  <c r="CH35" i="24"/>
  <c r="CG35" i="24"/>
  <c r="CF35" i="24"/>
  <c r="CE35" i="24"/>
  <c r="CD35" i="24"/>
  <c r="CC35" i="24"/>
  <c r="BP35" i="24"/>
  <c r="BN35" i="24"/>
  <c r="BM35" i="24"/>
  <c r="BL35" i="24"/>
  <c r="BK35" i="24"/>
  <c r="BJ35" i="24"/>
  <c r="BI35" i="24"/>
  <c r="BH35" i="24"/>
  <c r="BG35" i="24"/>
  <c r="BF35" i="24"/>
  <c r="AS35" i="24"/>
  <c r="AQ35" i="24"/>
  <c r="AP35" i="24"/>
  <c r="AO35" i="24"/>
  <c r="AN35" i="24"/>
  <c r="AM35" i="24"/>
  <c r="AL35" i="24"/>
  <c r="AK35" i="24"/>
  <c r="AJ35" i="24"/>
  <c r="AI35" i="24"/>
  <c r="AY22" i="24"/>
  <c r="AX22" i="24"/>
  <c r="AY21" i="24"/>
  <c r="AX21" i="24"/>
  <c r="AY20" i="24"/>
  <c r="AX20" i="24"/>
  <c r="AY19" i="24"/>
  <c r="AX19" i="24"/>
  <c r="AB15" i="24"/>
  <c r="AA15" i="24"/>
  <c r="BV16" i="24"/>
  <c r="BU16" i="24"/>
  <c r="AY18" i="24"/>
  <c r="AX18" i="24"/>
  <c r="BV15" i="24"/>
  <c r="BU15" i="24"/>
  <c r="AY17" i="24"/>
  <c r="AX17" i="24"/>
  <c r="BV14" i="24"/>
  <c r="BU14" i="24"/>
  <c r="AY16" i="24"/>
  <c r="AX16" i="24"/>
  <c r="AB14" i="24"/>
  <c r="AA14" i="24"/>
  <c r="BV13" i="24"/>
  <c r="BU13" i="24"/>
  <c r="AY15" i="24"/>
  <c r="AX15" i="24"/>
  <c r="BV12" i="24"/>
  <c r="BU12" i="24"/>
  <c r="AY14" i="24"/>
  <c r="AX14" i="24"/>
  <c r="AB13" i="24"/>
  <c r="AA13" i="24"/>
  <c r="BV11" i="24"/>
  <c r="BU11" i="24"/>
  <c r="AY13" i="24"/>
  <c r="AX13" i="24"/>
  <c r="AB12" i="24"/>
  <c r="AA12" i="24"/>
  <c r="BV10" i="24"/>
  <c r="BU10" i="24"/>
  <c r="AY12" i="24"/>
  <c r="AX12" i="24"/>
  <c r="AY11" i="24"/>
  <c r="AX11" i="24"/>
  <c r="AB11" i="24"/>
  <c r="AA11" i="24"/>
  <c r="CS10" i="24"/>
  <c r="CR10" i="24"/>
  <c r="BV9" i="24"/>
  <c r="BU9" i="24"/>
  <c r="AY10" i="24"/>
  <c r="AX10" i="24"/>
  <c r="AB10" i="24"/>
  <c r="AA10" i="24"/>
  <c r="CS9" i="24"/>
  <c r="CR9" i="24"/>
  <c r="BV8" i="24"/>
  <c r="BU8" i="24"/>
  <c r="AB9" i="24"/>
  <c r="AA9" i="24"/>
  <c r="CS8" i="24"/>
  <c r="CR8" i="24"/>
  <c r="AY8" i="24"/>
  <c r="AX8" i="24"/>
  <c r="AB8" i="24"/>
  <c r="AA8" i="24"/>
  <c r="DH7" i="24"/>
  <c r="DG7" i="24"/>
  <c r="DF7" i="24"/>
  <c r="DE7" i="24"/>
  <c r="DD7" i="24"/>
  <c r="DC7" i="24"/>
  <c r="DB7" i="24"/>
  <c r="DA7" i="24"/>
  <c r="CZ7" i="24"/>
  <c r="CK7" i="24"/>
  <c r="CJ7" i="24"/>
  <c r="CI7" i="24"/>
  <c r="CH7" i="24"/>
  <c r="CG7" i="24"/>
  <c r="CF7" i="24"/>
  <c r="CE7" i="24"/>
  <c r="CD7" i="24"/>
  <c r="CC7" i="24"/>
  <c r="BN7" i="24"/>
  <c r="BM7" i="24"/>
  <c r="BL7" i="24"/>
  <c r="BK7" i="24"/>
  <c r="BJ7" i="24"/>
  <c r="BI7" i="24"/>
  <c r="BH7" i="24"/>
  <c r="BG7" i="24"/>
  <c r="BF7" i="24"/>
  <c r="AQ7" i="24"/>
  <c r="AP7" i="24"/>
  <c r="AO7" i="24"/>
  <c r="AN7" i="24"/>
  <c r="AM7" i="24"/>
  <c r="AL7" i="24"/>
  <c r="AK7" i="24"/>
  <c r="AJ7" i="24"/>
  <c r="AI7" i="24"/>
  <c r="T7" i="24"/>
  <c r="S7" i="24"/>
  <c r="R7" i="24"/>
  <c r="Q7" i="24"/>
  <c r="P7" i="24"/>
  <c r="O7" i="24"/>
  <c r="N7" i="24"/>
  <c r="M7" i="24"/>
  <c r="L7" i="24"/>
  <c r="DJ6" i="24"/>
  <c r="DH6" i="24"/>
  <c r="DG6" i="24"/>
  <c r="DF6" i="24"/>
  <c r="DE6" i="24"/>
  <c r="DD6" i="24"/>
  <c r="DC6" i="24"/>
  <c r="DB6" i="24"/>
  <c r="DA6" i="24"/>
  <c r="CZ6" i="24"/>
  <c r="CM6" i="24"/>
  <c r="CK6" i="24"/>
  <c r="CJ6" i="24"/>
  <c r="CI6" i="24"/>
  <c r="CH6" i="24"/>
  <c r="CG6" i="24"/>
  <c r="CF6" i="24"/>
  <c r="CE6" i="24"/>
  <c r="CD6" i="24"/>
  <c r="CC6" i="24"/>
  <c r="BP6" i="24"/>
  <c r="BN6" i="24"/>
  <c r="BM6" i="24"/>
  <c r="BL6" i="24"/>
  <c r="BK6" i="24"/>
  <c r="BJ6" i="24"/>
  <c r="BI6" i="24"/>
  <c r="BH6" i="24"/>
  <c r="BG6" i="24"/>
  <c r="BF6" i="24"/>
  <c r="AS6" i="24"/>
  <c r="AQ6" i="24"/>
  <c r="AP6" i="24"/>
  <c r="AO6" i="24"/>
  <c r="AN6" i="24"/>
  <c r="AM6" i="24"/>
  <c r="AL6" i="24"/>
  <c r="AK6" i="24"/>
  <c r="AJ6" i="24"/>
  <c r="AI6" i="24"/>
  <c r="V6" i="24"/>
  <c r="T6" i="24"/>
  <c r="S6" i="24"/>
  <c r="R6" i="24"/>
  <c r="Q6" i="24"/>
  <c r="P6" i="24"/>
  <c r="O6" i="24"/>
  <c r="N6" i="24"/>
  <c r="M6" i="24"/>
  <c r="L6" i="24"/>
  <c r="DJ4" i="24"/>
  <c r="CM4" i="24"/>
  <c r="BP4" i="24"/>
  <c r="AS4" i="24"/>
  <c r="V4" i="24"/>
  <c r="DJ3" i="24"/>
  <c r="CM3" i="24"/>
  <c r="BP3" i="24"/>
  <c r="AS3" i="24"/>
  <c r="V3" i="24"/>
  <c r="DJ2" i="24"/>
  <c r="CX2" i="24"/>
  <c r="CM2" i="24"/>
  <c r="CA2" i="24"/>
  <c r="BP2" i="24"/>
  <c r="AS2" i="24"/>
  <c r="V2" i="24"/>
  <c r="J2" i="24"/>
  <c r="AB63" i="24" l="1"/>
  <c r="AY63" i="24"/>
  <c r="BU36" i="24"/>
  <c r="AA7" i="24"/>
  <c r="AX180" i="24"/>
  <c r="BU159" i="24"/>
  <c r="CK159" i="24" s="1"/>
  <c r="AY179" i="24"/>
  <c r="CS7" i="24"/>
  <c r="BU62" i="24"/>
  <c r="BV180" i="24"/>
  <c r="BU7" i="24"/>
  <c r="AY7" i="24"/>
  <c r="CR62" i="24"/>
  <c r="CS98" i="24"/>
  <c r="CR99" i="24"/>
  <c r="AA180" i="24"/>
  <c r="AX36" i="24"/>
  <c r="BV63" i="24"/>
  <c r="BV179" i="24"/>
  <c r="AY36" i="24"/>
  <c r="BU180" i="24"/>
  <c r="AB36" i="24"/>
  <c r="BV6" i="24"/>
  <c r="BV62" i="24"/>
  <c r="AY159" i="24"/>
  <c r="AB179" i="24"/>
  <c r="AX62" i="24"/>
  <c r="AA63" i="24"/>
  <c r="BU179" i="24"/>
  <c r="CR179" i="24"/>
  <c r="AX6" i="24"/>
  <c r="AY35" i="24"/>
  <c r="BU35" i="24"/>
  <c r="AY128" i="24"/>
  <c r="CS62" i="24"/>
  <c r="AB98" i="24"/>
  <c r="BV35" i="24"/>
  <c r="CR7" i="24"/>
  <c r="AB62" i="24"/>
  <c r="AA99" i="24"/>
  <c r="AX128" i="24"/>
  <c r="AY99" i="24"/>
  <c r="AX179" i="24"/>
  <c r="CR63" i="24"/>
  <c r="AB128" i="24"/>
  <c r="AY158" i="24"/>
  <c r="CS6" i="24"/>
  <c r="AB35" i="24"/>
  <c r="BV36" i="24"/>
  <c r="AA128" i="24"/>
  <c r="AB129" i="24"/>
  <c r="AA179" i="24"/>
  <c r="AB6" i="24"/>
  <c r="AX35" i="24"/>
  <c r="E6" i="24"/>
  <c r="AB7" i="24"/>
  <c r="BV7" i="24"/>
  <c r="AA35" i="24"/>
  <c r="CS63" i="24"/>
  <c r="CS179" i="24"/>
  <c r="AB180" i="24"/>
  <c r="AY180" i="24"/>
  <c r="CS180" i="24"/>
  <c r="D7" i="24"/>
  <c r="AX99" i="24"/>
  <c r="BU63" i="24"/>
  <c r="AX7" i="24"/>
  <c r="AX63" i="24"/>
  <c r="CR98" i="24"/>
  <c r="AB99" i="24"/>
  <c r="CS99" i="24"/>
  <c r="AA129" i="24"/>
  <c r="AY129" i="24"/>
  <c r="CR180" i="24"/>
  <c r="AX129" i="24"/>
  <c r="BH98" i="24"/>
  <c r="AY98" i="24" s="1"/>
  <c r="BU6" i="24"/>
  <c r="AY62" i="24"/>
  <c r="AA6" i="24"/>
  <c r="AX158" i="24"/>
  <c r="BU158" i="24"/>
  <c r="CR6" i="24"/>
  <c r="D6" i="24"/>
  <c r="AA62" i="24"/>
  <c r="AY6" i="24"/>
  <c r="AX159" i="24"/>
  <c r="E7" i="24"/>
  <c r="AA36" i="24"/>
  <c r="AA98" i="24"/>
  <c r="CG159" i="24" l="1"/>
  <c r="BV159" i="24" s="1"/>
  <c r="CG158" i="24"/>
  <c r="CK158" i="24"/>
  <c r="AX98" i="24"/>
  <c r="BV158" i="24" l="1"/>
  <c r="E176" i="23" l="1"/>
  <c r="D176" i="23"/>
  <c r="E175" i="23"/>
  <c r="D175" i="23"/>
  <c r="E174" i="23"/>
  <c r="D174" i="23"/>
  <c r="E173" i="23"/>
  <c r="D173" i="23"/>
  <c r="E172" i="23"/>
  <c r="D172" i="23"/>
  <c r="E171" i="23"/>
  <c r="D171" i="23"/>
  <c r="DH170" i="23"/>
  <c r="DH140" i="23" s="1"/>
  <c r="DG170" i="23"/>
  <c r="DG140" i="23" s="1"/>
  <c r="DF170" i="23"/>
  <c r="DF140" i="23" s="1"/>
  <c r="DE170" i="23"/>
  <c r="DE140" i="23" s="1"/>
  <c r="DD170" i="23"/>
  <c r="DD140" i="23" s="1"/>
  <c r="DC170" i="23"/>
  <c r="DC140" i="23" s="1"/>
  <c r="DB170" i="23"/>
  <c r="DA170" i="23"/>
  <c r="CZ170" i="23"/>
  <c r="CZ140" i="23" s="1"/>
  <c r="CK170" i="23"/>
  <c r="CJ170" i="23"/>
  <c r="CI170" i="23"/>
  <c r="CH170" i="23"/>
  <c r="CG170" i="23"/>
  <c r="CF170" i="23"/>
  <c r="CE170" i="23"/>
  <c r="CD170" i="23"/>
  <c r="CC170" i="23"/>
  <c r="BN170" i="23"/>
  <c r="BM170" i="23"/>
  <c r="BL170" i="23"/>
  <c r="BK170" i="23"/>
  <c r="BJ170" i="23"/>
  <c r="BI170" i="23"/>
  <c r="BH170" i="23"/>
  <c r="BG170" i="23"/>
  <c r="BF170" i="23"/>
  <c r="AQ170" i="23"/>
  <c r="AP170" i="23"/>
  <c r="AO170" i="23"/>
  <c r="AN170" i="23"/>
  <c r="AM170" i="23"/>
  <c r="AL170" i="23"/>
  <c r="AK170" i="23"/>
  <c r="AJ170" i="23"/>
  <c r="AI170" i="23"/>
  <c r="T170" i="23"/>
  <c r="S170" i="23"/>
  <c r="R170" i="23"/>
  <c r="Q170" i="23"/>
  <c r="P170" i="23"/>
  <c r="O170" i="23"/>
  <c r="N170" i="23"/>
  <c r="M170" i="23"/>
  <c r="L170" i="23"/>
  <c r="DH169" i="23"/>
  <c r="DH139" i="23" s="1"/>
  <c r="DG169" i="23"/>
  <c r="DG139" i="23" s="1"/>
  <c r="DF169" i="23"/>
  <c r="DF139" i="23" s="1"/>
  <c r="DE169" i="23"/>
  <c r="DE139" i="23" s="1"/>
  <c r="DD169" i="23"/>
  <c r="DD139" i="23" s="1"/>
  <c r="DC169" i="23"/>
  <c r="DC139" i="23" s="1"/>
  <c r="DB169" i="23"/>
  <c r="DB139" i="23" s="1"/>
  <c r="DA169" i="23"/>
  <c r="CZ169" i="23"/>
  <c r="CZ139" i="23" s="1"/>
  <c r="CM169" i="23"/>
  <c r="CK169" i="23"/>
  <c r="CJ169" i="23"/>
  <c r="CI169" i="23"/>
  <c r="CH169" i="23"/>
  <c r="CG169" i="23"/>
  <c r="CF169" i="23"/>
  <c r="CE169" i="23"/>
  <c r="CD169" i="23"/>
  <c r="CC169" i="23"/>
  <c r="BP169" i="23"/>
  <c r="BN169" i="23"/>
  <c r="BM169" i="23"/>
  <c r="BL169" i="23"/>
  <c r="BK169" i="23"/>
  <c r="BJ169" i="23"/>
  <c r="BI169" i="23"/>
  <c r="BH169" i="23"/>
  <c r="BG169" i="23"/>
  <c r="BF169" i="23"/>
  <c r="AS169" i="23"/>
  <c r="AQ169" i="23"/>
  <c r="AP169" i="23"/>
  <c r="AO169" i="23"/>
  <c r="AN169" i="23"/>
  <c r="AM169" i="23"/>
  <c r="AL169" i="23"/>
  <c r="AK169" i="23"/>
  <c r="AJ169" i="23"/>
  <c r="AI169" i="23"/>
  <c r="V169" i="23"/>
  <c r="T169" i="23"/>
  <c r="S169" i="23"/>
  <c r="R169" i="23"/>
  <c r="Q169" i="23"/>
  <c r="P169" i="23"/>
  <c r="O169" i="23"/>
  <c r="N169" i="23"/>
  <c r="M169" i="23"/>
  <c r="L169" i="23"/>
  <c r="E153" i="23"/>
  <c r="D153" i="23"/>
  <c r="E152" i="23"/>
  <c r="D152" i="23"/>
  <c r="E151" i="23"/>
  <c r="D151" i="23"/>
  <c r="CS150" i="23"/>
  <c r="CR150" i="23"/>
  <c r="E150" i="23"/>
  <c r="D150" i="23"/>
  <c r="CS149" i="23"/>
  <c r="CR149" i="23"/>
  <c r="E149" i="23"/>
  <c r="D149" i="23"/>
  <c r="CS148" i="23"/>
  <c r="CR148" i="23"/>
  <c r="E148" i="23"/>
  <c r="D148" i="23"/>
  <c r="CS147" i="23"/>
  <c r="CR147" i="23"/>
  <c r="E147" i="23"/>
  <c r="D147" i="23"/>
  <c r="CS146" i="23"/>
  <c r="CR146" i="23"/>
  <c r="E146" i="23"/>
  <c r="D146" i="23"/>
  <c r="CS145" i="23"/>
  <c r="CR145" i="23"/>
  <c r="E145" i="23"/>
  <c r="D145" i="23"/>
  <c r="CS144" i="23"/>
  <c r="CR144" i="23"/>
  <c r="E144" i="23"/>
  <c r="D144" i="23"/>
  <c r="CS143" i="23"/>
  <c r="CR143" i="23"/>
  <c r="E143" i="23"/>
  <c r="D143" i="23"/>
  <c r="CS142" i="23"/>
  <c r="CR142" i="23"/>
  <c r="AY144" i="23"/>
  <c r="AX144" i="23"/>
  <c r="CS141" i="23"/>
  <c r="CR141" i="23"/>
  <c r="AY142" i="23"/>
  <c r="AX142" i="23"/>
  <c r="AB142" i="23"/>
  <c r="AA142" i="23"/>
  <c r="E142" i="23"/>
  <c r="D142" i="23"/>
  <c r="BV141" i="23"/>
  <c r="BU141" i="23"/>
  <c r="AY141" i="23"/>
  <c r="AX141" i="23"/>
  <c r="AB141" i="23"/>
  <c r="AA141" i="23"/>
  <c r="E141" i="23"/>
  <c r="D141" i="23"/>
  <c r="BV140" i="23"/>
  <c r="BU140" i="23"/>
  <c r="BN140" i="23"/>
  <c r="BM140" i="23"/>
  <c r="BM116" i="23" s="1"/>
  <c r="BL140" i="23"/>
  <c r="BL116" i="23" s="1"/>
  <c r="BK140" i="23"/>
  <c r="BK116" i="23" s="1"/>
  <c r="BJ140" i="23"/>
  <c r="BJ116" i="23" s="1"/>
  <c r="BI140" i="23"/>
  <c r="BI116" i="23" s="1"/>
  <c r="BH140" i="23"/>
  <c r="BH116" i="23" s="1"/>
  <c r="BG140" i="23"/>
  <c r="BG116" i="23" s="1"/>
  <c r="BF140" i="23"/>
  <c r="BF116" i="23" s="1"/>
  <c r="AB140" i="23"/>
  <c r="AA140" i="23"/>
  <c r="E140" i="23"/>
  <c r="D140" i="23"/>
  <c r="DJ139" i="23"/>
  <c r="CM139" i="23"/>
  <c r="BV139" i="23"/>
  <c r="BU139" i="23"/>
  <c r="BP139" i="23"/>
  <c r="BN139" i="23"/>
  <c r="BN115" i="23" s="1"/>
  <c r="BM139" i="23"/>
  <c r="BM115" i="23" s="1"/>
  <c r="BL139" i="23"/>
  <c r="BL115" i="23" s="1"/>
  <c r="BK139" i="23"/>
  <c r="BK115" i="23" s="1"/>
  <c r="BJ139" i="23"/>
  <c r="BJ115" i="23" s="1"/>
  <c r="BI139" i="23"/>
  <c r="BH139" i="23"/>
  <c r="BH115" i="23" s="1"/>
  <c r="BG139" i="23"/>
  <c r="BG115" i="23" s="1"/>
  <c r="BF139" i="23"/>
  <c r="BF115" i="23" s="1"/>
  <c r="AS139" i="23"/>
  <c r="AB139" i="23"/>
  <c r="AA139" i="23"/>
  <c r="V139" i="23"/>
  <c r="E139" i="23"/>
  <c r="D139" i="23"/>
  <c r="AB125" i="23"/>
  <c r="AA125" i="23"/>
  <c r="AB124" i="23"/>
  <c r="AA124" i="23"/>
  <c r="BV125" i="23"/>
  <c r="BU125" i="23"/>
  <c r="BV124" i="23"/>
  <c r="BU124" i="23"/>
  <c r="AB123" i="23"/>
  <c r="AA123" i="23"/>
  <c r="E124" i="23"/>
  <c r="D124" i="23"/>
  <c r="AY125" i="23"/>
  <c r="AX125" i="23"/>
  <c r="E123" i="23"/>
  <c r="D123" i="23"/>
  <c r="BV123" i="23"/>
  <c r="BU123" i="23"/>
  <c r="AY124" i="23"/>
  <c r="AX124" i="23"/>
  <c r="AB122" i="23"/>
  <c r="AA122" i="23"/>
  <c r="E122" i="23"/>
  <c r="D122" i="23"/>
  <c r="BV122" i="23"/>
  <c r="BU122" i="23"/>
  <c r="AY123" i="23"/>
  <c r="AX123" i="23"/>
  <c r="AB121" i="23"/>
  <c r="AA121" i="23"/>
  <c r="E121" i="23"/>
  <c r="D121" i="23"/>
  <c r="BV121" i="23"/>
  <c r="BU121" i="23"/>
  <c r="AY122" i="23"/>
  <c r="AX122" i="23"/>
  <c r="AB120" i="23"/>
  <c r="AA120" i="23"/>
  <c r="E120" i="23"/>
  <c r="D120" i="23"/>
  <c r="BV120" i="23"/>
  <c r="BU120" i="23"/>
  <c r="AY121" i="23"/>
  <c r="AX121" i="23"/>
  <c r="E119" i="23"/>
  <c r="D119" i="23"/>
  <c r="BV119" i="23"/>
  <c r="BU119" i="23"/>
  <c r="AY120" i="23"/>
  <c r="AX120" i="23"/>
  <c r="AB119" i="23"/>
  <c r="AA119" i="23"/>
  <c r="E118" i="23"/>
  <c r="D118" i="23"/>
  <c r="BV118" i="23"/>
  <c r="BU118" i="23"/>
  <c r="AY119" i="23"/>
  <c r="AX119" i="23"/>
  <c r="AB118" i="23"/>
  <c r="AA118" i="23"/>
  <c r="BV117" i="23"/>
  <c r="BU117" i="23"/>
  <c r="AY118" i="23"/>
  <c r="AX118" i="23"/>
  <c r="AB117" i="23"/>
  <c r="AA117" i="23"/>
  <c r="E117" i="23"/>
  <c r="D117" i="23"/>
  <c r="CS116" i="23"/>
  <c r="CR116" i="23"/>
  <c r="CK116" i="23"/>
  <c r="CJ116" i="23"/>
  <c r="CI116" i="23"/>
  <c r="CH116" i="23"/>
  <c r="CG116" i="23"/>
  <c r="CF116" i="23"/>
  <c r="CE116" i="23"/>
  <c r="CD116" i="23"/>
  <c r="CC116" i="23"/>
  <c r="AQ116" i="23"/>
  <c r="AP116" i="23"/>
  <c r="AO116" i="23"/>
  <c r="AN116" i="23"/>
  <c r="AM116" i="23"/>
  <c r="AL116" i="23"/>
  <c r="AK116" i="23"/>
  <c r="AJ116" i="23"/>
  <c r="AI116" i="23"/>
  <c r="T116" i="23"/>
  <c r="S116" i="23"/>
  <c r="R116" i="23"/>
  <c r="Q116" i="23"/>
  <c r="P116" i="23"/>
  <c r="O116" i="23"/>
  <c r="N116" i="23"/>
  <c r="M116" i="23"/>
  <c r="L116" i="23"/>
  <c r="DJ115" i="23"/>
  <c r="CS115" i="23"/>
  <c r="CR115" i="23"/>
  <c r="CM115" i="23"/>
  <c r="CK115" i="23"/>
  <c r="CJ115" i="23"/>
  <c r="CI115" i="23"/>
  <c r="CH115" i="23"/>
  <c r="CG115" i="23"/>
  <c r="CF115" i="23"/>
  <c r="CE115" i="23"/>
  <c r="CD115" i="23"/>
  <c r="CC115" i="23"/>
  <c r="BP115" i="23"/>
  <c r="AS115" i="23"/>
  <c r="AQ115" i="23"/>
  <c r="AP115" i="23"/>
  <c r="AO115" i="23"/>
  <c r="AN115" i="23"/>
  <c r="AM115" i="23"/>
  <c r="AL115" i="23"/>
  <c r="AK115" i="23"/>
  <c r="AJ115" i="23"/>
  <c r="AI115" i="23"/>
  <c r="V115" i="23"/>
  <c r="T115" i="23"/>
  <c r="S115" i="23"/>
  <c r="R115" i="23"/>
  <c r="Q115" i="23"/>
  <c r="P115" i="23"/>
  <c r="O115" i="23"/>
  <c r="N115" i="23"/>
  <c r="M115" i="23"/>
  <c r="L115" i="23"/>
  <c r="BV104" i="23"/>
  <c r="BU104" i="23"/>
  <c r="BV103" i="23"/>
  <c r="BU103" i="23"/>
  <c r="BV102" i="23"/>
  <c r="BU102" i="23"/>
  <c r="BV101" i="23"/>
  <c r="BU101" i="23"/>
  <c r="CS101" i="23"/>
  <c r="CR101" i="23"/>
  <c r="BV100" i="23"/>
  <c r="BU100" i="23"/>
  <c r="CS100" i="23"/>
  <c r="CR100" i="23"/>
  <c r="BV99" i="23"/>
  <c r="BU99" i="23"/>
  <c r="CS99" i="23"/>
  <c r="CR99" i="23"/>
  <c r="BV98" i="23"/>
  <c r="BU98" i="23"/>
  <c r="CS98" i="23"/>
  <c r="CR98" i="23"/>
  <c r="BV97" i="23"/>
  <c r="BU97" i="23"/>
  <c r="AB98" i="23"/>
  <c r="AA98" i="23"/>
  <c r="CS97" i="23"/>
  <c r="CR97" i="23"/>
  <c r="BV96" i="23"/>
  <c r="BU96" i="23"/>
  <c r="AB97" i="23"/>
  <c r="AA97" i="23"/>
  <c r="CS96" i="23"/>
  <c r="CR96" i="23"/>
  <c r="BV95" i="23"/>
  <c r="BU95" i="23"/>
  <c r="AB96" i="23"/>
  <c r="AA96" i="23"/>
  <c r="CS95" i="23"/>
  <c r="CR95" i="23"/>
  <c r="BV94" i="23"/>
  <c r="BU94" i="23"/>
  <c r="AY96" i="23"/>
  <c r="AX96" i="23"/>
  <c r="AB95" i="23"/>
  <c r="AA95" i="23"/>
  <c r="CS94" i="23"/>
  <c r="CR94" i="23"/>
  <c r="BV93" i="23"/>
  <c r="BU93" i="23"/>
  <c r="AY95" i="23"/>
  <c r="AX95" i="23"/>
  <c r="AB94" i="23"/>
  <c r="AA94" i="23"/>
  <c r="CS93" i="23"/>
  <c r="CR93" i="23"/>
  <c r="BV92" i="23"/>
  <c r="BU92" i="23"/>
  <c r="AY94" i="23"/>
  <c r="AX94" i="23"/>
  <c r="AB93" i="23"/>
  <c r="AA93" i="23"/>
  <c r="E93" i="23"/>
  <c r="D93" i="23"/>
  <c r="CS92" i="23"/>
  <c r="CR92" i="23"/>
  <c r="BV91" i="23"/>
  <c r="BU91" i="23"/>
  <c r="AY93" i="23"/>
  <c r="AX93" i="23"/>
  <c r="AB92" i="23"/>
  <c r="AA92" i="23"/>
  <c r="E92" i="23"/>
  <c r="D92" i="23"/>
  <c r="CS91" i="23"/>
  <c r="CR91" i="23"/>
  <c r="AY92" i="23"/>
  <c r="AX92" i="23"/>
  <c r="AB91" i="23"/>
  <c r="AA91" i="23"/>
  <c r="CS90" i="23"/>
  <c r="CR90" i="23"/>
  <c r="BV90" i="23"/>
  <c r="BU90" i="23"/>
  <c r="AY91" i="23"/>
  <c r="AX91" i="23"/>
  <c r="BV47" i="23"/>
  <c r="BU47" i="23"/>
  <c r="E91" i="23"/>
  <c r="D91" i="23"/>
  <c r="AY90" i="23"/>
  <c r="AX90" i="23"/>
  <c r="AB90" i="23"/>
  <c r="AA90" i="23"/>
  <c r="E90" i="23"/>
  <c r="D90" i="23"/>
  <c r="CS89" i="23"/>
  <c r="CR89" i="23"/>
  <c r="BV89" i="23"/>
  <c r="BU89" i="23"/>
  <c r="AY89" i="23"/>
  <c r="AX89" i="23"/>
  <c r="AB89" i="23"/>
  <c r="AA89" i="23"/>
  <c r="E89" i="23"/>
  <c r="D89" i="23"/>
  <c r="CS88" i="23"/>
  <c r="CR88" i="23"/>
  <c r="BV88" i="23"/>
  <c r="BU88" i="23"/>
  <c r="AY88" i="23"/>
  <c r="AX88" i="23"/>
  <c r="AB88" i="23"/>
  <c r="AA88" i="23"/>
  <c r="E88" i="23"/>
  <c r="D88" i="23"/>
  <c r="CS87" i="23"/>
  <c r="CR87" i="23"/>
  <c r="BV87" i="23"/>
  <c r="BU87" i="23"/>
  <c r="AY87" i="23"/>
  <c r="AX87" i="23"/>
  <c r="AB87" i="23"/>
  <c r="AA87" i="23"/>
  <c r="E87" i="23"/>
  <c r="D87" i="23"/>
  <c r="CS86" i="23"/>
  <c r="CR86" i="23"/>
  <c r="BV86" i="23"/>
  <c r="BU86" i="23"/>
  <c r="BN86" i="23"/>
  <c r="BM86" i="23"/>
  <c r="BL86" i="23"/>
  <c r="BK86" i="23"/>
  <c r="BJ86" i="23"/>
  <c r="BI86" i="23"/>
  <c r="BH86" i="23"/>
  <c r="BG86" i="23"/>
  <c r="BF86" i="23"/>
  <c r="AQ86" i="23"/>
  <c r="AP86" i="23"/>
  <c r="AO86" i="23"/>
  <c r="AN86" i="23"/>
  <c r="AM86" i="23"/>
  <c r="AL86" i="23"/>
  <c r="AK86" i="23"/>
  <c r="AJ86" i="23"/>
  <c r="AI86" i="23"/>
  <c r="T86" i="23"/>
  <c r="S86" i="23"/>
  <c r="R86" i="23"/>
  <c r="Q86" i="23"/>
  <c r="P86" i="23"/>
  <c r="O86" i="23"/>
  <c r="N86" i="23"/>
  <c r="M86" i="23"/>
  <c r="L86" i="23"/>
  <c r="DJ85" i="23"/>
  <c r="CS85" i="23"/>
  <c r="CR85" i="23"/>
  <c r="CM85" i="23"/>
  <c r="BV85" i="23"/>
  <c r="BU85" i="23"/>
  <c r="BP85" i="23"/>
  <c r="BN85" i="23"/>
  <c r="BM85" i="23"/>
  <c r="BL85" i="23"/>
  <c r="BK85" i="23"/>
  <c r="BJ85" i="23"/>
  <c r="BI85" i="23"/>
  <c r="BH85" i="23"/>
  <c r="BG85" i="23"/>
  <c r="BF85" i="23"/>
  <c r="AS85" i="23"/>
  <c r="AQ85" i="23"/>
  <c r="AP85" i="23"/>
  <c r="AO85" i="23"/>
  <c r="AN85" i="23"/>
  <c r="AM85" i="23"/>
  <c r="AL85" i="23"/>
  <c r="AK85" i="23"/>
  <c r="AJ85" i="23"/>
  <c r="AI85" i="23"/>
  <c r="V85" i="23"/>
  <c r="T85" i="23"/>
  <c r="S85" i="23"/>
  <c r="R85" i="23"/>
  <c r="Q85" i="23"/>
  <c r="P85" i="23"/>
  <c r="O85" i="23"/>
  <c r="N85" i="23"/>
  <c r="M85" i="23"/>
  <c r="L85" i="23"/>
  <c r="AB75" i="23"/>
  <c r="AA75" i="23"/>
  <c r="AB73" i="23"/>
  <c r="AA73" i="23"/>
  <c r="AB72" i="23"/>
  <c r="AA72" i="23"/>
  <c r="AB71" i="23"/>
  <c r="AA71" i="23"/>
  <c r="AB70" i="23"/>
  <c r="AA70" i="23"/>
  <c r="AB69" i="23"/>
  <c r="AA69" i="23"/>
  <c r="AB68" i="23"/>
  <c r="AA68" i="23"/>
  <c r="AB67" i="23"/>
  <c r="AA67" i="23"/>
  <c r="BV66" i="23"/>
  <c r="BU66" i="23"/>
  <c r="AB66" i="23"/>
  <c r="AA66" i="23"/>
  <c r="BV65" i="23"/>
  <c r="BU65" i="23"/>
  <c r="AB65" i="23"/>
  <c r="AA65" i="23"/>
  <c r="BV64" i="23"/>
  <c r="BU64" i="23"/>
  <c r="AB64" i="23"/>
  <c r="AA64" i="23"/>
  <c r="BV63" i="23"/>
  <c r="BU63" i="23"/>
  <c r="AY62" i="23"/>
  <c r="AX62" i="23"/>
  <c r="AB63" i="23"/>
  <c r="AA63" i="23"/>
  <c r="E63" i="23"/>
  <c r="D63" i="23"/>
  <c r="CS62" i="23"/>
  <c r="CR62" i="23"/>
  <c r="BV62" i="23"/>
  <c r="BU62" i="23"/>
  <c r="AY61" i="23"/>
  <c r="AX61" i="23"/>
  <c r="AB62" i="23"/>
  <c r="AA62" i="23"/>
  <c r="E62" i="23"/>
  <c r="D62" i="23"/>
  <c r="CS61" i="23"/>
  <c r="CR61" i="23"/>
  <c r="BV61" i="23"/>
  <c r="BU61" i="23"/>
  <c r="AY60" i="23"/>
  <c r="AX60" i="23"/>
  <c r="AB61" i="23"/>
  <c r="AA61" i="23"/>
  <c r="E61" i="23"/>
  <c r="D61" i="23"/>
  <c r="CS60" i="23"/>
  <c r="CR60" i="23"/>
  <c r="BV60" i="23"/>
  <c r="BU60" i="23"/>
  <c r="AB60" i="23"/>
  <c r="AA60" i="23"/>
  <c r="E60" i="23"/>
  <c r="D60" i="23"/>
  <c r="CS59" i="23"/>
  <c r="CR59" i="23"/>
  <c r="BV59" i="23"/>
  <c r="BU59" i="23"/>
  <c r="AY59" i="23"/>
  <c r="AX59" i="23"/>
  <c r="AB59" i="23"/>
  <c r="AA59" i="23"/>
  <c r="E59" i="23"/>
  <c r="D59" i="23"/>
  <c r="CS58" i="23"/>
  <c r="CR58" i="23"/>
  <c r="BV58" i="23"/>
  <c r="BU58" i="23"/>
  <c r="AY58" i="23"/>
  <c r="AX58" i="23"/>
  <c r="AB58" i="23"/>
  <c r="AA58" i="23"/>
  <c r="E58" i="23"/>
  <c r="D58" i="23"/>
  <c r="CS57" i="23"/>
  <c r="CR57" i="23"/>
  <c r="BV57" i="23"/>
  <c r="BU57" i="23"/>
  <c r="AY57" i="23"/>
  <c r="AX57" i="23"/>
  <c r="AB57" i="23"/>
  <c r="AA57" i="23"/>
  <c r="E57" i="23"/>
  <c r="D57" i="23"/>
  <c r="CS56" i="23"/>
  <c r="CR56" i="23"/>
  <c r="BV56" i="23"/>
  <c r="BU56" i="23"/>
  <c r="AY56" i="23"/>
  <c r="AX56" i="23"/>
  <c r="AB56" i="23"/>
  <c r="AA56" i="23"/>
  <c r="E56" i="23"/>
  <c r="D56" i="23"/>
  <c r="CS55" i="23"/>
  <c r="CR55" i="23"/>
  <c r="BV55" i="23"/>
  <c r="BU55" i="23"/>
  <c r="AY55" i="23"/>
  <c r="AX55" i="23"/>
  <c r="AB55" i="23"/>
  <c r="AA55" i="23"/>
  <c r="E55" i="23"/>
  <c r="D55" i="23"/>
  <c r="DH54" i="23"/>
  <c r="DG54" i="23"/>
  <c r="DF54" i="23"/>
  <c r="DE54" i="23"/>
  <c r="DD54" i="23"/>
  <c r="DC54" i="23"/>
  <c r="DB54" i="23"/>
  <c r="DA54" i="23"/>
  <c r="CZ54" i="23"/>
  <c r="CK54" i="23"/>
  <c r="CJ54" i="23"/>
  <c r="CI54" i="23"/>
  <c r="CH54" i="23"/>
  <c r="CG54" i="23"/>
  <c r="CF54" i="23"/>
  <c r="CE54" i="23"/>
  <c r="CD54" i="23"/>
  <c r="CC54" i="23"/>
  <c r="BN54" i="23"/>
  <c r="BM54" i="23"/>
  <c r="BL54" i="23"/>
  <c r="BK54" i="23"/>
  <c r="BJ54" i="23"/>
  <c r="BI54" i="23"/>
  <c r="BH54" i="23"/>
  <c r="BG54" i="23"/>
  <c r="BF54" i="23"/>
  <c r="AQ54" i="23"/>
  <c r="AP54" i="23"/>
  <c r="AO54" i="23"/>
  <c r="AN54" i="23"/>
  <c r="AM54" i="23"/>
  <c r="AL54" i="23"/>
  <c r="AK54" i="23"/>
  <c r="AJ54" i="23"/>
  <c r="AI54" i="23"/>
  <c r="T54" i="23"/>
  <c r="T38" i="23" s="1"/>
  <c r="S54" i="23"/>
  <c r="S38" i="23" s="1"/>
  <c r="R54" i="23"/>
  <c r="R38" i="23" s="1"/>
  <c r="Q54" i="23"/>
  <c r="Q38" i="23" s="1"/>
  <c r="P54" i="23"/>
  <c r="P38" i="23" s="1"/>
  <c r="O54" i="23"/>
  <c r="O38" i="23" s="1"/>
  <c r="N54" i="23"/>
  <c r="N38" i="23" s="1"/>
  <c r="M54" i="23"/>
  <c r="M38" i="23" s="1"/>
  <c r="L54" i="23"/>
  <c r="L38" i="23" s="1"/>
  <c r="DJ53" i="23"/>
  <c r="DH53" i="23"/>
  <c r="DH37" i="23" s="1"/>
  <c r="DG53" i="23"/>
  <c r="DG37" i="23" s="1"/>
  <c r="DF53" i="23"/>
  <c r="DF37" i="23" s="1"/>
  <c r="DE53" i="23"/>
  <c r="DE37" i="23" s="1"/>
  <c r="DD53" i="23"/>
  <c r="DD37" i="23" s="1"/>
  <c r="DC53" i="23"/>
  <c r="DC37" i="23" s="1"/>
  <c r="DB53" i="23"/>
  <c r="DB37" i="23" s="1"/>
  <c r="DA53" i="23"/>
  <c r="DA37" i="23" s="1"/>
  <c r="CZ53" i="23"/>
  <c r="CZ37" i="23" s="1"/>
  <c r="CM53" i="23"/>
  <c r="CK53" i="23"/>
  <c r="CJ53" i="23"/>
  <c r="CI53" i="23"/>
  <c r="CH53" i="23"/>
  <c r="CG53" i="23"/>
  <c r="CF53" i="23"/>
  <c r="CE53" i="23"/>
  <c r="CD53" i="23"/>
  <c r="CC53" i="23"/>
  <c r="BP53" i="23"/>
  <c r="BN53" i="23"/>
  <c r="BM53" i="23"/>
  <c r="BL53" i="23"/>
  <c r="BK53" i="23"/>
  <c r="BJ53" i="23"/>
  <c r="BI53" i="23"/>
  <c r="BH53" i="23"/>
  <c r="BG53" i="23"/>
  <c r="BF53" i="23"/>
  <c r="AS53" i="23"/>
  <c r="AQ53" i="23"/>
  <c r="AP53" i="23"/>
  <c r="AO53" i="23"/>
  <c r="AN53" i="23"/>
  <c r="AM53" i="23"/>
  <c r="AL53" i="23"/>
  <c r="AK53" i="23"/>
  <c r="AJ53" i="23"/>
  <c r="AI53" i="23"/>
  <c r="V53" i="23"/>
  <c r="T53" i="23"/>
  <c r="T37" i="23" s="1"/>
  <c r="S53" i="23"/>
  <c r="S37" i="23" s="1"/>
  <c r="R53" i="23"/>
  <c r="R37" i="23" s="1"/>
  <c r="Q53" i="23"/>
  <c r="Q37" i="23" s="1"/>
  <c r="P53" i="23"/>
  <c r="P37" i="23" s="1"/>
  <c r="O53" i="23"/>
  <c r="O37" i="23" s="1"/>
  <c r="N53" i="23"/>
  <c r="N37" i="23" s="1"/>
  <c r="M53" i="23"/>
  <c r="M37" i="23" s="1"/>
  <c r="L53" i="23"/>
  <c r="L37" i="23" s="1"/>
  <c r="E94" i="23"/>
  <c r="D94" i="23"/>
  <c r="E47" i="23"/>
  <c r="D47" i="23"/>
  <c r="CS121" i="23"/>
  <c r="CR121" i="23"/>
  <c r="E46" i="23"/>
  <c r="D46" i="23"/>
  <c r="CS125" i="23"/>
  <c r="CR125" i="23"/>
  <c r="BV46" i="23"/>
  <c r="BU46" i="23"/>
  <c r="AB45" i="23"/>
  <c r="AA45" i="23"/>
  <c r="E45" i="23"/>
  <c r="D45" i="23"/>
  <c r="CS124" i="23"/>
  <c r="CR124" i="23"/>
  <c r="BV45" i="23"/>
  <c r="BU45" i="23"/>
  <c r="E44" i="23"/>
  <c r="D44" i="23"/>
  <c r="CS123" i="23"/>
  <c r="CR123" i="23"/>
  <c r="BV44" i="23"/>
  <c r="BU44" i="23"/>
  <c r="AB44" i="23"/>
  <c r="AA44" i="23"/>
  <c r="CS48" i="23"/>
  <c r="CR48" i="23"/>
  <c r="BV43" i="23"/>
  <c r="BU43" i="23"/>
  <c r="AY44" i="23"/>
  <c r="AX44" i="23"/>
  <c r="AB43" i="23"/>
  <c r="AA43" i="23"/>
  <c r="E43" i="23"/>
  <c r="D43" i="23"/>
  <c r="CS47" i="23"/>
  <c r="CR47" i="23"/>
  <c r="BV42" i="23"/>
  <c r="BU42" i="23"/>
  <c r="AY43" i="23"/>
  <c r="AX43" i="23"/>
  <c r="AB42" i="23"/>
  <c r="AA42" i="23"/>
  <c r="E42" i="23"/>
  <c r="D42" i="23"/>
  <c r="CS46" i="23"/>
  <c r="CR46" i="23"/>
  <c r="AY42" i="23"/>
  <c r="AX42" i="23"/>
  <c r="AB41" i="23"/>
  <c r="AA41" i="23"/>
  <c r="E41" i="23"/>
  <c r="D41" i="23"/>
  <c r="CS45" i="23"/>
  <c r="CR45" i="23"/>
  <c r="BV41" i="23"/>
  <c r="BU41" i="23"/>
  <c r="AY41" i="23"/>
  <c r="AX41" i="23"/>
  <c r="E40" i="23"/>
  <c r="D40" i="23"/>
  <c r="CS44" i="23"/>
  <c r="CR44" i="23"/>
  <c r="BV40" i="23"/>
  <c r="BU40" i="23"/>
  <c r="AY40" i="23"/>
  <c r="AX40" i="23"/>
  <c r="AB40" i="23"/>
  <c r="AA40" i="23"/>
  <c r="CS39" i="23"/>
  <c r="CR39" i="23"/>
  <c r="BV39" i="23"/>
  <c r="BU39" i="23"/>
  <c r="AY39" i="23"/>
  <c r="AX39" i="23"/>
  <c r="AB39" i="23"/>
  <c r="AA39" i="23"/>
  <c r="E39" i="23"/>
  <c r="D39" i="23"/>
  <c r="DH38" i="23"/>
  <c r="DG38" i="23"/>
  <c r="DF38" i="23"/>
  <c r="DE38" i="23"/>
  <c r="DD38" i="23"/>
  <c r="DC38" i="23"/>
  <c r="DB38" i="23"/>
  <c r="DA38" i="23"/>
  <c r="CZ38" i="23"/>
  <c r="CK38" i="23"/>
  <c r="CJ38" i="23"/>
  <c r="CI38" i="23"/>
  <c r="CH38" i="23"/>
  <c r="CG38" i="23"/>
  <c r="CF38" i="23"/>
  <c r="CE38" i="23"/>
  <c r="CD38" i="23"/>
  <c r="CC38" i="23"/>
  <c r="BN38" i="23"/>
  <c r="BM38" i="23"/>
  <c r="BL38" i="23"/>
  <c r="BK38" i="23"/>
  <c r="BJ38" i="23"/>
  <c r="BI38" i="23"/>
  <c r="BH38" i="23"/>
  <c r="BG38" i="23"/>
  <c r="BF38" i="23"/>
  <c r="DJ37" i="23"/>
  <c r="CM37" i="23"/>
  <c r="CK37" i="23"/>
  <c r="CJ37" i="23"/>
  <c r="CI37" i="23"/>
  <c r="CH37" i="23"/>
  <c r="CG37" i="23"/>
  <c r="CF37" i="23"/>
  <c r="CE37" i="23"/>
  <c r="CD37" i="23"/>
  <c r="CC37" i="23"/>
  <c r="BP37" i="23"/>
  <c r="BN37" i="23"/>
  <c r="BM37" i="23"/>
  <c r="BL37" i="23"/>
  <c r="BK37" i="23"/>
  <c r="BJ37" i="23"/>
  <c r="BI37" i="23"/>
  <c r="BH37" i="23"/>
  <c r="BG37" i="23"/>
  <c r="BF37" i="23"/>
  <c r="AS37" i="23"/>
  <c r="V37" i="23"/>
  <c r="AY21" i="23"/>
  <c r="AX21" i="23"/>
  <c r="AY20" i="23"/>
  <c r="AX20" i="23"/>
  <c r="AY19" i="23"/>
  <c r="AX19" i="23"/>
  <c r="AY18" i="23"/>
  <c r="AX18" i="23"/>
  <c r="CS21" i="23"/>
  <c r="CR21" i="23"/>
  <c r="AY17" i="23"/>
  <c r="AX17" i="23"/>
  <c r="CS20" i="23"/>
  <c r="CR20" i="23"/>
  <c r="BV17" i="23"/>
  <c r="BU17" i="23"/>
  <c r="AY16" i="23"/>
  <c r="AX16" i="23"/>
  <c r="CS19" i="23"/>
  <c r="CR19" i="23"/>
  <c r="AY15" i="23"/>
  <c r="AX15" i="23"/>
  <c r="CS18" i="23"/>
  <c r="CR18" i="23"/>
  <c r="AY14" i="23"/>
  <c r="AX14" i="23"/>
  <c r="AY13" i="23"/>
  <c r="AX13" i="23"/>
  <c r="AB16" i="23"/>
  <c r="AA16" i="23"/>
  <c r="CS17" i="23"/>
  <c r="CR17" i="23"/>
  <c r="BV16" i="23"/>
  <c r="BU16" i="23"/>
  <c r="AY12" i="23"/>
  <c r="AX12" i="23"/>
  <c r="AB15" i="23"/>
  <c r="AA15" i="23"/>
  <c r="CS16" i="23"/>
  <c r="CR16" i="23"/>
  <c r="BV15" i="23"/>
  <c r="BU15" i="23"/>
  <c r="AB14" i="23"/>
  <c r="AA14" i="23"/>
  <c r="CS15" i="23"/>
  <c r="CR15" i="23"/>
  <c r="BV14" i="23"/>
  <c r="BU14" i="23"/>
  <c r="AY11" i="23"/>
  <c r="AX11" i="23"/>
  <c r="AB13" i="23"/>
  <c r="AA13" i="23"/>
  <c r="CS14" i="23"/>
  <c r="CR14" i="23"/>
  <c r="BV13" i="23"/>
  <c r="BU13" i="23"/>
  <c r="CS13" i="23"/>
  <c r="CR13" i="23"/>
  <c r="BV12" i="23"/>
  <c r="BU12" i="23"/>
  <c r="AY10" i="23"/>
  <c r="AX10" i="23"/>
  <c r="CS12" i="23"/>
  <c r="CR12" i="23"/>
  <c r="BV11" i="23"/>
  <c r="BU11" i="23"/>
  <c r="AB12" i="23"/>
  <c r="AA12" i="23"/>
  <c r="CS11" i="23"/>
  <c r="CR11" i="23"/>
  <c r="AY9" i="23"/>
  <c r="AX9" i="23"/>
  <c r="AB11" i="23"/>
  <c r="AA11" i="23"/>
  <c r="CS10" i="23"/>
  <c r="CR10" i="23"/>
  <c r="BV10" i="23"/>
  <c r="BU10" i="23"/>
  <c r="AB10" i="23"/>
  <c r="AA10" i="23"/>
  <c r="CS9" i="23"/>
  <c r="CR9" i="23"/>
  <c r="BV9" i="23"/>
  <c r="BU9" i="23"/>
  <c r="AY8" i="23"/>
  <c r="AX8" i="23"/>
  <c r="AB9" i="23"/>
  <c r="AA9" i="23"/>
  <c r="CS8" i="23"/>
  <c r="CR8" i="23"/>
  <c r="BV8" i="23"/>
  <c r="BU8" i="23"/>
  <c r="AB8" i="23"/>
  <c r="AA8" i="23"/>
  <c r="E8" i="23"/>
  <c r="D8" i="23"/>
  <c r="DH7" i="23"/>
  <c r="DG7" i="23"/>
  <c r="DF7" i="23"/>
  <c r="DE7" i="23"/>
  <c r="DD7" i="23"/>
  <c r="DC7" i="23"/>
  <c r="DB7" i="23"/>
  <c r="DA7" i="23"/>
  <c r="CZ7" i="23"/>
  <c r="CK7" i="23"/>
  <c r="CJ7" i="23"/>
  <c r="CI7" i="23"/>
  <c r="CH7" i="23"/>
  <c r="CG7" i="23"/>
  <c r="CF7" i="23"/>
  <c r="CE7" i="23"/>
  <c r="CD7" i="23"/>
  <c r="CC7" i="23"/>
  <c r="BN7" i="23"/>
  <c r="BM7" i="23"/>
  <c r="BL7" i="23"/>
  <c r="BK7" i="23"/>
  <c r="BJ7" i="23"/>
  <c r="BI7" i="23"/>
  <c r="BH7" i="23"/>
  <c r="BG7" i="23"/>
  <c r="BF7" i="23"/>
  <c r="AQ7" i="23"/>
  <c r="AP7" i="23"/>
  <c r="AO7" i="23"/>
  <c r="AN7" i="23"/>
  <c r="AM7" i="23"/>
  <c r="AL7" i="23"/>
  <c r="AK7" i="23"/>
  <c r="AJ7" i="23"/>
  <c r="AI7" i="23"/>
  <c r="DJ6" i="23"/>
  <c r="DH6" i="23"/>
  <c r="DG6" i="23"/>
  <c r="DF6" i="23"/>
  <c r="DE6" i="23"/>
  <c r="DD6" i="23"/>
  <c r="DC6" i="23"/>
  <c r="DB6" i="23"/>
  <c r="DA6" i="23"/>
  <c r="CZ6" i="23"/>
  <c r="CM6" i="23"/>
  <c r="CK6" i="23"/>
  <c r="CJ6" i="23"/>
  <c r="CI6" i="23"/>
  <c r="CH6" i="23"/>
  <c r="CG6" i="23"/>
  <c r="CF6" i="23"/>
  <c r="CE6" i="23"/>
  <c r="CD6" i="23"/>
  <c r="CC6" i="23"/>
  <c r="BP6" i="23"/>
  <c r="BN6" i="23"/>
  <c r="BM6" i="23"/>
  <c r="BL6" i="23"/>
  <c r="BK6" i="23"/>
  <c r="BJ6" i="23"/>
  <c r="BI6" i="23"/>
  <c r="BH6" i="23"/>
  <c r="BG6" i="23"/>
  <c r="BF6" i="23"/>
  <c r="AS6" i="23"/>
  <c r="AQ6" i="23"/>
  <c r="AP6" i="23"/>
  <c r="AO6" i="23"/>
  <c r="AN6" i="23"/>
  <c r="AM6" i="23"/>
  <c r="AL6" i="23"/>
  <c r="AK6" i="23"/>
  <c r="AJ6" i="23"/>
  <c r="AI6" i="23"/>
  <c r="V6" i="23"/>
  <c r="DJ4" i="23"/>
  <c r="CM4" i="23"/>
  <c r="BP4" i="23"/>
  <c r="AS4" i="23"/>
  <c r="V4" i="23"/>
  <c r="DJ3" i="23"/>
  <c r="CM3" i="23"/>
  <c r="BP3" i="23"/>
  <c r="AW3" i="23"/>
  <c r="AS3" i="23"/>
  <c r="V3" i="23"/>
  <c r="DJ2" i="23"/>
  <c r="CX2" i="23"/>
  <c r="CM2" i="23"/>
  <c r="CA2" i="23"/>
  <c r="BP2" i="23"/>
  <c r="BD2" i="23"/>
  <c r="AW2" i="23"/>
  <c r="AS2" i="23"/>
  <c r="AG2" i="23"/>
  <c r="V2" i="23"/>
  <c r="J2" i="23"/>
  <c r="CS157" i="21"/>
  <c r="CR157" i="21"/>
  <c r="T6" i="23" l="1"/>
  <c r="T7" i="23"/>
  <c r="AX169" i="23"/>
  <c r="O6" i="23"/>
  <c r="O7" i="23"/>
  <c r="P7" i="23"/>
  <c r="M7" i="23"/>
  <c r="M6" i="23"/>
  <c r="N7" i="23"/>
  <c r="N6" i="23"/>
  <c r="L7" i="23"/>
  <c r="CR6" i="23"/>
  <c r="L6" i="23"/>
  <c r="CS170" i="23"/>
  <c r="CS169" i="23"/>
  <c r="P6" i="23"/>
  <c r="S6" i="23"/>
  <c r="S7" i="23"/>
  <c r="BU7" i="23"/>
  <c r="BU38" i="23"/>
  <c r="CR54" i="23"/>
  <c r="AA169" i="23"/>
  <c r="D170" i="23"/>
  <c r="AY86" i="23"/>
  <c r="AA86" i="23"/>
  <c r="BU169" i="23"/>
  <c r="BV7" i="23"/>
  <c r="AY38" i="23"/>
  <c r="AX7" i="23"/>
  <c r="R6" i="23"/>
  <c r="R7" i="23"/>
  <c r="BU115" i="23"/>
  <c r="D169" i="23"/>
  <c r="AB170" i="23"/>
  <c r="D53" i="23"/>
  <c r="AB53" i="23"/>
  <c r="E115" i="23"/>
  <c r="CR170" i="23"/>
  <c r="AB6" i="23"/>
  <c r="AB7" i="23"/>
  <c r="E53" i="23"/>
  <c r="D54" i="23"/>
  <c r="E116" i="23"/>
  <c r="AY169" i="23"/>
  <c r="BV170" i="23"/>
  <c r="BU6" i="23"/>
  <c r="BV37" i="23"/>
  <c r="BV116" i="23"/>
  <c r="AB169" i="23"/>
  <c r="CR53" i="23"/>
  <c r="E54" i="23"/>
  <c r="AY54" i="23"/>
  <c r="CS54" i="23"/>
  <c r="AX85" i="23"/>
  <c r="BV115" i="23"/>
  <c r="E169" i="23"/>
  <c r="AY6" i="23"/>
  <c r="AX6" i="23"/>
  <c r="AY37" i="23"/>
  <c r="AX38" i="23"/>
  <c r="Q6" i="23"/>
  <c r="BV54" i="23"/>
  <c r="AA115" i="23"/>
  <c r="AX170" i="23"/>
  <c r="AY139" i="23"/>
  <c r="BV169" i="23"/>
  <c r="BU53" i="23"/>
  <c r="CS53" i="23"/>
  <c r="AA54" i="23"/>
  <c r="AA85" i="23"/>
  <c r="AY85" i="23"/>
  <c r="AX86" i="23"/>
  <c r="AA6" i="23"/>
  <c r="Q7" i="23"/>
  <c r="AB86" i="23"/>
  <c r="D115" i="23"/>
  <c r="AY140" i="23"/>
  <c r="AY7" i="23"/>
  <c r="CS6" i="23"/>
  <c r="CR7" i="23"/>
  <c r="AX53" i="23"/>
  <c r="BV53" i="23"/>
  <c r="AX54" i="23"/>
  <c r="D85" i="23"/>
  <c r="AB85" i="23"/>
  <c r="E86" i="23"/>
  <c r="AB116" i="23"/>
  <c r="AA170" i="23"/>
  <c r="BU116" i="23"/>
  <c r="BV6" i="23"/>
  <c r="AA53" i="23"/>
  <c r="AY53" i="23"/>
  <c r="E85" i="23"/>
  <c r="AX139" i="23"/>
  <c r="CR169" i="23"/>
  <c r="CS38" i="23"/>
  <c r="AB54" i="23"/>
  <c r="AB115" i="23"/>
  <c r="D116" i="23"/>
  <c r="AX140" i="23"/>
  <c r="E170" i="23"/>
  <c r="AX116" i="23"/>
  <c r="CS37" i="23"/>
  <c r="CS7" i="23"/>
  <c r="BV38" i="23"/>
  <c r="AY170" i="23"/>
  <c r="AA7" i="23"/>
  <c r="D37" i="23"/>
  <c r="AX37" i="23"/>
  <c r="BU37" i="23"/>
  <c r="CR37" i="23"/>
  <c r="D38" i="23"/>
  <c r="BU54" i="23"/>
  <c r="D86" i="23"/>
  <c r="DA139" i="23"/>
  <c r="CS139" i="23" s="1"/>
  <c r="E37" i="23"/>
  <c r="E38" i="23"/>
  <c r="BN116" i="23"/>
  <c r="AY116" i="23" s="1"/>
  <c r="AA116" i="23"/>
  <c r="DA140" i="23"/>
  <c r="DB140" i="23"/>
  <c r="CR38" i="23"/>
  <c r="BI115" i="23"/>
  <c r="AY115" i="23" s="1"/>
  <c r="BU170" i="23"/>
  <c r="E6" i="23" l="1"/>
  <c r="E7" i="23"/>
  <c r="CS140" i="23"/>
  <c r="D7" i="23"/>
  <c r="D6" i="23"/>
  <c r="CR140" i="23"/>
  <c r="AX115" i="23"/>
  <c r="CR139" i="23"/>
  <c r="AY126" i="21" l="1"/>
  <c r="AX126" i="21"/>
  <c r="CS10" i="21" l="1"/>
  <c r="CR10" i="21"/>
  <c r="AB9" i="21"/>
  <c r="AA9" i="21"/>
  <c r="AY134" i="21"/>
  <c r="AX134" i="21"/>
  <c r="E183" i="21"/>
  <c r="D183" i="21"/>
  <c r="E182" i="21"/>
  <c r="D182" i="21"/>
  <c r="BV44" i="19"/>
  <c r="BU44" i="19"/>
  <c r="E106" i="21" l="1"/>
  <c r="D106" i="21"/>
  <c r="AY73" i="21"/>
  <c r="AX73" i="21"/>
  <c r="AY45" i="19"/>
  <c r="AX45" i="19"/>
  <c r="BV14" i="19" l="1"/>
  <c r="BU14" i="19"/>
  <c r="BV13" i="19"/>
  <c r="BU13" i="19"/>
  <c r="BV12" i="19"/>
  <c r="BU12" i="19"/>
  <c r="BV17" i="19"/>
  <c r="BU17" i="19"/>
  <c r="BU104" i="21"/>
  <c r="BV104" i="21"/>
  <c r="AA182" i="21"/>
  <c r="AB182" i="21"/>
  <c r="DH181" i="21"/>
  <c r="DG181" i="21"/>
  <c r="DF181" i="21"/>
  <c r="DE181" i="21"/>
  <c r="DD181" i="21"/>
  <c r="DC181" i="21"/>
  <c r="DB181" i="21"/>
  <c r="DA181" i="21"/>
  <c r="CZ181" i="21"/>
  <c r="CK181" i="21"/>
  <c r="CJ181" i="21"/>
  <c r="CI181" i="21"/>
  <c r="CH181" i="21"/>
  <c r="CG181" i="21"/>
  <c r="CF181" i="21"/>
  <c r="CE181" i="21"/>
  <c r="CD181" i="21"/>
  <c r="CC181" i="21"/>
  <c r="BN181" i="21"/>
  <c r="BM181" i="21"/>
  <c r="BL181" i="21"/>
  <c r="BK181" i="21"/>
  <c r="BJ181" i="21"/>
  <c r="BI181" i="21"/>
  <c r="BH181" i="21"/>
  <c r="BG181" i="21"/>
  <c r="BF181" i="21"/>
  <c r="AQ181" i="21"/>
  <c r="AP181" i="21"/>
  <c r="AO181" i="21"/>
  <c r="AN181" i="21"/>
  <c r="AM181" i="21"/>
  <c r="AL181" i="21"/>
  <c r="AK181" i="21"/>
  <c r="AJ181" i="21"/>
  <c r="AI181" i="21"/>
  <c r="T181" i="21"/>
  <c r="S181" i="21"/>
  <c r="R181" i="21"/>
  <c r="Q181" i="21"/>
  <c r="P181" i="21"/>
  <c r="O181" i="21"/>
  <c r="N181" i="21"/>
  <c r="M181" i="21"/>
  <c r="L181" i="21"/>
  <c r="DJ180" i="21"/>
  <c r="DH180" i="21"/>
  <c r="DG180" i="21"/>
  <c r="DF180" i="21"/>
  <c r="DE180" i="21"/>
  <c r="DD180" i="21"/>
  <c r="DC180" i="21"/>
  <c r="DB180" i="21"/>
  <c r="DA180" i="21"/>
  <c r="CZ180" i="21"/>
  <c r="CM180" i="21"/>
  <c r="CK180" i="21"/>
  <c r="CJ180" i="21"/>
  <c r="CI180" i="21"/>
  <c r="CH180" i="21"/>
  <c r="CG180" i="21"/>
  <c r="CF180" i="21"/>
  <c r="CE180" i="21"/>
  <c r="CD180" i="21"/>
  <c r="CC180" i="21"/>
  <c r="BP180" i="21"/>
  <c r="BN180" i="21"/>
  <c r="BM180" i="21"/>
  <c r="BL180" i="21"/>
  <c r="BK180" i="21"/>
  <c r="BJ180" i="21"/>
  <c r="BI180" i="21"/>
  <c r="BH180" i="21"/>
  <c r="BG180" i="21"/>
  <c r="BF180" i="21"/>
  <c r="AS180" i="21"/>
  <c r="AQ180" i="21"/>
  <c r="AP180" i="21"/>
  <c r="AO180" i="21"/>
  <c r="AN180" i="21"/>
  <c r="AM180" i="21"/>
  <c r="AL180" i="21"/>
  <c r="AK180" i="21"/>
  <c r="AJ180" i="21"/>
  <c r="AI180" i="21"/>
  <c r="V180" i="21"/>
  <c r="T180" i="21"/>
  <c r="S180" i="21"/>
  <c r="R180" i="21"/>
  <c r="Q180" i="21"/>
  <c r="P180" i="21"/>
  <c r="O180" i="21"/>
  <c r="N180" i="21"/>
  <c r="M180" i="21"/>
  <c r="L180" i="21"/>
  <c r="AB173" i="21"/>
  <c r="AA173" i="21"/>
  <c r="AB172" i="21"/>
  <c r="AA172" i="21"/>
  <c r="AB171" i="21"/>
  <c r="AA171" i="21"/>
  <c r="AB170" i="21"/>
  <c r="AA170" i="21"/>
  <c r="AB169" i="21"/>
  <c r="AA169" i="21"/>
  <c r="AB168" i="21"/>
  <c r="AA168" i="21"/>
  <c r="AB167" i="21"/>
  <c r="AA167" i="21"/>
  <c r="AB166" i="21"/>
  <c r="AA166" i="21"/>
  <c r="AB165" i="21"/>
  <c r="AA165" i="21"/>
  <c r="AB164" i="21"/>
  <c r="AA164" i="21"/>
  <c r="AB163" i="21"/>
  <c r="AA163" i="21"/>
  <c r="AB162" i="21"/>
  <c r="AA162" i="21"/>
  <c r="E163" i="21"/>
  <c r="D163" i="21"/>
  <c r="AB161" i="21"/>
  <c r="AA161" i="21"/>
  <c r="E162" i="21"/>
  <c r="D162" i="21"/>
  <c r="E161" i="21"/>
  <c r="D161" i="21"/>
  <c r="AY160" i="21"/>
  <c r="AX160" i="21"/>
  <c r="AB160" i="21"/>
  <c r="AA160" i="21"/>
  <c r="E160" i="21"/>
  <c r="D160" i="21"/>
  <c r="AY159" i="21"/>
  <c r="AX159" i="21"/>
  <c r="AB159" i="21"/>
  <c r="AA159" i="21"/>
  <c r="E159" i="21"/>
  <c r="D159" i="21"/>
  <c r="AY158" i="21"/>
  <c r="AX158" i="21"/>
  <c r="AB158" i="21"/>
  <c r="AA158" i="21"/>
  <c r="E158" i="21"/>
  <c r="D158" i="21"/>
  <c r="BV157" i="21"/>
  <c r="BU157" i="21"/>
  <c r="AY157" i="21"/>
  <c r="AX157" i="21"/>
  <c r="AB157" i="21"/>
  <c r="AA157" i="21"/>
  <c r="E157" i="21"/>
  <c r="D157" i="21"/>
  <c r="BV156" i="21"/>
  <c r="BU156" i="21"/>
  <c r="BN156" i="21"/>
  <c r="BM156" i="21"/>
  <c r="BL156" i="21"/>
  <c r="BK156" i="21"/>
  <c r="BJ156" i="21"/>
  <c r="BI156" i="21"/>
  <c r="BH156" i="21"/>
  <c r="BG156" i="21"/>
  <c r="BF156" i="21"/>
  <c r="AQ156" i="21"/>
  <c r="AP156" i="21"/>
  <c r="AO156" i="21"/>
  <c r="AN156" i="21"/>
  <c r="AM156" i="21"/>
  <c r="AL156" i="21"/>
  <c r="AK156" i="21"/>
  <c r="AJ156" i="21"/>
  <c r="AI156" i="21"/>
  <c r="T156" i="21"/>
  <c r="S156" i="21"/>
  <c r="R156" i="21"/>
  <c r="Q156" i="21"/>
  <c r="P156" i="21"/>
  <c r="O156" i="21"/>
  <c r="N156" i="21"/>
  <c r="M156" i="21"/>
  <c r="L156" i="21"/>
  <c r="DJ155" i="21"/>
  <c r="CM155" i="21"/>
  <c r="BV155" i="21"/>
  <c r="BU155" i="21"/>
  <c r="BP155" i="21"/>
  <c r="BN155" i="21"/>
  <c r="BM155" i="21"/>
  <c r="BL155" i="21"/>
  <c r="BK155" i="21"/>
  <c r="BJ155" i="21"/>
  <c r="BI155" i="21"/>
  <c r="BH155" i="21"/>
  <c r="BG155" i="21"/>
  <c r="BF155" i="21"/>
  <c r="AS155" i="21"/>
  <c r="AQ155" i="21"/>
  <c r="AP155" i="21"/>
  <c r="AO155" i="21"/>
  <c r="AN155" i="21"/>
  <c r="AM155" i="21"/>
  <c r="AL155" i="21"/>
  <c r="AK155" i="21"/>
  <c r="AJ155" i="21"/>
  <c r="AI155" i="21"/>
  <c r="V155" i="21"/>
  <c r="T155" i="21"/>
  <c r="S155" i="21"/>
  <c r="R155" i="21"/>
  <c r="Q155" i="21"/>
  <c r="P155" i="21"/>
  <c r="O155" i="21"/>
  <c r="N155" i="21"/>
  <c r="M155" i="21"/>
  <c r="L155" i="21"/>
  <c r="AB140" i="21"/>
  <c r="AA140" i="21"/>
  <c r="AB139" i="21"/>
  <c r="AA139" i="21"/>
  <c r="AB138" i="21"/>
  <c r="AA138" i="21"/>
  <c r="CS139" i="21"/>
  <c r="CR139" i="21"/>
  <c r="AB137" i="21"/>
  <c r="AA137" i="21"/>
  <c r="CS138" i="21"/>
  <c r="CR138" i="21"/>
  <c r="BV138" i="21"/>
  <c r="BU138" i="21"/>
  <c r="AB136" i="21"/>
  <c r="AA136" i="21"/>
  <c r="CS137" i="21"/>
  <c r="CR137" i="21"/>
  <c r="BV137" i="21"/>
  <c r="BU137" i="21"/>
  <c r="CS136" i="21"/>
  <c r="CR136" i="21"/>
  <c r="BV136" i="21"/>
  <c r="BU136" i="21"/>
  <c r="E136" i="21"/>
  <c r="D136" i="21"/>
  <c r="CS135" i="21"/>
  <c r="CR135" i="21"/>
  <c r="BV135" i="21"/>
  <c r="BU135" i="21"/>
  <c r="AY133" i="21"/>
  <c r="AX133" i="21"/>
  <c r="AB135" i="21"/>
  <c r="AA135" i="21"/>
  <c r="E135" i="21"/>
  <c r="D135" i="21"/>
  <c r="CS134" i="21"/>
  <c r="CR134" i="21"/>
  <c r="BV134" i="21"/>
  <c r="BU134" i="21"/>
  <c r="AB134" i="21"/>
  <c r="AA134" i="21"/>
  <c r="E134" i="21"/>
  <c r="D134" i="21"/>
  <c r="CS133" i="21"/>
  <c r="CR133" i="21"/>
  <c r="BV133" i="21"/>
  <c r="BU133" i="21"/>
  <c r="AY132" i="21"/>
  <c r="AX132" i="21"/>
  <c r="AB133" i="21"/>
  <c r="AA133" i="21"/>
  <c r="E133" i="21"/>
  <c r="D133" i="21"/>
  <c r="CS132" i="21"/>
  <c r="CR132" i="21"/>
  <c r="BV132" i="21"/>
  <c r="BU132" i="21"/>
  <c r="AY131" i="21"/>
  <c r="AX131" i="21"/>
  <c r="AB132" i="21"/>
  <c r="AA132" i="21"/>
  <c r="E132" i="21"/>
  <c r="D132" i="21"/>
  <c r="CS131" i="21"/>
  <c r="CR131" i="21"/>
  <c r="BV131" i="21"/>
  <c r="BU131" i="21"/>
  <c r="AB131" i="21"/>
  <c r="AA131" i="21"/>
  <c r="E131" i="21"/>
  <c r="D131" i="21"/>
  <c r="CS130" i="21"/>
  <c r="CR130" i="21"/>
  <c r="BV130" i="21"/>
  <c r="BU130" i="21"/>
  <c r="AB130" i="21"/>
  <c r="AA130" i="21"/>
  <c r="E130" i="21"/>
  <c r="D130" i="21"/>
  <c r="CS129" i="21"/>
  <c r="CR129" i="21"/>
  <c r="BV129" i="21"/>
  <c r="BU129" i="21"/>
  <c r="AY130" i="21"/>
  <c r="AX130" i="21"/>
  <c r="AB129" i="21"/>
  <c r="AA129" i="21"/>
  <c r="E129" i="21"/>
  <c r="D129" i="21"/>
  <c r="CS128" i="21"/>
  <c r="CR128" i="21"/>
  <c r="BV128" i="21"/>
  <c r="BU128" i="21"/>
  <c r="AY129" i="21"/>
  <c r="AX129" i="21"/>
  <c r="AB128" i="21"/>
  <c r="AA128" i="21"/>
  <c r="E128" i="21"/>
  <c r="D128" i="21"/>
  <c r="CS127" i="21"/>
  <c r="CR127" i="21"/>
  <c r="BV127" i="21"/>
  <c r="BU127" i="21"/>
  <c r="AY128" i="21"/>
  <c r="AX128" i="21"/>
  <c r="AB127" i="21"/>
  <c r="AA127" i="21"/>
  <c r="E127" i="21"/>
  <c r="D127" i="21"/>
  <c r="CS126" i="21"/>
  <c r="CR126" i="21"/>
  <c r="BV126" i="21"/>
  <c r="BU126" i="21"/>
  <c r="AY127" i="21"/>
  <c r="AX127" i="21"/>
  <c r="AB126" i="21"/>
  <c r="AA126" i="21"/>
  <c r="E126" i="21"/>
  <c r="D126" i="21"/>
  <c r="BV125" i="21"/>
  <c r="BU125" i="21"/>
  <c r="BN125" i="21"/>
  <c r="BM125" i="21"/>
  <c r="BL125" i="21"/>
  <c r="BK125" i="21"/>
  <c r="BJ125" i="21"/>
  <c r="BI125" i="21"/>
  <c r="BH125" i="21"/>
  <c r="BG125" i="21"/>
  <c r="BF125" i="21"/>
  <c r="AQ125" i="21"/>
  <c r="AP125" i="21"/>
  <c r="AO125" i="21"/>
  <c r="AN125" i="21"/>
  <c r="AM125" i="21"/>
  <c r="AL125" i="21"/>
  <c r="AK125" i="21"/>
  <c r="AJ125" i="21"/>
  <c r="AI125" i="21"/>
  <c r="T125" i="21"/>
  <c r="S125" i="21"/>
  <c r="R125" i="21"/>
  <c r="Q125" i="21"/>
  <c r="P125" i="21"/>
  <c r="O125" i="21"/>
  <c r="N125" i="21"/>
  <c r="M125" i="21"/>
  <c r="L125" i="21"/>
  <c r="DJ124" i="21"/>
  <c r="CM124" i="21"/>
  <c r="BV124" i="21"/>
  <c r="BU124" i="21"/>
  <c r="BP124" i="21"/>
  <c r="BN124" i="21"/>
  <c r="BM124" i="21"/>
  <c r="BL124" i="21"/>
  <c r="BK124" i="21"/>
  <c r="BJ124" i="21"/>
  <c r="BI124" i="21"/>
  <c r="BH124" i="21"/>
  <c r="BG124" i="21"/>
  <c r="BF124" i="21"/>
  <c r="AS124" i="21"/>
  <c r="AQ124" i="21"/>
  <c r="AP124" i="21"/>
  <c r="AO124" i="21"/>
  <c r="AN124" i="21"/>
  <c r="AM124" i="21"/>
  <c r="AL124" i="21"/>
  <c r="AK124" i="21"/>
  <c r="AJ124" i="21"/>
  <c r="AI124" i="21"/>
  <c r="V124" i="21"/>
  <c r="T124" i="21"/>
  <c r="S124" i="21"/>
  <c r="R124" i="21"/>
  <c r="Q124" i="21"/>
  <c r="P124" i="21"/>
  <c r="O124" i="21"/>
  <c r="N124" i="21"/>
  <c r="M124" i="21"/>
  <c r="L124" i="21"/>
  <c r="E105" i="21"/>
  <c r="D105" i="21"/>
  <c r="CS104" i="21"/>
  <c r="CR104" i="21"/>
  <c r="BV103" i="21"/>
  <c r="BU103" i="21"/>
  <c r="AY102" i="21"/>
  <c r="AX102" i="21"/>
  <c r="E104" i="21"/>
  <c r="D104" i="21"/>
  <c r="CS103" i="21"/>
  <c r="CR103" i="21"/>
  <c r="BV102" i="21"/>
  <c r="BU102" i="21"/>
  <c r="AY101" i="21"/>
  <c r="AX101" i="21"/>
  <c r="E103" i="21"/>
  <c r="D103" i="21"/>
  <c r="CS102" i="21"/>
  <c r="CR102" i="21"/>
  <c r="BV101" i="21"/>
  <c r="BU101" i="21"/>
  <c r="AY100" i="21"/>
  <c r="AX100" i="21"/>
  <c r="E102" i="21"/>
  <c r="D102" i="21"/>
  <c r="CS101" i="21"/>
  <c r="CR101" i="21"/>
  <c r="BV100" i="21"/>
  <c r="BU100" i="21"/>
  <c r="AY99" i="21"/>
  <c r="AX99" i="21"/>
  <c r="E101" i="21"/>
  <c r="D101" i="21"/>
  <c r="CS100" i="21"/>
  <c r="CR100" i="21"/>
  <c r="AY98" i="21"/>
  <c r="AX98" i="21"/>
  <c r="AB59" i="21"/>
  <c r="AA59" i="21"/>
  <c r="E100" i="21"/>
  <c r="D100" i="21"/>
  <c r="CS99" i="21"/>
  <c r="CR99" i="21"/>
  <c r="BV99" i="21"/>
  <c r="BU99" i="21"/>
  <c r="AY97" i="21"/>
  <c r="AX97" i="21"/>
  <c r="AB58" i="21"/>
  <c r="AA58" i="21"/>
  <c r="E99" i="21"/>
  <c r="D99" i="21"/>
  <c r="CS98" i="21"/>
  <c r="CR98" i="21"/>
  <c r="BV98" i="21"/>
  <c r="BU98" i="21"/>
  <c r="AB57" i="21"/>
  <c r="AA57" i="21"/>
  <c r="E98" i="21"/>
  <c r="D98" i="21"/>
  <c r="CS97" i="21"/>
  <c r="CR97" i="21"/>
  <c r="BV97" i="21"/>
  <c r="BU97" i="21"/>
  <c r="AY163" i="21"/>
  <c r="AX163" i="21"/>
  <c r="E97" i="21"/>
  <c r="D97" i="21"/>
  <c r="CS96" i="21"/>
  <c r="CR96" i="21"/>
  <c r="BV96" i="21"/>
  <c r="BU96" i="21"/>
  <c r="AY96" i="21"/>
  <c r="AX96" i="21"/>
  <c r="AY162" i="21"/>
  <c r="AX162" i="21"/>
  <c r="E96" i="21"/>
  <c r="D96" i="21"/>
  <c r="CS95" i="21"/>
  <c r="CR95" i="21"/>
  <c r="BV95" i="21"/>
  <c r="BU95" i="21"/>
  <c r="AY95" i="21"/>
  <c r="AX95" i="21"/>
  <c r="AY161" i="21"/>
  <c r="AX161" i="21"/>
  <c r="E95" i="21"/>
  <c r="D95" i="21"/>
  <c r="CS94" i="21"/>
  <c r="CR94" i="21"/>
  <c r="BV94" i="21"/>
  <c r="BU94" i="21"/>
  <c r="AY94" i="21"/>
  <c r="AX94" i="21"/>
  <c r="AB56" i="21"/>
  <c r="AA56" i="21"/>
  <c r="E94" i="21"/>
  <c r="D94" i="21"/>
  <c r="CS93" i="21"/>
  <c r="CR93" i="21"/>
  <c r="BV93" i="21"/>
  <c r="BU93" i="21"/>
  <c r="AY93" i="21"/>
  <c r="AX93" i="21"/>
  <c r="AB55" i="21"/>
  <c r="AA55" i="21"/>
  <c r="E93" i="21"/>
  <c r="D93" i="21"/>
  <c r="CS92" i="21"/>
  <c r="CR92" i="21"/>
  <c r="BV92" i="21"/>
  <c r="BU92" i="21"/>
  <c r="AY92" i="21"/>
  <c r="AX92" i="21"/>
  <c r="AB68" i="21"/>
  <c r="AA68" i="21"/>
  <c r="E92" i="21"/>
  <c r="D92" i="21"/>
  <c r="DH91" i="21"/>
  <c r="DG91" i="21"/>
  <c r="DF91" i="21"/>
  <c r="DE91" i="21"/>
  <c r="DD91" i="21"/>
  <c r="DC91" i="21"/>
  <c r="DB91" i="21"/>
  <c r="DA91" i="21"/>
  <c r="CZ91" i="21"/>
  <c r="CK91" i="21"/>
  <c r="CJ91" i="21"/>
  <c r="CI91" i="21"/>
  <c r="CH91" i="21"/>
  <c r="CG91" i="21"/>
  <c r="CF91" i="21"/>
  <c r="CE91" i="21"/>
  <c r="CD91" i="21"/>
  <c r="CC91" i="21"/>
  <c r="BN91" i="21"/>
  <c r="BM91" i="21"/>
  <c r="BL91" i="21"/>
  <c r="BK91" i="21"/>
  <c r="BJ91" i="21"/>
  <c r="BI91" i="21"/>
  <c r="BH91" i="21"/>
  <c r="BG91" i="21"/>
  <c r="BF91" i="21"/>
  <c r="T91" i="21"/>
  <c r="S91" i="21"/>
  <c r="R91" i="21"/>
  <c r="Q91" i="21"/>
  <c r="P91" i="21"/>
  <c r="O91" i="21"/>
  <c r="N91" i="21"/>
  <c r="M91" i="21"/>
  <c r="L91" i="21"/>
  <c r="DJ90" i="21"/>
  <c r="DH90" i="21"/>
  <c r="DG90" i="21"/>
  <c r="DF90" i="21"/>
  <c r="DE90" i="21"/>
  <c r="DD90" i="21"/>
  <c r="DC90" i="21"/>
  <c r="DB90" i="21"/>
  <c r="DA90" i="21"/>
  <c r="CZ90" i="21"/>
  <c r="CM90" i="21"/>
  <c r="CK90" i="21"/>
  <c r="CJ90" i="21"/>
  <c r="CI90" i="21"/>
  <c r="CH90" i="21"/>
  <c r="CG90" i="21"/>
  <c r="CF90" i="21"/>
  <c r="CE90" i="21"/>
  <c r="CD90" i="21"/>
  <c r="CC90" i="21"/>
  <c r="BP90" i="21"/>
  <c r="BN90" i="21"/>
  <c r="BM90" i="21"/>
  <c r="BL90" i="21"/>
  <c r="BK90" i="21"/>
  <c r="BJ90" i="21"/>
  <c r="BI90" i="21"/>
  <c r="BH90" i="21"/>
  <c r="BG90" i="21"/>
  <c r="BF90" i="21"/>
  <c r="AS90" i="21"/>
  <c r="V90" i="21"/>
  <c r="T90" i="21"/>
  <c r="S90" i="21"/>
  <c r="R90" i="21"/>
  <c r="Q90" i="21"/>
  <c r="P90" i="21"/>
  <c r="O90" i="21"/>
  <c r="N90" i="21"/>
  <c r="M90" i="21"/>
  <c r="L90" i="21"/>
  <c r="AB72" i="21"/>
  <c r="AA72" i="21"/>
  <c r="BV83" i="21"/>
  <c r="BU83" i="21"/>
  <c r="AB71" i="21"/>
  <c r="AA71" i="21"/>
  <c r="BV82" i="21"/>
  <c r="BU82" i="21"/>
  <c r="AB54" i="21"/>
  <c r="AA54" i="21"/>
  <c r="BV81" i="21"/>
  <c r="BU81" i="21"/>
  <c r="AB53" i="21"/>
  <c r="AA53" i="21"/>
  <c r="BV80" i="21"/>
  <c r="BU80" i="21"/>
  <c r="AB52" i="21"/>
  <c r="AA52" i="21"/>
  <c r="BV79" i="21"/>
  <c r="BU79" i="21"/>
  <c r="AB51" i="21"/>
  <c r="AA51" i="21"/>
  <c r="E79" i="21"/>
  <c r="D79" i="21"/>
  <c r="BV78" i="21"/>
  <c r="BU78" i="21"/>
  <c r="AB50" i="21"/>
  <c r="AA50" i="21"/>
  <c r="E78" i="21"/>
  <c r="D78" i="21"/>
  <c r="BV77" i="21"/>
  <c r="BU77" i="21"/>
  <c r="AB49" i="21"/>
  <c r="AA49" i="21"/>
  <c r="E77" i="21"/>
  <c r="D77" i="21"/>
  <c r="BV76" i="21"/>
  <c r="BU76" i="21"/>
  <c r="AY76" i="21"/>
  <c r="AX76" i="21"/>
  <c r="AB48" i="21"/>
  <c r="AA48" i="21"/>
  <c r="E76" i="21"/>
  <c r="D76" i="21"/>
  <c r="BV75" i="21"/>
  <c r="BU75" i="21"/>
  <c r="AY75" i="21"/>
  <c r="AX75" i="21"/>
  <c r="AB70" i="21"/>
  <c r="AA70" i="21"/>
  <c r="E75" i="21"/>
  <c r="D75" i="21"/>
  <c r="BV74" i="21"/>
  <c r="BU74" i="21"/>
  <c r="AY74" i="21"/>
  <c r="AX74" i="21"/>
  <c r="AB69" i="21"/>
  <c r="AA69" i="21"/>
  <c r="E74" i="21"/>
  <c r="D74" i="21"/>
  <c r="BV73" i="21"/>
  <c r="BU73" i="21"/>
  <c r="AY72" i="21"/>
  <c r="AX72" i="21"/>
  <c r="AB47" i="21"/>
  <c r="AA47" i="21"/>
  <c r="E73" i="21"/>
  <c r="D73" i="21"/>
  <c r="BV72" i="21"/>
  <c r="BU72" i="21"/>
  <c r="AB46" i="21"/>
  <c r="AA46" i="21"/>
  <c r="E72" i="21"/>
  <c r="D72" i="21"/>
  <c r="BV71" i="21"/>
  <c r="BU71" i="21"/>
  <c r="AY71" i="21"/>
  <c r="AX71" i="21"/>
  <c r="AB45" i="21"/>
  <c r="AA45" i="21"/>
  <c r="E71" i="21"/>
  <c r="D71" i="21"/>
  <c r="CS70" i="21"/>
  <c r="CR70" i="21"/>
  <c r="BV70" i="21"/>
  <c r="BU70" i="21"/>
  <c r="AY70" i="21"/>
  <c r="AX70" i="21"/>
  <c r="E70" i="21"/>
  <c r="D70" i="21"/>
  <c r="CS69" i="21"/>
  <c r="CR69" i="21"/>
  <c r="BV69" i="21"/>
  <c r="BU69" i="21"/>
  <c r="AY69" i="21"/>
  <c r="AX69" i="21"/>
  <c r="AB44" i="21"/>
  <c r="AA44" i="21"/>
  <c r="E69" i="21"/>
  <c r="D69" i="21"/>
  <c r="CS68" i="21"/>
  <c r="CR68" i="21"/>
  <c r="BV68" i="21"/>
  <c r="BU68" i="21"/>
  <c r="AY68" i="21"/>
  <c r="AX68" i="21"/>
  <c r="E68" i="21"/>
  <c r="D68" i="21"/>
  <c r="DH67" i="21"/>
  <c r="DG67" i="21"/>
  <c r="DF67" i="21"/>
  <c r="DE67" i="21"/>
  <c r="DD67" i="21"/>
  <c r="DC67" i="21"/>
  <c r="DB67" i="21"/>
  <c r="DA67" i="21"/>
  <c r="CZ67" i="21"/>
  <c r="CK67" i="21"/>
  <c r="CJ67" i="21"/>
  <c r="CI67" i="21"/>
  <c r="CH67" i="21"/>
  <c r="CG67" i="21"/>
  <c r="CF67" i="21"/>
  <c r="CE67" i="21"/>
  <c r="CD67" i="21"/>
  <c r="CC67" i="21"/>
  <c r="BN67" i="21"/>
  <c r="BM67" i="21"/>
  <c r="BL67" i="21"/>
  <c r="BK67" i="21"/>
  <c r="BJ67" i="21"/>
  <c r="BI67" i="21"/>
  <c r="BH67" i="21"/>
  <c r="BG67" i="21"/>
  <c r="BF67" i="21"/>
  <c r="T67" i="21"/>
  <c r="S67" i="21"/>
  <c r="R67" i="21"/>
  <c r="Q67" i="21"/>
  <c r="P67" i="21"/>
  <c r="O67" i="21"/>
  <c r="N67" i="21"/>
  <c r="M67" i="21"/>
  <c r="L67" i="21"/>
  <c r="DJ66" i="21"/>
  <c r="DH66" i="21"/>
  <c r="DG66" i="21"/>
  <c r="DF66" i="21"/>
  <c r="DE66" i="21"/>
  <c r="DD66" i="21"/>
  <c r="DC66" i="21"/>
  <c r="DB66" i="21"/>
  <c r="DA66" i="21"/>
  <c r="CZ66" i="21"/>
  <c r="CM66" i="21"/>
  <c r="CK66" i="21"/>
  <c r="CJ66" i="21"/>
  <c r="CI66" i="21"/>
  <c r="CH66" i="21"/>
  <c r="CG66" i="21"/>
  <c r="CF66" i="21"/>
  <c r="CE66" i="21"/>
  <c r="CD66" i="21"/>
  <c r="CC66" i="21"/>
  <c r="BP66" i="21"/>
  <c r="BN66" i="21"/>
  <c r="BM66" i="21"/>
  <c r="BL66" i="21"/>
  <c r="BK66" i="21"/>
  <c r="BJ66" i="21"/>
  <c r="BI66" i="21"/>
  <c r="BH66" i="21"/>
  <c r="BG66" i="21"/>
  <c r="BF66" i="21"/>
  <c r="AS66" i="21"/>
  <c r="V66" i="21"/>
  <c r="T66" i="21"/>
  <c r="S66" i="21"/>
  <c r="R66" i="21"/>
  <c r="Q66" i="21"/>
  <c r="P66" i="21"/>
  <c r="O66" i="21"/>
  <c r="N66" i="21"/>
  <c r="M66" i="21"/>
  <c r="L66" i="21"/>
  <c r="AY55" i="21"/>
  <c r="AX55" i="21"/>
  <c r="E54" i="21"/>
  <c r="D54" i="21"/>
  <c r="AY54" i="21"/>
  <c r="AX54" i="21"/>
  <c r="E53" i="21"/>
  <c r="D53" i="21"/>
  <c r="BV53" i="21"/>
  <c r="BU53" i="21"/>
  <c r="AY53" i="21"/>
  <c r="AX53" i="21"/>
  <c r="E52" i="21"/>
  <c r="D52" i="21"/>
  <c r="BV52" i="21"/>
  <c r="BU52" i="21"/>
  <c r="AY52" i="21"/>
  <c r="AX52" i="21"/>
  <c r="E51" i="21"/>
  <c r="D51" i="21"/>
  <c r="BV51" i="21"/>
  <c r="BU51" i="21"/>
  <c r="E50" i="21"/>
  <c r="D50" i="21"/>
  <c r="BV50" i="21"/>
  <c r="BU50" i="21"/>
  <c r="AY51" i="21"/>
  <c r="AX51" i="21"/>
  <c r="E49" i="21"/>
  <c r="D49" i="21"/>
  <c r="CS50" i="21"/>
  <c r="CR50" i="21"/>
  <c r="BV49" i="21"/>
  <c r="BU49" i="21"/>
  <c r="AY50" i="21"/>
  <c r="AX50" i="21"/>
  <c r="E48" i="21"/>
  <c r="D48" i="21"/>
  <c r="CS49" i="21"/>
  <c r="CR49" i="21"/>
  <c r="BV48" i="21"/>
  <c r="BU48" i="21"/>
  <c r="AY49" i="21"/>
  <c r="AX49" i="21"/>
  <c r="CS48" i="21"/>
  <c r="CR48" i="21"/>
  <c r="BV47" i="21"/>
  <c r="BU47" i="21"/>
  <c r="AY48" i="21"/>
  <c r="AX48" i="21"/>
  <c r="E47" i="21"/>
  <c r="D47" i="21"/>
  <c r="CS47" i="21"/>
  <c r="CR47" i="21"/>
  <c r="BV46" i="21"/>
  <c r="BU46" i="21"/>
  <c r="AY47" i="21"/>
  <c r="AX47" i="21"/>
  <c r="E46" i="21"/>
  <c r="D46" i="21"/>
  <c r="CS46" i="21"/>
  <c r="CR46" i="21"/>
  <c r="BV45" i="21"/>
  <c r="BU45" i="21"/>
  <c r="AY46" i="21"/>
  <c r="AX46" i="21"/>
  <c r="CS45" i="21"/>
  <c r="CR45" i="21"/>
  <c r="BV44" i="21"/>
  <c r="BU44" i="21"/>
  <c r="AY45" i="21"/>
  <c r="AX45" i="21"/>
  <c r="E45" i="21"/>
  <c r="D45" i="21"/>
  <c r="CS44" i="21"/>
  <c r="CR44" i="21"/>
  <c r="BV43" i="21"/>
  <c r="BU43" i="21"/>
  <c r="AY44" i="21"/>
  <c r="AX44" i="21"/>
  <c r="E44" i="21"/>
  <c r="D44" i="21"/>
  <c r="CS43" i="21"/>
  <c r="CR43" i="21"/>
  <c r="BV42" i="21"/>
  <c r="BU42" i="21"/>
  <c r="AY43" i="21"/>
  <c r="AX43" i="21"/>
  <c r="AB74" i="21"/>
  <c r="AA74" i="21"/>
  <c r="E43" i="21"/>
  <c r="D43" i="21"/>
  <c r="CS42" i="21"/>
  <c r="CR42" i="21"/>
  <c r="AY42" i="21"/>
  <c r="AX42" i="21"/>
  <c r="AB73" i="21"/>
  <c r="AA73" i="21"/>
  <c r="E42" i="21"/>
  <c r="D42" i="21"/>
  <c r="CS41" i="21"/>
  <c r="CR41" i="21"/>
  <c r="BV41" i="21"/>
  <c r="BU41" i="21"/>
  <c r="AY41" i="21"/>
  <c r="AX41" i="21"/>
  <c r="AB14" i="21"/>
  <c r="AA14" i="21"/>
  <c r="E41" i="21"/>
  <c r="D41" i="21"/>
  <c r="DH40" i="21"/>
  <c r="DG40" i="21"/>
  <c r="DF40" i="21"/>
  <c r="DE40" i="21"/>
  <c r="DD40" i="21"/>
  <c r="DC40" i="21"/>
  <c r="DB40" i="21"/>
  <c r="DA40" i="21"/>
  <c r="CZ40" i="21"/>
  <c r="CK40" i="21"/>
  <c r="CJ40" i="21"/>
  <c r="CI40" i="21"/>
  <c r="CH40" i="21"/>
  <c r="CG40" i="21"/>
  <c r="CF40" i="21"/>
  <c r="CE40" i="21"/>
  <c r="CD40" i="21"/>
  <c r="CC40" i="21"/>
  <c r="BN40" i="21"/>
  <c r="BM40" i="21"/>
  <c r="BL40" i="21"/>
  <c r="BK40" i="21"/>
  <c r="BJ40" i="21"/>
  <c r="BI40" i="21"/>
  <c r="BH40" i="21"/>
  <c r="BG40" i="21"/>
  <c r="BF40" i="21"/>
  <c r="AQ40" i="21"/>
  <c r="AP40" i="21"/>
  <c r="AO40" i="21"/>
  <c r="AN40" i="21"/>
  <c r="AM40" i="21"/>
  <c r="AL40" i="21"/>
  <c r="AK40" i="21"/>
  <c r="AJ40" i="21"/>
  <c r="AI40" i="21"/>
  <c r="T40" i="21"/>
  <c r="S40" i="21"/>
  <c r="R40" i="21"/>
  <c r="Q40" i="21"/>
  <c r="P40" i="21"/>
  <c r="O40" i="21"/>
  <c r="N40" i="21"/>
  <c r="M40" i="21"/>
  <c r="L40" i="21"/>
  <c r="DJ39" i="21"/>
  <c r="DH39" i="21"/>
  <c r="DG39" i="21"/>
  <c r="DF39" i="21"/>
  <c r="DE39" i="21"/>
  <c r="DD39" i="21"/>
  <c r="DC39" i="21"/>
  <c r="DB39" i="21"/>
  <c r="DA39" i="21"/>
  <c r="CZ39" i="21"/>
  <c r="CM39" i="21"/>
  <c r="CK39" i="21"/>
  <c r="CJ39" i="21"/>
  <c r="CI39" i="21"/>
  <c r="CH39" i="21"/>
  <c r="CG39" i="21"/>
  <c r="CF39" i="21"/>
  <c r="CE39" i="21"/>
  <c r="CD39" i="21"/>
  <c r="CC39" i="21"/>
  <c r="BP39" i="21"/>
  <c r="BN39" i="21"/>
  <c r="BM39" i="21"/>
  <c r="BL39" i="21"/>
  <c r="BK39" i="21"/>
  <c r="BJ39" i="21"/>
  <c r="BI39" i="21"/>
  <c r="BH39" i="21"/>
  <c r="BG39" i="21"/>
  <c r="BF39" i="21"/>
  <c r="AS39" i="21"/>
  <c r="AQ39" i="21"/>
  <c r="AP39" i="21"/>
  <c r="AO39" i="21"/>
  <c r="AN39" i="21"/>
  <c r="AM39" i="21"/>
  <c r="AL39" i="21"/>
  <c r="AK39" i="21"/>
  <c r="AJ39" i="21"/>
  <c r="AI39" i="21"/>
  <c r="V39" i="21"/>
  <c r="T39" i="21"/>
  <c r="S39" i="21"/>
  <c r="R39" i="21"/>
  <c r="Q39" i="21"/>
  <c r="P39" i="21"/>
  <c r="O39" i="21"/>
  <c r="N39" i="21"/>
  <c r="M39" i="21"/>
  <c r="L39" i="21"/>
  <c r="BV23" i="21"/>
  <c r="BU23" i="21"/>
  <c r="BV22" i="21"/>
  <c r="BU22" i="21"/>
  <c r="BV21" i="21"/>
  <c r="BU21" i="21"/>
  <c r="BV20" i="21"/>
  <c r="BU20" i="21"/>
  <c r="BV19" i="21"/>
  <c r="BU19" i="21"/>
  <c r="BV18" i="21"/>
  <c r="BU18" i="21"/>
  <c r="AY18" i="21"/>
  <c r="AX18" i="21"/>
  <c r="BV17" i="21"/>
  <c r="BU17" i="21"/>
  <c r="AY17" i="21"/>
  <c r="AX17" i="21"/>
  <c r="BV16" i="21"/>
  <c r="BU16" i="21"/>
  <c r="AY16" i="21"/>
  <c r="AX16" i="21"/>
  <c r="AB43" i="21"/>
  <c r="AA43" i="21"/>
  <c r="BV15" i="21"/>
  <c r="BU15" i="21"/>
  <c r="AY15" i="21"/>
  <c r="AX15" i="21"/>
  <c r="AB13" i="21"/>
  <c r="AA13" i="21"/>
  <c r="BV14" i="21"/>
  <c r="BU14" i="21"/>
  <c r="AY14" i="21"/>
  <c r="AX14" i="21"/>
  <c r="AB42" i="21"/>
  <c r="AA42" i="21"/>
  <c r="BV13" i="21"/>
  <c r="BU13" i="21"/>
  <c r="AY13" i="21"/>
  <c r="AX13" i="21"/>
  <c r="AB41" i="21"/>
  <c r="AA41" i="21"/>
  <c r="BV12" i="21"/>
  <c r="BU12" i="21"/>
  <c r="AY12" i="21"/>
  <c r="AX12" i="21"/>
  <c r="BV11" i="21"/>
  <c r="BU11" i="21"/>
  <c r="AY11" i="21"/>
  <c r="AX11" i="21"/>
  <c r="AB12" i="21"/>
  <c r="AA12" i="21"/>
  <c r="BV10" i="21"/>
  <c r="BU10" i="21"/>
  <c r="AY10" i="21"/>
  <c r="AX10" i="21"/>
  <c r="AB11" i="21"/>
  <c r="AA11" i="21"/>
  <c r="E10" i="21"/>
  <c r="D10" i="21"/>
  <c r="BV9" i="21"/>
  <c r="BU9" i="21"/>
  <c r="AY9" i="21"/>
  <c r="AX9" i="21"/>
  <c r="AB10" i="21"/>
  <c r="AA10" i="21"/>
  <c r="E9" i="21"/>
  <c r="D9" i="21"/>
  <c r="CS8" i="21"/>
  <c r="CR8" i="21"/>
  <c r="BV8" i="21"/>
  <c r="BU8" i="21"/>
  <c r="AY8" i="21"/>
  <c r="AX8" i="21"/>
  <c r="AB8" i="21"/>
  <c r="AA8" i="21"/>
  <c r="E8" i="21"/>
  <c r="D8" i="21"/>
  <c r="DH7" i="21"/>
  <c r="DG7" i="21"/>
  <c r="DF7" i="21"/>
  <c r="DE7" i="21"/>
  <c r="DD7" i="21"/>
  <c r="DC7" i="21"/>
  <c r="DB7" i="21"/>
  <c r="DA7" i="21"/>
  <c r="CZ7" i="21"/>
  <c r="CK7" i="21"/>
  <c r="CJ7" i="21"/>
  <c r="CI7" i="21"/>
  <c r="CH7" i="21"/>
  <c r="CG7" i="21"/>
  <c r="CF7" i="21"/>
  <c r="CE7" i="21"/>
  <c r="CD7" i="21"/>
  <c r="CC7" i="21"/>
  <c r="BN7" i="21"/>
  <c r="BM7" i="21"/>
  <c r="BL7" i="21"/>
  <c r="BK7" i="21"/>
  <c r="BJ7" i="21"/>
  <c r="BI7" i="21"/>
  <c r="BH7" i="21"/>
  <c r="BG7" i="21"/>
  <c r="BF7" i="21"/>
  <c r="AQ7" i="21"/>
  <c r="AP7" i="21"/>
  <c r="AO7" i="21"/>
  <c r="AN7" i="21"/>
  <c r="AM7" i="21"/>
  <c r="AL7" i="21"/>
  <c r="AK7" i="21"/>
  <c r="AJ7" i="21"/>
  <c r="AI7" i="21"/>
  <c r="T7" i="21"/>
  <c r="S7" i="21"/>
  <c r="R7" i="21"/>
  <c r="Q7" i="21"/>
  <c r="P7" i="21"/>
  <c r="O7" i="21"/>
  <c r="N7" i="21"/>
  <c r="M7" i="21"/>
  <c r="L7" i="21"/>
  <c r="DJ6" i="21"/>
  <c r="DH6" i="21"/>
  <c r="DG6" i="21"/>
  <c r="DF6" i="21"/>
  <c r="DE6" i="21"/>
  <c r="DD6" i="21"/>
  <c r="DC6" i="21"/>
  <c r="DB6" i="21"/>
  <c r="DA6" i="21"/>
  <c r="CZ6" i="21"/>
  <c r="CM6" i="21"/>
  <c r="CK6" i="21"/>
  <c r="CJ6" i="21"/>
  <c r="CI6" i="21"/>
  <c r="CH6" i="21"/>
  <c r="CG6" i="21"/>
  <c r="CF6" i="21"/>
  <c r="CE6" i="21"/>
  <c r="CD6" i="21"/>
  <c r="CC6" i="21"/>
  <c r="BP6" i="21"/>
  <c r="BN6" i="21"/>
  <c r="BM6" i="21"/>
  <c r="BL6" i="21"/>
  <c r="BK6" i="21"/>
  <c r="BJ6" i="21"/>
  <c r="BI6" i="21"/>
  <c r="BH6" i="21"/>
  <c r="BG6" i="21"/>
  <c r="BF6" i="21"/>
  <c r="AS6" i="21"/>
  <c r="AQ6" i="21"/>
  <c r="AP6" i="21"/>
  <c r="AO6" i="21"/>
  <c r="AN6" i="21"/>
  <c r="AM6" i="21"/>
  <c r="AL6" i="21"/>
  <c r="AK6" i="21"/>
  <c r="AJ6" i="21"/>
  <c r="AI6" i="21"/>
  <c r="V6" i="21"/>
  <c r="T6" i="21"/>
  <c r="S6" i="21"/>
  <c r="R6" i="21"/>
  <c r="Q6" i="21"/>
  <c r="P6" i="21"/>
  <c r="O6" i="21"/>
  <c r="N6" i="21"/>
  <c r="M6" i="21"/>
  <c r="L6" i="21"/>
  <c r="DJ4" i="21"/>
  <c r="CM4" i="21"/>
  <c r="BP4" i="21"/>
  <c r="AS4" i="21"/>
  <c r="V4" i="21"/>
  <c r="E4" i="21"/>
  <c r="C4" i="21"/>
  <c r="DJ3" i="21"/>
  <c r="CM3" i="21"/>
  <c r="BP3" i="21"/>
  <c r="AS3" i="21"/>
  <c r="V3" i="21"/>
  <c r="F3" i="21"/>
  <c r="C3" i="21"/>
  <c r="DJ2" i="21"/>
  <c r="CX2" i="21"/>
  <c r="CM2" i="21"/>
  <c r="CA2" i="21"/>
  <c r="BP2" i="21"/>
  <c r="BD2" i="21"/>
  <c r="AS2" i="21"/>
  <c r="AG2" i="21"/>
  <c r="V2" i="21"/>
  <c r="J2" i="21"/>
  <c r="E2" i="21"/>
  <c r="C2" i="21"/>
  <c r="D91" i="21" l="1"/>
  <c r="BU6" i="21"/>
  <c r="BU90" i="21"/>
  <c r="D156" i="21"/>
  <c r="CS90" i="21"/>
  <c r="BU40" i="21"/>
  <c r="D7" i="21"/>
  <c r="AX90" i="21"/>
  <c r="AX125" i="21"/>
  <c r="D90" i="21"/>
  <c r="AX6" i="21"/>
  <c r="CS6" i="21"/>
  <c r="CR90" i="21"/>
  <c r="E91" i="21"/>
  <c r="AY156" i="21"/>
  <c r="AB124" i="21"/>
  <c r="BV90" i="21"/>
  <c r="E124" i="21"/>
  <c r="CR181" i="21"/>
  <c r="AY90" i="21"/>
  <c r="AY7" i="21"/>
  <c r="CR67" i="21"/>
  <c r="E90" i="21"/>
  <c r="CS40" i="21"/>
  <c r="AY125" i="21"/>
  <c r="AA125" i="21"/>
  <c r="AA6" i="21"/>
  <c r="AB7" i="21"/>
  <c r="AY124" i="21"/>
  <c r="D6" i="21"/>
  <c r="AB156" i="21"/>
  <c r="BV6" i="21"/>
  <c r="E39" i="21"/>
  <c r="AB40" i="21"/>
  <c r="AY66" i="21"/>
  <c r="AX67" i="21"/>
  <c r="E180" i="21"/>
  <c r="BV40" i="21"/>
  <c r="AB6" i="21"/>
  <c r="AY40" i="21"/>
  <c r="CS91" i="21"/>
  <c r="AX124" i="21"/>
  <c r="AB125" i="21"/>
  <c r="E181" i="21"/>
  <c r="CS181" i="21"/>
  <c r="AY6" i="21"/>
  <c r="E40" i="21"/>
  <c r="E6" i="21"/>
  <c r="AY67" i="21"/>
  <c r="AA124" i="21"/>
  <c r="CS7" i="21"/>
  <c r="BV7" i="21"/>
  <c r="CR39" i="21"/>
  <c r="E66" i="21"/>
  <c r="CR91" i="21"/>
  <c r="D124" i="21"/>
  <c r="E125" i="21"/>
  <c r="CS180" i="21"/>
  <c r="BU181" i="21"/>
  <c r="BV39" i="21"/>
  <c r="E67" i="21"/>
  <c r="AY155" i="21"/>
  <c r="AA156" i="21"/>
  <c r="AX156" i="21"/>
  <c r="BV180" i="21"/>
  <c r="BV181" i="21"/>
  <c r="BV91" i="21"/>
  <c r="AA7" i="21"/>
  <c r="AX7" i="21"/>
  <c r="CS67" i="21"/>
  <c r="AY181" i="21"/>
  <c r="AA40" i="21"/>
  <c r="AY39" i="21"/>
  <c r="CS66" i="21"/>
  <c r="AY91" i="21"/>
  <c r="AB155" i="21"/>
  <c r="AY180" i="21"/>
  <c r="AX181" i="21"/>
  <c r="CR40" i="21"/>
  <c r="BV67" i="21"/>
  <c r="E156" i="21"/>
  <c r="CR6" i="21"/>
  <c r="E7" i="21"/>
  <c r="AB39" i="21"/>
  <c r="BV66" i="21"/>
  <c r="E155" i="21"/>
  <c r="AB180" i="21"/>
  <c r="AB181" i="21"/>
  <c r="AX40" i="21"/>
  <c r="D125" i="21"/>
  <c r="AA39" i="21"/>
  <c r="AX39" i="21"/>
  <c r="BU39" i="21"/>
  <c r="D40" i="21"/>
  <c r="AA181" i="21"/>
  <c r="CS39" i="21"/>
  <c r="D180" i="21"/>
  <c r="AA180" i="21"/>
  <c r="AX180" i="21"/>
  <c r="BU180" i="21"/>
  <c r="CR180" i="21"/>
  <c r="D181" i="21"/>
  <c r="D39" i="21"/>
  <c r="BU67" i="21"/>
  <c r="CR7" i="21"/>
  <c r="D66" i="21"/>
  <c r="AX66" i="21"/>
  <c r="BU66" i="21"/>
  <c r="CR66" i="21"/>
  <c r="D67" i="21"/>
  <c r="BU91" i="21"/>
  <c r="BU7" i="21"/>
  <c r="AX91" i="21"/>
  <c r="D155" i="21"/>
  <c r="AA155" i="21"/>
  <c r="AX155" i="21"/>
  <c r="BV74" i="19" l="1"/>
  <c r="BU74" i="19"/>
  <c r="AB23" i="19" l="1"/>
  <c r="AA23" i="19"/>
  <c r="E39" i="19"/>
  <c r="D39" i="19"/>
  <c r="CS96" i="19" l="1"/>
  <c r="CR96" i="19"/>
  <c r="CS68" i="18"/>
  <c r="CR68" i="18"/>
  <c r="CM164" i="19"/>
  <c r="AS150" i="19"/>
  <c r="E165" i="19"/>
  <c r="D165" i="19"/>
  <c r="V164" i="19"/>
  <c r="E164" i="19"/>
  <c r="D164" i="19"/>
  <c r="AB165" i="19"/>
  <c r="AA165" i="19"/>
  <c r="AS164" i="19"/>
  <c r="AB164" i="19"/>
  <c r="AA164" i="19"/>
  <c r="E136" i="19"/>
  <c r="D136" i="19"/>
  <c r="E135" i="19"/>
  <c r="D135" i="19"/>
  <c r="E134" i="19"/>
  <c r="D134" i="19"/>
  <c r="E133" i="19"/>
  <c r="D133" i="19"/>
  <c r="E132" i="19"/>
  <c r="D132" i="19"/>
  <c r="E131" i="19"/>
  <c r="D131" i="19"/>
  <c r="E130" i="19"/>
  <c r="D130" i="19"/>
  <c r="E129" i="19"/>
  <c r="D129" i="19"/>
  <c r="E128" i="19"/>
  <c r="D128" i="19"/>
  <c r="E127" i="19"/>
  <c r="D127" i="19"/>
  <c r="E126" i="19"/>
  <c r="D126" i="19"/>
  <c r="E125" i="19"/>
  <c r="D125" i="19"/>
  <c r="E124" i="19"/>
  <c r="D124" i="19"/>
  <c r="E123" i="19"/>
  <c r="D123" i="19"/>
  <c r="E98" i="19"/>
  <c r="D98" i="19"/>
  <c r="E102" i="19"/>
  <c r="D102" i="19"/>
  <c r="CS134" i="19"/>
  <c r="CR134" i="19"/>
  <c r="CS133" i="19"/>
  <c r="CR133" i="19"/>
  <c r="CS132" i="19"/>
  <c r="CR132" i="19"/>
  <c r="CS131" i="19"/>
  <c r="CR131" i="19"/>
  <c r="CS130" i="19"/>
  <c r="CR130" i="19"/>
  <c r="CS129" i="19"/>
  <c r="CR129" i="19"/>
  <c r="CS156" i="19"/>
  <c r="CR156" i="19"/>
  <c r="CS155" i="19"/>
  <c r="CR155" i="19"/>
  <c r="CS154" i="19"/>
  <c r="CR154" i="19"/>
  <c r="CS153" i="19"/>
  <c r="CR153" i="19"/>
  <c r="CS152" i="19"/>
  <c r="CR152" i="19"/>
  <c r="CS128" i="19"/>
  <c r="CR128" i="19"/>
  <c r="CS127" i="19"/>
  <c r="CR127" i="19"/>
  <c r="CS126" i="19"/>
  <c r="CR126" i="19"/>
  <c r="CS125" i="19"/>
  <c r="CR125" i="19"/>
  <c r="CS124" i="19"/>
  <c r="CR124" i="19"/>
  <c r="CS160" i="19"/>
  <c r="CR160" i="19"/>
  <c r="CS159" i="19"/>
  <c r="CR159" i="19"/>
  <c r="CS158" i="19"/>
  <c r="CR158" i="19"/>
  <c r="CS157" i="19"/>
  <c r="CR157" i="19"/>
  <c r="CS123" i="19"/>
  <c r="CR123" i="19"/>
  <c r="CS122" i="19"/>
  <c r="CR122" i="19"/>
  <c r="AY44" i="19" l="1"/>
  <c r="AX44" i="19"/>
  <c r="AY43" i="19"/>
  <c r="AX43" i="19"/>
  <c r="AY42" i="19"/>
  <c r="AX42" i="19"/>
  <c r="AY41" i="19"/>
  <c r="AX41" i="19"/>
  <c r="AY40" i="19"/>
  <c r="AX40" i="19"/>
  <c r="AY39" i="19"/>
  <c r="AX39" i="19"/>
  <c r="AB70" i="19"/>
  <c r="AA70" i="19"/>
  <c r="AS6" i="19"/>
  <c r="E155" i="19"/>
  <c r="D155" i="19"/>
  <c r="E153" i="19"/>
  <c r="D153" i="19"/>
  <c r="AY157" i="19" l="1"/>
  <c r="AX157" i="19"/>
  <c r="AY156" i="19"/>
  <c r="AX156" i="19"/>
  <c r="AY155" i="19"/>
  <c r="AX155" i="19"/>
  <c r="AB157" i="19"/>
  <c r="AA157" i="19"/>
  <c r="AB156" i="19"/>
  <c r="AA156" i="19"/>
  <c r="AB155" i="19"/>
  <c r="AA155" i="19"/>
  <c r="DH165" i="19"/>
  <c r="DG165" i="19"/>
  <c r="DF165" i="19"/>
  <c r="DE165" i="19"/>
  <c r="DD165" i="19"/>
  <c r="DC165" i="19"/>
  <c r="DB165" i="19"/>
  <c r="DA165" i="19"/>
  <c r="CZ165" i="19"/>
  <c r="BV165" i="19"/>
  <c r="BU165" i="19"/>
  <c r="AY165" i="19"/>
  <c r="AX165" i="19"/>
  <c r="DJ164" i="19"/>
  <c r="DH164" i="19"/>
  <c r="DG164" i="19"/>
  <c r="DF164" i="19"/>
  <c r="DE164" i="19"/>
  <c r="DD164" i="19"/>
  <c r="DC164" i="19"/>
  <c r="DB164" i="19"/>
  <c r="DA164" i="19"/>
  <c r="CZ164" i="19"/>
  <c r="BV164" i="19"/>
  <c r="BU164" i="19"/>
  <c r="BP164" i="19"/>
  <c r="AY164" i="19"/>
  <c r="AX164" i="19"/>
  <c r="BV162" i="19"/>
  <c r="BU162" i="19"/>
  <c r="BV161" i="19"/>
  <c r="BU161" i="19"/>
  <c r="BV160" i="19"/>
  <c r="BU160" i="19"/>
  <c r="BV159" i="19"/>
  <c r="BU159" i="19"/>
  <c r="BV158" i="19"/>
  <c r="BU158" i="19"/>
  <c r="BV157" i="19"/>
  <c r="BU157" i="19"/>
  <c r="BV156" i="19"/>
  <c r="BU156" i="19"/>
  <c r="BV155" i="19"/>
  <c r="BU155" i="19"/>
  <c r="AY154" i="19"/>
  <c r="AX154" i="19"/>
  <c r="BV154" i="19"/>
  <c r="BU154" i="19"/>
  <c r="AY153" i="19"/>
  <c r="AX153" i="19"/>
  <c r="BV153" i="19"/>
  <c r="BU153" i="19"/>
  <c r="AB130" i="19"/>
  <c r="AA130" i="19"/>
  <c r="BV152" i="19"/>
  <c r="BU152" i="19"/>
  <c r="AY152" i="19"/>
  <c r="AX152" i="19"/>
  <c r="AB129" i="19"/>
  <c r="AA129" i="19"/>
  <c r="CS151" i="19"/>
  <c r="CR151" i="19"/>
  <c r="BV151" i="19"/>
  <c r="BU151" i="19"/>
  <c r="AY151" i="19"/>
  <c r="AX151" i="19"/>
  <c r="AB151" i="19"/>
  <c r="AA151" i="19"/>
  <c r="T151" i="19"/>
  <c r="S151" i="19"/>
  <c r="R151" i="19"/>
  <c r="Q151" i="19"/>
  <c r="P151" i="19"/>
  <c r="O151" i="19"/>
  <c r="N151" i="19"/>
  <c r="M151" i="19"/>
  <c r="L151" i="19"/>
  <c r="DJ150" i="19"/>
  <c r="CS150" i="19"/>
  <c r="CR150" i="19"/>
  <c r="CM150" i="19"/>
  <c r="BV150" i="19"/>
  <c r="BU150" i="19"/>
  <c r="BP150" i="19"/>
  <c r="AY150" i="19"/>
  <c r="AX150" i="19"/>
  <c r="AB150" i="19"/>
  <c r="AA150" i="19"/>
  <c r="V150" i="19"/>
  <c r="T150" i="19"/>
  <c r="S150" i="19"/>
  <c r="R150" i="19"/>
  <c r="Q150" i="19"/>
  <c r="P150" i="19"/>
  <c r="O150" i="19"/>
  <c r="N150" i="19"/>
  <c r="M150" i="19"/>
  <c r="L150" i="19"/>
  <c r="E158" i="19"/>
  <c r="D158" i="19"/>
  <c r="E157" i="19"/>
  <c r="D157" i="19"/>
  <c r="AY132" i="19"/>
  <c r="AX132" i="19"/>
  <c r="E156" i="19"/>
  <c r="D156" i="19"/>
  <c r="AY131" i="19"/>
  <c r="AX131" i="19"/>
  <c r="AY130" i="19"/>
  <c r="AX130" i="19"/>
  <c r="AB128" i="19"/>
  <c r="AA128" i="19"/>
  <c r="BV43" i="19"/>
  <c r="BU43" i="19"/>
  <c r="AY129" i="19"/>
  <c r="AX129" i="19"/>
  <c r="AB51" i="19"/>
  <c r="AA51" i="19"/>
  <c r="E101" i="19"/>
  <c r="D101" i="19"/>
  <c r="BV42" i="19"/>
  <c r="BU42" i="19"/>
  <c r="AY128" i="19"/>
  <c r="AX128" i="19"/>
  <c r="AB50" i="19"/>
  <c r="AA50" i="19"/>
  <c r="E100" i="19"/>
  <c r="D100" i="19"/>
  <c r="BV41" i="19"/>
  <c r="BU41" i="19"/>
  <c r="AY127" i="19"/>
  <c r="AX127" i="19"/>
  <c r="AB49" i="19"/>
  <c r="AA49" i="19"/>
  <c r="AY21" i="19"/>
  <c r="AX21" i="19"/>
  <c r="AY126" i="19"/>
  <c r="AX126" i="19"/>
  <c r="AB48" i="19"/>
  <c r="AA48" i="19"/>
  <c r="BV168" i="19"/>
  <c r="BU168" i="19"/>
  <c r="AY125" i="19"/>
  <c r="AX125" i="19"/>
  <c r="AB126" i="19"/>
  <c r="AA126" i="19"/>
  <c r="E99" i="19"/>
  <c r="D99" i="19"/>
  <c r="BV167" i="19"/>
  <c r="BU167" i="19"/>
  <c r="AY124" i="19"/>
  <c r="AX124" i="19"/>
  <c r="AB125" i="19"/>
  <c r="AA125" i="19"/>
  <c r="BV166" i="19"/>
  <c r="BU166" i="19"/>
  <c r="AY123" i="19"/>
  <c r="AX123" i="19"/>
  <c r="AB124" i="19"/>
  <c r="AA124" i="19"/>
  <c r="E122" i="19"/>
  <c r="D122" i="19"/>
  <c r="BV39" i="19"/>
  <c r="BU39" i="19"/>
  <c r="AY122" i="19"/>
  <c r="AX122" i="19"/>
  <c r="AB123" i="19"/>
  <c r="AA123" i="19"/>
  <c r="E92" i="19"/>
  <c r="D92" i="19"/>
  <c r="CS121" i="19"/>
  <c r="CR121" i="19"/>
  <c r="BV121" i="19"/>
  <c r="BU121" i="19"/>
  <c r="AY121" i="19"/>
  <c r="AX121" i="19"/>
  <c r="AQ121" i="19"/>
  <c r="AQ91" i="19" s="1"/>
  <c r="AP121" i="19"/>
  <c r="AP91" i="19" s="1"/>
  <c r="AO121" i="19"/>
  <c r="AO91" i="19" s="1"/>
  <c r="AN121" i="19"/>
  <c r="AN91" i="19" s="1"/>
  <c r="AM121" i="19"/>
  <c r="AM91" i="19" s="1"/>
  <c r="AL121" i="19"/>
  <c r="AL91" i="19" s="1"/>
  <c r="AK121" i="19"/>
  <c r="AK91" i="19" s="1"/>
  <c r="AJ121" i="19"/>
  <c r="AI121" i="19"/>
  <c r="AI91" i="19" s="1"/>
  <c r="DJ120" i="19"/>
  <c r="CS120" i="19"/>
  <c r="CR120" i="19"/>
  <c r="CM120" i="19"/>
  <c r="BV120" i="19"/>
  <c r="BU120" i="19"/>
  <c r="BP120" i="19"/>
  <c r="AY120" i="19"/>
  <c r="AX120" i="19"/>
  <c r="AS120" i="19"/>
  <c r="AQ120" i="19"/>
  <c r="AQ90" i="19" s="1"/>
  <c r="AP120" i="19"/>
  <c r="AP90" i="19" s="1"/>
  <c r="AO120" i="19"/>
  <c r="AO90" i="19" s="1"/>
  <c r="AN120" i="19"/>
  <c r="AM120" i="19"/>
  <c r="AM90" i="19" s="1"/>
  <c r="AL120" i="19"/>
  <c r="AL90" i="19" s="1"/>
  <c r="AK120" i="19"/>
  <c r="AK90" i="19" s="1"/>
  <c r="AJ120" i="19"/>
  <c r="AI120" i="19"/>
  <c r="AI90" i="19" s="1"/>
  <c r="V120" i="19"/>
  <c r="AY104" i="19"/>
  <c r="AX104" i="19"/>
  <c r="AY103" i="19"/>
  <c r="AX103" i="19"/>
  <c r="AY102" i="19"/>
  <c r="AX102" i="19"/>
  <c r="E70" i="19"/>
  <c r="D70" i="19"/>
  <c r="BV101" i="19"/>
  <c r="BU101" i="19"/>
  <c r="AY101" i="19"/>
  <c r="AX101" i="19"/>
  <c r="BV100" i="19"/>
  <c r="BU100" i="19"/>
  <c r="AY100" i="19"/>
  <c r="AX100" i="19"/>
  <c r="BV99" i="19"/>
  <c r="BU99" i="19"/>
  <c r="AY99" i="19"/>
  <c r="AX99" i="19"/>
  <c r="AB160" i="19"/>
  <c r="AA160" i="19"/>
  <c r="BV98" i="19"/>
  <c r="BU98" i="19"/>
  <c r="AY98" i="19"/>
  <c r="AX98" i="19"/>
  <c r="AB159" i="19"/>
  <c r="AA159" i="19"/>
  <c r="CS98" i="19"/>
  <c r="CR98" i="19"/>
  <c r="BV97" i="19"/>
  <c r="BU97" i="19"/>
  <c r="AY97" i="19"/>
  <c r="AX97" i="19"/>
  <c r="AB127" i="19"/>
  <c r="AA127" i="19"/>
  <c r="CS97" i="19"/>
  <c r="CR97" i="19"/>
  <c r="BV96" i="19"/>
  <c r="BU96" i="19"/>
  <c r="AY96" i="19"/>
  <c r="AX96" i="19"/>
  <c r="AB162" i="19"/>
  <c r="AA162" i="19"/>
  <c r="E97" i="19"/>
  <c r="D97" i="19"/>
  <c r="CS95" i="19"/>
  <c r="CR95" i="19"/>
  <c r="BV95" i="19"/>
  <c r="BU95" i="19"/>
  <c r="AY95" i="19"/>
  <c r="AX95" i="19"/>
  <c r="AB132" i="19"/>
  <c r="AA132" i="19"/>
  <c r="E96" i="19"/>
  <c r="D96" i="19"/>
  <c r="CS94" i="19"/>
  <c r="CR94" i="19"/>
  <c r="BV94" i="19"/>
  <c r="BU94" i="19"/>
  <c r="AY94" i="19"/>
  <c r="AX94" i="19"/>
  <c r="AB131" i="19"/>
  <c r="AA131" i="19"/>
  <c r="E95" i="19"/>
  <c r="D95" i="19"/>
  <c r="CS93" i="19"/>
  <c r="CR93" i="19"/>
  <c r="BV93" i="19"/>
  <c r="AY93" i="19"/>
  <c r="AX93" i="19"/>
  <c r="AB161" i="19"/>
  <c r="AA161" i="19"/>
  <c r="E94" i="19"/>
  <c r="D94" i="19"/>
  <c r="CS92" i="19"/>
  <c r="CR92" i="19"/>
  <c r="BV92" i="19"/>
  <c r="BU92" i="19"/>
  <c r="AY92" i="19"/>
  <c r="AX92" i="19"/>
  <c r="AB122" i="19"/>
  <c r="AA122" i="19"/>
  <c r="E93" i="19"/>
  <c r="D93" i="19"/>
  <c r="DH91" i="19"/>
  <c r="DG91" i="19"/>
  <c r="DF91" i="19"/>
  <c r="DE91" i="19"/>
  <c r="DD91" i="19"/>
  <c r="DC91" i="19"/>
  <c r="DB91" i="19"/>
  <c r="DA91" i="19"/>
  <c r="CZ91" i="19"/>
  <c r="CK91" i="19"/>
  <c r="CJ91" i="19"/>
  <c r="CI91" i="19"/>
  <c r="CH91" i="19"/>
  <c r="CG91" i="19"/>
  <c r="CF91" i="19"/>
  <c r="CE91" i="19"/>
  <c r="CD91" i="19"/>
  <c r="CC91" i="19"/>
  <c r="BN91" i="19"/>
  <c r="BM91" i="19"/>
  <c r="BL91" i="19"/>
  <c r="BK91" i="19"/>
  <c r="BJ91" i="19"/>
  <c r="BI91" i="19"/>
  <c r="BH91" i="19"/>
  <c r="BG91" i="19"/>
  <c r="BF91" i="19"/>
  <c r="T91" i="19"/>
  <c r="S91" i="19"/>
  <c r="R91" i="19"/>
  <c r="Q91" i="19"/>
  <c r="P91" i="19"/>
  <c r="O91" i="19"/>
  <c r="N91" i="19"/>
  <c r="M91" i="19"/>
  <c r="L91" i="19"/>
  <c r="DJ90" i="19"/>
  <c r="DH90" i="19"/>
  <c r="DG90" i="19"/>
  <c r="DF90" i="19"/>
  <c r="DE90" i="19"/>
  <c r="DD90" i="19"/>
  <c r="DC90" i="19"/>
  <c r="DB90" i="19"/>
  <c r="DA90" i="19"/>
  <c r="CZ90" i="19"/>
  <c r="CM90" i="19"/>
  <c r="CK90" i="19"/>
  <c r="CJ90" i="19"/>
  <c r="CI90" i="19"/>
  <c r="CH90" i="19"/>
  <c r="CG90" i="19"/>
  <c r="CF90" i="19"/>
  <c r="CE90" i="19"/>
  <c r="CD90" i="19"/>
  <c r="CC90" i="19"/>
  <c r="BP90" i="19"/>
  <c r="BN90" i="19"/>
  <c r="BM90" i="19"/>
  <c r="BL90" i="19"/>
  <c r="BK90" i="19"/>
  <c r="BJ90" i="19"/>
  <c r="BI90" i="19"/>
  <c r="BH90" i="19"/>
  <c r="BG90" i="19"/>
  <c r="BF90" i="19"/>
  <c r="AS90" i="19"/>
  <c r="V90" i="19"/>
  <c r="T90" i="19"/>
  <c r="S90" i="19"/>
  <c r="R90" i="19"/>
  <c r="Q90" i="19"/>
  <c r="P90" i="19"/>
  <c r="O90" i="19"/>
  <c r="N90" i="19"/>
  <c r="M90" i="19"/>
  <c r="L90" i="19"/>
  <c r="E69" i="19"/>
  <c r="D69" i="19"/>
  <c r="BV73" i="19"/>
  <c r="BU73" i="19"/>
  <c r="AB158" i="19"/>
  <c r="AA158" i="19"/>
  <c r="BV72" i="19"/>
  <c r="BU72" i="19"/>
  <c r="AB69" i="19"/>
  <c r="AA69" i="19"/>
  <c r="BV71" i="19"/>
  <c r="BU71" i="19"/>
  <c r="BV70" i="19"/>
  <c r="BU70" i="19"/>
  <c r="AY70" i="19"/>
  <c r="AX70" i="19"/>
  <c r="AB68" i="19"/>
  <c r="AA68" i="19"/>
  <c r="BV69" i="19"/>
  <c r="BU69" i="19"/>
  <c r="AY69" i="19"/>
  <c r="AX69" i="19"/>
  <c r="AB154" i="19"/>
  <c r="AA154" i="19"/>
  <c r="BV68" i="19"/>
  <c r="BU68" i="19"/>
  <c r="AY68" i="19"/>
  <c r="AX68" i="19"/>
  <c r="AB67" i="19"/>
  <c r="AA67" i="19"/>
  <c r="BV67" i="19"/>
  <c r="BU67" i="19"/>
  <c r="AY67" i="19"/>
  <c r="AX67" i="19"/>
  <c r="AB66" i="19"/>
  <c r="AA66" i="19"/>
  <c r="E68" i="19"/>
  <c r="D68" i="19"/>
  <c r="BV66" i="19"/>
  <c r="BU66" i="19"/>
  <c r="AY66" i="19"/>
  <c r="AX66" i="19"/>
  <c r="AB153" i="19"/>
  <c r="AA153" i="19"/>
  <c r="E67" i="19"/>
  <c r="D67" i="19"/>
  <c r="BV65" i="19"/>
  <c r="BU65" i="19"/>
  <c r="AY65" i="19"/>
  <c r="AX65" i="19"/>
  <c r="AB152" i="19"/>
  <c r="AA152" i="19"/>
  <c r="E66" i="19"/>
  <c r="D66" i="19"/>
  <c r="BV64" i="19"/>
  <c r="BU64" i="19"/>
  <c r="AY64" i="19"/>
  <c r="AX64" i="19"/>
  <c r="AB65" i="19"/>
  <c r="AA65" i="19"/>
  <c r="E65" i="19"/>
  <c r="D65" i="19"/>
  <c r="CS65" i="19"/>
  <c r="CR65" i="19"/>
  <c r="BV63" i="19"/>
  <c r="BU63" i="19"/>
  <c r="AY63" i="19"/>
  <c r="AX63" i="19"/>
  <c r="AB64" i="19"/>
  <c r="AA64" i="19"/>
  <c r="E64" i="19"/>
  <c r="D64" i="19"/>
  <c r="CS64" i="19"/>
  <c r="CR64" i="19"/>
  <c r="AB63" i="19"/>
  <c r="AA63" i="19"/>
  <c r="E63" i="19"/>
  <c r="D63" i="19"/>
  <c r="CS63" i="19"/>
  <c r="CR63" i="19"/>
  <c r="BV62" i="19"/>
  <c r="BU62" i="19"/>
  <c r="AY62" i="19"/>
  <c r="AX62" i="19"/>
  <c r="AB62" i="19"/>
  <c r="AA62" i="19"/>
  <c r="E62" i="19"/>
  <c r="D62" i="19"/>
  <c r="CS61" i="19"/>
  <c r="CR61" i="19"/>
  <c r="CK61" i="19"/>
  <c r="CJ61" i="19"/>
  <c r="CI61" i="19"/>
  <c r="CH61" i="19"/>
  <c r="CG61" i="19"/>
  <c r="CF61" i="19"/>
  <c r="CE61" i="19"/>
  <c r="CD61" i="19"/>
  <c r="CC61" i="19"/>
  <c r="BN61" i="19"/>
  <c r="BM61" i="19"/>
  <c r="BL61" i="19"/>
  <c r="BK61" i="19"/>
  <c r="BJ61" i="19"/>
  <c r="BI61" i="19"/>
  <c r="BH61" i="19"/>
  <c r="BG61" i="19"/>
  <c r="BF61" i="19"/>
  <c r="AQ61" i="19"/>
  <c r="AP61" i="19"/>
  <c r="AO61" i="19"/>
  <c r="AN61" i="19"/>
  <c r="AM61" i="19"/>
  <c r="AL61" i="19"/>
  <c r="AK61" i="19"/>
  <c r="AJ61" i="19"/>
  <c r="AI61" i="19"/>
  <c r="T61" i="19"/>
  <c r="S61" i="19"/>
  <c r="R61" i="19"/>
  <c r="Q61" i="19"/>
  <c r="P61" i="19"/>
  <c r="O61" i="19"/>
  <c r="N61" i="19"/>
  <c r="M61" i="19"/>
  <c r="L61" i="19"/>
  <c r="CS60" i="19"/>
  <c r="CR60" i="19"/>
  <c r="CM60" i="19"/>
  <c r="CK60" i="19"/>
  <c r="CJ60" i="19"/>
  <c r="CI60" i="19"/>
  <c r="CH60" i="19"/>
  <c r="CG60" i="19"/>
  <c r="CF60" i="19"/>
  <c r="CE60" i="19"/>
  <c r="CD60" i="19"/>
  <c r="CC60" i="19"/>
  <c r="BP60" i="19"/>
  <c r="BN60" i="19"/>
  <c r="BM60" i="19"/>
  <c r="BL60" i="19"/>
  <c r="BK60" i="19"/>
  <c r="BJ60" i="19"/>
  <c r="BI60" i="19"/>
  <c r="BH60" i="19"/>
  <c r="BG60" i="19"/>
  <c r="BF60" i="19"/>
  <c r="AS60" i="19"/>
  <c r="AQ60" i="19"/>
  <c r="AQ37" i="19" s="1"/>
  <c r="AP60" i="19"/>
  <c r="AP37" i="19" s="1"/>
  <c r="AO60" i="19"/>
  <c r="AO37" i="19" s="1"/>
  <c r="AN60" i="19"/>
  <c r="AN37" i="19" s="1"/>
  <c r="AM60" i="19"/>
  <c r="AM37" i="19" s="1"/>
  <c r="AL60" i="19"/>
  <c r="AL37" i="19" s="1"/>
  <c r="AK60" i="19"/>
  <c r="AK37" i="19" s="1"/>
  <c r="AJ60" i="19"/>
  <c r="AJ37" i="19" s="1"/>
  <c r="AI60" i="19"/>
  <c r="V60" i="19"/>
  <c r="T60" i="19"/>
  <c r="S60" i="19"/>
  <c r="R60" i="19"/>
  <c r="Q60" i="19"/>
  <c r="P60" i="19"/>
  <c r="O60" i="19"/>
  <c r="N60" i="19"/>
  <c r="M60" i="19"/>
  <c r="L60" i="19"/>
  <c r="BV180" i="19"/>
  <c r="BU180" i="19"/>
  <c r="BV179" i="19"/>
  <c r="BU179" i="19"/>
  <c r="BV178" i="19"/>
  <c r="BU178" i="19"/>
  <c r="AB52" i="19"/>
  <c r="AA52" i="19"/>
  <c r="BV177" i="19"/>
  <c r="BU177" i="19"/>
  <c r="AB47" i="19"/>
  <c r="AA47" i="19"/>
  <c r="AB46" i="19"/>
  <c r="AA46" i="19"/>
  <c r="BV176" i="19"/>
  <c r="BU176" i="19"/>
  <c r="AB45" i="19"/>
  <c r="AA45" i="19"/>
  <c r="CS17" i="19"/>
  <c r="CR17" i="19"/>
  <c r="AB44" i="19"/>
  <c r="AA44" i="19"/>
  <c r="BV175" i="19"/>
  <c r="BU175" i="19"/>
  <c r="AB43" i="19"/>
  <c r="AA43" i="19"/>
  <c r="BV174" i="19"/>
  <c r="BU174" i="19"/>
  <c r="AB42" i="19"/>
  <c r="AA42" i="19"/>
  <c r="BV173" i="19"/>
  <c r="BU173" i="19"/>
  <c r="AB41" i="19"/>
  <c r="AA41" i="19"/>
  <c r="CS16" i="19"/>
  <c r="CR16" i="19"/>
  <c r="AB40" i="19"/>
  <c r="AA40" i="19"/>
  <c r="CS62" i="19"/>
  <c r="CR62" i="19"/>
  <c r="BV40" i="19"/>
  <c r="BU40" i="19"/>
  <c r="AB39" i="19"/>
  <c r="AA39" i="19"/>
  <c r="E9" i="19"/>
  <c r="D9" i="19"/>
  <c r="DH38" i="19"/>
  <c r="DG38" i="19"/>
  <c r="DF38" i="19"/>
  <c r="DE38" i="19"/>
  <c r="DD38" i="19"/>
  <c r="DC38" i="19"/>
  <c r="DB38" i="19"/>
  <c r="DA38" i="19"/>
  <c r="CZ38" i="19"/>
  <c r="BN38" i="19"/>
  <c r="BM38" i="19"/>
  <c r="BL38" i="19"/>
  <c r="BK38" i="19"/>
  <c r="BJ38" i="19"/>
  <c r="BI38" i="19"/>
  <c r="BH38" i="19"/>
  <c r="BG38" i="19"/>
  <c r="BF38" i="19"/>
  <c r="AQ38" i="19"/>
  <c r="AP38" i="19"/>
  <c r="AO38" i="19"/>
  <c r="AN38" i="19"/>
  <c r="AM38" i="19"/>
  <c r="AL38" i="19"/>
  <c r="AK38" i="19"/>
  <c r="AJ38" i="19"/>
  <c r="AI38" i="19"/>
  <c r="DJ37" i="19"/>
  <c r="DH37" i="19"/>
  <c r="DG37" i="19"/>
  <c r="DF37" i="19"/>
  <c r="DE37" i="19"/>
  <c r="DD37" i="19"/>
  <c r="DC37" i="19"/>
  <c r="DB37" i="19"/>
  <c r="DA37" i="19"/>
  <c r="CZ37" i="19"/>
  <c r="CM37" i="19"/>
  <c r="BP37" i="19"/>
  <c r="BN37" i="19"/>
  <c r="BM37" i="19"/>
  <c r="BL37" i="19"/>
  <c r="BK37" i="19"/>
  <c r="BJ37" i="19"/>
  <c r="BI37" i="19"/>
  <c r="BH37" i="19"/>
  <c r="BG37" i="19"/>
  <c r="BF37" i="19"/>
  <c r="AS37" i="19"/>
  <c r="V37" i="19"/>
  <c r="BV26" i="19"/>
  <c r="BU26" i="19"/>
  <c r="BV25" i="19"/>
  <c r="BU25" i="19"/>
  <c r="BV24" i="19"/>
  <c r="BU24" i="19"/>
  <c r="AB22" i="19"/>
  <c r="AA22" i="19"/>
  <c r="BV23" i="19"/>
  <c r="BU23" i="19"/>
  <c r="AB21" i="19"/>
  <c r="AA21" i="19"/>
  <c r="BV22" i="19"/>
  <c r="BU22" i="19"/>
  <c r="AY20" i="19"/>
  <c r="AX20" i="19"/>
  <c r="AB20" i="19"/>
  <c r="AA20" i="19"/>
  <c r="BV21" i="19"/>
  <c r="BU21" i="19"/>
  <c r="AY19" i="19"/>
  <c r="AX19" i="19"/>
  <c r="AB19" i="19"/>
  <c r="AA19" i="19"/>
  <c r="CS15" i="19"/>
  <c r="CR15" i="19"/>
  <c r="BV20" i="19"/>
  <c r="BU20" i="19"/>
  <c r="AY18" i="19"/>
  <c r="AX18" i="19"/>
  <c r="CS14" i="19"/>
  <c r="CR14" i="19"/>
  <c r="BV19" i="19"/>
  <c r="BU19" i="19"/>
  <c r="AB18" i="19"/>
  <c r="AA18" i="19"/>
  <c r="CS13" i="19"/>
  <c r="CR13" i="19"/>
  <c r="AB17" i="19"/>
  <c r="AA17" i="19"/>
  <c r="BV172" i="19"/>
  <c r="BU172" i="19"/>
  <c r="AY17" i="19"/>
  <c r="AX17" i="19"/>
  <c r="AB16" i="19"/>
  <c r="AA16" i="19"/>
  <c r="CS12" i="19"/>
  <c r="CR12" i="19"/>
  <c r="BV18" i="19"/>
  <c r="BU18" i="19"/>
  <c r="AY16" i="19"/>
  <c r="AX16" i="19"/>
  <c r="AB15" i="19"/>
  <c r="AA15" i="19"/>
  <c r="CS11" i="19"/>
  <c r="CR11" i="19"/>
  <c r="BV16" i="19"/>
  <c r="BU16" i="19"/>
  <c r="AY15" i="19"/>
  <c r="AX15" i="19"/>
  <c r="BV171" i="19"/>
  <c r="BU171" i="19"/>
  <c r="BV15" i="19"/>
  <c r="BU15" i="19"/>
  <c r="AY14" i="19"/>
  <c r="AX14" i="19"/>
  <c r="AB14" i="19"/>
  <c r="AA14" i="19"/>
  <c r="AY13" i="19"/>
  <c r="AX13" i="19"/>
  <c r="AB13" i="19"/>
  <c r="AA13" i="19"/>
  <c r="BV11" i="19"/>
  <c r="BU11" i="19"/>
  <c r="AY12" i="19"/>
  <c r="AX12" i="19"/>
  <c r="AB12" i="19"/>
  <c r="AA12" i="19"/>
  <c r="BV170" i="19"/>
  <c r="BU170" i="19"/>
  <c r="AB11" i="19"/>
  <c r="AA11" i="19"/>
  <c r="BV169" i="19"/>
  <c r="BU169" i="19"/>
  <c r="AY11" i="19"/>
  <c r="AX11" i="19"/>
  <c r="AB10" i="19"/>
  <c r="AA10" i="19"/>
  <c r="CS10" i="19"/>
  <c r="CR10" i="19"/>
  <c r="BV10" i="19"/>
  <c r="BU10" i="19"/>
  <c r="AY10" i="19"/>
  <c r="AX10" i="19"/>
  <c r="AB9" i="19"/>
  <c r="AA9" i="19"/>
  <c r="CS9" i="19"/>
  <c r="CR9" i="19"/>
  <c r="BV9" i="19"/>
  <c r="BU9" i="19"/>
  <c r="AY9" i="19"/>
  <c r="AX9" i="19"/>
  <c r="CS8" i="19"/>
  <c r="CR8" i="19"/>
  <c r="BV8" i="19"/>
  <c r="BU8" i="19"/>
  <c r="AY8" i="19"/>
  <c r="AX8" i="19"/>
  <c r="AB8" i="19"/>
  <c r="AA8" i="19"/>
  <c r="E8" i="19"/>
  <c r="D8" i="19"/>
  <c r="DH7" i="19"/>
  <c r="DG7" i="19"/>
  <c r="DF7" i="19"/>
  <c r="DE7" i="19"/>
  <c r="DD7" i="19"/>
  <c r="DC7" i="19"/>
  <c r="DB7" i="19"/>
  <c r="DA7" i="19"/>
  <c r="CZ7" i="19"/>
  <c r="BN7" i="19"/>
  <c r="BM7" i="19"/>
  <c r="BL7" i="19"/>
  <c r="BK7" i="19"/>
  <c r="BJ7" i="19"/>
  <c r="BI7" i="19"/>
  <c r="BH7" i="19"/>
  <c r="BG7" i="19"/>
  <c r="BF7" i="19"/>
  <c r="AQ7" i="19"/>
  <c r="AP7" i="19"/>
  <c r="AO7" i="19"/>
  <c r="AN7" i="19"/>
  <c r="AM7" i="19"/>
  <c r="AL7" i="19"/>
  <c r="AK7" i="19"/>
  <c r="AJ7" i="19"/>
  <c r="AI7" i="19"/>
  <c r="DJ6" i="19"/>
  <c r="DH6" i="19"/>
  <c r="DG6" i="19"/>
  <c r="DF6" i="19"/>
  <c r="DE6" i="19"/>
  <c r="DD6" i="19"/>
  <c r="DC6" i="19"/>
  <c r="DB6" i="19"/>
  <c r="DA6" i="19"/>
  <c r="CZ6" i="19"/>
  <c r="CM6" i="19"/>
  <c r="BP6" i="19"/>
  <c r="BN6" i="19"/>
  <c r="BM6" i="19"/>
  <c r="BL6" i="19"/>
  <c r="BK6" i="19"/>
  <c r="BJ6" i="19"/>
  <c r="BI6" i="19"/>
  <c r="BH6" i="19"/>
  <c r="BG6" i="19"/>
  <c r="BF6" i="19"/>
  <c r="AQ6" i="19"/>
  <c r="AP6" i="19"/>
  <c r="AO6" i="19"/>
  <c r="AN6" i="19"/>
  <c r="AM6" i="19"/>
  <c r="AL6" i="19"/>
  <c r="AK6" i="19"/>
  <c r="AJ6" i="19"/>
  <c r="AI6" i="19"/>
  <c r="V6" i="19"/>
  <c r="DJ4" i="19"/>
  <c r="CM4" i="19"/>
  <c r="BP4" i="19"/>
  <c r="AS4" i="19"/>
  <c r="V4" i="19"/>
  <c r="DJ3" i="19"/>
  <c r="CM3" i="19"/>
  <c r="BP3" i="19"/>
  <c r="AS3" i="19"/>
  <c r="V3" i="19"/>
  <c r="DJ2" i="19"/>
  <c r="CX2" i="19"/>
  <c r="CM2" i="19"/>
  <c r="CA2" i="19"/>
  <c r="BP2" i="19"/>
  <c r="BD2" i="19"/>
  <c r="AS2" i="19"/>
  <c r="AG2" i="19"/>
  <c r="V2" i="19"/>
  <c r="J2" i="19"/>
  <c r="BV164" i="18"/>
  <c r="BU164" i="18"/>
  <c r="BV17" i="18"/>
  <c r="BU17" i="18"/>
  <c r="CS7" i="19" l="1"/>
  <c r="AA121" i="19"/>
  <c r="E61" i="19"/>
  <c r="AA120" i="19"/>
  <c r="AA6" i="19"/>
  <c r="AB120" i="19"/>
  <c r="AY7" i="19"/>
  <c r="CS38" i="19"/>
  <c r="AJ90" i="19"/>
  <c r="CR38" i="19"/>
  <c r="BV60" i="19"/>
  <c r="D61" i="19"/>
  <c r="D90" i="19"/>
  <c r="AA7" i="19"/>
  <c r="CR6" i="19"/>
  <c r="AB7" i="19"/>
  <c r="AX38" i="19"/>
  <c r="CR164" i="19"/>
  <c r="AX6" i="19"/>
  <c r="CS164" i="19"/>
  <c r="AB38" i="19"/>
  <c r="AY60" i="19"/>
  <c r="D91" i="19"/>
  <c r="BV91" i="19"/>
  <c r="CR91" i="19"/>
  <c r="AX7" i="19"/>
  <c r="AN90" i="19"/>
  <c r="AY38" i="19"/>
  <c r="AB60" i="19"/>
  <c r="E90" i="19"/>
  <c r="CR90" i="19"/>
  <c r="AA38" i="19"/>
  <c r="BV61" i="19"/>
  <c r="E91" i="19"/>
  <c r="AY91" i="19"/>
  <c r="E60" i="19"/>
  <c r="BU61" i="19"/>
  <c r="BU90" i="19"/>
  <c r="AY61" i="19"/>
  <c r="CS90" i="19"/>
  <c r="AY37" i="19"/>
  <c r="CS37" i="19"/>
  <c r="AX90" i="19"/>
  <c r="E151" i="19"/>
  <c r="BV90" i="19"/>
  <c r="CS165" i="19"/>
  <c r="AY6" i="19"/>
  <c r="CS6" i="19"/>
  <c r="AB6" i="19"/>
  <c r="AB61" i="19"/>
  <c r="E150" i="19"/>
  <c r="AY90" i="19"/>
  <c r="CS91" i="19"/>
  <c r="AB121" i="19"/>
  <c r="AX37" i="19"/>
  <c r="CR37" i="19"/>
  <c r="BU91" i="19"/>
  <c r="AX91" i="19"/>
  <c r="CR165" i="19"/>
  <c r="AI37" i="19"/>
  <c r="CR7" i="19"/>
  <c r="D60" i="19"/>
  <c r="AA60" i="19"/>
  <c r="AX60" i="19"/>
  <c r="BU60" i="19"/>
  <c r="AX61" i="19"/>
  <c r="AJ91" i="19"/>
  <c r="AA91" i="19" s="1"/>
  <c r="AA61" i="19"/>
  <c r="D150" i="19"/>
  <c r="D151" i="19"/>
  <c r="AA90" i="19" l="1"/>
  <c r="AB90" i="19"/>
  <c r="AB91" i="19"/>
  <c r="AB37" i="19"/>
  <c r="AA37" i="19"/>
  <c r="AB21" i="18" l="1"/>
  <c r="AA21" i="18"/>
  <c r="BV69" i="18" l="1"/>
  <c r="BU69" i="18"/>
  <c r="CM62" i="18" l="1"/>
  <c r="BV42" i="18"/>
  <c r="BU42" i="18"/>
  <c r="BP35" i="18"/>
  <c r="AY164" i="18"/>
  <c r="AX164" i="18"/>
  <c r="AY163" i="18"/>
  <c r="AX163" i="18"/>
  <c r="AY162" i="18"/>
  <c r="AX162" i="18"/>
  <c r="AY161" i="18"/>
  <c r="AX161" i="18"/>
  <c r="AY160" i="18"/>
  <c r="AX160" i="18"/>
  <c r="AB191" i="18" l="1"/>
  <c r="AA191" i="18"/>
  <c r="V98" i="18"/>
  <c r="V35" i="18"/>
  <c r="D9" i="18"/>
  <c r="E9" i="18"/>
  <c r="V179" i="18"/>
  <c r="E11" i="18"/>
  <c r="D11" i="18"/>
  <c r="AY79" i="18" l="1"/>
  <c r="AX79" i="18"/>
  <c r="AB186" i="18"/>
  <c r="AA186" i="18"/>
  <c r="E39" i="18"/>
  <c r="D39" i="18"/>
  <c r="AB138" i="18" l="1"/>
  <c r="AA138" i="18"/>
  <c r="E40" i="18"/>
  <c r="D40" i="18"/>
  <c r="E37" i="18"/>
  <c r="D37" i="18"/>
  <c r="E38" i="18"/>
  <c r="D38" i="18"/>
  <c r="AS158" i="18" l="1"/>
  <c r="E186" i="18"/>
  <c r="D186" i="18"/>
  <c r="E185" i="18"/>
  <c r="D185" i="18"/>
  <c r="E184" i="18"/>
  <c r="D184" i="18"/>
  <c r="E183" i="18"/>
  <c r="D183" i="18"/>
  <c r="E182" i="18"/>
  <c r="D182" i="18"/>
  <c r="E181" i="18"/>
  <c r="D181" i="18"/>
  <c r="E8" i="18"/>
  <c r="D8" i="18"/>
  <c r="DH180" i="18"/>
  <c r="DG180" i="18"/>
  <c r="DF180" i="18"/>
  <c r="DE180" i="18"/>
  <c r="DD180" i="18"/>
  <c r="DC180" i="18"/>
  <c r="DB180" i="18"/>
  <c r="DA180" i="18"/>
  <c r="CZ180" i="18"/>
  <c r="CK180" i="18"/>
  <c r="CJ180" i="18"/>
  <c r="CI180" i="18"/>
  <c r="CH180" i="18"/>
  <c r="CG180" i="18"/>
  <c r="CF180" i="18"/>
  <c r="CE180" i="18"/>
  <c r="CD180" i="18"/>
  <c r="CC180" i="18"/>
  <c r="AQ180" i="18"/>
  <c r="AP180" i="18"/>
  <c r="AO180" i="18"/>
  <c r="AN180" i="18"/>
  <c r="AM180" i="18"/>
  <c r="AL180" i="18"/>
  <c r="AK180" i="18"/>
  <c r="AJ180" i="18"/>
  <c r="AI180" i="18"/>
  <c r="DJ179" i="18"/>
  <c r="DH179" i="18"/>
  <c r="DG179" i="18"/>
  <c r="DF179" i="18"/>
  <c r="DE179" i="18"/>
  <c r="DD179" i="18"/>
  <c r="DC179" i="18"/>
  <c r="DB179" i="18"/>
  <c r="DA179" i="18"/>
  <c r="CZ179" i="18"/>
  <c r="CM179" i="18"/>
  <c r="CK179" i="18"/>
  <c r="CJ179" i="18"/>
  <c r="CI179" i="18"/>
  <c r="CH179" i="18"/>
  <c r="CG179" i="18"/>
  <c r="CF179" i="18"/>
  <c r="CE179" i="18"/>
  <c r="CD179" i="18"/>
  <c r="CC179" i="18"/>
  <c r="AS179" i="18"/>
  <c r="AQ179" i="18"/>
  <c r="AP179" i="18"/>
  <c r="AO179" i="18"/>
  <c r="AN179" i="18"/>
  <c r="AM179" i="18"/>
  <c r="AL179" i="18"/>
  <c r="AK179" i="18"/>
  <c r="AJ179" i="18"/>
  <c r="AI179" i="18"/>
  <c r="E165" i="18"/>
  <c r="D165" i="18"/>
  <c r="E164" i="18"/>
  <c r="D164" i="18"/>
  <c r="E163" i="18"/>
  <c r="D163" i="18"/>
  <c r="AB47" i="18"/>
  <c r="AA47" i="18"/>
  <c r="E162" i="18"/>
  <c r="D162" i="18"/>
  <c r="BV163" i="18"/>
  <c r="BU163" i="18"/>
  <c r="AB46" i="18"/>
  <c r="AA46" i="18"/>
  <c r="E161" i="18"/>
  <c r="D161" i="18"/>
  <c r="CS159" i="18"/>
  <c r="CR159" i="18"/>
  <c r="CJ159" i="18"/>
  <c r="CI159" i="18"/>
  <c r="CH159" i="18"/>
  <c r="CF159" i="18"/>
  <c r="CE159" i="18"/>
  <c r="CD159" i="18"/>
  <c r="CC159" i="18"/>
  <c r="BN159" i="18"/>
  <c r="BM159" i="18"/>
  <c r="BL159" i="18"/>
  <c r="BK159" i="18"/>
  <c r="BJ159" i="18"/>
  <c r="BI159" i="18"/>
  <c r="BH159" i="18"/>
  <c r="BG159" i="18"/>
  <c r="BF159" i="18"/>
  <c r="E159" i="18"/>
  <c r="D159" i="18"/>
  <c r="DJ158" i="18"/>
  <c r="CS158" i="18"/>
  <c r="CR158" i="18"/>
  <c r="CM158" i="18"/>
  <c r="CJ158" i="18"/>
  <c r="CI158" i="18"/>
  <c r="CH158" i="18"/>
  <c r="CF158" i="18"/>
  <c r="CE158" i="18"/>
  <c r="CD158" i="18"/>
  <c r="CC158" i="18"/>
  <c r="BP158" i="18"/>
  <c r="BN158" i="18"/>
  <c r="BM158" i="18"/>
  <c r="BL158" i="18"/>
  <c r="BK158" i="18"/>
  <c r="BJ158" i="18"/>
  <c r="BI158" i="18"/>
  <c r="BH158" i="18"/>
  <c r="BG158" i="18"/>
  <c r="BF158" i="18"/>
  <c r="V158" i="18"/>
  <c r="E158" i="18"/>
  <c r="D158" i="18"/>
  <c r="BV137" i="18"/>
  <c r="BU137" i="18"/>
  <c r="BV136" i="18"/>
  <c r="BU136" i="18"/>
  <c r="BV135" i="18"/>
  <c r="BU135" i="18"/>
  <c r="AY139" i="18"/>
  <c r="AX139" i="18"/>
  <c r="BV134" i="18"/>
  <c r="BU134" i="18"/>
  <c r="AY138" i="18"/>
  <c r="AX138" i="18"/>
  <c r="BV72" i="18"/>
  <c r="BU72" i="18"/>
  <c r="AY137" i="18"/>
  <c r="AX137" i="18"/>
  <c r="AB137" i="18"/>
  <c r="AA137" i="18"/>
  <c r="BV71" i="18"/>
  <c r="BU71" i="18"/>
  <c r="AY136" i="18"/>
  <c r="AX136" i="18"/>
  <c r="AB136" i="18"/>
  <c r="AA136" i="18"/>
  <c r="BV133" i="18"/>
  <c r="BU133" i="18"/>
  <c r="AY135" i="18"/>
  <c r="AX135" i="18"/>
  <c r="AB135" i="18"/>
  <c r="AA135" i="18"/>
  <c r="E135" i="18"/>
  <c r="D135" i="18"/>
  <c r="BV132" i="18"/>
  <c r="BU132" i="18"/>
  <c r="AY134" i="18"/>
  <c r="AX134" i="18"/>
  <c r="AB134" i="18"/>
  <c r="AA134" i="18"/>
  <c r="E134" i="18"/>
  <c r="D134" i="18"/>
  <c r="BV131" i="18"/>
  <c r="BU131" i="18"/>
  <c r="AY133" i="18"/>
  <c r="AX133" i="18"/>
  <c r="AB133" i="18"/>
  <c r="AA133" i="18"/>
  <c r="E133" i="18"/>
  <c r="D133" i="18"/>
  <c r="CS132" i="18"/>
  <c r="CR132" i="18"/>
  <c r="BV161" i="18"/>
  <c r="BU161" i="18"/>
  <c r="AY132" i="18"/>
  <c r="AX132" i="18"/>
  <c r="AB132" i="18"/>
  <c r="AA132" i="18"/>
  <c r="E132" i="18"/>
  <c r="D132" i="18"/>
  <c r="CS131" i="18"/>
  <c r="CR131" i="18"/>
  <c r="BV160" i="18"/>
  <c r="BU160" i="18"/>
  <c r="AY131" i="18"/>
  <c r="AX131" i="18"/>
  <c r="AB131" i="18"/>
  <c r="AA131" i="18"/>
  <c r="E131" i="18"/>
  <c r="D131" i="18"/>
  <c r="CS130" i="18"/>
  <c r="CR130" i="18"/>
  <c r="BV130" i="18"/>
  <c r="BU130" i="18"/>
  <c r="AY130" i="18"/>
  <c r="AX130" i="18"/>
  <c r="AB130" i="18"/>
  <c r="AA130" i="18"/>
  <c r="E130" i="18"/>
  <c r="D130" i="18"/>
  <c r="CS129" i="18"/>
  <c r="CR129" i="18"/>
  <c r="BN129" i="18"/>
  <c r="BN99" i="18" s="1"/>
  <c r="BM129" i="18"/>
  <c r="BM99" i="18" s="1"/>
  <c r="BL129" i="18"/>
  <c r="BL99" i="18" s="1"/>
  <c r="BK129" i="18"/>
  <c r="BK99" i="18" s="1"/>
  <c r="BJ129" i="18"/>
  <c r="BJ99" i="18" s="1"/>
  <c r="BI129" i="18"/>
  <c r="BI99" i="18" s="1"/>
  <c r="BH129" i="18"/>
  <c r="BH99" i="18" s="1"/>
  <c r="BG129" i="18"/>
  <c r="BG99" i="18" s="1"/>
  <c r="BF129" i="18"/>
  <c r="BF99" i="18" s="1"/>
  <c r="AQ129" i="18"/>
  <c r="AP129" i="18"/>
  <c r="AO129" i="18"/>
  <c r="AN129" i="18"/>
  <c r="AM129" i="18"/>
  <c r="AL129" i="18"/>
  <c r="AK129" i="18"/>
  <c r="AJ129" i="18"/>
  <c r="AI129" i="18"/>
  <c r="E129" i="18"/>
  <c r="D129" i="18"/>
  <c r="DJ128" i="18"/>
  <c r="CS128" i="18"/>
  <c r="CR128" i="18"/>
  <c r="CM128" i="18"/>
  <c r="BP128" i="18"/>
  <c r="BN128" i="18"/>
  <c r="BN98" i="18" s="1"/>
  <c r="BM128" i="18"/>
  <c r="BM98" i="18" s="1"/>
  <c r="BL128" i="18"/>
  <c r="BL98" i="18" s="1"/>
  <c r="BK128" i="18"/>
  <c r="BK98" i="18" s="1"/>
  <c r="BJ128" i="18"/>
  <c r="BJ98" i="18" s="1"/>
  <c r="BI128" i="18"/>
  <c r="BI98" i="18" s="1"/>
  <c r="BH128" i="18"/>
  <c r="BH98" i="18" s="1"/>
  <c r="BG128" i="18"/>
  <c r="BG98" i="18" s="1"/>
  <c r="BF128" i="18"/>
  <c r="AS128" i="18"/>
  <c r="AQ128" i="18"/>
  <c r="AP128" i="18"/>
  <c r="AO128" i="18"/>
  <c r="AN128" i="18"/>
  <c r="AM128" i="18"/>
  <c r="AL128" i="18"/>
  <c r="AK128" i="18"/>
  <c r="AJ128" i="18"/>
  <c r="AI128" i="18"/>
  <c r="V128" i="18"/>
  <c r="E128" i="18"/>
  <c r="D128" i="18"/>
  <c r="AY49" i="18"/>
  <c r="AX49" i="18"/>
  <c r="AY48" i="18"/>
  <c r="AX48" i="18"/>
  <c r="AY47" i="18"/>
  <c r="AX47" i="18"/>
  <c r="E109" i="18"/>
  <c r="D109" i="18"/>
  <c r="BV109" i="18"/>
  <c r="BU109" i="18"/>
  <c r="AY54" i="18"/>
  <c r="AX54" i="18"/>
  <c r="AB190" i="18"/>
  <c r="AA190" i="18"/>
  <c r="E108" i="18"/>
  <c r="D108" i="18"/>
  <c r="CS108" i="18"/>
  <c r="CR108" i="18"/>
  <c r="BV108" i="18"/>
  <c r="BU108" i="18"/>
  <c r="AY104" i="18"/>
  <c r="AX104" i="18"/>
  <c r="AB189" i="18"/>
  <c r="AA189" i="18"/>
  <c r="E190" i="18"/>
  <c r="D190" i="18"/>
  <c r="CS107" i="18"/>
  <c r="CR107" i="18"/>
  <c r="BV107" i="18"/>
  <c r="BU107" i="18"/>
  <c r="AY103" i="18"/>
  <c r="AX103" i="18"/>
  <c r="AB188" i="18"/>
  <c r="AA188" i="18"/>
  <c r="E101" i="18"/>
  <c r="D101" i="18"/>
  <c r="CS106" i="18"/>
  <c r="CR106" i="18"/>
  <c r="BV106" i="18"/>
  <c r="BU106" i="18"/>
  <c r="AY102" i="18"/>
  <c r="AX102" i="18"/>
  <c r="AB187" i="18"/>
  <c r="AA187" i="18"/>
  <c r="E188" i="18"/>
  <c r="D188" i="18"/>
  <c r="CS105" i="18"/>
  <c r="CR105" i="18"/>
  <c r="BV105" i="18"/>
  <c r="BU105" i="18"/>
  <c r="AY101" i="18"/>
  <c r="AX101" i="18"/>
  <c r="AB185" i="18"/>
  <c r="AA185" i="18"/>
  <c r="E187" i="18"/>
  <c r="D187" i="18"/>
  <c r="CS104" i="18"/>
  <c r="CR104" i="18"/>
  <c r="BV104" i="18"/>
  <c r="BU104" i="18"/>
  <c r="AY53" i="18"/>
  <c r="AX53" i="18"/>
  <c r="AB184" i="18"/>
  <c r="AA184" i="18"/>
  <c r="E104" i="18"/>
  <c r="D104" i="18"/>
  <c r="CS103" i="18"/>
  <c r="CR103" i="18"/>
  <c r="BV103" i="18"/>
  <c r="BU103" i="18"/>
  <c r="AY52" i="18"/>
  <c r="AX52" i="18"/>
  <c r="AB183" i="18"/>
  <c r="AA183" i="18"/>
  <c r="E103" i="18"/>
  <c r="D103" i="18"/>
  <c r="CS102" i="18"/>
  <c r="CR102" i="18"/>
  <c r="BV102" i="18"/>
  <c r="BU102" i="18"/>
  <c r="AY51" i="18"/>
  <c r="AX51" i="18"/>
  <c r="AB182" i="18"/>
  <c r="AA182" i="18"/>
  <c r="E189" i="18"/>
  <c r="D189" i="18"/>
  <c r="CS101" i="18"/>
  <c r="CR101" i="18"/>
  <c r="BV101" i="18"/>
  <c r="BU101" i="18"/>
  <c r="AY50" i="18"/>
  <c r="AX50" i="18"/>
  <c r="AB181" i="18"/>
  <c r="AA181" i="18"/>
  <c r="E14" i="18"/>
  <c r="D14" i="18"/>
  <c r="CS100" i="18"/>
  <c r="CR100" i="18"/>
  <c r="BV100" i="18"/>
  <c r="BU100" i="18"/>
  <c r="AY100" i="18"/>
  <c r="AX100" i="18"/>
  <c r="AB100" i="18"/>
  <c r="AA100" i="18"/>
  <c r="E13" i="18"/>
  <c r="D13" i="18"/>
  <c r="DH99" i="18"/>
  <c r="DG99" i="18"/>
  <c r="DF99" i="18"/>
  <c r="DE99" i="18"/>
  <c r="DD99" i="18"/>
  <c r="DC99" i="18"/>
  <c r="DB99" i="18"/>
  <c r="DA99" i="18"/>
  <c r="CZ99" i="18"/>
  <c r="BV99" i="18"/>
  <c r="BU99" i="18"/>
  <c r="AQ99" i="18"/>
  <c r="AP99" i="18"/>
  <c r="AO99" i="18"/>
  <c r="AN99" i="18"/>
  <c r="AM99" i="18"/>
  <c r="AL99" i="18"/>
  <c r="AK99" i="18"/>
  <c r="AJ99" i="18"/>
  <c r="AI99" i="18"/>
  <c r="DJ98" i="18"/>
  <c r="DH98" i="18"/>
  <c r="DG98" i="18"/>
  <c r="DF98" i="18"/>
  <c r="DE98" i="18"/>
  <c r="DD98" i="18"/>
  <c r="DC98" i="18"/>
  <c r="DB98" i="18"/>
  <c r="DA98" i="18"/>
  <c r="CZ98" i="18"/>
  <c r="CM98" i="18"/>
  <c r="BV98" i="18"/>
  <c r="BU98" i="18"/>
  <c r="BP98" i="18"/>
  <c r="BF98" i="18"/>
  <c r="AS98" i="18"/>
  <c r="AQ98" i="18"/>
  <c r="AP98" i="18"/>
  <c r="AO98" i="18"/>
  <c r="AN98" i="18"/>
  <c r="AM98" i="18"/>
  <c r="AL98" i="18"/>
  <c r="AK98" i="18"/>
  <c r="AJ98" i="18"/>
  <c r="AI98" i="18"/>
  <c r="AY75" i="18"/>
  <c r="AX75" i="18"/>
  <c r="AY74" i="18"/>
  <c r="AX74" i="18"/>
  <c r="AY73" i="18"/>
  <c r="AX73" i="18"/>
  <c r="AY78" i="18"/>
  <c r="AX78" i="18"/>
  <c r="AY77" i="18"/>
  <c r="AX77" i="18"/>
  <c r="AB194" i="18"/>
  <c r="AA194" i="18"/>
  <c r="AY71" i="18"/>
  <c r="AX71" i="18"/>
  <c r="AB193" i="18"/>
  <c r="AA193" i="18"/>
  <c r="BV138" i="18"/>
  <c r="BU138" i="18"/>
  <c r="AY72" i="18"/>
  <c r="AX72" i="18"/>
  <c r="AB192" i="18"/>
  <c r="AA192" i="18"/>
  <c r="CS69" i="18"/>
  <c r="CR69" i="18"/>
  <c r="BV70" i="18"/>
  <c r="BU70" i="18"/>
  <c r="AY70" i="18"/>
  <c r="AX70" i="18"/>
  <c r="AB106" i="18"/>
  <c r="AA106" i="18"/>
  <c r="CS64" i="18"/>
  <c r="CR64" i="18"/>
  <c r="AY65" i="18"/>
  <c r="AX65" i="18"/>
  <c r="AB105" i="18"/>
  <c r="AA105" i="18"/>
  <c r="BV115" i="18"/>
  <c r="BU115" i="18"/>
  <c r="BV68" i="18"/>
  <c r="BU68" i="18"/>
  <c r="AY64" i="18"/>
  <c r="AX64" i="18"/>
  <c r="AB104" i="18"/>
  <c r="AA104" i="18"/>
  <c r="E107" i="18"/>
  <c r="D107" i="18"/>
  <c r="BV114" i="18"/>
  <c r="BU114" i="18"/>
  <c r="BV67" i="18"/>
  <c r="BU67" i="18"/>
  <c r="AY84" i="18"/>
  <c r="AX84" i="18"/>
  <c r="AB195" i="18"/>
  <c r="AA195" i="18"/>
  <c r="E106" i="18"/>
  <c r="D106" i="18"/>
  <c r="BV113" i="18"/>
  <c r="BU113" i="18"/>
  <c r="BV66" i="18"/>
  <c r="BU66" i="18"/>
  <c r="AY83" i="18"/>
  <c r="AX83" i="18"/>
  <c r="AB103" i="18"/>
  <c r="AA103" i="18"/>
  <c r="E105" i="18"/>
  <c r="D105" i="18"/>
  <c r="BV112" i="18"/>
  <c r="BU112" i="18"/>
  <c r="CS8" i="18"/>
  <c r="CR8" i="18"/>
  <c r="AY80" i="18"/>
  <c r="AX80" i="18"/>
  <c r="AB102" i="18"/>
  <c r="AA102" i="18"/>
  <c r="E102" i="18"/>
  <c r="D102" i="18"/>
  <c r="BV111" i="18"/>
  <c r="BU111" i="18"/>
  <c r="BV65" i="18"/>
  <c r="BU65" i="18"/>
  <c r="AY82" i="18"/>
  <c r="AX82" i="18"/>
  <c r="AB101" i="18"/>
  <c r="AA101" i="18"/>
  <c r="E100" i="18"/>
  <c r="D100" i="18"/>
  <c r="BV110" i="18"/>
  <c r="BU110" i="18"/>
  <c r="BV64" i="18"/>
  <c r="BU64" i="18"/>
  <c r="AY81" i="18"/>
  <c r="AX81" i="18"/>
  <c r="AB139" i="18"/>
  <c r="AA139" i="18"/>
  <c r="E160" i="18"/>
  <c r="D160" i="18"/>
  <c r="DH63" i="18"/>
  <c r="DG63" i="18"/>
  <c r="DF63" i="18"/>
  <c r="DE63" i="18"/>
  <c r="DD63" i="18"/>
  <c r="DC63" i="18"/>
  <c r="DB63" i="18"/>
  <c r="DA63" i="18"/>
  <c r="CZ63" i="18"/>
  <c r="CK63" i="18"/>
  <c r="CJ63" i="18"/>
  <c r="CI63" i="18"/>
  <c r="CH63" i="18"/>
  <c r="CG63" i="18"/>
  <c r="CF63" i="18"/>
  <c r="CE63" i="18"/>
  <c r="CD63" i="18"/>
  <c r="CC63" i="18"/>
  <c r="BN63" i="18"/>
  <c r="BM63" i="18"/>
  <c r="BL63" i="18"/>
  <c r="BK63" i="18"/>
  <c r="BJ63" i="18"/>
  <c r="BJ36" i="18" s="1"/>
  <c r="BI63" i="18"/>
  <c r="BI36" i="18" s="1"/>
  <c r="BH63" i="18"/>
  <c r="BH36" i="18" s="1"/>
  <c r="BG63" i="18"/>
  <c r="BF63" i="18"/>
  <c r="AQ63" i="18"/>
  <c r="AP63" i="18"/>
  <c r="AO63" i="18"/>
  <c r="AN63" i="18"/>
  <c r="AM63" i="18"/>
  <c r="AL63" i="18"/>
  <c r="AK63" i="18"/>
  <c r="AJ63" i="18"/>
  <c r="AI63" i="18"/>
  <c r="T63" i="18"/>
  <c r="S63" i="18"/>
  <c r="R63" i="18"/>
  <c r="Q63" i="18"/>
  <c r="P63" i="18"/>
  <c r="O63" i="18"/>
  <c r="N63" i="18"/>
  <c r="M63" i="18"/>
  <c r="L63" i="18"/>
  <c r="DJ62" i="18"/>
  <c r="DH62" i="18"/>
  <c r="DG62" i="18"/>
  <c r="DF62" i="18"/>
  <c r="DE62" i="18"/>
  <c r="DD62" i="18"/>
  <c r="DC62" i="18"/>
  <c r="DB62" i="18"/>
  <c r="DA62" i="18"/>
  <c r="CZ62" i="18"/>
  <c r="CK62" i="18"/>
  <c r="CJ62" i="18"/>
  <c r="CI62" i="18"/>
  <c r="CH62" i="18"/>
  <c r="CG62" i="18"/>
  <c r="CF62" i="18"/>
  <c r="CE62" i="18"/>
  <c r="CD62" i="18"/>
  <c r="CC62" i="18"/>
  <c r="BP62" i="18"/>
  <c r="BN62" i="18"/>
  <c r="BM62" i="18"/>
  <c r="BL62" i="18"/>
  <c r="BK62" i="18"/>
  <c r="BK35" i="18" s="1"/>
  <c r="BJ62" i="18"/>
  <c r="BJ35" i="18" s="1"/>
  <c r="BI62" i="18"/>
  <c r="BI35" i="18" s="1"/>
  <c r="BH62" i="18"/>
  <c r="BH35" i="18" s="1"/>
  <c r="BG62" i="18"/>
  <c r="BG35" i="18" s="1"/>
  <c r="BF62" i="18"/>
  <c r="AS62" i="18"/>
  <c r="AQ62" i="18"/>
  <c r="AP62" i="18"/>
  <c r="AO62" i="18"/>
  <c r="AN62" i="18"/>
  <c r="AM62" i="18"/>
  <c r="AL62" i="18"/>
  <c r="AK62" i="18"/>
  <c r="AJ62" i="18"/>
  <c r="AI62" i="18"/>
  <c r="V62" i="18"/>
  <c r="T62" i="18"/>
  <c r="S62" i="18"/>
  <c r="R62" i="18"/>
  <c r="Q62" i="18"/>
  <c r="P62" i="18"/>
  <c r="O62" i="18"/>
  <c r="N62" i="18"/>
  <c r="M62" i="18"/>
  <c r="L62" i="18"/>
  <c r="CS53" i="18"/>
  <c r="CR53" i="18"/>
  <c r="AY46" i="18"/>
  <c r="AX46" i="18"/>
  <c r="CS52" i="18"/>
  <c r="CR52" i="18"/>
  <c r="AY45" i="18"/>
  <c r="AX45" i="18"/>
  <c r="CS51" i="18"/>
  <c r="CR51" i="18"/>
  <c r="AY44" i="18"/>
  <c r="AX44" i="18"/>
  <c r="CS50" i="18"/>
  <c r="CR50" i="18"/>
  <c r="AY111" i="18"/>
  <c r="AX111" i="18"/>
  <c r="CS49" i="18"/>
  <c r="CR49" i="18"/>
  <c r="AY43" i="18"/>
  <c r="AX43" i="18"/>
  <c r="CS48" i="18"/>
  <c r="CR48" i="18"/>
  <c r="AY110" i="18"/>
  <c r="AX110" i="18"/>
  <c r="CS47" i="18"/>
  <c r="CR47" i="18"/>
  <c r="AY109" i="18"/>
  <c r="AX109" i="18"/>
  <c r="CS46" i="18"/>
  <c r="CR46" i="18"/>
  <c r="AY76" i="18"/>
  <c r="AX76" i="18"/>
  <c r="AY42" i="18"/>
  <c r="AX42" i="18"/>
  <c r="CS45" i="18"/>
  <c r="CR45" i="18"/>
  <c r="AY69" i="18"/>
  <c r="AX69" i="18"/>
  <c r="AY108" i="18"/>
  <c r="AX108" i="18"/>
  <c r="AB45" i="18"/>
  <c r="AA45" i="18"/>
  <c r="CS44" i="18"/>
  <c r="CR44" i="18"/>
  <c r="AY68" i="18"/>
  <c r="AX68" i="18"/>
  <c r="AY107" i="18"/>
  <c r="AX107" i="18"/>
  <c r="AB44" i="18"/>
  <c r="AA44" i="18"/>
  <c r="E47" i="18"/>
  <c r="D47" i="18"/>
  <c r="CS43" i="18"/>
  <c r="CR43" i="18"/>
  <c r="AY67" i="18"/>
  <c r="AX67" i="18"/>
  <c r="AY41" i="18"/>
  <c r="AX41" i="18"/>
  <c r="AB43" i="18"/>
  <c r="AA43" i="18"/>
  <c r="E46" i="18"/>
  <c r="D46" i="18"/>
  <c r="CS42" i="18"/>
  <c r="CR42" i="18"/>
  <c r="AY66" i="18"/>
  <c r="AX66" i="18"/>
  <c r="AY40" i="18"/>
  <c r="AX40" i="18"/>
  <c r="AB42" i="18"/>
  <c r="AA42" i="18"/>
  <c r="CS41" i="18"/>
  <c r="CR41" i="18"/>
  <c r="BV41" i="18"/>
  <c r="BU41" i="18"/>
  <c r="AY106" i="18"/>
  <c r="AX106" i="18"/>
  <c r="AB41" i="18"/>
  <c r="AA41" i="18"/>
  <c r="E45" i="18"/>
  <c r="D45" i="18"/>
  <c r="CS40" i="18"/>
  <c r="CR40" i="18"/>
  <c r="BV40" i="18"/>
  <c r="BU40" i="18"/>
  <c r="AY105" i="18"/>
  <c r="AX105" i="18"/>
  <c r="AB40" i="18"/>
  <c r="AA40" i="18"/>
  <c r="CS39" i="18"/>
  <c r="CR39" i="18"/>
  <c r="BV39" i="18"/>
  <c r="BU39" i="18"/>
  <c r="AY39" i="18"/>
  <c r="AX39" i="18"/>
  <c r="AB39" i="18"/>
  <c r="AA39" i="18"/>
  <c r="E44" i="18"/>
  <c r="D44" i="18"/>
  <c r="CS38" i="18"/>
  <c r="CR38" i="18"/>
  <c r="BV38" i="18"/>
  <c r="BU38" i="18"/>
  <c r="AY38" i="18"/>
  <c r="AX38" i="18"/>
  <c r="AB38" i="18"/>
  <c r="AA38" i="18"/>
  <c r="E43" i="18"/>
  <c r="D43" i="18"/>
  <c r="CS37" i="18"/>
  <c r="CR37" i="18"/>
  <c r="BV37" i="18"/>
  <c r="BU37" i="18"/>
  <c r="AY37" i="18"/>
  <c r="AX37" i="18"/>
  <c r="AB37" i="18"/>
  <c r="AA37" i="18"/>
  <c r="E42" i="18"/>
  <c r="D42" i="18"/>
  <c r="CS36" i="18"/>
  <c r="CR36" i="18"/>
  <c r="CK36" i="18"/>
  <c r="CJ36" i="18"/>
  <c r="CI36" i="18"/>
  <c r="CH36" i="18"/>
  <c r="CG36" i="18"/>
  <c r="CF36" i="18"/>
  <c r="CE36" i="18"/>
  <c r="CD36" i="18"/>
  <c r="CC36" i="18"/>
  <c r="AQ36" i="18"/>
  <c r="AP36" i="18"/>
  <c r="AO36" i="18"/>
  <c r="AN36" i="18"/>
  <c r="AM36" i="18"/>
  <c r="AL36" i="18"/>
  <c r="AK36" i="18"/>
  <c r="AJ36" i="18"/>
  <c r="AI36" i="18"/>
  <c r="DJ35" i="18"/>
  <c r="CS35" i="18"/>
  <c r="CR35" i="18"/>
  <c r="CM35" i="18"/>
  <c r="CK35" i="18"/>
  <c r="CJ35" i="18"/>
  <c r="CI35" i="18"/>
  <c r="CH35" i="18"/>
  <c r="CG35" i="18"/>
  <c r="CF35" i="18"/>
  <c r="CE35" i="18"/>
  <c r="CD35" i="18"/>
  <c r="CC35" i="18"/>
  <c r="AS35" i="18"/>
  <c r="AQ35" i="18"/>
  <c r="AP35" i="18"/>
  <c r="AO35" i="18"/>
  <c r="AN35" i="18"/>
  <c r="AM35" i="18"/>
  <c r="AL35" i="18"/>
  <c r="AK35" i="18"/>
  <c r="AJ35" i="18"/>
  <c r="AI35" i="18"/>
  <c r="AY23" i="18"/>
  <c r="AX23" i="18"/>
  <c r="AY22" i="18"/>
  <c r="AX22" i="18"/>
  <c r="AY21" i="18"/>
  <c r="AX21" i="18"/>
  <c r="AY20" i="18"/>
  <c r="AX20" i="18"/>
  <c r="AB20" i="18"/>
  <c r="AA20" i="18"/>
  <c r="AY19" i="18"/>
  <c r="AX19" i="18"/>
  <c r="AB19" i="18"/>
  <c r="AA19" i="18"/>
  <c r="AY18" i="18"/>
  <c r="AX18" i="18"/>
  <c r="AB18" i="18"/>
  <c r="AA18" i="18"/>
  <c r="AY17" i="18"/>
  <c r="AX17" i="18"/>
  <c r="AB17" i="18"/>
  <c r="AA17" i="18"/>
  <c r="BV16" i="18"/>
  <c r="BU16" i="18"/>
  <c r="AY16" i="18"/>
  <c r="AX16" i="18"/>
  <c r="AB16" i="18"/>
  <c r="AA16" i="18"/>
  <c r="BV15" i="18"/>
  <c r="BU15" i="18"/>
  <c r="AY15" i="18"/>
  <c r="AX15" i="18"/>
  <c r="AB15" i="18"/>
  <c r="AA15" i="18"/>
  <c r="BV14" i="18"/>
  <c r="BU14" i="18"/>
  <c r="AY14" i="18"/>
  <c r="AX14" i="18"/>
  <c r="AB14" i="18"/>
  <c r="AA14" i="18"/>
  <c r="BV13" i="18"/>
  <c r="BU13" i="18"/>
  <c r="AY13" i="18"/>
  <c r="AX13" i="18"/>
  <c r="AB13" i="18"/>
  <c r="AA13" i="18"/>
  <c r="BV12" i="18"/>
  <c r="BU12" i="18"/>
  <c r="AY12" i="18"/>
  <c r="AX12" i="18"/>
  <c r="AB12" i="18"/>
  <c r="AA12" i="18"/>
  <c r="BV11" i="18"/>
  <c r="BU11" i="18"/>
  <c r="AY11" i="18"/>
  <c r="AX11" i="18"/>
  <c r="AB11" i="18"/>
  <c r="AA11" i="18"/>
  <c r="CS67" i="18"/>
  <c r="CR67" i="18"/>
  <c r="BV10" i="18"/>
  <c r="BU10" i="18"/>
  <c r="AY10" i="18"/>
  <c r="AX10" i="18"/>
  <c r="AB10" i="18"/>
  <c r="AA10" i="18"/>
  <c r="CS66" i="18"/>
  <c r="CR66" i="18"/>
  <c r="BV9" i="18"/>
  <c r="BU9" i="18"/>
  <c r="AY9" i="18"/>
  <c r="AX9" i="18"/>
  <c r="AB9" i="18"/>
  <c r="AA9" i="18"/>
  <c r="E10" i="18"/>
  <c r="D10" i="18"/>
  <c r="CS65" i="18"/>
  <c r="CR65" i="18"/>
  <c r="BV8" i="18"/>
  <c r="BU8" i="18"/>
  <c r="AY8" i="18"/>
  <c r="AX8" i="18"/>
  <c r="AB8" i="18"/>
  <c r="AA8" i="18"/>
  <c r="DH7" i="18"/>
  <c r="DG7" i="18"/>
  <c r="DF7" i="18"/>
  <c r="DE7" i="18"/>
  <c r="DD7" i="18"/>
  <c r="DC7" i="18"/>
  <c r="DB7" i="18"/>
  <c r="DA7" i="18"/>
  <c r="CZ7" i="18"/>
  <c r="CK7" i="18"/>
  <c r="CJ7" i="18"/>
  <c r="CI7" i="18"/>
  <c r="CH7" i="18"/>
  <c r="CG7" i="18"/>
  <c r="CF7" i="18"/>
  <c r="CE7" i="18"/>
  <c r="CD7" i="18"/>
  <c r="CC7" i="18"/>
  <c r="BN7" i="18"/>
  <c r="BM7" i="18"/>
  <c r="BL7" i="18"/>
  <c r="BK7" i="18"/>
  <c r="BJ7" i="18"/>
  <c r="BI7" i="18"/>
  <c r="BH7" i="18"/>
  <c r="BG7" i="18"/>
  <c r="BF7" i="18"/>
  <c r="AQ7" i="18"/>
  <c r="AP7" i="18"/>
  <c r="AO7" i="18"/>
  <c r="AN7" i="18"/>
  <c r="AM7" i="18"/>
  <c r="AL7" i="18"/>
  <c r="AK7" i="18"/>
  <c r="AJ7" i="18"/>
  <c r="AI7" i="18"/>
  <c r="T7" i="18"/>
  <c r="S7" i="18"/>
  <c r="R7" i="18"/>
  <c r="Q7" i="18"/>
  <c r="P7" i="18"/>
  <c r="O7" i="18"/>
  <c r="N7" i="18"/>
  <c r="M7" i="18"/>
  <c r="L7" i="18"/>
  <c r="DJ6" i="18"/>
  <c r="DH6" i="18"/>
  <c r="DG6" i="18"/>
  <c r="DF6" i="18"/>
  <c r="DE6" i="18"/>
  <c r="DD6" i="18"/>
  <c r="DC6" i="18"/>
  <c r="DB6" i="18"/>
  <c r="DA6" i="18"/>
  <c r="CZ6" i="18"/>
  <c r="CM6" i="18"/>
  <c r="CK6" i="18"/>
  <c r="CJ6" i="18"/>
  <c r="CI6" i="18"/>
  <c r="CH6" i="18"/>
  <c r="CG6" i="18"/>
  <c r="CF6" i="18"/>
  <c r="CE6" i="18"/>
  <c r="CD6" i="18"/>
  <c r="CC6" i="18"/>
  <c r="BP6" i="18"/>
  <c r="BN6" i="18"/>
  <c r="BM6" i="18"/>
  <c r="BL6" i="18"/>
  <c r="BK6" i="18"/>
  <c r="BJ6" i="18"/>
  <c r="BI6" i="18"/>
  <c r="BH6" i="18"/>
  <c r="BG6" i="18"/>
  <c r="BF6" i="18"/>
  <c r="AS6" i="18"/>
  <c r="AQ6" i="18"/>
  <c r="AP6" i="18"/>
  <c r="AO6" i="18"/>
  <c r="AN6" i="18"/>
  <c r="AM6" i="18"/>
  <c r="AL6" i="18"/>
  <c r="AK6" i="18"/>
  <c r="AJ6" i="18"/>
  <c r="AI6" i="18"/>
  <c r="V6" i="18"/>
  <c r="T6" i="18"/>
  <c r="S6" i="18"/>
  <c r="R6" i="18"/>
  <c r="Q6" i="18"/>
  <c r="P6" i="18"/>
  <c r="O6" i="18"/>
  <c r="N6" i="18"/>
  <c r="M6" i="18"/>
  <c r="L6" i="18"/>
  <c r="DJ4" i="18"/>
  <c r="CM4" i="18"/>
  <c r="BP4" i="18"/>
  <c r="AS4" i="18"/>
  <c r="V4" i="18"/>
  <c r="DJ3" i="18"/>
  <c r="CM3" i="18"/>
  <c r="BP3" i="18"/>
  <c r="AS3" i="18"/>
  <c r="V3" i="18"/>
  <c r="DJ2" i="18"/>
  <c r="CX2" i="18"/>
  <c r="CM2" i="18"/>
  <c r="CA2" i="18"/>
  <c r="BP2" i="18"/>
  <c r="BD2" i="18"/>
  <c r="AS2" i="18"/>
  <c r="AG2" i="18"/>
  <c r="V2" i="18"/>
  <c r="J2" i="18"/>
  <c r="BV10" i="15"/>
  <c r="BU10" i="15"/>
  <c r="BL36" i="18" l="1"/>
  <c r="BM36" i="18"/>
  <c r="BN36" i="18"/>
  <c r="BN35" i="18"/>
  <c r="BM35" i="18"/>
  <c r="BF36" i="18"/>
  <c r="BF35" i="18"/>
  <c r="BG36" i="18"/>
  <c r="BK36" i="18"/>
  <c r="BL35" i="18"/>
  <c r="BU180" i="18"/>
  <c r="CR180" i="18"/>
  <c r="BV180" i="18"/>
  <c r="AA35" i="18"/>
  <c r="BU36" i="18"/>
  <c r="CS98" i="18"/>
  <c r="BV62" i="18"/>
  <c r="BV63" i="18"/>
  <c r="CR63" i="18"/>
  <c r="AA180" i="18"/>
  <c r="CS7" i="18"/>
  <c r="AX6" i="18"/>
  <c r="BV7" i="18"/>
  <c r="AY6" i="18"/>
  <c r="BU62" i="18"/>
  <c r="CR98" i="18"/>
  <c r="AA129" i="18"/>
  <c r="BU179" i="18"/>
  <c r="AB6" i="18"/>
  <c r="AX62" i="18"/>
  <c r="AY63" i="18"/>
  <c r="AA6" i="18"/>
  <c r="AY7" i="18"/>
  <c r="BU7" i="18"/>
  <c r="BV35" i="18"/>
  <c r="AY62" i="18"/>
  <c r="AX63" i="18"/>
  <c r="AY158" i="18"/>
  <c r="E6" i="18"/>
  <c r="AA62" i="18"/>
  <c r="AY159" i="18"/>
  <c r="AA179" i="18"/>
  <c r="CS180" i="18"/>
  <c r="D6" i="18"/>
  <c r="AB7" i="18"/>
  <c r="AB62" i="18"/>
  <c r="AB63" i="18"/>
  <c r="AX159" i="18"/>
  <c r="CS179" i="18"/>
  <c r="E7" i="18"/>
  <c r="D62" i="18"/>
  <c r="BU158" i="18"/>
  <c r="CK158" i="18" s="1"/>
  <c r="AB180" i="18"/>
  <c r="E62" i="18"/>
  <c r="AB98" i="18"/>
  <c r="AB99" i="18"/>
  <c r="AB129" i="18"/>
  <c r="BV179" i="18"/>
  <c r="D7" i="18"/>
  <c r="CS6" i="18"/>
  <c r="D63" i="18"/>
  <c r="AY128" i="18"/>
  <c r="AX158" i="18"/>
  <c r="CR6" i="18"/>
  <c r="E63" i="18"/>
  <c r="AX129" i="18"/>
  <c r="BV6" i="18"/>
  <c r="CR62" i="18"/>
  <c r="CS99" i="18"/>
  <c r="AB128" i="18"/>
  <c r="CR179" i="18"/>
  <c r="BU6" i="18"/>
  <c r="AB36" i="18"/>
  <c r="CS62" i="18"/>
  <c r="CS63" i="18"/>
  <c r="AB179" i="18"/>
  <c r="AX98" i="18"/>
  <c r="AY98" i="18"/>
  <c r="AY99" i="18"/>
  <c r="AX99" i="18"/>
  <c r="AY129" i="18"/>
  <c r="CR7" i="18"/>
  <c r="AX7" i="18"/>
  <c r="AA7" i="18"/>
  <c r="BU63" i="18"/>
  <c r="AA98" i="18"/>
  <c r="BU159" i="18"/>
  <c r="AB35" i="18"/>
  <c r="BV36" i="18"/>
  <c r="AA36" i="18"/>
  <c r="AA63" i="18"/>
  <c r="AA99" i="18"/>
  <c r="CR99" i="18"/>
  <c r="BU35" i="18"/>
  <c r="AA128" i="18"/>
  <c r="AX128" i="18"/>
  <c r="AB74" i="15"/>
  <c r="AA74" i="15"/>
  <c r="AX35" i="18" l="1"/>
  <c r="AY36" i="18"/>
  <c r="AX36" i="18"/>
  <c r="AY35" i="18"/>
  <c r="CG158" i="18"/>
  <c r="BV158" i="18" s="1"/>
  <c r="CK159" i="18"/>
  <c r="CG159" i="18"/>
  <c r="CS50" i="14"/>
  <c r="CR50" i="14"/>
  <c r="CS43" i="14"/>
  <c r="CR43" i="14"/>
  <c r="CS42" i="14"/>
  <c r="CR42" i="14"/>
  <c r="BV159" i="18" l="1"/>
  <c r="CS96" i="15"/>
  <c r="CR96" i="15"/>
  <c r="CK181" i="14" l="1"/>
  <c r="CJ181" i="14"/>
  <c r="CI181" i="14"/>
  <c r="CH181" i="14"/>
  <c r="CG181" i="14"/>
  <c r="CF181" i="14"/>
  <c r="CE181" i="14"/>
  <c r="CD181" i="14"/>
  <c r="CC181" i="14"/>
  <c r="CM180" i="14"/>
  <c r="CK180" i="14"/>
  <c r="CJ180" i="14"/>
  <c r="CI180" i="14"/>
  <c r="CH180" i="14"/>
  <c r="CG180" i="14"/>
  <c r="CF180" i="14"/>
  <c r="CE180" i="14"/>
  <c r="CD180" i="14"/>
  <c r="CC180" i="14"/>
  <c r="BV181" i="14" l="1"/>
  <c r="BU180" i="14"/>
  <c r="BU181" i="14"/>
  <c r="BV180" i="14"/>
  <c r="AY105" i="14" l="1"/>
  <c r="AX105" i="14"/>
  <c r="AY91" i="15"/>
  <c r="AX91" i="15"/>
  <c r="AY63" i="15"/>
  <c r="AX63" i="15"/>
  <c r="AY144" i="15"/>
  <c r="AX144" i="15"/>
  <c r="AY9" i="15" l="1"/>
  <c r="AX9" i="15"/>
  <c r="E9" i="15" l="1"/>
  <c r="D9" i="15"/>
  <c r="E41" i="15"/>
  <c r="D41" i="15"/>
  <c r="CS117" i="15" l="1"/>
  <c r="CR117" i="15"/>
  <c r="AB125" i="15"/>
  <c r="AA125" i="15"/>
  <c r="E176" i="15"/>
  <c r="D176" i="15"/>
  <c r="E175" i="15"/>
  <c r="D175" i="15"/>
  <c r="E174" i="15"/>
  <c r="D174" i="15"/>
  <c r="E173" i="15"/>
  <c r="D173" i="15"/>
  <c r="E172" i="15"/>
  <c r="D172" i="15"/>
  <c r="E171" i="15"/>
  <c r="D171" i="15"/>
  <c r="DH170" i="15"/>
  <c r="DH140" i="15" s="1"/>
  <c r="DG170" i="15"/>
  <c r="DF170" i="15"/>
  <c r="DF140" i="15" s="1"/>
  <c r="DE170" i="15"/>
  <c r="DE140" i="15" s="1"/>
  <c r="DD170" i="15"/>
  <c r="DD140" i="15" s="1"/>
  <c r="DC170" i="15"/>
  <c r="DC140" i="15" s="1"/>
  <c r="DB170" i="15"/>
  <c r="DB140" i="15" s="1"/>
  <c r="DA170" i="15"/>
  <c r="DA140" i="15" s="1"/>
  <c r="CZ170" i="15"/>
  <c r="CK170" i="15"/>
  <c r="CJ170" i="15"/>
  <c r="CI170" i="15"/>
  <c r="CH170" i="15"/>
  <c r="CG170" i="15"/>
  <c r="CF170" i="15"/>
  <c r="CE170" i="15"/>
  <c r="CD170" i="15"/>
  <c r="CC170" i="15"/>
  <c r="BN170" i="15"/>
  <c r="BM170" i="15"/>
  <c r="BL170" i="15"/>
  <c r="BK170" i="15"/>
  <c r="BJ170" i="15"/>
  <c r="BI170" i="15"/>
  <c r="BH170" i="15"/>
  <c r="BG170" i="15"/>
  <c r="BF170" i="15"/>
  <c r="AQ170" i="15"/>
  <c r="AP170" i="15"/>
  <c r="AO170" i="15"/>
  <c r="AN170" i="15"/>
  <c r="AM170" i="15"/>
  <c r="AL170" i="15"/>
  <c r="AK170" i="15"/>
  <c r="AJ170" i="15"/>
  <c r="AI170" i="15"/>
  <c r="T170" i="15"/>
  <c r="S170" i="15"/>
  <c r="R170" i="15"/>
  <c r="Q170" i="15"/>
  <c r="P170" i="15"/>
  <c r="O170" i="15"/>
  <c r="N170" i="15"/>
  <c r="M170" i="15"/>
  <c r="L170" i="15"/>
  <c r="DJ169" i="15"/>
  <c r="DH169" i="15"/>
  <c r="DH139" i="15" s="1"/>
  <c r="DG169" i="15"/>
  <c r="DG139" i="15" s="1"/>
  <c r="DF169" i="15"/>
  <c r="DF139" i="15" s="1"/>
  <c r="DE169" i="15"/>
  <c r="DE139" i="15" s="1"/>
  <c r="DD169" i="15"/>
  <c r="DD139" i="15" s="1"/>
  <c r="DC169" i="15"/>
  <c r="DC139" i="15" s="1"/>
  <c r="DB169" i="15"/>
  <c r="DB139" i="15" s="1"/>
  <c r="DA169" i="15"/>
  <c r="DA139" i="15" s="1"/>
  <c r="CZ169" i="15"/>
  <c r="CZ139" i="15" s="1"/>
  <c r="CM169" i="15"/>
  <c r="CK169" i="15"/>
  <c r="CJ169" i="15"/>
  <c r="CI169" i="15"/>
  <c r="CH169" i="15"/>
  <c r="CG169" i="15"/>
  <c r="CF169" i="15"/>
  <c r="CE169" i="15"/>
  <c r="CD169" i="15"/>
  <c r="CC169" i="15"/>
  <c r="BP169" i="15"/>
  <c r="BN169" i="15"/>
  <c r="BM169" i="15"/>
  <c r="BL169" i="15"/>
  <c r="BK169" i="15"/>
  <c r="BJ169" i="15"/>
  <c r="BI169" i="15"/>
  <c r="BH169" i="15"/>
  <c r="BG169" i="15"/>
  <c r="BF169" i="15"/>
  <c r="AS169" i="15"/>
  <c r="AQ169" i="15"/>
  <c r="AP169" i="15"/>
  <c r="AO169" i="15"/>
  <c r="AN169" i="15"/>
  <c r="AM169" i="15"/>
  <c r="AL169" i="15"/>
  <c r="AK169" i="15"/>
  <c r="AJ169" i="15"/>
  <c r="AI169" i="15"/>
  <c r="V169" i="15"/>
  <c r="T169" i="15"/>
  <c r="S169" i="15"/>
  <c r="R169" i="15"/>
  <c r="Q169" i="15"/>
  <c r="P169" i="15"/>
  <c r="O169" i="15"/>
  <c r="N169" i="15"/>
  <c r="M169" i="15"/>
  <c r="L169" i="15"/>
  <c r="E154" i="15"/>
  <c r="D154" i="15"/>
  <c r="E153" i="15"/>
  <c r="D153" i="15"/>
  <c r="E152" i="15"/>
  <c r="D152" i="15"/>
  <c r="CS151" i="15"/>
  <c r="CR151" i="15"/>
  <c r="E151" i="15"/>
  <c r="D151" i="15"/>
  <c r="CS150" i="15"/>
  <c r="CR150" i="15"/>
  <c r="E150" i="15"/>
  <c r="D150" i="15"/>
  <c r="CS149" i="15"/>
  <c r="CR149" i="15"/>
  <c r="E149" i="15"/>
  <c r="D149" i="15"/>
  <c r="CS148" i="15"/>
  <c r="CR148" i="15"/>
  <c r="E148" i="15"/>
  <c r="D148" i="15"/>
  <c r="CS147" i="15"/>
  <c r="CR147" i="15"/>
  <c r="E147" i="15"/>
  <c r="D147" i="15"/>
  <c r="CS146" i="15"/>
  <c r="CR146" i="15"/>
  <c r="E146" i="15"/>
  <c r="D146" i="15"/>
  <c r="CS145" i="15"/>
  <c r="CR145" i="15"/>
  <c r="E145" i="15"/>
  <c r="D145" i="15"/>
  <c r="CS144" i="15"/>
  <c r="CR144" i="15"/>
  <c r="E144" i="15"/>
  <c r="D144" i="15"/>
  <c r="CS143" i="15"/>
  <c r="CR143" i="15"/>
  <c r="AY143" i="15"/>
  <c r="AX143" i="15"/>
  <c r="E143" i="15"/>
  <c r="D143" i="15"/>
  <c r="CS142" i="15"/>
  <c r="CR142" i="15"/>
  <c r="AY142" i="15"/>
  <c r="AX142" i="15"/>
  <c r="AB142" i="15"/>
  <c r="AA142" i="15"/>
  <c r="E142" i="15"/>
  <c r="D142" i="15"/>
  <c r="CS141" i="15"/>
  <c r="CR141" i="15"/>
  <c r="BV141" i="15"/>
  <c r="BU141" i="15"/>
  <c r="AY141" i="15"/>
  <c r="AX141" i="15"/>
  <c r="AB141" i="15"/>
  <c r="AA141" i="15"/>
  <c r="E141" i="15"/>
  <c r="D141" i="15"/>
  <c r="DG140" i="15"/>
  <c r="CZ140" i="15"/>
  <c r="BV140" i="15"/>
  <c r="BU140" i="15"/>
  <c r="BN140" i="15"/>
  <c r="BN116" i="15" s="1"/>
  <c r="BM140" i="15"/>
  <c r="BM116" i="15" s="1"/>
  <c r="BL140" i="15"/>
  <c r="BL116" i="15" s="1"/>
  <c r="BK140" i="15"/>
  <c r="BK116" i="15" s="1"/>
  <c r="BJ140" i="15"/>
  <c r="BJ116" i="15" s="1"/>
  <c r="BI140" i="15"/>
  <c r="BI116" i="15" s="1"/>
  <c r="BH140" i="15"/>
  <c r="BH116" i="15" s="1"/>
  <c r="BG140" i="15"/>
  <c r="BG116" i="15" s="1"/>
  <c r="BF140" i="15"/>
  <c r="AB140" i="15"/>
  <c r="AA140" i="15"/>
  <c r="E140" i="15"/>
  <c r="D140" i="15"/>
  <c r="DJ139" i="15"/>
  <c r="CM139" i="15"/>
  <c r="BV139" i="15"/>
  <c r="BU139" i="15"/>
  <c r="BP139" i="15"/>
  <c r="BN139" i="15"/>
  <c r="BN115" i="15" s="1"/>
  <c r="BM139" i="15"/>
  <c r="BL139" i="15"/>
  <c r="BL115" i="15" s="1"/>
  <c r="BK139" i="15"/>
  <c r="BK115" i="15" s="1"/>
  <c r="BJ139" i="15"/>
  <c r="BJ115" i="15" s="1"/>
  <c r="BI139" i="15"/>
  <c r="BI115" i="15" s="1"/>
  <c r="BH139" i="15"/>
  <c r="BH115" i="15" s="1"/>
  <c r="BG139" i="15"/>
  <c r="BG115" i="15" s="1"/>
  <c r="BF139" i="15"/>
  <c r="BF115" i="15" s="1"/>
  <c r="AS139" i="15"/>
  <c r="AB139" i="15"/>
  <c r="AA139" i="15"/>
  <c r="V139" i="15"/>
  <c r="E139" i="15"/>
  <c r="D139" i="15"/>
  <c r="BV125" i="15"/>
  <c r="BU125" i="15"/>
  <c r="AB126" i="15"/>
  <c r="AA126" i="15"/>
  <c r="BV124" i="15"/>
  <c r="BU124" i="15"/>
  <c r="AB124" i="15"/>
  <c r="AA124" i="15"/>
  <c r="E125" i="15"/>
  <c r="D125" i="15"/>
  <c r="BV123" i="15"/>
  <c r="BU123" i="15"/>
  <c r="AY124" i="15"/>
  <c r="AX124" i="15"/>
  <c r="AB123" i="15"/>
  <c r="AA123" i="15"/>
  <c r="E124" i="15"/>
  <c r="D124" i="15"/>
  <c r="BV122" i="15"/>
  <c r="BU122" i="15"/>
  <c r="AY123" i="15"/>
  <c r="AX123" i="15"/>
  <c r="AB122" i="15"/>
  <c r="AA122" i="15"/>
  <c r="E123" i="15"/>
  <c r="D123" i="15"/>
  <c r="BV121" i="15"/>
  <c r="BU121" i="15"/>
  <c r="AY122" i="15"/>
  <c r="AX122" i="15"/>
  <c r="AB121" i="15"/>
  <c r="AA121" i="15"/>
  <c r="E122" i="15"/>
  <c r="D122" i="15"/>
  <c r="BV120" i="15"/>
  <c r="BU120" i="15"/>
  <c r="AY121" i="15"/>
  <c r="AX121" i="15"/>
  <c r="E121" i="15"/>
  <c r="D121" i="15"/>
  <c r="BV119" i="15"/>
  <c r="BU119" i="15"/>
  <c r="AB120" i="15"/>
  <c r="AA120" i="15"/>
  <c r="E120" i="15"/>
  <c r="D120" i="15"/>
  <c r="AY120" i="15"/>
  <c r="AX120" i="15"/>
  <c r="AB119" i="15"/>
  <c r="AA119" i="15"/>
  <c r="E119" i="15"/>
  <c r="D119" i="15"/>
  <c r="BV118" i="15"/>
  <c r="BU118" i="15"/>
  <c r="AB118" i="15"/>
  <c r="AA118" i="15"/>
  <c r="E118" i="15"/>
  <c r="D118" i="15"/>
  <c r="BV117" i="15"/>
  <c r="BU117" i="15"/>
  <c r="AY119" i="15"/>
  <c r="AX119" i="15"/>
  <c r="AB117" i="15"/>
  <c r="AA117" i="15"/>
  <c r="E117" i="15"/>
  <c r="D117" i="15"/>
  <c r="CS116" i="15"/>
  <c r="CR116" i="15"/>
  <c r="CK116" i="15"/>
  <c r="CJ116" i="15"/>
  <c r="CI116" i="15"/>
  <c r="CH116" i="15"/>
  <c r="CG116" i="15"/>
  <c r="CF116" i="15"/>
  <c r="CE116" i="15"/>
  <c r="CD116" i="15"/>
  <c r="CC116" i="15"/>
  <c r="AQ116" i="15"/>
  <c r="AP116" i="15"/>
  <c r="AO116" i="15"/>
  <c r="AN116" i="15"/>
  <c r="AM116" i="15"/>
  <c r="AL116" i="15"/>
  <c r="AK116" i="15"/>
  <c r="AJ116" i="15"/>
  <c r="AI116" i="15"/>
  <c r="T116" i="15"/>
  <c r="S116" i="15"/>
  <c r="R116" i="15"/>
  <c r="Q116" i="15"/>
  <c r="P116" i="15"/>
  <c r="O116" i="15"/>
  <c r="N116" i="15"/>
  <c r="M116" i="15"/>
  <c r="L116" i="15"/>
  <c r="DJ115" i="15"/>
  <c r="CS115" i="15"/>
  <c r="CR115" i="15"/>
  <c r="CM115" i="15"/>
  <c r="CK115" i="15"/>
  <c r="CJ115" i="15"/>
  <c r="CI115" i="15"/>
  <c r="CH115" i="15"/>
  <c r="CG115" i="15"/>
  <c r="CF115" i="15"/>
  <c r="CE115" i="15"/>
  <c r="CD115" i="15"/>
  <c r="CC115" i="15"/>
  <c r="BP115" i="15"/>
  <c r="AS115" i="15"/>
  <c r="AQ115" i="15"/>
  <c r="AP115" i="15"/>
  <c r="AO115" i="15"/>
  <c r="AN115" i="15"/>
  <c r="AM115" i="15"/>
  <c r="AL115" i="15"/>
  <c r="AK115" i="15"/>
  <c r="AJ115" i="15"/>
  <c r="AI115" i="15"/>
  <c r="V115" i="15"/>
  <c r="T115" i="15"/>
  <c r="S115" i="15"/>
  <c r="R115" i="15"/>
  <c r="Q115" i="15"/>
  <c r="P115" i="15"/>
  <c r="O115" i="15"/>
  <c r="N115" i="15"/>
  <c r="M115" i="15"/>
  <c r="L115" i="15"/>
  <c r="BV102" i="15"/>
  <c r="BU102" i="15"/>
  <c r="BV101" i="15"/>
  <c r="BU101" i="15"/>
  <c r="BV100" i="15"/>
  <c r="BU100" i="15"/>
  <c r="BV99" i="15"/>
  <c r="BU99" i="15"/>
  <c r="CS102" i="15"/>
  <c r="CR102" i="15"/>
  <c r="BV98" i="15"/>
  <c r="BU98" i="15"/>
  <c r="CS101" i="15"/>
  <c r="CR101" i="15"/>
  <c r="BV97" i="15"/>
  <c r="BU97" i="15"/>
  <c r="CS100" i="15"/>
  <c r="CR100" i="15"/>
  <c r="CS99" i="15"/>
  <c r="CR99" i="15"/>
  <c r="BV96" i="15"/>
  <c r="BU96" i="15"/>
  <c r="AB99" i="15"/>
  <c r="AA99" i="15"/>
  <c r="CS98" i="15"/>
  <c r="CR98" i="15"/>
  <c r="BV95" i="15"/>
  <c r="BU95" i="15"/>
  <c r="AB98" i="15"/>
  <c r="AA98" i="15"/>
  <c r="CS97" i="15"/>
  <c r="CR97" i="15"/>
  <c r="AB97" i="15"/>
  <c r="AA97" i="15"/>
  <c r="CS95" i="15"/>
  <c r="CR95" i="15"/>
  <c r="BV94" i="15"/>
  <c r="BU94" i="15"/>
  <c r="AY93" i="15"/>
  <c r="AX93" i="15"/>
  <c r="AB96" i="15"/>
  <c r="AA96" i="15"/>
  <c r="CS94" i="15"/>
  <c r="CR94" i="15"/>
  <c r="AY174" i="15"/>
  <c r="AX174" i="15"/>
  <c r="AB95" i="15"/>
  <c r="AA95" i="15"/>
  <c r="CS93" i="15"/>
  <c r="CR93" i="15"/>
  <c r="AY92" i="15"/>
  <c r="AX92" i="15"/>
  <c r="AB94" i="15"/>
  <c r="AA94" i="15"/>
  <c r="E94" i="15"/>
  <c r="D94" i="15"/>
  <c r="CS92" i="15"/>
  <c r="CR92" i="15"/>
  <c r="BV93" i="15"/>
  <c r="BU93" i="15"/>
  <c r="AY173" i="15"/>
  <c r="AX173" i="15"/>
  <c r="AB93" i="15"/>
  <c r="AA93" i="15"/>
  <c r="E93" i="15"/>
  <c r="D93" i="15"/>
  <c r="CS91" i="15"/>
  <c r="CR91" i="15"/>
  <c r="BV92" i="15"/>
  <c r="BU92" i="15"/>
  <c r="AY90" i="15"/>
  <c r="AX90" i="15"/>
  <c r="AB92" i="15"/>
  <c r="AA92" i="15"/>
  <c r="E92" i="15"/>
  <c r="D92" i="15"/>
  <c r="BV91" i="15"/>
  <c r="BU91" i="15"/>
  <c r="AY89" i="15"/>
  <c r="AX89" i="15"/>
  <c r="AB91" i="15"/>
  <c r="AA91" i="15"/>
  <c r="E91" i="15"/>
  <c r="D91" i="15"/>
  <c r="CS90" i="15"/>
  <c r="CR90" i="15"/>
  <c r="BV90" i="15"/>
  <c r="BU90" i="15"/>
  <c r="AY172" i="15"/>
  <c r="AX172" i="15"/>
  <c r="AB90" i="15"/>
  <c r="AA90" i="15"/>
  <c r="E90" i="15"/>
  <c r="D90" i="15"/>
  <c r="CS89" i="15"/>
  <c r="CR89" i="15"/>
  <c r="BV89" i="15"/>
  <c r="BU89" i="15"/>
  <c r="AY171" i="15"/>
  <c r="AX171" i="15"/>
  <c r="AB89" i="15"/>
  <c r="AA89" i="15"/>
  <c r="E89" i="15"/>
  <c r="D89" i="15"/>
  <c r="CS88" i="15"/>
  <c r="CR88" i="15"/>
  <c r="BV88" i="15"/>
  <c r="BU88" i="15"/>
  <c r="AY88" i="15"/>
  <c r="AX88" i="15"/>
  <c r="AB88" i="15"/>
  <c r="AA88" i="15"/>
  <c r="E88" i="15"/>
  <c r="D88" i="15"/>
  <c r="CS87" i="15"/>
  <c r="CR87" i="15"/>
  <c r="BV87" i="15"/>
  <c r="BU87" i="15"/>
  <c r="AY87" i="15"/>
  <c r="AX87" i="15"/>
  <c r="AB87" i="15"/>
  <c r="AA87" i="15"/>
  <c r="E87" i="15"/>
  <c r="D87" i="15"/>
  <c r="CS86" i="15"/>
  <c r="CR86" i="15"/>
  <c r="BV86" i="15"/>
  <c r="BU86" i="15"/>
  <c r="BN86" i="15"/>
  <c r="BM86" i="15"/>
  <c r="BL86" i="15"/>
  <c r="BK86" i="15"/>
  <c r="BJ86" i="15"/>
  <c r="BI86" i="15"/>
  <c r="BH86" i="15"/>
  <c r="BG86" i="15"/>
  <c r="BF86" i="15"/>
  <c r="AQ86" i="15"/>
  <c r="AP86" i="15"/>
  <c r="AO86" i="15"/>
  <c r="AN86" i="15"/>
  <c r="AM86" i="15"/>
  <c r="AL86" i="15"/>
  <c r="AK86" i="15"/>
  <c r="AJ86" i="15"/>
  <c r="AI86" i="15"/>
  <c r="T86" i="15"/>
  <c r="S86" i="15"/>
  <c r="R86" i="15"/>
  <c r="Q86" i="15"/>
  <c r="P86" i="15"/>
  <c r="O86" i="15"/>
  <c r="N86" i="15"/>
  <c r="M86" i="15"/>
  <c r="L86" i="15"/>
  <c r="DJ85" i="15"/>
  <c r="CS85" i="15"/>
  <c r="CR85" i="15"/>
  <c r="CM85" i="15"/>
  <c r="BV85" i="15"/>
  <c r="BU85" i="15"/>
  <c r="BP85" i="15"/>
  <c r="BN85" i="15"/>
  <c r="BM85" i="15"/>
  <c r="BL85" i="15"/>
  <c r="BK85" i="15"/>
  <c r="BJ85" i="15"/>
  <c r="BI85" i="15"/>
  <c r="BH85" i="15"/>
  <c r="BG85" i="15"/>
  <c r="BF85" i="15"/>
  <c r="AS85" i="15"/>
  <c r="AQ85" i="15"/>
  <c r="AP85" i="15"/>
  <c r="AO85" i="15"/>
  <c r="AN85" i="15"/>
  <c r="AM85" i="15"/>
  <c r="AL85" i="15"/>
  <c r="AK85" i="15"/>
  <c r="AJ85" i="15"/>
  <c r="AI85" i="15"/>
  <c r="V85" i="15"/>
  <c r="T85" i="15"/>
  <c r="S85" i="15"/>
  <c r="R85" i="15"/>
  <c r="Q85" i="15"/>
  <c r="P85" i="15"/>
  <c r="O85" i="15"/>
  <c r="N85" i="15"/>
  <c r="M85" i="15"/>
  <c r="L85" i="15"/>
  <c r="AB75" i="15"/>
  <c r="AA75" i="15"/>
  <c r="AB73" i="15"/>
  <c r="AA73" i="15"/>
  <c r="AB72" i="15"/>
  <c r="AA72" i="15"/>
  <c r="AB71" i="15"/>
  <c r="AA71" i="15"/>
  <c r="AB70" i="15"/>
  <c r="AA70" i="15"/>
  <c r="AB69" i="15"/>
  <c r="AA69" i="15"/>
  <c r="AB68" i="15"/>
  <c r="AA68" i="15"/>
  <c r="AB67" i="15"/>
  <c r="AA67" i="15"/>
  <c r="AB66" i="15"/>
  <c r="AA66" i="15"/>
  <c r="BV65" i="15"/>
  <c r="BU65" i="15"/>
  <c r="AB65" i="15"/>
  <c r="AA65" i="15"/>
  <c r="BV64" i="15"/>
  <c r="BU64" i="15"/>
  <c r="AB64" i="15"/>
  <c r="AA64" i="15"/>
  <c r="BV63" i="15"/>
  <c r="BU63" i="15"/>
  <c r="AY62" i="15"/>
  <c r="AX62" i="15"/>
  <c r="AB63" i="15"/>
  <c r="AA63" i="15"/>
  <c r="E63" i="15"/>
  <c r="D63" i="15"/>
  <c r="CS60" i="15"/>
  <c r="CR60" i="15"/>
  <c r="BV62" i="15"/>
  <c r="BU62" i="15"/>
  <c r="AY61" i="15"/>
  <c r="AX61" i="15"/>
  <c r="AB62" i="15"/>
  <c r="AA62" i="15"/>
  <c r="E62" i="15"/>
  <c r="D62" i="15"/>
  <c r="BV61" i="15"/>
  <c r="BU61" i="15"/>
  <c r="AY60" i="15"/>
  <c r="AX60" i="15"/>
  <c r="AB61" i="15"/>
  <c r="AA61" i="15"/>
  <c r="E61" i="15"/>
  <c r="D61" i="15"/>
  <c r="CS59" i="15"/>
  <c r="CR59" i="15"/>
  <c r="BV60" i="15"/>
  <c r="BU60" i="15"/>
  <c r="AY59" i="15"/>
  <c r="AX59" i="15"/>
  <c r="AB60" i="15"/>
  <c r="AA60" i="15"/>
  <c r="E60" i="15"/>
  <c r="D60" i="15"/>
  <c r="CS58" i="15"/>
  <c r="CR58" i="15"/>
  <c r="BV59" i="15"/>
  <c r="BU59" i="15"/>
  <c r="AY58" i="15"/>
  <c r="AX58" i="15"/>
  <c r="AB59" i="15"/>
  <c r="AA59" i="15"/>
  <c r="E59" i="15"/>
  <c r="D59" i="15"/>
  <c r="BV58" i="15"/>
  <c r="BU58" i="15"/>
  <c r="AY57" i="15"/>
  <c r="AX57" i="15"/>
  <c r="AB58" i="15"/>
  <c r="AA58" i="15"/>
  <c r="E58" i="15"/>
  <c r="D58" i="15"/>
  <c r="CS57" i="15"/>
  <c r="CR57" i="15"/>
  <c r="BV57" i="15"/>
  <c r="BU57" i="15"/>
  <c r="AY56" i="15"/>
  <c r="AX56" i="15"/>
  <c r="AB57" i="15"/>
  <c r="AA57" i="15"/>
  <c r="E57" i="15"/>
  <c r="D57" i="15"/>
  <c r="CS56" i="15"/>
  <c r="CR56" i="15"/>
  <c r="BV56" i="15"/>
  <c r="BU56" i="15"/>
  <c r="AB56" i="15"/>
  <c r="AA56" i="15"/>
  <c r="E56" i="15"/>
  <c r="D56" i="15"/>
  <c r="CS55" i="15"/>
  <c r="CR55" i="15"/>
  <c r="BV55" i="15"/>
  <c r="BU55" i="15"/>
  <c r="AY55" i="15"/>
  <c r="AX55" i="15"/>
  <c r="AB55" i="15"/>
  <c r="AA55" i="15"/>
  <c r="E55" i="15"/>
  <c r="D55" i="15"/>
  <c r="DH54" i="15"/>
  <c r="DG54" i="15"/>
  <c r="DF54" i="15"/>
  <c r="DE54" i="15"/>
  <c r="DD54" i="15"/>
  <c r="DC54" i="15"/>
  <c r="DB54" i="15"/>
  <c r="DA54" i="15"/>
  <c r="CZ54" i="15"/>
  <c r="CK54" i="15"/>
  <c r="CJ54" i="15"/>
  <c r="CI54" i="15"/>
  <c r="CH54" i="15"/>
  <c r="CG54" i="15"/>
  <c r="CF54" i="15"/>
  <c r="CE54" i="15"/>
  <c r="CD54" i="15"/>
  <c r="CC54" i="15"/>
  <c r="BN54" i="15"/>
  <c r="BM54" i="15"/>
  <c r="BL54" i="15"/>
  <c r="BK54" i="15"/>
  <c r="BJ54" i="15"/>
  <c r="BI54" i="15"/>
  <c r="BH54" i="15"/>
  <c r="BG54" i="15"/>
  <c r="BF54" i="15"/>
  <c r="AQ54" i="15"/>
  <c r="AP54" i="15"/>
  <c r="AO54" i="15"/>
  <c r="AN54" i="15"/>
  <c r="AM54" i="15"/>
  <c r="AL54" i="15"/>
  <c r="AK54" i="15"/>
  <c r="AJ54" i="15"/>
  <c r="AI54" i="15"/>
  <c r="T54" i="15"/>
  <c r="T38" i="15" s="1"/>
  <c r="S54" i="15"/>
  <c r="S38" i="15" s="1"/>
  <c r="R54" i="15"/>
  <c r="R38" i="15" s="1"/>
  <c r="Q54" i="15"/>
  <c r="Q38" i="15" s="1"/>
  <c r="P54" i="15"/>
  <c r="P38" i="15" s="1"/>
  <c r="O54" i="15"/>
  <c r="O38" i="15" s="1"/>
  <c r="N54" i="15"/>
  <c r="N38" i="15" s="1"/>
  <c r="M54" i="15"/>
  <c r="M38" i="15" s="1"/>
  <c r="L54" i="15"/>
  <c r="DJ53" i="15"/>
  <c r="DH53" i="15"/>
  <c r="DH37" i="15" s="1"/>
  <c r="DG53" i="15"/>
  <c r="DG37" i="15" s="1"/>
  <c r="DF53" i="15"/>
  <c r="DF37" i="15" s="1"/>
  <c r="DE53" i="15"/>
  <c r="DE37" i="15" s="1"/>
  <c r="DD53" i="15"/>
  <c r="DD37" i="15" s="1"/>
  <c r="DC53" i="15"/>
  <c r="DC37" i="15" s="1"/>
  <c r="DB53" i="15"/>
  <c r="DB37" i="15" s="1"/>
  <c r="DA53" i="15"/>
  <c r="DA37" i="15" s="1"/>
  <c r="CZ53" i="15"/>
  <c r="CM53" i="15"/>
  <c r="CK53" i="15"/>
  <c r="CJ53" i="15"/>
  <c r="CI53" i="15"/>
  <c r="CH53" i="15"/>
  <c r="CG53" i="15"/>
  <c r="CF53" i="15"/>
  <c r="CE53" i="15"/>
  <c r="CD53" i="15"/>
  <c r="CC53" i="15"/>
  <c r="BP53" i="15"/>
  <c r="BN53" i="15"/>
  <c r="BM53" i="15"/>
  <c r="BL53" i="15"/>
  <c r="BK53" i="15"/>
  <c r="BJ53" i="15"/>
  <c r="BI53" i="15"/>
  <c r="BH53" i="15"/>
  <c r="BG53" i="15"/>
  <c r="BF53" i="15"/>
  <c r="AS53" i="15"/>
  <c r="AQ53" i="15"/>
  <c r="AP53" i="15"/>
  <c r="AO53" i="15"/>
  <c r="AN53" i="15"/>
  <c r="AM53" i="15"/>
  <c r="AL53" i="15"/>
  <c r="AK53" i="15"/>
  <c r="AJ53" i="15"/>
  <c r="AI53" i="15"/>
  <c r="V53" i="15"/>
  <c r="T53" i="15"/>
  <c r="T37" i="15" s="1"/>
  <c r="S53" i="15"/>
  <c r="S37" i="15" s="1"/>
  <c r="R53" i="15"/>
  <c r="R37" i="15" s="1"/>
  <c r="Q53" i="15"/>
  <c r="Q37" i="15" s="1"/>
  <c r="P53" i="15"/>
  <c r="P37" i="15" s="1"/>
  <c r="O53" i="15"/>
  <c r="O37" i="15" s="1"/>
  <c r="N53" i="15"/>
  <c r="N37" i="15" s="1"/>
  <c r="M53" i="15"/>
  <c r="M37" i="15" s="1"/>
  <c r="L53" i="15"/>
  <c r="CS43" i="15"/>
  <c r="CR43" i="15"/>
  <c r="AB49" i="15"/>
  <c r="AA49" i="15"/>
  <c r="E48" i="15"/>
  <c r="D48" i="15"/>
  <c r="AY179" i="15"/>
  <c r="AX179" i="15"/>
  <c r="BV148" i="15"/>
  <c r="BU148" i="15"/>
  <c r="AB46" i="15"/>
  <c r="AA46" i="15"/>
  <c r="E47" i="15"/>
  <c r="D47" i="15"/>
  <c r="AY178" i="15"/>
  <c r="AX178" i="15"/>
  <c r="BV147" i="15"/>
  <c r="BU147" i="15"/>
  <c r="AB17" i="15"/>
  <c r="AA17" i="15"/>
  <c r="E46" i="15"/>
  <c r="D46" i="15"/>
  <c r="CS42" i="15"/>
  <c r="CR42" i="15"/>
  <c r="BV146" i="15"/>
  <c r="BU146" i="15"/>
  <c r="AB45" i="15"/>
  <c r="AA45" i="15"/>
  <c r="E45" i="15"/>
  <c r="D45" i="15"/>
  <c r="AY177" i="15"/>
  <c r="AX177" i="15"/>
  <c r="AY118" i="15"/>
  <c r="AX118" i="15"/>
  <c r="AB48" i="15"/>
  <c r="AA48" i="15"/>
  <c r="AB44" i="15"/>
  <c r="AA44" i="15"/>
  <c r="E44" i="15"/>
  <c r="D44" i="15"/>
  <c r="CS41" i="15"/>
  <c r="CR41" i="15"/>
  <c r="BV145" i="15"/>
  <c r="BU145" i="15"/>
  <c r="AB47" i="15"/>
  <c r="AA47" i="15"/>
  <c r="AB43" i="15"/>
  <c r="AA43" i="15"/>
  <c r="E43" i="15"/>
  <c r="D43" i="15"/>
  <c r="AY176" i="15"/>
  <c r="AX176" i="15"/>
  <c r="BV144" i="15"/>
  <c r="BU144" i="15"/>
  <c r="AY21" i="15"/>
  <c r="AX21" i="15"/>
  <c r="AB42" i="15"/>
  <c r="AA42" i="15"/>
  <c r="E42" i="15"/>
  <c r="D42" i="15"/>
  <c r="CS40" i="15"/>
  <c r="CR40" i="15"/>
  <c r="BV143" i="15"/>
  <c r="BU143" i="15"/>
  <c r="AY20" i="15"/>
  <c r="AX20" i="15"/>
  <c r="AB41" i="15"/>
  <c r="AA41" i="15"/>
  <c r="AY175" i="15"/>
  <c r="AX175" i="15"/>
  <c r="BV142" i="15"/>
  <c r="BU142" i="15"/>
  <c r="AY12" i="15"/>
  <c r="AX12" i="15"/>
  <c r="AB40" i="15"/>
  <c r="AA40" i="15"/>
  <c r="E40" i="15"/>
  <c r="D40" i="15"/>
  <c r="CS39" i="15"/>
  <c r="CR39" i="15"/>
  <c r="AY117" i="15"/>
  <c r="AX117" i="15"/>
  <c r="AB39" i="15"/>
  <c r="AA39" i="15"/>
  <c r="E39" i="15"/>
  <c r="D39" i="15"/>
  <c r="DH38" i="15"/>
  <c r="DG38" i="15"/>
  <c r="DF38" i="15"/>
  <c r="DE38" i="15"/>
  <c r="DD38" i="15"/>
  <c r="DC38" i="15"/>
  <c r="DB38" i="15"/>
  <c r="DA38" i="15"/>
  <c r="CZ38" i="15"/>
  <c r="CK38" i="15"/>
  <c r="CJ38" i="15"/>
  <c r="CI38" i="15"/>
  <c r="CH38" i="15"/>
  <c r="CG38" i="15"/>
  <c r="CF38" i="15"/>
  <c r="CE38" i="15"/>
  <c r="CD38" i="15"/>
  <c r="CC38" i="15"/>
  <c r="DJ37" i="15"/>
  <c r="CM37" i="15"/>
  <c r="CK37" i="15"/>
  <c r="CJ37" i="15"/>
  <c r="CI37" i="15"/>
  <c r="CH37" i="15"/>
  <c r="CG37" i="15"/>
  <c r="CF37" i="15"/>
  <c r="CE37" i="15"/>
  <c r="CD37" i="15"/>
  <c r="CC37" i="15"/>
  <c r="BP37" i="15"/>
  <c r="AS37" i="15"/>
  <c r="V37" i="15"/>
  <c r="AY19" i="15"/>
  <c r="AX19" i="15"/>
  <c r="AY18" i="15"/>
  <c r="AX18" i="15"/>
  <c r="CS18" i="15"/>
  <c r="CR18" i="15"/>
  <c r="AB174" i="15"/>
  <c r="AA174" i="15"/>
  <c r="AB182" i="15"/>
  <c r="AA182" i="15"/>
  <c r="AB173" i="15"/>
  <c r="AA173" i="15"/>
  <c r="AB181" i="15"/>
  <c r="AA181" i="15"/>
  <c r="AY17" i="15"/>
  <c r="AX17" i="15"/>
  <c r="AB172" i="15"/>
  <c r="AA172" i="15"/>
  <c r="AB180" i="15"/>
  <c r="AA180" i="15"/>
  <c r="AY16" i="15"/>
  <c r="AX16" i="15"/>
  <c r="CS13" i="15"/>
  <c r="CR13" i="15"/>
  <c r="AB179" i="15"/>
  <c r="AA179" i="15"/>
  <c r="AY15" i="15"/>
  <c r="AX15" i="15"/>
  <c r="CS17" i="15"/>
  <c r="CR17" i="15"/>
  <c r="AB178" i="15"/>
  <c r="AA178" i="15"/>
  <c r="AY14" i="15"/>
  <c r="AX14" i="15"/>
  <c r="AB16" i="15"/>
  <c r="AA16" i="15"/>
  <c r="CS12" i="15"/>
  <c r="CR12" i="15"/>
  <c r="AB177" i="15"/>
  <c r="AA177" i="15"/>
  <c r="AB15" i="15"/>
  <c r="AA15" i="15"/>
  <c r="CS11" i="15"/>
  <c r="CR11" i="15"/>
  <c r="AB176" i="15"/>
  <c r="AA176" i="15"/>
  <c r="AY13" i="15"/>
  <c r="AX13" i="15"/>
  <c r="AB14" i="15"/>
  <c r="AA14" i="15"/>
  <c r="CS10" i="15"/>
  <c r="CR10" i="15"/>
  <c r="CS16" i="15"/>
  <c r="CR16" i="15"/>
  <c r="CS20" i="15"/>
  <c r="CR20" i="15"/>
  <c r="AY11" i="15"/>
  <c r="AX11" i="15"/>
  <c r="AB13" i="15"/>
  <c r="AA13" i="15"/>
  <c r="CS15" i="15"/>
  <c r="CR15" i="15"/>
  <c r="CS19" i="15"/>
  <c r="CR19" i="15"/>
  <c r="AY10" i="15"/>
  <c r="AX10" i="15"/>
  <c r="AB12" i="15"/>
  <c r="AA12" i="15"/>
  <c r="CS14" i="15"/>
  <c r="CR14" i="15"/>
  <c r="BV9" i="15"/>
  <c r="BU9" i="15"/>
  <c r="AB11" i="15"/>
  <c r="AA11" i="15"/>
  <c r="CS9" i="15"/>
  <c r="CR9" i="15"/>
  <c r="AB10" i="15"/>
  <c r="AA10" i="15"/>
  <c r="CS8" i="15"/>
  <c r="CR8" i="15"/>
  <c r="AB175" i="15"/>
  <c r="AA175" i="15"/>
  <c r="AY8" i="15"/>
  <c r="AX8" i="15"/>
  <c r="AB9" i="15"/>
  <c r="AA9" i="15"/>
  <c r="AB171" i="15"/>
  <c r="AA171" i="15"/>
  <c r="BV8" i="15"/>
  <c r="BU8" i="15"/>
  <c r="AB8" i="15"/>
  <c r="AA8" i="15"/>
  <c r="E8" i="15"/>
  <c r="D8" i="15"/>
  <c r="DH7" i="15"/>
  <c r="DG7" i="15"/>
  <c r="DF7" i="15"/>
  <c r="DE7" i="15"/>
  <c r="DD7" i="15"/>
  <c r="DC7" i="15"/>
  <c r="DB7" i="15"/>
  <c r="DA7" i="15"/>
  <c r="CZ7" i="15"/>
  <c r="CK7" i="15"/>
  <c r="CJ7" i="15"/>
  <c r="CI7" i="15"/>
  <c r="CH7" i="15"/>
  <c r="CG7" i="15"/>
  <c r="CF7" i="15"/>
  <c r="CE7" i="15"/>
  <c r="CD7" i="15"/>
  <c r="CC7" i="15"/>
  <c r="BN7" i="15"/>
  <c r="BM7" i="15"/>
  <c r="BL7" i="15"/>
  <c r="BK7" i="15"/>
  <c r="BJ7" i="15"/>
  <c r="BI7" i="15"/>
  <c r="BH7" i="15"/>
  <c r="BG7" i="15"/>
  <c r="BF7" i="15"/>
  <c r="AQ7" i="15"/>
  <c r="AP7" i="15"/>
  <c r="AO7" i="15"/>
  <c r="AN7" i="15"/>
  <c r="AM7" i="15"/>
  <c r="AL7" i="15"/>
  <c r="AK7" i="15"/>
  <c r="AJ7" i="15"/>
  <c r="AI7" i="15"/>
  <c r="DJ6" i="15"/>
  <c r="DH6" i="15"/>
  <c r="DG6" i="15"/>
  <c r="DF6" i="15"/>
  <c r="DE6" i="15"/>
  <c r="DD6" i="15"/>
  <c r="DC6" i="15"/>
  <c r="DB6" i="15"/>
  <c r="DA6" i="15"/>
  <c r="CZ6" i="15"/>
  <c r="CM6" i="15"/>
  <c r="CK6" i="15"/>
  <c r="CJ6" i="15"/>
  <c r="CI6" i="15"/>
  <c r="CH6" i="15"/>
  <c r="CG6" i="15"/>
  <c r="CF6" i="15"/>
  <c r="CE6" i="15"/>
  <c r="CD6" i="15"/>
  <c r="CC6" i="15"/>
  <c r="BP6" i="15"/>
  <c r="BN6" i="15"/>
  <c r="BM6" i="15"/>
  <c r="BL6" i="15"/>
  <c r="BK6" i="15"/>
  <c r="BJ6" i="15"/>
  <c r="BI6" i="15"/>
  <c r="BH6" i="15"/>
  <c r="BG6" i="15"/>
  <c r="BF6" i="15"/>
  <c r="AS6" i="15"/>
  <c r="AQ6" i="15"/>
  <c r="AP6" i="15"/>
  <c r="AO6" i="15"/>
  <c r="AN6" i="15"/>
  <c r="AM6" i="15"/>
  <c r="AL6" i="15"/>
  <c r="AK6" i="15"/>
  <c r="AJ6" i="15"/>
  <c r="AI6" i="15"/>
  <c r="V6" i="15"/>
  <c r="DJ4" i="15"/>
  <c r="CM4" i="15"/>
  <c r="BP4" i="15"/>
  <c r="AS4" i="15"/>
  <c r="V4" i="15"/>
  <c r="DJ3" i="15"/>
  <c r="CM3" i="15"/>
  <c r="BP3" i="15"/>
  <c r="AW3" i="15"/>
  <c r="AS3" i="15"/>
  <c r="V3" i="15"/>
  <c r="DJ2" i="15"/>
  <c r="CX2" i="15"/>
  <c r="CM2" i="15"/>
  <c r="CA2" i="15"/>
  <c r="BP2" i="15"/>
  <c r="BD2" i="15"/>
  <c r="AW2" i="15"/>
  <c r="AS2" i="15"/>
  <c r="AG2" i="15"/>
  <c r="V2" i="15"/>
  <c r="J2" i="15"/>
  <c r="AY10" i="14"/>
  <c r="AX10" i="14"/>
  <c r="P7" i="15" l="1"/>
  <c r="R6" i="15"/>
  <c r="O7" i="15"/>
  <c r="BV170" i="15"/>
  <c r="BU7" i="15"/>
  <c r="CR54" i="15"/>
  <c r="Q6" i="15"/>
  <c r="BU169" i="15"/>
  <c r="CR38" i="15"/>
  <c r="M6" i="15"/>
  <c r="N6" i="15"/>
  <c r="P6" i="15"/>
  <c r="N7" i="15"/>
  <c r="O6" i="15"/>
  <c r="M7" i="15"/>
  <c r="AB86" i="15"/>
  <c r="BU38" i="15"/>
  <c r="R7" i="15"/>
  <c r="AY169" i="15"/>
  <c r="S6" i="15"/>
  <c r="AB170" i="15"/>
  <c r="CS38" i="15"/>
  <c r="S7" i="15"/>
  <c r="D86" i="15"/>
  <c r="AA169" i="15"/>
  <c r="T7" i="15"/>
  <c r="CS7" i="15"/>
  <c r="E86" i="15"/>
  <c r="AB7" i="15"/>
  <c r="D170" i="15"/>
  <c r="E54" i="15"/>
  <c r="AB169" i="15"/>
  <c r="BU116" i="15"/>
  <c r="E169" i="15"/>
  <c r="CS53" i="15"/>
  <c r="AB85" i="15"/>
  <c r="AX170" i="15"/>
  <c r="AY85" i="15"/>
  <c r="AY139" i="15"/>
  <c r="CS54" i="15"/>
  <c r="BV37" i="15"/>
  <c r="AB6" i="15"/>
  <c r="BU115" i="15"/>
  <c r="AY86" i="15"/>
  <c r="CR7" i="15"/>
  <c r="BV53" i="15"/>
  <c r="BU54" i="15"/>
  <c r="E85" i="15"/>
  <c r="AA86" i="15"/>
  <c r="E115" i="15"/>
  <c r="BM115" i="15"/>
  <c r="AY115" i="15" s="1"/>
  <c r="BV54" i="15"/>
  <c r="CR169" i="15"/>
  <c r="BV6" i="15"/>
  <c r="AY7" i="15"/>
  <c r="BV38" i="15"/>
  <c r="AB53" i="15"/>
  <c r="E170" i="15"/>
  <c r="CS170" i="15"/>
  <c r="T6" i="15"/>
  <c r="AY54" i="15"/>
  <c r="AX140" i="15"/>
  <c r="AA54" i="15"/>
  <c r="AX54" i="15"/>
  <c r="BV115" i="15"/>
  <c r="AX169" i="15"/>
  <c r="CR139" i="15"/>
  <c r="Q7" i="15"/>
  <c r="CS6" i="15"/>
  <c r="BV7" i="15"/>
  <c r="AY53" i="15"/>
  <c r="D115" i="15"/>
  <c r="AA170" i="15"/>
  <c r="AY6" i="15"/>
  <c r="E53" i="15"/>
  <c r="AB54" i="15"/>
  <c r="E116" i="15"/>
  <c r="BV116" i="15"/>
  <c r="BV169" i="15"/>
  <c r="AB115" i="15"/>
  <c r="AA115" i="15"/>
  <c r="AB116" i="15"/>
  <c r="CS140" i="15"/>
  <c r="CR140" i="15"/>
  <c r="CS139" i="15"/>
  <c r="AY140" i="15"/>
  <c r="AY170" i="15"/>
  <c r="AX7" i="15"/>
  <c r="D169" i="15"/>
  <c r="AA7" i="15"/>
  <c r="AX86" i="15"/>
  <c r="CS169" i="15"/>
  <c r="AA6" i="15"/>
  <c r="AX6" i="15"/>
  <c r="BU6" i="15"/>
  <c r="CR6" i="15"/>
  <c r="AX139" i="15"/>
  <c r="BU37" i="15"/>
  <c r="D53" i="15"/>
  <c r="AA53" i="15"/>
  <c r="AX53" i="15"/>
  <c r="BU53" i="15"/>
  <c r="CR53" i="15"/>
  <c r="D54" i="15"/>
  <c r="AA116" i="15"/>
  <c r="CR170" i="15"/>
  <c r="L37" i="15"/>
  <c r="CZ37" i="15"/>
  <c r="L38" i="15"/>
  <c r="D85" i="15"/>
  <c r="AA85" i="15"/>
  <c r="AX85" i="15"/>
  <c r="D116" i="15"/>
  <c r="BF116" i="15"/>
  <c r="BU170" i="15"/>
  <c r="AB41" i="14"/>
  <c r="AA41" i="14"/>
  <c r="CS157" i="14"/>
  <c r="CR157" i="14"/>
  <c r="CS126" i="14"/>
  <c r="CR126" i="14"/>
  <c r="CS8" i="14"/>
  <c r="CR8" i="14"/>
  <c r="AX115" i="15" l="1"/>
  <c r="E38" i="15"/>
  <c r="D38" i="15"/>
  <c r="L7" i="15"/>
  <c r="AY116" i="15"/>
  <c r="AX116" i="15"/>
  <c r="E37" i="15"/>
  <c r="D37" i="15"/>
  <c r="L6" i="15"/>
  <c r="CS37" i="15"/>
  <c r="CR37" i="15"/>
  <c r="AB9" i="14"/>
  <c r="AA9" i="14"/>
  <c r="AY75" i="14"/>
  <c r="AX75" i="14"/>
  <c r="AY57" i="14"/>
  <c r="AX57" i="14"/>
  <c r="CS40" i="11"/>
  <c r="CR40" i="11"/>
  <c r="E6" i="15" l="1"/>
  <c r="D6" i="15"/>
  <c r="E7" i="15"/>
  <c r="D7" i="15"/>
  <c r="AY44" i="11"/>
  <c r="AX44" i="11"/>
  <c r="AB101" i="14"/>
  <c r="AA101" i="14"/>
  <c r="BV55" i="14" l="1"/>
  <c r="BU55" i="14"/>
  <c r="CS39" i="11" l="1"/>
  <c r="CR39" i="11"/>
  <c r="E11" i="14" l="1"/>
  <c r="D11" i="14"/>
  <c r="BV93" i="14"/>
  <c r="BU93" i="14"/>
  <c r="BU158" i="14" l="1"/>
  <c r="BV158" i="14"/>
  <c r="DH181" i="14"/>
  <c r="DG181" i="14"/>
  <c r="DF181" i="14"/>
  <c r="DE181" i="14"/>
  <c r="DD181" i="14"/>
  <c r="DC181" i="14"/>
  <c r="DB181" i="14"/>
  <c r="DA181" i="14"/>
  <c r="CZ181" i="14"/>
  <c r="BN181" i="14"/>
  <c r="BM181" i="14"/>
  <c r="BL181" i="14"/>
  <c r="BK181" i="14"/>
  <c r="BJ181" i="14"/>
  <c r="BI181" i="14"/>
  <c r="BH181" i="14"/>
  <c r="BG181" i="14"/>
  <c r="BF181" i="14"/>
  <c r="AQ181" i="14"/>
  <c r="AP181" i="14"/>
  <c r="AO181" i="14"/>
  <c r="AN181" i="14"/>
  <c r="AM181" i="14"/>
  <c r="AL181" i="14"/>
  <c r="AK181" i="14"/>
  <c r="AJ181" i="14"/>
  <c r="AI181" i="14"/>
  <c r="T181" i="14"/>
  <c r="S181" i="14"/>
  <c r="R181" i="14"/>
  <c r="Q181" i="14"/>
  <c r="P181" i="14"/>
  <c r="O181" i="14"/>
  <c r="N181" i="14"/>
  <c r="M181" i="14"/>
  <c r="L181" i="14"/>
  <c r="DJ180" i="14"/>
  <c r="DH180" i="14"/>
  <c r="DG180" i="14"/>
  <c r="DF180" i="14"/>
  <c r="DE180" i="14"/>
  <c r="DD180" i="14"/>
  <c r="DC180" i="14"/>
  <c r="DB180" i="14"/>
  <c r="DA180" i="14"/>
  <c r="CZ180" i="14"/>
  <c r="BP180" i="14"/>
  <c r="BN180" i="14"/>
  <c r="BM180" i="14"/>
  <c r="BL180" i="14"/>
  <c r="BK180" i="14"/>
  <c r="BJ180" i="14"/>
  <c r="BI180" i="14"/>
  <c r="BH180" i="14"/>
  <c r="BG180" i="14"/>
  <c r="BF180" i="14"/>
  <c r="AS180" i="14"/>
  <c r="AQ180" i="14"/>
  <c r="AP180" i="14"/>
  <c r="AO180" i="14"/>
  <c r="AN180" i="14"/>
  <c r="AM180" i="14"/>
  <c r="AL180" i="14"/>
  <c r="AK180" i="14"/>
  <c r="AJ180" i="14"/>
  <c r="AI180" i="14"/>
  <c r="V180" i="14"/>
  <c r="T180" i="14"/>
  <c r="S180" i="14"/>
  <c r="R180" i="14"/>
  <c r="Q180" i="14"/>
  <c r="P180" i="14"/>
  <c r="O180" i="14"/>
  <c r="N180" i="14"/>
  <c r="M180" i="14"/>
  <c r="L180" i="14"/>
  <c r="AB173" i="14"/>
  <c r="AA173" i="14"/>
  <c r="AB172" i="14"/>
  <c r="AA172" i="14"/>
  <c r="AB171" i="14"/>
  <c r="AA171" i="14"/>
  <c r="AB170" i="14"/>
  <c r="AA170" i="14"/>
  <c r="AB169" i="14"/>
  <c r="AA169" i="14"/>
  <c r="AB168" i="14"/>
  <c r="AA168" i="14"/>
  <c r="AB167" i="14"/>
  <c r="AA167" i="14"/>
  <c r="AB166" i="14"/>
  <c r="AA166" i="14"/>
  <c r="AB165" i="14"/>
  <c r="AA165" i="14"/>
  <c r="E165" i="14"/>
  <c r="D165" i="14"/>
  <c r="AB164" i="14"/>
  <c r="AA164" i="14"/>
  <c r="E164" i="14"/>
  <c r="D164" i="14"/>
  <c r="AB163" i="14"/>
  <c r="AA163" i="14"/>
  <c r="E163" i="14"/>
  <c r="D163" i="14"/>
  <c r="AB162" i="14"/>
  <c r="AA162" i="14"/>
  <c r="AY160" i="14"/>
  <c r="AX160" i="14"/>
  <c r="AB161" i="14"/>
  <c r="AA161" i="14"/>
  <c r="E161" i="14"/>
  <c r="D161" i="14"/>
  <c r="AY159" i="14"/>
  <c r="AX159" i="14"/>
  <c r="AB160" i="14"/>
  <c r="AA160" i="14"/>
  <c r="E160" i="14"/>
  <c r="D160" i="14"/>
  <c r="AB159" i="14"/>
  <c r="AA159" i="14"/>
  <c r="E159" i="14"/>
  <c r="D159" i="14"/>
  <c r="AY158" i="14"/>
  <c r="AX158" i="14"/>
  <c r="AB158" i="14"/>
  <c r="AA158" i="14"/>
  <c r="E158" i="14"/>
  <c r="D158" i="14"/>
  <c r="BV157" i="14"/>
  <c r="BU157" i="14"/>
  <c r="AY157" i="14"/>
  <c r="AX157" i="14"/>
  <c r="AB157" i="14"/>
  <c r="AA157" i="14"/>
  <c r="E157" i="14"/>
  <c r="D157" i="14"/>
  <c r="BV156" i="14"/>
  <c r="BU156" i="14"/>
  <c r="BN156" i="14"/>
  <c r="BM156" i="14"/>
  <c r="BL156" i="14"/>
  <c r="BK156" i="14"/>
  <c r="BJ156" i="14"/>
  <c r="BI156" i="14"/>
  <c r="BH156" i="14"/>
  <c r="BG156" i="14"/>
  <c r="BF156" i="14"/>
  <c r="AQ156" i="14"/>
  <c r="AP156" i="14"/>
  <c r="AO156" i="14"/>
  <c r="AN156" i="14"/>
  <c r="AM156" i="14"/>
  <c r="AL156" i="14"/>
  <c r="AK156" i="14"/>
  <c r="AJ156" i="14"/>
  <c r="AI156" i="14"/>
  <c r="T156" i="14"/>
  <c r="S156" i="14"/>
  <c r="R156" i="14"/>
  <c r="Q156" i="14"/>
  <c r="P156" i="14"/>
  <c r="O156" i="14"/>
  <c r="N156" i="14"/>
  <c r="M156" i="14"/>
  <c r="L156" i="14"/>
  <c r="DJ155" i="14"/>
  <c r="CM155" i="14"/>
  <c r="BV155" i="14"/>
  <c r="BU155" i="14"/>
  <c r="BP155" i="14"/>
  <c r="BN155" i="14"/>
  <c r="BM155" i="14"/>
  <c r="BL155" i="14"/>
  <c r="BK155" i="14"/>
  <c r="BJ155" i="14"/>
  <c r="BI155" i="14"/>
  <c r="BH155" i="14"/>
  <c r="BG155" i="14"/>
  <c r="BF155" i="14"/>
  <c r="AS155" i="14"/>
  <c r="AQ155" i="14"/>
  <c r="AP155" i="14"/>
  <c r="AO155" i="14"/>
  <c r="AN155" i="14"/>
  <c r="AM155" i="14"/>
  <c r="AL155" i="14"/>
  <c r="AK155" i="14"/>
  <c r="AJ155" i="14"/>
  <c r="AI155" i="14"/>
  <c r="V155" i="14"/>
  <c r="T155" i="14"/>
  <c r="S155" i="14"/>
  <c r="R155" i="14"/>
  <c r="Q155" i="14"/>
  <c r="P155" i="14"/>
  <c r="O155" i="14"/>
  <c r="N155" i="14"/>
  <c r="M155" i="14"/>
  <c r="L155" i="14"/>
  <c r="AB141" i="14"/>
  <c r="AA141" i="14"/>
  <c r="AB140" i="14"/>
  <c r="AA140" i="14"/>
  <c r="AB139" i="14"/>
  <c r="AA139" i="14"/>
  <c r="CS188" i="14"/>
  <c r="CR188" i="14"/>
  <c r="BV135" i="14"/>
  <c r="BU135" i="14"/>
  <c r="AB138" i="14"/>
  <c r="AA138" i="14"/>
  <c r="BV134" i="14"/>
  <c r="BU134" i="14"/>
  <c r="AB137" i="14"/>
  <c r="AA137" i="14"/>
  <c r="E134" i="14"/>
  <c r="D134" i="14"/>
  <c r="AB136" i="14"/>
  <c r="AA136" i="14"/>
  <c r="AY135" i="14"/>
  <c r="AX135" i="14"/>
  <c r="AB135" i="14"/>
  <c r="AA135" i="14"/>
  <c r="E133" i="14"/>
  <c r="D133" i="14"/>
  <c r="BV133" i="14"/>
  <c r="BU133" i="14"/>
  <c r="AY134" i="14"/>
  <c r="AX134" i="14"/>
  <c r="AB134" i="14"/>
  <c r="AA134" i="14"/>
  <c r="E132" i="14"/>
  <c r="D132" i="14"/>
  <c r="BV132" i="14"/>
  <c r="BU132" i="14"/>
  <c r="AY133" i="14"/>
  <c r="AX133" i="14"/>
  <c r="AB133" i="14"/>
  <c r="AA133" i="14"/>
  <c r="BV131" i="14"/>
  <c r="BU131" i="14"/>
  <c r="AY132" i="14"/>
  <c r="AX132" i="14"/>
  <c r="AB132" i="14"/>
  <c r="AA132" i="14"/>
  <c r="CS187" i="14"/>
  <c r="CR187" i="14"/>
  <c r="BV130" i="14"/>
  <c r="BU130" i="14"/>
  <c r="AY131" i="14"/>
  <c r="AX131" i="14"/>
  <c r="AB131" i="14"/>
  <c r="AA131" i="14"/>
  <c r="E131" i="14"/>
  <c r="D131" i="14"/>
  <c r="CS186" i="14"/>
  <c r="CR186" i="14"/>
  <c r="BV129" i="14"/>
  <c r="BU129" i="14"/>
  <c r="AY130" i="14"/>
  <c r="AX130" i="14"/>
  <c r="AB130" i="14"/>
  <c r="AA130" i="14"/>
  <c r="E130" i="14"/>
  <c r="D130" i="14"/>
  <c r="CS185" i="14"/>
  <c r="CR185" i="14"/>
  <c r="BV128" i="14"/>
  <c r="BU128" i="14"/>
  <c r="AY129" i="14"/>
  <c r="AX129" i="14"/>
  <c r="AB129" i="14"/>
  <c r="AA129" i="14"/>
  <c r="E129" i="14"/>
  <c r="D129" i="14"/>
  <c r="CS184" i="14"/>
  <c r="CR184" i="14"/>
  <c r="BV54" i="14"/>
  <c r="BU54" i="14"/>
  <c r="AY128" i="14"/>
  <c r="AX128" i="14"/>
  <c r="AB128" i="14"/>
  <c r="AA128" i="14"/>
  <c r="E128" i="14"/>
  <c r="D128" i="14"/>
  <c r="CS183" i="14"/>
  <c r="CR183" i="14"/>
  <c r="BV53" i="14"/>
  <c r="BU53" i="14"/>
  <c r="AY127" i="14"/>
  <c r="AX127" i="14"/>
  <c r="AB127" i="14"/>
  <c r="AA127" i="14"/>
  <c r="E127" i="14"/>
  <c r="D127" i="14"/>
  <c r="CS182" i="14"/>
  <c r="CR182" i="14"/>
  <c r="BV52" i="14"/>
  <c r="BU52" i="14"/>
  <c r="AY126" i="14"/>
  <c r="AX126" i="14"/>
  <c r="AB126" i="14"/>
  <c r="AA126" i="14"/>
  <c r="E126" i="14"/>
  <c r="D126" i="14"/>
  <c r="BV125" i="14"/>
  <c r="BU125" i="14"/>
  <c r="BN125" i="14"/>
  <c r="BM125" i="14"/>
  <c r="BL125" i="14"/>
  <c r="BK125" i="14"/>
  <c r="BJ125" i="14"/>
  <c r="BI125" i="14"/>
  <c r="BH125" i="14"/>
  <c r="BG125" i="14"/>
  <c r="BF125" i="14"/>
  <c r="AQ125" i="14"/>
  <c r="AP125" i="14"/>
  <c r="AO125" i="14"/>
  <c r="AN125" i="14"/>
  <c r="AM125" i="14"/>
  <c r="AL125" i="14"/>
  <c r="AK125" i="14"/>
  <c r="AJ125" i="14"/>
  <c r="AI125" i="14"/>
  <c r="T125" i="14"/>
  <c r="S125" i="14"/>
  <c r="R125" i="14"/>
  <c r="Q125" i="14"/>
  <c r="P125" i="14"/>
  <c r="O125" i="14"/>
  <c r="N125" i="14"/>
  <c r="M125" i="14"/>
  <c r="L125" i="14"/>
  <c r="DJ124" i="14"/>
  <c r="CM124" i="14"/>
  <c r="BV124" i="14"/>
  <c r="BU124" i="14"/>
  <c r="BP124" i="14"/>
  <c r="BN124" i="14"/>
  <c r="BM124" i="14"/>
  <c r="BL124" i="14"/>
  <c r="BK124" i="14"/>
  <c r="BJ124" i="14"/>
  <c r="BI124" i="14"/>
  <c r="BH124" i="14"/>
  <c r="BG124" i="14"/>
  <c r="BF124" i="14"/>
  <c r="AS124" i="14"/>
  <c r="AQ124" i="14"/>
  <c r="AP124" i="14"/>
  <c r="AO124" i="14"/>
  <c r="AN124" i="14"/>
  <c r="AM124" i="14"/>
  <c r="AL124" i="14"/>
  <c r="AK124" i="14"/>
  <c r="AJ124" i="14"/>
  <c r="AI124" i="14"/>
  <c r="V124" i="14"/>
  <c r="T124" i="14"/>
  <c r="S124" i="14"/>
  <c r="R124" i="14"/>
  <c r="Q124" i="14"/>
  <c r="P124" i="14"/>
  <c r="O124" i="14"/>
  <c r="N124" i="14"/>
  <c r="M124" i="14"/>
  <c r="L124" i="14"/>
  <c r="E99" i="14"/>
  <c r="D99" i="14"/>
  <c r="CS104" i="14"/>
  <c r="CR104" i="14"/>
  <c r="AY104" i="14"/>
  <c r="AX104" i="14"/>
  <c r="E98" i="14"/>
  <c r="D98" i="14"/>
  <c r="CS102" i="14"/>
  <c r="CR102" i="14"/>
  <c r="BV103" i="14"/>
  <c r="BU103" i="14"/>
  <c r="AY103" i="14"/>
  <c r="AX103" i="14"/>
  <c r="E97" i="14"/>
  <c r="D97" i="14"/>
  <c r="CS101" i="14"/>
  <c r="CR101" i="14"/>
  <c r="BV102" i="14"/>
  <c r="BU102" i="14"/>
  <c r="AY102" i="14"/>
  <c r="AX102" i="14"/>
  <c r="E96" i="14"/>
  <c r="D96" i="14"/>
  <c r="CS100" i="14"/>
  <c r="CR100" i="14"/>
  <c r="AY101" i="14"/>
  <c r="AX101" i="14"/>
  <c r="E95" i="14"/>
  <c r="D95" i="14"/>
  <c r="BV101" i="14"/>
  <c r="BU101" i="14"/>
  <c r="AY100" i="14"/>
  <c r="AX100" i="14"/>
  <c r="AB100" i="14"/>
  <c r="AA100" i="14"/>
  <c r="E191" i="14"/>
  <c r="D191" i="14"/>
  <c r="CS99" i="14"/>
  <c r="CR99" i="14"/>
  <c r="BV100" i="14"/>
  <c r="BU100" i="14"/>
  <c r="AY99" i="14"/>
  <c r="AX99" i="14"/>
  <c r="AB99" i="14"/>
  <c r="AA99" i="14"/>
  <c r="E190" i="14"/>
  <c r="D190" i="14"/>
  <c r="CS98" i="14"/>
  <c r="CR98" i="14"/>
  <c r="BV99" i="14"/>
  <c r="BU99" i="14"/>
  <c r="AY98" i="14"/>
  <c r="AX98" i="14"/>
  <c r="AB98" i="14"/>
  <c r="AA98" i="14"/>
  <c r="E189" i="14"/>
  <c r="D189" i="14"/>
  <c r="CS97" i="14"/>
  <c r="CR97" i="14"/>
  <c r="BV98" i="14"/>
  <c r="BU98" i="14"/>
  <c r="AY97" i="14"/>
  <c r="AX97" i="14"/>
  <c r="AB97" i="14"/>
  <c r="AA97" i="14"/>
  <c r="E94" i="14"/>
  <c r="D94" i="14"/>
  <c r="CS96" i="14"/>
  <c r="CR96" i="14"/>
  <c r="BV97" i="14"/>
  <c r="BU97" i="14"/>
  <c r="AY96" i="14"/>
  <c r="AX96" i="14"/>
  <c r="AB96" i="14"/>
  <c r="AA96" i="14"/>
  <c r="E184" i="14"/>
  <c r="D184" i="14"/>
  <c r="CS95" i="14"/>
  <c r="CR95" i="14"/>
  <c r="BV96" i="14"/>
  <c r="BU96" i="14"/>
  <c r="AY95" i="14"/>
  <c r="AX95" i="14"/>
  <c r="AB95" i="14"/>
  <c r="AA95" i="14"/>
  <c r="E183" i="14"/>
  <c r="D183" i="14"/>
  <c r="CS94" i="14"/>
  <c r="CR94" i="14"/>
  <c r="BV95" i="14"/>
  <c r="BU95" i="14"/>
  <c r="AY94" i="14"/>
  <c r="AX94" i="14"/>
  <c r="AB94" i="14"/>
  <c r="AA94" i="14"/>
  <c r="E93" i="14"/>
  <c r="D93" i="14"/>
  <c r="CS93" i="14"/>
  <c r="CR93" i="14"/>
  <c r="BV94" i="14"/>
  <c r="BU94" i="14"/>
  <c r="AY93" i="14"/>
  <c r="AX93" i="14"/>
  <c r="AB93" i="14"/>
  <c r="AA93" i="14"/>
  <c r="E182" i="14"/>
  <c r="D182" i="14"/>
  <c r="CS92" i="14"/>
  <c r="CR92" i="14"/>
  <c r="BV92" i="14"/>
  <c r="BU92" i="14"/>
  <c r="AY92" i="14"/>
  <c r="AX92" i="14"/>
  <c r="AB92" i="14"/>
  <c r="AA92" i="14"/>
  <c r="E92" i="14"/>
  <c r="D92" i="14"/>
  <c r="DH91" i="14"/>
  <c r="DG91" i="14"/>
  <c r="DF91" i="14"/>
  <c r="DE91" i="14"/>
  <c r="DD91" i="14"/>
  <c r="DC91" i="14"/>
  <c r="DB91" i="14"/>
  <c r="DA91" i="14"/>
  <c r="CZ91" i="14"/>
  <c r="CK91" i="14"/>
  <c r="CJ91" i="14"/>
  <c r="CI91" i="14"/>
  <c r="CH91" i="14"/>
  <c r="CG91" i="14"/>
  <c r="CF91" i="14"/>
  <c r="CE91" i="14"/>
  <c r="CD91" i="14"/>
  <c r="CC91" i="14"/>
  <c r="BN91" i="14"/>
  <c r="BM91" i="14"/>
  <c r="BL91" i="14"/>
  <c r="BK91" i="14"/>
  <c r="BJ91" i="14"/>
  <c r="BI91" i="14"/>
  <c r="BH91" i="14"/>
  <c r="BG91" i="14"/>
  <c r="BF91" i="14"/>
  <c r="AQ91" i="14"/>
  <c r="AP91" i="14"/>
  <c r="AO91" i="14"/>
  <c r="AN91" i="14"/>
  <c r="AM91" i="14"/>
  <c r="AL91" i="14"/>
  <c r="AK91" i="14"/>
  <c r="AJ91" i="14"/>
  <c r="AI91" i="14"/>
  <c r="T91" i="14"/>
  <c r="S91" i="14"/>
  <c r="R91" i="14"/>
  <c r="Q91" i="14"/>
  <c r="P91" i="14"/>
  <c r="O91" i="14"/>
  <c r="N91" i="14"/>
  <c r="M91" i="14"/>
  <c r="L91" i="14"/>
  <c r="DJ90" i="14"/>
  <c r="DH90" i="14"/>
  <c r="DG90" i="14"/>
  <c r="DF90" i="14"/>
  <c r="DE90" i="14"/>
  <c r="DD90" i="14"/>
  <c r="DC90" i="14"/>
  <c r="DB90" i="14"/>
  <c r="DA90" i="14"/>
  <c r="CZ90" i="14"/>
  <c r="CM90" i="14"/>
  <c r="CK90" i="14"/>
  <c r="CJ90" i="14"/>
  <c r="CI90" i="14"/>
  <c r="CH90" i="14"/>
  <c r="CG90" i="14"/>
  <c r="CF90" i="14"/>
  <c r="CE90" i="14"/>
  <c r="CD90" i="14"/>
  <c r="CC90" i="14"/>
  <c r="BP90" i="14"/>
  <c r="BN90" i="14"/>
  <c r="BM90" i="14"/>
  <c r="BL90" i="14"/>
  <c r="BK90" i="14"/>
  <c r="BJ90" i="14"/>
  <c r="BI90" i="14"/>
  <c r="BH90" i="14"/>
  <c r="BG90" i="14"/>
  <c r="BF90" i="14"/>
  <c r="AS90" i="14"/>
  <c r="AQ90" i="14"/>
  <c r="AP90" i="14"/>
  <c r="AO90" i="14"/>
  <c r="AN90" i="14"/>
  <c r="AM90" i="14"/>
  <c r="AL90" i="14"/>
  <c r="AK90" i="14"/>
  <c r="AJ90" i="14"/>
  <c r="AI90" i="14"/>
  <c r="V90" i="14"/>
  <c r="T90" i="14"/>
  <c r="S90" i="14"/>
  <c r="R90" i="14"/>
  <c r="Q90" i="14"/>
  <c r="P90" i="14"/>
  <c r="O90" i="14"/>
  <c r="N90" i="14"/>
  <c r="M90" i="14"/>
  <c r="L90" i="14"/>
  <c r="AB83" i="14"/>
  <c r="AA83" i="14"/>
  <c r="AB82" i="14"/>
  <c r="AA82" i="14"/>
  <c r="BV83" i="14"/>
  <c r="BU83" i="14"/>
  <c r="AB81" i="14"/>
  <c r="AA81" i="14"/>
  <c r="BV82" i="14"/>
  <c r="BU82" i="14"/>
  <c r="AB80" i="14"/>
  <c r="AA80" i="14"/>
  <c r="BV81" i="14"/>
  <c r="BU81" i="14"/>
  <c r="AB79" i="14"/>
  <c r="AA79" i="14"/>
  <c r="BV80" i="14"/>
  <c r="BU80" i="14"/>
  <c r="AB78" i="14"/>
  <c r="AA78" i="14"/>
  <c r="BV79" i="14"/>
  <c r="BU79" i="14"/>
  <c r="AB77" i="14"/>
  <c r="AA77" i="14"/>
  <c r="E79" i="14"/>
  <c r="D79" i="14"/>
  <c r="BV78" i="14"/>
  <c r="BU78" i="14"/>
  <c r="AB76" i="14"/>
  <c r="AA76" i="14"/>
  <c r="E78" i="14"/>
  <c r="D78" i="14"/>
  <c r="BV77" i="14"/>
  <c r="BU77" i="14"/>
  <c r="AB75" i="14"/>
  <c r="AA75" i="14"/>
  <c r="E77" i="14"/>
  <c r="D77" i="14"/>
  <c r="BV76" i="14"/>
  <c r="BU76" i="14"/>
  <c r="AY76" i="14"/>
  <c r="AX76" i="14"/>
  <c r="E76" i="14"/>
  <c r="D76" i="14"/>
  <c r="BV75" i="14"/>
  <c r="BU75" i="14"/>
  <c r="AY74" i="14"/>
  <c r="AX74" i="14"/>
  <c r="AB74" i="14"/>
  <c r="AA74" i="14"/>
  <c r="E75" i="14"/>
  <c r="D75" i="14"/>
  <c r="BV74" i="14"/>
  <c r="BU74" i="14"/>
  <c r="AY73" i="14"/>
  <c r="AX73" i="14"/>
  <c r="AB73" i="14"/>
  <c r="AA73" i="14"/>
  <c r="E74" i="14"/>
  <c r="D74" i="14"/>
  <c r="BV73" i="14"/>
  <c r="BU73" i="14"/>
  <c r="AY72" i="14"/>
  <c r="AX72" i="14"/>
  <c r="E73" i="14"/>
  <c r="D73" i="14"/>
  <c r="BV72" i="14"/>
  <c r="BU72" i="14"/>
  <c r="AY71" i="14"/>
  <c r="AX71" i="14"/>
  <c r="AB72" i="14"/>
  <c r="AA72" i="14"/>
  <c r="E72" i="14"/>
  <c r="D72" i="14"/>
  <c r="BV71" i="14"/>
  <c r="BU71" i="14"/>
  <c r="AY70" i="14"/>
  <c r="AX70" i="14"/>
  <c r="AB71" i="14"/>
  <c r="AA71" i="14"/>
  <c r="E71" i="14"/>
  <c r="D71" i="14"/>
  <c r="CS70" i="14"/>
  <c r="CR70" i="14"/>
  <c r="BV70" i="14"/>
  <c r="BU70" i="14"/>
  <c r="AY69" i="14"/>
  <c r="AX69" i="14"/>
  <c r="AB70" i="14"/>
  <c r="AA70" i="14"/>
  <c r="E70" i="14"/>
  <c r="D70" i="14"/>
  <c r="CS69" i="14"/>
  <c r="CR69" i="14"/>
  <c r="BV69" i="14"/>
  <c r="BU69" i="14"/>
  <c r="AY68" i="14"/>
  <c r="AX68" i="14"/>
  <c r="AB69" i="14"/>
  <c r="AA69" i="14"/>
  <c r="E69" i="14"/>
  <c r="D69" i="14"/>
  <c r="CS68" i="14"/>
  <c r="CR68" i="14"/>
  <c r="BV68" i="14"/>
  <c r="BU68" i="14"/>
  <c r="AB68" i="14"/>
  <c r="AA68" i="14"/>
  <c r="E68" i="14"/>
  <c r="D68" i="14"/>
  <c r="DH67" i="14"/>
  <c r="DG67" i="14"/>
  <c r="DF67" i="14"/>
  <c r="DE67" i="14"/>
  <c r="DD67" i="14"/>
  <c r="DC67" i="14"/>
  <c r="DB67" i="14"/>
  <c r="DA67" i="14"/>
  <c r="CZ67" i="14"/>
  <c r="CK67" i="14"/>
  <c r="CJ67" i="14"/>
  <c r="CI67" i="14"/>
  <c r="CH67" i="14"/>
  <c r="CG67" i="14"/>
  <c r="CF67" i="14"/>
  <c r="CE67" i="14"/>
  <c r="CD67" i="14"/>
  <c r="CC67" i="14"/>
  <c r="BN67" i="14"/>
  <c r="BM67" i="14"/>
  <c r="BL67" i="14"/>
  <c r="BK67" i="14"/>
  <c r="BJ67" i="14"/>
  <c r="BI67" i="14"/>
  <c r="BH67" i="14"/>
  <c r="BG67" i="14"/>
  <c r="BF67" i="14"/>
  <c r="AQ67" i="14"/>
  <c r="AP67" i="14"/>
  <c r="AO67" i="14"/>
  <c r="AN67" i="14"/>
  <c r="AM67" i="14"/>
  <c r="AL67" i="14"/>
  <c r="AK67" i="14"/>
  <c r="AJ67" i="14"/>
  <c r="AI67" i="14"/>
  <c r="T67" i="14"/>
  <c r="S67" i="14"/>
  <c r="R67" i="14"/>
  <c r="Q67" i="14"/>
  <c r="P67" i="14"/>
  <c r="O67" i="14"/>
  <c r="N67" i="14"/>
  <c r="M67" i="14"/>
  <c r="L67" i="14"/>
  <c r="DJ66" i="14"/>
  <c r="DH66" i="14"/>
  <c r="DG66" i="14"/>
  <c r="DF66" i="14"/>
  <c r="DE66" i="14"/>
  <c r="DD66" i="14"/>
  <c r="DC66" i="14"/>
  <c r="DB66" i="14"/>
  <c r="DA66" i="14"/>
  <c r="CZ66" i="14"/>
  <c r="CM66" i="14"/>
  <c r="CK66" i="14"/>
  <c r="CJ66" i="14"/>
  <c r="CI66" i="14"/>
  <c r="CH66" i="14"/>
  <c r="CG66" i="14"/>
  <c r="CF66" i="14"/>
  <c r="CE66" i="14"/>
  <c r="CD66" i="14"/>
  <c r="CC66" i="14"/>
  <c r="BP66" i="14"/>
  <c r="BN66" i="14"/>
  <c r="BM66" i="14"/>
  <c r="BL66" i="14"/>
  <c r="BK66" i="14"/>
  <c r="BJ66" i="14"/>
  <c r="BI66" i="14"/>
  <c r="BH66" i="14"/>
  <c r="BG66" i="14"/>
  <c r="BF66" i="14"/>
  <c r="AS66" i="14"/>
  <c r="AQ66" i="14"/>
  <c r="AP66" i="14"/>
  <c r="AO66" i="14"/>
  <c r="AN66" i="14"/>
  <c r="AM66" i="14"/>
  <c r="AL66" i="14"/>
  <c r="AK66" i="14"/>
  <c r="AJ66" i="14"/>
  <c r="AI66" i="14"/>
  <c r="V66" i="14"/>
  <c r="T66" i="14"/>
  <c r="S66" i="14"/>
  <c r="R66" i="14"/>
  <c r="Q66" i="14"/>
  <c r="P66" i="14"/>
  <c r="O66" i="14"/>
  <c r="N66" i="14"/>
  <c r="M66" i="14"/>
  <c r="L66" i="14"/>
  <c r="AY56" i="14"/>
  <c r="AX56" i="14"/>
  <c r="E50" i="14"/>
  <c r="D50" i="14"/>
  <c r="AY55" i="14"/>
  <c r="AX55" i="14"/>
  <c r="E49" i="14"/>
  <c r="D49" i="14"/>
  <c r="BV51" i="14"/>
  <c r="BU51" i="14"/>
  <c r="AY54" i="14"/>
  <c r="AX54" i="14"/>
  <c r="E48" i="14"/>
  <c r="D48" i="14"/>
  <c r="BV50" i="14"/>
  <c r="BU50" i="14"/>
  <c r="AY53" i="14"/>
  <c r="AX53" i="14"/>
  <c r="E47" i="14"/>
  <c r="D47" i="14"/>
  <c r="BV49" i="14"/>
  <c r="BU49" i="14"/>
  <c r="AY52" i="14"/>
  <c r="AX52" i="14"/>
  <c r="E188" i="14"/>
  <c r="D188" i="14"/>
  <c r="BV48" i="14"/>
  <c r="BU48" i="14"/>
  <c r="AY51" i="14"/>
  <c r="AX51" i="14"/>
  <c r="E187" i="14"/>
  <c r="D187" i="14"/>
  <c r="CS51" i="14"/>
  <c r="CR51" i="14"/>
  <c r="BV47" i="14"/>
  <c r="BU47" i="14"/>
  <c r="AY50" i="14"/>
  <c r="AX50" i="14"/>
  <c r="E186" i="14"/>
  <c r="D186" i="14"/>
  <c r="CS49" i="14"/>
  <c r="CR49" i="14"/>
  <c r="BV46" i="14"/>
  <c r="BU46" i="14"/>
  <c r="AY49" i="14"/>
  <c r="AX49" i="14"/>
  <c r="CS48" i="14"/>
  <c r="CR48" i="14"/>
  <c r="BV127" i="14"/>
  <c r="BU127" i="14"/>
  <c r="AY48" i="14"/>
  <c r="AX48" i="14"/>
  <c r="CS47" i="14"/>
  <c r="CR47" i="14"/>
  <c r="BV45" i="14"/>
  <c r="BU45" i="14"/>
  <c r="AY47" i="14"/>
  <c r="AX47" i="14"/>
  <c r="E185" i="14"/>
  <c r="D185" i="14"/>
  <c r="CS46" i="14"/>
  <c r="CR46" i="14"/>
  <c r="BV44" i="14"/>
  <c r="BU44" i="14"/>
  <c r="AY46" i="14"/>
  <c r="AX46" i="14"/>
  <c r="E46" i="14"/>
  <c r="D46" i="14"/>
  <c r="CS45" i="14"/>
  <c r="CR45" i="14"/>
  <c r="BV43" i="14"/>
  <c r="BU43" i="14"/>
  <c r="AY45" i="14"/>
  <c r="AX45" i="14"/>
  <c r="E45" i="14"/>
  <c r="D45" i="14"/>
  <c r="CS44" i="14"/>
  <c r="CR44" i="14"/>
  <c r="AY44" i="14"/>
  <c r="AX44" i="14"/>
  <c r="E44" i="14"/>
  <c r="D44" i="14"/>
  <c r="BV42" i="14"/>
  <c r="BU42" i="14"/>
  <c r="AY43" i="14"/>
  <c r="AX43" i="14"/>
  <c r="AB43" i="14"/>
  <c r="AA43" i="14"/>
  <c r="E43" i="14"/>
  <c r="D43" i="14"/>
  <c r="BV41" i="14"/>
  <c r="BU41" i="14"/>
  <c r="AY42" i="14"/>
  <c r="AX42" i="14"/>
  <c r="AB42" i="14"/>
  <c r="AA42" i="14"/>
  <c r="E42" i="14"/>
  <c r="D42" i="14"/>
  <c r="CS41" i="14"/>
  <c r="CR41" i="14"/>
  <c r="BV126" i="14"/>
  <c r="BU126" i="14"/>
  <c r="AY41" i="14"/>
  <c r="AX41" i="14"/>
  <c r="AB45" i="14"/>
  <c r="AA45" i="14"/>
  <c r="E41" i="14"/>
  <c r="D41" i="14"/>
  <c r="DH40" i="14"/>
  <c r="DG40" i="14"/>
  <c r="DF40" i="14"/>
  <c r="DE40" i="14"/>
  <c r="DD40" i="14"/>
  <c r="DC40" i="14"/>
  <c r="DB40" i="14"/>
  <c r="DA40" i="14"/>
  <c r="CZ40" i="14"/>
  <c r="CK40" i="14"/>
  <c r="CJ40" i="14"/>
  <c r="CI40" i="14"/>
  <c r="CH40" i="14"/>
  <c r="CG40" i="14"/>
  <c r="CF40" i="14"/>
  <c r="CE40" i="14"/>
  <c r="CD40" i="14"/>
  <c r="CC40" i="14"/>
  <c r="BN40" i="14"/>
  <c r="BM40" i="14"/>
  <c r="BL40" i="14"/>
  <c r="BK40" i="14"/>
  <c r="BJ40" i="14"/>
  <c r="BI40" i="14"/>
  <c r="BH40" i="14"/>
  <c r="BG40" i="14"/>
  <c r="BF40" i="14"/>
  <c r="AQ40" i="14"/>
  <c r="AP40" i="14"/>
  <c r="AO40" i="14"/>
  <c r="AN40" i="14"/>
  <c r="AM40" i="14"/>
  <c r="AL40" i="14"/>
  <c r="AK40" i="14"/>
  <c r="AJ40" i="14"/>
  <c r="AI40" i="14"/>
  <c r="T40" i="14"/>
  <c r="S40" i="14"/>
  <c r="R40" i="14"/>
  <c r="Q40" i="14"/>
  <c r="P40" i="14"/>
  <c r="O40" i="14"/>
  <c r="N40" i="14"/>
  <c r="M40" i="14"/>
  <c r="L40" i="14"/>
  <c r="DJ39" i="14"/>
  <c r="DH39" i="14"/>
  <c r="DG39" i="14"/>
  <c r="DF39" i="14"/>
  <c r="DE39" i="14"/>
  <c r="DD39" i="14"/>
  <c r="DC39" i="14"/>
  <c r="DB39" i="14"/>
  <c r="DA39" i="14"/>
  <c r="CZ39" i="14"/>
  <c r="CM39" i="14"/>
  <c r="CK39" i="14"/>
  <c r="CJ39" i="14"/>
  <c r="CI39" i="14"/>
  <c r="CH39" i="14"/>
  <c r="CG39" i="14"/>
  <c r="CF39" i="14"/>
  <c r="CE39" i="14"/>
  <c r="CD39" i="14"/>
  <c r="CC39" i="14"/>
  <c r="BP39" i="14"/>
  <c r="BN39" i="14"/>
  <c r="BM39" i="14"/>
  <c r="BL39" i="14"/>
  <c r="BK39" i="14"/>
  <c r="BJ39" i="14"/>
  <c r="BI39" i="14"/>
  <c r="BH39" i="14"/>
  <c r="BG39" i="14"/>
  <c r="BF39" i="14"/>
  <c r="AS39" i="14"/>
  <c r="AQ39" i="14"/>
  <c r="AP39" i="14"/>
  <c r="AO39" i="14"/>
  <c r="AN39" i="14"/>
  <c r="AM39" i="14"/>
  <c r="AL39" i="14"/>
  <c r="AK39" i="14"/>
  <c r="AJ39" i="14"/>
  <c r="AI39" i="14"/>
  <c r="V39" i="14"/>
  <c r="T39" i="14"/>
  <c r="S39" i="14"/>
  <c r="R39" i="14"/>
  <c r="Q39" i="14"/>
  <c r="P39" i="14"/>
  <c r="O39" i="14"/>
  <c r="N39" i="14"/>
  <c r="M39" i="14"/>
  <c r="L39" i="14"/>
  <c r="BV23" i="14"/>
  <c r="BU23" i="14"/>
  <c r="BV22" i="14"/>
  <c r="BU22" i="14"/>
  <c r="BV21" i="14"/>
  <c r="BU21" i="14"/>
  <c r="BV20" i="14"/>
  <c r="BU20" i="14"/>
  <c r="BV19" i="14"/>
  <c r="BU19" i="14"/>
  <c r="BV18" i="14"/>
  <c r="BU18" i="14"/>
  <c r="AY18" i="14"/>
  <c r="AX18" i="14"/>
  <c r="BV17" i="14"/>
  <c r="BU17" i="14"/>
  <c r="AY17" i="14"/>
  <c r="AX17" i="14"/>
  <c r="BV16" i="14"/>
  <c r="BU16" i="14"/>
  <c r="AY16" i="14"/>
  <c r="AX16" i="14"/>
  <c r="AB17" i="14"/>
  <c r="AA17" i="14"/>
  <c r="BV15" i="14"/>
  <c r="BU15" i="14"/>
  <c r="AY15" i="14"/>
  <c r="AX15" i="14"/>
  <c r="AB16" i="14"/>
  <c r="AA16" i="14"/>
  <c r="BV14" i="14"/>
  <c r="BU14" i="14"/>
  <c r="AB15" i="14"/>
  <c r="AA15" i="14"/>
  <c r="BV13" i="14"/>
  <c r="BU13" i="14"/>
  <c r="AY14" i="14"/>
  <c r="AX14" i="14"/>
  <c r="AB14" i="14"/>
  <c r="AA14" i="14"/>
  <c r="BV12" i="14"/>
  <c r="BU12" i="14"/>
  <c r="AY13" i="14"/>
  <c r="AX13" i="14"/>
  <c r="AB13" i="14"/>
  <c r="AA13" i="14"/>
  <c r="BV11" i="14"/>
  <c r="BU11" i="14"/>
  <c r="AY12" i="14"/>
  <c r="AX12" i="14"/>
  <c r="AB12" i="14"/>
  <c r="AA12" i="14"/>
  <c r="BV10" i="14"/>
  <c r="BU10" i="14"/>
  <c r="AY11" i="14"/>
  <c r="AX11" i="14"/>
  <c r="AB11" i="14"/>
  <c r="AA11" i="14"/>
  <c r="E10" i="14"/>
  <c r="D10" i="14"/>
  <c r="BV9" i="14"/>
  <c r="BU9" i="14"/>
  <c r="AY9" i="14"/>
  <c r="AX9" i="14"/>
  <c r="AB10" i="14"/>
  <c r="AA10" i="14"/>
  <c r="E9" i="14"/>
  <c r="D9" i="14"/>
  <c r="CS103" i="14"/>
  <c r="CR103" i="14"/>
  <c r="BV8" i="14"/>
  <c r="BU8" i="14"/>
  <c r="AY8" i="14"/>
  <c r="AX8" i="14"/>
  <c r="AB8" i="14"/>
  <c r="AA8" i="14"/>
  <c r="E8" i="14"/>
  <c r="D8" i="14"/>
  <c r="DH7" i="14"/>
  <c r="DG7" i="14"/>
  <c r="DF7" i="14"/>
  <c r="DE7" i="14"/>
  <c r="DD7" i="14"/>
  <c r="DC7" i="14"/>
  <c r="DB7" i="14"/>
  <c r="DA7" i="14"/>
  <c r="CZ7" i="14"/>
  <c r="CK7" i="14"/>
  <c r="CJ7" i="14"/>
  <c r="CI7" i="14"/>
  <c r="CH7" i="14"/>
  <c r="CG7" i="14"/>
  <c r="CF7" i="14"/>
  <c r="CE7" i="14"/>
  <c r="CD7" i="14"/>
  <c r="CC7" i="14"/>
  <c r="BN7" i="14"/>
  <c r="BM7" i="14"/>
  <c r="BL7" i="14"/>
  <c r="BK7" i="14"/>
  <c r="BJ7" i="14"/>
  <c r="BI7" i="14"/>
  <c r="BH7" i="14"/>
  <c r="BG7" i="14"/>
  <c r="BF7" i="14"/>
  <c r="AQ7" i="14"/>
  <c r="AP7" i="14"/>
  <c r="AO7" i="14"/>
  <c r="AN7" i="14"/>
  <c r="AM7" i="14"/>
  <c r="AL7" i="14"/>
  <c r="AK7" i="14"/>
  <c r="AJ7" i="14"/>
  <c r="AI7" i="14"/>
  <c r="T7" i="14"/>
  <c r="S7" i="14"/>
  <c r="R7" i="14"/>
  <c r="Q7" i="14"/>
  <c r="P7" i="14"/>
  <c r="O7" i="14"/>
  <c r="N7" i="14"/>
  <c r="M7" i="14"/>
  <c r="L7" i="14"/>
  <c r="DJ6" i="14"/>
  <c r="DH6" i="14"/>
  <c r="DG6" i="14"/>
  <c r="DF6" i="14"/>
  <c r="DE6" i="14"/>
  <c r="DD6" i="14"/>
  <c r="DC6" i="14"/>
  <c r="DB6" i="14"/>
  <c r="DA6" i="14"/>
  <c r="CZ6" i="14"/>
  <c r="CM6" i="14"/>
  <c r="CK6" i="14"/>
  <c r="CJ6" i="14"/>
  <c r="CI6" i="14"/>
  <c r="CH6" i="14"/>
  <c r="CG6" i="14"/>
  <c r="CF6" i="14"/>
  <c r="CE6" i="14"/>
  <c r="CD6" i="14"/>
  <c r="CC6" i="14"/>
  <c r="BP6" i="14"/>
  <c r="BN6" i="14"/>
  <c r="BM6" i="14"/>
  <c r="BL6" i="14"/>
  <c r="BK6" i="14"/>
  <c r="BJ6" i="14"/>
  <c r="BI6" i="14"/>
  <c r="BH6" i="14"/>
  <c r="BG6" i="14"/>
  <c r="BF6" i="14"/>
  <c r="AS6" i="14"/>
  <c r="AQ6" i="14"/>
  <c r="AP6" i="14"/>
  <c r="AO6" i="14"/>
  <c r="AN6" i="14"/>
  <c r="AM6" i="14"/>
  <c r="AL6" i="14"/>
  <c r="AK6" i="14"/>
  <c r="AJ6" i="14"/>
  <c r="AI6" i="14"/>
  <c r="V6" i="14"/>
  <c r="T6" i="14"/>
  <c r="S6" i="14"/>
  <c r="R6" i="14"/>
  <c r="Q6" i="14"/>
  <c r="P6" i="14"/>
  <c r="O6" i="14"/>
  <c r="N6" i="14"/>
  <c r="M6" i="14"/>
  <c r="L6" i="14"/>
  <c r="DJ4" i="14"/>
  <c r="CM4" i="14"/>
  <c r="BP4" i="14"/>
  <c r="AS4" i="14"/>
  <c r="V4" i="14"/>
  <c r="E4" i="14"/>
  <c r="C4" i="14"/>
  <c r="DJ3" i="14"/>
  <c r="CM3" i="14"/>
  <c r="BP3" i="14"/>
  <c r="AS3" i="14"/>
  <c r="V3" i="14"/>
  <c r="F3" i="14"/>
  <c r="C3" i="14"/>
  <c r="DJ2" i="14"/>
  <c r="CX2" i="14"/>
  <c r="CM2" i="14"/>
  <c r="CA2" i="14"/>
  <c r="BP2" i="14"/>
  <c r="BD2" i="14"/>
  <c r="AS2" i="14"/>
  <c r="AG2" i="14"/>
  <c r="V2" i="14"/>
  <c r="J2" i="14"/>
  <c r="E2" i="14"/>
  <c r="C2" i="14"/>
  <c r="AX67" i="14" l="1"/>
  <c r="D155" i="14"/>
  <c r="AB180" i="14"/>
  <c r="AX156" i="14"/>
  <c r="CR181" i="14"/>
  <c r="AB39" i="14"/>
  <c r="CR67" i="14"/>
  <c r="E39" i="14"/>
  <c r="BU6" i="14"/>
  <c r="CS6" i="14"/>
  <c r="AA39" i="14"/>
  <c r="CS91" i="14"/>
  <c r="BV67" i="14"/>
  <c r="AB90" i="14"/>
  <c r="AB125" i="14"/>
  <c r="CS39" i="14"/>
  <c r="E40" i="14"/>
  <c r="BU40" i="14"/>
  <c r="E67" i="14"/>
  <c r="AY67" i="14"/>
  <c r="BV39" i="14"/>
  <c r="AX39" i="14"/>
  <c r="AA91" i="14"/>
  <c r="BV91" i="14"/>
  <c r="AY156" i="14"/>
  <c r="E180" i="14"/>
  <c r="CS181" i="14"/>
  <c r="AX125" i="14"/>
  <c r="AX6" i="14"/>
  <c r="BV6" i="14"/>
  <c r="CS7" i="14"/>
  <c r="BV40" i="14"/>
  <c r="CS66" i="14"/>
  <c r="AY7" i="14"/>
  <c r="AB67" i="14"/>
  <c r="E90" i="14"/>
  <c r="AB91" i="14"/>
  <c r="AX124" i="14"/>
  <c r="D39" i="14"/>
  <c r="AA6" i="14"/>
  <c r="AY6" i="14"/>
  <c r="BU7" i="14"/>
  <c r="AY40" i="14"/>
  <c r="BV66" i="14"/>
  <c r="AX91" i="14"/>
  <c r="D125" i="14"/>
  <c r="AB156" i="14"/>
  <c r="E181" i="14"/>
  <c r="AY181" i="14"/>
  <c r="AB7" i="14"/>
  <c r="E91" i="14"/>
  <c r="CR91" i="14"/>
  <c r="AA124" i="14"/>
  <c r="E125" i="14"/>
  <c r="AY155" i="14"/>
  <c r="D6" i="14"/>
  <c r="AB6" i="14"/>
  <c r="AA40" i="14"/>
  <c r="AY66" i="14"/>
  <c r="AY124" i="14"/>
  <c r="AB155" i="14"/>
  <c r="D156" i="14"/>
  <c r="AB181" i="14"/>
  <c r="E6" i="14"/>
  <c r="AB66" i="14"/>
  <c r="AB124" i="14"/>
  <c r="AX155" i="14"/>
  <c r="CS180" i="14"/>
  <c r="D124" i="14"/>
  <c r="D7" i="14"/>
  <c r="D40" i="14"/>
  <c r="CS40" i="14"/>
  <c r="BV90" i="14"/>
  <c r="E155" i="14"/>
  <c r="CS90" i="14"/>
  <c r="E7" i="14"/>
  <c r="CR39" i="14"/>
  <c r="E66" i="14"/>
  <c r="BU67" i="14"/>
  <c r="CS67" i="14"/>
  <c r="E124" i="14"/>
  <c r="AY125" i="14"/>
  <c r="AA155" i="14"/>
  <c r="AY180" i="14"/>
  <c r="CR6" i="14"/>
  <c r="BV7" i="14"/>
  <c r="AY39" i="14"/>
  <c r="BU39" i="14"/>
  <c r="AY90" i="14"/>
  <c r="AY91" i="14"/>
  <c r="AB40" i="14"/>
  <c r="E156" i="14"/>
  <c r="AX181" i="14"/>
  <c r="AA67" i="14"/>
  <c r="AA181" i="14"/>
  <c r="D66" i="14"/>
  <c r="AA66" i="14"/>
  <c r="AX66" i="14"/>
  <c r="BU66" i="14"/>
  <c r="CR66" i="14"/>
  <c r="D67" i="14"/>
  <c r="BU91" i="14"/>
  <c r="D180" i="14"/>
  <c r="AA180" i="14"/>
  <c r="AX180" i="14"/>
  <c r="CR180" i="14"/>
  <c r="D181" i="14"/>
  <c r="AX7" i="14"/>
  <c r="CR7" i="14"/>
  <c r="AA7" i="14"/>
  <c r="CR40" i="14"/>
  <c r="D90" i="14"/>
  <c r="AA90" i="14"/>
  <c r="AX90" i="14"/>
  <c r="BU90" i="14"/>
  <c r="CR90" i="14"/>
  <c r="D91" i="14"/>
  <c r="AA125" i="14"/>
  <c r="AX40" i="14"/>
  <c r="AA156" i="14"/>
  <c r="BV167" i="11" l="1"/>
  <c r="BU167" i="11"/>
  <c r="AB123" i="11"/>
  <c r="AA123" i="11"/>
  <c r="AB124" i="11" l="1"/>
  <c r="AA124" i="11"/>
  <c r="AB94" i="11" l="1"/>
  <c r="AA94" i="11"/>
  <c r="BV130" i="11" l="1"/>
  <c r="BU130" i="11"/>
  <c r="AB125" i="11"/>
  <c r="AA125" i="11"/>
  <c r="E156" i="11"/>
  <c r="D156" i="11"/>
  <c r="CS9" i="8"/>
  <c r="CR9" i="8"/>
  <c r="CS8" i="8"/>
  <c r="CR8" i="8"/>
  <c r="BV186" i="8"/>
  <c r="BU186" i="8"/>
  <c r="BV185" i="8"/>
  <c r="BU185" i="8"/>
  <c r="BV20" i="11"/>
  <c r="BU20" i="11"/>
  <c r="BU184" i="8" l="1"/>
  <c r="BV184" i="8"/>
  <c r="CS162" i="11" l="1"/>
  <c r="CR162" i="11"/>
  <c r="CS161" i="11"/>
  <c r="CR161" i="11"/>
  <c r="CS160" i="11"/>
  <c r="CR160" i="11"/>
  <c r="CS159" i="11"/>
  <c r="CR159" i="11"/>
  <c r="CS158" i="11"/>
  <c r="CR158" i="11"/>
  <c r="CS157" i="11"/>
  <c r="CR157" i="11"/>
  <c r="CS156" i="11"/>
  <c r="CR156" i="11"/>
  <c r="CS155" i="11"/>
  <c r="CR155" i="11"/>
  <c r="CS154" i="11"/>
  <c r="CR154" i="11"/>
  <c r="CS153" i="11"/>
  <c r="CR153" i="11"/>
  <c r="CS152" i="11"/>
  <c r="CR152" i="11"/>
  <c r="CS133" i="11"/>
  <c r="CR133" i="11"/>
  <c r="CS132" i="11"/>
  <c r="CR132" i="11"/>
  <c r="CS131" i="11"/>
  <c r="CR131" i="11"/>
  <c r="CS130" i="11"/>
  <c r="CR130" i="11"/>
  <c r="CS129" i="11"/>
  <c r="CR129" i="11"/>
  <c r="CS128" i="11"/>
  <c r="CR128" i="11"/>
  <c r="CS127" i="11"/>
  <c r="CR127" i="11"/>
  <c r="CS126" i="11"/>
  <c r="CR126" i="11"/>
  <c r="CS125" i="11"/>
  <c r="CR125" i="11"/>
  <c r="CS124" i="11"/>
  <c r="CR124" i="11"/>
  <c r="CS123" i="11"/>
  <c r="CR123" i="11"/>
  <c r="CS122" i="11"/>
  <c r="CR122" i="11"/>
  <c r="AY43" i="11"/>
  <c r="AX43" i="11"/>
  <c r="AY42" i="11"/>
  <c r="AX42" i="11"/>
  <c r="AY41" i="11"/>
  <c r="AX41" i="11"/>
  <c r="AY40" i="11"/>
  <c r="AX40" i="11"/>
  <c r="AY39" i="11"/>
  <c r="AX39" i="11"/>
  <c r="E155" i="11"/>
  <c r="D155" i="11"/>
  <c r="E154" i="11"/>
  <c r="D154" i="11"/>
  <c r="E153" i="11"/>
  <c r="D153" i="11"/>
  <c r="E152" i="11"/>
  <c r="D152" i="11"/>
  <c r="AY158" i="11"/>
  <c r="AX158" i="11"/>
  <c r="AY157" i="11"/>
  <c r="AX157" i="11"/>
  <c r="AY156" i="11"/>
  <c r="AX156" i="11"/>
  <c r="AY155" i="11"/>
  <c r="AX155" i="11"/>
  <c r="AY29" i="11"/>
  <c r="AX29" i="11"/>
  <c r="AY28" i="11"/>
  <c r="AX28" i="11"/>
  <c r="AY27" i="11"/>
  <c r="AX27" i="11"/>
  <c r="AY26" i="11"/>
  <c r="AX26" i="11"/>
  <c r="AY25" i="11"/>
  <c r="AX25" i="11"/>
  <c r="AY24" i="11"/>
  <c r="AX24" i="11"/>
  <c r="DH165" i="11"/>
  <c r="DG165" i="11"/>
  <c r="DF165" i="11"/>
  <c r="DE165" i="11"/>
  <c r="DD165" i="11"/>
  <c r="DC165" i="11"/>
  <c r="DB165" i="11"/>
  <c r="DA165" i="11"/>
  <c r="CZ165" i="11"/>
  <c r="BV165" i="11"/>
  <c r="BU165" i="11"/>
  <c r="AY165" i="11"/>
  <c r="AX165" i="11"/>
  <c r="T165" i="11"/>
  <c r="S165" i="11"/>
  <c r="R165" i="11"/>
  <c r="Q165" i="11"/>
  <c r="P165" i="11"/>
  <c r="O165" i="11"/>
  <c r="N165" i="11"/>
  <c r="M165" i="11"/>
  <c r="L165" i="11"/>
  <c r="DJ164" i="11"/>
  <c r="DH164" i="11"/>
  <c r="DG164" i="11"/>
  <c r="DF164" i="11"/>
  <c r="DE164" i="11"/>
  <c r="DD164" i="11"/>
  <c r="DC164" i="11"/>
  <c r="DB164" i="11"/>
  <c r="DA164" i="11"/>
  <c r="CZ164" i="11"/>
  <c r="CM164" i="11"/>
  <c r="BV164" i="11"/>
  <c r="BU164" i="11"/>
  <c r="BP164" i="11"/>
  <c r="AY164" i="11"/>
  <c r="AX164" i="11"/>
  <c r="V164" i="11"/>
  <c r="T164" i="11"/>
  <c r="S164" i="11"/>
  <c r="R164" i="11"/>
  <c r="Q164" i="11"/>
  <c r="P164" i="11"/>
  <c r="O164" i="11"/>
  <c r="N164" i="11"/>
  <c r="M164" i="11"/>
  <c r="L164" i="11"/>
  <c r="BV159" i="11"/>
  <c r="BU159" i="11"/>
  <c r="CS99" i="11"/>
  <c r="CR99" i="11"/>
  <c r="CS98" i="11"/>
  <c r="CR98" i="11"/>
  <c r="CS97" i="11"/>
  <c r="CR97" i="11"/>
  <c r="BV158" i="11"/>
  <c r="BU158" i="11"/>
  <c r="BV157" i="11"/>
  <c r="BU157" i="11"/>
  <c r="BV156" i="11"/>
  <c r="BU156" i="11"/>
  <c r="BV155" i="11"/>
  <c r="BU155" i="11"/>
  <c r="BV154" i="11"/>
  <c r="BU154" i="11"/>
  <c r="AY154" i="11"/>
  <c r="AX154" i="11"/>
  <c r="BV153" i="11"/>
  <c r="BU153" i="11"/>
  <c r="AY153" i="11"/>
  <c r="AX153" i="11"/>
  <c r="AB18" i="11"/>
  <c r="AA18" i="11"/>
  <c r="BV152" i="11"/>
  <c r="BU152" i="11"/>
  <c r="AY152" i="11"/>
  <c r="AX152" i="11"/>
  <c r="AB17" i="11"/>
  <c r="AA17" i="11"/>
  <c r="CS151" i="11"/>
  <c r="CR151" i="11"/>
  <c r="BV151" i="11"/>
  <c r="BU151" i="11"/>
  <c r="AY151" i="11"/>
  <c r="AX151" i="11"/>
  <c r="AB151" i="11"/>
  <c r="AA151" i="11"/>
  <c r="T151" i="11"/>
  <c r="S151" i="11"/>
  <c r="R151" i="11"/>
  <c r="Q151" i="11"/>
  <c r="P151" i="11"/>
  <c r="O151" i="11"/>
  <c r="N151" i="11"/>
  <c r="M151" i="11"/>
  <c r="L151" i="11"/>
  <c r="DJ150" i="11"/>
  <c r="CS150" i="11"/>
  <c r="CR150" i="11"/>
  <c r="CM150" i="11"/>
  <c r="BV150" i="11"/>
  <c r="BU150" i="11"/>
  <c r="BP150" i="11"/>
  <c r="AY150" i="11"/>
  <c r="AX150" i="11"/>
  <c r="AS150" i="11"/>
  <c r="AB150" i="11"/>
  <c r="AA150" i="11"/>
  <c r="V150" i="11"/>
  <c r="T150" i="11"/>
  <c r="S150" i="11"/>
  <c r="R150" i="11"/>
  <c r="Q150" i="11"/>
  <c r="P150" i="11"/>
  <c r="O150" i="11"/>
  <c r="N150" i="11"/>
  <c r="M150" i="11"/>
  <c r="L150" i="11"/>
  <c r="E133" i="11"/>
  <c r="D133" i="11"/>
  <c r="AY132" i="11"/>
  <c r="AX132" i="11"/>
  <c r="E132" i="11"/>
  <c r="D132" i="11"/>
  <c r="AY131" i="11"/>
  <c r="AX131" i="11"/>
  <c r="E131" i="11"/>
  <c r="D131" i="11"/>
  <c r="AY130" i="11"/>
  <c r="AX130" i="11"/>
  <c r="E130" i="11"/>
  <c r="D130" i="11"/>
  <c r="BV129" i="11"/>
  <c r="BU129" i="11"/>
  <c r="AY129" i="11"/>
  <c r="AX129" i="11"/>
  <c r="E129" i="11"/>
  <c r="D129" i="11"/>
  <c r="BV128" i="11"/>
  <c r="BU128" i="11"/>
  <c r="AY128" i="11"/>
  <c r="AX128" i="11"/>
  <c r="AB52" i="11"/>
  <c r="AA52" i="11"/>
  <c r="E128" i="11"/>
  <c r="D128" i="11"/>
  <c r="BV127" i="11"/>
  <c r="BU127" i="11"/>
  <c r="AY127" i="11"/>
  <c r="AX127" i="11"/>
  <c r="AB51" i="11"/>
  <c r="AA51" i="11"/>
  <c r="E127" i="11"/>
  <c r="D127" i="11"/>
  <c r="BV126" i="11"/>
  <c r="BU126" i="11"/>
  <c r="AY126" i="11"/>
  <c r="AX126" i="11"/>
  <c r="AB50" i="11"/>
  <c r="AA50" i="11"/>
  <c r="E126" i="11"/>
  <c r="D126" i="11"/>
  <c r="BV125" i="11"/>
  <c r="BU125" i="11"/>
  <c r="AY125" i="11"/>
  <c r="AX125" i="11"/>
  <c r="AB47" i="11"/>
  <c r="AA47" i="11"/>
  <c r="E125" i="11"/>
  <c r="D125" i="11"/>
  <c r="BV124" i="11"/>
  <c r="BU124" i="11"/>
  <c r="AY124" i="11"/>
  <c r="AX124" i="11"/>
  <c r="AB46" i="11"/>
  <c r="AA46" i="11"/>
  <c r="E124" i="11"/>
  <c r="D124" i="11"/>
  <c r="BV123" i="11"/>
  <c r="BU123" i="11"/>
  <c r="AY123" i="11"/>
  <c r="AX123" i="11"/>
  <c r="AB126" i="11"/>
  <c r="AA126" i="11"/>
  <c r="E123" i="11"/>
  <c r="D123" i="11"/>
  <c r="BV122" i="11"/>
  <c r="BU122" i="11"/>
  <c r="AY122" i="11"/>
  <c r="AX122" i="11"/>
  <c r="AB122" i="11"/>
  <c r="AA122" i="11"/>
  <c r="E122" i="11"/>
  <c r="D122" i="11"/>
  <c r="CS121" i="11"/>
  <c r="CR121" i="11"/>
  <c r="BV121" i="11"/>
  <c r="BU121" i="11"/>
  <c r="AY121" i="11"/>
  <c r="AX121" i="11"/>
  <c r="AQ121" i="11"/>
  <c r="AQ91" i="11" s="1"/>
  <c r="AP121" i="11"/>
  <c r="AP91" i="11" s="1"/>
  <c r="AO121" i="11"/>
  <c r="AO91" i="11" s="1"/>
  <c r="AN121" i="11"/>
  <c r="AN91" i="11" s="1"/>
  <c r="AM121" i="11"/>
  <c r="AM91" i="11" s="1"/>
  <c r="AL121" i="11"/>
  <c r="AL91" i="11" s="1"/>
  <c r="AK121" i="11"/>
  <c r="AK91" i="11" s="1"/>
  <c r="AJ121" i="11"/>
  <c r="AJ91" i="11" s="1"/>
  <c r="AI121" i="11"/>
  <c r="DJ120" i="11"/>
  <c r="CS120" i="11"/>
  <c r="CR120" i="11"/>
  <c r="CM120" i="11"/>
  <c r="BV120" i="11"/>
  <c r="BU120" i="11"/>
  <c r="BP120" i="11"/>
  <c r="AY120" i="11"/>
  <c r="AX120" i="11"/>
  <c r="AS120" i="11"/>
  <c r="AQ120" i="11"/>
  <c r="AQ90" i="11" s="1"/>
  <c r="AP120" i="11"/>
  <c r="AP90" i="11" s="1"/>
  <c r="AO120" i="11"/>
  <c r="AO90" i="11" s="1"/>
  <c r="AN120" i="11"/>
  <c r="AN90" i="11" s="1"/>
  <c r="AM120" i="11"/>
  <c r="AM90" i="11" s="1"/>
  <c r="AL120" i="11"/>
  <c r="AL90" i="11" s="1"/>
  <c r="AK120" i="11"/>
  <c r="AK90" i="11" s="1"/>
  <c r="AJ120" i="11"/>
  <c r="AJ90" i="11" s="1"/>
  <c r="AI120" i="11"/>
  <c r="AI90" i="11" s="1"/>
  <c r="V120" i="11"/>
  <c r="AY104" i="11"/>
  <c r="AX104" i="11"/>
  <c r="AY103" i="11"/>
  <c r="AX103" i="11"/>
  <c r="AY102" i="11"/>
  <c r="AX102" i="11"/>
  <c r="E102" i="11"/>
  <c r="D102" i="11"/>
  <c r="BV99" i="11"/>
  <c r="BU99" i="11"/>
  <c r="AY101" i="11"/>
  <c r="AX101" i="11"/>
  <c r="E101" i="11"/>
  <c r="D101" i="11"/>
  <c r="AY100" i="11"/>
  <c r="AX100" i="11"/>
  <c r="E100" i="11"/>
  <c r="D100" i="11"/>
  <c r="BV98" i="11"/>
  <c r="BU98" i="11"/>
  <c r="AY99" i="11"/>
  <c r="AX99" i="11"/>
  <c r="AB129" i="11"/>
  <c r="AA129" i="11"/>
  <c r="E99" i="11"/>
  <c r="D99" i="11"/>
  <c r="BV97" i="11"/>
  <c r="BU97" i="11"/>
  <c r="AY98" i="11"/>
  <c r="AX98" i="11"/>
  <c r="AB128" i="11"/>
  <c r="AA128" i="11"/>
  <c r="E98" i="11"/>
  <c r="D98" i="11"/>
  <c r="BV96" i="11"/>
  <c r="BU96" i="11"/>
  <c r="AY97" i="11"/>
  <c r="AX97" i="11"/>
  <c r="AB127" i="11"/>
  <c r="AA127" i="11"/>
  <c r="E97" i="11"/>
  <c r="D97" i="11"/>
  <c r="CS96" i="11"/>
  <c r="CR96" i="11"/>
  <c r="BV95" i="11"/>
  <c r="BU95" i="11"/>
  <c r="AY96" i="11"/>
  <c r="AX96" i="11"/>
  <c r="AB97" i="11"/>
  <c r="AA97" i="11"/>
  <c r="E96" i="11"/>
  <c r="D96" i="11"/>
  <c r="CS95" i="11"/>
  <c r="CR95" i="11"/>
  <c r="BV94" i="11"/>
  <c r="BU94" i="11"/>
  <c r="AY95" i="11"/>
  <c r="AX95" i="11"/>
  <c r="AB96" i="11"/>
  <c r="AA96" i="11"/>
  <c r="E95" i="11"/>
  <c r="D95" i="11"/>
  <c r="CS94" i="11"/>
  <c r="CR94" i="11"/>
  <c r="BV93" i="11"/>
  <c r="BU93" i="11"/>
  <c r="AY94" i="11"/>
  <c r="AX94" i="11"/>
  <c r="AB95" i="11"/>
  <c r="AA95" i="11"/>
  <c r="E94" i="11"/>
  <c r="D94" i="11"/>
  <c r="CS93" i="11"/>
  <c r="CR93" i="11"/>
  <c r="AY93" i="11"/>
  <c r="AX93" i="11"/>
  <c r="AB93" i="11"/>
  <c r="AA93" i="11"/>
  <c r="E93" i="11"/>
  <c r="D93" i="11"/>
  <c r="CS92" i="11"/>
  <c r="CR92" i="11"/>
  <c r="BV92" i="11"/>
  <c r="BU92" i="11"/>
  <c r="AY92" i="11"/>
  <c r="AX92" i="11"/>
  <c r="AB92" i="11"/>
  <c r="AA92" i="11"/>
  <c r="E92" i="11"/>
  <c r="D92" i="11"/>
  <c r="DH91" i="11"/>
  <c r="DG91" i="11"/>
  <c r="DF91" i="11"/>
  <c r="DE91" i="11"/>
  <c r="DD91" i="11"/>
  <c r="DC91" i="11"/>
  <c r="DB91" i="11"/>
  <c r="DA91" i="11"/>
  <c r="CZ91" i="11"/>
  <c r="CK91" i="11"/>
  <c r="CJ91" i="11"/>
  <c r="CI91" i="11"/>
  <c r="CH91" i="11"/>
  <c r="CG91" i="11"/>
  <c r="CF91" i="11"/>
  <c r="CE91" i="11"/>
  <c r="CD91" i="11"/>
  <c r="CC91" i="11"/>
  <c r="BN91" i="11"/>
  <c r="BM91" i="11"/>
  <c r="BL91" i="11"/>
  <c r="BK91" i="11"/>
  <c r="BJ91" i="11"/>
  <c r="BI91" i="11"/>
  <c r="BH91" i="11"/>
  <c r="BG91" i="11"/>
  <c r="BF91" i="11"/>
  <c r="T91" i="11"/>
  <c r="S91" i="11"/>
  <c r="R91" i="11"/>
  <c r="Q91" i="11"/>
  <c r="P91" i="11"/>
  <c r="O91" i="11"/>
  <c r="N91" i="11"/>
  <c r="M91" i="11"/>
  <c r="L91" i="11"/>
  <c r="DJ90" i="11"/>
  <c r="DH90" i="11"/>
  <c r="DG90" i="11"/>
  <c r="DF90" i="11"/>
  <c r="DE90" i="11"/>
  <c r="DD90" i="11"/>
  <c r="DC90" i="11"/>
  <c r="DB90" i="11"/>
  <c r="DA90" i="11"/>
  <c r="CZ90" i="11"/>
  <c r="CM90" i="11"/>
  <c r="CK90" i="11"/>
  <c r="CJ90" i="11"/>
  <c r="CI90" i="11"/>
  <c r="CH90" i="11"/>
  <c r="CG90" i="11"/>
  <c r="CF90" i="11"/>
  <c r="CE90" i="11"/>
  <c r="CD90" i="11"/>
  <c r="CC90" i="11"/>
  <c r="BP90" i="11"/>
  <c r="BN90" i="11"/>
  <c r="BM90" i="11"/>
  <c r="BL90" i="11"/>
  <c r="BK90" i="11"/>
  <c r="BJ90" i="11"/>
  <c r="BI90" i="11"/>
  <c r="BH90" i="11"/>
  <c r="BG90" i="11"/>
  <c r="BF90" i="11"/>
  <c r="AS90" i="11"/>
  <c r="V90" i="11"/>
  <c r="T90" i="11"/>
  <c r="S90" i="11"/>
  <c r="R90" i="11"/>
  <c r="Q90" i="11"/>
  <c r="P90" i="11"/>
  <c r="O90" i="11"/>
  <c r="N90" i="11"/>
  <c r="M90" i="11"/>
  <c r="L90" i="11"/>
  <c r="E77" i="11"/>
  <c r="D77" i="11"/>
  <c r="E76" i="11"/>
  <c r="D76" i="11"/>
  <c r="E75" i="11"/>
  <c r="D75" i="11"/>
  <c r="BV73" i="11"/>
  <c r="BU73" i="11"/>
  <c r="AB72" i="11"/>
  <c r="AA72" i="11"/>
  <c r="E74" i="11"/>
  <c r="D74" i="11"/>
  <c r="BV72" i="11"/>
  <c r="BU72" i="11"/>
  <c r="AB71" i="11"/>
  <c r="AA71" i="11"/>
  <c r="E73" i="11"/>
  <c r="D73" i="11"/>
  <c r="BV71" i="11"/>
  <c r="BU71" i="11"/>
  <c r="AB70" i="11"/>
  <c r="AA70" i="11"/>
  <c r="E72" i="11"/>
  <c r="D72" i="11"/>
  <c r="BV70" i="11"/>
  <c r="BU70" i="11"/>
  <c r="AY71" i="11"/>
  <c r="AX71" i="11"/>
  <c r="AB69" i="11"/>
  <c r="AA69" i="11"/>
  <c r="E71" i="11"/>
  <c r="D71" i="11"/>
  <c r="BV69" i="11"/>
  <c r="BU69" i="11"/>
  <c r="AY70" i="11"/>
  <c r="AX70" i="11"/>
  <c r="E70" i="11"/>
  <c r="D70" i="11"/>
  <c r="BV68" i="11"/>
  <c r="BU68" i="11"/>
  <c r="AY69" i="11"/>
  <c r="AX69" i="11"/>
  <c r="AB68" i="11"/>
  <c r="AA68" i="11"/>
  <c r="E69" i="11"/>
  <c r="D69" i="11"/>
  <c r="BV67" i="11"/>
  <c r="BU67" i="11"/>
  <c r="AY68" i="11"/>
  <c r="AX68" i="11"/>
  <c r="AB67" i="11"/>
  <c r="AA67" i="11"/>
  <c r="E68" i="11"/>
  <c r="D68" i="11"/>
  <c r="AY67" i="11"/>
  <c r="AX67" i="11"/>
  <c r="AB66" i="11"/>
  <c r="AA66" i="11"/>
  <c r="E67" i="11"/>
  <c r="D67" i="11"/>
  <c r="BV66" i="11"/>
  <c r="BU66" i="11"/>
  <c r="AY66" i="11"/>
  <c r="AX66" i="11"/>
  <c r="AB65" i="11"/>
  <c r="AA65" i="11"/>
  <c r="E66" i="11"/>
  <c r="D66" i="11"/>
  <c r="BV65" i="11"/>
  <c r="BU65" i="11"/>
  <c r="AY65" i="11"/>
  <c r="AX65" i="11"/>
  <c r="AB64" i="11"/>
  <c r="AA64" i="11"/>
  <c r="E65" i="11"/>
  <c r="D65" i="11"/>
  <c r="CS63" i="11"/>
  <c r="CR63" i="11"/>
  <c r="BV64" i="11"/>
  <c r="BU64" i="11"/>
  <c r="AY64" i="11"/>
  <c r="AX64" i="11"/>
  <c r="AB63" i="11"/>
  <c r="AA63" i="11"/>
  <c r="E64" i="11"/>
  <c r="D64" i="11"/>
  <c r="BV63" i="11"/>
  <c r="BU63" i="11"/>
  <c r="AY63" i="11"/>
  <c r="AX63" i="11"/>
  <c r="AB62" i="11"/>
  <c r="AA62" i="11"/>
  <c r="E63" i="11"/>
  <c r="D63" i="11"/>
  <c r="CS62" i="11"/>
  <c r="CR62" i="11"/>
  <c r="BV62" i="11"/>
  <c r="BU62" i="11"/>
  <c r="AY62" i="11"/>
  <c r="AX62" i="11"/>
  <c r="E62" i="11"/>
  <c r="D62" i="11"/>
  <c r="CS61" i="11"/>
  <c r="CR61" i="11"/>
  <c r="CK61" i="11"/>
  <c r="CJ61" i="11"/>
  <c r="CI61" i="11"/>
  <c r="CH61" i="11"/>
  <c r="CG61" i="11"/>
  <c r="CF61" i="11"/>
  <c r="CE61" i="11"/>
  <c r="CD61" i="11"/>
  <c r="CC61" i="11"/>
  <c r="BN61" i="11"/>
  <c r="BM61" i="11"/>
  <c r="BL61" i="11"/>
  <c r="BK61" i="11"/>
  <c r="BJ61" i="11"/>
  <c r="BI61" i="11"/>
  <c r="BH61" i="11"/>
  <c r="BG61" i="11"/>
  <c r="BF61" i="11"/>
  <c r="AQ61" i="11"/>
  <c r="AP61" i="11"/>
  <c r="AO61" i="11"/>
  <c r="AN61" i="11"/>
  <c r="AM61" i="11"/>
  <c r="AL61" i="11"/>
  <c r="AK61" i="11"/>
  <c r="AJ61" i="11"/>
  <c r="AI61" i="11"/>
  <c r="T61" i="11"/>
  <c r="S61" i="11"/>
  <c r="R61" i="11"/>
  <c r="Q61" i="11"/>
  <c r="P61" i="11"/>
  <c r="O61" i="11"/>
  <c r="N61" i="11"/>
  <c r="M61" i="11"/>
  <c r="L61" i="11"/>
  <c r="CS60" i="11"/>
  <c r="CR60" i="11"/>
  <c r="CM60" i="11"/>
  <c r="CK60" i="11"/>
  <c r="CJ60" i="11"/>
  <c r="CI60" i="11"/>
  <c r="CH60" i="11"/>
  <c r="CG60" i="11"/>
  <c r="CF60" i="11"/>
  <c r="CE60" i="11"/>
  <c r="CD60" i="11"/>
  <c r="CC60" i="11"/>
  <c r="BP60" i="11"/>
  <c r="BN60" i="11"/>
  <c r="BM60" i="11"/>
  <c r="BL60" i="11"/>
  <c r="BK60" i="11"/>
  <c r="BJ60" i="11"/>
  <c r="BI60" i="11"/>
  <c r="BH60" i="11"/>
  <c r="BG60" i="11"/>
  <c r="BF60" i="11"/>
  <c r="AS60" i="11"/>
  <c r="AQ60" i="11"/>
  <c r="AQ37" i="11" s="1"/>
  <c r="AP60" i="11"/>
  <c r="AP37" i="11" s="1"/>
  <c r="AO60" i="11"/>
  <c r="AO37" i="11" s="1"/>
  <c r="AN60" i="11"/>
  <c r="AN37" i="11" s="1"/>
  <c r="AM60" i="11"/>
  <c r="AM37" i="11" s="1"/>
  <c r="AL60" i="11"/>
  <c r="AL37" i="11" s="1"/>
  <c r="AK60" i="11"/>
  <c r="AK37" i="11" s="1"/>
  <c r="AJ60" i="11"/>
  <c r="AJ37" i="11" s="1"/>
  <c r="AI60" i="11"/>
  <c r="V60" i="11"/>
  <c r="T60" i="11"/>
  <c r="S60" i="11"/>
  <c r="R60" i="11"/>
  <c r="Q60" i="11"/>
  <c r="P60" i="11"/>
  <c r="O60" i="11"/>
  <c r="N60" i="11"/>
  <c r="M60" i="11"/>
  <c r="L60" i="11"/>
  <c r="CS34" i="11"/>
  <c r="CR34" i="11"/>
  <c r="CS33" i="11"/>
  <c r="CR33" i="11"/>
  <c r="CS32" i="11"/>
  <c r="CR32" i="11"/>
  <c r="CS31" i="11"/>
  <c r="CR31" i="11"/>
  <c r="AB53" i="11"/>
  <c r="AA53" i="11"/>
  <c r="CS30" i="11"/>
  <c r="CR30" i="11"/>
  <c r="AB49" i="11"/>
  <c r="AA49" i="11"/>
  <c r="CS29" i="11"/>
  <c r="CR29" i="11"/>
  <c r="AB48" i="11"/>
  <c r="AA48" i="11"/>
  <c r="CS28" i="11"/>
  <c r="CR28" i="11"/>
  <c r="AB45" i="11"/>
  <c r="AA45" i="11"/>
  <c r="CS27" i="11"/>
  <c r="CR27" i="11"/>
  <c r="AB44" i="11"/>
  <c r="AA44" i="11"/>
  <c r="CS26" i="11"/>
  <c r="CR26" i="11"/>
  <c r="AB43" i="11"/>
  <c r="AA43" i="11"/>
  <c r="CS25" i="11"/>
  <c r="CR25" i="11"/>
  <c r="AB42" i="11"/>
  <c r="AA42" i="11"/>
  <c r="CS24" i="11"/>
  <c r="CR24" i="11"/>
  <c r="AB41" i="11"/>
  <c r="AA41" i="11"/>
  <c r="CS23" i="11"/>
  <c r="CR23" i="11"/>
  <c r="AB40" i="11"/>
  <c r="AA40" i="11"/>
  <c r="CS8" i="11"/>
  <c r="CR8" i="11"/>
  <c r="BV39" i="11"/>
  <c r="BU39" i="11"/>
  <c r="AB39" i="11"/>
  <c r="AA39" i="11"/>
  <c r="E9" i="11"/>
  <c r="D9" i="11"/>
  <c r="DH38" i="11"/>
  <c r="DG38" i="11"/>
  <c r="DF38" i="11"/>
  <c r="DE38" i="11"/>
  <c r="DD38" i="11"/>
  <c r="DC38" i="11"/>
  <c r="DB38" i="11"/>
  <c r="DA38" i="11"/>
  <c r="CZ38" i="11"/>
  <c r="BN38" i="11"/>
  <c r="BM38" i="11"/>
  <c r="BL38" i="11"/>
  <c r="BK38" i="11"/>
  <c r="BJ38" i="11"/>
  <c r="BI38" i="11"/>
  <c r="BH38" i="11"/>
  <c r="BG38" i="11"/>
  <c r="BF38" i="11"/>
  <c r="AQ38" i="11"/>
  <c r="AP38" i="11"/>
  <c r="AO38" i="11"/>
  <c r="AN38" i="11"/>
  <c r="AM38" i="11"/>
  <c r="AL38" i="11"/>
  <c r="AK38" i="11"/>
  <c r="AJ38" i="11"/>
  <c r="AI38" i="11"/>
  <c r="DJ37" i="11"/>
  <c r="DH37" i="11"/>
  <c r="DG37" i="11"/>
  <c r="DF37" i="11"/>
  <c r="DE37" i="11"/>
  <c r="DD37" i="11"/>
  <c r="DC37" i="11"/>
  <c r="DB37" i="11"/>
  <c r="DA37" i="11"/>
  <c r="CZ37" i="11"/>
  <c r="CM37" i="11"/>
  <c r="BP37" i="11"/>
  <c r="BN37" i="11"/>
  <c r="BM37" i="11"/>
  <c r="BL37" i="11"/>
  <c r="BK37" i="11"/>
  <c r="BJ37" i="11"/>
  <c r="BI37" i="11"/>
  <c r="BH37" i="11"/>
  <c r="BG37" i="11"/>
  <c r="BF37" i="11"/>
  <c r="AS37" i="11"/>
  <c r="V37" i="11"/>
  <c r="BV26" i="11"/>
  <c r="BU26" i="11"/>
  <c r="BV25" i="11"/>
  <c r="BU25" i="11"/>
  <c r="BV24" i="11"/>
  <c r="BU24" i="11"/>
  <c r="AB158" i="11"/>
  <c r="AA158" i="11"/>
  <c r="BV23" i="11"/>
  <c r="BU23" i="11"/>
  <c r="AB157" i="11"/>
  <c r="AA157" i="11"/>
  <c r="BV22" i="11"/>
  <c r="BU22" i="11"/>
  <c r="AY23" i="11"/>
  <c r="AX23" i="11"/>
  <c r="AB156" i="11"/>
  <c r="AA156" i="11"/>
  <c r="BV21" i="11"/>
  <c r="BU21" i="11"/>
  <c r="AY22" i="11"/>
  <c r="AX22" i="11"/>
  <c r="AB155" i="11"/>
  <c r="AA155" i="11"/>
  <c r="CS22" i="11"/>
  <c r="CR22" i="11"/>
  <c r="BV19" i="11"/>
  <c r="BU19" i="11"/>
  <c r="AY21" i="11"/>
  <c r="AX21" i="11"/>
  <c r="AB154" i="11"/>
  <c r="AA154" i="11"/>
  <c r="CS21" i="11"/>
  <c r="CR21" i="11"/>
  <c r="BV18" i="11"/>
  <c r="BU18" i="11"/>
  <c r="AY20" i="11"/>
  <c r="AX20" i="11"/>
  <c r="AB153" i="11"/>
  <c r="AA153" i="11"/>
  <c r="CS20" i="11"/>
  <c r="CR20" i="11"/>
  <c r="BV17" i="11"/>
  <c r="BU17" i="11"/>
  <c r="AY19" i="11"/>
  <c r="AX19" i="11"/>
  <c r="AB152" i="11"/>
  <c r="AA152" i="11"/>
  <c r="CS19" i="11"/>
  <c r="CR19" i="11"/>
  <c r="BV16" i="11"/>
  <c r="BU16" i="11"/>
  <c r="AY18" i="11"/>
  <c r="AX18" i="11"/>
  <c r="AB16" i="11"/>
  <c r="AA16" i="11"/>
  <c r="CS18" i="11"/>
  <c r="CR18" i="11"/>
  <c r="BV15" i="11"/>
  <c r="BU15" i="11"/>
  <c r="AY17" i="11"/>
  <c r="AX17" i="11"/>
  <c r="AB15" i="11"/>
  <c r="AA15" i="11"/>
  <c r="CS17" i="11"/>
  <c r="CR17" i="11"/>
  <c r="BV14" i="11"/>
  <c r="BU14" i="11"/>
  <c r="AY16" i="11"/>
  <c r="AX16" i="11"/>
  <c r="AB14" i="11"/>
  <c r="AA14" i="11"/>
  <c r="CS16" i="11"/>
  <c r="CR16" i="11"/>
  <c r="AY15" i="11"/>
  <c r="AX15" i="11"/>
  <c r="CS15" i="11"/>
  <c r="CR15" i="11"/>
  <c r="BV13" i="11"/>
  <c r="BU13" i="11"/>
  <c r="AY14" i="11"/>
  <c r="AX14" i="11"/>
  <c r="AB13" i="11"/>
  <c r="AA13" i="11"/>
  <c r="CS14" i="11"/>
  <c r="CR14" i="11"/>
  <c r="BV12" i="11"/>
  <c r="BU12" i="11"/>
  <c r="AY13" i="11"/>
  <c r="AX13" i="11"/>
  <c r="AB12" i="11"/>
  <c r="AA12" i="11"/>
  <c r="CS13" i="11"/>
  <c r="CR13" i="11"/>
  <c r="BV11" i="11"/>
  <c r="BU11" i="11"/>
  <c r="AY12" i="11"/>
  <c r="AX12" i="11"/>
  <c r="AB11" i="11"/>
  <c r="AA11" i="11"/>
  <c r="CS12" i="11"/>
  <c r="CR12" i="11"/>
  <c r="BV10" i="11"/>
  <c r="BU10" i="11"/>
  <c r="AY11" i="11"/>
  <c r="AX11" i="11"/>
  <c r="AB10" i="11"/>
  <c r="AA10" i="11"/>
  <c r="CS11" i="11"/>
  <c r="CR11" i="11"/>
  <c r="BV9" i="11"/>
  <c r="BU9" i="11"/>
  <c r="AY10" i="11"/>
  <c r="AX10" i="11"/>
  <c r="AB9" i="11"/>
  <c r="AA9" i="11"/>
  <c r="CS10" i="11"/>
  <c r="CR10" i="11"/>
  <c r="BV8" i="11"/>
  <c r="BU8" i="11"/>
  <c r="AY9" i="11"/>
  <c r="AX9" i="11"/>
  <c r="AB8" i="11"/>
  <c r="AA8" i="11"/>
  <c r="CS9" i="11"/>
  <c r="CR9" i="11"/>
  <c r="AY8" i="11"/>
  <c r="AX8" i="11"/>
  <c r="E8" i="11"/>
  <c r="D8" i="11"/>
  <c r="DH7" i="11"/>
  <c r="DG7" i="11"/>
  <c r="DF7" i="11"/>
  <c r="DE7" i="11"/>
  <c r="DD7" i="11"/>
  <c r="DC7" i="11"/>
  <c r="DB7" i="11"/>
  <c r="DA7" i="11"/>
  <c r="CZ7" i="11"/>
  <c r="BN7" i="11"/>
  <c r="BM7" i="11"/>
  <c r="BL7" i="11"/>
  <c r="BK7" i="11"/>
  <c r="BJ7" i="11"/>
  <c r="BI7" i="11"/>
  <c r="BH7" i="11"/>
  <c r="BG7" i="11"/>
  <c r="BF7" i="11"/>
  <c r="AQ7" i="11"/>
  <c r="AP7" i="11"/>
  <c r="AO7" i="11"/>
  <c r="AN7" i="11"/>
  <c r="AM7" i="11"/>
  <c r="AL7" i="11"/>
  <c r="AK7" i="11"/>
  <c r="AJ7" i="11"/>
  <c r="AI7" i="11"/>
  <c r="DJ6" i="11"/>
  <c r="DH6" i="11"/>
  <c r="DG6" i="11"/>
  <c r="DF6" i="11"/>
  <c r="DE6" i="11"/>
  <c r="DD6" i="11"/>
  <c r="DC6" i="11"/>
  <c r="DB6" i="11"/>
  <c r="DA6" i="11"/>
  <c r="CZ6" i="11"/>
  <c r="CM6" i="11"/>
  <c r="BP6" i="11"/>
  <c r="BN6" i="11"/>
  <c r="BM6" i="11"/>
  <c r="BL6" i="11"/>
  <c r="BK6" i="11"/>
  <c r="BJ6" i="11"/>
  <c r="BI6" i="11"/>
  <c r="BH6" i="11"/>
  <c r="BG6" i="11"/>
  <c r="BF6" i="11"/>
  <c r="AS6" i="11"/>
  <c r="AQ6" i="11"/>
  <c r="AP6" i="11"/>
  <c r="AO6" i="11"/>
  <c r="AN6" i="11"/>
  <c r="AM6" i="11"/>
  <c r="AL6" i="11"/>
  <c r="AK6" i="11"/>
  <c r="AJ6" i="11"/>
  <c r="AI6" i="11"/>
  <c r="V6" i="11"/>
  <c r="DJ4" i="11"/>
  <c r="CM4" i="11"/>
  <c r="BP4" i="11"/>
  <c r="AS4" i="11"/>
  <c r="V4" i="11"/>
  <c r="DJ3" i="11"/>
  <c r="CM3" i="11"/>
  <c r="BP3" i="11"/>
  <c r="AS3" i="11"/>
  <c r="V3" i="11"/>
  <c r="DJ2" i="11"/>
  <c r="CX2" i="11"/>
  <c r="CM2" i="11"/>
  <c r="CA2" i="11"/>
  <c r="BP2" i="11"/>
  <c r="BD2" i="11"/>
  <c r="AS2" i="11"/>
  <c r="AG2" i="11"/>
  <c r="V2" i="11"/>
  <c r="J2" i="11"/>
  <c r="BV187" i="8"/>
  <c r="BU187" i="8"/>
  <c r="BV113" i="8"/>
  <c r="BU113" i="8"/>
  <c r="AY164" i="8"/>
  <c r="AX164" i="8"/>
  <c r="AB8" i="8"/>
  <c r="AA8" i="8"/>
  <c r="AY28" i="8"/>
  <c r="AX28" i="8"/>
  <c r="AY27" i="8"/>
  <c r="AX27" i="8"/>
  <c r="AY26" i="8"/>
  <c r="AX26" i="8"/>
  <c r="AB165" i="8"/>
  <c r="CS59" i="8"/>
  <c r="CR59" i="8"/>
  <c r="AB163" i="8"/>
  <c r="AA163" i="8"/>
  <c r="AB164" i="8"/>
  <c r="AA164" i="8"/>
  <c r="AB134" i="8"/>
  <c r="AA134" i="8"/>
  <c r="AB133" i="8"/>
  <c r="AA133" i="8"/>
  <c r="E80" i="8"/>
  <c r="D80" i="8"/>
  <c r="AY125" i="7"/>
  <c r="AX125" i="7"/>
  <c r="E45" i="8"/>
  <c r="CR164" i="11" l="1"/>
  <c r="CS165" i="11"/>
  <c r="AA121" i="11"/>
  <c r="CR37" i="11"/>
  <c r="AX37" i="11"/>
  <c r="CR91" i="11"/>
  <c r="AB7" i="11"/>
  <c r="AY38" i="11"/>
  <c r="BV91" i="11"/>
  <c r="BV61" i="11"/>
  <c r="E91" i="11"/>
  <c r="AB60" i="11"/>
  <c r="E90" i="11"/>
  <c r="AB38" i="11"/>
  <c r="CS90" i="11"/>
  <c r="AB90" i="11"/>
  <c r="E60" i="11"/>
  <c r="AY61" i="11"/>
  <c r="AA90" i="11"/>
  <c r="CR6" i="11"/>
  <c r="BV90" i="11"/>
  <c r="AY91" i="11"/>
  <c r="BU61" i="11"/>
  <c r="CS6" i="11"/>
  <c r="CS91" i="11"/>
  <c r="AY6" i="11"/>
  <c r="CS7" i="11"/>
  <c r="BU90" i="11"/>
  <c r="AB120" i="11"/>
  <c r="E165" i="11"/>
  <c r="D91" i="11"/>
  <c r="AB6" i="11"/>
  <c r="AY7" i="11"/>
  <c r="AY90" i="11"/>
  <c r="BU91" i="11"/>
  <c r="E151" i="11"/>
  <c r="CR7" i="11"/>
  <c r="AI37" i="11"/>
  <c r="AB37" i="11" s="1"/>
  <c r="CS38" i="11"/>
  <c r="AB61" i="11"/>
  <c r="E164" i="11"/>
  <c r="CS164" i="11"/>
  <c r="CR90" i="11"/>
  <c r="AX38" i="11"/>
  <c r="BV60" i="11"/>
  <c r="E61" i="11"/>
  <c r="E150" i="11"/>
  <c r="AY37" i="11"/>
  <c r="CS37" i="11"/>
  <c r="AA38" i="11"/>
  <c r="D61" i="11"/>
  <c r="D164" i="11"/>
  <c r="D165" i="11"/>
  <c r="D90" i="11"/>
  <c r="AY60" i="11"/>
  <c r="AB121" i="11"/>
  <c r="AA120" i="11"/>
  <c r="CR165" i="11"/>
  <c r="AX7" i="11"/>
  <c r="D60" i="11"/>
  <c r="AA60" i="11"/>
  <c r="AX60" i="11"/>
  <c r="BU60" i="11"/>
  <c r="AX61" i="11"/>
  <c r="AX91" i="11"/>
  <c r="AA7" i="11"/>
  <c r="AA61" i="11"/>
  <c r="AX90" i="11"/>
  <c r="AA6" i="11"/>
  <c r="AX6" i="11"/>
  <c r="CR38" i="11"/>
  <c r="AI91" i="11"/>
  <c r="D150" i="11"/>
  <c r="D151" i="11"/>
  <c r="DH183" i="8"/>
  <c r="DG183" i="8"/>
  <c r="DF183" i="8"/>
  <c r="DE183" i="8"/>
  <c r="DD183" i="8"/>
  <c r="DC183" i="8"/>
  <c r="DB183" i="8"/>
  <c r="DA183" i="8"/>
  <c r="CZ183" i="8"/>
  <c r="CK183" i="8"/>
  <c r="CJ183" i="8"/>
  <c r="CI183" i="8"/>
  <c r="CH183" i="8"/>
  <c r="CG183" i="8"/>
  <c r="CF183" i="8"/>
  <c r="CE183" i="8"/>
  <c r="CD183" i="8"/>
  <c r="CC183" i="8"/>
  <c r="BN183" i="8"/>
  <c r="BM183" i="8"/>
  <c r="BL183" i="8"/>
  <c r="BK183" i="8"/>
  <c r="BJ183" i="8"/>
  <c r="BI183" i="8"/>
  <c r="BH183" i="8"/>
  <c r="BG183" i="8"/>
  <c r="BF183" i="8"/>
  <c r="AQ183" i="8"/>
  <c r="AP183" i="8"/>
  <c r="AO183" i="8"/>
  <c r="AN183" i="8"/>
  <c r="AM183" i="8"/>
  <c r="AL183" i="8"/>
  <c r="AK183" i="8"/>
  <c r="AJ183" i="8"/>
  <c r="AI183" i="8"/>
  <c r="T183" i="8"/>
  <c r="S183" i="8"/>
  <c r="R183" i="8"/>
  <c r="Q183" i="8"/>
  <c r="P183" i="8"/>
  <c r="O183" i="8"/>
  <c r="N183" i="8"/>
  <c r="M183" i="8"/>
  <c r="L183" i="8"/>
  <c r="DJ182" i="8"/>
  <c r="DH182" i="8"/>
  <c r="DG182" i="8"/>
  <c r="DF182" i="8"/>
  <c r="DE182" i="8"/>
  <c r="DD182" i="8"/>
  <c r="DC182" i="8"/>
  <c r="DB182" i="8"/>
  <c r="DA182" i="8"/>
  <c r="CZ182" i="8"/>
  <c r="CM182" i="8"/>
  <c r="CK182" i="8"/>
  <c r="CJ182" i="8"/>
  <c r="CI182" i="8"/>
  <c r="CH182" i="8"/>
  <c r="CG182" i="8"/>
  <c r="CF182" i="8"/>
  <c r="CE182" i="8"/>
  <c r="CD182" i="8"/>
  <c r="CC182" i="8"/>
  <c r="BP182" i="8"/>
  <c r="BN182" i="8"/>
  <c r="BM182" i="8"/>
  <c r="BL182" i="8"/>
  <c r="BK182" i="8"/>
  <c r="BJ182" i="8"/>
  <c r="BI182" i="8"/>
  <c r="BH182" i="8"/>
  <c r="BG182" i="8"/>
  <c r="BF182" i="8"/>
  <c r="AS182" i="8"/>
  <c r="AQ182" i="8"/>
  <c r="AP182" i="8"/>
  <c r="AO182" i="8"/>
  <c r="AN182" i="8"/>
  <c r="AM182" i="8"/>
  <c r="AL182" i="8"/>
  <c r="AK182" i="8"/>
  <c r="AJ182" i="8"/>
  <c r="AI182" i="8"/>
  <c r="V182" i="8"/>
  <c r="T182" i="8"/>
  <c r="S182" i="8"/>
  <c r="R182" i="8"/>
  <c r="Q182" i="8"/>
  <c r="P182" i="8"/>
  <c r="O182" i="8"/>
  <c r="N182" i="8"/>
  <c r="M182" i="8"/>
  <c r="L182" i="8"/>
  <c r="E167" i="8"/>
  <c r="D167" i="8"/>
  <c r="E166" i="8"/>
  <c r="D166" i="8"/>
  <c r="E165" i="8"/>
  <c r="D165" i="8"/>
  <c r="AB105" i="8"/>
  <c r="AA105" i="8"/>
  <c r="E164" i="8"/>
  <c r="D164" i="8"/>
  <c r="BV163" i="8"/>
  <c r="BU163" i="8"/>
  <c r="AY25" i="8"/>
  <c r="AX25" i="8"/>
  <c r="AB104" i="8"/>
  <c r="AA104" i="8"/>
  <c r="E163" i="8"/>
  <c r="D163" i="8"/>
  <c r="CS162" i="8"/>
  <c r="CR162" i="8"/>
  <c r="CJ162" i="8"/>
  <c r="CI162" i="8"/>
  <c r="CH162" i="8"/>
  <c r="CF162" i="8"/>
  <c r="CE162" i="8"/>
  <c r="CD162" i="8"/>
  <c r="CC162" i="8"/>
  <c r="E162" i="8"/>
  <c r="D162" i="8"/>
  <c r="DJ161" i="8"/>
  <c r="CS161" i="8"/>
  <c r="CR161" i="8"/>
  <c r="CM161" i="8"/>
  <c r="CJ161" i="8"/>
  <c r="CI161" i="8"/>
  <c r="CH161" i="8"/>
  <c r="CF161" i="8"/>
  <c r="CE161" i="8"/>
  <c r="CD161" i="8"/>
  <c r="CC161" i="8"/>
  <c r="BP161" i="8"/>
  <c r="AS161" i="8"/>
  <c r="V161" i="8"/>
  <c r="E161" i="8"/>
  <c r="D161" i="8"/>
  <c r="BV144" i="8"/>
  <c r="BU144" i="8"/>
  <c r="AY144" i="8"/>
  <c r="AX144" i="8"/>
  <c r="BV143" i="8"/>
  <c r="BU143" i="8"/>
  <c r="AY143" i="8"/>
  <c r="AX143" i="8"/>
  <c r="BV142" i="8"/>
  <c r="BU142" i="8"/>
  <c r="AY142" i="8"/>
  <c r="AX142" i="8"/>
  <c r="BV141" i="8"/>
  <c r="BU141" i="8"/>
  <c r="AY141" i="8"/>
  <c r="AX141" i="8"/>
  <c r="BV140" i="8"/>
  <c r="BU140" i="8"/>
  <c r="AY140" i="8"/>
  <c r="AX140" i="8"/>
  <c r="AB23" i="8"/>
  <c r="AA23" i="8"/>
  <c r="BV139" i="8"/>
  <c r="BU139" i="8"/>
  <c r="AY139" i="8"/>
  <c r="AX139" i="8"/>
  <c r="AB22" i="8"/>
  <c r="AA22" i="8"/>
  <c r="E15" i="8"/>
  <c r="D15" i="8"/>
  <c r="BV138" i="8"/>
  <c r="BU138" i="8"/>
  <c r="AY138" i="8"/>
  <c r="AX138" i="8"/>
  <c r="AB21" i="8"/>
  <c r="AA21" i="8"/>
  <c r="E14" i="8"/>
  <c r="D14" i="8"/>
  <c r="BV137" i="8"/>
  <c r="BU137" i="8"/>
  <c r="AY137" i="8"/>
  <c r="AX137" i="8"/>
  <c r="AB20" i="8"/>
  <c r="AA20" i="8"/>
  <c r="E13" i="8"/>
  <c r="D13" i="8"/>
  <c r="BV136" i="8"/>
  <c r="BU136" i="8"/>
  <c r="AY136" i="8"/>
  <c r="AX136" i="8"/>
  <c r="AB19" i="8"/>
  <c r="AA19" i="8"/>
  <c r="E12" i="8"/>
  <c r="D12" i="8"/>
  <c r="CS136" i="8"/>
  <c r="CR136" i="8"/>
  <c r="BV135" i="8"/>
  <c r="BU135" i="8"/>
  <c r="AY135" i="8"/>
  <c r="AX135" i="8"/>
  <c r="AB18" i="8"/>
  <c r="AA18" i="8"/>
  <c r="E11" i="8"/>
  <c r="D11" i="8"/>
  <c r="CS135" i="8"/>
  <c r="CR135" i="8"/>
  <c r="BV134" i="8"/>
  <c r="BU134" i="8"/>
  <c r="AY134" i="8"/>
  <c r="AX134" i="8"/>
  <c r="AB43" i="8"/>
  <c r="AA43" i="8"/>
  <c r="E44" i="8"/>
  <c r="D44" i="8"/>
  <c r="CS134" i="8"/>
  <c r="CR134" i="8"/>
  <c r="BV133" i="8"/>
  <c r="BU133" i="8"/>
  <c r="AY133" i="8"/>
  <c r="AX133" i="8"/>
  <c r="AB17" i="8"/>
  <c r="AA17" i="8"/>
  <c r="E43" i="8"/>
  <c r="D43" i="8"/>
  <c r="CS132" i="8"/>
  <c r="CR132" i="8"/>
  <c r="BN132" i="8"/>
  <c r="BN102" i="8" s="1"/>
  <c r="BM132" i="8"/>
  <c r="BM102" i="8" s="1"/>
  <c r="BL132" i="8"/>
  <c r="BL102" i="8" s="1"/>
  <c r="BK132" i="8"/>
  <c r="BK102" i="8" s="1"/>
  <c r="BJ132" i="8"/>
  <c r="BJ102" i="8" s="1"/>
  <c r="BI132" i="8"/>
  <c r="BI102" i="8" s="1"/>
  <c r="BH132" i="8"/>
  <c r="BH102" i="8" s="1"/>
  <c r="BG132" i="8"/>
  <c r="BG102" i="8" s="1"/>
  <c r="BF132" i="8"/>
  <c r="BF102" i="8" s="1"/>
  <c r="E132" i="8"/>
  <c r="D132" i="8"/>
  <c r="DJ131" i="8"/>
  <c r="CS131" i="8"/>
  <c r="CR131" i="8"/>
  <c r="CM131" i="8"/>
  <c r="BP131" i="8"/>
  <c r="BN131" i="8"/>
  <c r="BN101" i="8" s="1"/>
  <c r="BM131" i="8"/>
  <c r="BM101" i="8" s="1"/>
  <c r="BL131" i="8"/>
  <c r="BL101" i="8" s="1"/>
  <c r="BK131" i="8"/>
  <c r="BK101" i="8" s="1"/>
  <c r="BJ131" i="8"/>
  <c r="BJ101" i="8" s="1"/>
  <c r="BI131" i="8"/>
  <c r="BI101" i="8" s="1"/>
  <c r="BH131" i="8"/>
  <c r="BH101" i="8" s="1"/>
  <c r="BG131" i="8"/>
  <c r="BG101" i="8" s="1"/>
  <c r="BF131" i="8"/>
  <c r="AS131" i="8"/>
  <c r="V131" i="8"/>
  <c r="E131" i="8"/>
  <c r="D131" i="8"/>
  <c r="AY114" i="8"/>
  <c r="AX114" i="8"/>
  <c r="AY113" i="8"/>
  <c r="AX113" i="8"/>
  <c r="AB193" i="8"/>
  <c r="AA193" i="8"/>
  <c r="BV111" i="8"/>
  <c r="BU111" i="8"/>
  <c r="AY112" i="8"/>
  <c r="AX112" i="8"/>
  <c r="AB192" i="8"/>
  <c r="AA192" i="8"/>
  <c r="E113" i="8"/>
  <c r="D113" i="8"/>
  <c r="BV110" i="8"/>
  <c r="BU110" i="8"/>
  <c r="AY111" i="8"/>
  <c r="AX111" i="8"/>
  <c r="AB191" i="8"/>
  <c r="AA191" i="8"/>
  <c r="E112" i="8"/>
  <c r="D112" i="8"/>
  <c r="CS63" i="8"/>
  <c r="CR63" i="8"/>
  <c r="AY110" i="8"/>
  <c r="AX110" i="8"/>
  <c r="AB190" i="8"/>
  <c r="AA190" i="8"/>
  <c r="E111" i="8"/>
  <c r="D111" i="8"/>
  <c r="BV109" i="8"/>
  <c r="BU109" i="8"/>
  <c r="AY109" i="8"/>
  <c r="AX109" i="8"/>
  <c r="AB189" i="8"/>
  <c r="AA189" i="8"/>
  <c r="E110" i="8"/>
  <c r="D110" i="8"/>
  <c r="CS62" i="8"/>
  <c r="CR62" i="8"/>
  <c r="BV108" i="8"/>
  <c r="BU108" i="8"/>
  <c r="AY108" i="8"/>
  <c r="AX108" i="8"/>
  <c r="AB188" i="8"/>
  <c r="AA188" i="8"/>
  <c r="E109" i="8"/>
  <c r="D109" i="8"/>
  <c r="CS61" i="8"/>
  <c r="CR61" i="8"/>
  <c r="AY107" i="8"/>
  <c r="AX107" i="8"/>
  <c r="E108" i="8"/>
  <c r="D108" i="8"/>
  <c r="CS60" i="8"/>
  <c r="CR60" i="8"/>
  <c r="BV107" i="8"/>
  <c r="BU107" i="8"/>
  <c r="AB187" i="8"/>
  <c r="AA187" i="8"/>
  <c r="E107" i="8"/>
  <c r="D107" i="8"/>
  <c r="CS58" i="8"/>
  <c r="CR58" i="8"/>
  <c r="BV106" i="8"/>
  <c r="BU106" i="8"/>
  <c r="AY106" i="8"/>
  <c r="AX106" i="8"/>
  <c r="AB186" i="8"/>
  <c r="AA186" i="8"/>
  <c r="E106" i="8"/>
  <c r="D106" i="8"/>
  <c r="CS57" i="8"/>
  <c r="CR57" i="8"/>
  <c r="BV105" i="8"/>
  <c r="BU105" i="8"/>
  <c r="AY105" i="8"/>
  <c r="AX105" i="8"/>
  <c r="AB185" i="8"/>
  <c r="AA185" i="8"/>
  <c r="E105" i="8"/>
  <c r="D105" i="8"/>
  <c r="CS56" i="8"/>
  <c r="CR56" i="8"/>
  <c r="BV104" i="8"/>
  <c r="BU104" i="8"/>
  <c r="AY104" i="8"/>
  <c r="AX104" i="8"/>
  <c r="AB184" i="8"/>
  <c r="AA184" i="8"/>
  <c r="E104" i="8"/>
  <c r="D104" i="8"/>
  <c r="CS133" i="8"/>
  <c r="CR133" i="8"/>
  <c r="BV103" i="8"/>
  <c r="BU103" i="8"/>
  <c r="AY103" i="8"/>
  <c r="AX103" i="8"/>
  <c r="AB103" i="8"/>
  <c r="AA103" i="8"/>
  <c r="E103" i="8"/>
  <c r="D103" i="8"/>
  <c r="DH102" i="8"/>
  <c r="DG102" i="8"/>
  <c r="DF102" i="8"/>
  <c r="DE102" i="8"/>
  <c r="DD102" i="8"/>
  <c r="DC102" i="8"/>
  <c r="DB102" i="8"/>
  <c r="DA102" i="8"/>
  <c r="CZ102" i="8"/>
  <c r="BV102" i="8"/>
  <c r="BU102" i="8"/>
  <c r="AQ102" i="8"/>
  <c r="AP102" i="8"/>
  <c r="AO102" i="8"/>
  <c r="AN102" i="8"/>
  <c r="AM102" i="8"/>
  <c r="AL102" i="8"/>
  <c r="AK102" i="8"/>
  <c r="AJ102" i="8"/>
  <c r="AI102" i="8"/>
  <c r="T102" i="8"/>
  <c r="S102" i="8"/>
  <c r="R102" i="8"/>
  <c r="Q102" i="8"/>
  <c r="P102" i="8"/>
  <c r="O102" i="8"/>
  <c r="N102" i="8"/>
  <c r="M102" i="8"/>
  <c r="L102" i="8"/>
  <c r="DJ101" i="8"/>
  <c r="DH101" i="8"/>
  <c r="DG101" i="8"/>
  <c r="DF101" i="8"/>
  <c r="DE101" i="8"/>
  <c r="DD101" i="8"/>
  <c r="DC101" i="8"/>
  <c r="DB101" i="8"/>
  <c r="DA101" i="8"/>
  <c r="CZ101" i="8"/>
  <c r="CM101" i="8"/>
  <c r="BV101" i="8"/>
  <c r="BU101" i="8"/>
  <c r="BP101" i="8"/>
  <c r="BF101" i="8"/>
  <c r="AS101" i="8"/>
  <c r="AQ101" i="8"/>
  <c r="AP101" i="8"/>
  <c r="AO101" i="8"/>
  <c r="AN101" i="8"/>
  <c r="AM101" i="8"/>
  <c r="AL101" i="8"/>
  <c r="AK101" i="8"/>
  <c r="AJ101" i="8"/>
  <c r="AI101" i="8"/>
  <c r="V101" i="8"/>
  <c r="T101" i="8"/>
  <c r="S101" i="8"/>
  <c r="R101" i="8"/>
  <c r="Q101" i="8"/>
  <c r="P101" i="8"/>
  <c r="O101" i="8"/>
  <c r="N101" i="8"/>
  <c r="M101" i="8"/>
  <c r="L101" i="8"/>
  <c r="AY79" i="8"/>
  <c r="AX79" i="8"/>
  <c r="AY78" i="8"/>
  <c r="AX78" i="8"/>
  <c r="AY77" i="8"/>
  <c r="AX77" i="8"/>
  <c r="E79" i="8"/>
  <c r="D79" i="8"/>
  <c r="AY76" i="8"/>
  <c r="AX76" i="8"/>
  <c r="E78" i="8"/>
  <c r="D78" i="8"/>
  <c r="AY75" i="8"/>
  <c r="AX75" i="8"/>
  <c r="AB196" i="8"/>
  <c r="AA196" i="8"/>
  <c r="E77" i="8"/>
  <c r="D77" i="8"/>
  <c r="BV150" i="8"/>
  <c r="BU150" i="8"/>
  <c r="AY74" i="8"/>
  <c r="AX74" i="8"/>
  <c r="AB195" i="8"/>
  <c r="AA195" i="8"/>
  <c r="E76" i="8"/>
  <c r="D76" i="8"/>
  <c r="AY73" i="8"/>
  <c r="AX73" i="8"/>
  <c r="AB194" i="8"/>
  <c r="AA194" i="8"/>
  <c r="E75" i="8"/>
  <c r="D75" i="8"/>
  <c r="BV112" i="8"/>
  <c r="BU112" i="8"/>
  <c r="BV149" i="8"/>
  <c r="BU149" i="8"/>
  <c r="AY72" i="8"/>
  <c r="AX72" i="8"/>
  <c r="AB74" i="8"/>
  <c r="AA74" i="8"/>
  <c r="E74" i="8"/>
  <c r="D74" i="8"/>
  <c r="CS71" i="8"/>
  <c r="CR71" i="8"/>
  <c r="BV148" i="8"/>
  <c r="BU148" i="8"/>
  <c r="AY71" i="8"/>
  <c r="AX71" i="8"/>
  <c r="AB73" i="8"/>
  <c r="AA73" i="8"/>
  <c r="E73" i="8"/>
  <c r="D73" i="8"/>
  <c r="BV147" i="8"/>
  <c r="BU147" i="8"/>
  <c r="AY70" i="8"/>
  <c r="AX70" i="8"/>
  <c r="AB72" i="8"/>
  <c r="AA72" i="8"/>
  <c r="E72" i="8"/>
  <c r="D72" i="8"/>
  <c r="CS70" i="8"/>
  <c r="CR70" i="8"/>
  <c r="BV146" i="8"/>
  <c r="BU146" i="8"/>
  <c r="AY69" i="8"/>
  <c r="AX69" i="8"/>
  <c r="AB71" i="8"/>
  <c r="AA71" i="8"/>
  <c r="E71" i="8"/>
  <c r="D71" i="8"/>
  <c r="CS69" i="8"/>
  <c r="CR69" i="8"/>
  <c r="BV145" i="8"/>
  <c r="BU145" i="8"/>
  <c r="AB70" i="8"/>
  <c r="AA70" i="8"/>
  <c r="E70" i="8"/>
  <c r="D70" i="8"/>
  <c r="BV151" i="8"/>
  <c r="BU151" i="8"/>
  <c r="AY68" i="8"/>
  <c r="AX68" i="8"/>
  <c r="AB69" i="8"/>
  <c r="AA69" i="8"/>
  <c r="E69" i="8"/>
  <c r="D69" i="8"/>
  <c r="CS68" i="8"/>
  <c r="CR68" i="8"/>
  <c r="BV68" i="8"/>
  <c r="BU68" i="8"/>
  <c r="AY67" i="8"/>
  <c r="AX67" i="8"/>
  <c r="AB68" i="8"/>
  <c r="AA68" i="8"/>
  <c r="E68" i="8"/>
  <c r="D68" i="8"/>
  <c r="CS67" i="8"/>
  <c r="CR67" i="8"/>
  <c r="BV67" i="8"/>
  <c r="BU67" i="8"/>
  <c r="AB67" i="8"/>
  <c r="AA67" i="8"/>
  <c r="E67" i="8"/>
  <c r="D67" i="8"/>
  <c r="DH66" i="8"/>
  <c r="DG66" i="8"/>
  <c r="DF66" i="8"/>
  <c r="DE66" i="8"/>
  <c r="DD66" i="8"/>
  <c r="DC66" i="8"/>
  <c r="DB66" i="8"/>
  <c r="DA66" i="8"/>
  <c r="CZ66" i="8"/>
  <c r="CK66" i="8"/>
  <c r="CJ66" i="8"/>
  <c r="CI66" i="8"/>
  <c r="CH66" i="8"/>
  <c r="CG66" i="8"/>
  <c r="CF66" i="8"/>
  <c r="CE66" i="8"/>
  <c r="CD66" i="8"/>
  <c r="CC66" i="8"/>
  <c r="BN66" i="8"/>
  <c r="BM66" i="8"/>
  <c r="BL66" i="8"/>
  <c r="BK66" i="8"/>
  <c r="BJ66" i="8"/>
  <c r="BI66" i="8"/>
  <c r="BH66" i="8"/>
  <c r="BG66" i="8"/>
  <c r="BF66" i="8"/>
  <c r="AQ66" i="8"/>
  <c r="AP66" i="8"/>
  <c r="AO66" i="8"/>
  <c r="AN66" i="8"/>
  <c r="AM66" i="8"/>
  <c r="AL66" i="8"/>
  <c r="AK66" i="8"/>
  <c r="AJ66" i="8"/>
  <c r="AI66" i="8"/>
  <c r="T66" i="8"/>
  <c r="S66" i="8"/>
  <c r="R66" i="8"/>
  <c r="Q66" i="8"/>
  <c r="P66" i="8"/>
  <c r="O66" i="8"/>
  <c r="N66" i="8"/>
  <c r="M66" i="8"/>
  <c r="L66" i="8"/>
  <c r="DJ65" i="8"/>
  <c r="DH65" i="8"/>
  <c r="DG65" i="8"/>
  <c r="DF65" i="8"/>
  <c r="DE65" i="8"/>
  <c r="DD65" i="8"/>
  <c r="DC65" i="8"/>
  <c r="DB65" i="8"/>
  <c r="DA65" i="8"/>
  <c r="CZ65" i="8"/>
  <c r="CM65" i="8"/>
  <c r="CK65" i="8"/>
  <c r="CJ65" i="8"/>
  <c r="CI65" i="8"/>
  <c r="CH65" i="8"/>
  <c r="CG65" i="8"/>
  <c r="CF65" i="8"/>
  <c r="CE65" i="8"/>
  <c r="CD65" i="8"/>
  <c r="CC65" i="8"/>
  <c r="BP65" i="8"/>
  <c r="BN65" i="8"/>
  <c r="BM65" i="8"/>
  <c r="BL65" i="8"/>
  <c r="BK65" i="8"/>
  <c r="BJ65" i="8"/>
  <c r="BI65" i="8"/>
  <c r="BH65" i="8"/>
  <c r="BG65" i="8"/>
  <c r="BF65" i="8"/>
  <c r="AS65" i="8"/>
  <c r="AQ65" i="8"/>
  <c r="AP65" i="8"/>
  <c r="AO65" i="8"/>
  <c r="AN65" i="8"/>
  <c r="AM65" i="8"/>
  <c r="AL65" i="8"/>
  <c r="AK65" i="8"/>
  <c r="AJ65" i="8"/>
  <c r="AI65" i="8"/>
  <c r="V65" i="8"/>
  <c r="T65" i="8"/>
  <c r="S65" i="8"/>
  <c r="R65" i="8"/>
  <c r="Q65" i="8"/>
  <c r="P65" i="8"/>
  <c r="O65" i="8"/>
  <c r="N65" i="8"/>
  <c r="M65" i="8"/>
  <c r="L65" i="8"/>
  <c r="CS55" i="8"/>
  <c r="CR55" i="8"/>
  <c r="CS54" i="8"/>
  <c r="CR54" i="8"/>
  <c r="CS53" i="8"/>
  <c r="CR53" i="8"/>
  <c r="CS52" i="8"/>
  <c r="CR52" i="8"/>
  <c r="AY51" i="8"/>
  <c r="AX51" i="8"/>
  <c r="AY50" i="8"/>
  <c r="AX50" i="8"/>
  <c r="CS51" i="8"/>
  <c r="CR51" i="8"/>
  <c r="AY49" i="8"/>
  <c r="AX49" i="8"/>
  <c r="CS50" i="8"/>
  <c r="CR50" i="8"/>
  <c r="CS49" i="8"/>
  <c r="CR49" i="8"/>
  <c r="CS48" i="8"/>
  <c r="CR48" i="8"/>
  <c r="BV46" i="8"/>
  <c r="BU46" i="8"/>
  <c r="AY48" i="8"/>
  <c r="AX48" i="8"/>
  <c r="CS47" i="8"/>
  <c r="CR47" i="8"/>
  <c r="BV45" i="8"/>
  <c r="BU45" i="8"/>
  <c r="AY47" i="8"/>
  <c r="AX47" i="8"/>
  <c r="CS46" i="8"/>
  <c r="CR46" i="8"/>
  <c r="BV44" i="8"/>
  <c r="BU44" i="8"/>
  <c r="AY46" i="8"/>
  <c r="AX46" i="8"/>
  <c r="CS45" i="8"/>
  <c r="CR45" i="8"/>
  <c r="AY45" i="8"/>
  <c r="AX45" i="8"/>
  <c r="CS44" i="8"/>
  <c r="CR44" i="8"/>
  <c r="BV43" i="8"/>
  <c r="BU43" i="8"/>
  <c r="AY44" i="8"/>
  <c r="AX44" i="8"/>
  <c r="AB42" i="8"/>
  <c r="AA42" i="8"/>
  <c r="E42" i="8"/>
  <c r="D42" i="8"/>
  <c r="CS43" i="8"/>
  <c r="CR43" i="8"/>
  <c r="BV42" i="8"/>
  <c r="BU42" i="8"/>
  <c r="AY43" i="8"/>
  <c r="AX43" i="8"/>
  <c r="E41" i="8"/>
  <c r="D41" i="8"/>
  <c r="CS42" i="8"/>
  <c r="CR42" i="8"/>
  <c r="BV41" i="8"/>
  <c r="BU41" i="8"/>
  <c r="AY42" i="8"/>
  <c r="AX42" i="8"/>
  <c r="AB41" i="8"/>
  <c r="AA41" i="8"/>
  <c r="CS41" i="8"/>
  <c r="CR41" i="8"/>
  <c r="AY41" i="8"/>
  <c r="AX41" i="8"/>
  <c r="AB40" i="8"/>
  <c r="AA40" i="8"/>
  <c r="E39" i="8"/>
  <c r="D39" i="8"/>
  <c r="CS40" i="8"/>
  <c r="CR40" i="8"/>
  <c r="BV40" i="8"/>
  <c r="BU40" i="8"/>
  <c r="AY40" i="8"/>
  <c r="AX40" i="8"/>
  <c r="AB39" i="8"/>
  <c r="AA39" i="8"/>
  <c r="E38" i="8"/>
  <c r="D38" i="8"/>
  <c r="CS39" i="8"/>
  <c r="CR39" i="8"/>
  <c r="BV39" i="8"/>
  <c r="BU39" i="8"/>
  <c r="AY39" i="8"/>
  <c r="AX39" i="8"/>
  <c r="CS38" i="8"/>
  <c r="CR38" i="8"/>
  <c r="BV38" i="8"/>
  <c r="BU38" i="8"/>
  <c r="AY38" i="8"/>
  <c r="AX38" i="8"/>
  <c r="AB38" i="8"/>
  <c r="AA38" i="8"/>
  <c r="E37" i="8"/>
  <c r="D37" i="8"/>
  <c r="CS37" i="8"/>
  <c r="CR37" i="8"/>
  <c r="BV37" i="8"/>
  <c r="BU37" i="8"/>
  <c r="AY37" i="8"/>
  <c r="AX37" i="8"/>
  <c r="AB37" i="8"/>
  <c r="AA37" i="8"/>
  <c r="CS36" i="8"/>
  <c r="CR36" i="8"/>
  <c r="CK36" i="8"/>
  <c r="CJ36" i="8"/>
  <c r="CI36" i="8"/>
  <c r="CH36" i="8"/>
  <c r="CG36" i="8"/>
  <c r="CF36" i="8"/>
  <c r="CE36" i="8"/>
  <c r="CD36" i="8"/>
  <c r="CC36" i="8"/>
  <c r="BN36" i="8"/>
  <c r="BM36" i="8"/>
  <c r="BL36" i="8"/>
  <c r="BK36" i="8"/>
  <c r="BJ36" i="8"/>
  <c r="BI36" i="8"/>
  <c r="BH36" i="8"/>
  <c r="BG36" i="8"/>
  <c r="BF36" i="8"/>
  <c r="AQ36" i="8"/>
  <c r="AP36" i="8"/>
  <c r="AO36" i="8"/>
  <c r="AN36" i="8"/>
  <c r="AM36" i="8"/>
  <c r="AL36" i="8"/>
  <c r="AK36" i="8"/>
  <c r="AJ36" i="8"/>
  <c r="AI36" i="8"/>
  <c r="T36" i="8"/>
  <c r="S36" i="8"/>
  <c r="R36" i="8"/>
  <c r="Q36" i="8"/>
  <c r="P36" i="8"/>
  <c r="O36" i="8"/>
  <c r="N36" i="8"/>
  <c r="M36" i="8"/>
  <c r="L36" i="8"/>
  <c r="DJ35" i="8"/>
  <c r="CS35" i="8"/>
  <c r="CR35" i="8"/>
  <c r="CM35" i="8"/>
  <c r="CK35" i="8"/>
  <c r="CJ35" i="8"/>
  <c r="CI35" i="8"/>
  <c r="CH35" i="8"/>
  <c r="CG35" i="8"/>
  <c r="CF35" i="8"/>
  <c r="CE35" i="8"/>
  <c r="CD35" i="8"/>
  <c r="CC35" i="8"/>
  <c r="BP35" i="8"/>
  <c r="BN35" i="8"/>
  <c r="BM35" i="8"/>
  <c r="BL35" i="8"/>
  <c r="BK35" i="8"/>
  <c r="BJ35" i="8"/>
  <c r="BI35" i="8"/>
  <c r="BH35" i="8"/>
  <c r="BG35" i="8"/>
  <c r="BF35" i="8"/>
  <c r="AS35" i="8"/>
  <c r="AQ35" i="8"/>
  <c r="AP35" i="8"/>
  <c r="AO35" i="8"/>
  <c r="AN35" i="8"/>
  <c r="AM35" i="8"/>
  <c r="AL35" i="8"/>
  <c r="AK35" i="8"/>
  <c r="AJ35" i="8"/>
  <c r="AI35" i="8"/>
  <c r="V35" i="8"/>
  <c r="T35" i="8"/>
  <c r="S35" i="8"/>
  <c r="R35" i="8"/>
  <c r="Q35" i="8"/>
  <c r="P35" i="8"/>
  <c r="O35" i="8"/>
  <c r="N35" i="8"/>
  <c r="M35" i="8"/>
  <c r="L35" i="8"/>
  <c r="AY24" i="8"/>
  <c r="AX24" i="8"/>
  <c r="AY23" i="8"/>
  <c r="AX23" i="8"/>
  <c r="AY22" i="8"/>
  <c r="AX22" i="8"/>
  <c r="AY21" i="8"/>
  <c r="AX21" i="8"/>
  <c r="AY20" i="8"/>
  <c r="AX20" i="8"/>
  <c r="AY19" i="8"/>
  <c r="AX19" i="8"/>
  <c r="AB16" i="8"/>
  <c r="AA16" i="8"/>
  <c r="BV18" i="8"/>
  <c r="BU18" i="8"/>
  <c r="AY18" i="8"/>
  <c r="AX18" i="8"/>
  <c r="BV17" i="8"/>
  <c r="BU17" i="8"/>
  <c r="AY17" i="8"/>
  <c r="AX17" i="8"/>
  <c r="BV16" i="8"/>
  <c r="BU16" i="8"/>
  <c r="AY16" i="8"/>
  <c r="AX16" i="8"/>
  <c r="AB15" i="8"/>
  <c r="AA15" i="8"/>
  <c r="BV15" i="8"/>
  <c r="BU15" i="8"/>
  <c r="AY15" i="8"/>
  <c r="AX15" i="8"/>
  <c r="BV14" i="8"/>
  <c r="BU14" i="8"/>
  <c r="AY14" i="8"/>
  <c r="AX14" i="8"/>
  <c r="AB14" i="8"/>
  <c r="AA14" i="8"/>
  <c r="BV13" i="8"/>
  <c r="BU13" i="8"/>
  <c r="AY13" i="8"/>
  <c r="AX13" i="8"/>
  <c r="AB13" i="8"/>
  <c r="AA13" i="8"/>
  <c r="BV12" i="8"/>
  <c r="BU12" i="8"/>
  <c r="AY12" i="8"/>
  <c r="AX12" i="8"/>
  <c r="BV11" i="8"/>
  <c r="BU11" i="8"/>
  <c r="AY11" i="8"/>
  <c r="AX11" i="8"/>
  <c r="AB12" i="8"/>
  <c r="AA12" i="8"/>
  <c r="BV10" i="8"/>
  <c r="BU10" i="8"/>
  <c r="AY10" i="8"/>
  <c r="AX10" i="8"/>
  <c r="AB11" i="8"/>
  <c r="AA11" i="8"/>
  <c r="E10" i="8"/>
  <c r="D10" i="8"/>
  <c r="CS73" i="8"/>
  <c r="CR73" i="8"/>
  <c r="BV9" i="8"/>
  <c r="BU9" i="8"/>
  <c r="AY9" i="8"/>
  <c r="AX9" i="8"/>
  <c r="AB10" i="8"/>
  <c r="AA10" i="8"/>
  <c r="E9" i="8"/>
  <c r="D9" i="8"/>
  <c r="CS72" i="8"/>
  <c r="CR72" i="8"/>
  <c r="BV8" i="8"/>
  <c r="BU8" i="8"/>
  <c r="AY8" i="8"/>
  <c r="AX8" i="8"/>
  <c r="AB9" i="8"/>
  <c r="AA9" i="8"/>
  <c r="E8" i="8"/>
  <c r="D8" i="8"/>
  <c r="DH7" i="8"/>
  <c r="DG7" i="8"/>
  <c r="DF7" i="8"/>
  <c r="DE7" i="8"/>
  <c r="DD7" i="8"/>
  <c r="DC7" i="8"/>
  <c r="DB7" i="8"/>
  <c r="DA7" i="8"/>
  <c r="CZ7" i="8"/>
  <c r="CK7" i="8"/>
  <c r="CJ7" i="8"/>
  <c r="CI7" i="8"/>
  <c r="CH7" i="8"/>
  <c r="CG7" i="8"/>
  <c r="CF7" i="8"/>
  <c r="CE7" i="8"/>
  <c r="CD7" i="8"/>
  <c r="CC7" i="8"/>
  <c r="BN7" i="8"/>
  <c r="BM7" i="8"/>
  <c r="BL7" i="8"/>
  <c r="BK7" i="8"/>
  <c r="BJ7" i="8"/>
  <c r="BI7" i="8"/>
  <c r="BH7" i="8"/>
  <c r="BG7" i="8"/>
  <c r="BF7" i="8"/>
  <c r="AQ7" i="8"/>
  <c r="AP7" i="8"/>
  <c r="AO7" i="8"/>
  <c r="AN7" i="8"/>
  <c r="AM7" i="8"/>
  <c r="AL7" i="8"/>
  <c r="AK7" i="8"/>
  <c r="AJ7" i="8"/>
  <c r="AI7" i="8"/>
  <c r="T7" i="8"/>
  <c r="S7" i="8"/>
  <c r="R7" i="8"/>
  <c r="Q7" i="8"/>
  <c r="P7" i="8"/>
  <c r="O7" i="8"/>
  <c r="N7" i="8"/>
  <c r="M7" i="8"/>
  <c r="L7" i="8"/>
  <c r="DJ6" i="8"/>
  <c r="DH6" i="8"/>
  <c r="DG6" i="8"/>
  <c r="DF6" i="8"/>
  <c r="DE6" i="8"/>
  <c r="DD6" i="8"/>
  <c r="DC6" i="8"/>
  <c r="DB6" i="8"/>
  <c r="DA6" i="8"/>
  <c r="CZ6" i="8"/>
  <c r="CM6" i="8"/>
  <c r="CK6" i="8"/>
  <c r="CJ6" i="8"/>
  <c r="CI6" i="8"/>
  <c r="CH6" i="8"/>
  <c r="CG6" i="8"/>
  <c r="CF6" i="8"/>
  <c r="CE6" i="8"/>
  <c r="CD6" i="8"/>
  <c r="CC6" i="8"/>
  <c r="BP6" i="8"/>
  <c r="BN6" i="8"/>
  <c r="BM6" i="8"/>
  <c r="BL6" i="8"/>
  <c r="BK6" i="8"/>
  <c r="BJ6" i="8"/>
  <c r="BI6" i="8"/>
  <c r="BH6" i="8"/>
  <c r="BG6" i="8"/>
  <c r="BF6" i="8"/>
  <c r="AS6" i="8"/>
  <c r="AQ6" i="8"/>
  <c r="AP6" i="8"/>
  <c r="AO6" i="8"/>
  <c r="AN6" i="8"/>
  <c r="AM6" i="8"/>
  <c r="AL6" i="8"/>
  <c r="AK6" i="8"/>
  <c r="AJ6" i="8"/>
  <c r="AI6" i="8"/>
  <c r="V6" i="8"/>
  <c r="T6" i="8"/>
  <c r="S6" i="8"/>
  <c r="R6" i="8"/>
  <c r="Q6" i="8"/>
  <c r="P6" i="8"/>
  <c r="O6" i="8"/>
  <c r="N6" i="8"/>
  <c r="M6" i="8"/>
  <c r="L6" i="8"/>
  <c r="DJ4" i="8"/>
  <c r="CM4" i="8"/>
  <c r="BP4" i="8"/>
  <c r="AS4" i="8"/>
  <c r="V4" i="8"/>
  <c r="DJ3" i="8"/>
  <c r="CM3" i="8"/>
  <c r="BP3" i="8"/>
  <c r="AS3" i="8"/>
  <c r="V3" i="8"/>
  <c r="DJ2" i="8"/>
  <c r="CX2" i="8"/>
  <c r="CM2" i="8"/>
  <c r="CA2" i="8"/>
  <c r="BP2" i="8"/>
  <c r="BD2" i="8"/>
  <c r="AS2" i="8"/>
  <c r="AG2" i="8"/>
  <c r="V2" i="8"/>
  <c r="J2" i="8"/>
  <c r="AA37" i="11" l="1"/>
  <c r="AB91" i="11"/>
  <c r="AA91" i="11"/>
  <c r="CS183" i="8"/>
  <c r="E101" i="8"/>
  <c r="AB102" i="8"/>
  <c r="AX66" i="8"/>
  <c r="BU183" i="8"/>
  <c r="D102" i="8"/>
  <c r="BV66" i="8"/>
  <c r="CS102" i="8"/>
  <c r="AY182" i="8"/>
  <c r="AY183" i="8"/>
  <c r="AX7" i="8"/>
  <c r="BV7" i="8"/>
  <c r="CR101" i="8"/>
  <c r="AA6" i="8"/>
  <c r="AY7" i="8"/>
  <c r="AB35" i="8"/>
  <c r="AB7" i="8"/>
  <c r="CR102" i="8"/>
  <c r="E183" i="8"/>
  <c r="E35" i="8"/>
  <c r="AY36" i="8"/>
  <c r="AY65" i="8"/>
  <c r="CR183" i="8"/>
  <c r="BU66" i="8"/>
  <c r="AY101" i="8"/>
  <c r="E102" i="8"/>
  <c r="CS182" i="8"/>
  <c r="D7" i="8"/>
  <c r="AB65" i="8"/>
  <c r="AY66" i="8"/>
  <c r="AX101" i="8"/>
  <c r="CS101" i="8"/>
  <c r="BU162" i="8"/>
  <c r="CK162" i="8" s="1"/>
  <c r="D6" i="8"/>
  <c r="AA36" i="8"/>
  <c r="AB66" i="8"/>
  <c r="AB101" i="8"/>
  <c r="BV182" i="8"/>
  <c r="CR6" i="8"/>
  <c r="CS7" i="8"/>
  <c r="AB36" i="8"/>
  <c r="E65" i="8"/>
  <c r="AA101" i="8"/>
  <c r="BV183" i="8"/>
  <c r="BV35" i="8"/>
  <c r="E66" i="8"/>
  <c r="AX131" i="8"/>
  <c r="BU7" i="8"/>
  <c r="AY131" i="8"/>
  <c r="AY132" i="8"/>
  <c r="AB182" i="8"/>
  <c r="BU6" i="8"/>
  <c r="AX6" i="8"/>
  <c r="AY35" i="8"/>
  <c r="CS65" i="8"/>
  <c r="CR66" i="8"/>
  <c r="E36" i="8"/>
  <c r="E182" i="8"/>
  <c r="AB183" i="8"/>
  <c r="BV36" i="8"/>
  <c r="BV65" i="8"/>
  <c r="AA102" i="8"/>
  <c r="AX102" i="8"/>
  <c r="E6" i="8"/>
  <c r="AB6" i="8"/>
  <c r="AY6" i="8"/>
  <c r="BV6" i="8"/>
  <c r="CS6" i="8"/>
  <c r="E7" i="8"/>
  <c r="CS66" i="8"/>
  <c r="AY102" i="8"/>
  <c r="AA66" i="8"/>
  <c r="D65" i="8"/>
  <c r="AA65" i="8"/>
  <c r="AX65" i="8"/>
  <c r="BU65" i="8"/>
  <c r="CR65" i="8"/>
  <c r="D66" i="8"/>
  <c r="BU161" i="8"/>
  <c r="AX183" i="8"/>
  <c r="D35" i="8"/>
  <c r="AA35" i="8"/>
  <c r="AX35" i="8"/>
  <c r="BU35" i="8"/>
  <c r="BU36" i="8"/>
  <c r="AA183" i="8"/>
  <c r="AX36" i="8"/>
  <c r="D182" i="8"/>
  <c r="AA182" i="8"/>
  <c r="AX182" i="8"/>
  <c r="BU182" i="8"/>
  <c r="CR182" i="8"/>
  <c r="D183" i="8"/>
  <c r="CR7" i="8"/>
  <c r="D36" i="8"/>
  <c r="D101" i="8"/>
  <c r="AX132" i="8"/>
  <c r="AA7" i="8"/>
  <c r="CG162" i="8" l="1"/>
  <c r="BV162" i="8" s="1"/>
  <c r="CG161" i="8"/>
  <c r="CK161" i="8"/>
  <c r="BV161" i="8" l="1"/>
  <c r="AY94" i="7" l="1"/>
  <c r="AX94" i="7"/>
  <c r="AX10" i="7"/>
  <c r="AY10" i="7"/>
  <c r="AS53" i="7" l="1"/>
  <c r="AQ53" i="7"/>
  <c r="AP53" i="7"/>
  <c r="AO53" i="7"/>
  <c r="AN53" i="7"/>
  <c r="AM53" i="7"/>
  <c r="AL53" i="7"/>
  <c r="AK53" i="7"/>
  <c r="AJ53" i="7"/>
  <c r="AI53" i="7"/>
  <c r="E12" i="7"/>
  <c r="D12" i="7"/>
  <c r="AB53" i="7" l="1"/>
  <c r="AA53" i="7"/>
  <c r="AY74" i="6" l="1"/>
  <c r="AX74" i="6"/>
  <c r="AY73" i="6"/>
  <c r="AX73" i="6"/>
  <c r="AB8" i="6" l="1"/>
  <c r="AA8" i="6"/>
  <c r="E127" i="6"/>
  <c r="D127" i="6"/>
  <c r="AB44" i="6"/>
  <c r="AA44" i="6"/>
  <c r="BV40" i="5"/>
  <c r="BU40" i="5"/>
  <c r="CS62" i="7"/>
  <c r="CR62" i="7"/>
  <c r="AB10" i="6" l="1"/>
  <c r="AA10" i="6"/>
  <c r="E177" i="7" l="1"/>
  <c r="D177" i="7"/>
  <c r="E176" i="7"/>
  <c r="D176" i="7"/>
  <c r="E175" i="7"/>
  <c r="D175" i="7"/>
  <c r="E174" i="7"/>
  <c r="D174" i="7"/>
  <c r="E173" i="7"/>
  <c r="D173" i="7"/>
  <c r="E172" i="7"/>
  <c r="D172" i="7"/>
  <c r="E171" i="7"/>
  <c r="D171" i="7"/>
  <c r="DH170" i="7"/>
  <c r="DH140" i="7" s="1"/>
  <c r="DG170" i="7"/>
  <c r="DG140" i="7" s="1"/>
  <c r="DF170" i="7"/>
  <c r="DF140" i="7" s="1"/>
  <c r="DE170" i="7"/>
  <c r="DE140" i="7" s="1"/>
  <c r="DD170" i="7"/>
  <c r="DD140" i="7" s="1"/>
  <c r="DC170" i="7"/>
  <c r="DC140" i="7" s="1"/>
  <c r="DB170" i="7"/>
  <c r="DB140" i="7" s="1"/>
  <c r="DA170" i="7"/>
  <c r="CZ170" i="7"/>
  <c r="CZ140" i="7" s="1"/>
  <c r="CK140" i="7"/>
  <c r="CJ140" i="7"/>
  <c r="CI140" i="7"/>
  <c r="CH140" i="7"/>
  <c r="CG140" i="7"/>
  <c r="CF140" i="7"/>
  <c r="CE140" i="7"/>
  <c r="CD140" i="7"/>
  <c r="CC140" i="7"/>
  <c r="BN170" i="7"/>
  <c r="BM170" i="7"/>
  <c r="BL170" i="7"/>
  <c r="BK170" i="7"/>
  <c r="BJ170" i="7"/>
  <c r="BI170" i="7"/>
  <c r="BH170" i="7"/>
  <c r="BG170" i="7"/>
  <c r="BF170" i="7"/>
  <c r="AQ170" i="7"/>
  <c r="AP170" i="7"/>
  <c r="AO170" i="7"/>
  <c r="AN170" i="7"/>
  <c r="AM170" i="7"/>
  <c r="AL170" i="7"/>
  <c r="AK170" i="7"/>
  <c r="AJ170" i="7"/>
  <c r="AI170" i="7"/>
  <c r="T170" i="7"/>
  <c r="S170" i="7"/>
  <c r="R170" i="7"/>
  <c r="Q170" i="7"/>
  <c r="P170" i="7"/>
  <c r="O170" i="7"/>
  <c r="N170" i="7"/>
  <c r="M170" i="7"/>
  <c r="L170" i="7"/>
  <c r="DJ169" i="7"/>
  <c r="DH169" i="7"/>
  <c r="DH139" i="7" s="1"/>
  <c r="DG169" i="7"/>
  <c r="DF169" i="7"/>
  <c r="DF139" i="7" s="1"/>
  <c r="DE169" i="7"/>
  <c r="DE139" i="7" s="1"/>
  <c r="DD169" i="7"/>
  <c r="DD139" i="7" s="1"/>
  <c r="DC169" i="7"/>
  <c r="DC139" i="7" s="1"/>
  <c r="DB169" i="7"/>
  <c r="DB139" i="7" s="1"/>
  <c r="DA169" i="7"/>
  <c r="DA139" i="7" s="1"/>
  <c r="CZ169" i="7"/>
  <c r="CZ139" i="7" s="1"/>
  <c r="CM139" i="7"/>
  <c r="CK139" i="7"/>
  <c r="CJ139" i="7"/>
  <c r="CI139" i="7"/>
  <c r="CH139" i="7"/>
  <c r="CG139" i="7"/>
  <c r="CF139" i="7"/>
  <c r="CE139" i="7"/>
  <c r="CD139" i="7"/>
  <c r="CC139" i="7"/>
  <c r="BP169" i="7"/>
  <c r="BN169" i="7"/>
  <c r="BM169" i="7"/>
  <c r="BL169" i="7"/>
  <c r="BK169" i="7"/>
  <c r="BJ169" i="7"/>
  <c r="BI169" i="7"/>
  <c r="BH169" i="7"/>
  <c r="BG169" i="7"/>
  <c r="BF169" i="7"/>
  <c r="AS169" i="7"/>
  <c r="AQ169" i="7"/>
  <c r="AP169" i="7"/>
  <c r="AO169" i="7"/>
  <c r="AN169" i="7"/>
  <c r="AM169" i="7"/>
  <c r="AL169" i="7"/>
  <c r="AK169" i="7"/>
  <c r="AJ169" i="7"/>
  <c r="AI169" i="7"/>
  <c r="V169" i="7"/>
  <c r="T169" i="7"/>
  <c r="S169" i="7"/>
  <c r="R169" i="7"/>
  <c r="Q169" i="7"/>
  <c r="P169" i="7"/>
  <c r="O169" i="7"/>
  <c r="N169" i="7"/>
  <c r="M169" i="7"/>
  <c r="L169" i="7"/>
  <c r="E154" i="7"/>
  <c r="D154" i="7"/>
  <c r="E153" i="7"/>
  <c r="D153" i="7"/>
  <c r="E152" i="7"/>
  <c r="D152" i="7"/>
  <c r="CS150" i="7"/>
  <c r="CR150" i="7"/>
  <c r="E151" i="7"/>
  <c r="D151" i="7"/>
  <c r="CS149" i="7"/>
  <c r="CR149" i="7"/>
  <c r="E150" i="7"/>
  <c r="D150" i="7"/>
  <c r="CS148" i="7"/>
  <c r="CR148" i="7"/>
  <c r="E149" i="7"/>
  <c r="D149" i="7"/>
  <c r="CS147" i="7"/>
  <c r="CR147" i="7"/>
  <c r="E148" i="7"/>
  <c r="D148" i="7"/>
  <c r="CS146" i="7"/>
  <c r="CR146" i="7"/>
  <c r="E147" i="7"/>
  <c r="D147" i="7"/>
  <c r="CS145" i="7"/>
  <c r="CR145" i="7"/>
  <c r="E146" i="7"/>
  <c r="D146" i="7"/>
  <c r="CS144" i="7"/>
  <c r="CR144" i="7"/>
  <c r="E145" i="7"/>
  <c r="D145" i="7"/>
  <c r="CS143" i="7"/>
  <c r="CR143" i="7"/>
  <c r="E144" i="7"/>
  <c r="D144" i="7"/>
  <c r="CS142" i="7"/>
  <c r="CR142" i="7"/>
  <c r="AY143" i="7"/>
  <c r="AX143" i="7"/>
  <c r="E143" i="7"/>
  <c r="D143" i="7"/>
  <c r="CS141" i="7"/>
  <c r="CR141" i="7"/>
  <c r="AY142" i="7"/>
  <c r="AX142" i="7"/>
  <c r="AB89" i="7"/>
  <c r="AA89" i="7"/>
  <c r="E142" i="7"/>
  <c r="D142" i="7"/>
  <c r="BV94" i="7"/>
  <c r="BU94" i="7"/>
  <c r="AY141" i="7"/>
  <c r="AX141" i="7"/>
  <c r="AB88" i="7"/>
  <c r="AA88" i="7"/>
  <c r="E141" i="7"/>
  <c r="D141" i="7"/>
  <c r="BN140" i="7"/>
  <c r="BN116" i="7" s="1"/>
  <c r="BM140" i="7"/>
  <c r="BM116" i="7" s="1"/>
  <c r="BL140" i="7"/>
  <c r="BL116" i="7" s="1"/>
  <c r="BK140" i="7"/>
  <c r="BK116" i="7" s="1"/>
  <c r="BJ140" i="7"/>
  <c r="BJ116" i="7" s="1"/>
  <c r="BI140" i="7"/>
  <c r="BI116" i="7" s="1"/>
  <c r="BH140" i="7"/>
  <c r="BH116" i="7" s="1"/>
  <c r="BG140" i="7"/>
  <c r="BG116" i="7" s="1"/>
  <c r="BF140" i="7"/>
  <c r="AB140" i="7"/>
  <c r="AA140" i="7"/>
  <c r="E140" i="7"/>
  <c r="D140" i="7"/>
  <c r="DJ139" i="7"/>
  <c r="DG139" i="7"/>
  <c r="BP139" i="7"/>
  <c r="BN139" i="7"/>
  <c r="BN115" i="7" s="1"/>
  <c r="BM139" i="7"/>
  <c r="BM115" i="7" s="1"/>
  <c r="BL139" i="7"/>
  <c r="BL115" i="7" s="1"/>
  <c r="BK139" i="7"/>
  <c r="BK115" i="7" s="1"/>
  <c r="BJ139" i="7"/>
  <c r="BJ115" i="7" s="1"/>
  <c r="BI139" i="7"/>
  <c r="BI115" i="7" s="1"/>
  <c r="BH139" i="7"/>
  <c r="BH115" i="7" s="1"/>
  <c r="BG139" i="7"/>
  <c r="BG115" i="7" s="1"/>
  <c r="BF139" i="7"/>
  <c r="BF115" i="7" s="1"/>
  <c r="AS139" i="7"/>
  <c r="AB139" i="7"/>
  <c r="AA139" i="7"/>
  <c r="V139" i="7"/>
  <c r="E139" i="7"/>
  <c r="D139" i="7"/>
  <c r="BV125" i="7"/>
  <c r="BU125" i="7"/>
  <c r="AB125" i="7"/>
  <c r="AA125" i="7"/>
  <c r="BV124" i="7"/>
  <c r="BU124" i="7"/>
  <c r="AB124" i="7"/>
  <c r="AA124" i="7"/>
  <c r="E129" i="7"/>
  <c r="D129" i="7"/>
  <c r="AY124" i="7"/>
  <c r="AX124" i="7"/>
  <c r="AB123" i="7"/>
  <c r="AA123" i="7"/>
  <c r="E128" i="7"/>
  <c r="D128" i="7"/>
  <c r="BV123" i="7"/>
  <c r="BU123" i="7"/>
  <c r="AY123" i="7"/>
  <c r="AX123" i="7"/>
  <c r="E127" i="7"/>
  <c r="D127" i="7"/>
  <c r="BV122" i="7"/>
  <c r="BU122" i="7"/>
  <c r="AY122" i="7"/>
  <c r="AX122" i="7"/>
  <c r="AB122" i="7"/>
  <c r="AA122" i="7"/>
  <c r="E122" i="7"/>
  <c r="D122" i="7"/>
  <c r="BV121" i="7"/>
  <c r="BU121" i="7"/>
  <c r="AY121" i="7"/>
  <c r="AX121" i="7"/>
  <c r="AB121" i="7"/>
  <c r="AA121" i="7"/>
  <c r="E121" i="7"/>
  <c r="D121" i="7"/>
  <c r="BV120" i="7"/>
  <c r="BU120" i="7"/>
  <c r="AY120" i="7"/>
  <c r="AX120" i="7"/>
  <c r="AB120" i="7"/>
  <c r="AA120" i="7"/>
  <c r="E120" i="7"/>
  <c r="D120" i="7"/>
  <c r="BV119" i="7"/>
  <c r="BU119" i="7"/>
  <c r="AY119" i="7"/>
  <c r="AX119" i="7"/>
  <c r="AB119" i="7"/>
  <c r="AA119" i="7"/>
  <c r="E119" i="7"/>
  <c r="D119" i="7"/>
  <c r="BV118" i="7"/>
  <c r="BU118" i="7"/>
  <c r="AY118" i="7"/>
  <c r="AX118" i="7"/>
  <c r="AB118" i="7"/>
  <c r="AA118" i="7"/>
  <c r="E118" i="7"/>
  <c r="D118" i="7"/>
  <c r="BV117" i="7"/>
  <c r="BU117" i="7"/>
  <c r="AY117" i="7"/>
  <c r="AX117" i="7"/>
  <c r="AB117" i="7"/>
  <c r="AA117" i="7"/>
  <c r="E117" i="7"/>
  <c r="D117" i="7"/>
  <c r="CS116" i="7"/>
  <c r="CR116" i="7"/>
  <c r="CK116" i="7"/>
  <c r="CJ116" i="7"/>
  <c r="CI116" i="7"/>
  <c r="CH116" i="7"/>
  <c r="CG116" i="7"/>
  <c r="CF116" i="7"/>
  <c r="CE116" i="7"/>
  <c r="CD116" i="7"/>
  <c r="CC116" i="7"/>
  <c r="AQ116" i="7"/>
  <c r="AQ86" i="7" s="1"/>
  <c r="AP116" i="7"/>
  <c r="AP86" i="7" s="1"/>
  <c r="AO116" i="7"/>
  <c r="AO86" i="7" s="1"/>
  <c r="AN116" i="7"/>
  <c r="AM116" i="7"/>
  <c r="AM86" i="7" s="1"/>
  <c r="AL116" i="7"/>
  <c r="AK116" i="7"/>
  <c r="AK86" i="7" s="1"/>
  <c r="AJ116" i="7"/>
  <c r="AJ86" i="7" s="1"/>
  <c r="AI116" i="7"/>
  <c r="AI86" i="7" s="1"/>
  <c r="T116" i="7"/>
  <c r="S116" i="7"/>
  <c r="R116" i="7"/>
  <c r="Q116" i="7"/>
  <c r="P116" i="7"/>
  <c r="O116" i="7"/>
  <c r="N116" i="7"/>
  <c r="M116" i="7"/>
  <c r="L116" i="7"/>
  <c r="DJ115" i="7"/>
  <c r="CS115" i="7"/>
  <c r="CR115" i="7"/>
  <c r="CM115" i="7"/>
  <c r="CK115" i="7"/>
  <c r="CJ115" i="7"/>
  <c r="CI115" i="7"/>
  <c r="CH115" i="7"/>
  <c r="CG115" i="7"/>
  <c r="CF115" i="7"/>
  <c r="CE115" i="7"/>
  <c r="CD115" i="7"/>
  <c r="CC115" i="7"/>
  <c r="BP115" i="7"/>
  <c r="AS115" i="7"/>
  <c r="AQ115" i="7"/>
  <c r="AQ85" i="7" s="1"/>
  <c r="AP115" i="7"/>
  <c r="AP85" i="7" s="1"/>
  <c r="AO115" i="7"/>
  <c r="AO85" i="7" s="1"/>
  <c r="AN115" i="7"/>
  <c r="AN85" i="7" s="1"/>
  <c r="AM115" i="7"/>
  <c r="AM85" i="7" s="1"/>
  <c r="AL115" i="7"/>
  <c r="AL85" i="7" s="1"/>
  <c r="AK115" i="7"/>
  <c r="AK85" i="7" s="1"/>
  <c r="AJ115" i="7"/>
  <c r="AJ85" i="7" s="1"/>
  <c r="AI115" i="7"/>
  <c r="AI85" i="7" s="1"/>
  <c r="V115" i="7"/>
  <c r="T115" i="7"/>
  <c r="S115" i="7"/>
  <c r="R115" i="7"/>
  <c r="Q115" i="7"/>
  <c r="P115" i="7"/>
  <c r="O115" i="7"/>
  <c r="N115" i="7"/>
  <c r="M115" i="7"/>
  <c r="L115" i="7"/>
  <c r="BV49" i="7"/>
  <c r="BU49" i="7"/>
  <c r="BV48" i="7"/>
  <c r="BU48" i="7"/>
  <c r="BV47" i="7"/>
  <c r="BU47" i="7"/>
  <c r="BV46" i="7"/>
  <c r="BU46" i="7"/>
  <c r="CS101" i="7"/>
  <c r="CR101" i="7"/>
  <c r="BV45" i="7"/>
  <c r="BU45" i="7"/>
  <c r="CS100" i="7"/>
  <c r="CR100" i="7"/>
  <c r="BV44" i="7"/>
  <c r="BU44" i="7"/>
  <c r="CS99" i="7"/>
  <c r="CR99" i="7"/>
  <c r="BV43" i="7"/>
  <c r="BU43" i="7"/>
  <c r="CS98" i="7"/>
  <c r="CR98" i="7"/>
  <c r="BV93" i="7"/>
  <c r="BU93" i="7"/>
  <c r="AB148" i="7"/>
  <c r="AA148" i="7"/>
  <c r="CS97" i="7"/>
  <c r="CR97" i="7"/>
  <c r="BV92" i="7"/>
  <c r="BU92" i="7"/>
  <c r="AB147" i="7"/>
  <c r="AA147" i="7"/>
  <c r="CS96" i="7"/>
  <c r="CR96" i="7"/>
  <c r="BV91" i="7"/>
  <c r="BU91" i="7"/>
  <c r="AB93" i="7"/>
  <c r="AA93" i="7"/>
  <c r="CS95" i="7"/>
  <c r="CR95" i="7"/>
  <c r="BV42" i="7"/>
  <c r="BU42" i="7"/>
  <c r="AY97" i="7"/>
  <c r="AX97" i="7"/>
  <c r="AB146" i="7"/>
  <c r="AA146" i="7"/>
  <c r="CS94" i="7"/>
  <c r="CR94" i="7"/>
  <c r="AY96" i="7"/>
  <c r="AX96" i="7"/>
  <c r="AB92" i="7"/>
  <c r="AA92" i="7"/>
  <c r="CS93" i="7"/>
  <c r="CR93" i="7"/>
  <c r="AY95" i="7"/>
  <c r="AX95" i="7"/>
  <c r="AB91" i="7"/>
  <c r="AA91" i="7"/>
  <c r="E93" i="7"/>
  <c r="D93" i="7"/>
  <c r="CS92" i="7"/>
  <c r="CR92" i="7"/>
  <c r="BV41" i="7"/>
  <c r="BU41" i="7"/>
  <c r="AY93" i="7"/>
  <c r="AX93" i="7"/>
  <c r="AB145" i="7"/>
  <c r="AA145" i="7"/>
  <c r="E92" i="7"/>
  <c r="D92" i="7"/>
  <c r="CS91" i="7"/>
  <c r="CR91" i="7"/>
  <c r="AY92" i="7"/>
  <c r="AX92" i="7"/>
  <c r="AB90" i="7"/>
  <c r="AA90" i="7"/>
  <c r="CS90" i="7"/>
  <c r="CR90" i="7"/>
  <c r="BV90" i="7"/>
  <c r="BU90" i="7"/>
  <c r="AY91" i="7"/>
  <c r="AX91" i="7"/>
  <c r="AB144" i="7"/>
  <c r="AA144" i="7"/>
  <c r="E91" i="7"/>
  <c r="D91" i="7"/>
  <c r="AY90" i="7"/>
  <c r="AX90" i="7"/>
  <c r="AB143" i="7"/>
  <c r="AA143" i="7"/>
  <c r="E90" i="7"/>
  <c r="D90" i="7"/>
  <c r="CS89" i="7"/>
  <c r="CR89" i="7"/>
  <c r="BV89" i="7"/>
  <c r="BU89" i="7"/>
  <c r="AY89" i="7"/>
  <c r="AX89" i="7"/>
  <c r="AB142" i="7"/>
  <c r="AA142" i="7"/>
  <c r="E89" i="7"/>
  <c r="D89" i="7"/>
  <c r="CS88" i="7"/>
  <c r="CR88" i="7"/>
  <c r="BV88" i="7"/>
  <c r="BU88" i="7"/>
  <c r="AY88" i="7"/>
  <c r="AX88" i="7"/>
  <c r="AB141" i="7"/>
  <c r="AA141" i="7"/>
  <c r="E88" i="7"/>
  <c r="D88" i="7"/>
  <c r="CS87" i="7"/>
  <c r="CR87" i="7"/>
  <c r="BV87" i="7"/>
  <c r="BU87" i="7"/>
  <c r="AY87" i="7"/>
  <c r="AX87" i="7"/>
  <c r="AB87" i="7"/>
  <c r="AA87" i="7"/>
  <c r="E87" i="7"/>
  <c r="D87" i="7"/>
  <c r="CS86" i="7"/>
  <c r="CR86" i="7"/>
  <c r="BV86" i="7"/>
  <c r="BU86" i="7"/>
  <c r="BN86" i="7"/>
  <c r="BM86" i="7"/>
  <c r="BL86" i="7"/>
  <c r="BK86" i="7"/>
  <c r="BJ86" i="7"/>
  <c r="BI86" i="7"/>
  <c r="BH86" i="7"/>
  <c r="BG86" i="7"/>
  <c r="BF86" i="7"/>
  <c r="AN86" i="7"/>
  <c r="AL86" i="7"/>
  <c r="T86" i="7"/>
  <c r="S86" i="7"/>
  <c r="R86" i="7"/>
  <c r="Q86" i="7"/>
  <c r="P86" i="7"/>
  <c r="O86" i="7"/>
  <c r="N86" i="7"/>
  <c r="M86" i="7"/>
  <c r="L86" i="7"/>
  <c r="DJ85" i="7"/>
  <c r="CS85" i="7"/>
  <c r="CR85" i="7"/>
  <c r="CM85" i="7"/>
  <c r="BV85" i="7"/>
  <c r="BU85" i="7"/>
  <c r="BP85" i="7"/>
  <c r="BN85" i="7"/>
  <c r="BM85" i="7"/>
  <c r="BL85" i="7"/>
  <c r="BK85" i="7"/>
  <c r="BJ85" i="7"/>
  <c r="BI85" i="7"/>
  <c r="BH85" i="7"/>
  <c r="BG85" i="7"/>
  <c r="BF85" i="7"/>
  <c r="AS85" i="7"/>
  <c r="V85" i="7"/>
  <c r="T85" i="7"/>
  <c r="S85" i="7"/>
  <c r="R85" i="7"/>
  <c r="Q85" i="7"/>
  <c r="P85" i="7"/>
  <c r="O85" i="7"/>
  <c r="N85" i="7"/>
  <c r="M85" i="7"/>
  <c r="L85" i="7"/>
  <c r="AB79" i="7"/>
  <c r="AA79" i="7"/>
  <c r="AB78" i="7"/>
  <c r="AA78" i="7"/>
  <c r="AB77" i="7"/>
  <c r="AA77" i="7"/>
  <c r="AB76" i="7"/>
  <c r="AA76" i="7"/>
  <c r="AB75" i="7"/>
  <c r="AA75" i="7"/>
  <c r="AB74" i="7"/>
  <c r="AA74" i="7"/>
  <c r="AB73" i="7"/>
  <c r="AA73" i="7"/>
  <c r="AB72" i="7"/>
  <c r="AA72" i="7"/>
  <c r="AB71" i="7"/>
  <c r="AA71" i="7"/>
  <c r="AB70" i="7"/>
  <c r="AA70" i="7"/>
  <c r="AB69" i="7"/>
  <c r="AA69" i="7"/>
  <c r="AB68" i="7"/>
  <c r="AA68" i="7"/>
  <c r="AB67" i="7"/>
  <c r="AA67" i="7"/>
  <c r="AB66" i="7"/>
  <c r="AA66" i="7"/>
  <c r="BV65" i="7"/>
  <c r="BU65" i="7"/>
  <c r="AB65" i="7"/>
  <c r="AA65" i="7"/>
  <c r="BV64" i="7"/>
  <c r="BU64" i="7"/>
  <c r="AB64" i="7"/>
  <c r="AA64" i="7"/>
  <c r="BV63" i="7"/>
  <c r="BU63" i="7"/>
  <c r="AY62" i="7"/>
  <c r="AX62" i="7"/>
  <c r="AB63" i="7"/>
  <c r="AA63" i="7"/>
  <c r="E126" i="7"/>
  <c r="D126" i="7"/>
  <c r="CS61" i="7"/>
  <c r="CR61" i="7"/>
  <c r="BV62" i="7"/>
  <c r="BU62" i="7"/>
  <c r="AY61" i="7"/>
  <c r="AX61" i="7"/>
  <c r="AB62" i="7"/>
  <c r="AA62" i="7"/>
  <c r="E125" i="7"/>
  <c r="D125" i="7"/>
  <c r="CS60" i="7"/>
  <c r="CR60" i="7"/>
  <c r="BV61" i="7"/>
  <c r="BU61" i="7"/>
  <c r="AY60" i="7"/>
  <c r="AX60" i="7"/>
  <c r="AB61" i="7"/>
  <c r="AA61" i="7"/>
  <c r="E124" i="7"/>
  <c r="D124" i="7"/>
  <c r="CS59" i="7"/>
  <c r="CR59" i="7"/>
  <c r="BV60" i="7"/>
  <c r="BU60" i="7"/>
  <c r="AB60" i="7"/>
  <c r="AA60" i="7"/>
  <c r="E123" i="7"/>
  <c r="D123" i="7"/>
  <c r="CS58" i="7"/>
  <c r="CR58" i="7"/>
  <c r="BV59" i="7"/>
  <c r="BU59" i="7"/>
  <c r="AY59" i="7"/>
  <c r="AX59" i="7"/>
  <c r="AB59" i="7"/>
  <c r="AA59" i="7"/>
  <c r="E95" i="7"/>
  <c r="D95" i="7"/>
  <c r="BV58" i="7"/>
  <c r="BU58" i="7"/>
  <c r="AY58" i="7"/>
  <c r="AX58" i="7"/>
  <c r="AB58" i="7"/>
  <c r="AA58" i="7"/>
  <c r="E94" i="7"/>
  <c r="D94" i="7"/>
  <c r="CS57" i="7"/>
  <c r="CR57" i="7"/>
  <c r="BV57" i="7"/>
  <c r="BU57" i="7"/>
  <c r="AY57" i="7"/>
  <c r="AX57" i="7"/>
  <c r="AB57" i="7"/>
  <c r="AA57" i="7"/>
  <c r="E11" i="7"/>
  <c r="D11" i="7"/>
  <c r="CS56" i="7"/>
  <c r="CR56" i="7"/>
  <c r="BV56" i="7"/>
  <c r="BU56" i="7"/>
  <c r="AY56" i="7"/>
  <c r="AX56" i="7"/>
  <c r="AB56" i="7"/>
  <c r="AA56" i="7"/>
  <c r="E10" i="7"/>
  <c r="D10" i="7"/>
  <c r="CS55" i="7"/>
  <c r="CR55" i="7"/>
  <c r="BV55" i="7"/>
  <c r="BU55" i="7"/>
  <c r="AY55" i="7"/>
  <c r="AX55" i="7"/>
  <c r="AB55" i="7"/>
  <c r="AA55" i="7"/>
  <c r="E9" i="7"/>
  <c r="D9" i="7"/>
  <c r="DH54" i="7"/>
  <c r="DG54" i="7"/>
  <c r="DF54" i="7"/>
  <c r="DE54" i="7"/>
  <c r="DD54" i="7"/>
  <c r="DC54" i="7"/>
  <c r="DB54" i="7"/>
  <c r="DA54" i="7"/>
  <c r="CZ54" i="7"/>
  <c r="CK54" i="7"/>
  <c r="CJ54" i="7"/>
  <c r="CI54" i="7"/>
  <c r="CH54" i="7"/>
  <c r="CG54" i="7"/>
  <c r="CF54" i="7"/>
  <c r="CE54" i="7"/>
  <c r="CD54" i="7"/>
  <c r="CC54" i="7"/>
  <c r="BN54" i="7"/>
  <c r="BM54" i="7"/>
  <c r="BL54" i="7"/>
  <c r="BK54" i="7"/>
  <c r="BJ54" i="7"/>
  <c r="BI54" i="7"/>
  <c r="BH54" i="7"/>
  <c r="BG54" i="7"/>
  <c r="BF54" i="7"/>
  <c r="AQ54" i="7"/>
  <c r="AP54" i="7"/>
  <c r="AO54" i="7"/>
  <c r="AN54" i="7"/>
  <c r="AM54" i="7"/>
  <c r="AL54" i="7"/>
  <c r="AK54" i="7"/>
  <c r="AJ54" i="7"/>
  <c r="AI54" i="7"/>
  <c r="DJ53" i="7"/>
  <c r="DH53" i="7"/>
  <c r="DH37" i="7" s="1"/>
  <c r="DG53" i="7"/>
  <c r="DG37" i="7" s="1"/>
  <c r="DF53" i="7"/>
  <c r="DF37" i="7" s="1"/>
  <c r="DE53" i="7"/>
  <c r="DE37" i="7" s="1"/>
  <c r="DD53" i="7"/>
  <c r="DD37" i="7" s="1"/>
  <c r="DC53" i="7"/>
  <c r="DC37" i="7" s="1"/>
  <c r="DB53" i="7"/>
  <c r="DB37" i="7" s="1"/>
  <c r="DA53" i="7"/>
  <c r="DA37" i="7" s="1"/>
  <c r="CZ53" i="7"/>
  <c r="CM53" i="7"/>
  <c r="CK53" i="7"/>
  <c r="CJ53" i="7"/>
  <c r="CI53" i="7"/>
  <c r="CH53" i="7"/>
  <c r="CG53" i="7"/>
  <c r="CF53" i="7"/>
  <c r="CE53" i="7"/>
  <c r="CD53" i="7"/>
  <c r="CC53" i="7"/>
  <c r="BP53" i="7"/>
  <c r="BN53" i="7"/>
  <c r="BM53" i="7"/>
  <c r="BL53" i="7"/>
  <c r="BK53" i="7"/>
  <c r="BJ53" i="7"/>
  <c r="BI53" i="7"/>
  <c r="BH53" i="7"/>
  <c r="BG53" i="7"/>
  <c r="BF53" i="7"/>
  <c r="V53" i="7"/>
  <c r="CS48" i="7"/>
  <c r="CR48" i="7"/>
  <c r="AB49" i="7"/>
  <c r="AA49" i="7"/>
  <c r="E46" i="7"/>
  <c r="D46" i="7"/>
  <c r="CS47" i="7"/>
  <c r="CR47" i="7"/>
  <c r="BV146" i="7"/>
  <c r="BU146" i="7"/>
  <c r="E45" i="7"/>
  <c r="D45" i="7"/>
  <c r="CS46" i="7"/>
  <c r="CR46" i="7"/>
  <c r="BV145" i="7"/>
  <c r="BU145" i="7"/>
  <c r="AB48" i="7"/>
  <c r="AA48" i="7"/>
  <c r="E44" i="7"/>
  <c r="D44" i="7"/>
  <c r="CS45" i="7"/>
  <c r="CR45" i="7"/>
  <c r="BV144" i="7"/>
  <c r="BU144" i="7"/>
  <c r="AB45" i="7"/>
  <c r="AA45" i="7"/>
  <c r="E43" i="7"/>
  <c r="D43" i="7"/>
  <c r="CS44" i="7"/>
  <c r="CR44" i="7"/>
  <c r="BV40" i="7"/>
  <c r="BU40" i="7"/>
  <c r="AY146" i="7"/>
  <c r="AX146" i="7"/>
  <c r="AB43" i="7"/>
  <c r="AA43" i="7"/>
  <c r="CS43" i="7"/>
  <c r="CR43" i="7"/>
  <c r="BV143" i="7"/>
  <c r="BU143" i="7"/>
  <c r="AY145" i="7"/>
  <c r="AX145" i="7"/>
  <c r="AB42" i="7"/>
  <c r="AA42" i="7"/>
  <c r="E42" i="7"/>
  <c r="D42" i="7"/>
  <c r="CS42" i="7"/>
  <c r="CR42" i="7"/>
  <c r="AY144" i="7"/>
  <c r="AX144" i="7"/>
  <c r="AB41" i="7"/>
  <c r="AA41" i="7"/>
  <c r="E41" i="7"/>
  <c r="D41" i="7"/>
  <c r="CS41" i="7"/>
  <c r="CR41" i="7"/>
  <c r="BV142" i="7"/>
  <c r="BU142" i="7"/>
  <c r="AY24" i="7"/>
  <c r="AX24" i="7"/>
  <c r="E40" i="7"/>
  <c r="D40" i="7"/>
  <c r="CS40" i="7"/>
  <c r="CR40" i="7"/>
  <c r="BV141" i="7"/>
  <c r="BU141" i="7"/>
  <c r="AY12" i="7"/>
  <c r="AX12" i="7"/>
  <c r="AB40" i="7"/>
  <c r="AA40" i="7"/>
  <c r="CS39" i="7"/>
  <c r="CR39" i="7"/>
  <c r="BV39" i="7"/>
  <c r="BU39" i="7"/>
  <c r="AY11" i="7"/>
  <c r="AX11" i="7"/>
  <c r="AB39" i="7"/>
  <c r="AA39" i="7"/>
  <c r="E39" i="7"/>
  <c r="D39" i="7"/>
  <c r="DH38" i="7"/>
  <c r="DG38" i="7"/>
  <c r="DF38" i="7"/>
  <c r="DE38" i="7"/>
  <c r="DD38" i="7"/>
  <c r="DC38" i="7"/>
  <c r="DB38" i="7"/>
  <c r="DA38" i="7"/>
  <c r="CZ38" i="7"/>
  <c r="CK38" i="7"/>
  <c r="CJ38" i="7"/>
  <c r="CI38" i="7"/>
  <c r="CH38" i="7"/>
  <c r="CG38" i="7"/>
  <c r="CF38" i="7"/>
  <c r="CE38" i="7"/>
  <c r="CD38" i="7"/>
  <c r="CC38" i="7"/>
  <c r="BN38" i="7"/>
  <c r="BM38" i="7"/>
  <c r="BL38" i="7"/>
  <c r="BK38" i="7"/>
  <c r="BJ38" i="7"/>
  <c r="BI38" i="7"/>
  <c r="BH38" i="7"/>
  <c r="BG38" i="7"/>
  <c r="BF38" i="7"/>
  <c r="AQ38" i="7"/>
  <c r="AP38" i="7"/>
  <c r="AO38" i="7"/>
  <c r="AN38" i="7"/>
  <c r="AM38" i="7"/>
  <c r="AL38" i="7"/>
  <c r="AK38" i="7"/>
  <c r="AJ38" i="7"/>
  <c r="AI38" i="7"/>
  <c r="DJ37" i="7"/>
  <c r="CM37" i="7"/>
  <c r="CK37" i="7"/>
  <c r="CJ37" i="7"/>
  <c r="CI37" i="7"/>
  <c r="CH37" i="7"/>
  <c r="CG37" i="7"/>
  <c r="CF37" i="7"/>
  <c r="CE37" i="7"/>
  <c r="CD37" i="7"/>
  <c r="CC37" i="7"/>
  <c r="BP37" i="7"/>
  <c r="BN37" i="7"/>
  <c r="BM37" i="7"/>
  <c r="BL37" i="7"/>
  <c r="BK37" i="7"/>
  <c r="BJ37" i="7"/>
  <c r="BI37" i="7"/>
  <c r="BH37" i="7"/>
  <c r="BG37" i="7"/>
  <c r="BF37" i="7"/>
  <c r="AS37" i="7"/>
  <c r="AQ37" i="7"/>
  <c r="AP37" i="7"/>
  <c r="AO37" i="7"/>
  <c r="AN37" i="7"/>
  <c r="AM37" i="7"/>
  <c r="AL37" i="7"/>
  <c r="AK37" i="7"/>
  <c r="AJ37" i="7"/>
  <c r="AI37" i="7"/>
  <c r="V37" i="7"/>
  <c r="AY23" i="7"/>
  <c r="AX23" i="7"/>
  <c r="AY22" i="7"/>
  <c r="AX22" i="7"/>
  <c r="AY21" i="7"/>
  <c r="AX21" i="7"/>
  <c r="AY20" i="7"/>
  <c r="AX20" i="7"/>
  <c r="AY19" i="7"/>
  <c r="AX19" i="7"/>
  <c r="CS21" i="7"/>
  <c r="CR21" i="7"/>
  <c r="AY18" i="7"/>
  <c r="AX18" i="7"/>
  <c r="CS20" i="7"/>
  <c r="CR20" i="7"/>
  <c r="CS19" i="7"/>
  <c r="CR19" i="7"/>
  <c r="AY17" i="7"/>
  <c r="AX17" i="7"/>
  <c r="CS18" i="7"/>
  <c r="CR18" i="7"/>
  <c r="AY16" i="7"/>
  <c r="AX16" i="7"/>
  <c r="AY15" i="7"/>
  <c r="AX15" i="7"/>
  <c r="CS17" i="7"/>
  <c r="CR17" i="7"/>
  <c r="BV15" i="7"/>
  <c r="BU15" i="7"/>
  <c r="AY14" i="7"/>
  <c r="AX14" i="7"/>
  <c r="AB47" i="7"/>
  <c r="AA47" i="7"/>
  <c r="CS16" i="7"/>
  <c r="CR16" i="7"/>
  <c r="BV14" i="7"/>
  <c r="BU14" i="7"/>
  <c r="AB46" i="7"/>
  <c r="AA46" i="7"/>
  <c r="CS15" i="7"/>
  <c r="CR15" i="7"/>
  <c r="BV13" i="7"/>
  <c r="BU13" i="7"/>
  <c r="AY13" i="7"/>
  <c r="AX13" i="7"/>
  <c r="AB44" i="7"/>
  <c r="AA44" i="7"/>
  <c r="CS14" i="7"/>
  <c r="CR14" i="7"/>
  <c r="CS13" i="7"/>
  <c r="CR13" i="7"/>
  <c r="BV12" i="7"/>
  <c r="BU12" i="7"/>
  <c r="AY9" i="7"/>
  <c r="AX9" i="7"/>
  <c r="CS12" i="7"/>
  <c r="CR12" i="7"/>
  <c r="BV11" i="7"/>
  <c r="BU11" i="7"/>
  <c r="AB12" i="7"/>
  <c r="AA12" i="7"/>
  <c r="CS11" i="7"/>
  <c r="CR11" i="7"/>
  <c r="AB11" i="7"/>
  <c r="AA11" i="7"/>
  <c r="CS10" i="7"/>
  <c r="CR10" i="7"/>
  <c r="BV10" i="7"/>
  <c r="BU10" i="7"/>
  <c r="AB10" i="7"/>
  <c r="AA10" i="7"/>
  <c r="CS9" i="7"/>
  <c r="CR9" i="7"/>
  <c r="BV9" i="7"/>
  <c r="BU9" i="7"/>
  <c r="AY8" i="7"/>
  <c r="AX8" i="7"/>
  <c r="AB9" i="7"/>
  <c r="AA9" i="7"/>
  <c r="CS8" i="7"/>
  <c r="CR8" i="7"/>
  <c r="BV8" i="7"/>
  <c r="BU8" i="7"/>
  <c r="AB8" i="7"/>
  <c r="AA8" i="7"/>
  <c r="E8" i="7"/>
  <c r="D8" i="7"/>
  <c r="DH7" i="7"/>
  <c r="DG7" i="7"/>
  <c r="DF7" i="7"/>
  <c r="DE7" i="7"/>
  <c r="DD7" i="7"/>
  <c r="DC7" i="7"/>
  <c r="DB7" i="7"/>
  <c r="DA7" i="7"/>
  <c r="CZ7" i="7"/>
  <c r="CK7" i="7"/>
  <c r="CJ7" i="7"/>
  <c r="CI7" i="7"/>
  <c r="CH7" i="7"/>
  <c r="CG7" i="7"/>
  <c r="CF7" i="7"/>
  <c r="CE7" i="7"/>
  <c r="CD7" i="7"/>
  <c r="CC7" i="7"/>
  <c r="BN7" i="7"/>
  <c r="BM7" i="7"/>
  <c r="BL7" i="7"/>
  <c r="BK7" i="7"/>
  <c r="BJ7" i="7"/>
  <c r="BI7" i="7"/>
  <c r="BH7" i="7"/>
  <c r="BG7" i="7"/>
  <c r="BF7" i="7"/>
  <c r="AQ7" i="7"/>
  <c r="AP7" i="7"/>
  <c r="AO7" i="7"/>
  <c r="AN7" i="7"/>
  <c r="AM7" i="7"/>
  <c r="AL7" i="7"/>
  <c r="AK7" i="7"/>
  <c r="AJ7" i="7"/>
  <c r="AI7" i="7"/>
  <c r="DJ6" i="7"/>
  <c r="DH6" i="7"/>
  <c r="DG6" i="7"/>
  <c r="DF6" i="7"/>
  <c r="DE6" i="7"/>
  <c r="DD6" i="7"/>
  <c r="DC6" i="7"/>
  <c r="DB6" i="7"/>
  <c r="DA6" i="7"/>
  <c r="CZ6" i="7"/>
  <c r="CM6" i="7"/>
  <c r="CK6" i="7"/>
  <c r="CJ6" i="7"/>
  <c r="CI6" i="7"/>
  <c r="CH6" i="7"/>
  <c r="CG6" i="7"/>
  <c r="CF6" i="7"/>
  <c r="CE6" i="7"/>
  <c r="CD6" i="7"/>
  <c r="CC6" i="7"/>
  <c r="BP6" i="7"/>
  <c r="BN6" i="7"/>
  <c r="BM6" i="7"/>
  <c r="BL6" i="7"/>
  <c r="BK6" i="7"/>
  <c r="BJ6" i="7"/>
  <c r="BI6" i="7"/>
  <c r="BH6" i="7"/>
  <c r="BG6" i="7"/>
  <c r="BF6" i="7"/>
  <c r="AS6" i="7"/>
  <c r="AQ6" i="7"/>
  <c r="AP6" i="7"/>
  <c r="AO6" i="7"/>
  <c r="AN6" i="7"/>
  <c r="AM6" i="7"/>
  <c r="AL6" i="7"/>
  <c r="AK6" i="7"/>
  <c r="AJ6" i="7"/>
  <c r="AI6" i="7"/>
  <c r="V6" i="7"/>
  <c r="DJ4" i="7"/>
  <c r="CM4" i="7"/>
  <c r="BP4" i="7"/>
  <c r="AS4" i="7"/>
  <c r="V4" i="7"/>
  <c r="DJ3" i="7"/>
  <c r="CM3" i="7"/>
  <c r="BP3" i="7"/>
  <c r="AW3" i="7"/>
  <c r="AS3" i="7"/>
  <c r="V3" i="7"/>
  <c r="DJ2" i="7"/>
  <c r="CX2" i="7"/>
  <c r="CM2" i="7"/>
  <c r="CA2" i="7"/>
  <c r="BP2" i="7"/>
  <c r="BD2" i="7"/>
  <c r="AW2" i="7"/>
  <c r="AS2" i="7"/>
  <c r="AG2" i="7"/>
  <c r="V2" i="7"/>
  <c r="J2" i="7"/>
  <c r="AX169" i="7" l="1"/>
  <c r="AA169" i="7"/>
  <c r="E85" i="7"/>
  <c r="D86" i="7"/>
  <c r="AA115" i="7"/>
  <c r="BV6" i="7"/>
  <c r="CR170" i="7"/>
  <c r="BV139" i="7"/>
  <c r="BV7" i="7"/>
  <c r="AY169" i="7"/>
  <c r="AY6" i="7"/>
  <c r="E169" i="7"/>
  <c r="AB170" i="7"/>
  <c r="AX7" i="7"/>
  <c r="AA116" i="7"/>
  <c r="BV115" i="7"/>
  <c r="AB7" i="7"/>
  <c r="D170" i="7"/>
  <c r="CR38" i="7"/>
  <c r="CR53" i="7"/>
  <c r="E116" i="7"/>
  <c r="BV116" i="7"/>
  <c r="D169" i="7"/>
  <c r="AB169" i="7"/>
  <c r="BV140" i="7"/>
  <c r="D115" i="7"/>
  <c r="BV38" i="7"/>
  <c r="BU53" i="7"/>
  <c r="CS54" i="7"/>
  <c r="BU38" i="7"/>
  <c r="AX170" i="7"/>
  <c r="AB38" i="7"/>
  <c r="AX53" i="7"/>
  <c r="AY37" i="7"/>
  <c r="AA38" i="7"/>
  <c r="AX54" i="7"/>
  <c r="AY86" i="7"/>
  <c r="BU116" i="7"/>
  <c r="AY54" i="7"/>
  <c r="BU115" i="7"/>
  <c r="BU7" i="7"/>
  <c r="E86" i="7"/>
  <c r="AB115" i="7"/>
  <c r="AX140" i="7"/>
  <c r="DA140" i="7"/>
  <c r="CS140" i="7" s="1"/>
  <c r="AA170" i="7"/>
  <c r="CR7" i="7"/>
  <c r="BV37" i="7"/>
  <c r="BU54" i="7"/>
  <c r="AB37" i="7"/>
  <c r="CS38" i="7"/>
  <c r="AB54" i="7"/>
  <c r="AY85" i="7"/>
  <c r="CR54" i="7"/>
  <c r="AX38" i="7"/>
  <c r="AB86" i="7"/>
  <c r="E115" i="7"/>
  <c r="CR169" i="7"/>
  <c r="E170" i="7"/>
  <c r="AB6" i="7"/>
  <c r="AY38" i="7"/>
  <c r="BV54" i="7"/>
  <c r="CS6" i="7"/>
  <c r="AY7" i="7"/>
  <c r="AB85" i="7"/>
  <c r="AB116" i="7"/>
  <c r="BU139" i="7"/>
  <c r="CS170" i="7"/>
  <c r="AY115" i="7"/>
  <c r="AX115" i="7"/>
  <c r="CS139" i="7"/>
  <c r="CR139" i="7"/>
  <c r="CS7" i="7"/>
  <c r="CZ37" i="7"/>
  <c r="AY53" i="7"/>
  <c r="BV53" i="7"/>
  <c r="CS53" i="7"/>
  <c r="AY140" i="7"/>
  <c r="AY170" i="7"/>
  <c r="AA7" i="7"/>
  <c r="AX86" i="7"/>
  <c r="CS169" i="7"/>
  <c r="AA6" i="7"/>
  <c r="AX6" i="7"/>
  <c r="BU6" i="7"/>
  <c r="CR6" i="7"/>
  <c r="AA86" i="7"/>
  <c r="AX139" i="7"/>
  <c r="AY139" i="7"/>
  <c r="AA37" i="7"/>
  <c r="AX37" i="7"/>
  <c r="BU37" i="7"/>
  <c r="AA54" i="7"/>
  <c r="D85" i="7"/>
  <c r="AA85" i="7"/>
  <c r="AX85" i="7"/>
  <c r="D116" i="7"/>
  <c r="BF116" i="7"/>
  <c r="BU140" i="7"/>
  <c r="CR140" i="7" l="1"/>
  <c r="CS37" i="7"/>
  <c r="CR37" i="7"/>
  <c r="AY116" i="7"/>
  <c r="AX116" i="7"/>
  <c r="BV41" i="5" l="1"/>
  <c r="BU41" i="5"/>
  <c r="DH181" i="6" l="1"/>
  <c r="DG181" i="6"/>
  <c r="DF181" i="6"/>
  <c r="DE181" i="6"/>
  <c r="DD181" i="6"/>
  <c r="DC181" i="6"/>
  <c r="DB181" i="6"/>
  <c r="DA181" i="6"/>
  <c r="CZ181" i="6"/>
  <c r="CK181" i="6"/>
  <c r="CJ181" i="6"/>
  <c r="CI181" i="6"/>
  <c r="CH181" i="6"/>
  <c r="CG181" i="6"/>
  <c r="CF181" i="6"/>
  <c r="CE181" i="6"/>
  <c r="CD181" i="6"/>
  <c r="CC181" i="6"/>
  <c r="BN181" i="6"/>
  <c r="BM181" i="6"/>
  <c r="BL181" i="6"/>
  <c r="BK181" i="6"/>
  <c r="BJ181" i="6"/>
  <c r="BI181" i="6"/>
  <c r="BH181" i="6"/>
  <c r="BG181" i="6"/>
  <c r="BF181" i="6"/>
  <c r="AQ181" i="6"/>
  <c r="AP181" i="6"/>
  <c r="AO181" i="6"/>
  <c r="AN181" i="6"/>
  <c r="AM181" i="6"/>
  <c r="AL181" i="6"/>
  <c r="AK181" i="6"/>
  <c r="AJ181" i="6"/>
  <c r="AI181" i="6"/>
  <c r="T181" i="6"/>
  <c r="S181" i="6"/>
  <c r="R181" i="6"/>
  <c r="Q181" i="6"/>
  <c r="P181" i="6"/>
  <c r="O181" i="6"/>
  <c r="N181" i="6"/>
  <c r="M181" i="6"/>
  <c r="L181" i="6"/>
  <c r="DJ180" i="6"/>
  <c r="DH180" i="6"/>
  <c r="DG180" i="6"/>
  <c r="DF180" i="6"/>
  <c r="DE180" i="6"/>
  <c r="DD180" i="6"/>
  <c r="DC180" i="6"/>
  <c r="DB180" i="6"/>
  <c r="DA180" i="6"/>
  <c r="CZ180" i="6"/>
  <c r="CM180" i="6"/>
  <c r="CK180" i="6"/>
  <c r="CJ180" i="6"/>
  <c r="CI180" i="6"/>
  <c r="CH180" i="6"/>
  <c r="CG180" i="6"/>
  <c r="CF180" i="6"/>
  <c r="CE180" i="6"/>
  <c r="CD180" i="6"/>
  <c r="CC180" i="6"/>
  <c r="BP180" i="6"/>
  <c r="BN180" i="6"/>
  <c r="BM180" i="6"/>
  <c r="BL180" i="6"/>
  <c r="BK180" i="6"/>
  <c r="BJ180" i="6"/>
  <c r="BI180" i="6"/>
  <c r="BH180" i="6"/>
  <c r="BG180" i="6"/>
  <c r="BF180" i="6"/>
  <c r="AS180" i="6"/>
  <c r="AQ180" i="6"/>
  <c r="AP180" i="6"/>
  <c r="AO180" i="6"/>
  <c r="AN180" i="6"/>
  <c r="AM180" i="6"/>
  <c r="AL180" i="6"/>
  <c r="AK180" i="6"/>
  <c r="AJ180" i="6"/>
  <c r="AI180" i="6"/>
  <c r="V180" i="6"/>
  <c r="T180" i="6"/>
  <c r="S180" i="6"/>
  <c r="R180" i="6"/>
  <c r="Q180" i="6"/>
  <c r="P180" i="6"/>
  <c r="O180" i="6"/>
  <c r="N180" i="6"/>
  <c r="M180" i="6"/>
  <c r="L180" i="6"/>
  <c r="AB172" i="6"/>
  <c r="AA172" i="6"/>
  <c r="AB171" i="6"/>
  <c r="AA171" i="6"/>
  <c r="AB170" i="6"/>
  <c r="AA170" i="6"/>
  <c r="AB169" i="6"/>
  <c r="AA169" i="6"/>
  <c r="AB168" i="6"/>
  <c r="AA168" i="6"/>
  <c r="AB167" i="6"/>
  <c r="AA167" i="6"/>
  <c r="AB166" i="6"/>
  <c r="AA166" i="6"/>
  <c r="AB165" i="6"/>
  <c r="AA165" i="6"/>
  <c r="AB164" i="6"/>
  <c r="AA164" i="6"/>
  <c r="AB163" i="6"/>
  <c r="AA163" i="6"/>
  <c r="AB162" i="6"/>
  <c r="AA162" i="6"/>
  <c r="AB161" i="6"/>
  <c r="AA161" i="6"/>
  <c r="AY161" i="6"/>
  <c r="AX161" i="6"/>
  <c r="AY160" i="6"/>
  <c r="AX160" i="6"/>
  <c r="AB160" i="6"/>
  <c r="AA160" i="6"/>
  <c r="AY159" i="6"/>
  <c r="AX159" i="6"/>
  <c r="AB159" i="6"/>
  <c r="AA159" i="6"/>
  <c r="AY158" i="6"/>
  <c r="AX158" i="6"/>
  <c r="AB158" i="6"/>
  <c r="AA158" i="6"/>
  <c r="BV157" i="6"/>
  <c r="BU157" i="6"/>
  <c r="AY157" i="6"/>
  <c r="AX157" i="6"/>
  <c r="AB157" i="6"/>
  <c r="AA157" i="6"/>
  <c r="BV156" i="6"/>
  <c r="BU156" i="6"/>
  <c r="BN156" i="6"/>
  <c r="BM156" i="6"/>
  <c r="BL156" i="6"/>
  <c r="BK156" i="6"/>
  <c r="BJ156" i="6"/>
  <c r="BI156" i="6"/>
  <c r="BH156" i="6"/>
  <c r="BG156" i="6"/>
  <c r="BF156" i="6"/>
  <c r="AQ156" i="6"/>
  <c r="AP156" i="6"/>
  <c r="AO156" i="6"/>
  <c r="AN156" i="6"/>
  <c r="AM156" i="6"/>
  <c r="AL156" i="6"/>
  <c r="AK156" i="6"/>
  <c r="AJ156" i="6"/>
  <c r="AI156" i="6"/>
  <c r="T156" i="6"/>
  <c r="S156" i="6"/>
  <c r="R156" i="6"/>
  <c r="Q156" i="6"/>
  <c r="P156" i="6"/>
  <c r="O156" i="6"/>
  <c r="N156" i="6"/>
  <c r="M156" i="6"/>
  <c r="L156" i="6"/>
  <c r="DJ155" i="6"/>
  <c r="CM155" i="6"/>
  <c r="BV155" i="6"/>
  <c r="BU155" i="6"/>
  <c r="BP155" i="6"/>
  <c r="BN155" i="6"/>
  <c r="BM155" i="6"/>
  <c r="BL155" i="6"/>
  <c r="BK155" i="6"/>
  <c r="BJ155" i="6"/>
  <c r="BI155" i="6"/>
  <c r="BH155" i="6"/>
  <c r="BG155" i="6"/>
  <c r="BF155" i="6"/>
  <c r="AS155" i="6"/>
  <c r="AQ155" i="6"/>
  <c r="AP155" i="6"/>
  <c r="AO155" i="6"/>
  <c r="AN155" i="6"/>
  <c r="AM155" i="6"/>
  <c r="AL155" i="6"/>
  <c r="AK155" i="6"/>
  <c r="AJ155" i="6"/>
  <c r="AI155" i="6"/>
  <c r="V155" i="6"/>
  <c r="T155" i="6"/>
  <c r="S155" i="6"/>
  <c r="R155" i="6"/>
  <c r="Q155" i="6"/>
  <c r="P155" i="6"/>
  <c r="O155" i="6"/>
  <c r="N155" i="6"/>
  <c r="M155" i="6"/>
  <c r="L155" i="6"/>
  <c r="AB140" i="6"/>
  <c r="AA140" i="6"/>
  <c r="AB139" i="6"/>
  <c r="AA139" i="6"/>
  <c r="AB138" i="6"/>
  <c r="AA138" i="6"/>
  <c r="CS139" i="6"/>
  <c r="CR139" i="6"/>
  <c r="AB137" i="6"/>
  <c r="AA137" i="6"/>
  <c r="CS138" i="6"/>
  <c r="CR138" i="6"/>
  <c r="BV138" i="6"/>
  <c r="BU138" i="6"/>
  <c r="AB136" i="6"/>
  <c r="AA136" i="6"/>
  <c r="CS137" i="6"/>
  <c r="CR137" i="6"/>
  <c r="BV137" i="6"/>
  <c r="BU137" i="6"/>
  <c r="E137" i="6"/>
  <c r="D137" i="6"/>
  <c r="CS136" i="6"/>
  <c r="CR136" i="6"/>
  <c r="BV136" i="6"/>
  <c r="BU136" i="6"/>
  <c r="E136" i="6"/>
  <c r="D136" i="6"/>
  <c r="CS135" i="6"/>
  <c r="CR135" i="6"/>
  <c r="BV135" i="6"/>
  <c r="BU135" i="6"/>
  <c r="AY132" i="6"/>
  <c r="AX132" i="6"/>
  <c r="AB135" i="6"/>
  <c r="AA135" i="6"/>
  <c r="E135" i="6"/>
  <c r="D135" i="6"/>
  <c r="CS134" i="6"/>
  <c r="CR134" i="6"/>
  <c r="BV134" i="6"/>
  <c r="BU134" i="6"/>
  <c r="AB134" i="6"/>
  <c r="AA134" i="6"/>
  <c r="E134" i="6"/>
  <c r="D134" i="6"/>
  <c r="CS133" i="6"/>
  <c r="CR133" i="6"/>
  <c r="BV133" i="6"/>
  <c r="BU133" i="6"/>
  <c r="AY131" i="6"/>
  <c r="AX131" i="6"/>
  <c r="AB133" i="6"/>
  <c r="AA133" i="6"/>
  <c r="CS132" i="6"/>
  <c r="CR132" i="6"/>
  <c r="BV132" i="6"/>
  <c r="BU132" i="6"/>
  <c r="AY130" i="6"/>
  <c r="AX130" i="6"/>
  <c r="AB132" i="6"/>
  <c r="AA132" i="6"/>
  <c r="E133" i="6"/>
  <c r="D133" i="6"/>
  <c r="CS131" i="6"/>
  <c r="CR131" i="6"/>
  <c r="BV131" i="6"/>
  <c r="BU131" i="6"/>
  <c r="AB131" i="6"/>
  <c r="AA131" i="6"/>
  <c r="E132" i="6"/>
  <c r="D132" i="6"/>
  <c r="CS130" i="6"/>
  <c r="CR130" i="6"/>
  <c r="BV130" i="6"/>
  <c r="BU130" i="6"/>
  <c r="AB130" i="6"/>
  <c r="AA130" i="6"/>
  <c r="E131" i="6"/>
  <c r="D131" i="6"/>
  <c r="CS129" i="6"/>
  <c r="CR129" i="6"/>
  <c r="BV129" i="6"/>
  <c r="BU129" i="6"/>
  <c r="AY129" i="6"/>
  <c r="AX129" i="6"/>
  <c r="AB129" i="6"/>
  <c r="AA129" i="6"/>
  <c r="CS128" i="6"/>
  <c r="CR128" i="6"/>
  <c r="BV128" i="6"/>
  <c r="BU128" i="6"/>
  <c r="AY128" i="6"/>
  <c r="AX128" i="6"/>
  <c r="AB128" i="6"/>
  <c r="AA128" i="6"/>
  <c r="E130" i="6"/>
  <c r="D130" i="6"/>
  <c r="CS127" i="6"/>
  <c r="CR127" i="6"/>
  <c r="BV127" i="6"/>
  <c r="BU127" i="6"/>
  <c r="AY127" i="6"/>
  <c r="AX127" i="6"/>
  <c r="AB127" i="6"/>
  <c r="AA127" i="6"/>
  <c r="E129" i="6"/>
  <c r="D129" i="6"/>
  <c r="CS126" i="6"/>
  <c r="CR126" i="6"/>
  <c r="BV126" i="6"/>
  <c r="BU126" i="6"/>
  <c r="AY126" i="6"/>
  <c r="AX126" i="6"/>
  <c r="AB126" i="6"/>
  <c r="AA126" i="6"/>
  <c r="E128" i="6"/>
  <c r="D128" i="6"/>
  <c r="BV125" i="6"/>
  <c r="BU125" i="6"/>
  <c r="BN125" i="6"/>
  <c r="BM125" i="6"/>
  <c r="BL125" i="6"/>
  <c r="BK125" i="6"/>
  <c r="BJ125" i="6"/>
  <c r="BI125" i="6"/>
  <c r="BH125" i="6"/>
  <c r="BG125" i="6"/>
  <c r="BF125" i="6"/>
  <c r="AQ125" i="6"/>
  <c r="AP125" i="6"/>
  <c r="AO125" i="6"/>
  <c r="AN125" i="6"/>
  <c r="AM125" i="6"/>
  <c r="AL125" i="6"/>
  <c r="AK125" i="6"/>
  <c r="AJ125" i="6"/>
  <c r="AI125" i="6"/>
  <c r="T125" i="6"/>
  <c r="S125" i="6"/>
  <c r="R125" i="6"/>
  <c r="Q125" i="6"/>
  <c r="P125" i="6"/>
  <c r="O125" i="6"/>
  <c r="N125" i="6"/>
  <c r="M125" i="6"/>
  <c r="L125" i="6"/>
  <c r="DJ124" i="6"/>
  <c r="CM124" i="6"/>
  <c r="BV124" i="6"/>
  <c r="BU124" i="6"/>
  <c r="BP124" i="6"/>
  <c r="BN124" i="6"/>
  <c r="BM124" i="6"/>
  <c r="BL124" i="6"/>
  <c r="BK124" i="6"/>
  <c r="BJ124" i="6"/>
  <c r="BI124" i="6"/>
  <c r="BH124" i="6"/>
  <c r="BG124" i="6"/>
  <c r="BF124" i="6"/>
  <c r="AS124" i="6"/>
  <c r="AQ124" i="6"/>
  <c r="AP124" i="6"/>
  <c r="AO124" i="6"/>
  <c r="AN124" i="6"/>
  <c r="AM124" i="6"/>
  <c r="AL124" i="6"/>
  <c r="AK124" i="6"/>
  <c r="AJ124" i="6"/>
  <c r="AI124" i="6"/>
  <c r="V124" i="6"/>
  <c r="T124" i="6"/>
  <c r="S124" i="6"/>
  <c r="R124" i="6"/>
  <c r="Q124" i="6"/>
  <c r="P124" i="6"/>
  <c r="O124" i="6"/>
  <c r="N124" i="6"/>
  <c r="M124" i="6"/>
  <c r="L124" i="6"/>
  <c r="E139" i="6"/>
  <c r="D139" i="6"/>
  <c r="CS104" i="6"/>
  <c r="CR104" i="6"/>
  <c r="BV103" i="6"/>
  <c r="BU103" i="6"/>
  <c r="AY103" i="6"/>
  <c r="AX103" i="6"/>
  <c r="E138" i="6"/>
  <c r="D138" i="6"/>
  <c r="CS103" i="6"/>
  <c r="CR103" i="6"/>
  <c r="BV102" i="6"/>
  <c r="BU102" i="6"/>
  <c r="AY102" i="6"/>
  <c r="AX102" i="6"/>
  <c r="E71" i="6"/>
  <c r="D71" i="6"/>
  <c r="CS102" i="6"/>
  <c r="CR102" i="6"/>
  <c r="BV101" i="6"/>
  <c r="BU101" i="6"/>
  <c r="AY101" i="6"/>
  <c r="AX101" i="6"/>
  <c r="E165" i="6"/>
  <c r="D165" i="6"/>
  <c r="CS101" i="6"/>
  <c r="CR101" i="6"/>
  <c r="BV100" i="6"/>
  <c r="BU100" i="6"/>
  <c r="AY100" i="6"/>
  <c r="AX100" i="6"/>
  <c r="AB100" i="6"/>
  <c r="AA100" i="6"/>
  <c r="E164" i="6"/>
  <c r="D164" i="6"/>
  <c r="CS100" i="6"/>
  <c r="CR100" i="6"/>
  <c r="AY99" i="6"/>
  <c r="AX99" i="6"/>
  <c r="AB99" i="6"/>
  <c r="AA99" i="6"/>
  <c r="E163" i="6"/>
  <c r="D163" i="6"/>
  <c r="CS99" i="6"/>
  <c r="CR99" i="6"/>
  <c r="BV99" i="6"/>
  <c r="BU99" i="6"/>
  <c r="AY98" i="6"/>
  <c r="AX98" i="6"/>
  <c r="AB98" i="6"/>
  <c r="AA98" i="6"/>
  <c r="E162" i="6"/>
  <c r="D162" i="6"/>
  <c r="CS98" i="6"/>
  <c r="CR98" i="6"/>
  <c r="BV98" i="6"/>
  <c r="BU98" i="6"/>
  <c r="AY97" i="6"/>
  <c r="AX97" i="6"/>
  <c r="AB97" i="6"/>
  <c r="AA97" i="6"/>
  <c r="E161" i="6"/>
  <c r="D161" i="6"/>
  <c r="CS97" i="6"/>
  <c r="CR97" i="6"/>
  <c r="BV97" i="6"/>
  <c r="BU97" i="6"/>
  <c r="E160" i="6"/>
  <c r="D160" i="6"/>
  <c r="CS96" i="6"/>
  <c r="CR96" i="6"/>
  <c r="BV96" i="6"/>
  <c r="BU96" i="6"/>
  <c r="AY96" i="6"/>
  <c r="AX96" i="6"/>
  <c r="AB96" i="6"/>
  <c r="AA96" i="6"/>
  <c r="E159" i="6"/>
  <c r="D159" i="6"/>
  <c r="CS95" i="6"/>
  <c r="CR95" i="6"/>
  <c r="BV95" i="6"/>
  <c r="BU95" i="6"/>
  <c r="AY95" i="6"/>
  <c r="AX95" i="6"/>
  <c r="AB95" i="6"/>
  <c r="AA95" i="6"/>
  <c r="E158" i="6"/>
  <c r="D158" i="6"/>
  <c r="CS94" i="6"/>
  <c r="CR94" i="6"/>
  <c r="BV94" i="6"/>
  <c r="BU94" i="6"/>
  <c r="AY94" i="6"/>
  <c r="AX94" i="6"/>
  <c r="AB94" i="6"/>
  <c r="AA94" i="6"/>
  <c r="E70" i="6"/>
  <c r="D70" i="6"/>
  <c r="CS93" i="6"/>
  <c r="CR93" i="6"/>
  <c r="BV93" i="6"/>
  <c r="BU93" i="6"/>
  <c r="AY93" i="6"/>
  <c r="AX93" i="6"/>
  <c r="AB93" i="6"/>
  <c r="AA93" i="6"/>
  <c r="E157" i="6"/>
  <c r="D157" i="6"/>
  <c r="CS92" i="6"/>
  <c r="CR92" i="6"/>
  <c r="BV92" i="6"/>
  <c r="BU92" i="6"/>
  <c r="AY92" i="6"/>
  <c r="AX92" i="6"/>
  <c r="AB92" i="6"/>
  <c r="AA92" i="6"/>
  <c r="E126" i="6"/>
  <c r="D126" i="6"/>
  <c r="DH91" i="6"/>
  <c r="DG91" i="6"/>
  <c r="DF91" i="6"/>
  <c r="DE91" i="6"/>
  <c r="DD91" i="6"/>
  <c r="DC91" i="6"/>
  <c r="DB91" i="6"/>
  <c r="DA91" i="6"/>
  <c r="CZ91" i="6"/>
  <c r="CK91" i="6"/>
  <c r="CJ91" i="6"/>
  <c r="CI91" i="6"/>
  <c r="CH91" i="6"/>
  <c r="CG91" i="6"/>
  <c r="CF91" i="6"/>
  <c r="CE91" i="6"/>
  <c r="CD91" i="6"/>
  <c r="CC91" i="6"/>
  <c r="BN91" i="6"/>
  <c r="BM91" i="6"/>
  <c r="BL91" i="6"/>
  <c r="BK91" i="6"/>
  <c r="BJ91" i="6"/>
  <c r="BI91" i="6"/>
  <c r="BH91" i="6"/>
  <c r="BG91" i="6"/>
  <c r="BF91" i="6"/>
  <c r="AQ91" i="6"/>
  <c r="AP91" i="6"/>
  <c r="AO91" i="6"/>
  <c r="AN91" i="6"/>
  <c r="AM91" i="6"/>
  <c r="AL91" i="6"/>
  <c r="AK91" i="6"/>
  <c r="AJ91" i="6"/>
  <c r="AI91" i="6"/>
  <c r="DJ90" i="6"/>
  <c r="DH90" i="6"/>
  <c r="DG90" i="6"/>
  <c r="DF90" i="6"/>
  <c r="DE90" i="6"/>
  <c r="DD90" i="6"/>
  <c r="DC90" i="6"/>
  <c r="DB90" i="6"/>
  <c r="DA90" i="6"/>
  <c r="CZ90" i="6"/>
  <c r="CM90" i="6"/>
  <c r="CK90" i="6"/>
  <c r="CJ90" i="6"/>
  <c r="CI90" i="6"/>
  <c r="CH90" i="6"/>
  <c r="CG90" i="6"/>
  <c r="CF90" i="6"/>
  <c r="CE90" i="6"/>
  <c r="CD90" i="6"/>
  <c r="CC90" i="6"/>
  <c r="BP90" i="6"/>
  <c r="BN90" i="6"/>
  <c r="BM90" i="6"/>
  <c r="BL90" i="6"/>
  <c r="BK90" i="6"/>
  <c r="BJ90" i="6"/>
  <c r="BI90" i="6"/>
  <c r="BH90" i="6"/>
  <c r="BG90" i="6"/>
  <c r="BF90" i="6"/>
  <c r="AS90" i="6"/>
  <c r="AQ90" i="6"/>
  <c r="AP90" i="6"/>
  <c r="AO90" i="6"/>
  <c r="AN90" i="6"/>
  <c r="AM90" i="6"/>
  <c r="AL90" i="6"/>
  <c r="AK90" i="6"/>
  <c r="AJ90" i="6"/>
  <c r="AI90" i="6"/>
  <c r="V90" i="6"/>
  <c r="BV83" i="6"/>
  <c r="BU83" i="6"/>
  <c r="BV82" i="6"/>
  <c r="BU82" i="6"/>
  <c r="AB79" i="6"/>
  <c r="AA79" i="6"/>
  <c r="BV81" i="6"/>
  <c r="BU81" i="6"/>
  <c r="BV80" i="6"/>
  <c r="BU80" i="6"/>
  <c r="AB78" i="6"/>
  <c r="AA78" i="6"/>
  <c r="BV79" i="6"/>
  <c r="BU79" i="6"/>
  <c r="E78" i="6"/>
  <c r="D78" i="6"/>
  <c r="BV78" i="6"/>
  <c r="BU78" i="6"/>
  <c r="AB77" i="6"/>
  <c r="AA77" i="6"/>
  <c r="E77" i="6"/>
  <c r="D77" i="6"/>
  <c r="BV77" i="6"/>
  <c r="BU77" i="6"/>
  <c r="AB76" i="6"/>
  <c r="AA76" i="6"/>
  <c r="E76" i="6"/>
  <c r="D76" i="6"/>
  <c r="BV76" i="6"/>
  <c r="BU76" i="6"/>
  <c r="AY77" i="6"/>
  <c r="AX77" i="6"/>
  <c r="AB75" i="6"/>
  <c r="AA75" i="6"/>
  <c r="E75" i="6"/>
  <c r="D75" i="6"/>
  <c r="BV75" i="6"/>
  <c r="BU75" i="6"/>
  <c r="AY76" i="6"/>
  <c r="AX76" i="6"/>
  <c r="AB74" i="6"/>
  <c r="AA74" i="6"/>
  <c r="E74" i="6"/>
  <c r="D74" i="6"/>
  <c r="BV74" i="6"/>
  <c r="BU74" i="6"/>
  <c r="AY75" i="6"/>
  <c r="AX75" i="6"/>
  <c r="AB73" i="6"/>
  <c r="AA73" i="6"/>
  <c r="E73" i="6"/>
  <c r="D73" i="6"/>
  <c r="BV73" i="6"/>
  <c r="BU73" i="6"/>
  <c r="AY72" i="6"/>
  <c r="AX72" i="6"/>
  <c r="AB72" i="6"/>
  <c r="AA72" i="6"/>
  <c r="E72" i="6"/>
  <c r="D72" i="6"/>
  <c r="BV72" i="6"/>
  <c r="BU72" i="6"/>
  <c r="AB71" i="6"/>
  <c r="AA71" i="6"/>
  <c r="E167" i="6"/>
  <c r="D167" i="6"/>
  <c r="BV71" i="6"/>
  <c r="BU71" i="6"/>
  <c r="AY71" i="6"/>
  <c r="AX71" i="6"/>
  <c r="AB70" i="6"/>
  <c r="AA70" i="6"/>
  <c r="E166" i="6"/>
  <c r="D166" i="6"/>
  <c r="CS70" i="6"/>
  <c r="CR70" i="6"/>
  <c r="BV70" i="6"/>
  <c r="BU70" i="6"/>
  <c r="AY70" i="6"/>
  <c r="AX70" i="6"/>
  <c r="AB69" i="6"/>
  <c r="AA69" i="6"/>
  <c r="E168" i="6"/>
  <c r="D168" i="6"/>
  <c r="CS69" i="6"/>
  <c r="CR69" i="6"/>
  <c r="BV69" i="6"/>
  <c r="BU69" i="6"/>
  <c r="AY69" i="6"/>
  <c r="AX69" i="6"/>
  <c r="AB68" i="6"/>
  <c r="AA68" i="6"/>
  <c r="E69" i="6"/>
  <c r="D69" i="6"/>
  <c r="CS68" i="6"/>
  <c r="CR68" i="6"/>
  <c r="BV68" i="6"/>
  <c r="BU68" i="6"/>
  <c r="AY68" i="6"/>
  <c r="AX68" i="6"/>
  <c r="E68" i="6"/>
  <c r="D68" i="6"/>
  <c r="DH67" i="6"/>
  <c r="DG67" i="6"/>
  <c r="DF67" i="6"/>
  <c r="DE67" i="6"/>
  <c r="DD67" i="6"/>
  <c r="DC67" i="6"/>
  <c r="DB67" i="6"/>
  <c r="DA67" i="6"/>
  <c r="CZ67" i="6"/>
  <c r="CK67" i="6"/>
  <c r="CJ67" i="6"/>
  <c r="CI67" i="6"/>
  <c r="CH67" i="6"/>
  <c r="CG67" i="6"/>
  <c r="CF67" i="6"/>
  <c r="CE67" i="6"/>
  <c r="CD67" i="6"/>
  <c r="CC67" i="6"/>
  <c r="BN67" i="6"/>
  <c r="BM67" i="6"/>
  <c r="BL67" i="6"/>
  <c r="BK67" i="6"/>
  <c r="BJ67" i="6"/>
  <c r="BI67" i="6"/>
  <c r="BH67" i="6"/>
  <c r="BG67" i="6"/>
  <c r="BF67" i="6"/>
  <c r="AQ67" i="6"/>
  <c r="AP67" i="6"/>
  <c r="AO67" i="6"/>
  <c r="AN67" i="6"/>
  <c r="AM67" i="6"/>
  <c r="AL67" i="6"/>
  <c r="AK67" i="6"/>
  <c r="AJ67" i="6"/>
  <c r="AI67" i="6"/>
  <c r="T67" i="6"/>
  <c r="S67" i="6"/>
  <c r="R67" i="6"/>
  <c r="Q67" i="6"/>
  <c r="P67" i="6"/>
  <c r="O67" i="6"/>
  <c r="N67" i="6"/>
  <c r="M67" i="6"/>
  <c r="L67" i="6"/>
  <c r="DJ66" i="6"/>
  <c r="DH66" i="6"/>
  <c r="DG66" i="6"/>
  <c r="DF66" i="6"/>
  <c r="DE66" i="6"/>
  <c r="DD66" i="6"/>
  <c r="DC66" i="6"/>
  <c r="DB66" i="6"/>
  <c r="DA66" i="6"/>
  <c r="CZ66" i="6"/>
  <c r="CM66" i="6"/>
  <c r="CK66" i="6"/>
  <c r="CJ66" i="6"/>
  <c r="CI66" i="6"/>
  <c r="CH66" i="6"/>
  <c r="CG66" i="6"/>
  <c r="CF66" i="6"/>
  <c r="CE66" i="6"/>
  <c r="CD66" i="6"/>
  <c r="CC66" i="6"/>
  <c r="BP66" i="6"/>
  <c r="BN66" i="6"/>
  <c r="BM66" i="6"/>
  <c r="BL66" i="6"/>
  <c r="BK66" i="6"/>
  <c r="BJ66" i="6"/>
  <c r="BI66" i="6"/>
  <c r="BH66" i="6"/>
  <c r="BG66" i="6"/>
  <c r="BF66" i="6"/>
  <c r="AS66" i="6"/>
  <c r="AQ66" i="6"/>
  <c r="AP66" i="6"/>
  <c r="AO66" i="6"/>
  <c r="AN66" i="6"/>
  <c r="AM66" i="6"/>
  <c r="AL66" i="6"/>
  <c r="AK66" i="6"/>
  <c r="AJ66" i="6"/>
  <c r="AI66" i="6"/>
  <c r="V66" i="6"/>
  <c r="T66" i="6"/>
  <c r="S66" i="6"/>
  <c r="R66" i="6"/>
  <c r="Q66" i="6"/>
  <c r="P66" i="6"/>
  <c r="O66" i="6"/>
  <c r="N66" i="6"/>
  <c r="M66" i="6"/>
  <c r="L66" i="6"/>
  <c r="AY54" i="6"/>
  <c r="AX54" i="6"/>
  <c r="E54" i="6"/>
  <c r="D54" i="6"/>
  <c r="AY53" i="6"/>
  <c r="AX53" i="6"/>
  <c r="E53" i="6"/>
  <c r="D53" i="6"/>
  <c r="AY52" i="6"/>
  <c r="AX52" i="6"/>
  <c r="E52" i="6"/>
  <c r="D52" i="6"/>
  <c r="BV52" i="6"/>
  <c r="BU52" i="6"/>
  <c r="AY51" i="6"/>
  <c r="AX51" i="6"/>
  <c r="E51" i="6"/>
  <c r="D51" i="6"/>
  <c r="BV51" i="6"/>
  <c r="BU51" i="6"/>
  <c r="E50" i="6"/>
  <c r="D50" i="6"/>
  <c r="BV50" i="6"/>
  <c r="BU50" i="6"/>
  <c r="AY50" i="6"/>
  <c r="AX50" i="6"/>
  <c r="E49" i="6"/>
  <c r="D49" i="6"/>
  <c r="CS159" i="6"/>
  <c r="CR159" i="6"/>
  <c r="BV49" i="6"/>
  <c r="BU49" i="6"/>
  <c r="AY49" i="6"/>
  <c r="AX49" i="6"/>
  <c r="E48" i="6"/>
  <c r="D48" i="6"/>
  <c r="CS74" i="6"/>
  <c r="CR74" i="6"/>
  <c r="BV48" i="6"/>
  <c r="BU48" i="6"/>
  <c r="AY48" i="6"/>
  <c r="AX48" i="6"/>
  <c r="CS73" i="6"/>
  <c r="CR73" i="6"/>
  <c r="BV47" i="6"/>
  <c r="BU47" i="6"/>
  <c r="AY47" i="6"/>
  <c r="AX47" i="6"/>
  <c r="E47" i="6"/>
  <c r="D47" i="6"/>
  <c r="CS72" i="6"/>
  <c r="CR72" i="6"/>
  <c r="BV46" i="6"/>
  <c r="BU46" i="6"/>
  <c r="E46" i="6"/>
  <c r="D46" i="6"/>
  <c r="CS71" i="6"/>
  <c r="CR71" i="6"/>
  <c r="BV45" i="6"/>
  <c r="BU45" i="6"/>
  <c r="AY46" i="6"/>
  <c r="AX46" i="6"/>
  <c r="CS158" i="6"/>
  <c r="CR158" i="6"/>
  <c r="BV44" i="6"/>
  <c r="BU44" i="6"/>
  <c r="AY45" i="6"/>
  <c r="AX45" i="6"/>
  <c r="E45" i="6"/>
  <c r="D45" i="6"/>
  <c r="CS157" i="6"/>
  <c r="CR157" i="6"/>
  <c r="BV43" i="6"/>
  <c r="BU43" i="6"/>
  <c r="AY44" i="6"/>
  <c r="AX44" i="6"/>
  <c r="E44" i="6"/>
  <c r="D44" i="6"/>
  <c r="CS11" i="6"/>
  <c r="CR11" i="6"/>
  <c r="BV42" i="6"/>
  <c r="BU42" i="6"/>
  <c r="AY43" i="6"/>
  <c r="AX43" i="6"/>
  <c r="AB43" i="6"/>
  <c r="AA43" i="6"/>
  <c r="E43" i="6"/>
  <c r="D43" i="6"/>
  <c r="CS10" i="6"/>
  <c r="CR10" i="6"/>
  <c r="AY42" i="6"/>
  <c r="AX42" i="6"/>
  <c r="AB42" i="6"/>
  <c r="AA42" i="6"/>
  <c r="E42" i="6"/>
  <c r="D42" i="6"/>
  <c r="CS8" i="6"/>
  <c r="CR8" i="6"/>
  <c r="BV41" i="6"/>
  <c r="BU41" i="6"/>
  <c r="AY41" i="6"/>
  <c r="AX41" i="6"/>
  <c r="AB41" i="6"/>
  <c r="AA41" i="6"/>
  <c r="E41" i="6"/>
  <c r="D41" i="6"/>
  <c r="CK40" i="6"/>
  <c r="CJ40" i="6"/>
  <c r="CI40" i="6"/>
  <c r="CH40" i="6"/>
  <c r="CG40" i="6"/>
  <c r="CF40" i="6"/>
  <c r="CE40" i="6"/>
  <c r="CD40" i="6"/>
  <c r="CC40" i="6"/>
  <c r="BN40" i="6"/>
  <c r="BM40" i="6"/>
  <c r="BL40" i="6"/>
  <c r="BK40" i="6"/>
  <c r="BJ40" i="6"/>
  <c r="BI40" i="6"/>
  <c r="BH40" i="6"/>
  <c r="BG40" i="6"/>
  <c r="BF40" i="6"/>
  <c r="AQ40" i="6"/>
  <c r="AP40" i="6"/>
  <c r="AO40" i="6"/>
  <c r="AN40" i="6"/>
  <c r="AM40" i="6"/>
  <c r="AL40" i="6"/>
  <c r="AK40" i="6"/>
  <c r="AJ40" i="6"/>
  <c r="AI40" i="6"/>
  <c r="T40" i="6"/>
  <c r="S40" i="6"/>
  <c r="R40" i="6"/>
  <c r="Q40" i="6"/>
  <c r="P40" i="6"/>
  <c r="O40" i="6"/>
  <c r="N40" i="6"/>
  <c r="M40" i="6"/>
  <c r="L40" i="6"/>
  <c r="DJ39" i="6"/>
  <c r="CM39" i="6"/>
  <c r="CK39" i="6"/>
  <c r="CJ39" i="6"/>
  <c r="CI39" i="6"/>
  <c r="CH39" i="6"/>
  <c r="CG39" i="6"/>
  <c r="CF39" i="6"/>
  <c r="CE39" i="6"/>
  <c r="CD39" i="6"/>
  <c r="CC39" i="6"/>
  <c r="BP39" i="6"/>
  <c r="BN39" i="6"/>
  <c r="BM39" i="6"/>
  <c r="BL39" i="6"/>
  <c r="BK39" i="6"/>
  <c r="BJ39" i="6"/>
  <c r="BI39" i="6"/>
  <c r="BH39" i="6"/>
  <c r="BG39" i="6"/>
  <c r="BF39" i="6"/>
  <c r="AS39" i="6"/>
  <c r="AQ39" i="6"/>
  <c r="AP39" i="6"/>
  <c r="AO39" i="6"/>
  <c r="AN39" i="6"/>
  <c r="AM39" i="6"/>
  <c r="AL39" i="6"/>
  <c r="AK39" i="6"/>
  <c r="AJ39" i="6"/>
  <c r="AI39" i="6"/>
  <c r="V39" i="6"/>
  <c r="T39" i="6"/>
  <c r="S39" i="6"/>
  <c r="R39" i="6"/>
  <c r="Q39" i="6"/>
  <c r="P39" i="6"/>
  <c r="O39" i="6"/>
  <c r="N39" i="6"/>
  <c r="M39" i="6"/>
  <c r="L39" i="6"/>
  <c r="BV23" i="6"/>
  <c r="BU23" i="6"/>
  <c r="BV22" i="6"/>
  <c r="BU22" i="6"/>
  <c r="BV21" i="6"/>
  <c r="BU21" i="6"/>
  <c r="BV20" i="6"/>
  <c r="BU20" i="6"/>
  <c r="BV19" i="6"/>
  <c r="BU19" i="6"/>
  <c r="BV18" i="6"/>
  <c r="BU18" i="6"/>
  <c r="AY18" i="6"/>
  <c r="AX18" i="6"/>
  <c r="BV17" i="6"/>
  <c r="BU17" i="6"/>
  <c r="AY17" i="6"/>
  <c r="AX17" i="6"/>
  <c r="BV16" i="6"/>
  <c r="BU16" i="6"/>
  <c r="AY16" i="6"/>
  <c r="AX16" i="6"/>
  <c r="AB17" i="6"/>
  <c r="AA17" i="6"/>
  <c r="BV15" i="6"/>
  <c r="BU15" i="6"/>
  <c r="AY15" i="6"/>
  <c r="AX15" i="6"/>
  <c r="AB16" i="6"/>
  <c r="AA16" i="6"/>
  <c r="BV14" i="6"/>
  <c r="BU14" i="6"/>
  <c r="AY14" i="6"/>
  <c r="AX14" i="6"/>
  <c r="AB15" i="6"/>
  <c r="AA15" i="6"/>
  <c r="BV13" i="6"/>
  <c r="BU13" i="6"/>
  <c r="AY13" i="6"/>
  <c r="AX13" i="6"/>
  <c r="AB14" i="6"/>
  <c r="AA14" i="6"/>
  <c r="BV12" i="6"/>
  <c r="BU12" i="6"/>
  <c r="AY12" i="6"/>
  <c r="AX12" i="6"/>
  <c r="BV11" i="6"/>
  <c r="BU11" i="6"/>
  <c r="AY11" i="6"/>
  <c r="AX11" i="6"/>
  <c r="AB13" i="6"/>
  <c r="AA13" i="6"/>
  <c r="BV10" i="6"/>
  <c r="BU10" i="6"/>
  <c r="AY10" i="6"/>
  <c r="AX10" i="6"/>
  <c r="AB12" i="6"/>
  <c r="AA12" i="6"/>
  <c r="E10" i="6"/>
  <c r="D10" i="6"/>
  <c r="BV9" i="6"/>
  <c r="BU9" i="6"/>
  <c r="AY9" i="6"/>
  <c r="AX9" i="6"/>
  <c r="AB11" i="6"/>
  <c r="AA11" i="6"/>
  <c r="E9" i="6"/>
  <c r="D9" i="6"/>
  <c r="CS9" i="6"/>
  <c r="CR9" i="6"/>
  <c r="BV8" i="6"/>
  <c r="BU8" i="6"/>
  <c r="AY8" i="6"/>
  <c r="AX8" i="6"/>
  <c r="AB9" i="6"/>
  <c r="AA9" i="6"/>
  <c r="E8" i="6"/>
  <c r="D8" i="6"/>
  <c r="DH7" i="6"/>
  <c r="DG7" i="6"/>
  <c r="DF7" i="6"/>
  <c r="DE7" i="6"/>
  <c r="DD7" i="6"/>
  <c r="DC7" i="6"/>
  <c r="DB7" i="6"/>
  <c r="DA7" i="6"/>
  <c r="CZ7" i="6"/>
  <c r="CK7" i="6"/>
  <c r="CJ7" i="6"/>
  <c r="CI7" i="6"/>
  <c r="CH7" i="6"/>
  <c r="CG7" i="6"/>
  <c r="CF7" i="6"/>
  <c r="CE7" i="6"/>
  <c r="CD7" i="6"/>
  <c r="CC7" i="6"/>
  <c r="BN7" i="6"/>
  <c r="BM7" i="6"/>
  <c r="BL7" i="6"/>
  <c r="BK7" i="6"/>
  <c r="BJ7" i="6"/>
  <c r="BI7" i="6"/>
  <c r="BH7" i="6"/>
  <c r="BG7" i="6"/>
  <c r="BF7" i="6"/>
  <c r="AQ7" i="6"/>
  <c r="AP7" i="6"/>
  <c r="AO7" i="6"/>
  <c r="AN7" i="6"/>
  <c r="AM7" i="6"/>
  <c r="AL7" i="6"/>
  <c r="AK7" i="6"/>
  <c r="AJ7" i="6"/>
  <c r="AI7" i="6"/>
  <c r="T7" i="6"/>
  <c r="S7" i="6"/>
  <c r="R7" i="6"/>
  <c r="Q7" i="6"/>
  <c r="P7" i="6"/>
  <c r="O7" i="6"/>
  <c r="N7" i="6"/>
  <c r="M7" i="6"/>
  <c r="L7" i="6"/>
  <c r="DJ6" i="6"/>
  <c r="DH6" i="6"/>
  <c r="DG6" i="6"/>
  <c r="DF6" i="6"/>
  <c r="DE6" i="6"/>
  <c r="DD6" i="6"/>
  <c r="DC6" i="6"/>
  <c r="DB6" i="6"/>
  <c r="DA6" i="6"/>
  <c r="CZ6" i="6"/>
  <c r="CM6" i="6"/>
  <c r="CK6" i="6"/>
  <c r="CJ6" i="6"/>
  <c r="CI6" i="6"/>
  <c r="CH6" i="6"/>
  <c r="CG6" i="6"/>
  <c r="CF6" i="6"/>
  <c r="CE6" i="6"/>
  <c r="CD6" i="6"/>
  <c r="CC6" i="6"/>
  <c r="BP6" i="6"/>
  <c r="BN6" i="6"/>
  <c r="BM6" i="6"/>
  <c r="BL6" i="6"/>
  <c r="BK6" i="6"/>
  <c r="BJ6" i="6"/>
  <c r="BI6" i="6"/>
  <c r="BH6" i="6"/>
  <c r="BG6" i="6"/>
  <c r="BF6" i="6"/>
  <c r="AS6" i="6"/>
  <c r="AQ6" i="6"/>
  <c r="AP6" i="6"/>
  <c r="AO6" i="6"/>
  <c r="AN6" i="6"/>
  <c r="AM6" i="6"/>
  <c r="AL6" i="6"/>
  <c r="AK6" i="6"/>
  <c r="AJ6" i="6"/>
  <c r="AI6" i="6"/>
  <c r="V6" i="6"/>
  <c r="T6" i="6"/>
  <c r="S6" i="6"/>
  <c r="R6" i="6"/>
  <c r="Q6" i="6"/>
  <c r="P6" i="6"/>
  <c r="O6" i="6"/>
  <c r="N6" i="6"/>
  <c r="M6" i="6"/>
  <c r="L6" i="6"/>
  <c r="DJ4" i="6"/>
  <c r="CM4" i="6"/>
  <c r="BP4" i="6"/>
  <c r="AS4" i="6"/>
  <c r="V4" i="6"/>
  <c r="E4" i="6"/>
  <c r="C4" i="6"/>
  <c r="DJ3" i="6"/>
  <c r="CM3" i="6"/>
  <c r="BP3" i="6"/>
  <c r="AS3" i="6"/>
  <c r="V3" i="6"/>
  <c r="F3" i="6"/>
  <c r="C3" i="6"/>
  <c r="DJ2" i="6"/>
  <c r="CX2" i="6"/>
  <c r="CM2" i="6"/>
  <c r="CA2" i="6"/>
  <c r="BP2" i="6"/>
  <c r="BD2" i="6"/>
  <c r="AS2" i="6"/>
  <c r="AG2" i="6"/>
  <c r="V2" i="6"/>
  <c r="J2" i="6"/>
  <c r="E2" i="6"/>
  <c r="C2" i="6"/>
  <c r="AY155" i="6" l="1"/>
  <c r="AA124" i="6"/>
  <c r="E125" i="6"/>
  <c r="AA125" i="6"/>
  <c r="AX124" i="6"/>
  <c r="CS181" i="6"/>
  <c r="AY39" i="6"/>
  <c r="CS6" i="6"/>
  <c r="BV67" i="6"/>
  <c r="D124" i="6"/>
  <c r="BU181" i="6"/>
  <c r="AX67" i="6"/>
  <c r="E40" i="6"/>
  <c r="CS90" i="6"/>
  <c r="E39" i="6"/>
  <c r="AY66" i="6"/>
  <c r="CS180" i="6"/>
  <c r="AB155" i="6"/>
  <c r="E156" i="6"/>
  <c r="BU6" i="6"/>
  <c r="AB39" i="6"/>
  <c r="AY90" i="6"/>
  <c r="BV90" i="6"/>
  <c r="BV180" i="6"/>
  <c r="BV181" i="6"/>
  <c r="D155" i="6"/>
  <c r="AB90" i="6"/>
  <c r="AA91" i="6"/>
  <c r="D6" i="6"/>
  <c r="E7" i="6"/>
  <c r="AA7" i="6"/>
  <c r="CS7" i="6"/>
  <c r="BV39" i="6"/>
  <c r="AX156" i="6"/>
  <c r="AX181" i="6"/>
  <c r="BV7" i="6"/>
  <c r="BU39" i="6"/>
  <c r="AX66" i="6"/>
  <c r="D181" i="6"/>
  <c r="CR6" i="6"/>
  <c r="AX39" i="6"/>
  <c r="BV40" i="6"/>
  <c r="E66" i="6"/>
  <c r="CR90" i="6"/>
  <c r="BV6" i="6"/>
  <c r="AA39" i="6"/>
  <c r="AA66" i="6"/>
  <c r="BU90" i="6"/>
  <c r="AB125" i="6"/>
  <c r="CR180" i="6"/>
  <c r="CR181" i="6"/>
  <c r="AY6" i="6"/>
  <c r="AX7" i="6"/>
  <c r="D39" i="6"/>
  <c r="BU40" i="6"/>
  <c r="E67" i="6"/>
  <c r="AY67" i="6"/>
  <c r="AX90" i="6"/>
  <c r="BV91" i="6"/>
  <c r="CS91" i="6"/>
  <c r="AY40" i="6"/>
  <c r="D66" i="6"/>
  <c r="AB67" i="6"/>
  <c r="AA90" i="6"/>
  <c r="AY125" i="6"/>
  <c r="E155" i="6"/>
  <c r="AB6" i="6"/>
  <c r="AX6" i="6"/>
  <c r="CS66" i="6"/>
  <c r="AA67" i="6"/>
  <c r="CR67" i="6"/>
  <c r="BU91" i="6"/>
  <c r="AY180" i="6"/>
  <c r="D67" i="6"/>
  <c r="AY91" i="6"/>
  <c r="AY7" i="6"/>
  <c r="BV66" i="6"/>
  <c r="AB180" i="6"/>
  <c r="E6" i="6"/>
  <c r="AA6" i="6"/>
  <c r="AA40" i="6"/>
  <c r="CR66" i="6"/>
  <c r="BU67" i="6"/>
  <c r="AY124" i="6"/>
  <c r="E124" i="6"/>
  <c r="AB124" i="6"/>
  <c r="AA155" i="6"/>
  <c r="AX155" i="6"/>
  <c r="E180" i="6"/>
  <c r="D40" i="6"/>
  <c r="BU66" i="6"/>
  <c r="AB156" i="6"/>
  <c r="AY181" i="6"/>
  <c r="D7" i="6"/>
  <c r="AB66" i="6"/>
  <c r="AY156" i="6"/>
  <c r="E181" i="6"/>
  <c r="AB181" i="6"/>
  <c r="AB40" i="6"/>
  <c r="CS67" i="6"/>
  <c r="AB91" i="6"/>
  <c r="AX125" i="6"/>
  <c r="D125" i="6"/>
  <c r="AA156" i="6"/>
  <c r="AA181" i="6"/>
  <c r="CR7" i="6"/>
  <c r="D156" i="6"/>
  <c r="D180" i="6"/>
  <c r="AA180" i="6"/>
  <c r="AX180" i="6"/>
  <c r="BU180" i="6"/>
  <c r="BU7" i="6"/>
  <c r="CR91" i="6"/>
  <c r="AB7" i="6"/>
  <c r="AX40" i="6"/>
  <c r="AX91" i="6"/>
  <c r="E156" i="5" l="1"/>
  <c r="AB74" i="5" l="1"/>
  <c r="AA74" i="5"/>
  <c r="E9" i="5"/>
  <c r="D9" i="5"/>
  <c r="BV161" i="3" l="1"/>
  <c r="BU161" i="3"/>
  <c r="E155" i="5"/>
  <c r="D155" i="5"/>
  <c r="E154" i="5"/>
  <c r="D154" i="5"/>
  <c r="E153" i="5"/>
  <c r="D153" i="5"/>
  <c r="E152" i="5"/>
  <c r="D152" i="5"/>
  <c r="CS162" i="5" l="1"/>
  <c r="CR162" i="5"/>
  <c r="CS161" i="5"/>
  <c r="CR161" i="5"/>
  <c r="CS160" i="5"/>
  <c r="CR160" i="5"/>
  <c r="CS159" i="5"/>
  <c r="CR159" i="5"/>
  <c r="CS158" i="5"/>
  <c r="CR158" i="5"/>
  <c r="CS157" i="5"/>
  <c r="CR157" i="5"/>
  <c r="CS156" i="5"/>
  <c r="CR156" i="5"/>
  <c r="CS155" i="5"/>
  <c r="CR155" i="5"/>
  <c r="CS154" i="5"/>
  <c r="CR154" i="5"/>
  <c r="CS153" i="5"/>
  <c r="CR153" i="5"/>
  <c r="CS152" i="5"/>
  <c r="CR152" i="5"/>
  <c r="CS132" i="5"/>
  <c r="CR132" i="5"/>
  <c r="CS131" i="5"/>
  <c r="CR131" i="5"/>
  <c r="CS130" i="5"/>
  <c r="CR130" i="5"/>
  <c r="CS129" i="5"/>
  <c r="CR129" i="5"/>
  <c r="CS128" i="5"/>
  <c r="CR128" i="5"/>
  <c r="CS127" i="5"/>
  <c r="CR127" i="5"/>
  <c r="CS126" i="5"/>
  <c r="CR126" i="5"/>
  <c r="CS125" i="5"/>
  <c r="CR125" i="5"/>
  <c r="CS124" i="5"/>
  <c r="CR124" i="5"/>
  <c r="CS123" i="5"/>
  <c r="CR123" i="5"/>
  <c r="CS122" i="5"/>
  <c r="CR122" i="5"/>
  <c r="AY70" i="5" l="1"/>
  <c r="AX70" i="5"/>
  <c r="AY44" i="5"/>
  <c r="AX44" i="5"/>
  <c r="AY43" i="5"/>
  <c r="AX43" i="5"/>
  <c r="AY42" i="5"/>
  <c r="AX42" i="5"/>
  <c r="AY41" i="5"/>
  <c r="AX41" i="5"/>
  <c r="AY39" i="5"/>
  <c r="AX39" i="5"/>
  <c r="CS11" i="3" l="1"/>
  <c r="CR11" i="3"/>
  <c r="CS133" i="3"/>
  <c r="CR133" i="3"/>
  <c r="AB44" i="5"/>
  <c r="AA44" i="5"/>
  <c r="AY171" i="5" l="1"/>
  <c r="AX171" i="5"/>
  <c r="AY170" i="5"/>
  <c r="AX170" i="5"/>
  <c r="AY169" i="5"/>
  <c r="AX169" i="5"/>
  <c r="AY168" i="5"/>
  <c r="AX168" i="5"/>
  <c r="AY167" i="5"/>
  <c r="AX167" i="5"/>
  <c r="AY166" i="5"/>
  <c r="AX166" i="5"/>
  <c r="DH165" i="5"/>
  <c r="DG165" i="5"/>
  <c r="DF165" i="5"/>
  <c r="DE165" i="5"/>
  <c r="DD165" i="5"/>
  <c r="DC165" i="5"/>
  <c r="DB165" i="5"/>
  <c r="DA165" i="5"/>
  <c r="CZ165" i="5"/>
  <c r="BV165" i="5"/>
  <c r="BU165" i="5"/>
  <c r="AY165" i="5"/>
  <c r="AX165" i="5"/>
  <c r="T165" i="5"/>
  <c r="S165" i="5"/>
  <c r="R165" i="5"/>
  <c r="Q165" i="5"/>
  <c r="P165" i="5"/>
  <c r="O165" i="5"/>
  <c r="N165" i="5"/>
  <c r="M165" i="5"/>
  <c r="L165" i="5"/>
  <c r="DJ164" i="5"/>
  <c r="DH164" i="5"/>
  <c r="DG164" i="5"/>
  <c r="DF164" i="5"/>
  <c r="DE164" i="5"/>
  <c r="DD164" i="5"/>
  <c r="DC164" i="5"/>
  <c r="DB164" i="5"/>
  <c r="DA164" i="5"/>
  <c r="CZ164" i="5"/>
  <c r="CM164" i="5"/>
  <c r="BV164" i="5"/>
  <c r="BU164" i="5"/>
  <c r="BP164" i="5"/>
  <c r="AY164" i="5"/>
  <c r="AX164" i="5"/>
  <c r="V164" i="5"/>
  <c r="T164" i="5"/>
  <c r="S164" i="5"/>
  <c r="R164" i="5"/>
  <c r="Q164" i="5"/>
  <c r="P164" i="5"/>
  <c r="O164" i="5"/>
  <c r="N164" i="5"/>
  <c r="M164" i="5"/>
  <c r="L164" i="5"/>
  <c r="BV161" i="5"/>
  <c r="BU161" i="5"/>
  <c r="BV160" i="5"/>
  <c r="BU160" i="5"/>
  <c r="BV159" i="5"/>
  <c r="BU159" i="5"/>
  <c r="BV158" i="5"/>
  <c r="BU158" i="5"/>
  <c r="BV157" i="5"/>
  <c r="BU157" i="5"/>
  <c r="BV156" i="5"/>
  <c r="BU156" i="5"/>
  <c r="BV155" i="5"/>
  <c r="BU155" i="5"/>
  <c r="AY154" i="5"/>
  <c r="AX154" i="5"/>
  <c r="BV154" i="5"/>
  <c r="BU154" i="5"/>
  <c r="AY153" i="5"/>
  <c r="AX153" i="5"/>
  <c r="BV153" i="5"/>
  <c r="BU153" i="5"/>
  <c r="AB153" i="5"/>
  <c r="AA153" i="5"/>
  <c r="BV152" i="5"/>
  <c r="BU152" i="5"/>
  <c r="AY152" i="5"/>
  <c r="AX152" i="5"/>
  <c r="AB152" i="5"/>
  <c r="AA152" i="5"/>
  <c r="CS151" i="5"/>
  <c r="CR151" i="5"/>
  <c r="BV151" i="5"/>
  <c r="BU151" i="5"/>
  <c r="AY151" i="5"/>
  <c r="AX151" i="5"/>
  <c r="AB151" i="5"/>
  <c r="AA151" i="5"/>
  <c r="T151" i="5"/>
  <c r="S151" i="5"/>
  <c r="R151" i="5"/>
  <c r="Q151" i="5"/>
  <c r="P151" i="5"/>
  <c r="O151" i="5"/>
  <c r="N151" i="5"/>
  <c r="M151" i="5"/>
  <c r="L151" i="5"/>
  <c r="DJ150" i="5"/>
  <c r="CS150" i="5"/>
  <c r="CR150" i="5"/>
  <c r="CM150" i="5"/>
  <c r="BV150" i="5"/>
  <c r="BU150" i="5"/>
  <c r="BP150" i="5"/>
  <c r="AY150" i="5"/>
  <c r="AX150" i="5"/>
  <c r="AS150" i="5"/>
  <c r="AB150" i="5"/>
  <c r="AA150" i="5"/>
  <c r="V150" i="5"/>
  <c r="T150" i="5"/>
  <c r="S150" i="5"/>
  <c r="R150" i="5"/>
  <c r="Q150" i="5"/>
  <c r="P150" i="5"/>
  <c r="O150" i="5"/>
  <c r="N150" i="5"/>
  <c r="M150" i="5"/>
  <c r="L150" i="5"/>
  <c r="E133" i="5"/>
  <c r="D133" i="5"/>
  <c r="AY132" i="5"/>
  <c r="AX132" i="5"/>
  <c r="E132" i="5"/>
  <c r="D132" i="5"/>
  <c r="AY131" i="5"/>
  <c r="AX131" i="5"/>
  <c r="E131" i="5"/>
  <c r="D131" i="5"/>
  <c r="AY130" i="5"/>
  <c r="AX130" i="5"/>
  <c r="AB130" i="5"/>
  <c r="AA130" i="5"/>
  <c r="E130" i="5"/>
  <c r="D130" i="5"/>
  <c r="BV129" i="5"/>
  <c r="BU129" i="5"/>
  <c r="AY129" i="5"/>
  <c r="AX129" i="5"/>
  <c r="AB129" i="5"/>
  <c r="AA129" i="5"/>
  <c r="E129" i="5"/>
  <c r="D129" i="5"/>
  <c r="BV128" i="5"/>
  <c r="BU128" i="5"/>
  <c r="AY128" i="5"/>
  <c r="AX128" i="5"/>
  <c r="AB128" i="5"/>
  <c r="AA128" i="5"/>
  <c r="E128" i="5"/>
  <c r="D128" i="5"/>
  <c r="BV127" i="5"/>
  <c r="BU127" i="5"/>
  <c r="AY127" i="5"/>
  <c r="AX127" i="5"/>
  <c r="AB127" i="5"/>
  <c r="AA127" i="5"/>
  <c r="E127" i="5"/>
  <c r="D127" i="5"/>
  <c r="BV126" i="5"/>
  <c r="BU126" i="5"/>
  <c r="AY126" i="5"/>
  <c r="AX126" i="5"/>
  <c r="AB126" i="5"/>
  <c r="AA126" i="5"/>
  <c r="E126" i="5"/>
  <c r="D126" i="5"/>
  <c r="BV125" i="5"/>
  <c r="BU125" i="5"/>
  <c r="AY125" i="5"/>
  <c r="AX125" i="5"/>
  <c r="AB125" i="5"/>
  <c r="AA125" i="5"/>
  <c r="E125" i="5"/>
  <c r="D125" i="5"/>
  <c r="BV124" i="5"/>
  <c r="BU124" i="5"/>
  <c r="AY124" i="5"/>
  <c r="AX124" i="5"/>
  <c r="AB124" i="5"/>
  <c r="AA124" i="5"/>
  <c r="E124" i="5"/>
  <c r="D124" i="5"/>
  <c r="BV123" i="5"/>
  <c r="BU123" i="5"/>
  <c r="AY123" i="5"/>
  <c r="AX123" i="5"/>
  <c r="AB123" i="5"/>
  <c r="AA123" i="5"/>
  <c r="E123" i="5"/>
  <c r="D123" i="5"/>
  <c r="BV122" i="5"/>
  <c r="BU122" i="5"/>
  <c r="AY122" i="5"/>
  <c r="AX122" i="5"/>
  <c r="AB122" i="5"/>
  <c r="AA122" i="5"/>
  <c r="E122" i="5"/>
  <c r="D122" i="5"/>
  <c r="CS121" i="5"/>
  <c r="CR121" i="5"/>
  <c r="BV121" i="5"/>
  <c r="BU121" i="5"/>
  <c r="AY121" i="5"/>
  <c r="AX121" i="5"/>
  <c r="AQ121" i="5"/>
  <c r="AQ91" i="5" s="1"/>
  <c r="AP121" i="5"/>
  <c r="AP91" i="5" s="1"/>
  <c r="AO121" i="5"/>
  <c r="AO91" i="5" s="1"/>
  <c r="AN121" i="5"/>
  <c r="AN91" i="5" s="1"/>
  <c r="AM121" i="5"/>
  <c r="AM91" i="5" s="1"/>
  <c r="AL121" i="5"/>
  <c r="AL91" i="5" s="1"/>
  <c r="AK121" i="5"/>
  <c r="AK91" i="5" s="1"/>
  <c r="AJ121" i="5"/>
  <c r="AJ91" i="5" s="1"/>
  <c r="AI121" i="5"/>
  <c r="AI91" i="5" s="1"/>
  <c r="T121" i="5"/>
  <c r="S121" i="5"/>
  <c r="R121" i="5"/>
  <c r="Q121" i="5"/>
  <c r="P121" i="5"/>
  <c r="O121" i="5"/>
  <c r="N121" i="5"/>
  <c r="M121" i="5"/>
  <c r="L121" i="5"/>
  <c r="DJ120" i="5"/>
  <c r="CS120" i="5"/>
  <c r="CR120" i="5"/>
  <c r="CM120" i="5"/>
  <c r="BV120" i="5"/>
  <c r="BU120" i="5"/>
  <c r="BP120" i="5"/>
  <c r="AY120" i="5"/>
  <c r="AX120" i="5"/>
  <c r="AS120" i="5"/>
  <c r="AQ120" i="5"/>
  <c r="AQ90" i="5" s="1"/>
  <c r="AP120" i="5"/>
  <c r="AP90" i="5" s="1"/>
  <c r="AO120" i="5"/>
  <c r="AO90" i="5" s="1"/>
  <c r="AN120" i="5"/>
  <c r="AN90" i="5" s="1"/>
  <c r="AM120" i="5"/>
  <c r="AM90" i="5" s="1"/>
  <c r="AL120" i="5"/>
  <c r="AL90" i="5" s="1"/>
  <c r="AK120" i="5"/>
  <c r="AK90" i="5" s="1"/>
  <c r="AJ120" i="5"/>
  <c r="AJ90" i="5" s="1"/>
  <c r="AI120" i="5"/>
  <c r="AI90" i="5" s="1"/>
  <c r="V120" i="5"/>
  <c r="T120" i="5"/>
  <c r="S120" i="5"/>
  <c r="R120" i="5"/>
  <c r="Q120" i="5"/>
  <c r="P120" i="5"/>
  <c r="O120" i="5"/>
  <c r="N120" i="5"/>
  <c r="M120" i="5"/>
  <c r="L120" i="5"/>
  <c r="AY104" i="5"/>
  <c r="AX104" i="5"/>
  <c r="AY103" i="5"/>
  <c r="AX103" i="5"/>
  <c r="AY102" i="5"/>
  <c r="AX102" i="5"/>
  <c r="E102" i="5"/>
  <c r="D102" i="5"/>
  <c r="BV101" i="5"/>
  <c r="BU101" i="5"/>
  <c r="AY101" i="5"/>
  <c r="AX101" i="5"/>
  <c r="E101" i="5"/>
  <c r="D101" i="5"/>
  <c r="BV100" i="5"/>
  <c r="BU100" i="5"/>
  <c r="AY100" i="5"/>
  <c r="AX100" i="5"/>
  <c r="E100" i="5"/>
  <c r="D100" i="5"/>
  <c r="BV99" i="5"/>
  <c r="BU99" i="5"/>
  <c r="AY99" i="5"/>
  <c r="AX99" i="5"/>
  <c r="AB99" i="5"/>
  <c r="AA99" i="5"/>
  <c r="E99" i="5"/>
  <c r="D99" i="5"/>
  <c r="BV98" i="5"/>
  <c r="BU98" i="5"/>
  <c r="AY98" i="5"/>
  <c r="AX98" i="5"/>
  <c r="AB98" i="5"/>
  <c r="AA98" i="5"/>
  <c r="E98" i="5"/>
  <c r="D98" i="5"/>
  <c r="CS97" i="5"/>
  <c r="CR97" i="5"/>
  <c r="BV97" i="5"/>
  <c r="BU97" i="5"/>
  <c r="AY97" i="5"/>
  <c r="AX97" i="5"/>
  <c r="AB97" i="5"/>
  <c r="AA97" i="5"/>
  <c r="E97" i="5"/>
  <c r="D97" i="5"/>
  <c r="CS96" i="5"/>
  <c r="CR96" i="5"/>
  <c r="BV96" i="5"/>
  <c r="BU96" i="5"/>
  <c r="AY96" i="5"/>
  <c r="AX96" i="5"/>
  <c r="AB96" i="5"/>
  <c r="AA96" i="5"/>
  <c r="E96" i="5"/>
  <c r="D96" i="5"/>
  <c r="CS95" i="5"/>
  <c r="CR95" i="5"/>
  <c r="BV95" i="5"/>
  <c r="BU95" i="5"/>
  <c r="AY95" i="5"/>
  <c r="AX95" i="5"/>
  <c r="AB95" i="5"/>
  <c r="AA95" i="5"/>
  <c r="E95" i="5"/>
  <c r="D95" i="5"/>
  <c r="CS94" i="5"/>
  <c r="CR94" i="5"/>
  <c r="BV94" i="5"/>
  <c r="BU94" i="5"/>
  <c r="AY94" i="5"/>
  <c r="AX94" i="5"/>
  <c r="AB94" i="5"/>
  <c r="AA94" i="5"/>
  <c r="E94" i="5"/>
  <c r="D94" i="5"/>
  <c r="CS93" i="5"/>
  <c r="CR93" i="5"/>
  <c r="BV93" i="5"/>
  <c r="AY93" i="5"/>
  <c r="AX93" i="5"/>
  <c r="AB93" i="5"/>
  <c r="AA93" i="5"/>
  <c r="E93" i="5"/>
  <c r="D93" i="5"/>
  <c r="CS92" i="5"/>
  <c r="CR92" i="5"/>
  <c r="BV92" i="5"/>
  <c r="BU92" i="5"/>
  <c r="AY92" i="5"/>
  <c r="AX92" i="5"/>
  <c r="AB92" i="5"/>
  <c r="AA92" i="5"/>
  <c r="E92" i="5"/>
  <c r="D92" i="5"/>
  <c r="DH91" i="5"/>
  <c r="DG91" i="5"/>
  <c r="DF91" i="5"/>
  <c r="DE91" i="5"/>
  <c r="DD91" i="5"/>
  <c r="DC91" i="5"/>
  <c r="DB91" i="5"/>
  <c r="DA91" i="5"/>
  <c r="CZ91" i="5"/>
  <c r="CK91" i="5"/>
  <c r="CJ91" i="5"/>
  <c r="CI91" i="5"/>
  <c r="CH91" i="5"/>
  <c r="CG91" i="5"/>
  <c r="CF91" i="5"/>
  <c r="CE91" i="5"/>
  <c r="CD91" i="5"/>
  <c r="CC91" i="5"/>
  <c r="BN91" i="5"/>
  <c r="BM91" i="5"/>
  <c r="BL91" i="5"/>
  <c r="BK91" i="5"/>
  <c r="BJ91" i="5"/>
  <c r="BI91" i="5"/>
  <c r="BH91" i="5"/>
  <c r="BG91" i="5"/>
  <c r="BF91" i="5"/>
  <c r="T91" i="5"/>
  <c r="S91" i="5"/>
  <c r="R91" i="5"/>
  <c r="Q91" i="5"/>
  <c r="P91" i="5"/>
  <c r="O91" i="5"/>
  <c r="N91" i="5"/>
  <c r="M91" i="5"/>
  <c r="L91" i="5"/>
  <c r="DJ90" i="5"/>
  <c r="DH90" i="5"/>
  <c r="DG90" i="5"/>
  <c r="DF90" i="5"/>
  <c r="DE90" i="5"/>
  <c r="DD90" i="5"/>
  <c r="DC90" i="5"/>
  <c r="DB90" i="5"/>
  <c r="DA90" i="5"/>
  <c r="CZ90" i="5"/>
  <c r="CM90" i="5"/>
  <c r="CK90" i="5"/>
  <c r="CJ90" i="5"/>
  <c r="CI90" i="5"/>
  <c r="CH90" i="5"/>
  <c r="CG90" i="5"/>
  <c r="CF90" i="5"/>
  <c r="CE90" i="5"/>
  <c r="CD90" i="5"/>
  <c r="CC90" i="5"/>
  <c r="BP90" i="5"/>
  <c r="BN90" i="5"/>
  <c r="BM90" i="5"/>
  <c r="BL90" i="5"/>
  <c r="BK90" i="5"/>
  <c r="BJ90" i="5"/>
  <c r="BI90" i="5"/>
  <c r="BH90" i="5"/>
  <c r="BG90" i="5"/>
  <c r="BF90" i="5"/>
  <c r="AS90" i="5"/>
  <c r="V90" i="5"/>
  <c r="T90" i="5"/>
  <c r="S90" i="5"/>
  <c r="R90" i="5"/>
  <c r="Q90" i="5"/>
  <c r="P90" i="5"/>
  <c r="O90" i="5"/>
  <c r="N90" i="5"/>
  <c r="M90" i="5"/>
  <c r="L90" i="5"/>
  <c r="E76" i="5"/>
  <c r="D76" i="5"/>
  <c r="E75" i="5"/>
  <c r="D75" i="5"/>
  <c r="E74" i="5"/>
  <c r="D74" i="5"/>
  <c r="BV73" i="5"/>
  <c r="BU73" i="5"/>
  <c r="AB73" i="5"/>
  <c r="AA73" i="5"/>
  <c r="E73" i="5"/>
  <c r="D73" i="5"/>
  <c r="BV72" i="5"/>
  <c r="BU72" i="5"/>
  <c r="AB72" i="5"/>
  <c r="AA72" i="5"/>
  <c r="BV71" i="5"/>
  <c r="BU71" i="5"/>
  <c r="E72" i="5"/>
  <c r="D72" i="5"/>
  <c r="BV70" i="5"/>
  <c r="BU70" i="5"/>
  <c r="AY71" i="5"/>
  <c r="AX71" i="5"/>
  <c r="AB71" i="5"/>
  <c r="AA71" i="5"/>
  <c r="E71" i="5"/>
  <c r="D71" i="5"/>
  <c r="BV69" i="5"/>
  <c r="BU69" i="5"/>
  <c r="AY69" i="5"/>
  <c r="AX69" i="5"/>
  <c r="AB70" i="5"/>
  <c r="AA70" i="5"/>
  <c r="E70" i="5"/>
  <c r="D70" i="5"/>
  <c r="BV68" i="5"/>
  <c r="BU68" i="5"/>
  <c r="AY68" i="5"/>
  <c r="AX68" i="5"/>
  <c r="AB69" i="5"/>
  <c r="AA69" i="5"/>
  <c r="E69" i="5"/>
  <c r="D69" i="5"/>
  <c r="BV67" i="5"/>
  <c r="BU67" i="5"/>
  <c r="AY67" i="5"/>
  <c r="AX67" i="5"/>
  <c r="AB68" i="5"/>
  <c r="AA68" i="5"/>
  <c r="E68" i="5"/>
  <c r="D68" i="5"/>
  <c r="BV66" i="5"/>
  <c r="BU66" i="5"/>
  <c r="AY66" i="5"/>
  <c r="AX66" i="5"/>
  <c r="AB67" i="5"/>
  <c r="AA67" i="5"/>
  <c r="E67" i="5"/>
  <c r="D67" i="5"/>
  <c r="BV65" i="5"/>
  <c r="BU65" i="5"/>
  <c r="AY65" i="5"/>
  <c r="AX65" i="5"/>
  <c r="AB66" i="5"/>
  <c r="AA66" i="5"/>
  <c r="E66" i="5"/>
  <c r="D66" i="5"/>
  <c r="BV64" i="5"/>
  <c r="BU64" i="5"/>
  <c r="AY64" i="5"/>
  <c r="AX64" i="5"/>
  <c r="AB65" i="5"/>
  <c r="AA65" i="5"/>
  <c r="E65" i="5"/>
  <c r="D65" i="5"/>
  <c r="CS64" i="5"/>
  <c r="CR64" i="5"/>
  <c r="BV63" i="5"/>
  <c r="BU63" i="5"/>
  <c r="AY63" i="5"/>
  <c r="AX63" i="5"/>
  <c r="AB64" i="5"/>
  <c r="AA64" i="5"/>
  <c r="E64" i="5"/>
  <c r="D64" i="5"/>
  <c r="CS63" i="5"/>
  <c r="CR63" i="5"/>
  <c r="AB63" i="5"/>
  <c r="AA63" i="5"/>
  <c r="E63" i="5"/>
  <c r="D63" i="5"/>
  <c r="CS62" i="5"/>
  <c r="CR62" i="5"/>
  <c r="BV62" i="5"/>
  <c r="BU62" i="5"/>
  <c r="AY62" i="5"/>
  <c r="AX62" i="5"/>
  <c r="AB62" i="5"/>
  <c r="AA62" i="5"/>
  <c r="E62" i="5"/>
  <c r="D62" i="5"/>
  <c r="CS61" i="5"/>
  <c r="CR61" i="5"/>
  <c r="CK61" i="5"/>
  <c r="CJ61" i="5"/>
  <c r="CI61" i="5"/>
  <c r="CH61" i="5"/>
  <c r="CG61" i="5"/>
  <c r="CF61" i="5"/>
  <c r="CE61" i="5"/>
  <c r="CD61" i="5"/>
  <c r="CC61" i="5"/>
  <c r="BN61" i="5"/>
  <c r="BM61" i="5"/>
  <c r="BL61" i="5"/>
  <c r="BK61" i="5"/>
  <c r="BJ61" i="5"/>
  <c r="BI61" i="5"/>
  <c r="BH61" i="5"/>
  <c r="BG61" i="5"/>
  <c r="BF61" i="5"/>
  <c r="AQ61" i="5"/>
  <c r="AP61" i="5"/>
  <c r="AO61" i="5"/>
  <c r="AN61" i="5"/>
  <c r="AM61" i="5"/>
  <c r="AL61" i="5"/>
  <c r="AK61" i="5"/>
  <c r="AJ61" i="5"/>
  <c r="AI61" i="5"/>
  <c r="T61" i="5"/>
  <c r="S61" i="5"/>
  <c r="R61" i="5"/>
  <c r="Q61" i="5"/>
  <c r="P61" i="5"/>
  <c r="O61" i="5"/>
  <c r="N61" i="5"/>
  <c r="M61" i="5"/>
  <c r="L61" i="5"/>
  <c r="CS60" i="5"/>
  <c r="CR60" i="5"/>
  <c r="CM60" i="5"/>
  <c r="CK60" i="5"/>
  <c r="CJ60" i="5"/>
  <c r="CI60" i="5"/>
  <c r="CH60" i="5"/>
  <c r="CG60" i="5"/>
  <c r="CF60" i="5"/>
  <c r="CE60" i="5"/>
  <c r="CD60" i="5"/>
  <c r="CC60" i="5"/>
  <c r="BP60" i="5"/>
  <c r="BN60" i="5"/>
  <c r="BM60" i="5"/>
  <c r="BL60" i="5"/>
  <c r="BK60" i="5"/>
  <c r="BJ60" i="5"/>
  <c r="BI60" i="5"/>
  <c r="BH60" i="5"/>
  <c r="BG60" i="5"/>
  <c r="BF60" i="5"/>
  <c r="AS60" i="5"/>
  <c r="AQ60" i="5"/>
  <c r="AQ37" i="5" s="1"/>
  <c r="AP60" i="5"/>
  <c r="AP37" i="5" s="1"/>
  <c r="AO60" i="5"/>
  <c r="AO37" i="5" s="1"/>
  <c r="AN60" i="5"/>
  <c r="AN37" i="5" s="1"/>
  <c r="AM60" i="5"/>
  <c r="AM37" i="5" s="1"/>
  <c r="AL60" i="5"/>
  <c r="AL37" i="5" s="1"/>
  <c r="AK60" i="5"/>
  <c r="AK37" i="5" s="1"/>
  <c r="AJ60" i="5"/>
  <c r="AJ37" i="5" s="1"/>
  <c r="AI60" i="5"/>
  <c r="V60" i="5"/>
  <c r="T60" i="5"/>
  <c r="S60" i="5"/>
  <c r="R60" i="5"/>
  <c r="Q60" i="5"/>
  <c r="P60" i="5"/>
  <c r="O60" i="5"/>
  <c r="N60" i="5"/>
  <c r="M60" i="5"/>
  <c r="L60" i="5"/>
  <c r="CS49" i="5"/>
  <c r="CR49" i="5"/>
  <c r="CS48" i="5"/>
  <c r="CR48" i="5"/>
  <c r="CS47" i="5"/>
  <c r="CR47" i="5"/>
  <c r="AB49" i="5"/>
  <c r="AA49" i="5"/>
  <c r="CS46" i="5"/>
  <c r="CR46" i="5"/>
  <c r="AB48" i="5"/>
  <c r="AA48" i="5"/>
  <c r="AB47" i="5"/>
  <c r="AA47" i="5"/>
  <c r="CS45" i="5"/>
  <c r="CR45" i="5"/>
  <c r="AB46" i="5"/>
  <c r="AA46" i="5"/>
  <c r="CS44" i="5"/>
  <c r="CR44" i="5"/>
  <c r="AB45" i="5"/>
  <c r="AA45" i="5"/>
  <c r="CS43" i="5"/>
  <c r="CR43" i="5"/>
  <c r="AB43" i="5"/>
  <c r="AA43" i="5"/>
  <c r="CS42" i="5"/>
  <c r="CR42" i="5"/>
  <c r="AB42" i="5"/>
  <c r="AA42" i="5"/>
  <c r="CS41" i="5"/>
  <c r="CR41" i="5"/>
  <c r="AB41" i="5"/>
  <c r="AA41" i="5"/>
  <c r="CS40" i="5"/>
  <c r="CR40" i="5"/>
  <c r="AB40" i="5"/>
  <c r="AA40" i="5"/>
  <c r="CS39" i="5"/>
  <c r="CR39" i="5"/>
  <c r="BV39" i="5"/>
  <c r="BU39" i="5"/>
  <c r="AB39" i="5"/>
  <c r="AA39" i="5"/>
  <c r="E39" i="5"/>
  <c r="D39" i="5"/>
  <c r="DH38" i="5"/>
  <c r="DG38" i="5"/>
  <c r="DF38" i="5"/>
  <c r="DE38" i="5"/>
  <c r="DD38" i="5"/>
  <c r="DC38" i="5"/>
  <c r="DB38" i="5"/>
  <c r="DA38" i="5"/>
  <c r="CZ38" i="5"/>
  <c r="BN38" i="5"/>
  <c r="BM38" i="5"/>
  <c r="BL38" i="5"/>
  <c r="BK38" i="5"/>
  <c r="BJ38" i="5"/>
  <c r="BI38" i="5"/>
  <c r="BH38" i="5"/>
  <c r="BG38" i="5"/>
  <c r="BF38" i="5"/>
  <c r="AQ38" i="5"/>
  <c r="AP38" i="5"/>
  <c r="AO38" i="5"/>
  <c r="AN38" i="5"/>
  <c r="AM38" i="5"/>
  <c r="AL38" i="5"/>
  <c r="AK38" i="5"/>
  <c r="AJ38" i="5"/>
  <c r="AI38" i="5"/>
  <c r="T38" i="5"/>
  <c r="S38" i="5"/>
  <c r="R38" i="5"/>
  <c r="Q38" i="5"/>
  <c r="P38" i="5"/>
  <c r="O38" i="5"/>
  <c r="N38" i="5"/>
  <c r="M38" i="5"/>
  <c r="L38" i="5"/>
  <c r="DJ37" i="5"/>
  <c r="DH37" i="5"/>
  <c r="DG37" i="5"/>
  <c r="DF37" i="5"/>
  <c r="DE37" i="5"/>
  <c r="DD37" i="5"/>
  <c r="DC37" i="5"/>
  <c r="DB37" i="5"/>
  <c r="DA37" i="5"/>
  <c r="CZ37" i="5"/>
  <c r="CM37" i="5"/>
  <c r="BP37" i="5"/>
  <c r="BN37" i="5"/>
  <c r="BM37" i="5"/>
  <c r="BL37" i="5"/>
  <c r="BK37" i="5"/>
  <c r="BJ37" i="5"/>
  <c r="BI37" i="5"/>
  <c r="BH37" i="5"/>
  <c r="BG37" i="5"/>
  <c r="BF37" i="5"/>
  <c r="AS37" i="5"/>
  <c r="V37" i="5"/>
  <c r="T37" i="5"/>
  <c r="S37" i="5"/>
  <c r="R37" i="5"/>
  <c r="Q37" i="5"/>
  <c r="P37" i="5"/>
  <c r="O37" i="5"/>
  <c r="N37" i="5"/>
  <c r="M37" i="5"/>
  <c r="L37" i="5"/>
  <c r="BV23" i="5"/>
  <c r="BU23" i="5"/>
  <c r="BV22" i="5"/>
  <c r="BU22" i="5"/>
  <c r="BV21" i="5"/>
  <c r="BU21" i="5"/>
  <c r="BV20" i="5"/>
  <c r="BU20" i="5"/>
  <c r="AB22" i="5"/>
  <c r="AA22" i="5"/>
  <c r="BV19" i="5"/>
  <c r="BU19" i="5"/>
  <c r="AB21" i="5"/>
  <c r="AA21" i="5"/>
  <c r="BV18" i="5"/>
  <c r="BU18" i="5"/>
  <c r="AY20" i="5"/>
  <c r="AX20" i="5"/>
  <c r="AB20" i="5"/>
  <c r="AA20" i="5"/>
  <c r="BV17" i="5"/>
  <c r="BU17" i="5"/>
  <c r="AY19" i="5"/>
  <c r="AX19" i="5"/>
  <c r="AB19" i="5"/>
  <c r="AA19" i="5"/>
  <c r="CS19" i="5"/>
  <c r="CR19" i="5"/>
  <c r="BV16" i="5"/>
  <c r="BU16" i="5"/>
  <c r="AY18" i="5"/>
  <c r="AX18" i="5"/>
  <c r="CS18" i="5"/>
  <c r="CR18" i="5"/>
  <c r="AB18" i="5"/>
  <c r="AA18" i="5"/>
  <c r="CS17" i="5"/>
  <c r="CR17" i="5"/>
  <c r="AB17" i="5"/>
  <c r="AA17" i="5"/>
  <c r="CS16" i="5"/>
  <c r="CR16" i="5"/>
  <c r="BV15" i="5"/>
  <c r="BU15" i="5"/>
  <c r="AY17" i="5"/>
  <c r="AX17" i="5"/>
  <c r="AB16" i="5"/>
  <c r="AA16" i="5"/>
  <c r="CS15" i="5"/>
  <c r="CR15" i="5"/>
  <c r="BV14" i="5"/>
  <c r="BU14" i="5"/>
  <c r="AY16" i="5"/>
  <c r="AX16" i="5"/>
  <c r="AB15" i="5"/>
  <c r="AA15" i="5"/>
  <c r="CS14" i="5"/>
  <c r="CR14" i="5"/>
  <c r="BV13" i="5"/>
  <c r="BU13" i="5"/>
  <c r="AY15" i="5"/>
  <c r="AX15" i="5"/>
  <c r="AB14" i="5"/>
  <c r="AA14" i="5"/>
  <c r="CS13" i="5"/>
  <c r="CR13" i="5"/>
  <c r="BV12" i="5"/>
  <c r="BU12" i="5"/>
  <c r="AY14" i="5"/>
  <c r="AX14" i="5"/>
  <c r="AY13" i="5"/>
  <c r="AX13" i="5"/>
  <c r="AB13" i="5"/>
  <c r="AA13" i="5"/>
  <c r="BV11" i="5"/>
  <c r="BU11" i="5"/>
  <c r="AY12" i="5"/>
  <c r="AX12" i="5"/>
  <c r="AB12" i="5"/>
  <c r="AA12" i="5"/>
  <c r="CS12" i="5"/>
  <c r="CR12" i="5"/>
  <c r="AB11" i="5"/>
  <c r="AA11" i="5"/>
  <c r="CS11" i="5"/>
  <c r="CR11" i="5"/>
  <c r="AY11" i="5"/>
  <c r="AX11" i="5"/>
  <c r="AB10" i="5"/>
  <c r="AA10" i="5"/>
  <c r="CS10" i="5"/>
  <c r="CR10" i="5"/>
  <c r="BV10" i="5"/>
  <c r="BU10" i="5"/>
  <c r="AY10" i="5"/>
  <c r="AX10" i="5"/>
  <c r="AB9" i="5"/>
  <c r="AA9" i="5"/>
  <c r="CS9" i="5"/>
  <c r="CR9" i="5"/>
  <c r="BV9" i="5"/>
  <c r="BU9" i="5"/>
  <c r="AY9" i="5"/>
  <c r="AX9" i="5"/>
  <c r="AB8" i="5"/>
  <c r="AA8" i="5"/>
  <c r="CS8" i="5"/>
  <c r="CR8" i="5"/>
  <c r="BV8" i="5"/>
  <c r="BU8" i="5"/>
  <c r="AY8" i="5"/>
  <c r="AX8" i="5"/>
  <c r="E8" i="5"/>
  <c r="D8" i="5"/>
  <c r="DH7" i="5"/>
  <c r="DG7" i="5"/>
  <c r="DF7" i="5"/>
  <c r="DE7" i="5"/>
  <c r="DD7" i="5"/>
  <c r="DC7" i="5"/>
  <c r="DB7" i="5"/>
  <c r="DA7" i="5"/>
  <c r="CZ7" i="5"/>
  <c r="BN7" i="5"/>
  <c r="BM7" i="5"/>
  <c r="BL7" i="5"/>
  <c r="BK7" i="5"/>
  <c r="BJ7" i="5"/>
  <c r="BI7" i="5"/>
  <c r="BH7" i="5"/>
  <c r="BG7" i="5"/>
  <c r="BF7" i="5"/>
  <c r="AQ7" i="5"/>
  <c r="AP7" i="5"/>
  <c r="AO7" i="5"/>
  <c r="AN7" i="5"/>
  <c r="AM7" i="5"/>
  <c r="AL7" i="5"/>
  <c r="AK7" i="5"/>
  <c r="AJ7" i="5"/>
  <c r="AI7" i="5"/>
  <c r="DJ6" i="5"/>
  <c r="DH6" i="5"/>
  <c r="DG6" i="5"/>
  <c r="DF6" i="5"/>
  <c r="DE6" i="5"/>
  <c r="DD6" i="5"/>
  <c r="DC6" i="5"/>
  <c r="DB6" i="5"/>
  <c r="DA6" i="5"/>
  <c r="CZ6" i="5"/>
  <c r="CM6" i="5"/>
  <c r="BP6" i="5"/>
  <c r="BN6" i="5"/>
  <c r="BM6" i="5"/>
  <c r="BL6" i="5"/>
  <c r="BK6" i="5"/>
  <c r="BJ6" i="5"/>
  <c r="BI6" i="5"/>
  <c r="BH6" i="5"/>
  <c r="BG6" i="5"/>
  <c r="BF6" i="5"/>
  <c r="AS6" i="5"/>
  <c r="AQ6" i="5"/>
  <c r="AP6" i="5"/>
  <c r="AO6" i="5"/>
  <c r="AN6" i="5"/>
  <c r="AM6" i="5"/>
  <c r="AL6" i="5"/>
  <c r="AK6" i="5"/>
  <c r="AJ6" i="5"/>
  <c r="AI6" i="5"/>
  <c r="V6" i="5"/>
  <c r="DJ4" i="5"/>
  <c r="CM4" i="5"/>
  <c r="BP4" i="5"/>
  <c r="AS4" i="5"/>
  <c r="V4" i="5"/>
  <c r="DJ3" i="5"/>
  <c r="CM3" i="5"/>
  <c r="BP3" i="5"/>
  <c r="AS3" i="5"/>
  <c r="V3" i="5"/>
  <c r="DJ2" i="5"/>
  <c r="CX2" i="5"/>
  <c r="CM2" i="5"/>
  <c r="CA2" i="5"/>
  <c r="BP2" i="5"/>
  <c r="BD2" i="5"/>
  <c r="AS2" i="5"/>
  <c r="AG2" i="5"/>
  <c r="V2" i="5"/>
  <c r="J2" i="5"/>
  <c r="L7" i="5" l="1"/>
  <c r="O6" i="5"/>
  <c r="T6" i="5"/>
  <c r="E150" i="5"/>
  <c r="R6" i="5"/>
  <c r="N7" i="5"/>
  <c r="Q7" i="5"/>
  <c r="O7" i="5"/>
  <c r="Q6" i="5"/>
  <c r="T7" i="5"/>
  <c r="R7" i="5"/>
  <c r="L6" i="5"/>
  <c r="M6" i="5"/>
  <c r="P6" i="5"/>
  <c r="E164" i="5"/>
  <c r="S6" i="5"/>
  <c r="D165" i="5"/>
  <c r="M7" i="5"/>
  <c r="CR164" i="5"/>
  <c r="S7" i="5"/>
  <c r="CR90" i="5"/>
  <c r="CS38" i="5"/>
  <c r="AB60" i="5"/>
  <c r="P7" i="5"/>
  <c r="BV61" i="5"/>
  <c r="E151" i="5"/>
  <c r="AB7" i="5"/>
  <c r="E37" i="5"/>
  <c r="D91" i="5"/>
  <c r="CS91" i="5"/>
  <c r="E120" i="5"/>
  <c r="E165" i="5"/>
  <c r="E60" i="5"/>
  <c r="AY61" i="5"/>
  <c r="BU61" i="5"/>
  <c r="E121" i="5"/>
  <c r="CS164" i="5"/>
  <c r="E38" i="5"/>
  <c r="BU90" i="5"/>
  <c r="BV91" i="5"/>
  <c r="CR6" i="5"/>
  <c r="N6" i="5"/>
  <c r="AY6" i="5"/>
  <c r="CS37" i="5"/>
  <c r="AA61" i="5"/>
  <c r="AX90" i="5"/>
  <c r="AY91" i="5"/>
  <c r="AA120" i="5"/>
  <c r="CS7" i="5"/>
  <c r="AY37" i="5"/>
  <c r="AB61" i="5"/>
  <c r="CS165" i="5"/>
  <c r="AY7" i="5"/>
  <c r="CR38" i="5"/>
  <c r="D120" i="5"/>
  <c r="BV60" i="5"/>
  <c r="D61" i="5"/>
  <c r="AA91" i="5"/>
  <c r="D151" i="5"/>
  <c r="AA6" i="5"/>
  <c r="AI37" i="5"/>
  <c r="AA37" i="5" s="1"/>
  <c r="AX38" i="5"/>
  <c r="AB91" i="5"/>
  <c r="AA121" i="5"/>
  <c r="D150" i="5"/>
  <c r="AA7" i="5"/>
  <c r="AY38" i="5"/>
  <c r="AY60" i="5"/>
  <c r="D90" i="5"/>
  <c r="AB121" i="5"/>
  <c r="AB38" i="5"/>
  <c r="AA90" i="5"/>
  <c r="AX6" i="5"/>
  <c r="AB6" i="5"/>
  <c r="CS6" i="5"/>
  <c r="E61" i="5"/>
  <c r="E90" i="5"/>
  <c r="AB90" i="5"/>
  <c r="AY90" i="5"/>
  <c r="BV90" i="5"/>
  <c r="CS90" i="5"/>
  <c r="E91" i="5"/>
  <c r="D121" i="5"/>
  <c r="AA38" i="5"/>
  <c r="D37" i="5"/>
  <c r="AX37" i="5"/>
  <c r="CR37" i="5"/>
  <c r="D38" i="5"/>
  <c r="CR165" i="5"/>
  <c r="AB120" i="5"/>
  <c r="CR7" i="5"/>
  <c r="CR91" i="5"/>
  <c r="BU91" i="5"/>
  <c r="D164" i="5"/>
  <c r="AX7" i="5"/>
  <c r="D60" i="5"/>
  <c r="AA60" i="5"/>
  <c r="AX60" i="5"/>
  <c r="BU60" i="5"/>
  <c r="AX61" i="5"/>
  <c r="AX91" i="5"/>
  <c r="D6" i="5" l="1"/>
  <c r="E7" i="5"/>
  <c r="D7" i="5"/>
  <c r="AB37" i="5"/>
  <c r="E6" i="5"/>
  <c r="BV162" i="3"/>
  <c r="BU162" i="3"/>
  <c r="BV10" i="3"/>
  <c r="BU10" i="3"/>
  <c r="AB162" i="3" l="1"/>
  <c r="AA162" i="3"/>
  <c r="AB163" i="3"/>
  <c r="AA163" i="3"/>
  <c r="BV17" i="3"/>
  <c r="BU17" i="3"/>
  <c r="CS10" i="3" l="1"/>
  <c r="CS173" i="3"/>
  <c r="CR173" i="3"/>
  <c r="CS172" i="3"/>
  <c r="CR172" i="3"/>
  <c r="CS171" i="3"/>
  <c r="CR171" i="3"/>
  <c r="CS170" i="3"/>
  <c r="CR170" i="3"/>
  <c r="CS169" i="3"/>
  <c r="CR169" i="3"/>
  <c r="CS168" i="3"/>
  <c r="CR168" i="3"/>
  <c r="CS167" i="3"/>
  <c r="CR167" i="3"/>
  <c r="CS166" i="3"/>
  <c r="CR166" i="3"/>
  <c r="CS165" i="3"/>
  <c r="CR165" i="3"/>
  <c r="CS164" i="3"/>
  <c r="CR164" i="3"/>
  <c r="CS163" i="3"/>
  <c r="CR163" i="3"/>
  <c r="CS162" i="3"/>
  <c r="CR162" i="3"/>
  <c r="CS161" i="3"/>
  <c r="CR161" i="3"/>
  <c r="CS160" i="3"/>
  <c r="CR160" i="3"/>
  <c r="AY124" i="2"/>
  <c r="AX124" i="2"/>
  <c r="AB143" i="2"/>
  <c r="AA143" i="2"/>
  <c r="AY163" i="3"/>
  <c r="AX163" i="3"/>
  <c r="AY162" i="3"/>
  <c r="AX162" i="3"/>
  <c r="AY161" i="3"/>
  <c r="AX161" i="3"/>
  <c r="AY160" i="3"/>
  <c r="AX160" i="3"/>
  <c r="E164" i="3"/>
  <c r="D164" i="3"/>
  <c r="E163" i="3"/>
  <c r="D163" i="3"/>
  <c r="E162" i="3"/>
  <c r="D162" i="3"/>
  <c r="E161" i="3"/>
  <c r="D161" i="3"/>
  <c r="E160" i="3"/>
  <c r="D160" i="3"/>
  <c r="DH180" i="3"/>
  <c r="DG180" i="3"/>
  <c r="DF180" i="3"/>
  <c r="DE180" i="3"/>
  <c r="DD180" i="3"/>
  <c r="DC180" i="3"/>
  <c r="DB180" i="3"/>
  <c r="DA180" i="3"/>
  <c r="CZ180" i="3"/>
  <c r="CK180" i="3"/>
  <c r="CJ180" i="3"/>
  <c r="CI180" i="3"/>
  <c r="CH180" i="3"/>
  <c r="CG180" i="3"/>
  <c r="CF180" i="3"/>
  <c r="CE180" i="3"/>
  <c r="CD180" i="3"/>
  <c r="CC180" i="3"/>
  <c r="T180" i="3"/>
  <c r="S180" i="3"/>
  <c r="R180" i="3"/>
  <c r="Q180" i="3"/>
  <c r="P180" i="3"/>
  <c r="O180" i="3"/>
  <c r="N180" i="3"/>
  <c r="M180" i="3"/>
  <c r="L180" i="3"/>
  <c r="DJ179" i="3"/>
  <c r="DH179" i="3"/>
  <c r="DG179" i="3"/>
  <c r="DF179" i="3"/>
  <c r="DE179" i="3"/>
  <c r="DD179" i="3"/>
  <c r="DC179" i="3"/>
  <c r="DB179" i="3"/>
  <c r="DA179" i="3"/>
  <c r="CZ179" i="3"/>
  <c r="CM179" i="3"/>
  <c r="CK179" i="3"/>
  <c r="CJ179" i="3"/>
  <c r="CI179" i="3"/>
  <c r="CH179" i="3"/>
  <c r="CG179" i="3"/>
  <c r="CF179" i="3"/>
  <c r="CE179" i="3"/>
  <c r="CD179" i="3"/>
  <c r="CC179" i="3"/>
  <c r="V179" i="3"/>
  <c r="T179" i="3"/>
  <c r="S179" i="3"/>
  <c r="R179" i="3"/>
  <c r="Q179" i="3"/>
  <c r="P179" i="3"/>
  <c r="O179" i="3"/>
  <c r="N179" i="3"/>
  <c r="M179" i="3"/>
  <c r="L179" i="3"/>
  <c r="AB161" i="3"/>
  <c r="AA161" i="3"/>
  <c r="BV160" i="3"/>
  <c r="BU160" i="3"/>
  <c r="AB160" i="3"/>
  <c r="AA160" i="3"/>
  <c r="CS159" i="3"/>
  <c r="CR159" i="3"/>
  <c r="CJ159" i="3"/>
  <c r="CI159" i="3"/>
  <c r="CH159" i="3"/>
  <c r="CF159" i="3"/>
  <c r="CE159" i="3"/>
  <c r="CD159" i="3"/>
  <c r="CC159" i="3"/>
  <c r="BN159" i="3"/>
  <c r="BM159" i="3"/>
  <c r="BL159" i="3"/>
  <c r="BK159" i="3"/>
  <c r="BJ159" i="3"/>
  <c r="BI159" i="3"/>
  <c r="BH159" i="3"/>
  <c r="BG159" i="3"/>
  <c r="BF159" i="3"/>
  <c r="AQ159" i="3"/>
  <c r="AP159" i="3"/>
  <c r="AO159" i="3"/>
  <c r="AN159" i="3"/>
  <c r="AM159" i="3"/>
  <c r="AL159" i="3"/>
  <c r="AK159" i="3"/>
  <c r="AJ159" i="3"/>
  <c r="AI159" i="3"/>
  <c r="E159" i="3"/>
  <c r="D159" i="3"/>
  <c r="DJ158" i="3"/>
  <c r="CS158" i="3"/>
  <c r="CR158" i="3"/>
  <c r="CM158" i="3"/>
  <c r="CJ158" i="3"/>
  <c r="CI158" i="3"/>
  <c r="CH158" i="3"/>
  <c r="CF158" i="3"/>
  <c r="CE158" i="3"/>
  <c r="CD158" i="3"/>
  <c r="CC158" i="3"/>
  <c r="BP158" i="3"/>
  <c r="BN158" i="3"/>
  <c r="BM158" i="3"/>
  <c r="BL158" i="3"/>
  <c r="BK158" i="3"/>
  <c r="BJ158" i="3"/>
  <c r="BI158" i="3"/>
  <c r="BH158" i="3"/>
  <c r="BG158" i="3"/>
  <c r="BF158" i="3"/>
  <c r="AS158" i="3"/>
  <c r="AQ158" i="3"/>
  <c r="AP158" i="3"/>
  <c r="AO158" i="3"/>
  <c r="AN158" i="3"/>
  <c r="AM158" i="3"/>
  <c r="AL158" i="3"/>
  <c r="AK158" i="3"/>
  <c r="AJ158" i="3"/>
  <c r="AI158" i="3"/>
  <c r="V158" i="3"/>
  <c r="E158" i="3"/>
  <c r="D158" i="3"/>
  <c r="BV141" i="3"/>
  <c r="BU141" i="3"/>
  <c r="AY141" i="3"/>
  <c r="AX141" i="3"/>
  <c r="BV140" i="3"/>
  <c r="BU140" i="3"/>
  <c r="AY140" i="3"/>
  <c r="AX140" i="3"/>
  <c r="BV139" i="3"/>
  <c r="BU139" i="3"/>
  <c r="AY139" i="3"/>
  <c r="AX139" i="3"/>
  <c r="BV138" i="3"/>
  <c r="BU138" i="3"/>
  <c r="AY138" i="3"/>
  <c r="AX138" i="3"/>
  <c r="AB137" i="3"/>
  <c r="AA137" i="3"/>
  <c r="BV137" i="3"/>
  <c r="BU137" i="3"/>
  <c r="AY137" i="3"/>
  <c r="AX137" i="3"/>
  <c r="AB136" i="3"/>
  <c r="AA136" i="3"/>
  <c r="E136" i="3"/>
  <c r="D136" i="3"/>
  <c r="BV136" i="3"/>
  <c r="BU136" i="3"/>
  <c r="AY136" i="3"/>
  <c r="AX136" i="3"/>
  <c r="AB135" i="3"/>
  <c r="AA135" i="3"/>
  <c r="E135" i="3"/>
  <c r="D135" i="3"/>
  <c r="BV135" i="3"/>
  <c r="BU135" i="3"/>
  <c r="AY135" i="3"/>
  <c r="AX135" i="3"/>
  <c r="AB134" i="3"/>
  <c r="AA134" i="3"/>
  <c r="E134" i="3"/>
  <c r="D134" i="3"/>
  <c r="BV134" i="3"/>
  <c r="BU134" i="3"/>
  <c r="AY134" i="3"/>
  <c r="AX134" i="3"/>
  <c r="AB133" i="3"/>
  <c r="AA133" i="3"/>
  <c r="E133" i="3"/>
  <c r="D133" i="3"/>
  <c r="BV133" i="3"/>
  <c r="BU133" i="3"/>
  <c r="AY133" i="3"/>
  <c r="AX133" i="3"/>
  <c r="AB132" i="3"/>
  <c r="AA132" i="3"/>
  <c r="E132" i="3"/>
  <c r="D132" i="3"/>
  <c r="CS132" i="3"/>
  <c r="CR132" i="3"/>
  <c r="BV132" i="3"/>
  <c r="BU132" i="3"/>
  <c r="AY132" i="3"/>
  <c r="AX132" i="3"/>
  <c r="AB131" i="3"/>
  <c r="AA131" i="3"/>
  <c r="CS131" i="3"/>
  <c r="CR131" i="3"/>
  <c r="BV131" i="3"/>
  <c r="BU131" i="3"/>
  <c r="AY131" i="3"/>
  <c r="AX131" i="3"/>
  <c r="AB130" i="3"/>
  <c r="AA130" i="3"/>
  <c r="E130" i="3"/>
  <c r="D130" i="3"/>
  <c r="CS130" i="3"/>
  <c r="CR130" i="3"/>
  <c r="BV130" i="3"/>
  <c r="BU130" i="3"/>
  <c r="AY130" i="3"/>
  <c r="AX130" i="3"/>
  <c r="CS129" i="3"/>
  <c r="CR129" i="3"/>
  <c r="BN129" i="3"/>
  <c r="BN99" i="3" s="1"/>
  <c r="BM129" i="3"/>
  <c r="BM99" i="3" s="1"/>
  <c r="BL129" i="3"/>
  <c r="BL99" i="3" s="1"/>
  <c r="BK129" i="3"/>
  <c r="BK99" i="3" s="1"/>
  <c r="BJ129" i="3"/>
  <c r="BJ99" i="3" s="1"/>
  <c r="BI129" i="3"/>
  <c r="BI99" i="3" s="1"/>
  <c r="BH129" i="3"/>
  <c r="BH99" i="3" s="1"/>
  <c r="BG129" i="3"/>
  <c r="BG99" i="3" s="1"/>
  <c r="BF129" i="3"/>
  <c r="BF99" i="3" s="1"/>
  <c r="AQ129" i="3"/>
  <c r="AP129" i="3"/>
  <c r="AO129" i="3"/>
  <c r="AN129" i="3"/>
  <c r="AM129" i="3"/>
  <c r="AL129" i="3"/>
  <c r="AK129" i="3"/>
  <c r="AJ129" i="3"/>
  <c r="AI129" i="3"/>
  <c r="E129" i="3"/>
  <c r="D129" i="3"/>
  <c r="DJ128" i="3"/>
  <c r="CS128" i="3"/>
  <c r="CR128" i="3"/>
  <c r="CM128" i="3"/>
  <c r="BP128" i="3"/>
  <c r="BN128" i="3"/>
  <c r="BN98" i="3" s="1"/>
  <c r="BM128" i="3"/>
  <c r="BM98" i="3" s="1"/>
  <c r="BL128" i="3"/>
  <c r="BL98" i="3" s="1"/>
  <c r="BK128" i="3"/>
  <c r="BK98" i="3" s="1"/>
  <c r="BJ128" i="3"/>
  <c r="BJ98" i="3" s="1"/>
  <c r="BI128" i="3"/>
  <c r="BI98" i="3" s="1"/>
  <c r="BH128" i="3"/>
  <c r="BH98" i="3" s="1"/>
  <c r="BG128" i="3"/>
  <c r="BG98" i="3" s="1"/>
  <c r="BF128" i="3"/>
  <c r="AS128" i="3"/>
  <c r="AQ128" i="3"/>
  <c r="AP128" i="3"/>
  <c r="AO128" i="3"/>
  <c r="AN128" i="3"/>
  <c r="AM128" i="3"/>
  <c r="AL128" i="3"/>
  <c r="AK128" i="3"/>
  <c r="AJ128" i="3"/>
  <c r="AI128" i="3"/>
  <c r="V128" i="3"/>
  <c r="E128" i="3"/>
  <c r="D128" i="3"/>
  <c r="AY112" i="3"/>
  <c r="AX112" i="3"/>
  <c r="AY111" i="3"/>
  <c r="AX111" i="3"/>
  <c r="AB110" i="3"/>
  <c r="AA110" i="3"/>
  <c r="AY110" i="3"/>
  <c r="AX110" i="3"/>
  <c r="E110" i="3"/>
  <c r="D110" i="3"/>
  <c r="AY109" i="3"/>
  <c r="AX109" i="3"/>
  <c r="AB109" i="3"/>
  <c r="AA109" i="3"/>
  <c r="E109" i="3"/>
  <c r="D109" i="3"/>
  <c r="CS107" i="3"/>
  <c r="CR107" i="3"/>
  <c r="BV107" i="3"/>
  <c r="BU107" i="3"/>
  <c r="AY108" i="3"/>
  <c r="AX108" i="3"/>
  <c r="AB108" i="3"/>
  <c r="AA108" i="3"/>
  <c r="E108" i="3"/>
  <c r="D108" i="3"/>
  <c r="AY107" i="3"/>
  <c r="AX107" i="3"/>
  <c r="AB107" i="3"/>
  <c r="AA107" i="3"/>
  <c r="E107" i="3"/>
  <c r="D107" i="3"/>
  <c r="CS106" i="3"/>
  <c r="CR106" i="3"/>
  <c r="BV106" i="3"/>
  <c r="BU106" i="3"/>
  <c r="AY106" i="3"/>
  <c r="AX106" i="3"/>
  <c r="AB106" i="3"/>
  <c r="AA106" i="3"/>
  <c r="E106" i="3"/>
  <c r="D106" i="3"/>
  <c r="CS105" i="3"/>
  <c r="CR105" i="3"/>
  <c r="BV105" i="3"/>
  <c r="BU105" i="3"/>
  <c r="AY105" i="3"/>
  <c r="AX105" i="3"/>
  <c r="AB105" i="3"/>
  <c r="AA105" i="3"/>
  <c r="E105" i="3"/>
  <c r="D105" i="3"/>
  <c r="CS104" i="3"/>
  <c r="CR104" i="3"/>
  <c r="BV104" i="3"/>
  <c r="BU104" i="3"/>
  <c r="AY104" i="3"/>
  <c r="AX104" i="3"/>
  <c r="AB104" i="3"/>
  <c r="AA104" i="3"/>
  <c r="E104" i="3"/>
  <c r="D104" i="3"/>
  <c r="CS103" i="3"/>
  <c r="CR103" i="3"/>
  <c r="BV103" i="3"/>
  <c r="BU103" i="3"/>
  <c r="AY103" i="3"/>
  <c r="AX103" i="3"/>
  <c r="AB103" i="3"/>
  <c r="AA103" i="3"/>
  <c r="E103" i="3"/>
  <c r="D103" i="3"/>
  <c r="CS102" i="3"/>
  <c r="CR102" i="3"/>
  <c r="BV102" i="3"/>
  <c r="BU102" i="3"/>
  <c r="AY102" i="3"/>
  <c r="AX102" i="3"/>
  <c r="AB102" i="3"/>
  <c r="AA102" i="3"/>
  <c r="E102" i="3"/>
  <c r="D102" i="3"/>
  <c r="CS101" i="3"/>
  <c r="CR101" i="3"/>
  <c r="BV101" i="3"/>
  <c r="BU101" i="3"/>
  <c r="AY101" i="3"/>
  <c r="AX101" i="3"/>
  <c r="AB101" i="3"/>
  <c r="AA101" i="3"/>
  <c r="E101" i="3"/>
  <c r="D101" i="3"/>
  <c r="CS100" i="3"/>
  <c r="CR100" i="3"/>
  <c r="BV100" i="3"/>
  <c r="BU100" i="3"/>
  <c r="AY100" i="3"/>
  <c r="AX100" i="3"/>
  <c r="AB100" i="3"/>
  <c r="AA100" i="3"/>
  <c r="E100" i="3"/>
  <c r="D100" i="3"/>
  <c r="DH99" i="3"/>
  <c r="DG99" i="3"/>
  <c r="DF99" i="3"/>
  <c r="DE99" i="3"/>
  <c r="DD99" i="3"/>
  <c r="DC99" i="3"/>
  <c r="DB99" i="3"/>
  <c r="DA99" i="3"/>
  <c r="CZ99" i="3"/>
  <c r="BV99" i="3"/>
  <c r="BU99" i="3"/>
  <c r="AQ99" i="3"/>
  <c r="AP99" i="3"/>
  <c r="AO99" i="3"/>
  <c r="AN99" i="3"/>
  <c r="AM99" i="3"/>
  <c r="AL99" i="3"/>
  <c r="AK99" i="3"/>
  <c r="AJ99" i="3"/>
  <c r="AI99" i="3"/>
  <c r="T99" i="3"/>
  <c r="S99" i="3"/>
  <c r="R99" i="3"/>
  <c r="Q99" i="3"/>
  <c r="P99" i="3"/>
  <c r="O99" i="3"/>
  <c r="N99" i="3"/>
  <c r="M99" i="3"/>
  <c r="L99" i="3"/>
  <c r="DJ98" i="3"/>
  <c r="DH98" i="3"/>
  <c r="DG98" i="3"/>
  <c r="DF98" i="3"/>
  <c r="DE98" i="3"/>
  <c r="DD98" i="3"/>
  <c r="DC98" i="3"/>
  <c r="DB98" i="3"/>
  <c r="DA98" i="3"/>
  <c r="CZ98" i="3"/>
  <c r="CM98" i="3"/>
  <c r="BV98" i="3"/>
  <c r="BU98" i="3"/>
  <c r="BP98" i="3"/>
  <c r="BF98" i="3"/>
  <c r="AS98" i="3"/>
  <c r="AQ98" i="3"/>
  <c r="AP98" i="3"/>
  <c r="AO98" i="3"/>
  <c r="AN98" i="3"/>
  <c r="AM98" i="3"/>
  <c r="AL98" i="3"/>
  <c r="AK98" i="3"/>
  <c r="AJ98" i="3"/>
  <c r="AI98" i="3"/>
  <c r="V98" i="3"/>
  <c r="T98" i="3"/>
  <c r="S98" i="3"/>
  <c r="R98" i="3"/>
  <c r="Q98" i="3"/>
  <c r="P98" i="3"/>
  <c r="O98" i="3"/>
  <c r="N98" i="3"/>
  <c r="M98" i="3"/>
  <c r="L98" i="3"/>
  <c r="AY79" i="3"/>
  <c r="AX79" i="3"/>
  <c r="AY78" i="3"/>
  <c r="AX78" i="3"/>
  <c r="AY77" i="3"/>
  <c r="AX77" i="3"/>
  <c r="AY76" i="3"/>
  <c r="AX76" i="3"/>
  <c r="E75" i="3"/>
  <c r="D75" i="3"/>
  <c r="AY75" i="3"/>
  <c r="AX75" i="3"/>
  <c r="E74" i="3"/>
  <c r="D74" i="3"/>
  <c r="AY74" i="3"/>
  <c r="AX74" i="3"/>
  <c r="AB74" i="3"/>
  <c r="AA74" i="3"/>
  <c r="E73" i="3"/>
  <c r="D73" i="3"/>
  <c r="CS72" i="3"/>
  <c r="CR72" i="3"/>
  <c r="BV73" i="3"/>
  <c r="BU73" i="3"/>
  <c r="AY73" i="3"/>
  <c r="AX73" i="3"/>
  <c r="AB73" i="3"/>
  <c r="AA73" i="3"/>
  <c r="E72" i="3"/>
  <c r="D72" i="3"/>
  <c r="CS71" i="3"/>
  <c r="CR71" i="3"/>
  <c r="BV72" i="3"/>
  <c r="BU72" i="3"/>
  <c r="AY72" i="3"/>
  <c r="AX72" i="3"/>
  <c r="AB72" i="3"/>
  <c r="AA72" i="3"/>
  <c r="E71" i="3"/>
  <c r="D71" i="3"/>
  <c r="CS70" i="3"/>
  <c r="CR70" i="3"/>
  <c r="BV71" i="3"/>
  <c r="BU71" i="3"/>
  <c r="AY71" i="3"/>
  <c r="AX71" i="3"/>
  <c r="AB71" i="3"/>
  <c r="AA71" i="3"/>
  <c r="E70" i="3"/>
  <c r="D70" i="3"/>
  <c r="CS69" i="3"/>
  <c r="CR69" i="3"/>
  <c r="BV70" i="3"/>
  <c r="BU70" i="3"/>
  <c r="AY70" i="3"/>
  <c r="AX70" i="3"/>
  <c r="AB70" i="3"/>
  <c r="AA70" i="3"/>
  <c r="E69" i="3"/>
  <c r="D69" i="3"/>
  <c r="CS68" i="3"/>
  <c r="CR68" i="3"/>
  <c r="BV69" i="3"/>
  <c r="BU69" i="3"/>
  <c r="AY69" i="3"/>
  <c r="AX69" i="3"/>
  <c r="AB69" i="3"/>
  <c r="AA69" i="3"/>
  <c r="E68" i="3"/>
  <c r="D68" i="3"/>
  <c r="CS67" i="3"/>
  <c r="CR67" i="3"/>
  <c r="BV68" i="3"/>
  <c r="BU68" i="3"/>
  <c r="AY68" i="3"/>
  <c r="AX68" i="3"/>
  <c r="AB68" i="3"/>
  <c r="AA68" i="3"/>
  <c r="E67" i="3"/>
  <c r="D67" i="3"/>
  <c r="BV67" i="3"/>
  <c r="BU67" i="3"/>
  <c r="AY67" i="3"/>
  <c r="AX67" i="3"/>
  <c r="AB67" i="3"/>
  <c r="AA67" i="3"/>
  <c r="E66" i="3"/>
  <c r="D66" i="3"/>
  <c r="CS66" i="3"/>
  <c r="CR66" i="3"/>
  <c r="BV66" i="3"/>
  <c r="BU66" i="3"/>
  <c r="AY66" i="3"/>
  <c r="AX66" i="3"/>
  <c r="AB66" i="3"/>
  <c r="AA66" i="3"/>
  <c r="CS65" i="3"/>
  <c r="CR65" i="3"/>
  <c r="BV65" i="3"/>
  <c r="BU65" i="3"/>
  <c r="AY65" i="3"/>
  <c r="AX65" i="3"/>
  <c r="AB65" i="3"/>
  <c r="AA65" i="3"/>
  <c r="E65" i="3"/>
  <c r="D65" i="3"/>
  <c r="CS64" i="3"/>
  <c r="CR64" i="3"/>
  <c r="BV64" i="3"/>
  <c r="BU64" i="3"/>
  <c r="AY64" i="3"/>
  <c r="AX64" i="3"/>
  <c r="AB64" i="3"/>
  <c r="AA64" i="3"/>
  <c r="E64" i="3"/>
  <c r="D64" i="3"/>
  <c r="DH63" i="3"/>
  <c r="DG63" i="3"/>
  <c r="DF63" i="3"/>
  <c r="DE63" i="3"/>
  <c r="DD63" i="3"/>
  <c r="DC63" i="3"/>
  <c r="DB63" i="3"/>
  <c r="DA63" i="3"/>
  <c r="CZ63" i="3"/>
  <c r="CK63" i="3"/>
  <c r="CJ63" i="3"/>
  <c r="CI63" i="3"/>
  <c r="CH63" i="3"/>
  <c r="CG63" i="3"/>
  <c r="CF63" i="3"/>
  <c r="CE63" i="3"/>
  <c r="CD63" i="3"/>
  <c r="CC63" i="3"/>
  <c r="BN63" i="3"/>
  <c r="BM63" i="3"/>
  <c r="BL63" i="3"/>
  <c r="BK63" i="3"/>
  <c r="BJ63" i="3"/>
  <c r="BI63" i="3"/>
  <c r="BH63" i="3"/>
  <c r="BG63" i="3"/>
  <c r="BF63" i="3"/>
  <c r="AQ63" i="3"/>
  <c r="AP63" i="3"/>
  <c r="AO63" i="3"/>
  <c r="AN63" i="3"/>
  <c r="AM63" i="3"/>
  <c r="AL63" i="3"/>
  <c r="AK63" i="3"/>
  <c r="AJ63" i="3"/>
  <c r="AI63" i="3"/>
  <c r="T63" i="3"/>
  <c r="S63" i="3"/>
  <c r="R63" i="3"/>
  <c r="Q63" i="3"/>
  <c r="P63" i="3"/>
  <c r="O63" i="3"/>
  <c r="N63" i="3"/>
  <c r="M63" i="3"/>
  <c r="L63" i="3"/>
  <c r="DJ62" i="3"/>
  <c r="DH62" i="3"/>
  <c r="DG62" i="3"/>
  <c r="DF62" i="3"/>
  <c r="DE62" i="3"/>
  <c r="DD62" i="3"/>
  <c r="DC62" i="3"/>
  <c r="DB62" i="3"/>
  <c r="DA62" i="3"/>
  <c r="CZ62" i="3"/>
  <c r="CM62" i="3"/>
  <c r="CK62" i="3"/>
  <c r="CJ62" i="3"/>
  <c r="CI62" i="3"/>
  <c r="CH62" i="3"/>
  <c r="CG62" i="3"/>
  <c r="CF62" i="3"/>
  <c r="CE62" i="3"/>
  <c r="CD62" i="3"/>
  <c r="CC62" i="3"/>
  <c r="BP62" i="3"/>
  <c r="BN62" i="3"/>
  <c r="BM62" i="3"/>
  <c r="BL62" i="3"/>
  <c r="BK62" i="3"/>
  <c r="BJ62" i="3"/>
  <c r="BI62" i="3"/>
  <c r="BH62" i="3"/>
  <c r="BG62" i="3"/>
  <c r="BF62" i="3"/>
  <c r="AS62" i="3"/>
  <c r="AQ62" i="3"/>
  <c r="AP62" i="3"/>
  <c r="AO62" i="3"/>
  <c r="AN62" i="3"/>
  <c r="AM62" i="3"/>
  <c r="AL62" i="3"/>
  <c r="AK62" i="3"/>
  <c r="AJ62" i="3"/>
  <c r="AI62" i="3"/>
  <c r="V62" i="3"/>
  <c r="T62" i="3"/>
  <c r="S62" i="3"/>
  <c r="R62" i="3"/>
  <c r="Q62" i="3"/>
  <c r="P62" i="3"/>
  <c r="O62" i="3"/>
  <c r="N62" i="3"/>
  <c r="M62" i="3"/>
  <c r="L62" i="3"/>
  <c r="CS53" i="3"/>
  <c r="CR53" i="3"/>
  <c r="CS52" i="3"/>
  <c r="CR52" i="3"/>
  <c r="CS51" i="3"/>
  <c r="CR51" i="3"/>
  <c r="CS50" i="3"/>
  <c r="CR50" i="3"/>
  <c r="AY53" i="3"/>
  <c r="AX53" i="3"/>
  <c r="CS49" i="3"/>
  <c r="CR49" i="3"/>
  <c r="AY52" i="3"/>
  <c r="AX52" i="3"/>
  <c r="CS48" i="3"/>
  <c r="CR48" i="3"/>
  <c r="AY51" i="3"/>
  <c r="AX51" i="3"/>
  <c r="CS47" i="3"/>
  <c r="CR47" i="3"/>
  <c r="AY50" i="3"/>
  <c r="AX50" i="3"/>
  <c r="CS46" i="3"/>
  <c r="CR46" i="3"/>
  <c r="AY49" i="3"/>
  <c r="AX49" i="3"/>
  <c r="CS45" i="3"/>
  <c r="CR45" i="3"/>
  <c r="BV47" i="3"/>
  <c r="BU47" i="3"/>
  <c r="AY48" i="3"/>
  <c r="AX48" i="3"/>
  <c r="CS44" i="3"/>
  <c r="CR44" i="3"/>
  <c r="BV46" i="3"/>
  <c r="BU46" i="3"/>
  <c r="AY47" i="3"/>
  <c r="AX47" i="3"/>
  <c r="CS43" i="3"/>
  <c r="CR43" i="3"/>
  <c r="BV45" i="3"/>
  <c r="BU45" i="3"/>
  <c r="AY46" i="3"/>
  <c r="AX46" i="3"/>
  <c r="BV44" i="3"/>
  <c r="BU44" i="3"/>
  <c r="AY45" i="3"/>
  <c r="AX45" i="3"/>
  <c r="BV43" i="3"/>
  <c r="BU43" i="3"/>
  <c r="AY44" i="3"/>
  <c r="AX44" i="3"/>
  <c r="AB44" i="3"/>
  <c r="AA44" i="3"/>
  <c r="CS42" i="3"/>
  <c r="CR42" i="3"/>
  <c r="BV42" i="3"/>
  <c r="BU42" i="3"/>
  <c r="AY43" i="3"/>
  <c r="AX43" i="3"/>
  <c r="AB43" i="3"/>
  <c r="AA43" i="3"/>
  <c r="E42" i="3"/>
  <c r="D42" i="3"/>
  <c r="CS41" i="3"/>
  <c r="CR41" i="3"/>
  <c r="AY42" i="3"/>
  <c r="AX42" i="3"/>
  <c r="AB42" i="3"/>
  <c r="AA42" i="3"/>
  <c r="CS40" i="3"/>
  <c r="CR40" i="3"/>
  <c r="BV41" i="3"/>
  <c r="BU41" i="3"/>
  <c r="AY41" i="3"/>
  <c r="AX41" i="3"/>
  <c r="AB41" i="3"/>
  <c r="AA41" i="3"/>
  <c r="E41" i="3"/>
  <c r="D41" i="3"/>
  <c r="CS39" i="3"/>
  <c r="CR39" i="3"/>
  <c r="BV40" i="3"/>
  <c r="BU40" i="3"/>
  <c r="AY40" i="3"/>
  <c r="AX40" i="3"/>
  <c r="AB40" i="3"/>
  <c r="AA40" i="3"/>
  <c r="E40" i="3"/>
  <c r="D40" i="3"/>
  <c r="CS38" i="3"/>
  <c r="CR38" i="3"/>
  <c r="BV39" i="3"/>
  <c r="BU39" i="3"/>
  <c r="AY39" i="3"/>
  <c r="AX39" i="3"/>
  <c r="AB39" i="3"/>
  <c r="AA39" i="3"/>
  <c r="E39" i="3"/>
  <c r="D39" i="3"/>
  <c r="BV38" i="3"/>
  <c r="BU38" i="3"/>
  <c r="AY38" i="3"/>
  <c r="AX38" i="3"/>
  <c r="AB38" i="3"/>
  <c r="AA38" i="3"/>
  <c r="E38" i="3"/>
  <c r="D38" i="3"/>
  <c r="CS37" i="3"/>
  <c r="CR37" i="3"/>
  <c r="BV37" i="3"/>
  <c r="BU37" i="3"/>
  <c r="AY37" i="3"/>
  <c r="AX37" i="3"/>
  <c r="AB37" i="3"/>
  <c r="AA37" i="3"/>
  <c r="E37" i="3"/>
  <c r="D37" i="3"/>
  <c r="CS36" i="3"/>
  <c r="CR36" i="3"/>
  <c r="CK36" i="3"/>
  <c r="CJ36" i="3"/>
  <c r="CI36" i="3"/>
  <c r="CH36" i="3"/>
  <c r="CG36" i="3"/>
  <c r="CF36" i="3"/>
  <c r="CE36" i="3"/>
  <c r="CD36" i="3"/>
  <c r="CC36" i="3"/>
  <c r="BN36" i="3"/>
  <c r="BM36" i="3"/>
  <c r="BL36" i="3"/>
  <c r="BK36" i="3"/>
  <c r="BJ36" i="3"/>
  <c r="BI36" i="3"/>
  <c r="BH36" i="3"/>
  <c r="BG36" i="3"/>
  <c r="BF36" i="3"/>
  <c r="AQ36" i="3"/>
  <c r="AP36" i="3"/>
  <c r="AO36" i="3"/>
  <c r="AN36" i="3"/>
  <c r="AM36" i="3"/>
  <c r="AL36" i="3"/>
  <c r="AK36" i="3"/>
  <c r="AJ36" i="3"/>
  <c r="AI36" i="3"/>
  <c r="T36" i="3"/>
  <c r="S36" i="3"/>
  <c r="R36" i="3"/>
  <c r="Q36" i="3"/>
  <c r="P36" i="3"/>
  <c r="O36" i="3"/>
  <c r="N36" i="3"/>
  <c r="M36" i="3"/>
  <c r="L36" i="3"/>
  <c r="DJ35" i="3"/>
  <c r="CS35" i="3"/>
  <c r="CR35" i="3"/>
  <c r="CM35" i="3"/>
  <c r="CK35" i="3"/>
  <c r="CJ35" i="3"/>
  <c r="CI35" i="3"/>
  <c r="CH35" i="3"/>
  <c r="CG35" i="3"/>
  <c r="CF35" i="3"/>
  <c r="CE35" i="3"/>
  <c r="CD35" i="3"/>
  <c r="CC35" i="3"/>
  <c r="BP35" i="3"/>
  <c r="BN35" i="3"/>
  <c r="BM35" i="3"/>
  <c r="BL35" i="3"/>
  <c r="BK35" i="3"/>
  <c r="BJ35" i="3"/>
  <c r="BI35" i="3"/>
  <c r="BH35" i="3"/>
  <c r="BG35" i="3"/>
  <c r="BF35" i="3"/>
  <c r="AS35" i="3"/>
  <c r="AQ35" i="3"/>
  <c r="AP35" i="3"/>
  <c r="AO35" i="3"/>
  <c r="AN35" i="3"/>
  <c r="AM35" i="3"/>
  <c r="AL35" i="3"/>
  <c r="AK35" i="3"/>
  <c r="AJ35" i="3"/>
  <c r="AI35" i="3"/>
  <c r="V35" i="3"/>
  <c r="T35" i="3"/>
  <c r="S35" i="3"/>
  <c r="R35" i="3"/>
  <c r="Q35" i="3"/>
  <c r="P35" i="3"/>
  <c r="O35" i="3"/>
  <c r="N35" i="3"/>
  <c r="M35" i="3"/>
  <c r="L35" i="3"/>
  <c r="AY24" i="3"/>
  <c r="AX24" i="3"/>
  <c r="AY23" i="3"/>
  <c r="AX23" i="3"/>
  <c r="AY22" i="3"/>
  <c r="AX22" i="3"/>
  <c r="AY21" i="3"/>
  <c r="AX21" i="3"/>
  <c r="AY20" i="3"/>
  <c r="AX20" i="3"/>
  <c r="AY19" i="3"/>
  <c r="AX19" i="3"/>
  <c r="AB18" i="3"/>
  <c r="AA18" i="3"/>
  <c r="AY18" i="3"/>
  <c r="AX18" i="3"/>
  <c r="AB17" i="3"/>
  <c r="AA17" i="3"/>
  <c r="BV16" i="3"/>
  <c r="BU16" i="3"/>
  <c r="AY17" i="3"/>
  <c r="AX17" i="3"/>
  <c r="AB16" i="3"/>
  <c r="AA16" i="3"/>
  <c r="BV15" i="3"/>
  <c r="BU15" i="3"/>
  <c r="AY16" i="3"/>
  <c r="AX16" i="3"/>
  <c r="AB15" i="3"/>
  <c r="AA15" i="3"/>
  <c r="BV14" i="3"/>
  <c r="BU14" i="3"/>
  <c r="AY15" i="3"/>
  <c r="AX15" i="3"/>
  <c r="AB14" i="3"/>
  <c r="AA14" i="3"/>
  <c r="BV13" i="3"/>
  <c r="BU13" i="3"/>
  <c r="AY14" i="3"/>
  <c r="AX14" i="3"/>
  <c r="AB13" i="3"/>
  <c r="AA13" i="3"/>
  <c r="BV12" i="3"/>
  <c r="BU12" i="3"/>
  <c r="AY13" i="3"/>
  <c r="AX13" i="3"/>
  <c r="AB12" i="3"/>
  <c r="AA12" i="3"/>
  <c r="BV11" i="3"/>
  <c r="BU11" i="3"/>
  <c r="AY12" i="3"/>
  <c r="AX12" i="3"/>
  <c r="AB11" i="3"/>
  <c r="AA11" i="3"/>
  <c r="AY11" i="3"/>
  <c r="AX11" i="3"/>
  <c r="AB10" i="3"/>
  <c r="AA10" i="3"/>
  <c r="BV9" i="3"/>
  <c r="BU9" i="3"/>
  <c r="AY10" i="3"/>
  <c r="AX10" i="3"/>
  <c r="E10" i="3"/>
  <c r="D10" i="3"/>
  <c r="CS9" i="3"/>
  <c r="CR9" i="3"/>
  <c r="BV8" i="3"/>
  <c r="BU8" i="3"/>
  <c r="AY9" i="3"/>
  <c r="AX9" i="3"/>
  <c r="AB9" i="3"/>
  <c r="AA9" i="3"/>
  <c r="E9" i="3"/>
  <c r="D9" i="3"/>
  <c r="CS8" i="3"/>
  <c r="CR8" i="3"/>
  <c r="AY8" i="3"/>
  <c r="AX8" i="3"/>
  <c r="AB8" i="3"/>
  <c r="AA8" i="3"/>
  <c r="E8" i="3"/>
  <c r="D8" i="3"/>
  <c r="DH7" i="3"/>
  <c r="DG7" i="3"/>
  <c r="DF7" i="3"/>
  <c r="DE7" i="3"/>
  <c r="DD7" i="3"/>
  <c r="DC7" i="3"/>
  <c r="DB7" i="3"/>
  <c r="DA7" i="3"/>
  <c r="CZ7" i="3"/>
  <c r="CK7" i="3"/>
  <c r="CJ7" i="3"/>
  <c r="CI7" i="3"/>
  <c r="CH7" i="3"/>
  <c r="CG7" i="3"/>
  <c r="CF7" i="3"/>
  <c r="CE7" i="3"/>
  <c r="CD7" i="3"/>
  <c r="CC7" i="3"/>
  <c r="BN7" i="3"/>
  <c r="BM7" i="3"/>
  <c r="BL7" i="3"/>
  <c r="BK7" i="3"/>
  <c r="BJ7" i="3"/>
  <c r="BI7" i="3"/>
  <c r="BH7" i="3"/>
  <c r="BG7" i="3"/>
  <c r="BF7" i="3"/>
  <c r="AQ7" i="3"/>
  <c r="AP7" i="3"/>
  <c r="AO7" i="3"/>
  <c r="AN7" i="3"/>
  <c r="AM7" i="3"/>
  <c r="AL7" i="3"/>
  <c r="AK7" i="3"/>
  <c r="AJ7" i="3"/>
  <c r="AI7" i="3"/>
  <c r="T7" i="3"/>
  <c r="S7" i="3"/>
  <c r="R7" i="3"/>
  <c r="Q7" i="3"/>
  <c r="P7" i="3"/>
  <c r="O7" i="3"/>
  <c r="N7" i="3"/>
  <c r="M7" i="3"/>
  <c r="L7" i="3"/>
  <c r="DJ6" i="3"/>
  <c r="DH6" i="3"/>
  <c r="DG6" i="3"/>
  <c r="DF6" i="3"/>
  <c r="DE6" i="3"/>
  <c r="DD6" i="3"/>
  <c r="DC6" i="3"/>
  <c r="DB6" i="3"/>
  <c r="DA6" i="3"/>
  <c r="CZ6" i="3"/>
  <c r="CM6" i="3"/>
  <c r="CK6" i="3"/>
  <c r="CJ6" i="3"/>
  <c r="CI6" i="3"/>
  <c r="CH6" i="3"/>
  <c r="CG6" i="3"/>
  <c r="CF6" i="3"/>
  <c r="CE6" i="3"/>
  <c r="CD6" i="3"/>
  <c r="CC6" i="3"/>
  <c r="BP6" i="3"/>
  <c r="BN6" i="3"/>
  <c r="BM6" i="3"/>
  <c r="BL6" i="3"/>
  <c r="BK6" i="3"/>
  <c r="BJ6" i="3"/>
  <c r="BI6" i="3"/>
  <c r="BH6" i="3"/>
  <c r="BG6" i="3"/>
  <c r="BF6" i="3"/>
  <c r="AS6" i="3"/>
  <c r="AQ6" i="3"/>
  <c r="AP6" i="3"/>
  <c r="AO6" i="3"/>
  <c r="AN6" i="3"/>
  <c r="AM6" i="3"/>
  <c r="AL6" i="3"/>
  <c r="AK6" i="3"/>
  <c r="AJ6" i="3"/>
  <c r="AI6" i="3"/>
  <c r="V6" i="3"/>
  <c r="T6" i="3"/>
  <c r="S6" i="3"/>
  <c r="R6" i="3"/>
  <c r="Q6" i="3"/>
  <c r="P6" i="3"/>
  <c r="O6" i="3"/>
  <c r="N6" i="3"/>
  <c r="M6" i="3"/>
  <c r="L6" i="3"/>
  <c r="DJ4" i="3"/>
  <c r="CM4" i="3"/>
  <c r="BP4" i="3"/>
  <c r="AS4" i="3"/>
  <c r="V4" i="3"/>
  <c r="DJ3" i="3"/>
  <c r="CM3" i="3"/>
  <c r="BP3" i="3"/>
  <c r="AS3" i="3"/>
  <c r="V3" i="3"/>
  <c r="DJ2" i="3"/>
  <c r="CX2" i="3"/>
  <c r="CM2" i="3"/>
  <c r="CA2" i="3"/>
  <c r="BP2" i="3"/>
  <c r="BD2" i="3"/>
  <c r="AS2" i="3"/>
  <c r="AG2" i="3"/>
  <c r="V2" i="3"/>
  <c r="J2" i="3"/>
  <c r="AB144" i="2"/>
  <c r="AA144" i="2"/>
  <c r="BV48" i="2"/>
  <c r="BU48" i="2"/>
  <c r="E9" i="2"/>
  <c r="D9" i="2"/>
  <c r="AB124" i="2"/>
  <c r="AA124" i="2"/>
  <c r="AY158" i="3" l="1"/>
  <c r="CS180" i="3"/>
  <c r="CR180" i="3"/>
  <c r="AB158" i="3"/>
  <c r="AA35" i="3"/>
  <c r="BU36" i="3"/>
  <c r="BU180" i="3"/>
  <c r="AX128" i="3"/>
  <c r="AX35" i="3"/>
  <c r="BU35" i="3"/>
  <c r="AA128" i="3"/>
  <c r="AA158" i="3"/>
  <c r="BV6" i="3"/>
  <c r="CR62" i="3"/>
  <c r="E179" i="3"/>
  <c r="CS99" i="3"/>
  <c r="AA159" i="3"/>
  <c r="AX158" i="3"/>
  <c r="D62" i="3"/>
  <c r="AY128" i="3"/>
  <c r="E98" i="3"/>
  <c r="AY99" i="3"/>
  <c r="AY98" i="3"/>
  <c r="D35" i="3"/>
  <c r="D63" i="3"/>
  <c r="CS63" i="3"/>
  <c r="BU158" i="3"/>
  <c r="CK158" i="3" s="1"/>
  <c r="BV7" i="3"/>
  <c r="BV35" i="3"/>
  <c r="CS6" i="3"/>
  <c r="CS7" i="3"/>
  <c r="AB63" i="3"/>
  <c r="AB98" i="3"/>
  <c r="AB159" i="3"/>
  <c r="D179" i="3"/>
  <c r="AB128" i="3"/>
  <c r="AY6" i="3"/>
  <c r="AY7" i="3"/>
  <c r="AY35" i="3"/>
  <c r="AB36" i="3"/>
  <c r="AY129" i="3"/>
  <c r="BV180" i="3"/>
  <c r="AY36" i="3"/>
  <c r="AA99" i="3"/>
  <c r="AB129" i="3"/>
  <c r="E180" i="3"/>
  <c r="AA7" i="3"/>
  <c r="BU62" i="3"/>
  <c r="AB99" i="3"/>
  <c r="D180" i="3"/>
  <c r="E35" i="3"/>
  <c r="E36" i="3"/>
  <c r="BV63" i="3"/>
  <c r="E6" i="3"/>
  <c r="AB7" i="3"/>
  <c r="AA36" i="3"/>
  <c r="BV36" i="3"/>
  <c r="AX159" i="3"/>
  <c r="AB35" i="3"/>
  <c r="CS179" i="3"/>
  <c r="AY63" i="3"/>
  <c r="D99" i="3"/>
  <c r="AX36" i="3"/>
  <c r="AX98" i="3"/>
  <c r="BU179" i="3"/>
  <c r="BU7" i="3"/>
  <c r="AB6" i="3"/>
  <c r="AX62" i="3"/>
  <c r="E7" i="3"/>
  <c r="AA62" i="3"/>
  <c r="CR98" i="3"/>
  <c r="AY159" i="3"/>
  <c r="BV179" i="3"/>
  <c r="E62" i="3"/>
  <c r="AB62" i="3"/>
  <c r="AY62" i="3"/>
  <c r="BV62" i="3"/>
  <c r="CS62" i="3"/>
  <c r="E63" i="3"/>
  <c r="CS98" i="3"/>
  <c r="E99" i="3"/>
  <c r="CR179" i="3"/>
  <c r="BU159" i="3"/>
  <c r="CR7" i="3"/>
  <c r="D36" i="3"/>
  <c r="AX129" i="3"/>
  <c r="AX7" i="3"/>
  <c r="CR63" i="3"/>
  <c r="AA129" i="3"/>
  <c r="BU63" i="3"/>
  <c r="D98" i="3"/>
  <c r="AA98" i="3"/>
  <c r="D6" i="3"/>
  <c r="AX6" i="3"/>
  <c r="BU6" i="3"/>
  <c r="D7" i="3"/>
  <c r="AX63" i="3"/>
  <c r="AX99" i="3"/>
  <c r="AA6" i="3"/>
  <c r="CR6" i="3"/>
  <c r="AA63" i="3"/>
  <c r="CR99" i="3"/>
  <c r="CS150" i="2"/>
  <c r="CR150" i="2"/>
  <c r="CS149" i="2"/>
  <c r="CR149" i="2"/>
  <c r="CS148" i="2"/>
  <c r="CR148" i="2"/>
  <c r="CS147" i="2"/>
  <c r="CR147" i="2"/>
  <c r="CS146" i="2"/>
  <c r="CR146" i="2"/>
  <c r="CS145" i="2"/>
  <c r="CR145" i="2"/>
  <c r="CS144" i="2"/>
  <c r="CR144" i="2"/>
  <c r="CS143" i="2"/>
  <c r="CR143" i="2"/>
  <c r="CS142" i="2"/>
  <c r="CR142" i="2"/>
  <c r="CS141" i="2"/>
  <c r="CR141" i="2"/>
  <c r="BV142" i="2"/>
  <c r="BU142" i="2"/>
  <c r="AY143" i="2"/>
  <c r="AX143" i="2"/>
  <c r="AY14" i="2"/>
  <c r="AX14" i="2"/>
  <c r="CG158" i="3" l="1"/>
  <c r="BV158" i="3" s="1"/>
  <c r="CG159" i="3"/>
  <c r="CK159" i="3"/>
  <c r="E177" i="2"/>
  <c r="D177" i="2"/>
  <c r="E176" i="2"/>
  <c r="D176" i="2"/>
  <c r="E175" i="2"/>
  <c r="D175" i="2"/>
  <c r="E174" i="2"/>
  <c r="D174" i="2"/>
  <c r="E173" i="2"/>
  <c r="D173" i="2"/>
  <c r="E172" i="2"/>
  <c r="D172" i="2"/>
  <c r="DH169" i="2"/>
  <c r="DH140" i="2" s="1"/>
  <c r="DG169" i="2"/>
  <c r="DG140" i="2" s="1"/>
  <c r="DF169" i="2"/>
  <c r="DF140" i="2" s="1"/>
  <c r="DE169" i="2"/>
  <c r="DE140" i="2" s="1"/>
  <c r="DD169" i="2"/>
  <c r="DD140" i="2" s="1"/>
  <c r="DC169" i="2"/>
  <c r="DC140" i="2" s="1"/>
  <c r="DB169" i="2"/>
  <c r="DB140" i="2" s="1"/>
  <c r="DA169" i="2"/>
  <c r="DA140" i="2" s="1"/>
  <c r="CZ169" i="2"/>
  <c r="CK170" i="2"/>
  <c r="CJ170" i="2"/>
  <c r="CI170" i="2"/>
  <c r="CH170" i="2"/>
  <c r="CG170" i="2"/>
  <c r="CF170" i="2"/>
  <c r="CE170" i="2"/>
  <c r="CD170" i="2"/>
  <c r="CC170" i="2"/>
  <c r="BN170" i="2"/>
  <c r="BM170" i="2"/>
  <c r="BL170" i="2"/>
  <c r="BK170" i="2"/>
  <c r="BJ170" i="2"/>
  <c r="BI170" i="2"/>
  <c r="BH170" i="2"/>
  <c r="BG170" i="2"/>
  <c r="BF170" i="2"/>
  <c r="AQ170" i="2"/>
  <c r="AP170" i="2"/>
  <c r="AO170" i="2"/>
  <c r="AN170" i="2"/>
  <c r="AM170" i="2"/>
  <c r="AL170" i="2"/>
  <c r="AK170" i="2"/>
  <c r="AJ170" i="2"/>
  <c r="AI170" i="2"/>
  <c r="T170" i="2"/>
  <c r="S170" i="2"/>
  <c r="R170" i="2"/>
  <c r="Q170" i="2"/>
  <c r="P170" i="2"/>
  <c r="O170" i="2"/>
  <c r="N170" i="2"/>
  <c r="M170" i="2"/>
  <c r="L170" i="2"/>
  <c r="DJ168" i="2"/>
  <c r="DH168" i="2"/>
  <c r="DH139" i="2" s="1"/>
  <c r="DG168" i="2"/>
  <c r="DG139" i="2" s="1"/>
  <c r="DF168" i="2"/>
  <c r="DF139" i="2" s="1"/>
  <c r="DE168" i="2"/>
  <c r="DE139" i="2" s="1"/>
  <c r="DD168" i="2"/>
  <c r="DD139" i="2" s="1"/>
  <c r="DC168" i="2"/>
  <c r="DC139" i="2" s="1"/>
  <c r="DB168" i="2"/>
  <c r="DB139" i="2" s="1"/>
  <c r="DA168" i="2"/>
  <c r="CZ168" i="2"/>
  <c r="CZ139" i="2" s="1"/>
  <c r="CM169" i="2"/>
  <c r="CK169" i="2"/>
  <c r="CJ169" i="2"/>
  <c r="CI169" i="2"/>
  <c r="CH169" i="2"/>
  <c r="CG169" i="2"/>
  <c r="CF169" i="2"/>
  <c r="CE169" i="2"/>
  <c r="CD169" i="2"/>
  <c r="CC169" i="2"/>
  <c r="BP169" i="2"/>
  <c r="BN169" i="2"/>
  <c r="BM169" i="2"/>
  <c r="BL169" i="2"/>
  <c r="BK169" i="2"/>
  <c r="BJ169" i="2"/>
  <c r="BI169" i="2"/>
  <c r="BH169" i="2"/>
  <c r="BG169" i="2"/>
  <c r="BF169" i="2"/>
  <c r="AS169" i="2"/>
  <c r="AQ169" i="2"/>
  <c r="AP169" i="2"/>
  <c r="AO169" i="2"/>
  <c r="AN169" i="2"/>
  <c r="AM169" i="2"/>
  <c r="AL169" i="2"/>
  <c r="AK169" i="2"/>
  <c r="AJ169" i="2"/>
  <c r="AI169" i="2"/>
  <c r="V169" i="2"/>
  <c r="T169" i="2"/>
  <c r="S169" i="2"/>
  <c r="R169" i="2"/>
  <c r="Q169" i="2"/>
  <c r="P169" i="2"/>
  <c r="O169" i="2"/>
  <c r="N169" i="2"/>
  <c r="M169" i="2"/>
  <c r="L169" i="2"/>
  <c r="E154" i="2"/>
  <c r="D154" i="2"/>
  <c r="E153" i="2"/>
  <c r="D153" i="2"/>
  <c r="E152" i="2"/>
  <c r="D152" i="2"/>
  <c r="E151" i="2"/>
  <c r="D151" i="2"/>
  <c r="E150" i="2"/>
  <c r="D150" i="2"/>
  <c r="E149" i="2"/>
  <c r="D149" i="2"/>
  <c r="E148" i="2"/>
  <c r="D148" i="2"/>
  <c r="E147" i="2"/>
  <c r="D147" i="2"/>
  <c r="E146" i="2"/>
  <c r="D146" i="2"/>
  <c r="E145" i="2"/>
  <c r="D145" i="2"/>
  <c r="E144" i="2"/>
  <c r="D144" i="2"/>
  <c r="E143" i="2"/>
  <c r="D143" i="2"/>
  <c r="AY142" i="2"/>
  <c r="AX142" i="2"/>
  <c r="AB142" i="2"/>
  <c r="AA142" i="2"/>
  <c r="E142" i="2"/>
  <c r="D142" i="2"/>
  <c r="BV141" i="2"/>
  <c r="BU141" i="2"/>
  <c r="AY141" i="2"/>
  <c r="AX141" i="2"/>
  <c r="AB141" i="2"/>
  <c r="AA141" i="2"/>
  <c r="E141" i="2"/>
  <c r="D141" i="2"/>
  <c r="BV140" i="2"/>
  <c r="BU140" i="2"/>
  <c r="BN140" i="2"/>
  <c r="BN116" i="2" s="1"/>
  <c r="BM140" i="2"/>
  <c r="BM116" i="2" s="1"/>
  <c r="BL140" i="2"/>
  <c r="BL116" i="2" s="1"/>
  <c r="BK140" i="2"/>
  <c r="BK116" i="2" s="1"/>
  <c r="BJ140" i="2"/>
  <c r="BJ116" i="2" s="1"/>
  <c r="BI140" i="2"/>
  <c r="BI116" i="2" s="1"/>
  <c r="BH140" i="2"/>
  <c r="BH116" i="2" s="1"/>
  <c r="BG140" i="2"/>
  <c r="BG116" i="2" s="1"/>
  <c r="BF140" i="2"/>
  <c r="AB140" i="2"/>
  <c r="AA140" i="2"/>
  <c r="E140" i="2"/>
  <c r="D140" i="2"/>
  <c r="DJ139" i="2"/>
  <c r="DA139" i="2"/>
  <c r="CM139" i="2"/>
  <c r="BV139" i="2"/>
  <c r="BU139" i="2"/>
  <c r="BP139" i="2"/>
  <c r="BN139" i="2"/>
  <c r="BN115" i="2" s="1"/>
  <c r="BM139" i="2"/>
  <c r="BM115" i="2" s="1"/>
  <c r="BL139" i="2"/>
  <c r="BL115" i="2" s="1"/>
  <c r="BK139" i="2"/>
  <c r="BK115" i="2" s="1"/>
  <c r="BJ139" i="2"/>
  <c r="BI139" i="2"/>
  <c r="BH139" i="2"/>
  <c r="BH115" i="2" s="1"/>
  <c r="BG139" i="2"/>
  <c r="BG115" i="2" s="1"/>
  <c r="BF139" i="2"/>
  <c r="BF115" i="2" s="1"/>
  <c r="AS139" i="2"/>
  <c r="AB139" i="2"/>
  <c r="AA139" i="2"/>
  <c r="V139" i="2"/>
  <c r="E139" i="2"/>
  <c r="D139" i="2"/>
  <c r="BV125" i="2"/>
  <c r="BU125" i="2"/>
  <c r="AB126" i="2"/>
  <c r="AA126" i="2"/>
  <c r="BV124" i="2"/>
  <c r="BU124" i="2"/>
  <c r="AB125" i="2"/>
  <c r="AA125" i="2"/>
  <c r="E125" i="2"/>
  <c r="D125" i="2"/>
  <c r="BV123" i="2"/>
  <c r="BU123" i="2"/>
  <c r="AY123" i="2"/>
  <c r="AX123" i="2"/>
  <c r="AB123" i="2"/>
  <c r="AA123" i="2"/>
  <c r="E124" i="2"/>
  <c r="D124" i="2"/>
  <c r="BV122" i="2"/>
  <c r="BU122" i="2"/>
  <c r="AY122" i="2"/>
  <c r="AX122" i="2"/>
  <c r="AB122" i="2"/>
  <c r="AA122" i="2"/>
  <c r="E123" i="2"/>
  <c r="D123" i="2"/>
  <c r="BV121" i="2"/>
  <c r="BU121" i="2"/>
  <c r="AY121" i="2"/>
  <c r="AX121" i="2"/>
  <c r="AB121" i="2"/>
  <c r="AA121" i="2"/>
  <c r="E122" i="2"/>
  <c r="D122" i="2"/>
  <c r="BV120" i="2"/>
  <c r="BU120" i="2"/>
  <c r="AY120" i="2"/>
  <c r="AX120" i="2"/>
  <c r="E121" i="2"/>
  <c r="D121" i="2"/>
  <c r="BV119" i="2"/>
  <c r="BU119" i="2"/>
  <c r="AY119" i="2"/>
  <c r="AX119" i="2"/>
  <c r="AB120" i="2"/>
  <c r="AA120" i="2"/>
  <c r="E120" i="2"/>
  <c r="D120" i="2"/>
  <c r="AY118" i="2"/>
  <c r="AX118" i="2"/>
  <c r="AB119" i="2"/>
  <c r="AA119" i="2"/>
  <c r="E119" i="2"/>
  <c r="D119" i="2"/>
  <c r="BV118" i="2"/>
  <c r="BU118" i="2"/>
  <c r="AB118" i="2"/>
  <c r="AA118" i="2"/>
  <c r="E118" i="2"/>
  <c r="D118" i="2"/>
  <c r="BV117" i="2"/>
  <c r="BU117" i="2"/>
  <c r="AY117" i="2"/>
  <c r="AX117" i="2"/>
  <c r="AB117" i="2"/>
  <c r="AA117" i="2"/>
  <c r="E117" i="2"/>
  <c r="D117" i="2"/>
  <c r="CS116" i="2"/>
  <c r="CR116" i="2"/>
  <c r="CK116" i="2"/>
  <c r="CJ116" i="2"/>
  <c r="CI116" i="2"/>
  <c r="CH116" i="2"/>
  <c r="CG116" i="2"/>
  <c r="CF116" i="2"/>
  <c r="CE116" i="2"/>
  <c r="CD116" i="2"/>
  <c r="CC116" i="2"/>
  <c r="AQ116" i="2"/>
  <c r="AP116" i="2"/>
  <c r="AO116" i="2"/>
  <c r="AN116" i="2"/>
  <c r="AM116" i="2"/>
  <c r="AL116" i="2"/>
  <c r="AK116" i="2"/>
  <c r="AJ116" i="2"/>
  <c r="AI116" i="2"/>
  <c r="T116" i="2"/>
  <c r="S116" i="2"/>
  <c r="R116" i="2"/>
  <c r="Q116" i="2"/>
  <c r="P116" i="2"/>
  <c r="O116" i="2"/>
  <c r="N116" i="2"/>
  <c r="M116" i="2"/>
  <c r="L116" i="2"/>
  <c r="CS115" i="2"/>
  <c r="CR115" i="2"/>
  <c r="CM115" i="2"/>
  <c r="CK115" i="2"/>
  <c r="CJ115" i="2"/>
  <c r="CI115" i="2"/>
  <c r="CH115" i="2"/>
  <c r="CG115" i="2"/>
  <c r="CF115" i="2"/>
  <c r="CE115" i="2"/>
  <c r="CD115" i="2"/>
  <c r="CC115" i="2"/>
  <c r="BP115" i="2"/>
  <c r="AS115" i="2"/>
  <c r="AQ115" i="2"/>
  <c r="AP115" i="2"/>
  <c r="AO115" i="2"/>
  <c r="AN115" i="2"/>
  <c r="AM115" i="2"/>
  <c r="AL115" i="2"/>
  <c r="AK115" i="2"/>
  <c r="AJ115" i="2"/>
  <c r="AI115" i="2"/>
  <c r="V115" i="2"/>
  <c r="T115" i="2"/>
  <c r="S115" i="2"/>
  <c r="R115" i="2"/>
  <c r="Q115" i="2"/>
  <c r="P115" i="2"/>
  <c r="O115" i="2"/>
  <c r="N115" i="2"/>
  <c r="M115" i="2"/>
  <c r="L115" i="2"/>
  <c r="BV100" i="2"/>
  <c r="BU100" i="2"/>
  <c r="BV99" i="2"/>
  <c r="BU99" i="2"/>
  <c r="BV98" i="2"/>
  <c r="BU98" i="2"/>
  <c r="BV97" i="2"/>
  <c r="BU97" i="2"/>
  <c r="CS101" i="2"/>
  <c r="CR101" i="2"/>
  <c r="BV96" i="2"/>
  <c r="BU96" i="2"/>
  <c r="CS100" i="2"/>
  <c r="CR100" i="2"/>
  <c r="BV95" i="2"/>
  <c r="BU95" i="2"/>
  <c r="CS99" i="2"/>
  <c r="CR99" i="2"/>
  <c r="CS98" i="2"/>
  <c r="CR98" i="2"/>
  <c r="BV94" i="2"/>
  <c r="BU94" i="2"/>
  <c r="AB99" i="2"/>
  <c r="AA99" i="2"/>
  <c r="CS97" i="2"/>
  <c r="CR97" i="2"/>
  <c r="BV93" i="2"/>
  <c r="BU93" i="2"/>
  <c r="AB98" i="2"/>
  <c r="AA98" i="2"/>
  <c r="CS96" i="2"/>
  <c r="CR96" i="2"/>
  <c r="AB97" i="2"/>
  <c r="AA97" i="2"/>
  <c r="CS95" i="2"/>
  <c r="CR95" i="2"/>
  <c r="BV92" i="2"/>
  <c r="BU92" i="2"/>
  <c r="AY96" i="2"/>
  <c r="AX96" i="2"/>
  <c r="AB96" i="2"/>
  <c r="AA96" i="2"/>
  <c r="CS94" i="2"/>
  <c r="CR94" i="2"/>
  <c r="AY95" i="2"/>
  <c r="AX95" i="2"/>
  <c r="AB95" i="2"/>
  <c r="AA95" i="2"/>
  <c r="CS93" i="2"/>
  <c r="CR93" i="2"/>
  <c r="AY94" i="2"/>
  <c r="AX94" i="2"/>
  <c r="AB94" i="2"/>
  <c r="AA94" i="2"/>
  <c r="E94" i="2"/>
  <c r="D94" i="2"/>
  <c r="CS92" i="2"/>
  <c r="CR92" i="2"/>
  <c r="BV91" i="2"/>
  <c r="BU91" i="2"/>
  <c r="AY93" i="2"/>
  <c r="AX93" i="2"/>
  <c r="AB93" i="2"/>
  <c r="AA93" i="2"/>
  <c r="E93" i="2"/>
  <c r="D93" i="2"/>
  <c r="CS91" i="2"/>
  <c r="CR91" i="2"/>
  <c r="AY92" i="2"/>
  <c r="AX92" i="2"/>
  <c r="AB92" i="2"/>
  <c r="AA92" i="2"/>
  <c r="E92" i="2"/>
  <c r="D92" i="2"/>
  <c r="BV90" i="2"/>
  <c r="BU90" i="2"/>
  <c r="AY91" i="2"/>
  <c r="AX91" i="2"/>
  <c r="AB91" i="2"/>
  <c r="AA91" i="2"/>
  <c r="E91" i="2"/>
  <c r="D91" i="2"/>
  <c r="CS90" i="2"/>
  <c r="CR90" i="2"/>
  <c r="AY90" i="2"/>
  <c r="AX90" i="2"/>
  <c r="AB90" i="2"/>
  <c r="AA90" i="2"/>
  <c r="E90" i="2"/>
  <c r="D90" i="2"/>
  <c r="CS89" i="2"/>
  <c r="CR89" i="2"/>
  <c r="BV89" i="2"/>
  <c r="BU89" i="2"/>
  <c r="AY89" i="2"/>
  <c r="AX89" i="2"/>
  <c r="AB89" i="2"/>
  <c r="AA89" i="2"/>
  <c r="E89" i="2"/>
  <c r="D89" i="2"/>
  <c r="CS88" i="2"/>
  <c r="CR88" i="2"/>
  <c r="BV88" i="2"/>
  <c r="BU88" i="2"/>
  <c r="AY88" i="2"/>
  <c r="AX88" i="2"/>
  <c r="AB88" i="2"/>
  <c r="AA88" i="2"/>
  <c r="E88" i="2"/>
  <c r="D88" i="2"/>
  <c r="CS87" i="2"/>
  <c r="CR87" i="2"/>
  <c r="BV87" i="2"/>
  <c r="BU87" i="2"/>
  <c r="AY87" i="2"/>
  <c r="AX87" i="2"/>
  <c r="AB87" i="2"/>
  <c r="AA87" i="2"/>
  <c r="E87" i="2"/>
  <c r="D87" i="2"/>
  <c r="CS86" i="2"/>
  <c r="CR86" i="2"/>
  <c r="BV86" i="2"/>
  <c r="BU86" i="2"/>
  <c r="BN86" i="2"/>
  <c r="BM86" i="2"/>
  <c r="BL86" i="2"/>
  <c r="BK86" i="2"/>
  <c r="BJ86" i="2"/>
  <c r="BI86" i="2"/>
  <c r="BH86" i="2"/>
  <c r="BG86" i="2"/>
  <c r="BF86" i="2"/>
  <c r="AQ86" i="2"/>
  <c r="AP86" i="2"/>
  <c r="AO86" i="2"/>
  <c r="AN86" i="2"/>
  <c r="AM86" i="2"/>
  <c r="AL86" i="2"/>
  <c r="AK86" i="2"/>
  <c r="AJ86" i="2"/>
  <c r="AI86" i="2"/>
  <c r="T86" i="2"/>
  <c r="S86" i="2"/>
  <c r="R86" i="2"/>
  <c r="Q86" i="2"/>
  <c r="P86" i="2"/>
  <c r="O86" i="2"/>
  <c r="N86" i="2"/>
  <c r="M86" i="2"/>
  <c r="L86" i="2"/>
  <c r="DJ85" i="2"/>
  <c r="CS85" i="2"/>
  <c r="CR85" i="2"/>
  <c r="CM85" i="2"/>
  <c r="BV85" i="2"/>
  <c r="BU85" i="2"/>
  <c r="BP85" i="2"/>
  <c r="BN85" i="2"/>
  <c r="BM85" i="2"/>
  <c r="BL85" i="2"/>
  <c r="BK85" i="2"/>
  <c r="BJ85" i="2"/>
  <c r="BI85" i="2"/>
  <c r="BH85" i="2"/>
  <c r="BG85" i="2"/>
  <c r="BF85" i="2"/>
  <c r="AS85" i="2"/>
  <c r="AQ85" i="2"/>
  <c r="AP85" i="2"/>
  <c r="AO85" i="2"/>
  <c r="AN85" i="2"/>
  <c r="AM85" i="2"/>
  <c r="AL85" i="2"/>
  <c r="AK85" i="2"/>
  <c r="AJ85" i="2"/>
  <c r="AI85" i="2"/>
  <c r="V85" i="2"/>
  <c r="T85" i="2"/>
  <c r="S85" i="2"/>
  <c r="R85" i="2"/>
  <c r="Q85" i="2"/>
  <c r="P85" i="2"/>
  <c r="O85" i="2"/>
  <c r="N85" i="2"/>
  <c r="M85" i="2"/>
  <c r="L85" i="2"/>
  <c r="AB78" i="2"/>
  <c r="AA78" i="2"/>
  <c r="AB77" i="2"/>
  <c r="AA77" i="2"/>
  <c r="AB76" i="2"/>
  <c r="AA76" i="2"/>
  <c r="AB75" i="2"/>
  <c r="AA75" i="2"/>
  <c r="AB74" i="2"/>
  <c r="AA74" i="2"/>
  <c r="AB73" i="2"/>
  <c r="AA73" i="2"/>
  <c r="AB72" i="2"/>
  <c r="AA72" i="2"/>
  <c r="AB71" i="2"/>
  <c r="AA71" i="2"/>
  <c r="AB70" i="2"/>
  <c r="AA70" i="2"/>
  <c r="AB69" i="2"/>
  <c r="AA69" i="2"/>
  <c r="AB68" i="2"/>
  <c r="AA68" i="2"/>
  <c r="AB67" i="2"/>
  <c r="AA67" i="2"/>
  <c r="AB66" i="2"/>
  <c r="AA66" i="2"/>
  <c r="BV65" i="2"/>
  <c r="BU65" i="2"/>
  <c r="AB65" i="2"/>
  <c r="AA65" i="2"/>
  <c r="BV64" i="2"/>
  <c r="BU64" i="2"/>
  <c r="AB64" i="2"/>
  <c r="AA64" i="2"/>
  <c r="BV63" i="2"/>
  <c r="BU63" i="2"/>
  <c r="AY62" i="2"/>
  <c r="AX62" i="2"/>
  <c r="AB63" i="2"/>
  <c r="AA63" i="2"/>
  <c r="E63" i="2"/>
  <c r="D63" i="2"/>
  <c r="CS61" i="2"/>
  <c r="CR61" i="2"/>
  <c r="BV62" i="2"/>
  <c r="BU62" i="2"/>
  <c r="AY61" i="2"/>
  <c r="AX61" i="2"/>
  <c r="AB62" i="2"/>
  <c r="AA62" i="2"/>
  <c r="E62" i="2"/>
  <c r="D62" i="2"/>
  <c r="BV61" i="2"/>
  <c r="BU61" i="2"/>
  <c r="AY60" i="2"/>
  <c r="AX60" i="2"/>
  <c r="AB61" i="2"/>
  <c r="AA61" i="2"/>
  <c r="E61" i="2"/>
  <c r="D61" i="2"/>
  <c r="CS60" i="2"/>
  <c r="CR60" i="2"/>
  <c r="BV60" i="2"/>
  <c r="BU60" i="2"/>
  <c r="AY59" i="2"/>
  <c r="AX59" i="2"/>
  <c r="AB60" i="2"/>
  <c r="AA60" i="2"/>
  <c r="E60" i="2"/>
  <c r="D60" i="2"/>
  <c r="CS59" i="2"/>
  <c r="CR59" i="2"/>
  <c r="BV59" i="2"/>
  <c r="BU59" i="2"/>
  <c r="AY58" i="2"/>
  <c r="AX58" i="2"/>
  <c r="AB59" i="2"/>
  <c r="AA59" i="2"/>
  <c r="E59" i="2"/>
  <c r="D59" i="2"/>
  <c r="CS58" i="2"/>
  <c r="CR58" i="2"/>
  <c r="BV58" i="2"/>
  <c r="BU58" i="2"/>
  <c r="AY57" i="2"/>
  <c r="AX57" i="2"/>
  <c r="AB58" i="2"/>
  <c r="AA58" i="2"/>
  <c r="E58" i="2"/>
  <c r="D58" i="2"/>
  <c r="CS57" i="2"/>
  <c r="CR57" i="2"/>
  <c r="BV57" i="2"/>
  <c r="BU57" i="2"/>
  <c r="AY56" i="2"/>
  <c r="AX56" i="2"/>
  <c r="AB57" i="2"/>
  <c r="AA57" i="2"/>
  <c r="E57" i="2"/>
  <c r="D57" i="2"/>
  <c r="CS56" i="2"/>
  <c r="CR56" i="2"/>
  <c r="BV56" i="2"/>
  <c r="BU56" i="2"/>
  <c r="AB56" i="2"/>
  <c r="AA56" i="2"/>
  <c r="E56" i="2"/>
  <c r="D56" i="2"/>
  <c r="CS55" i="2"/>
  <c r="CR55" i="2"/>
  <c r="BV55" i="2"/>
  <c r="BU55" i="2"/>
  <c r="AY55" i="2"/>
  <c r="AX55" i="2"/>
  <c r="AB55" i="2"/>
  <c r="AA55" i="2"/>
  <c r="E55" i="2"/>
  <c r="D55" i="2"/>
  <c r="DH54" i="2"/>
  <c r="DG54" i="2"/>
  <c r="DF54" i="2"/>
  <c r="DE54" i="2"/>
  <c r="DD54" i="2"/>
  <c r="DC54" i="2"/>
  <c r="DB54" i="2"/>
  <c r="DA54" i="2"/>
  <c r="CZ54" i="2"/>
  <c r="CK54" i="2"/>
  <c r="CJ54" i="2"/>
  <c r="CI54" i="2"/>
  <c r="CH54" i="2"/>
  <c r="CG54" i="2"/>
  <c r="CF54" i="2"/>
  <c r="CE54" i="2"/>
  <c r="CD54" i="2"/>
  <c r="CC54" i="2"/>
  <c r="BN54" i="2"/>
  <c r="BM54" i="2"/>
  <c r="BL54" i="2"/>
  <c r="BK54" i="2"/>
  <c r="BJ54" i="2"/>
  <c r="BI54" i="2"/>
  <c r="BH54" i="2"/>
  <c r="BG54" i="2"/>
  <c r="BF54" i="2"/>
  <c r="AQ54" i="2"/>
  <c r="AP54" i="2"/>
  <c r="AO54" i="2"/>
  <c r="AN54" i="2"/>
  <c r="AM54" i="2"/>
  <c r="AL54" i="2"/>
  <c r="AK54" i="2"/>
  <c r="AJ54" i="2"/>
  <c r="AI54" i="2"/>
  <c r="T54" i="2"/>
  <c r="T38" i="2" s="1"/>
  <c r="S54" i="2"/>
  <c r="S38" i="2" s="1"/>
  <c r="R54" i="2"/>
  <c r="R38" i="2" s="1"/>
  <c r="Q54" i="2"/>
  <c r="Q38" i="2" s="1"/>
  <c r="P54" i="2"/>
  <c r="P38" i="2" s="1"/>
  <c r="O54" i="2"/>
  <c r="N54" i="2"/>
  <c r="N38" i="2" s="1"/>
  <c r="M54" i="2"/>
  <c r="M38" i="2" s="1"/>
  <c r="L54" i="2"/>
  <c r="L38" i="2" s="1"/>
  <c r="DJ53" i="2"/>
  <c r="DH53" i="2"/>
  <c r="DH37" i="2" s="1"/>
  <c r="DG53" i="2"/>
  <c r="DG37" i="2" s="1"/>
  <c r="DF53" i="2"/>
  <c r="DF37" i="2" s="1"/>
  <c r="DE53" i="2"/>
  <c r="DE37" i="2" s="1"/>
  <c r="DD53" i="2"/>
  <c r="DD37" i="2" s="1"/>
  <c r="DC53" i="2"/>
  <c r="DB53" i="2"/>
  <c r="DB37" i="2" s="1"/>
  <c r="DA53" i="2"/>
  <c r="DA37" i="2" s="1"/>
  <c r="CZ53" i="2"/>
  <c r="CZ37" i="2" s="1"/>
  <c r="CM53" i="2"/>
  <c r="CK53" i="2"/>
  <c r="CJ53" i="2"/>
  <c r="CI53" i="2"/>
  <c r="CH53" i="2"/>
  <c r="CG53" i="2"/>
  <c r="CF53" i="2"/>
  <c r="CE53" i="2"/>
  <c r="CD53" i="2"/>
  <c r="CC53" i="2"/>
  <c r="BP53" i="2"/>
  <c r="BN53" i="2"/>
  <c r="BM53" i="2"/>
  <c r="BL53" i="2"/>
  <c r="BK53" i="2"/>
  <c r="BJ53" i="2"/>
  <c r="BI53" i="2"/>
  <c r="BH53" i="2"/>
  <c r="BG53" i="2"/>
  <c r="BF53" i="2"/>
  <c r="AS53" i="2"/>
  <c r="AQ53" i="2"/>
  <c r="AP53" i="2"/>
  <c r="AO53" i="2"/>
  <c r="AN53" i="2"/>
  <c r="AM53" i="2"/>
  <c r="AL53" i="2"/>
  <c r="AK53" i="2"/>
  <c r="AJ53" i="2"/>
  <c r="AI53" i="2"/>
  <c r="V53" i="2"/>
  <c r="T53" i="2"/>
  <c r="T37" i="2" s="1"/>
  <c r="S53" i="2"/>
  <c r="S37" i="2" s="1"/>
  <c r="R53" i="2"/>
  <c r="R37" i="2" s="1"/>
  <c r="Q53" i="2"/>
  <c r="Q37" i="2" s="1"/>
  <c r="P53" i="2"/>
  <c r="P37" i="2" s="1"/>
  <c r="O53" i="2"/>
  <c r="O37" i="2" s="1"/>
  <c r="N53" i="2"/>
  <c r="N37" i="2" s="1"/>
  <c r="M53" i="2"/>
  <c r="M37" i="2" s="1"/>
  <c r="L53" i="2"/>
  <c r="CS48" i="2"/>
  <c r="CR48" i="2"/>
  <c r="AB48" i="2"/>
  <c r="AA48" i="2"/>
  <c r="E48" i="2"/>
  <c r="D48" i="2"/>
  <c r="CS47" i="2"/>
  <c r="CR47" i="2"/>
  <c r="BV47" i="2"/>
  <c r="BU47" i="2"/>
  <c r="AB47" i="2"/>
  <c r="AA47" i="2"/>
  <c r="E47" i="2"/>
  <c r="D47" i="2"/>
  <c r="CS46" i="2"/>
  <c r="CR46" i="2"/>
  <c r="BV46" i="2"/>
  <c r="BU46" i="2"/>
  <c r="AB46" i="2"/>
  <c r="AA46" i="2"/>
  <c r="E46" i="2"/>
  <c r="D46" i="2"/>
  <c r="CS45" i="2"/>
  <c r="CR45" i="2"/>
  <c r="BV45" i="2"/>
  <c r="BU45" i="2"/>
  <c r="AB45" i="2"/>
  <c r="AA45" i="2"/>
  <c r="E45" i="2"/>
  <c r="D45" i="2"/>
  <c r="CS44" i="2"/>
  <c r="CR44" i="2"/>
  <c r="BV44" i="2"/>
  <c r="BU44" i="2"/>
  <c r="AY44" i="2"/>
  <c r="AX44" i="2"/>
  <c r="AB44" i="2"/>
  <c r="AA44" i="2"/>
  <c r="E44" i="2"/>
  <c r="D44" i="2"/>
  <c r="CS43" i="2"/>
  <c r="CR43" i="2"/>
  <c r="BV43" i="2"/>
  <c r="BU43" i="2"/>
  <c r="AY43" i="2"/>
  <c r="AX43" i="2"/>
  <c r="AB43" i="2"/>
  <c r="AA43" i="2"/>
  <c r="E43" i="2"/>
  <c r="D43" i="2"/>
  <c r="CS42" i="2"/>
  <c r="CR42" i="2"/>
  <c r="BV42" i="2"/>
  <c r="BU42" i="2"/>
  <c r="AY42" i="2"/>
  <c r="AX42" i="2"/>
  <c r="AB42" i="2"/>
  <c r="AA42" i="2"/>
  <c r="E42" i="2"/>
  <c r="D42" i="2"/>
  <c r="CS41" i="2"/>
  <c r="CR41" i="2"/>
  <c r="BV41" i="2"/>
  <c r="BU41" i="2"/>
  <c r="AY41" i="2"/>
  <c r="AX41" i="2"/>
  <c r="AB41" i="2"/>
  <c r="AA41" i="2"/>
  <c r="E41" i="2"/>
  <c r="D41" i="2"/>
  <c r="CS40" i="2"/>
  <c r="CR40" i="2"/>
  <c r="BV40" i="2"/>
  <c r="BU40" i="2"/>
  <c r="AY40" i="2"/>
  <c r="AX40" i="2"/>
  <c r="AB40" i="2"/>
  <c r="AA40" i="2"/>
  <c r="E40" i="2"/>
  <c r="D40" i="2"/>
  <c r="CS39" i="2"/>
  <c r="CR39" i="2"/>
  <c r="BV39" i="2"/>
  <c r="BU39" i="2"/>
  <c r="AY39" i="2"/>
  <c r="AX39" i="2"/>
  <c r="AB39" i="2"/>
  <c r="AA39" i="2"/>
  <c r="E39" i="2"/>
  <c r="D39" i="2"/>
  <c r="DH38" i="2"/>
  <c r="DG38" i="2"/>
  <c r="DF38" i="2"/>
  <c r="DE38" i="2"/>
  <c r="DD38" i="2"/>
  <c r="DC38" i="2"/>
  <c r="DB38" i="2"/>
  <c r="DA38" i="2"/>
  <c r="CZ38" i="2"/>
  <c r="CK38" i="2"/>
  <c r="CJ38" i="2"/>
  <c r="CI38" i="2"/>
  <c r="CH38" i="2"/>
  <c r="CG38" i="2"/>
  <c r="CF38" i="2"/>
  <c r="CE38" i="2"/>
  <c r="CD38" i="2"/>
  <c r="CC38" i="2"/>
  <c r="BN38" i="2"/>
  <c r="BM38" i="2"/>
  <c r="BL38" i="2"/>
  <c r="BK38" i="2"/>
  <c r="BJ38" i="2"/>
  <c r="BI38" i="2"/>
  <c r="BH38" i="2"/>
  <c r="BG38" i="2"/>
  <c r="BF38" i="2"/>
  <c r="AQ38" i="2"/>
  <c r="AP38" i="2"/>
  <c r="AO38" i="2"/>
  <c r="AN38" i="2"/>
  <c r="AM38" i="2"/>
  <c r="AL38" i="2"/>
  <c r="AK38" i="2"/>
  <c r="AJ38" i="2"/>
  <c r="AI38" i="2"/>
  <c r="O38" i="2"/>
  <c r="DJ37" i="2"/>
  <c r="CM37" i="2"/>
  <c r="CK37" i="2"/>
  <c r="CJ37" i="2"/>
  <c r="CI37" i="2"/>
  <c r="CH37" i="2"/>
  <c r="CG37" i="2"/>
  <c r="CF37" i="2"/>
  <c r="CE37" i="2"/>
  <c r="CD37" i="2"/>
  <c r="CC37" i="2"/>
  <c r="BP37" i="2"/>
  <c r="BN37" i="2"/>
  <c r="BM37" i="2"/>
  <c r="BL37" i="2"/>
  <c r="BK37" i="2"/>
  <c r="BJ37" i="2"/>
  <c r="BI37" i="2"/>
  <c r="BH37" i="2"/>
  <c r="BG37" i="2"/>
  <c r="BF37" i="2"/>
  <c r="AS37" i="2"/>
  <c r="AQ37" i="2"/>
  <c r="AP37" i="2"/>
  <c r="AO37" i="2"/>
  <c r="AN37" i="2"/>
  <c r="AM37" i="2"/>
  <c r="AL37" i="2"/>
  <c r="AK37" i="2"/>
  <c r="AJ37" i="2"/>
  <c r="AI37" i="2"/>
  <c r="V37" i="2"/>
  <c r="AY22" i="2"/>
  <c r="AX22" i="2"/>
  <c r="AY21" i="2"/>
  <c r="AX21" i="2"/>
  <c r="CS22" i="2"/>
  <c r="CR22" i="2"/>
  <c r="CS21" i="2"/>
  <c r="CR21" i="2"/>
  <c r="BV20" i="2"/>
  <c r="BU20" i="2"/>
  <c r="AY20" i="2"/>
  <c r="AX20" i="2"/>
  <c r="CS20" i="2"/>
  <c r="CR20" i="2"/>
  <c r="BV19" i="2"/>
  <c r="BU19" i="2"/>
  <c r="AY19" i="2"/>
  <c r="AX19" i="2"/>
  <c r="CS19" i="2"/>
  <c r="CR19" i="2"/>
  <c r="BV18" i="2"/>
  <c r="BU18" i="2"/>
  <c r="AY18" i="2"/>
  <c r="AX18" i="2"/>
  <c r="CS18" i="2"/>
  <c r="CR18" i="2"/>
  <c r="BV17" i="2"/>
  <c r="BU17" i="2"/>
  <c r="AY17" i="2"/>
  <c r="AX17" i="2"/>
  <c r="CS17" i="2"/>
  <c r="CR17" i="2"/>
  <c r="BV16" i="2"/>
  <c r="BU16" i="2"/>
  <c r="AY16" i="2"/>
  <c r="AX16" i="2"/>
  <c r="AB17" i="2"/>
  <c r="AA17" i="2"/>
  <c r="CS16" i="2"/>
  <c r="CR16" i="2"/>
  <c r="BV15" i="2"/>
  <c r="BU15" i="2"/>
  <c r="AY15" i="2"/>
  <c r="AX15" i="2"/>
  <c r="AB16" i="2"/>
  <c r="AA16" i="2"/>
  <c r="CS15" i="2"/>
  <c r="CR15" i="2"/>
  <c r="BV14" i="2"/>
  <c r="BU14" i="2"/>
  <c r="AY13" i="2"/>
  <c r="AX13" i="2"/>
  <c r="AB15" i="2"/>
  <c r="AA15" i="2"/>
  <c r="CS14" i="2"/>
  <c r="CR14" i="2"/>
  <c r="BV13" i="2"/>
  <c r="BU13" i="2"/>
  <c r="AB14" i="2"/>
  <c r="AA14" i="2"/>
  <c r="CS13" i="2"/>
  <c r="CR13" i="2"/>
  <c r="BV12" i="2"/>
  <c r="BU12" i="2"/>
  <c r="AY12" i="2"/>
  <c r="AX12" i="2"/>
  <c r="AB13" i="2"/>
  <c r="AA13" i="2"/>
  <c r="CS12" i="2"/>
  <c r="CR12" i="2"/>
  <c r="BV11" i="2"/>
  <c r="BU11" i="2"/>
  <c r="AY11" i="2"/>
  <c r="AX11" i="2"/>
  <c r="AB12" i="2"/>
  <c r="AA12" i="2"/>
  <c r="CS11" i="2"/>
  <c r="CR11" i="2"/>
  <c r="BV10" i="2"/>
  <c r="BU10" i="2"/>
  <c r="AY10" i="2"/>
  <c r="AX10" i="2"/>
  <c r="AB11" i="2"/>
  <c r="AA11" i="2"/>
  <c r="CS10" i="2"/>
  <c r="CR10" i="2"/>
  <c r="AB10" i="2"/>
  <c r="AA10" i="2"/>
  <c r="CS9" i="2"/>
  <c r="CR9" i="2"/>
  <c r="BV9" i="2"/>
  <c r="BU9" i="2"/>
  <c r="AY9" i="2"/>
  <c r="AX9" i="2"/>
  <c r="AB9" i="2"/>
  <c r="AA9" i="2"/>
  <c r="CS8" i="2"/>
  <c r="CR8" i="2"/>
  <c r="BV8" i="2"/>
  <c r="BU8" i="2"/>
  <c r="AY8" i="2"/>
  <c r="AX8" i="2"/>
  <c r="AB8" i="2"/>
  <c r="AA8" i="2"/>
  <c r="E8" i="2"/>
  <c r="D8" i="2"/>
  <c r="DH7" i="2"/>
  <c r="DG7" i="2"/>
  <c r="DF7" i="2"/>
  <c r="DE7" i="2"/>
  <c r="DD7" i="2"/>
  <c r="DC7" i="2"/>
  <c r="DB7" i="2"/>
  <c r="DA7" i="2"/>
  <c r="CZ7" i="2"/>
  <c r="CK7" i="2"/>
  <c r="CJ7" i="2"/>
  <c r="CI7" i="2"/>
  <c r="CH7" i="2"/>
  <c r="CG7" i="2"/>
  <c r="CF7" i="2"/>
  <c r="CE7" i="2"/>
  <c r="CD7" i="2"/>
  <c r="CC7" i="2"/>
  <c r="BN7" i="2"/>
  <c r="BM7" i="2"/>
  <c r="BL7" i="2"/>
  <c r="BK7" i="2"/>
  <c r="BJ7" i="2"/>
  <c r="BI7" i="2"/>
  <c r="BH7" i="2"/>
  <c r="BG7" i="2"/>
  <c r="BF7" i="2"/>
  <c r="AQ7" i="2"/>
  <c r="AP7" i="2"/>
  <c r="AO7" i="2"/>
  <c r="AN7" i="2"/>
  <c r="AM7" i="2"/>
  <c r="AL7" i="2"/>
  <c r="AK7" i="2"/>
  <c r="AJ7" i="2"/>
  <c r="AI7" i="2"/>
  <c r="DJ6" i="2"/>
  <c r="DH6" i="2"/>
  <c r="DG6" i="2"/>
  <c r="DF6" i="2"/>
  <c r="DE6" i="2"/>
  <c r="DD6" i="2"/>
  <c r="DC6" i="2"/>
  <c r="DB6" i="2"/>
  <c r="DA6" i="2"/>
  <c r="CZ6" i="2"/>
  <c r="CM6" i="2"/>
  <c r="CK6" i="2"/>
  <c r="CJ6" i="2"/>
  <c r="CI6" i="2"/>
  <c r="CH6" i="2"/>
  <c r="CG6" i="2"/>
  <c r="CF6" i="2"/>
  <c r="CE6" i="2"/>
  <c r="CD6" i="2"/>
  <c r="CC6" i="2"/>
  <c r="BP6" i="2"/>
  <c r="BN6" i="2"/>
  <c r="BM6" i="2"/>
  <c r="BL6" i="2"/>
  <c r="BK6" i="2"/>
  <c r="BJ6" i="2"/>
  <c r="BI6" i="2"/>
  <c r="BH6" i="2"/>
  <c r="BG6" i="2"/>
  <c r="BF6" i="2"/>
  <c r="AS6" i="2"/>
  <c r="AQ6" i="2"/>
  <c r="AP6" i="2"/>
  <c r="AO6" i="2"/>
  <c r="AN6" i="2"/>
  <c r="AM6" i="2"/>
  <c r="AL6" i="2"/>
  <c r="AK6" i="2"/>
  <c r="AJ6" i="2"/>
  <c r="AI6" i="2"/>
  <c r="V6" i="2"/>
  <c r="DJ4" i="2"/>
  <c r="CM4" i="2"/>
  <c r="BP4" i="2"/>
  <c r="AS4" i="2"/>
  <c r="V4" i="2"/>
  <c r="DJ3" i="2"/>
  <c r="CM3" i="2"/>
  <c r="BP3" i="2"/>
  <c r="AW3" i="2"/>
  <c r="AS3" i="2"/>
  <c r="V3" i="2"/>
  <c r="DJ2" i="2"/>
  <c r="CX2" i="2"/>
  <c r="CM2" i="2"/>
  <c r="CA2" i="2"/>
  <c r="BP2" i="2"/>
  <c r="BD2" i="2"/>
  <c r="AW2" i="2"/>
  <c r="AS2" i="2"/>
  <c r="AG2" i="2"/>
  <c r="V2" i="2"/>
  <c r="J2" i="2"/>
  <c r="BV159" i="3" l="1"/>
  <c r="R6" i="2"/>
  <c r="R7" i="2"/>
  <c r="P7" i="2"/>
  <c r="Q7" i="2"/>
  <c r="T7" i="2"/>
  <c r="N7" i="2"/>
  <c r="AX169" i="2"/>
  <c r="O7" i="2"/>
  <c r="P6" i="2"/>
  <c r="Q6" i="2"/>
  <c r="T6" i="2"/>
  <c r="S6" i="2"/>
  <c r="S7" i="2"/>
  <c r="E170" i="2"/>
  <c r="AB86" i="2"/>
  <c r="N6" i="2"/>
  <c r="AY38" i="2"/>
  <c r="CR38" i="2"/>
  <c r="AY86" i="2"/>
  <c r="CS168" i="2"/>
  <c r="O6" i="2"/>
  <c r="AB53" i="2"/>
  <c r="AB115" i="2"/>
  <c r="AX139" i="2"/>
  <c r="AB54" i="2"/>
  <c r="AX85" i="2"/>
  <c r="BV169" i="2"/>
  <c r="CS7" i="2"/>
  <c r="BV38" i="2"/>
  <c r="E53" i="2"/>
  <c r="CR168" i="2"/>
  <c r="M6" i="2"/>
  <c r="AA85" i="2"/>
  <c r="AY169" i="2"/>
  <c r="AX170" i="2"/>
  <c r="M7" i="2"/>
  <c r="AX140" i="2"/>
  <c r="BU169" i="2"/>
  <c r="D86" i="2"/>
  <c r="AB169" i="2"/>
  <c r="E169" i="2"/>
  <c r="D170" i="2"/>
  <c r="AY53" i="2"/>
  <c r="AB170" i="2"/>
  <c r="CS6" i="2"/>
  <c r="BU6" i="2"/>
  <c r="BV7" i="2"/>
  <c r="AY37" i="2"/>
  <c r="D85" i="2"/>
  <c r="AY85" i="2"/>
  <c r="BV6" i="2"/>
  <c r="AY7" i="2"/>
  <c r="AX38" i="2"/>
  <c r="D54" i="2"/>
  <c r="E86" i="2"/>
  <c r="CS169" i="2"/>
  <c r="AX7" i="2"/>
  <c r="AB37" i="2"/>
  <c r="CR53" i="2"/>
  <c r="E54" i="2"/>
  <c r="AB85" i="2"/>
  <c r="AY140" i="2"/>
  <c r="CR6" i="2"/>
  <c r="AA6" i="2"/>
  <c r="AB38" i="2"/>
  <c r="BU53" i="2"/>
  <c r="BU54" i="2"/>
  <c r="AA116" i="2"/>
  <c r="D169" i="2"/>
  <c r="AA169" i="2"/>
  <c r="E38" i="2"/>
  <c r="L7" i="2"/>
  <c r="BV37" i="2"/>
  <c r="AX6" i="2"/>
  <c r="L37" i="2"/>
  <c r="D37" i="2" s="1"/>
  <c r="CS53" i="2"/>
  <c r="E85" i="2"/>
  <c r="CS139" i="2"/>
  <c r="BV170" i="2"/>
  <c r="AY6" i="2"/>
  <c r="AB7" i="2"/>
  <c r="AB6" i="2"/>
  <c r="AX53" i="2"/>
  <c r="BV53" i="2"/>
  <c r="AY54" i="2"/>
  <c r="AA86" i="2"/>
  <c r="BV115" i="2"/>
  <c r="E116" i="2"/>
  <c r="CZ140" i="2"/>
  <c r="CS140" i="2" s="1"/>
  <c r="BV116" i="2"/>
  <c r="AY139" i="2"/>
  <c r="AA38" i="2"/>
  <c r="CS38" i="2"/>
  <c r="BI115" i="2"/>
  <c r="AX115" i="2" s="1"/>
  <c r="DC37" i="2"/>
  <c r="CR37" i="2" s="1"/>
  <c r="CS54" i="2"/>
  <c r="E115" i="2"/>
  <c r="BJ115" i="2"/>
  <c r="BF116" i="2"/>
  <c r="AY116" i="2" s="1"/>
  <c r="AX54" i="2"/>
  <c r="BV54" i="2"/>
  <c r="D116" i="2"/>
  <c r="AB116" i="2"/>
  <c r="AA170" i="2"/>
  <c r="AY170" i="2"/>
  <c r="AA37" i="2"/>
  <c r="AX37" i="2"/>
  <c r="BU37" i="2"/>
  <c r="D38" i="2"/>
  <c r="AA54" i="2"/>
  <c r="CR7" i="2"/>
  <c r="D53" i="2"/>
  <c r="AA53" i="2"/>
  <c r="BU7" i="2"/>
  <c r="AA7" i="2"/>
  <c r="AX86" i="2"/>
  <c r="BU116" i="2"/>
  <c r="CR139" i="2"/>
  <c r="CR169" i="2"/>
  <c r="BU38" i="2"/>
  <c r="CR54" i="2"/>
  <c r="D115" i="2"/>
  <c r="AA115" i="2"/>
  <c r="BU115" i="2"/>
  <c r="BU170" i="2"/>
  <c r="E7" i="2" l="1"/>
  <c r="CR140" i="2"/>
  <c r="AX116" i="2"/>
  <c r="CS37" i="2"/>
  <c r="AY115" i="2"/>
  <c r="D7" i="2"/>
  <c r="E37" i="2"/>
  <c r="L6" i="2"/>
  <c r="D6" i="2" l="1"/>
  <c r="E6" i="2"/>
  <c r="CE129" i="24"/>
  <c r="AL158" i="18"/>
  <c r="CD106" i="35"/>
  <c r="DD87" i="35"/>
  <c r="M99" i="18"/>
  <c r="M36" i="18"/>
  <c r="Q90" i="26"/>
  <c r="BK37" i="15"/>
  <c r="AL37" i="34"/>
  <c r="AL38" i="27"/>
  <c r="DD125" i="32"/>
  <c r="DD156" i="32"/>
  <c r="DG125" i="26"/>
  <c r="DG156" i="26"/>
  <c r="DA86" i="35"/>
  <c r="DH125" i="32"/>
  <c r="DH156" i="32"/>
  <c r="AO37" i="27"/>
  <c r="CK132" i="8"/>
  <c r="BU7" i="19"/>
  <c r="CC7" i="19"/>
  <c r="BV7" i="19"/>
  <c r="AA161" i="8"/>
  <c r="AI161" i="8"/>
  <c r="AB161" i="8"/>
  <c r="CI129" i="18"/>
  <c r="AM66" i="21"/>
  <c r="AN37" i="23"/>
  <c r="O91" i="26"/>
  <c r="AO37" i="23"/>
  <c r="AP91" i="21"/>
  <c r="CH129" i="18"/>
  <c r="AQ66" i="21"/>
  <c r="CF107" i="35"/>
  <c r="CG128" i="24"/>
  <c r="R90" i="26"/>
  <c r="BM161" i="8"/>
  <c r="S90" i="26"/>
  <c r="BU128" i="24"/>
  <c r="CC128" i="24"/>
  <c r="BV128" i="24"/>
  <c r="AN158" i="18"/>
  <c r="CD129" i="24"/>
  <c r="DG125" i="14"/>
  <c r="DG156" i="14"/>
  <c r="CJ38" i="5"/>
  <c r="CJ7" i="5"/>
  <c r="AO159" i="18"/>
  <c r="CK129" i="24"/>
  <c r="CH132" i="8"/>
  <c r="CG128" i="18"/>
  <c r="P91" i="6"/>
  <c r="P91" i="26"/>
  <c r="CD128" i="18"/>
  <c r="AK90" i="21"/>
  <c r="AQ37" i="27"/>
  <c r="DH156" i="26"/>
  <c r="DH125" i="26"/>
  <c r="AN66" i="21"/>
  <c r="AL158" i="24"/>
  <c r="CJ7" i="11"/>
  <c r="CJ38" i="11"/>
  <c r="AK66" i="21"/>
  <c r="CJ107" i="35"/>
  <c r="BN39" i="26"/>
  <c r="AQ37" i="34"/>
  <c r="DF39" i="6"/>
  <c r="DC86" i="35"/>
  <c r="CE128" i="18"/>
  <c r="CK107" i="35"/>
  <c r="AQ38" i="27"/>
  <c r="AL162" i="8"/>
  <c r="AL132" i="8"/>
  <c r="DE125" i="6"/>
  <c r="DE156" i="6"/>
  <c r="CS125" i="32"/>
  <c r="CZ125" i="32"/>
  <c r="CR125" i="32"/>
  <c r="AK37" i="27"/>
  <c r="S91" i="6"/>
  <c r="DF87" i="35"/>
  <c r="DH124" i="26"/>
  <c r="DH155" i="26"/>
  <c r="CH129" i="24"/>
  <c r="BV129" i="28"/>
  <c r="CC129" i="28"/>
  <c r="BU129" i="28"/>
  <c r="AJ38" i="27"/>
  <c r="AK38" i="15"/>
  <c r="AK159" i="24"/>
  <c r="AM162" i="8"/>
  <c r="AM132" i="8"/>
  <c r="DE124" i="32"/>
  <c r="DE155" i="32"/>
  <c r="DG156" i="32"/>
  <c r="DG125" i="32"/>
  <c r="CJ106" i="35"/>
  <c r="CG7" i="25"/>
  <c r="CG38" i="25"/>
  <c r="DE39" i="6"/>
  <c r="CJ6" i="19"/>
  <c r="CJ37" i="19"/>
  <c r="CS125" i="14"/>
  <c r="CZ125" i="14"/>
  <c r="CR125" i="14"/>
  <c r="AO159" i="24"/>
  <c r="M90" i="26"/>
  <c r="BV37" i="5"/>
  <c r="BU37" i="5"/>
  <c r="DD156" i="14"/>
  <c r="DD125" i="14"/>
  <c r="O7" i="19"/>
  <c r="O38" i="19"/>
  <c r="O121" i="19"/>
  <c r="CD6" i="19"/>
  <c r="CD37" i="19"/>
  <c r="N7" i="7"/>
  <c r="N38" i="7"/>
  <c r="N54" i="7"/>
  <c r="AJ66" i="21"/>
  <c r="AB37" i="27"/>
  <c r="AI37" i="27"/>
  <c r="AA37" i="27"/>
  <c r="BG162" i="8"/>
  <c r="AP158" i="24"/>
  <c r="AK131" i="8"/>
  <c r="AK161" i="8"/>
  <c r="DG39" i="6"/>
  <c r="DC155" i="26"/>
  <c r="DC124" i="26"/>
  <c r="CE7" i="5"/>
  <c r="CE38" i="5"/>
  <c r="DA124" i="21"/>
  <c r="DA155" i="21"/>
  <c r="DE125" i="32"/>
  <c r="DE156" i="32"/>
  <c r="T7" i="19"/>
  <c r="T38" i="19"/>
  <c r="T121" i="19"/>
  <c r="CF37" i="25"/>
  <c r="CF6" i="25"/>
  <c r="AJ38" i="34"/>
  <c r="CE37" i="11"/>
  <c r="CE6" i="11"/>
  <c r="P99" i="18"/>
  <c r="P36" i="18"/>
  <c r="CJ129" i="24"/>
  <c r="CJ129" i="18"/>
  <c r="CE7" i="11"/>
  <c r="CE38" i="11"/>
  <c r="R121" i="11"/>
  <c r="R38" i="11"/>
  <c r="R7" i="11"/>
  <c r="DB156" i="32"/>
  <c r="DB125" i="32"/>
  <c r="AX40" i="26"/>
  <c r="BF40" i="26"/>
  <c r="AY40" i="26"/>
  <c r="DH124" i="14"/>
  <c r="DH155" i="14"/>
  <c r="O7" i="11"/>
  <c r="O38" i="11"/>
  <c r="O121" i="11"/>
  <c r="AP38" i="15"/>
  <c r="AL67" i="21"/>
  <c r="AL161" i="8"/>
  <c r="AL131" i="8"/>
  <c r="S6" i="19"/>
  <c r="S37" i="19"/>
  <c r="S120" i="19"/>
  <c r="CJ38" i="19"/>
  <c r="CJ7" i="19"/>
  <c r="AL38" i="15"/>
  <c r="DC87" i="35"/>
  <c r="BU107" i="35"/>
  <c r="CC107" i="35"/>
  <c r="BV107" i="35"/>
  <c r="CH38" i="25"/>
  <c r="CH7" i="25"/>
  <c r="DG124" i="26"/>
  <c r="DG155" i="26"/>
  <c r="AK91" i="21"/>
  <c r="CK7" i="19"/>
  <c r="CK38" i="19"/>
  <c r="CG38" i="11"/>
  <c r="CG7" i="11"/>
  <c r="AO161" i="8"/>
  <c r="AO131" i="8"/>
  <c r="CI6" i="11"/>
  <c r="CI37" i="11"/>
  <c r="CJ132" i="8"/>
  <c r="DB39" i="6"/>
  <c r="AK67" i="21"/>
  <c r="AN38" i="34"/>
  <c r="CI132" i="8"/>
  <c r="CJ128" i="3"/>
  <c r="CD132" i="8"/>
  <c r="AP38" i="34"/>
  <c r="CK131" i="8"/>
  <c r="CH6" i="5"/>
  <c r="CH37" i="5"/>
  <c r="CS156" i="32"/>
  <c r="CZ156" i="32"/>
  <c r="CR156" i="32"/>
  <c r="D53" i="7"/>
  <c r="E53" i="7"/>
  <c r="CD7" i="5"/>
  <c r="CD38" i="5"/>
  <c r="AJ159" i="24"/>
  <c r="DH124" i="21"/>
  <c r="DH155" i="21"/>
  <c r="CS124" i="21"/>
  <c r="CZ124" i="21"/>
  <c r="CR124" i="21"/>
  <c r="DB87" i="35"/>
  <c r="CE128" i="3"/>
  <c r="O179" i="18"/>
  <c r="O98" i="18"/>
  <c r="O35" i="18"/>
  <c r="O180" i="18"/>
  <c r="CI64" i="28"/>
  <c r="CI130" i="28"/>
  <c r="AA162" i="8"/>
  <c r="AI162" i="8"/>
  <c r="AB162" i="8"/>
  <c r="CH129" i="3"/>
  <c r="DH156" i="6"/>
  <c r="DH125" i="6"/>
  <c r="AA38" i="15"/>
  <c r="AI38" i="15"/>
  <c r="AB38" i="15"/>
  <c r="AN90" i="21"/>
  <c r="BU128" i="18"/>
  <c r="CC128" i="18"/>
  <c r="BV128" i="18"/>
  <c r="CK38" i="25"/>
  <c r="CK7" i="25"/>
  <c r="P54" i="7"/>
  <c r="P38" i="7"/>
  <c r="P7" i="7"/>
  <c r="T91" i="6"/>
  <c r="AQ67" i="21"/>
  <c r="CK129" i="3"/>
  <c r="AJ159" i="18"/>
  <c r="AA67" i="21"/>
  <c r="AI67" i="21"/>
  <c r="AB67" i="21"/>
  <c r="CH38" i="19"/>
  <c r="CH7" i="19"/>
  <c r="CE107" i="35"/>
  <c r="CF7" i="5"/>
  <c r="CF38" i="5"/>
  <c r="CE38" i="19"/>
  <c r="CE7" i="19"/>
  <c r="CE63" i="28"/>
  <c r="CE129" i="28"/>
  <c r="CD37" i="25"/>
  <c r="CD6" i="25"/>
  <c r="DG156" i="6"/>
  <c r="DG125" i="6"/>
  <c r="CI107" i="35"/>
  <c r="BJ40" i="26"/>
  <c r="AK38" i="23"/>
  <c r="BK161" i="8"/>
  <c r="T36" i="18"/>
  <c r="T99" i="18"/>
  <c r="BN162" i="8"/>
  <c r="Q6" i="19"/>
  <c r="Q37" i="19"/>
  <c r="Q120" i="19"/>
  <c r="DF156" i="21"/>
  <c r="DF125" i="21"/>
  <c r="CH7" i="5"/>
  <c r="CH38" i="5"/>
  <c r="BN38" i="15"/>
  <c r="S7" i="19"/>
  <c r="S38" i="19"/>
  <c r="S121" i="19"/>
  <c r="DG124" i="6"/>
  <c r="DG155" i="6"/>
  <c r="BN37" i="15"/>
  <c r="AJ37" i="15"/>
  <c r="CI106" i="35"/>
  <c r="CI128" i="18"/>
  <c r="BJ37" i="15"/>
  <c r="BV129" i="18"/>
  <c r="CC129" i="18"/>
  <c r="BU129" i="18"/>
  <c r="T90" i="6"/>
  <c r="CR156" i="21"/>
  <c r="CS156" i="21"/>
  <c r="AP37" i="15"/>
  <c r="R54" i="7"/>
  <c r="R38" i="7"/>
  <c r="R7" i="7"/>
  <c r="R6" i="7"/>
  <c r="R37" i="7"/>
  <c r="R53" i="7"/>
  <c r="CK128" i="24"/>
  <c r="AM38" i="27"/>
  <c r="CF129" i="18"/>
  <c r="AK38" i="34"/>
  <c r="CD131" i="8"/>
  <c r="CD129" i="18"/>
  <c r="DB40" i="6"/>
  <c r="BK162" i="8"/>
  <c r="CF128" i="18"/>
  <c r="AM38" i="23"/>
  <c r="CH38" i="11"/>
  <c r="CH7" i="11"/>
  <c r="M91" i="26"/>
  <c r="DD86" i="35"/>
  <c r="AX38" i="15"/>
  <c r="BF38" i="15"/>
  <c r="AY38" i="15"/>
  <c r="CE6" i="25"/>
  <c r="CE37" i="25"/>
  <c r="BV7" i="11"/>
  <c r="CC7" i="11"/>
  <c r="BU7" i="11"/>
  <c r="CF131" i="8"/>
  <c r="O90" i="6"/>
  <c r="AK37" i="23"/>
  <c r="CE128" i="24"/>
  <c r="BI161" i="8"/>
  <c r="CK7" i="5"/>
  <c r="CK38" i="5"/>
  <c r="AL38" i="23"/>
  <c r="N6" i="19"/>
  <c r="N37" i="19"/>
  <c r="N120" i="19"/>
  <c r="AM159" i="18"/>
  <c r="CG129" i="3"/>
  <c r="BM39" i="26"/>
  <c r="CK129" i="18"/>
  <c r="CI129" i="24"/>
  <c r="AJ90" i="21"/>
  <c r="AK37" i="34"/>
  <c r="DA156" i="26"/>
  <c r="DA125" i="26"/>
  <c r="DG86" i="35"/>
  <c r="O91" i="6"/>
  <c r="AK158" i="18"/>
  <c r="AP158" i="18"/>
  <c r="R179" i="18"/>
  <c r="R98" i="18"/>
  <c r="R35" i="18"/>
  <c r="R180" i="18"/>
  <c r="AQ159" i="24"/>
  <c r="BV6" i="19"/>
  <c r="CC6" i="19"/>
  <c r="BU6" i="19"/>
  <c r="CF128" i="24"/>
  <c r="AX37" i="15"/>
  <c r="BF37" i="15"/>
  <c r="AY37" i="15"/>
  <c r="S120" i="11"/>
  <c r="S37" i="11"/>
  <c r="S6" i="11"/>
  <c r="AO132" i="8"/>
  <c r="AO162" i="8"/>
  <c r="AN37" i="27"/>
  <c r="AM37" i="23"/>
  <c r="DG124" i="32"/>
  <c r="DG155" i="32"/>
  <c r="AA158" i="18"/>
  <c r="AI158" i="18"/>
  <c r="AB158" i="18"/>
  <c r="DB125" i="14"/>
  <c r="DB156" i="14"/>
  <c r="AO90" i="21"/>
  <c r="DA87" i="35"/>
  <c r="BL37" i="15"/>
  <c r="DD156" i="26"/>
  <c r="DD125" i="26"/>
  <c r="AL37" i="27"/>
  <c r="AL91" i="21"/>
  <c r="AM38" i="34"/>
  <c r="M7" i="11"/>
  <c r="M38" i="11"/>
  <c r="M121" i="11"/>
  <c r="DA155" i="6"/>
  <c r="DA124" i="6"/>
  <c r="T7" i="11"/>
  <c r="T38" i="11"/>
  <c r="T121" i="11"/>
  <c r="AO38" i="34"/>
  <c r="AJ158" i="24"/>
  <c r="Q91" i="6"/>
  <c r="D99" i="18"/>
  <c r="E99" i="18"/>
  <c r="AQ38" i="23"/>
  <c r="E7" i="19"/>
  <c r="L7" i="19"/>
  <c r="D7" i="19"/>
  <c r="S91" i="26"/>
  <c r="AK159" i="18"/>
  <c r="CE129" i="3"/>
  <c r="R99" i="18"/>
  <c r="R36" i="18"/>
  <c r="BH161" i="8"/>
  <c r="BM162" i="8"/>
  <c r="AQ90" i="21"/>
  <c r="AP38" i="23"/>
  <c r="BV106" i="35"/>
  <c r="CC106" i="35"/>
  <c r="BU106" i="35"/>
  <c r="O6" i="11"/>
  <c r="O37" i="11"/>
  <c r="O120" i="11"/>
  <c r="BH40" i="26"/>
  <c r="AL159" i="24"/>
  <c r="DH156" i="21"/>
  <c r="DH125" i="21"/>
  <c r="AP37" i="34"/>
  <c r="D90" i="6"/>
  <c r="L90" i="6"/>
  <c r="E90" i="6"/>
  <c r="AP67" i="21"/>
  <c r="CD37" i="5"/>
  <c r="CD6" i="5"/>
  <c r="DE124" i="6"/>
  <c r="DE155" i="6"/>
  <c r="AN158" i="24"/>
  <c r="DE125" i="26"/>
  <c r="DE156" i="26"/>
  <c r="CH106" i="35"/>
  <c r="CJ128" i="24"/>
  <c r="BH39" i="26"/>
  <c r="CI38" i="5"/>
  <c r="CI7" i="5"/>
  <c r="O7" i="7"/>
  <c r="O38" i="7"/>
  <c r="O54" i="7"/>
  <c r="DD40" i="6"/>
  <c r="BV6" i="25"/>
  <c r="CC6" i="25"/>
  <c r="BU6" i="25"/>
  <c r="CF106" i="35"/>
  <c r="CR124" i="32"/>
  <c r="CZ124" i="32"/>
  <c r="CS124" i="32"/>
  <c r="AN159" i="24"/>
  <c r="BN161" i="8"/>
  <c r="BG39" i="26"/>
  <c r="BI38" i="15"/>
  <c r="CH107" i="35"/>
  <c r="O99" i="18"/>
  <c r="O36" i="18"/>
  <c r="BL162" i="8"/>
  <c r="BI37" i="15"/>
  <c r="E121" i="19"/>
  <c r="L121" i="19"/>
  <c r="D121" i="19"/>
  <c r="CF128" i="3"/>
  <c r="AO38" i="23"/>
  <c r="CH128" i="24"/>
  <c r="BU37" i="11"/>
  <c r="BV37" i="11"/>
  <c r="BK40" i="26"/>
  <c r="DD155" i="14"/>
  <c r="DD124" i="14"/>
  <c r="AA91" i="21"/>
  <c r="AI91" i="21"/>
  <c r="AB91" i="21"/>
  <c r="E6" i="11"/>
  <c r="L6" i="11"/>
  <c r="D6" i="11"/>
  <c r="M53" i="7"/>
  <c r="M37" i="7"/>
  <c r="M6" i="7"/>
  <c r="AP162" i="8"/>
  <c r="AP132" i="8"/>
  <c r="DH124" i="6"/>
  <c r="DH155" i="6"/>
  <c r="E36" i="18"/>
  <c r="L99" i="18"/>
  <c r="L36" i="18"/>
  <c r="D36" i="18"/>
  <c r="DF155" i="32"/>
  <c r="DF124" i="32"/>
  <c r="P6" i="19"/>
  <c r="P37" i="19"/>
  <c r="P120" i="19"/>
  <c r="CD37" i="11"/>
  <c r="CD6" i="11"/>
  <c r="T180" i="18"/>
  <c r="T98" i="18"/>
  <c r="T35" i="18"/>
  <c r="T179" i="18"/>
  <c r="T54" i="7"/>
  <c r="T38" i="7"/>
  <c r="T7" i="7"/>
  <c r="N180" i="18"/>
  <c r="N98" i="18"/>
  <c r="N35" i="18"/>
  <c r="N179" i="18"/>
  <c r="BU129" i="3"/>
  <c r="CC129" i="3"/>
  <c r="BV129" i="3"/>
  <c r="CI6" i="19"/>
  <c r="CI37" i="19"/>
  <c r="DF86" i="35"/>
  <c r="AO158" i="24"/>
  <c r="AA38" i="27"/>
  <c r="AI38" i="27"/>
  <c r="AB38" i="27"/>
  <c r="BU37" i="19"/>
  <c r="CC37" i="19"/>
  <c r="BV37" i="19"/>
  <c r="CJ37" i="25"/>
  <c r="CJ6" i="25"/>
  <c r="P53" i="7"/>
  <c r="P37" i="7"/>
  <c r="P6" i="7"/>
  <c r="DB124" i="6"/>
  <c r="DB155" i="6"/>
  <c r="R7" i="19"/>
  <c r="R38" i="19"/>
  <c r="R121" i="19"/>
  <c r="DE125" i="21"/>
  <c r="DE156" i="21"/>
  <c r="AA159" i="24"/>
  <c r="AI159" i="24"/>
  <c r="AB159" i="24"/>
  <c r="CR86" i="35"/>
  <c r="CZ86" i="35"/>
  <c r="CS86" i="35"/>
  <c r="AB159" i="18"/>
  <c r="AI159" i="18"/>
  <c r="AA159" i="18"/>
  <c r="CJ6" i="11"/>
  <c r="CJ37" i="11"/>
  <c r="P179" i="18"/>
  <c r="P98" i="18"/>
  <c r="P35" i="18"/>
  <c r="P180" i="18"/>
  <c r="AQ158" i="18"/>
  <c r="DH39" i="6"/>
  <c r="CK37" i="25"/>
  <c r="CK6" i="25"/>
  <c r="DC124" i="6"/>
  <c r="DC155" i="6"/>
  <c r="CH131" i="8"/>
  <c r="CI129" i="3"/>
  <c r="BU64" i="28"/>
  <c r="BV64" i="28"/>
  <c r="CH129" i="28"/>
  <c r="CH63" i="28"/>
  <c r="D6" i="19"/>
  <c r="L6" i="19"/>
  <c r="E6" i="19"/>
  <c r="CJ131" i="8"/>
  <c r="AQ38" i="34"/>
  <c r="BI40" i="26"/>
  <c r="CD107" i="35"/>
  <c r="DA156" i="14"/>
  <c r="DA125" i="14"/>
  <c r="CG6" i="25"/>
  <c r="CG37" i="25"/>
  <c r="AP159" i="24"/>
  <c r="DF125" i="26"/>
  <c r="DF156" i="26"/>
  <c r="AQ161" i="8"/>
  <c r="AQ131" i="8"/>
  <c r="AK158" i="24"/>
  <c r="N91" i="6"/>
  <c r="DF155" i="21"/>
  <c r="DF124" i="21"/>
  <c r="AJ37" i="23"/>
  <c r="CD38" i="19"/>
  <c r="CD7" i="19"/>
  <c r="R90" i="6"/>
  <c r="Q91" i="26"/>
  <c r="T53" i="7"/>
  <c r="T37" i="7"/>
  <c r="T6" i="7"/>
  <c r="BJ39" i="26"/>
  <c r="M90" i="6"/>
  <c r="CS125" i="21"/>
  <c r="CZ156" i="21"/>
  <c r="CZ125" i="21"/>
  <c r="CR125" i="21"/>
  <c r="CF129" i="24"/>
  <c r="AL37" i="15"/>
  <c r="CJ38" i="25"/>
  <c r="CJ7" i="25"/>
  <c r="AM159" i="24"/>
  <c r="BU130" i="28"/>
  <c r="CC64" i="28"/>
  <c r="CC130" i="28"/>
  <c r="BV130" i="28"/>
  <c r="CD7" i="11"/>
  <c r="CD38" i="11"/>
  <c r="CI38" i="25"/>
  <c r="CI7" i="25"/>
  <c r="BU131" i="8"/>
  <c r="CC131" i="8"/>
  <c r="BV131" i="8"/>
  <c r="DA125" i="32"/>
  <c r="DA156" i="32"/>
  <c r="E91" i="6"/>
  <c r="L91" i="6"/>
  <c r="D91" i="6"/>
  <c r="CJ130" i="28"/>
  <c r="CJ64" i="28"/>
  <c r="CI37" i="5"/>
  <c r="CI6" i="5"/>
  <c r="BU63" i="28"/>
  <c r="CC63" i="28"/>
  <c r="BV63" i="28"/>
  <c r="CG37" i="5"/>
  <c r="CG6" i="5"/>
  <c r="CK38" i="11"/>
  <c r="CK7" i="11"/>
  <c r="DF40" i="6"/>
  <c r="E91" i="26"/>
  <c r="L91" i="26"/>
  <c r="D91" i="26"/>
  <c r="CS155" i="32"/>
  <c r="CZ155" i="32"/>
  <c r="CR155" i="32"/>
  <c r="DH125" i="14"/>
  <c r="DH156" i="14"/>
  <c r="N53" i="7"/>
  <c r="N37" i="7"/>
  <c r="N6" i="7"/>
  <c r="BL39" i="26"/>
  <c r="Q7" i="11"/>
  <c r="Q38" i="11"/>
  <c r="Q121" i="11"/>
  <c r="BV38" i="11"/>
  <c r="CC38" i="11"/>
  <c r="BU38" i="11"/>
  <c r="AA131" i="8"/>
  <c r="AI131" i="8"/>
  <c r="AB131" i="8"/>
  <c r="CG7" i="19"/>
  <c r="CG38" i="19"/>
  <c r="P90" i="6"/>
  <c r="D120" i="11"/>
  <c r="L120" i="11"/>
  <c r="E120" i="11"/>
  <c r="DA39" i="6"/>
  <c r="CF37" i="5"/>
  <c r="CF6" i="5"/>
  <c r="DD156" i="21"/>
  <c r="DD125" i="21"/>
  <c r="CK64" i="28"/>
  <c r="CK130" i="28"/>
  <c r="AB38" i="23"/>
  <c r="AI38" i="23"/>
  <c r="AA38" i="23"/>
  <c r="AO158" i="18"/>
  <c r="DC125" i="21"/>
  <c r="DC156" i="21"/>
  <c r="AN162" i="8"/>
  <c r="AN132" i="8"/>
  <c r="AQ37" i="15"/>
  <c r="CS124" i="6"/>
  <c r="CZ124" i="6"/>
  <c r="CR124" i="6"/>
  <c r="E38" i="19"/>
  <c r="L38" i="19"/>
  <c r="D38" i="19"/>
  <c r="CS155" i="6"/>
  <c r="CZ155" i="6"/>
  <c r="CR155" i="6"/>
  <c r="DA155" i="14"/>
  <c r="DA124" i="14"/>
  <c r="CE132" i="8"/>
  <c r="CS156" i="14"/>
  <c r="CZ156" i="14"/>
  <c r="CR156" i="14"/>
  <c r="BH38" i="15"/>
  <c r="CF37" i="11"/>
  <c r="CF6" i="11"/>
  <c r="DC156" i="14"/>
  <c r="DC125" i="14"/>
  <c r="DD155" i="32"/>
  <c r="DD124" i="32"/>
  <c r="DA155" i="26"/>
  <c r="DA124" i="26"/>
  <c r="AL38" i="34"/>
  <c r="CR124" i="26"/>
  <c r="CZ124" i="26"/>
  <c r="CS124" i="26"/>
  <c r="CI128" i="3"/>
  <c r="CJ6" i="5"/>
  <c r="CJ37" i="5"/>
  <c r="CE38" i="25"/>
  <c r="CE7" i="25"/>
  <c r="CG129" i="18"/>
  <c r="DC155" i="21"/>
  <c r="DC124" i="21"/>
  <c r="BU38" i="5"/>
  <c r="BV38" i="5"/>
  <c r="BL161" i="8"/>
  <c r="D7" i="7"/>
  <c r="L7" i="7"/>
  <c r="E7" i="7"/>
  <c r="CG38" i="5"/>
  <c r="CG7" i="5"/>
  <c r="CI37" i="25"/>
  <c r="CI6" i="25"/>
  <c r="CF132" i="8"/>
  <c r="AQ37" i="23"/>
  <c r="AO91" i="21"/>
  <c r="CG6" i="11"/>
  <c r="CG37" i="11"/>
  <c r="BU7" i="5"/>
  <c r="CC38" i="5"/>
  <c r="CC7" i="5"/>
  <c r="BV7" i="5"/>
  <c r="CG63" i="28"/>
  <c r="CG129" i="28"/>
  <c r="DE125" i="14"/>
  <c r="DE156" i="14"/>
  <c r="M7" i="19"/>
  <c r="M38" i="19"/>
  <c r="M121" i="19"/>
  <c r="N90" i="26"/>
  <c r="AN161" i="8"/>
  <c r="AN131" i="8"/>
  <c r="BN40" i="26"/>
  <c r="DG125" i="21"/>
  <c r="DG156" i="21"/>
  <c r="CG106" i="35"/>
  <c r="CI38" i="11"/>
  <c r="CI7" i="11"/>
  <c r="CK6" i="5"/>
  <c r="CK37" i="5"/>
  <c r="E37" i="11"/>
  <c r="L37" i="11"/>
  <c r="D37" i="11"/>
  <c r="DD125" i="6"/>
  <c r="DD156" i="6"/>
  <c r="M6" i="11"/>
  <c r="M37" i="11"/>
  <c r="M120" i="11"/>
  <c r="CR40" i="6"/>
  <c r="CZ40" i="6"/>
  <c r="CS40" i="6"/>
  <c r="DB156" i="21"/>
  <c r="DB125" i="21"/>
  <c r="AM37" i="15"/>
  <c r="T120" i="11"/>
  <c r="T37" i="11"/>
  <c r="T6" i="11"/>
  <c r="P90" i="26"/>
  <c r="P121" i="11"/>
  <c r="P38" i="11"/>
  <c r="P7" i="11"/>
  <c r="S90" i="6"/>
  <c r="CK128" i="18"/>
  <c r="AJ67" i="21"/>
  <c r="DA40" i="6"/>
  <c r="AB37" i="15"/>
  <c r="AI37" i="15"/>
  <c r="AA37" i="15"/>
  <c r="CH37" i="25"/>
  <c r="CH6" i="25"/>
  <c r="BU6" i="5"/>
  <c r="CC37" i="5"/>
  <c r="CC6" i="5"/>
  <c r="BV6" i="5"/>
  <c r="AX161" i="8"/>
  <c r="BF161" i="8"/>
  <c r="AY161" i="8"/>
  <c r="AP161" i="8"/>
  <c r="AP131" i="8"/>
  <c r="CR39" i="6"/>
  <c r="CZ39" i="6"/>
  <c r="CS39" i="6"/>
  <c r="BU37" i="25"/>
  <c r="CC37" i="25"/>
  <c r="BV37" i="25"/>
  <c r="AM90" i="21"/>
  <c r="E35" i="18"/>
  <c r="D35" i="18"/>
  <c r="CG130" i="28"/>
  <c r="CG64" i="28"/>
  <c r="CF7" i="11"/>
  <c r="CF38" i="11"/>
  <c r="BV7" i="25"/>
  <c r="CC7" i="25"/>
  <c r="BU7" i="25"/>
  <c r="DB124" i="32"/>
  <c r="DB155" i="32"/>
  <c r="DH155" i="32"/>
  <c r="DH124" i="32"/>
  <c r="DB124" i="14"/>
  <c r="DB155" i="14"/>
  <c r="AK162" i="8"/>
  <c r="AK132" i="8"/>
  <c r="E6" i="7"/>
  <c r="L6" i="7"/>
  <c r="D6" i="7"/>
  <c r="AJ37" i="27"/>
  <c r="DC39" i="6"/>
  <c r="CF64" i="28"/>
  <c r="CF130" i="28"/>
  <c r="DH40" i="6"/>
  <c r="BM37" i="15"/>
  <c r="AJ91" i="21"/>
  <c r="DH87" i="35"/>
  <c r="CS87" i="35"/>
  <c r="CZ87" i="35"/>
  <c r="CR87" i="35"/>
  <c r="CK128" i="3"/>
  <c r="E121" i="11"/>
  <c r="L121" i="11"/>
  <c r="D121" i="11"/>
  <c r="DC156" i="26"/>
  <c r="DC125" i="26"/>
  <c r="CG129" i="24"/>
  <c r="CD129" i="3"/>
  <c r="DG87" i="35"/>
  <c r="CD7" i="25"/>
  <c r="CD38" i="25"/>
  <c r="BH37" i="15"/>
  <c r="O90" i="26"/>
  <c r="BK39" i="26"/>
  <c r="CG128" i="3"/>
  <c r="AL90" i="21"/>
  <c r="T90" i="26"/>
  <c r="DA125" i="6"/>
  <c r="DA156" i="6"/>
  <c r="DE86" i="35"/>
  <c r="BL40" i="26"/>
  <c r="E180" i="18"/>
  <c r="L180" i="18"/>
  <c r="D180" i="18"/>
  <c r="Q53" i="7"/>
  <c r="Q37" i="7"/>
  <c r="Q6" i="7"/>
  <c r="AQ38" i="15"/>
  <c r="AQ158" i="24"/>
  <c r="CD129" i="28"/>
  <c r="CD63" i="28"/>
  <c r="DA124" i="32"/>
  <c r="DA155" i="32"/>
  <c r="CH64" i="28"/>
  <c r="CH130" i="28"/>
  <c r="M54" i="7"/>
  <c r="M38" i="7"/>
  <c r="M7" i="7"/>
  <c r="N120" i="11"/>
  <c r="N37" i="11"/>
  <c r="N6" i="11"/>
  <c r="BV132" i="8"/>
  <c r="CC132" i="8"/>
  <c r="BU132" i="8"/>
  <c r="AM158" i="18"/>
  <c r="AQ91" i="21"/>
  <c r="AJ158" i="18"/>
  <c r="AM37" i="34"/>
  <c r="CS125" i="6"/>
  <c r="CZ125" i="6"/>
  <c r="CR125" i="6"/>
  <c r="BJ162" i="8"/>
  <c r="AO37" i="15"/>
  <c r="AP38" i="27"/>
  <c r="R120" i="19"/>
  <c r="R37" i="19"/>
  <c r="R6" i="19"/>
  <c r="DG155" i="21"/>
  <c r="DG124" i="21"/>
  <c r="DG124" i="14"/>
  <c r="DG155" i="14"/>
  <c r="CE37" i="19"/>
  <c r="CE6" i="19"/>
  <c r="AY39" i="26"/>
  <c r="BF39" i="26"/>
  <c r="AX39" i="26"/>
  <c r="DE124" i="14"/>
  <c r="DE155" i="14"/>
  <c r="Q90" i="6"/>
  <c r="CF38" i="19"/>
  <c r="CF7" i="19"/>
  <c r="CE37" i="5"/>
  <c r="CE6" i="5"/>
  <c r="AN38" i="15"/>
  <c r="BM38" i="15"/>
  <c r="CG132" i="8"/>
  <c r="AN37" i="34"/>
  <c r="AO38" i="15"/>
  <c r="AM67" i="21"/>
  <c r="DF155" i="6"/>
  <c r="DF124" i="6"/>
  <c r="R91" i="6"/>
  <c r="BH162" i="8"/>
  <c r="BV38" i="25"/>
  <c r="CC38" i="25"/>
  <c r="BU38" i="25"/>
  <c r="DF125" i="6"/>
  <c r="DF156" i="6"/>
  <c r="CF129" i="3"/>
  <c r="DE87" i="35"/>
  <c r="AM38" i="15"/>
  <c r="AN37" i="15"/>
  <c r="AP90" i="21"/>
  <c r="AJ38" i="23"/>
  <c r="AO67" i="21"/>
  <c r="DD124" i="26"/>
  <c r="DD155" i="26"/>
  <c r="CJ128" i="18"/>
  <c r="S99" i="18"/>
  <c r="S36" i="18"/>
  <c r="N36" i="18"/>
  <c r="N99" i="18"/>
  <c r="AP66" i="21"/>
  <c r="AA37" i="34"/>
  <c r="AI37" i="34"/>
  <c r="AB37" i="34"/>
  <c r="AM158" i="24"/>
  <c r="CE131" i="8"/>
  <c r="N90" i="6"/>
  <c r="AN67" i="21"/>
  <c r="DF125" i="14"/>
  <c r="DF156" i="14"/>
  <c r="AL66" i="21"/>
  <c r="Q36" i="18"/>
  <c r="Q99" i="18"/>
  <c r="AN38" i="27"/>
  <c r="CG107" i="35"/>
  <c r="BG37" i="15"/>
  <c r="CJ129" i="3"/>
  <c r="CH128" i="3"/>
  <c r="D37" i="19"/>
  <c r="E37" i="19"/>
  <c r="CF7" i="25"/>
  <c r="CF38" i="25"/>
  <c r="AP159" i="18"/>
  <c r="BM40" i="26"/>
  <c r="Q7" i="19"/>
  <c r="Q38" i="19"/>
  <c r="Q121" i="19"/>
  <c r="S54" i="7"/>
  <c r="S38" i="7"/>
  <c r="S7" i="7"/>
  <c r="AA66" i="21"/>
  <c r="AI66" i="21"/>
  <c r="AB66" i="21"/>
  <c r="AA37" i="23"/>
  <c r="AI37" i="23"/>
  <c r="AB37" i="23"/>
  <c r="AA90" i="21"/>
  <c r="AI90" i="21"/>
  <c r="AB90" i="21"/>
  <c r="DC156" i="6"/>
  <c r="DC125" i="6"/>
  <c r="CS155" i="21"/>
  <c r="CZ155" i="21"/>
  <c r="CR155" i="21"/>
  <c r="O6" i="19"/>
  <c r="O37" i="19"/>
  <c r="O120" i="19"/>
  <c r="BU38" i="19"/>
  <c r="CC38" i="19"/>
  <c r="BV38" i="19"/>
  <c r="BV129" i="24"/>
  <c r="CC129" i="24"/>
  <c r="BU129" i="24"/>
  <c r="AB158" i="24"/>
  <c r="AI158" i="24"/>
  <c r="AA158" i="24"/>
  <c r="CR156" i="6"/>
  <c r="CZ156" i="6"/>
  <c r="CS156" i="6"/>
  <c r="M180" i="18"/>
  <c r="M98" i="18"/>
  <c r="M35" i="18"/>
  <c r="M179" i="18"/>
  <c r="CH6" i="11"/>
  <c r="CH37" i="11"/>
  <c r="Q180" i="18"/>
  <c r="Q98" i="18"/>
  <c r="Q35" i="18"/>
  <c r="Q179" i="18"/>
  <c r="E179" i="18"/>
  <c r="L179" i="18"/>
  <c r="D179" i="18"/>
  <c r="S7" i="11"/>
  <c r="S38" i="11"/>
  <c r="S121" i="11"/>
  <c r="E38" i="11"/>
  <c r="D38" i="11"/>
  <c r="T6" i="19"/>
  <c r="T37" i="19"/>
  <c r="T120" i="19"/>
  <c r="CK106" i="35"/>
  <c r="DG40" i="6"/>
  <c r="CF6" i="19"/>
  <c r="CF37" i="19"/>
  <c r="CH6" i="19"/>
  <c r="CH37" i="19"/>
  <c r="BG38" i="15"/>
  <c r="O53" i="7"/>
  <c r="O37" i="7"/>
  <c r="O6" i="7"/>
  <c r="CD128" i="3"/>
  <c r="DE155" i="21"/>
  <c r="DE124" i="21"/>
  <c r="CI129" i="28"/>
  <c r="CI63" i="28"/>
  <c r="BI39" i="26"/>
  <c r="CE129" i="18"/>
  <c r="AJ131" i="8"/>
  <c r="AJ161" i="8"/>
  <c r="BJ38" i="15"/>
  <c r="CG37" i="19"/>
  <c r="CG6" i="19"/>
  <c r="CR124" i="14"/>
  <c r="CZ124" i="14"/>
  <c r="CS124" i="14"/>
  <c r="S53" i="7"/>
  <c r="S37" i="7"/>
  <c r="S6" i="7"/>
  <c r="E54" i="7"/>
  <c r="D54" i="7"/>
  <c r="Q54" i="7"/>
  <c r="Q38" i="7"/>
  <c r="Q7" i="7"/>
  <c r="E37" i="7"/>
  <c r="L53" i="7"/>
  <c r="L37" i="7"/>
  <c r="D37" i="7"/>
  <c r="CI128" i="24"/>
  <c r="AP37" i="27"/>
  <c r="DE40" i="6"/>
  <c r="AN159" i="18"/>
  <c r="CE106" i="35"/>
  <c r="CG131" i="8"/>
  <c r="AN91" i="21"/>
  <c r="DC155" i="32"/>
  <c r="DC124" i="32"/>
  <c r="R91" i="26"/>
  <c r="AL37" i="23"/>
  <c r="N91" i="26"/>
  <c r="DD155" i="21"/>
  <c r="DD124" i="21"/>
  <c r="CK37" i="19"/>
  <c r="CK6" i="19"/>
  <c r="P7" i="19"/>
  <c r="P38" i="19"/>
  <c r="P121" i="19"/>
  <c r="BK38" i="15"/>
  <c r="N121" i="11"/>
  <c r="N38" i="11"/>
  <c r="N7" i="11"/>
  <c r="CD130" i="28"/>
  <c r="CD64" i="28"/>
  <c r="DC155" i="14"/>
  <c r="DC124" i="14"/>
  <c r="DA156" i="21"/>
  <c r="DA125" i="21"/>
  <c r="AK37" i="15"/>
  <c r="M91" i="6"/>
  <c r="Q120" i="11"/>
  <c r="Q37" i="11"/>
  <c r="Q6" i="11"/>
  <c r="CE130" i="28"/>
  <c r="CE64" i="28"/>
  <c r="D120" i="19"/>
  <c r="L37" i="19"/>
  <c r="L120" i="19"/>
  <c r="E120" i="19"/>
  <c r="AM37" i="27"/>
  <c r="DE155" i="26"/>
  <c r="DE124" i="26"/>
  <c r="E7" i="11"/>
  <c r="L38" i="11"/>
  <c r="L7" i="11"/>
  <c r="D7" i="11"/>
  <c r="CR155" i="26"/>
  <c r="CZ155" i="26"/>
  <c r="CS155" i="26"/>
  <c r="DC40" i="6"/>
  <c r="CF129" i="28"/>
  <c r="CF63" i="28"/>
  <c r="AJ38" i="15"/>
  <c r="DH86" i="35"/>
  <c r="BJ161" i="8"/>
  <c r="M6" i="19"/>
  <c r="M37" i="19"/>
  <c r="M120" i="19"/>
  <c r="BL38" i="15"/>
  <c r="AA132" i="8"/>
  <c r="AI132" i="8"/>
  <c r="AB132" i="8"/>
  <c r="AN38" i="23"/>
  <c r="DD155" i="6"/>
  <c r="DD124" i="6"/>
  <c r="BU128" i="3"/>
  <c r="CC128" i="3"/>
  <c r="BV128" i="3"/>
  <c r="DF155" i="14"/>
  <c r="DF124" i="14"/>
  <c r="CI131" i="8"/>
  <c r="BG161" i="8"/>
  <c r="AO37" i="34"/>
  <c r="CS155" i="14"/>
  <c r="CZ155" i="14"/>
  <c r="CR155" i="14"/>
  <c r="AM91" i="21"/>
  <c r="E38" i="7"/>
  <c r="L54" i="7"/>
  <c r="L38" i="7"/>
  <c r="D38" i="7"/>
  <c r="AQ159" i="18"/>
  <c r="S180" i="18"/>
  <c r="S98" i="18"/>
  <c r="S35" i="18"/>
  <c r="S179" i="18"/>
  <c r="DC125" i="32"/>
  <c r="DC156" i="32"/>
  <c r="DF156" i="32"/>
  <c r="DF125" i="32"/>
  <c r="DB155" i="26"/>
  <c r="DB124" i="26"/>
  <c r="R120" i="11"/>
  <c r="R37" i="11"/>
  <c r="R6" i="11"/>
  <c r="D98" i="18"/>
  <c r="L35" i="18"/>
  <c r="L98" i="18"/>
  <c r="E98" i="18"/>
  <c r="E90" i="26"/>
  <c r="L90" i="26"/>
  <c r="D90" i="26"/>
  <c r="BG40" i="26"/>
  <c r="DF155" i="26"/>
  <c r="DF124" i="26"/>
  <c r="AB38" i="34"/>
  <c r="AI38" i="34"/>
  <c r="AA38" i="34"/>
  <c r="CR156" i="26"/>
  <c r="CS156" i="26"/>
  <c r="N7" i="19"/>
  <c r="N38" i="19"/>
  <c r="N121" i="19"/>
  <c r="DB125" i="6"/>
  <c r="DB156" i="6"/>
  <c r="DD39" i="6"/>
  <c r="CD128" i="24"/>
  <c r="CH128" i="18"/>
  <c r="DB156" i="26"/>
  <c r="DB125" i="26"/>
  <c r="CK63" i="28"/>
  <c r="CK129" i="28"/>
  <c r="AQ132" i="8"/>
  <c r="AQ162" i="8"/>
  <c r="AP37" i="23"/>
  <c r="AY162" i="8"/>
  <c r="BF162" i="8"/>
  <c r="AX162" i="8"/>
  <c r="AL159" i="18"/>
  <c r="DB155" i="21"/>
  <c r="DB124" i="21"/>
  <c r="AK38" i="27"/>
  <c r="P120" i="11"/>
  <c r="P37" i="11"/>
  <c r="P6" i="11"/>
  <c r="AJ37" i="34"/>
  <c r="CK37" i="11"/>
  <c r="CK6" i="11"/>
  <c r="AO66" i="21"/>
  <c r="CR125" i="26"/>
  <c r="CZ156" i="26"/>
  <c r="CZ125" i="26"/>
  <c r="CS125" i="26"/>
  <c r="DB86" i="35"/>
  <c r="AO38" i="27"/>
  <c r="BI162" i="8"/>
  <c r="BU6" i="11"/>
  <c r="CC37" i="11"/>
  <c r="CC6" i="11"/>
  <c r="BV6" i="11"/>
  <c r="CJ129" i="28"/>
  <c r="CJ63" i="28"/>
  <c r="AM131" i="8"/>
  <c r="AM161" i="8"/>
  <c r="CI38" i="19"/>
  <c r="CI7" i="19"/>
  <c r="T91" i="26"/>
  <c r="AJ162" i="8"/>
  <c r="AJ132" i="8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</future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<sst xmlns="http://schemas.openxmlformats.org/spreadsheetml/2006/main" count="40096" uniqueCount="3280">
  <si>
    <t>SEMAINE 02,06,10,14,18,22,26,30,34,38,42,46,50</t>
  </si>
  <si>
    <t>Evènements à prendre en compte</t>
  </si>
  <si>
    <t>ALI RECUP G5</t>
  </si>
  <si>
    <t>Bio-déchets</t>
  </si>
  <si>
    <t>Sens de la tournée</t>
  </si>
  <si>
    <t>lundi 05/01</t>
  </si>
  <si>
    <t>RUN</t>
  </si>
  <si>
    <t>Place au sol
Réél</t>
  </si>
  <si>
    <t>Place au sol
Théorique</t>
  </si>
  <si>
    <t>Collecte 
réalisée ?
O ou N</t>
  </si>
  <si>
    <t>fréq</t>
  </si>
  <si>
    <t>date de passage</t>
  </si>
  <si>
    <t>Procédure</t>
  </si>
  <si>
    <t>Destruction</t>
  </si>
  <si>
    <t>Déchets</t>
  </si>
  <si>
    <t>240 S</t>
  </si>
  <si>
    <t>360 MD</t>
  </si>
  <si>
    <t>360 S</t>
  </si>
  <si>
    <t>770 S</t>
  </si>
  <si>
    <t>770 MD</t>
  </si>
  <si>
    <t>Qté</t>
  </si>
  <si>
    <r>
      <t xml:space="preserve">Heure
 d'ouverture
</t>
    </r>
    <r>
      <rPr>
        <b/>
        <sz val="18"/>
        <color theme="1"/>
        <rFont val="Arial"/>
        <family val="2"/>
      </rPr>
      <t xml:space="preserve"> / </t>
    </r>
    <r>
      <rPr>
        <sz val="14"/>
        <color theme="1"/>
        <rFont val="Arial"/>
        <family val="2"/>
      </rPr>
      <t xml:space="preserve">
Nombre de collectes</t>
    </r>
  </si>
  <si>
    <t xml:space="preserve">  mardi 06/01</t>
  </si>
  <si>
    <r>
      <t xml:space="preserve">Heure
 d'ouverture
</t>
    </r>
    <r>
      <rPr>
        <b/>
        <sz val="18"/>
        <color rgb="FF000000"/>
        <rFont val="Arial"/>
        <family val="2"/>
      </rPr>
      <t xml:space="preserve"> / </t>
    </r>
    <r>
      <rPr>
        <sz val="14"/>
        <color rgb="FF000000"/>
        <rFont val="Arial"/>
        <family val="2"/>
      </rPr>
      <t xml:space="preserve">
Nombre de collectes</t>
    </r>
  </si>
  <si>
    <t xml:space="preserve"> mercredi 07/01</t>
  </si>
  <si>
    <t xml:space="preserve"> jeudi 08/01</t>
  </si>
  <si>
    <t>vendredi 09/01</t>
  </si>
  <si>
    <t>André</t>
  </si>
  <si>
    <t>Biodéchets CEA</t>
  </si>
  <si>
    <t>A</t>
  </si>
  <si>
    <t>Franck</t>
  </si>
  <si>
    <t>VALLEE DE LA BIEVRE 1/3</t>
  </si>
  <si>
    <t>Nord Isère 1/2</t>
  </si>
  <si>
    <t xml:space="preserve">Normal / Oisans / Matheysine
</t>
  </si>
  <si>
    <t>Oisans / Pont de Claix</t>
  </si>
  <si>
    <t>Camion 44</t>
  </si>
  <si>
    <t>B</t>
  </si>
  <si>
    <t>Camion 6</t>
  </si>
  <si>
    <t>CEA</t>
  </si>
  <si>
    <r>
      <t>(60531) CEA</t>
    </r>
    <r>
      <rPr>
        <sz val="16"/>
        <color rgb="FF000000"/>
        <rFont val="Arial"/>
        <family val="2"/>
      </rPr>
      <t xml:space="preserve">
17 Rue des Martyrs
38000 Grenoble
</t>
    </r>
    <r>
      <rPr>
        <b/>
        <sz val="16"/>
        <color rgb="FFFF0000"/>
        <rFont val="Arial"/>
        <family val="2"/>
      </rPr>
      <t>Utiliser la check-list 
50 bioseaux --&gt; Penser à prendre les sacs compostables pour les changements de sacs</t>
    </r>
  </si>
  <si>
    <t>2x/s</t>
  </si>
  <si>
    <t>Lundi
Jeudi</t>
  </si>
  <si>
    <t>Disponible</t>
  </si>
  <si>
    <t>Vallée de Bièvre</t>
  </si>
  <si>
    <r>
      <t>(24636) SAMSE PLATEFORME DE BREZINS (Entrepôt du Bricolage)</t>
    </r>
    <r>
      <rPr>
        <sz val="14"/>
        <color rgb="FF000000"/>
        <rFont val="Arial"/>
        <family val="2"/>
      </rPr>
      <t xml:space="preserve">
rue Jacqueline Auriol
38590 BREZINS
</t>
    </r>
    <r>
      <rPr>
        <b/>
        <sz val="14"/>
        <color rgb="FF000000"/>
        <rFont val="Arial"/>
        <family val="2"/>
      </rPr>
      <t>2x360 Papiers + 1x360 Verre + 1x770 MD + 1x770 carton</t>
    </r>
  </si>
  <si>
    <t>4S</t>
  </si>
  <si>
    <t xml:space="preserve">Papiers
Cartons
Gobelets cart
Bouteilles plast
Canettes
Verre
</t>
  </si>
  <si>
    <t>Nord Isère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</si>
  <si>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</t>
    </r>
  </si>
  <si>
    <t>5S</t>
  </si>
  <si>
    <t>A faire</t>
  </si>
  <si>
    <r>
      <t xml:space="preserve">Papier
Carton
</t>
    </r>
    <r>
      <rPr>
        <sz val="16"/>
        <color rgb="FFFF0000"/>
        <rFont val="Arial"/>
        <family val="2"/>
      </rPr>
      <t>Contenant : Collecte en sac</t>
    </r>
    <r>
      <rPr>
        <b/>
        <sz val="16"/>
        <color rgb="FF000000"/>
        <rFont val="Arial"/>
        <family val="2"/>
      </rPr>
      <t xml:space="preserve">
</t>
    </r>
  </si>
  <si>
    <t>GRENOBLE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</si>
  <si>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AVANT 9 H 
06 14 07 41 10 
0635389608</t>
    </r>
  </si>
  <si>
    <t>1x/j</t>
  </si>
  <si>
    <t>OISANS</t>
  </si>
  <si>
    <r>
      <t xml:space="preserve">(8522) CIC Vizille </t>
    </r>
    <r>
      <rPr>
        <sz val="14"/>
        <color rgb="FF000000"/>
        <rFont val="Arial"/>
        <family val="2"/>
      </rPr>
      <t xml:space="preserve">
5 Pl. du Château
38220 Vizille
lundi           Fermé
mardi         09:00–12:30, 14:00–18:00
mercredi-jeudi   09:00–12:30, 13:30–18:00
</t>
    </r>
    <r>
      <rPr>
        <b/>
        <sz val="14"/>
        <color rgb="FF000000"/>
        <rFont val="Arial"/>
        <family val="2"/>
      </rPr>
      <t>Sacs, cartons</t>
    </r>
  </si>
  <si>
    <t>Papiers
Cartons</t>
  </si>
  <si>
    <r>
      <t>(60531) CEA</t>
    </r>
    <r>
      <rPr>
        <sz val="16"/>
        <color rgb="FF000000"/>
        <rFont val="Arial"/>
        <family val="2"/>
      </rPr>
      <t xml:space="preserve">
17 Rue des Martyrs
38000 Grenoble</t>
    </r>
  </si>
  <si>
    <t>LIVRER 35 COUVERCLES + 35 FRONTONS AQUILUXS "EMBALLAGES EN MELANGE" AU BATIMENT 10.03 (ATALIAN)</t>
  </si>
  <si>
    <r>
      <t>(51404) CONCEPT METAL</t>
    </r>
    <r>
      <rPr>
        <sz val="14"/>
        <color rgb="FF000000"/>
        <rFont val="Arial"/>
        <family val="2"/>
      </rPr>
      <t xml:space="preserve">
16 Rue Charles Lindbergh 
ZAC Grenoble Air Parc
38590 SAINT ETIENNE DE SAINT GEOIRS
</t>
    </r>
    <r>
      <rPr>
        <b/>
        <sz val="14"/>
        <color rgb="FF000000"/>
        <rFont val="Arial"/>
        <family val="2"/>
      </rPr>
      <t xml:space="preserve">
Collecte un sac confidentiel </t>
    </r>
    <r>
      <rPr>
        <b/>
        <sz val="14"/>
        <color rgb="FFFF0000"/>
        <rFont val="Arial"/>
        <family val="2"/>
      </rPr>
      <t xml:space="preserve"> (sac bleu) </t>
    </r>
    <r>
      <rPr>
        <b/>
        <sz val="14"/>
        <color rgb="FF000000"/>
        <rFont val="Arial"/>
        <family val="2"/>
      </rPr>
      <t xml:space="preserve">+1 sac de bouteille plastique </t>
    </r>
  </si>
  <si>
    <t>Papiers confidentiels
Bouteilles PET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</si>
  <si>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</si>
  <si>
    <t>H</t>
  </si>
  <si>
    <r>
      <t xml:space="preserve">DIB
</t>
    </r>
    <r>
      <rPr>
        <sz val="16"/>
        <color rgb="FFFF0000"/>
        <rFont val="Arial"/>
        <family val="2"/>
      </rPr>
      <t>Collecte en sac</t>
    </r>
    <r>
      <rPr>
        <b/>
        <sz val="16"/>
        <color rgb="FF000000"/>
        <rFont val="Arial"/>
        <family val="2"/>
      </rPr>
      <t xml:space="preserve">
</t>
    </r>
  </si>
  <si>
    <r>
      <t>(24428) AVERY DENNISON</t>
    </r>
    <r>
      <rPr>
        <sz val="14"/>
        <color rgb="FF000000"/>
        <rFont val="Arial"/>
        <family val="2"/>
      </rPr>
      <t xml:space="preserve">
Zone Industrielle
38560 Champs sur Drac 
</t>
    </r>
    <r>
      <rPr>
        <b/>
        <sz val="14"/>
        <color rgb="FF000000"/>
        <rFont val="Arial"/>
        <family val="2"/>
      </rPr>
      <t>Sacs</t>
    </r>
  </si>
  <si>
    <t xml:space="preserve">Papiers
Cartons
Gobelets
Canettes
Bout Plast
capsules café
Verres
</t>
  </si>
  <si>
    <r>
      <t xml:space="preserve">(8470) CIC Les Deux Alpes </t>
    </r>
    <r>
      <rPr>
        <sz val="14"/>
        <color rgb="FF000000"/>
        <rFont val="Arial"/>
        <family val="2"/>
      </rPr>
      <t xml:space="preserve">
82 Av. de la Muzelle
38860 Les Deux Alpes
lundi-vendredi          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10:00–12:30</t>
    </r>
  </si>
  <si>
    <t>2S</t>
  </si>
  <si>
    <t>CENTRE DE COMPOSTAGE DE MURIANETTE POUR VIDER TOUT LE BIODECHET DU DEPOT (VOIR PROTOCOLE)</t>
  </si>
  <si>
    <r>
      <t>(24771) MECELEC COMPOSITE</t>
    </r>
    <r>
      <rPr>
        <sz val="14"/>
        <color rgb="FF000000"/>
        <rFont val="Arial"/>
        <family val="2"/>
      </rPr>
      <t xml:space="preserve">
54 avenue Louis Blériot
38590 St Etienne de St Geoirs
</t>
    </r>
    <r>
      <rPr>
        <b/>
        <sz val="14"/>
        <color rgb="FF000000"/>
        <rFont val="Arial"/>
        <family val="2"/>
      </rPr>
      <t>1x360 Papiers + 1x770 MD</t>
    </r>
    <r>
      <rPr>
        <sz val="14"/>
        <color rgb="FF000000"/>
        <rFont val="Arial"/>
        <family val="2"/>
      </rPr>
      <t xml:space="preserve">
</t>
    </r>
  </si>
  <si>
    <t>Papiers
Canettes
Gob cart
Bout Plast
Verres
DIB
Piles</t>
  </si>
  <si>
    <r>
      <t>(24808) OFFICE NOTARIAL MAYEN ET ASSOCIES</t>
    </r>
    <r>
      <rPr>
        <sz val="14"/>
        <color rgb="FF000000"/>
        <rFont val="Arial"/>
        <family val="2"/>
      </rPr>
      <t xml:space="preserve">
574 Rue Paul Claudel
38510 Morestel</t>
    </r>
  </si>
  <si>
    <t>12S</t>
  </si>
  <si>
    <r>
      <rPr>
        <b/>
        <sz val="14"/>
        <color rgb="FF000000"/>
        <rFont val="Arial"/>
        <family val="2"/>
      </rPr>
      <t>A faire</t>
    </r>
    <r>
      <rPr>
        <sz val="14"/>
        <color rgb="FF000000"/>
        <rFont val="Arial"/>
        <family val="2"/>
      </rPr>
      <t xml:space="preserve">
</t>
    </r>
  </si>
  <si>
    <t xml:space="preserve">Papier confidentiel </t>
  </si>
  <si>
    <r>
      <t xml:space="preserve">(27091) SARP CHAMP SUR DRAC
</t>
    </r>
    <r>
      <rPr>
        <sz val="14"/>
        <color rgb="FF000000"/>
        <rFont val="Arial"/>
        <family val="2"/>
      </rPr>
      <t>39 Rue des Artisans 
38560 CHAMP SUR DRAC
Jonathan LINARES : 06 03 64 78 45
Lundi au Vendredi : 8h-12h / 13h30-17h30</t>
    </r>
    <r>
      <rPr>
        <b/>
        <sz val="14"/>
        <color rgb="FF000000"/>
        <rFont val="Arial"/>
        <family val="2"/>
      </rPr>
      <t xml:space="preserve">
1x360 Papiers + 1x770 Gobelets Cartons + </t>
    </r>
    <r>
      <rPr>
        <b/>
        <sz val="14"/>
        <color rgb="FFFF0000"/>
        <rFont val="Arial"/>
        <family val="2"/>
      </rPr>
      <t>2 Demi-Lunes confidentielles (prévoir sac bleu)</t>
    </r>
  </si>
  <si>
    <t>8S</t>
  </si>
  <si>
    <r>
      <t>Papiers (360L)
Gobelets cartons (770L)
Papiers confidentiels (</t>
    </r>
    <r>
      <rPr>
        <sz val="14"/>
        <color rgb="FFFF0000"/>
        <rFont val="Arial"/>
        <family val="2"/>
      </rPr>
      <t>2 demi-lunes</t>
    </r>
    <r>
      <rPr>
        <sz val="14"/>
        <rFont val="Arial"/>
        <family val="2"/>
      </rPr>
      <t>)
Piles (ALD)</t>
    </r>
  </si>
  <si>
    <r>
      <t xml:space="preserve">(68012) Banque Populaire AURA Les DEUX ALPES 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u/>
        <sz val="14"/>
        <color rgb="FF000000"/>
        <rFont val="Arial"/>
        <family val="2"/>
      </rPr>
      <t>Du 02/05 au 02/12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Mardi ET Vendred</t>
    </r>
    <r>
      <rPr>
        <sz val="14"/>
        <color rgb="FF000000"/>
        <rFont val="Arial"/>
        <family val="2"/>
      </rPr>
      <t xml:space="preserve">i : 8h30-12h30 / 13h45-17h45
</t>
    </r>
    <r>
      <rPr>
        <b/>
        <u/>
        <sz val="14"/>
        <color rgb="FF000000"/>
        <rFont val="Arial"/>
        <family val="2"/>
      </rPr>
      <t>Du 02/12 au 01/05/26</t>
    </r>
    <r>
      <rPr>
        <sz val="14"/>
        <color rgb="FF000000"/>
        <rFont val="Arial"/>
        <family val="2"/>
      </rPr>
      <t xml:space="preserve">
Du mardi au vendredi :  8h30-12h30 / 13h45-17h45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>A partir de mai 2026</t>
    </r>
    <r>
      <rPr>
        <b/>
        <sz val="14"/>
        <color rgb="FF000000"/>
        <rFont val="Arial"/>
        <family val="2"/>
      </rPr>
      <t xml:space="preserve"> : Mardi ET Vendredi</t>
    </r>
  </si>
  <si>
    <r>
      <t>(24736) KNAUF INDUSTRIE</t>
    </r>
    <r>
      <rPr>
        <sz val="14"/>
        <color rgb="FF000000"/>
        <rFont val="Arial"/>
        <family val="2"/>
      </rPr>
      <t xml:space="preserve">
78 avenue Louis Blériot
38590 St Etienne de St Geoirs
</t>
    </r>
    <r>
      <rPr>
        <b/>
        <sz val="14"/>
        <color rgb="FF000000"/>
        <rFont val="Arial"/>
        <family val="2"/>
      </rPr>
      <t>2x240 et 1x770 MD</t>
    </r>
  </si>
  <si>
    <t>Papiers
Cartons
Gobelets cart
Bouteilles plast
Canettes
Capsules café</t>
  </si>
  <si>
    <r>
      <t>(24633) ELLIPSE GEOMETRES-EXPERTS</t>
    </r>
    <r>
      <rPr>
        <sz val="14"/>
        <color rgb="FF000000"/>
        <rFont val="Arial"/>
        <family val="2"/>
      </rPr>
      <t xml:space="preserve">
974 Route d'Argent
38510 Morestel
VANDEWALL
0474800665
</t>
    </r>
  </si>
  <si>
    <t>Papier</t>
  </si>
  <si>
    <r>
      <t xml:space="preserve">
(27091) FRAMATOME
</t>
    </r>
    <r>
      <rPr>
        <sz val="14"/>
        <color rgb="FF000000"/>
        <rFont val="Arial"/>
        <family val="2"/>
      </rPr>
      <t xml:space="preserve">291, route de l'Electro-chimie
38560 Jarrie
</t>
    </r>
    <r>
      <rPr>
        <b/>
        <sz val="14"/>
        <color rgb="FF000000"/>
        <rFont val="Arial"/>
        <family val="2"/>
      </rPr>
      <t xml:space="preserve">2x360P sécu, 7x770MD sécu
</t>
    </r>
    <r>
      <rPr>
        <b/>
        <sz val="14"/>
        <color rgb="FFFF0000"/>
        <rFont val="Arial"/>
        <family val="2"/>
      </rPr>
      <t>FAIRE LA ROTATION DES 9 BACS (MEME LES 7X770 MD) ---&gt; 2 aller-retours pour ce client</t>
    </r>
    <r>
      <rPr>
        <b/>
        <sz val="14"/>
        <color rgb="FF000000"/>
        <rFont val="Arial"/>
        <family val="2"/>
      </rPr>
      <t xml:space="preserve">
TELEPHONER AVANT : 0619258407
</t>
    </r>
    <r>
      <rPr>
        <b/>
        <sz val="14"/>
        <color rgb="FFFF0000"/>
        <rFont val="Arial"/>
        <family val="2"/>
      </rPr>
      <t xml:space="preserve">
8h-11h30
CARTE D'IDENTITE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 Y COMPRIS 770</t>
    </r>
  </si>
  <si>
    <t xml:space="preserve">Papiers
Cartons
Gobelets carton
Canettes
Capsules café
</t>
  </si>
  <si>
    <t>SAISONS</t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</si>
  <si>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 ALPES
</t>
    </r>
    <r>
      <rPr>
        <b/>
        <sz val="14"/>
        <color rgb="FFFF0000"/>
        <rFont val="Arial"/>
        <family val="2"/>
      </rPr>
      <t>19/12/2025 au 25/04/2026</t>
    </r>
  </si>
  <si>
    <t>2X/s</t>
  </si>
  <si>
    <t xml:space="preserve">Mardi 
Vendredi
</t>
  </si>
  <si>
    <r>
      <t xml:space="preserve">(70238) Bioptima Saint Etienne de Saint Geoirs
</t>
    </r>
    <r>
      <rPr>
        <sz val="14"/>
        <color rgb="FF000000"/>
        <rFont val="Arial"/>
        <family val="2"/>
      </rPr>
      <t xml:space="preserve">2 Route de Brézins
38590 Saint Etienne de Saint Geoirs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</t>
    </r>
  </si>
  <si>
    <t>Papiers</t>
  </si>
  <si>
    <r>
      <t>(8486) CIC Morestel</t>
    </r>
    <r>
      <rPr>
        <sz val="14"/>
        <color rgb="FF000000"/>
        <rFont val="Arial"/>
        <family val="2"/>
      </rPr>
      <t xml:space="preserve">
191 Grande Rue
38510 Morestel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</si>
  <si>
    <t>C</t>
  </si>
  <si>
    <r>
      <t xml:space="preserve">(80277) THE PEOPLE LES 2 ALPES
</t>
    </r>
    <r>
      <rPr>
        <sz val="14"/>
        <color rgb="FF000000"/>
        <rFont val="Arial"/>
        <family val="2"/>
      </rPr>
      <t xml:space="preserve">1 Route de Champané
38860 LES DEUX ALPES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Du 22/12/25 au 03/04/26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METTRE SACS COMPOSTABLE DANS LES BACS</t>
    </r>
  </si>
  <si>
    <r>
      <t>(24542) CERA Saint Etienne de Saint Geoires</t>
    </r>
    <r>
      <rPr>
        <sz val="14"/>
        <color rgb="FF000000"/>
        <rFont val="Arial"/>
        <family val="2"/>
      </rPr>
      <t xml:space="preserve">
14 avenue Dr Louis Guyonnet
38590 Saint Etienne de Saint Geoirs 
</t>
    </r>
    <r>
      <rPr>
        <b/>
        <sz val="14"/>
        <color rgb="FF000000"/>
        <rFont val="Arial"/>
        <family val="2"/>
      </rPr>
      <t>Sacs dans Aqulix</t>
    </r>
  </si>
  <si>
    <t xml:space="preserve">Papiers
Cartons
</t>
  </si>
  <si>
    <r>
      <t>(62240) LEMAN SAS</t>
    </r>
    <r>
      <rPr>
        <sz val="14"/>
        <color rgb="FF000000"/>
        <rFont val="Arial"/>
        <family val="2"/>
      </rPr>
      <t xml:space="preserve">
14 avenue de Savoie
38110 SAINT Clair DE LA TOUR.</t>
    </r>
  </si>
  <si>
    <t>Papier
Carton
Gobelet carton
Bouteille 
DEEE
Pile 
Glassine</t>
  </si>
  <si>
    <r>
      <t xml:space="preserve">
(27091) FRAMATOME
</t>
    </r>
    <r>
      <rPr>
        <sz val="14"/>
        <color rgb="FF000000"/>
        <rFont val="Arial"/>
        <family val="2"/>
      </rPr>
      <t xml:space="preserve">291, route de l'Electro-chimie
38560 Jarrie
</t>
    </r>
    <r>
      <rPr>
        <b/>
        <sz val="14"/>
        <color rgb="FFFF0000"/>
        <rFont val="Arial"/>
        <family val="2"/>
      </rPr>
      <t>VIDAGE DE 6 CENDRIERS DANS LES SACS TCHAOMEGOTS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8h-11h30
CARTE D'IDENTITE OBLIGATOIRE</t>
    </r>
  </si>
  <si>
    <t xml:space="preserve">Mégôts
</t>
  </si>
  <si>
    <r>
      <t>(26585) MMV ALPE D'HUEZ BERGERS</t>
    </r>
    <r>
      <rPr>
        <sz val="14"/>
        <color rgb="FF000000"/>
        <rFont val="Arial"/>
        <family val="2"/>
      </rPr>
      <t xml:space="preserve">
VILLAGE CLUB LES BERGERS - ZAC LES
BERGERS
38750 ALPES D'HUEZ
</t>
    </r>
    <r>
      <rPr>
        <b/>
        <sz val="14"/>
        <color rgb="FFFF0000"/>
        <rFont val="Arial"/>
        <family val="2"/>
      </rPr>
      <t>13/12/25 au 18/4/26</t>
    </r>
  </si>
  <si>
    <t>NON FAIT LE 09/01</t>
  </si>
  <si>
    <r>
      <t xml:space="preserve">
(8339) CERA Le Grand Lemps
</t>
    </r>
    <r>
      <rPr>
        <sz val="14"/>
        <color rgb="FF000000"/>
        <rFont val="Arial"/>
        <family val="2"/>
      </rPr>
      <t xml:space="preserve">1 Rue Pasteur, 
38690 Le Grand-Lemps
lundi        Fermé
mardi-vendredi       09:15–12:30 / 13:30–18:00
</t>
    </r>
  </si>
  <si>
    <t>Papier et CARTONS</t>
  </si>
  <si>
    <r>
      <t xml:space="preserve">(64793) MAIRIE SAINT JEAN DE SOUDAIN
</t>
    </r>
    <r>
      <rPr>
        <sz val="14"/>
        <color rgb="FF000000"/>
        <rFont val="Arial"/>
        <family val="2"/>
      </rPr>
      <t>Place des ancens combattants
38110 SAINT JEAN DE SOUDAIN</t>
    </r>
    <r>
      <rPr>
        <b/>
        <sz val="14"/>
        <color rgb="FF000000"/>
        <rFont val="Arial"/>
        <family val="2"/>
      </rPr>
      <t xml:space="preserve">
2x360P Sécu</t>
    </r>
  </si>
  <si>
    <t>ALD</t>
  </si>
  <si>
    <t>Matheysine</t>
  </si>
  <si>
    <r>
      <t>(67995) Banque Populaire AURA La MURE</t>
    </r>
    <r>
      <rPr>
        <b/>
        <sz val="14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19 av chion Ducollet 
38350 La MURE
Lundi Mardi Mercredi et Vendredi 
9h - 12h15 et 13h45 à 17h45
le Jeudi
9h - 12h00 et 13h45 à 17h45</t>
    </r>
  </si>
  <si>
    <r>
      <t>(8413) CIC Alpes d'Huez</t>
    </r>
    <r>
      <rPr>
        <sz val="14"/>
        <color rgb="FF000000"/>
        <rFont val="Arial"/>
        <family val="2"/>
      </rPr>
      <t xml:space="preserve">
182 Av. des Jeux
38750 Huez
lundi-vendredi      </t>
    </r>
    <r>
      <rPr>
        <b/>
        <sz val="14"/>
        <color rgb="FFFF0000"/>
        <rFont val="Arial"/>
        <family val="2"/>
      </rPr>
      <t xml:space="preserve">10:00–13:00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Sacs, cartons</t>
    </r>
  </si>
  <si>
    <t>NON FAIT LE 09/01
Replacé mardi 13/01</t>
  </si>
  <si>
    <r>
      <t>(24918) LES TISSAGES PERRIN</t>
    </r>
    <r>
      <rPr>
        <sz val="14"/>
        <rFont val="Arial"/>
        <family val="2"/>
      </rPr>
      <t xml:space="preserve">
Zoning Industriel Les Chaumes
38690 Le Grand Lemps
</t>
    </r>
    <r>
      <rPr>
        <b/>
        <sz val="14"/>
        <rFont val="Arial"/>
        <family val="2"/>
      </rPr>
      <t xml:space="preserve">Sacs 
</t>
    </r>
    <r>
      <rPr>
        <b/>
        <u/>
        <sz val="20"/>
        <color rgb="FFFF0000"/>
        <rFont val="Arial"/>
        <family val="2"/>
      </rPr>
      <t>5 SACS MAXIMUM</t>
    </r>
  </si>
  <si>
    <r>
      <t xml:space="preserve">(81349) CREDIT AGRICOLE ST JEAN DE SOUDAIN_8145 A/B
</t>
    </r>
    <r>
      <rPr>
        <sz val="16"/>
        <color rgb="FF000000"/>
        <rFont val="Arial"/>
        <family val="2"/>
      </rPr>
      <t>490 Route de Lyon
38110 ST JEAN DE SOUDAIN</t>
    </r>
  </si>
  <si>
    <r>
      <t xml:space="preserve">(24724) INTERMARCHE La Mure </t>
    </r>
    <r>
      <rPr>
        <sz val="14"/>
        <color rgb="FF000000"/>
        <rFont val="Arial"/>
        <family val="2"/>
      </rPr>
      <t xml:space="preserve">
Centre commercial La Mathheysine
38350 La Mure 
Demander Claude GENETAY 
06 98 69 23 46 pour tampon
</t>
    </r>
    <r>
      <rPr>
        <b/>
        <sz val="14"/>
        <color rgb="FF000000"/>
        <rFont val="Arial"/>
        <family val="2"/>
      </rPr>
      <t xml:space="preserve">360P,360MD 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 avec badge de l'accueil
1 avec code 1995</t>
    </r>
  </si>
  <si>
    <r>
      <t xml:space="preserve">(8428) CIC Le Bourg d'Oisans </t>
    </r>
    <r>
      <rPr>
        <sz val="14"/>
        <color rgb="FF000000"/>
        <rFont val="Arial"/>
        <family val="2"/>
      </rPr>
      <t xml:space="preserve">
 33 Av. de la République
38520 Le Bourg-d'Oisans
lundi-vendredi  09:00–12:15, 14:00–18:00
</t>
    </r>
    <r>
      <rPr>
        <b/>
        <sz val="14"/>
        <color rgb="FF000000"/>
        <rFont val="Arial"/>
        <family val="2"/>
      </rPr>
      <t>sacs, cartons</t>
    </r>
  </si>
  <si>
    <r>
      <t>(24651) PLATEC (Ex: ETEX France)</t>
    </r>
    <r>
      <rPr>
        <sz val="14"/>
        <color rgb="FF000000"/>
        <rFont val="Arial"/>
        <family val="2"/>
      </rPr>
      <t xml:space="preserve">
503 r Auguste Blanchet
38690 Colombe
</t>
    </r>
    <r>
      <rPr>
        <b/>
        <sz val="14"/>
        <color rgb="FFFF0000"/>
        <rFont val="Arial"/>
        <family val="2"/>
      </rPr>
      <t>Coordonnées GPS : 45,389835,5,473600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Le batiment fait l'angle</t>
    </r>
  </si>
  <si>
    <t>Papiers
Cartons
Gob cart
Bout Plast
Canettes
D3E
Piles</t>
  </si>
  <si>
    <r>
      <t xml:space="preserve">(81349) CREDIT AGRICOLE ST JEAN DE SOUDAIN_8145 A/B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</si>
  <si>
    <r>
      <t xml:space="preserve">DIB
</t>
    </r>
    <r>
      <rPr>
        <sz val="16"/>
        <color rgb="FFFF0000"/>
        <rFont val="Arial"/>
        <family val="2"/>
      </rPr>
      <t>Contenant : Collecte en sac</t>
    </r>
    <r>
      <rPr>
        <b/>
        <sz val="16"/>
        <color rgb="FF000000"/>
        <rFont val="Arial"/>
        <family val="2"/>
      </rPr>
      <t xml:space="preserve">
</t>
    </r>
  </si>
  <si>
    <r>
      <t xml:space="preserve">(8462) CIC La Mure </t>
    </r>
    <r>
      <rPr>
        <sz val="14"/>
        <color indexed="8"/>
        <rFont val="Arial"/>
        <family val="2"/>
      </rPr>
      <t xml:space="preserve">
11 Pl. Pasteur
38350 La Mure
lundi              Fermé
mardi  au vendredi : 09:00–12:30, 14:00–18:00</t>
    </r>
  </si>
  <si>
    <r>
      <t>(68002) Banque Populaire AURA BOURG d'OISANS</t>
    </r>
    <r>
      <rPr>
        <sz val="14"/>
        <color rgb="FF000000"/>
        <rFont val="Arial"/>
        <family val="2"/>
      </rPr>
      <t xml:space="preserve">
15 rue de la republique
38520 BOURG d'OISANS
Mardi Mercredi Vendredi 
8h30 - 12h30 et 13h45 à 17h45
le Jeudi
8h30 - 12h00 et 13h45 à 17h45</t>
    </r>
  </si>
  <si>
    <r>
      <t xml:space="preserve">(24723) INTERMARCHE Apprieu </t>
    </r>
    <r>
      <rPr>
        <sz val="14"/>
        <color rgb="FF000000"/>
        <rFont val="Arial"/>
        <family val="2"/>
      </rPr>
      <t xml:space="preserve">
Parc d'activités Bièvre Dauphine
305 Rue du Grand Champ
38140 Apprieu
lundi-vendredi        08:30–19:30
</t>
    </r>
    <r>
      <rPr>
        <b/>
        <sz val="14"/>
        <color rgb="FF000000"/>
        <rFont val="Arial"/>
        <family val="2"/>
      </rPr>
      <t>1x240 Papiers/Cartons</t>
    </r>
  </si>
  <si>
    <r>
      <t xml:space="preserve">(24439) BIOPTIMA Saint Jean de Soudain B/B
</t>
    </r>
    <r>
      <rPr>
        <sz val="14"/>
        <color rgb="FF000000"/>
        <rFont val="Arial"/>
        <family val="2"/>
      </rPr>
      <t xml:space="preserve">489 route de Lyon
38110 Saint Jean de Soudain
</t>
    </r>
    <r>
      <rPr>
        <b/>
        <sz val="14"/>
        <color rgb="FF000000"/>
        <rFont val="Arial"/>
        <family val="2"/>
      </rPr>
      <t>360 sécu</t>
    </r>
  </si>
  <si>
    <r>
      <t xml:space="preserve">(8333) CERA La Mure </t>
    </r>
    <r>
      <rPr>
        <sz val="14"/>
        <color rgb="FF000000"/>
        <rFont val="Arial"/>
        <family val="2"/>
      </rPr>
      <t xml:space="preserve">
14 Rue Cotte Rouge
38350 La Mure
lundi           Fermé
mardi-vendredi          09:15–12:30, 13:30–18:00
</t>
    </r>
  </si>
  <si>
    <r>
      <t>(8742) POINT P Le Bourg d'Oisans</t>
    </r>
    <r>
      <rPr>
        <sz val="14"/>
        <color rgb="FF000000"/>
        <rFont val="Arial"/>
        <family val="2"/>
      </rPr>
      <t xml:space="preserve">
D1091 Le Mas du Rat
38520 Le Bourg-d'Oisans
lundi-vendredi             07:00–12:00, 13:30–17:30
</t>
    </r>
    <r>
      <rPr>
        <b/>
        <sz val="14"/>
        <color rgb="FF000000"/>
        <rFont val="Arial"/>
        <family val="2"/>
      </rPr>
      <t>1x770 MD</t>
    </r>
  </si>
  <si>
    <r>
      <t>(24643) ENTREPOT du BRICOLAGE Saint Jean de Soudain</t>
    </r>
    <r>
      <rPr>
        <sz val="14"/>
        <color rgb="FF000000"/>
        <rFont val="Arial"/>
        <family val="2"/>
      </rPr>
      <t xml:space="preserve">
510 route de La Bourbe
38110 Saint Jean de Soudain
</t>
    </r>
    <r>
      <rPr>
        <b/>
        <sz val="14"/>
        <color rgb="FF000000"/>
        <rFont val="Arial"/>
        <family val="2"/>
      </rPr>
      <t>2x360P,770MD</t>
    </r>
  </si>
  <si>
    <r>
      <t xml:space="preserve">(8399) CERA Vif </t>
    </r>
    <r>
      <rPr>
        <sz val="14"/>
        <color rgb="FF000000"/>
        <rFont val="Arial"/>
        <family val="2"/>
      </rPr>
      <t xml:space="preserve">
10 Av. du 8 Mai 1945
38450 Vif
lundi             Fermé
mardi-vendredi          09:15–12:30, 13:30–18:00
</t>
    </r>
  </si>
  <si>
    <r>
      <t>(8294) CERA Le Bourg d'Oisans</t>
    </r>
    <r>
      <rPr>
        <sz val="14"/>
        <color rgb="FF000000"/>
        <rFont val="Arial"/>
        <family val="2"/>
      </rPr>
      <t xml:space="preserve">
Avenue Docteur Faure Immeuble le Belledonne
38520 Le Bourg-d'Oisans
lundi          Fermé
mardi-vendredi       09:15–12:30, 13:30–18:00</t>
    </r>
  </si>
  <si>
    <r>
      <t>(8794) France Travail La Tour du Pin</t>
    </r>
    <r>
      <rPr>
        <sz val="14"/>
        <color rgb="FF000000"/>
        <rFont val="Arial"/>
        <family val="2"/>
      </rPr>
      <t xml:space="preserve">
39 Boulevard Gambetta
38110 La Tour-du-Pin
lundi-jeudi        08:30–15:40
vendredi  08:30–12:30
</t>
    </r>
    <r>
      <rPr>
        <b/>
        <sz val="14"/>
        <color rgb="FF000000"/>
        <rFont val="Arial"/>
        <family val="2"/>
      </rPr>
      <t>360P,360MD</t>
    </r>
  </si>
  <si>
    <t>Papiers
Cartons
Gobelets
Canettes
Bout Plast</t>
  </si>
  <si>
    <r>
      <t xml:space="preserve">(24730) KEOLIS VIF
</t>
    </r>
    <r>
      <rPr>
        <sz val="14"/>
        <color rgb="FF000000"/>
        <rFont val="Arial"/>
        <family val="2"/>
      </rPr>
      <t xml:space="preserve">1-3 rue du Levant
38450 Vif
</t>
    </r>
    <r>
      <rPr>
        <b/>
        <sz val="14"/>
        <color rgb="FF000000"/>
        <rFont val="Arial"/>
        <family val="2"/>
      </rPr>
      <t>360P,770MD</t>
    </r>
  </si>
  <si>
    <t xml:space="preserve">Papiers
Cartons
Gobelets cartons
Canettes
Bouteilles plastique
</t>
  </si>
  <si>
    <r>
      <t>(67989) Banque Populaire AURA VIZILLE</t>
    </r>
    <r>
      <rPr>
        <sz val="14"/>
        <color rgb="FF000000"/>
        <rFont val="Arial"/>
        <family val="2"/>
      </rPr>
      <t xml:space="preserve">
57 place du Château
38220 VIZILLE
Mardi Mercredi Vendredi 
8h30 - 12h30 et 13h45 à 17h45
le Jeudi
8h30 - 12h00 et 13h45 à 17h45</t>
    </r>
  </si>
  <si>
    <r>
      <t>(8464) CIC La Tour du Pin</t>
    </r>
    <r>
      <rPr>
        <sz val="14"/>
        <color rgb="FF000000"/>
        <rFont val="Arial"/>
        <family val="2"/>
      </rPr>
      <t xml:space="preserve">
2 Rue d'Italie
38110 La Tour-du-Pin
lundi 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</si>
  <si>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t xml:space="preserve">(66066) CERA Varces </t>
    </r>
    <r>
      <rPr>
        <sz val="14"/>
        <color rgb="FF000000"/>
        <rFont val="Arial"/>
        <family val="2"/>
      </rPr>
      <t xml:space="preserve">
12 Avenue Joliot Curie, Immeuble les Arcades
38760 Varces-Allières-et-Risset
lundi           Fermé
mardi-vendredi          09:15–12:30, 13:30–18:00
</t>
    </r>
  </si>
  <si>
    <r>
      <t>(8404) CERA Vizille</t>
    </r>
    <r>
      <rPr>
        <sz val="14"/>
        <color rgb="FF000000"/>
        <rFont val="Arial"/>
        <family val="2"/>
      </rPr>
      <t xml:space="preserve">
94 Rue des Docteurs Bonnardon
38220 Vizille
lundi             Fermé
mardi-vendredi           09:15–12:30, 13:30–18:00</t>
    </r>
  </si>
  <si>
    <r>
      <t xml:space="preserve">(81490) SG LA TOUR DU PIN_10658 (Société Générale)
</t>
    </r>
    <r>
      <rPr>
        <sz val="16"/>
        <color rgb="FF000000"/>
        <rFont val="Arial"/>
        <family val="2"/>
      </rPr>
      <t>27 Rue de la République
38110 LA TOUR DU PIN</t>
    </r>
  </si>
  <si>
    <r>
      <t xml:space="preserve">Papiers
Cartons
</t>
    </r>
    <r>
      <rPr>
        <b/>
        <sz val="16"/>
        <color rgb="FFFF0000"/>
        <rFont val="Arial"/>
        <family val="2"/>
      </rPr>
      <t>DIB</t>
    </r>
  </si>
  <si>
    <r>
      <t xml:space="preserve">(8694) LCL Vizille </t>
    </r>
    <r>
      <rPr>
        <sz val="14"/>
        <color rgb="FF000000"/>
        <rFont val="Arial"/>
        <family val="2"/>
      </rPr>
      <t xml:space="preserve">
48 Rue Jean Jaurès
38220 Vizille
lundi             Fermé
mardi-vendredi           08:30–12:00, 13:30–17:30
jeudi              08:30–12:00, 14:30–17:30
On les prend lorsqu'ils sont à plat et donc manipulables.
On les laisse s'il sont en vrac et non pliés!</t>
    </r>
  </si>
  <si>
    <r>
      <t>(67980) Banque Populaire AURA TOUR DU PIN</t>
    </r>
    <r>
      <rPr>
        <sz val="14"/>
        <color rgb="FF000000"/>
        <rFont val="Arial"/>
        <family val="2"/>
      </rPr>
      <t xml:space="preserve">
1 Place A. Dubost
3811038110 LA TOUR DU PIN
Mardi Mercredi Vendredi 
8h30 - 12h30 et 13h45 à 17h45
le Jeudi
8h30 - 12h00 et 13h45 à 17h45</t>
    </r>
  </si>
  <si>
    <t>Pont de Claix</t>
  </si>
  <si>
    <r>
      <t>(56568) AFPA - ATALIAN</t>
    </r>
    <r>
      <rPr>
        <sz val="14"/>
        <color rgb="FF000000"/>
        <rFont val="Arial"/>
        <family val="2"/>
      </rPr>
      <t xml:space="preserve">
34 avenue victor hugo
38800 Pont de Claix</t>
    </r>
  </si>
  <si>
    <t>PAPIER</t>
  </si>
  <si>
    <t>Artem</t>
  </si>
  <si>
    <t>MMV / Chambéry /  EDF SMV</t>
  </si>
  <si>
    <t>Raphaël</t>
  </si>
  <si>
    <t>VALLEE DE LA BIEVRE 2/3</t>
  </si>
  <si>
    <t>Nord Isère 2/2 et VALLEE DE LA BIEVRE 3/3</t>
  </si>
  <si>
    <t>Ali</t>
  </si>
  <si>
    <t xml:space="preserve">Vallée d'Aoste / Pays Voironnais
</t>
  </si>
  <si>
    <t>Stéphane</t>
  </si>
  <si>
    <t>Normal / Sassenage / Seyssinet / Fontaine / Seyssins / Meylan</t>
  </si>
  <si>
    <t>Camion 13</t>
  </si>
  <si>
    <t>Camion 11</t>
  </si>
  <si>
    <t>GAZ 10</t>
  </si>
  <si>
    <r>
      <rPr>
        <b/>
        <sz val="14"/>
        <color rgb="FF000000"/>
        <rFont val="Arial"/>
        <family val="2"/>
      </rPr>
      <t>(64822) MMV LES SAISIES - CHALET DES CIMES</t>
    </r>
    <r>
      <rPr>
        <sz val="14"/>
        <color rgb="FF000000"/>
        <rFont val="Arial"/>
        <family val="2"/>
      </rPr>
      <t xml:space="preserve">
RT LES CHALETS DES CIMES - LES SAISIES
401 Avenue des cimes
 73620  HAUTELUCE (les saisies)
</t>
    </r>
    <r>
      <rPr>
        <b/>
        <sz val="14"/>
        <color rgb="FFFF0000"/>
        <rFont val="Arial"/>
        <family val="2"/>
      </rPr>
      <t xml:space="preserve">
13/12/25 au 11/4/26</t>
    </r>
  </si>
  <si>
    <r>
      <t>(56205) Constructel Viriville</t>
    </r>
    <r>
      <rPr>
        <sz val="14"/>
        <color rgb="FF000000"/>
        <rFont val="Arial"/>
        <family val="2"/>
      </rPr>
      <t xml:space="preserve">
81 Rue René Auge
38980 Viriville
Téléphone : 04 74 78 40 07</t>
    </r>
    <r>
      <rPr>
        <b/>
        <sz val="14"/>
        <color rgb="FF000000"/>
        <rFont val="Arial"/>
        <family val="2"/>
      </rPr>
      <t xml:space="preserve">
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et 1x770 MD </t>
    </r>
    <r>
      <rPr>
        <b/>
        <u/>
        <sz val="14"/>
        <color rgb="FFFF0000"/>
        <rFont val="Arial"/>
        <family val="2"/>
      </rPr>
      <t>Sécu</t>
    </r>
  </si>
  <si>
    <t>(1 Papier et 1 MD)</t>
  </si>
  <si>
    <r>
      <t>(65353) ETS DAILLON KRONEMBOURG</t>
    </r>
    <r>
      <rPr>
        <sz val="14"/>
        <color rgb="FF000000"/>
        <rFont val="Arial"/>
        <family val="2"/>
      </rPr>
      <t xml:space="preserve">
2847 ROUTE DE GROSLEE 
01680 Groslée saint Benoît </t>
    </r>
  </si>
  <si>
    <t>Collecte du contenu de 2 premières caisses palettes contractuelles
Collecte du contenu des caisses palettes supplémentaire en bacs 770L</t>
  </si>
  <si>
    <t>Vallée d'Aoste</t>
  </si>
  <si>
    <r>
      <t>(24462) BRIOCHE PASQUIER Charancieu</t>
    </r>
    <r>
      <rPr>
        <sz val="14"/>
        <color rgb="FF000000"/>
        <rFont val="Arial"/>
        <family val="2"/>
      </rPr>
      <t xml:space="preserve">
BP 12 Rte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3</t>
    </r>
    <r>
      <rPr>
        <b/>
        <sz val="14"/>
        <color rgb="FF000000"/>
        <rFont val="Arial"/>
        <family val="2"/>
      </rPr>
      <t>X770 Papier/Cartons,1X770MD</t>
    </r>
  </si>
  <si>
    <t>papiers / cartons
bouteilles
Gob Cart
Canettes
Mégôts (ALD)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</si>
  <si>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</t>
    </r>
  </si>
  <si>
    <t>Tarentaise</t>
  </si>
  <si>
    <r>
      <t>(68063) Banque de Savoie LES SAISIES</t>
    </r>
    <r>
      <rPr>
        <sz val="14"/>
        <color rgb="FF000000"/>
        <rFont val="Arial"/>
        <family val="2"/>
      </rPr>
      <t xml:space="preserve">
LE GRAND MONT
73620 HAUTELUCE
</t>
    </r>
    <r>
      <rPr>
        <b/>
        <sz val="14"/>
        <color rgb="FFFF0000"/>
        <rFont val="Arial"/>
        <family val="2"/>
      </rPr>
      <t xml:space="preserve">Lundi ET Jeudi uniquement : 8h50-12h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 partir du 15/12/25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Lundi, Jeudi et Vendredi 8h50-12h</t>
    </r>
  </si>
  <si>
    <t xml:space="preserve">Papiers
cartons </t>
  </si>
  <si>
    <r>
      <t xml:space="preserve">(76446) CARGLASS LA COTE SAINT ANDRE [1954]
</t>
    </r>
    <r>
      <rPr>
        <sz val="14"/>
        <color rgb="FF000000"/>
        <rFont val="Arial"/>
        <family val="2"/>
      </rPr>
      <t>75 avenue Hector Berlioz 
38260  LA COTE SAINT ANDRE
06 66 53 50 24</t>
    </r>
    <r>
      <rPr>
        <b/>
        <sz val="14"/>
        <color rgb="FF000000"/>
        <rFont val="Arial"/>
        <family val="2"/>
      </rPr>
      <t xml:space="preserve">
1x770 Cartons + 1x770 DIB</t>
    </r>
  </si>
  <si>
    <t>DIB
Carton
MD</t>
  </si>
  <si>
    <r>
      <t>(24438) BIOPTIMA LABORATOIRE VEZERONCE CURTIN</t>
    </r>
    <r>
      <rPr>
        <sz val="14"/>
        <color rgb="FF000000"/>
        <rFont val="Arial"/>
        <family val="2"/>
      </rPr>
      <t xml:space="preserve">
68 Impasse de la Levaz Basse
38510 Vézeronce Curtin
</t>
    </r>
    <r>
      <rPr>
        <b/>
        <sz val="14"/>
        <color rgb="FF000000"/>
        <rFont val="Arial"/>
        <family val="2"/>
      </rPr>
      <t>2x360 sécu</t>
    </r>
  </si>
  <si>
    <r>
      <t>(8708) LCL Le Pont de Beauvoisin</t>
    </r>
    <r>
      <rPr>
        <sz val="14"/>
        <color rgb="FF000000"/>
        <rFont val="Arial"/>
        <family val="2"/>
      </rPr>
      <t xml:space="preserve">
16 Pl. de la Republique
38480 Le Pont-de-Beauvoisin
lundi        Fermé
mardi-mercredi 08:30–12:00, 13:30–17:45
jeudi -vebdredi   08:30–12:00, 14:30–17:45
On les prend lorsqu'ils sont à plat et donc manipulables.
On les laisse s'il sont en vrac et non pliés!</t>
    </r>
  </si>
  <si>
    <t>Sassenage/Seyssinet/Fontaine/Seyssins</t>
  </si>
  <si>
    <r>
      <t xml:space="preserve">(8721) LCL Sassenage </t>
    </r>
    <r>
      <rPr>
        <sz val="14"/>
        <color rgb="FF000000"/>
        <rFont val="Arial"/>
        <family val="2"/>
      </rPr>
      <t xml:space="preserve">
7 Rue Mozart
38360 Sassenage
mardi vendredi         08:30–12:00, 13:30–17:45
jeudi   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</si>
  <si>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t>Chambéry Centre</t>
  </si>
  <si>
    <r>
      <t>(24924) TELT Bourget du Lac/Chambéry</t>
    </r>
    <r>
      <rPr>
        <sz val="14"/>
        <color rgb="FF000000"/>
        <rFont val="Arial"/>
        <family val="2"/>
      </rPr>
      <t xml:space="preserve">
455 Chemin de la Cassine
73000 Chambéry
Les bacs seront dans un local au RDC fermé à clefs et vous n'aurez pas les clefs .Les bureaux se trouvent au 6ème étage , il y a un interphone pour l'ouverture des portes d'accès au hall ou pour prévenir de la présence du collecteur Le collecteur juste avant son arrivée appeler Mr ALLOY ( et envoyer un sms) 06 13 66 14 60 ou Mr DECARO 06 16 11 36 79
</t>
    </r>
    <r>
      <rPr>
        <b/>
        <sz val="14"/>
        <color rgb="FF000000"/>
        <rFont val="Arial"/>
        <family val="2"/>
      </rPr>
      <t xml:space="preserve">1x240 MD, 2x360 P/C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AVANT CHAQUE PESEE, ALLER VOIR JONATHAN</t>
    </r>
  </si>
  <si>
    <r>
      <t>(8331) CERA La Cote Saint André</t>
    </r>
    <r>
      <rPr>
        <sz val="14"/>
        <color rgb="FF000000"/>
        <rFont val="Arial"/>
        <family val="2"/>
      </rPr>
      <t xml:space="preserve">
80 rue de La République
38260 La Côte Saint André
Sacs dans Aquilux</t>
    </r>
  </si>
  <si>
    <r>
      <t>(24834) POINT P NIVOLAS VERMELLE</t>
    </r>
    <r>
      <rPr>
        <sz val="14"/>
        <color rgb="FF000000"/>
        <rFont val="Arial"/>
        <family val="2"/>
      </rPr>
      <t xml:space="preserve">
471 rue du Lac
38300 Nivolas-Vermelle
</t>
    </r>
    <r>
      <rPr>
        <b/>
        <sz val="14"/>
        <color rgb="FF000000"/>
        <rFont val="Arial"/>
        <family val="2"/>
      </rPr>
      <t>1x240P+1 sac Gobelets cartons</t>
    </r>
    <r>
      <rPr>
        <sz val="14"/>
        <color rgb="FF000000"/>
        <rFont val="Arial"/>
        <family val="2"/>
      </rPr>
      <t xml:space="preserve">
</t>
    </r>
  </si>
  <si>
    <t>Papiers
Cartons
Gobelets carton</t>
  </si>
  <si>
    <r>
      <t>(8494) CIC Le Pont de Beauvoisin</t>
    </r>
    <r>
      <rPr>
        <sz val="14"/>
        <color rgb="FF000000"/>
        <rFont val="Arial"/>
        <family val="2"/>
      </rPr>
      <t xml:space="preserve">
2 Place. du Professeur Trillat
38480 Le Pont-de-Beauvoisin
lundi       Fermé
mardi-vendredi    09:00–12:30, 14:00–18:00
</t>
    </r>
    <r>
      <rPr>
        <b/>
        <sz val="14"/>
        <color rgb="FF000000"/>
        <rFont val="Arial"/>
        <family val="2"/>
      </rPr>
      <t>Sacs,cartons</t>
    </r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</si>
  <si>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2x770 DIB</t>
    </r>
  </si>
  <si>
    <t>DIB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</si>
  <si>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theme="1"/>
        <rFont val="Arial"/>
        <family val="2"/>
      </rPr>
      <t>2 seaux 20L</t>
    </r>
    <r>
      <rPr>
        <sz val="14"/>
        <color rgb="FF000000"/>
        <rFont val="Arial"/>
        <family val="2"/>
      </rPr>
      <t xml:space="preserve">
Uniquement Bio-déchets</t>
    </r>
  </si>
  <si>
    <t>1S</t>
  </si>
  <si>
    <r>
      <t xml:space="preserve">(8693) LCL La Cote Saint André </t>
    </r>
    <r>
      <rPr>
        <sz val="14"/>
        <color rgb="FF000000"/>
        <rFont val="Arial"/>
        <family val="2"/>
      </rPr>
      <t xml:space="preserve">
63 rue de La République
38260 LA Côte Saint André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</si>
  <si>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(34467) BMF Apprieu
</t>
    </r>
    <r>
      <rPr>
        <sz val="14"/>
        <color rgb="FF000000"/>
        <rFont val="Arial"/>
        <family val="2"/>
      </rPr>
      <t xml:space="preserve">250 Route de Charavines
38140 Apprieu
</t>
    </r>
    <r>
      <rPr>
        <b/>
        <sz val="14"/>
        <color rgb="FF000000"/>
        <rFont val="Arial"/>
        <family val="2"/>
      </rPr>
      <t xml:space="preserve">
2x360 Papiers/cartons + 1x360 DEEE (ALD)</t>
    </r>
  </si>
  <si>
    <t xml:space="preserve">2X360
Papiers
Cartons
1X360
DEEE (ALD) </t>
  </si>
  <si>
    <r>
      <t>(8363) CERA Le Pont de Beauvoisin</t>
    </r>
    <r>
      <rPr>
        <sz val="14"/>
        <color rgb="FF000000"/>
        <rFont val="Arial"/>
        <family val="2"/>
      </rPr>
      <t xml:space="preserve">
Rue du Bourg Neuf
38480 Le Pont-de-Beauvoisin
lundi        Fermé
mardi-vendredi       09:15–12:30, 13:30–18:00
</t>
    </r>
  </si>
  <si>
    <r>
      <t xml:space="preserve">(24704) GROUPE ALTERNANCE GRENOBLE CFA2
</t>
    </r>
    <r>
      <rPr>
        <sz val="14"/>
        <color theme="1"/>
        <rFont val="Arial"/>
        <family val="2"/>
      </rPr>
      <t xml:space="preserve">72 Mail Marcel Cachin
38600 Fontaine
</t>
    </r>
    <r>
      <rPr>
        <b/>
        <sz val="14"/>
        <color rgb="FFFF0000"/>
        <rFont val="Arial"/>
        <family val="2"/>
      </rPr>
      <t xml:space="preserve">Code entrée devant 2348
Code entrée arrière 0911
ou code 284317
</t>
    </r>
    <r>
      <rPr>
        <b/>
        <sz val="14"/>
        <color theme="1"/>
        <rFont val="Arial"/>
        <family val="2"/>
      </rPr>
      <t xml:space="preserve">5 Sacs max/passage
</t>
    </r>
  </si>
  <si>
    <t>Gobelets carton
Canettes
Bouteilles plastique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</si>
  <si>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1x360 Papiers + 1x770 MD</t>
    </r>
  </si>
  <si>
    <r>
      <t>(8461) CIC La Cote Saint André</t>
    </r>
    <r>
      <rPr>
        <sz val="14"/>
        <color rgb="FF000000"/>
        <rFont val="Arial"/>
        <family val="2"/>
      </rPr>
      <t xml:space="preserve">
58 rue de La République
38260 La Côte Saint André
</t>
    </r>
    <r>
      <rPr>
        <b/>
        <sz val="14"/>
        <color rgb="FF000000"/>
        <rFont val="Arial"/>
        <family val="2"/>
      </rPr>
      <t>Sacs, cartons</t>
    </r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</si>
  <si>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 xml:space="preserve">2x360P
</t>
    </r>
  </si>
  <si>
    <r>
      <t xml:space="preserve">(48094) MAAF-LE PONT DE BEAUVOISIN </t>
    </r>
    <r>
      <rPr>
        <sz val="14"/>
        <color rgb="FF000000"/>
        <rFont val="Arial"/>
        <family val="2"/>
      </rPr>
      <t xml:space="preserve">
1   Rue du Bourg Neuf 
38480 LE PONT DE BEAUVOISIN 
0479964331 
Mardi au vendredi : 9h30 12h30 / 14h 18h 
</t>
    </r>
    <r>
      <rPr>
        <b/>
        <sz val="14"/>
        <color rgb="FF000000"/>
        <rFont val="Arial"/>
        <family val="2"/>
      </rPr>
      <t>Collecte à la corbeille</t>
    </r>
  </si>
  <si>
    <t>Papier
Canette
Bouteille pet
Verre</t>
  </si>
  <si>
    <r>
      <t xml:space="preserve">(24828) PERSISTENT </t>
    </r>
    <r>
      <rPr>
        <sz val="14"/>
        <color rgb="FF000000"/>
        <rFont val="Arial"/>
        <family val="2"/>
      </rPr>
      <t xml:space="preserve">
1 Rue Hector Berlioz
38600 Fontaine
lundi-vendredi   09:00–17:00
</t>
    </r>
    <r>
      <rPr>
        <b/>
        <sz val="14"/>
        <color rgb="FF000000"/>
        <rFont val="Arial"/>
        <family val="2"/>
      </rPr>
      <t xml:space="preserve">
1x360Papiers/Cartons et 1x360 MD</t>
    </r>
  </si>
  <si>
    <t>Papiers
Cartons
Canettes
Bouteilles</t>
  </si>
  <si>
    <r>
      <rPr>
        <b/>
        <sz val="14"/>
        <color rgb="FF000000"/>
        <rFont val="Arial"/>
        <family val="2"/>
      </rPr>
      <t>(8541) DISPANO Chambéry</t>
    </r>
    <r>
      <rPr>
        <sz val="14"/>
        <color rgb="FF000000"/>
        <rFont val="Arial"/>
        <family val="2"/>
      </rPr>
      <t xml:space="preserve">
2014 Avenue des Landiers
73000 Chambéry
lundi au vendredi 7h30 - 12h00   13h30 - 18h00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1x770 Papiers/Cartons</t>
    </r>
  </si>
  <si>
    <r>
      <t>(8793) France Travail La Cote Saint André</t>
    </r>
    <r>
      <rPr>
        <sz val="14"/>
        <color rgb="FF000000"/>
        <rFont val="Arial"/>
        <family val="2"/>
      </rPr>
      <t xml:space="preserve">
12 rue du Commandant Juhliet
38260 La Cote Saint André
</t>
    </r>
    <r>
      <rPr>
        <b/>
        <sz val="14"/>
        <color rgb="FF000000"/>
        <rFont val="Arial"/>
        <family val="2"/>
      </rPr>
      <t>2x360 Papiers/Cartons</t>
    </r>
  </si>
  <si>
    <r>
      <t>(24654) EUROFEU</t>
    </r>
    <r>
      <rPr>
        <sz val="14"/>
        <color rgb="FF000000"/>
        <rFont val="Arial"/>
        <family val="2"/>
      </rPr>
      <t xml:space="preserve">
75 Le Talamud
38140 Saint-Blaise-du-Buis
lundi-vendredi  08:30–12:00, 13:30–17:00
</t>
    </r>
    <r>
      <rPr>
        <b/>
        <sz val="14"/>
        <color rgb="FF000000"/>
        <rFont val="Arial"/>
        <family val="2"/>
      </rPr>
      <t>360P</t>
    </r>
  </si>
  <si>
    <r>
      <t>(24641) Entrepôt du Bricolage Le Pont de Beauvoisin</t>
    </r>
    <r>
      <rPr>
        <sz val="14"/>
        <color rgb="FF000000"/>
        <rFont val="Arial"/>
        <family val="2"/>
      </rPr>
      <t xml:space="preserve">
314 Avenue Jean Jaurès ZAE LA BARONNIE
73330 Le Pont-de-Beauvoisin
lundi au vendredi 7h30 - 19h00</t>
    </r>
  </si>
  <si>
    <t>1x240 papier
1x360 MD</t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</si>
  <si>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lundi       Fermé
mardi au vendredi 09:00–12:30, 13:30–18:00
</t>
    </r>
    <r>
      <rPr>
        <b/>
        <sz val="14"/>
        <color rgb="FF000000"/>
        <rFont val="Arial"/>
        <family val="2"/>
      </rPr>
      <t>Sacs et cartons</t>
    </r>
    <r>
      <rPr>
        <sz val="14"/>
        <color rgb="FF000000"/>
        <rFont val="Arial"/>
        <family val="2"/>
      </rPr>
      <t xml:space="preserve">
</t>
    </r>
  </si>
  <si>
    <r>
      <t xml:space="preserve">(69797) GEODE GEOMETRES-EXPERTS
</t>
    </r>
    <r>
      <rPr>
        <sz val="14"/>
        <color rgb="FF000000"/>
        <rFont val="Arial"/>
        <family val="2"/>
      </rPr>
      <t xml:space="preserve">156 Rue Amiral Gérard Daille
73000 Chambéry
</t>
    </r>
    <r>
      <rPr>
        <b/>
        <sz val="14"/>
        <color rgb="FFFF0000"/>
        <rFont val="Arial"/>
        <family val="2"/>
      </rPr>
      <t>2ème étage porte à droite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au vendredi 8h30 - 12h00   14h00 - 17h00
</t>
    </r>
    <r>
      <rPr>
        <b/>
        <sz val="14"/>
        <color rgb="FF000000"/>
        <rFont val="Arial"/>
        <family val="2"/>
      </rPr>
      <t>Collecte en sacs et à la corbeille</t>
    </r>
  </si>
  <si>
    <r>
      <t xml:space="preserve">(70236) Bioptima La Côte Saint André
</t>
    </r>
    <r>
      <rPr>
        <sz val="14"/>
        <color rgb="FF000000"/>
        <rFont val="Arial"/>
        <family val="2"/>
      </rPr>
      <t xml:space="preserve">7 Rue Salomon
38260 La Côte Saint André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</t>
    </r>
  </si>
  <si>
    <t>Papiers confidentiels</t>
  </si>
  <si>
    <r>
      <t>(68046) Banque de Savoie PONT DE BEAUVOISIN</t>
    </r>
    <r>
      <rPr>
        <sz val="14"/>
        <color rgb="FF000000"/>
        <rFont val="Arial"/>
        <family val="2"/>
      </rPr>
      <t xml:space="preserve">
4 RUE DU PONT 
73330 PONT DE BEAUVOISIN
Lundi au Jeudi 
8h30 12h / 13h40 17h30
Vendredi 
8h30 12h/ 13h40 16h20
</t>
    </r>
  </si>
  <si>
    <t>Meylan</t>
  </si>
  <si>
    <r>
      <t xml:space="preserve">(24404) AGIR A DOM Meylan
</t>
    </r>
    <r>
      <rPr>
        <sz val="14"/>
        <color rgb="FF000000"/>
        <rFont val="Arial"/>
        <family val="2"/>
      </rPr>
      <t xml:space="preserve">36 chemein du Vieux Chêne
38240 Meylan
</t>
    </r>
    <r>
      <rPr>
        <b/>
        <sz val="14"/>
        <color rgb="FF000000"/>
        <rFont val="Arial"/>
        <family val="2"/>
      </rPr>
      <t>3X360P SECU</t>
    </r>
  </si>
  <si>
    <t>Périphérie 
Chambéry</t>
  </si>
  <si>
    <r>
      <t>(12510) Aftral Chambéry (A/B)</t>
    </r>
    <r>
      <rPr>
        <sz val="14"/>
        <color rgb="FF000000"/>
        <rFont val="Arial"/>
        <family val="2"/>
      </rPr>
      <t xml:space="preserve">
619 Rue Denis Papin
73290 La Motte-Servolex
</t>
    </r>
    <r>
      <rPr>
        <b/>
        <sz val="14"/>
        <color rgb="FF000000"/>
        <rFont val="Arial"/>
        <family val="2"/>
      </rPr>
      <t>2x240 Papiers, 1x770 Cartons + 1x770 MD</t>
    </r>
  </si>
  <si>
    <t>Papiers
Carton
MD</t>
  </si>
  <si>
    <r>
      <t xml:space="preserve">(70231) Bioptima Apprieu
</t>
    </r>
    <r>
      <rPr>
        <sz val="14"/>
        <color rgb="FF000000"/>
        <rFont val="Arial"/>
        <family val="2"/>
      </rPr>
      <t xml:space="preserve">225 Route de Lyon
38140 APPRIEU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</t>
    </r>
  </si>
  <si>
    <r>
      <t>(24514) CADS Pont de Beauvoisin</t>
    </r>
    <r>
      <rPr>
        <sz val="14"/>
        <color rgb="FF000000"/>
        <rFont val="Arial"/>
        <family val="2"/>
      </rPr>
      <t xml:space="preserve">
Rue Emmanuel Cretet
73330 Le Pont-de-Beauvoisin
mardi au vendredi 9h00 - 12h30   15h00 - 18h00</t>
    </r>
  </si>
  <si>
    <r>
      <t xml:space="preserve">(48105) MAAF-MEYLAN </t>
    </r>
    <r>
      <rPr>
        <sz val="14"/>
        <color rgb="FF000000"/>
        <rFont val="Arial"/>
        <family val="2"/>
      </rPr>
      <t xml:space="preserve">
43   Boulevard des Alpes 
38240 MEYLAN 
0645458915 
Lundi au vebdredi : 9h-12h  / 13h30-17h30 
</t>
    </r>
    <r>
      <rPr>
        <b/>
        <sz val="14"/>
        <color rgb="FF000000"/>
        <rFont val="Arial"/>
        <family val="2"/>
      </rPr>
      <t>Collecte à la corbeille</t>
    </r>
  </si>
  <si>
    <r>
      <t xml:space="preserve">(24417) AREA Chambery (B/B)
</t>
    </r>
    <r>
      <rPr>
        <sz val="14"/>
        <color rgb="FF000000"/>
        <rFont val="Arial"/>
        <family val="2"/>
      </rPr>
      <t xml:space="preserve">350 Rue Denis Papin
73290 La Motte-Servolex
</t>
    </r>
    <r>
      <rPr>
        <b/>
        <sz val="14"/>
        <color rgb="FF000000"/>
        <rFont val="Arial"/>
        <family val="2"/>
      </rPr>
      <t>1x770 MD</t>
    </r>
  </si>
  <si>
    <t>Gobelets carton
Canettes
Bouteilles plastique
capsules café
Masque</t>
  </si>
  <si>
    <r>
      <t xml:space="preserve">(80922) AREA DISTICT DES TROIS MASSFIS SITE DE RIVES
</t>
    </r>
    <r>
      <rPr>
        <sz val="14"/>
        <color rgb="FF000000"/>
        <rFont val="Arial"/>
        <family val="2"/>
      </rPr>
      <t xml:space="preserve">Autoroute A48
</t>
    </r>
    <r>
      <rPr>
        <b/>
        <sz val="14"/>
        <color rgb="FF000000"/>
        <rFont val="Arial"/>
        <family val="2"/>
      </rPr>
      <t>Barrière de péage de Rives</t>
    </r>
    <r>
      <rPr>
        <sz val="14"/>
        <color rgb="FF000000"/>
        <rFont val="Arial"/>
        <family val="2"/>
      </rPr>
      <t xml:space="preserve">
38690 COLOMBE
</t>
    </r>
    <r>
      <rPr>
        <b/>
        <sz val="14"/>
        <color rgb="FF000000"/>
        <rFont val="Arial"/>
        <family val="2"/>
      </rPr>
      <t xml:space="preserve">
8h30-12h / 13h30-16h
</t>
    </r>
    <r>
      <rPr>
        <b/>
        <sz val="14"/>
        <color rgb="FFFF0000"/>
        <rFont val="Arial"/>
        <family val="2"/>
      </rPr>
      <t xml:space="preserve">Collecte en sacs des bouteilles plastiques à l'intérieur d'un bac 770L qui appartient au client.
</t>
    </r>
    <r>
      <rPr>
        <b/>
        <u/>
        <sz val="14"/>
        <color rgb="FFFF0000"/>
        <rFont val="Arial"/>
        <family val="2"/>
      </rPr>
      <t xml:space="preserve">ATTENTION : </t>
    </r>
    <r>
      <rPr>
        <b/>
        <sz val="14"/>
        <color rgb="FFFF0000"/>
        <rFont val="Arial"/>
        <family val="2"/>
      </rPr>
      <t>NE JAMAIS CHANGER LE BAC !</t>
    </r>
  </si>
  <si>
    <t>Bouteilles plastqiues</t>
  </si>
  <si>
    <t>Pays Voironnais</t>
  </si>
  <si>
    <r>
      <t>(8732) LCL Voiron</t>
    </r>
    <r>
      <rPr>
        <sz val="14"/>
        <color rgb="FF000000"/>
        <rFont val="Arial"/>
        <family val="2"/>
      </rPr>
      <t xml:space="preserve">
18 Cr Senozan
38500 Voiron
lundi           Fermé
mardi-vendredi         08:30–12:00, 13:30–18:00
jeudi            08:30–12:00, 14:30–18:00
On les prend lorsqu'ils sont à plat et donc manipulables.
On les laisse s'il sont en vrac et non pliés!</t>
    </r>
  </si>
  <si>
    <t>Papiers
Cartons
et DIB</t>
  </si>
  <si>
    <r>
      <t xml:space="preserve">(8481) CIC Meylan </t>
    </r>
    <r>
      <rPr>
        <sz val="14"/>
        <color rgb="FF000000"/>
        <rFont val="Arial"/>
        <family val="2"/>
      </rPr>
      <t xml:space="preserve">
Av. du Vercors
38240 Meylan
mardi           09:00–12:30, 14:00–18:00
mercredi-vendredi     09:00–12:30, 13:30–18:00
</t>
    </r>
    <r>
      <rPr>
        <b/>
        <sz val="14"/>
        <color rgb="FF000000"/>
        <rFont val="Arial"/>
        <family val="2"/>
      </rPr>
      <t>Sacs,cartons</t>
    </r>
  </si>
  <si>
    <t xml:space="preserve">Saint Martin le Vinoux </t>
  </si>
  <si>
    <r>
      <t>(24623) CIH EDF Pôle Hydraulique</t>
    </r>
    <r>
      <rPr>
        <sz val="14"/>
        <color rgb="FF000000"/>
        <rFont val="Arial"/>
        <family val="2"/>
      </rPr>
      <t xml:space="preserve">
38950 St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3X770 Papiers/Cartons + 3X770 MD + 3X770 DIB
</t>
    </r>
  </si>
  <si>
    <t>2xS</t>
  </si>
  <si>
    <t>Papiers
Cartons
Gobelets carton
Canettes
Bouteilles plastique
Verres 
Masques
Palettes</t>
  </si>
  <si>
    <t xml:space="preserve">Tullins &amp; Rives </t>
  </si>
  <si>
    <r>
      <t xml:space="preserve">(71166) NGE TULLINS
</t>
    </r>
    <r>
      <rPr>
        <sz val="14"/>
        <color rgb="FF000000"/>
        <rFont val="Arial"/>
        <family val="2"/>
      </rPr>
      <t xml:space="preserve">498 Avenue du Peuras
38210 TULLINS
</t>
    </r>
    <r>
      <rPr>
        <b/>
        <sz val="14"/>
        <color rgb="FF000000"/>
        <rFont val="Arial"/>
        <family val="2"/>
      </rPr>
      <t>1x770 MD</t>
    </r>
  </si>
  <si>
    <t>Multi Déchets</t>
  </si>
  <si>
    <r>
      <t xml:space="preserve">(80035) HOPITAL DE VOIRON LACTALIS
</t>
    </r>
    <r>
      <rPr>
        <sz val="14"/>
        <color rgb="FF000000"/>
        <rFont val="Arial"/>
        <family val="2"/>
      </rPr>
      <t>34 Avenue Jacques Chirac
38500 VOIRON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-Vendredi : 7h-17h</t>
    </r>
    <r>
      <rPr>
        <b/>
        <sz val="14"/>
        <color rgb="FF000000"/>
        <rFont val="Arial"/>
        <family val="2"/>
      </rPr>
      <t xml:space="preserve">
3X120 Nourettes et tétines + 3X120 Verre</t>
    </r>
  </si>
  <si>
    <t>LIVRER 3X120 VERRE + 3X120 "TETINES ET NOURETTES"</t>
  </si>
  <si>
    <t>Nourettes  
Tétines
Verre</t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</si>
  <si>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 bonnot</t>
    </r>
  </si>
  <si>
    <t>2X/S</t>
  </si>
  <si>
    <t>mardi
vendredi</t>
  </si>
  <si>
    <t>Grenoble</t>
  </si>
  <si>
    <t>Gap / Hautes-Alpes</t>
  </si>
  <si>
    <t>Chambéry / Grenoble</t>
  </si>
  <si>
    <t>Grésivaudan / Haut Grésivaudan / Montbonnot</t>
  </si>
  <si>
    <t xml:space="preserve">Briançon </t>
  </si>
  <si>
    <t>camion 6</t>
  </si>
  <si>
    <r>
      <t xml:space="preserve">(24751) LE VILLAGE
</t>
    </r>
    <r>
      <rPr>
        <sz val="14"/>
        <color rgb="FF000000"/>
        <rFont val="Arial"/>
        <family val="2"/>
      </rPr>
      <t xml:space="preserve">5 place Nelson Mandéla
38000 Grenoble
</t>
    </r>
    <r>
      <rPr>
        <b/>
        <sz val="14"/>
        <color rgb="FF000000"/>
        <rFont val="Arial"/>
        <family val="2"/>
      </rPr>
      <t xml:space="preserve">1x240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+ 1x360 Cartons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+ 1x360 MD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PASSER A L'ACCUEL POUR VIDER CAPSULES CAFE ET PRENDRE CLE LOCAL BACS
</t>
    </r>
    <r>
      <rPr>
        <b/>
        <sz val="14"/>
        <color rgb="FF000000"/>
        <rFont val="Arial"/>
        <family val="2"/>
      </rPr>
      <t xml:space="preserve">
</t>
    </r>
  </si>
  <si>
    <t>VIDER AUSSI CAPSULES CAFE 5EME ETAGE</t>
  </si>
  <si>
    <t>Gap</t>
  </si>
  <si>
    <r>
      <t>(24839) France Travail Pompidou Gap</t>
    </r>
    <r>
      <rPr>
        <sz val="14"/>
        <color rgb="FF000000"/>
        <rFont val="Arial"/>
        <family val="2"/>
      </rPr>
      <t xml:space="preserve">
26 Bd Georges Pompidou
05000 Gap
</t>
    </r>
    <r>
      <rPr>
        <b/>
        <sz val="14"/>
        <color rgb="FFFF0000"/>
        <rFont val="Arial"/>
        <family val="2"/>
      </rPr>
      <t>lundi-jeudi 08:30–12:30</t>
    </r>
    <r>
      <rPr>
        <sz val="14"/>
        <color rgb="FF000000"/>
        <rFont val="Arial"/>
        <family val="2"/>
      </rPr>
      <t xml:space="preserve">
vendredi   08:30–12:30
</t>
    </r>
    <r>
      <rPr>
        <b/>
        <sz val="14"/>
        <color rgb="FF000000"/>
        <rFont val="Arial"/>
        <family val="2"/>
      </rPr>
      <t>2x240 Papier + 4 Aquiluxs</t>
    </r>
    <r>
      <rPr>
        <sz val="14"/>
        <color rgb="FF000000"/>
        <rFont val="Arial"/>
        <family val="2"/>
      </rPr>
      <t xml:space="preserve">
</t>
    </r>
  </si>
  <si>
    <r>
      <t xml:space="preserve">Papiers dans 240
</t>
    </r>
    <r>
      <rPr>
        <u/>
        <sz val="14"/>
        <color rgb="FF000000"/>
        <rFont val="Arial"/>
        <family val="2"/>
      </rPr>
      <t>Corbeilles :</t>
    </r>
    <r>
      <rPr>
        <sz val="14"/>
        <color rgb="FF000000"/>
        <rFont val="Arial"/>
        <family val="2"/>
      </rPr>
      <t xml:space="preserve">
- Bouteilles plastique
- Canettes
- Gobelets carton
- Verre</t>
    </r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</si>
  <si>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FF0000"/>
        <rFont val="Arial"/>
        <family val="2"/>
      </rPr>
      <t xml:space="preserve">BADGE
</t>
    </r>
    <r>
      <rPr>
        <b/>
        <sz val="14"/>
        <color rgb="FF000000"/>
        <rFont val="Arial"/>
        <family val="2"/>
      </rPr>
      <t xml:space="preserve">
15X240P,770MD
</t>
    </r>
    <r>
      <rPr>
        <b/>
        <sz val="14"/>
        <color rgb="FFFF0000"/>
        <rFont val="Arial"/>
        <family val="2"/>
      </rPr>
      <t>COLLECTER DEMI LUNE SECU ET LES AUTRES SI PEINES
SAUF DIB BATIMENT B2 SERVICE RH</t>
    </r>
  </si>
  <si>
    <t>HAUT-Grésivaudan</t>
  </si>
  <si>
    <r>
      <t>(62281) WINOA</t>
    </r>
    <r>
      <rPr>
        <sz val="14"/>
        <color rgb="FF000000"/>
        <rFont val="Arial"/>
        <family val="2"/>
      </rPr>
      <t xml:space="preserve">
 528 Avenue de Savoie
38570  Le Cheylas
</t>
    </r>
    <r>
      <rPr>
        <b/>
        <sz val="14"/>
        <color rgb="FF000000"/>
        <rFont val="Arial"/>
        <family val="2"/>
      </rPr>
      <t xml:space="preserve">2x360P, 2x770MD
</t>
    </r>
    <r>
      <rPr>
        <b/>
        <sz val="14"/>
        <color rgb="FFFF0000"/>
        <rFont val="Arial"/>
        <family val="2"/>
      </rPr>
      <t>2 POINTS DE COLLECTE :
PROTOCOLE OBLIGATOIRE</t>
    </r>
  </si>
  <si>
    <t xml:space="preserve">Papiers
Cartons
Gobelets carton
</t>
  </si>
  <si>
    <t>Hautes-Alpes</t>
  </si>
  <si>
    <r>
      <t>(24744) LCL Briançon</t>
    </r>
    <r>
      <rPr>
        <sz val="14"/>
        <color rgb="FF000000"/>
        <rFont val="Arial"/>
        <family val="2"/>
      </rPr>
      <t xml:space="preserve">
Pl. de l'Europe
05100 Briançon
lundi       Fermé
mardi-vendredi      08:30–12:00, 13:30–18:00
jeudi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</si>
  <si>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(24916) TESSI SERVICES  </t>
    </r>
    <r>
      <rPr>
        <sz val="14"/>
        <color rgb="FF000000"/>
        <rFont val="Arial"/>
        <family val="2"/>
      </rPr>
      <t xml:space="preserve">
Bâtiment Emeraude
14 Rue des Arts et Métiers
38000 Grenoble
lundi-vendredi              09:00–18:00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 1x770 P + 1x770 MD</t>
    </r>
  </si>
  <si>
    <t>Papiers
Cartons
Gobelets cart
Bouteilles Plast
Canettes
Cartouches encre
Piles
D3E</t>
  </si>
  <si>
    <r>
      <t>(24840) France Travail St Cœur, Gap</t>
    </r>
    <r>
      <rPr>
        <sz val="14"/>
        <color rgb="FF000000"/>
        <rFont val="Arial"/>
        <family val="2"/>
      </rPr>
      <t xml:space="preserve">
7C Le Saint Coeur, Rue du Capitaine de Bresson  
05000 Gap 
</t>
    </r>
    <r>
      <rPr>
        <b/>
        <sz val="14"/>
        <color rgb="FF000000"/>
        <rFont val="Arial"/>
        <family val="2"/>
      </rPr>
      <t>1x240 Papier + 7 Aquiluxs</t>
    </r>
  </si>
  <si>
    <r>
      <t xml:space="preserve">Papiers dans 240
</t>
    </r>
    <r>
      <rPr>
        <u/>
        <sz val="14"/>
        <color rgb="FF000000"/>
        <rFont val="Arial"/>
        <family val="2"/>
      </rPr>
      <t>Corbeilles :</t>
    </r>
    <r>
      <rPr>
        <sz val="14"/>
        <color rgb="FF000000"/>
        <rFont val="Arial"/>
        <family val="2"/>
      </rPr>
      <t xml:space="preserve">
- Bouteilles plastique (x2)
- Canettes (x2)
- Gobelets carton (x2)
- Verre (x1)</t>
    </r>
  </si>
  <si>
    <r>
      <rPr>
        <b/>
        <sz val="14"/>
        <color rgb="FF000000"/>
        <rFont val="Arial"/>
        <family val="2"/>
      </rPr>
      <t xml:space="preserve">(67048) IDM France </t>
    </r>
    <r>
      <rPr>
        <sz val="14"/>
        <color rgb="FF000000"/>
        <rFont val="Arial"/>
        <family val="2"/>
      </rPr>
      <t xml:space="preserve">
46 voie Saint Exupéry
73800 Porte de savoie
</t>
    </r>
    <r>
      <rPr>
        <b/>
        <sz val="14"/>
        <color rgb="FF000000"/>
        <rFont val="Arial"/>
        <family val="2"/>
      </rPr>
      <t>1x240 Sécu papier / 2x770 sécu cartons et 1x770 Sécu MD</t>
    </r>
    <r>
      <rPr>
        <sz val="14"/>
        <color rgb="FF000000"/>
        <rFont val="Arial"/>
        <family val="2"/>
      </rPr>
      <t xml:space="preserve">
+ 4 sacs de films transparents 400L à récupérer</t>
    </r>
  </si>
  <si>
    <t>2 Bacs Sécu 770 Carton
1x770 MD sécu
1x240 papier sécu
+ 4 sacs films 400l transparents</t>
  </si>
  <si>
    <r>
      <t>(24769) MANANG</t>
    </r>
    <r>
      <rPr>
        <sz val="14"/>
        <color rgb="FF000000"/>
        <rFont val="Arial"/>
        <family val="2"/>
      </rPr>
      <t xml:space="preserve">
 302 rue des blâches, ZI
38530 La Buissière  
</t>
    </r>
    <r>
      <rPr>
        <b/>
        <sz val="14"/>
        <color rgb="FF000000"/>
        <rFont val="Arial"/>
        <family val="2"/>
      </rPr>
      <t xml:space="preserve">770P &amp; carton plein
120 Verre
</t>
    </r>
    <r>
      <rPr>
        <sz val="14"/>
        <color rgb="FFFF0000"/>
        <rFont val="Arial"/>
        <family val="2"/>
      </rPr>
      <t xml:space="preserve">Envoyer l'ODM après le passage à mathias.monier@manang.fr
</t>
    </r>
    <r>
      <rPr>
        <b/>
        <sz val="18"/>
        <color rgb="FFFF0000"/>
        <rFont val="Arial"/>
        <family val="2"/>
      </rPr>
      <t>FAIRE DES PHOTOS SI DIB</t>
    </r>
  </si>
  <si>
    <t>Papiers
Cartons
Bouteilles plastique
Canettes
Bouteilles verres
Piles</t>
  </si>
  <si>
    <r>
      <t xml:space="preserve">(62646) BOULANGERIE SOPHIE LEBREUILLY
</t>
    </r>
    <r>
      <rPr>
        <sz val="14"/>
        <color rgb="FF000000"/>
        <rFont val="Arial"/>
        <family val="2"/>
      </rPr>
      <t xml:space="preserve">Espace sud Briancon
356 Route des Maisons Blanches
05100 BRIANCON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1x240 MARRON SPECIAL</t>
    </r>
  </si>
  <si>
    <t>Capsules café</t>
  </si>
  <si>
    <r>
      <t>(8792) France Travail, Bruyère Grenoble</t>
    </r>
    <r>
      <rPr>
        <sz val="14"/>
        <color rgb="FF000000"/>
        <rFont val="Arial"/>
        <family val="2"/>
      </rPr>
      <t xml:space="preserve">
78 Av. la Bruyère
38000 Grenoble 
lundi-jeudi     08:30–16:00
vendredi   08:30–12:30
</t>
    </r>
    <r>
      <rPr>
        <b/>
        <sz val="14"/>
        <color rgb="FF000000"/>
        <rFont val="Arial"/>
        <family val="2"/>
      </rPr>
      <t>2x240 Papiers/Cartons et 1x360 MD</t>
    </r>
  </si>
  <si>
    <r>
      <t>(24747) LCL GAP A/E</t>
    </r>
    <r>
      <rPr>
        <sz val="14"/>
        <color rgb="FF000000"/>
        <rFont val="Arial"/>
        <family val="2"/>
      </rPr>
      <t xml:space="preserve">
49 Rue Carnot
05000 Gap
lundi        Fermé
mardi-vendredi 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</si>
  <si>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t>Papiers 
Cartons</t>
  </si>
  <si>
    <r>
      <rPr>
        <b/>
        <sz val="14"/>
        <color rgb="FF000000"/>
        <rFont val="Arial"/>
        <family val="2"/>
      </rPr>
      <t xml:space="preserve">(24894) SPI ENERGIE 
</t>
    </r>
    <r>
      <rPr>
        <sz val="14"/>
        <color rgb="FF000000"/>
        <rFont val="Arial"/>
        <family val="2"/>
      </rPr>
      <t xml:space="preserve">160 rue du Clapet
73490 La Ravoire
</t>
    </r>
    <r>
      <rPr>
        <b/>
        <sz val="14"/>
        <color rgb="FF000000"/>
        <rFont val="Arial"/>
        <family val="2"/>
      </rPr>
      <t>360MD</t>
    </r>
  </si>
  <si>
    <t xml:space="preserve">Papiers
Cartons
Canettes
Bouteilles plastique
Verres
Cartouches encre
DEEE
</t>
  </si>
  <si>
    <t>Grésivaudan</t>
  </si>
  <si>
    <r>
      <t>(24469) BUREAU VERITAS Villard Bonnot</t>
    </r>
    <r>
      <rPr>
        <sz val="14"/>
        <color rgb="FF000000"/>
        <rFont val="Arial"/>
        <family val="2"/>
      </rPr>
      <t xml:space="preserve">
Z.I. des Iles 
395 rue Docteur Marmonnier
38190 Villard-Bonnot
</t>
    </r>
    <r>
      <rPr>
        <b/>
        <sz val="14"/>
        <color rgb="FF000000"/>
        <rFont val="Arial"/>
        <family val="2"/>
      </rPr>
      <t>360P,770C,770MD</t>
    </r>
  </si>
  <si>
    <t xml:space="preserve">Papiers
Cartons
Canettes
Bouteilles Plastique
</t>
  </si>
  <si>
    <r>
      <t>(24555) CIC Briançon</t>
    </r>
    <r>
      <rPr>
        <sz val="14"/>
        <color rgb="FF000000"/>
        <rFont val="Arial"/>
        <family val="2"/>
      </rPr>
      <t xml:space="preserve">
22 Rue Centrale
05100 Briançon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 xml:space="preserve">
Sacs,cartons
</t>
    </r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</si>
  <si>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10x360P en location MAIS 7 doivent être en rotation</t>
    </r>
  </si>
  <si>
    <t>Papier
Cartons</t>
  </si>
  <si>
    <r>
      <t>(24447) BNP GAP B/E</t>
    </r>
    <r>
      <rPr>
        <sz val="14"/>
        <color rgb="FF000000"/>
        <rFont val="Arial"/>
        <family val="2"/>
      </rPr>
      <t xml:space="preserve">
12 Rue Carnot
05000 Gap
lundi       Fermé
mardi-vendredi     08:30–12:00, 13:30–17:30
jeudi        08:30–12:00, 13:30–18:3
</t>
    </r>
    <r>
      <rPr>
        <b/>
        <sz val="14"/>
        <color rgb="FF000000"/>
        <rFont val="Arial"/>
        <family val="2"/>
      </rPr>
      <t>Collecte des AKILUX BP/C/GC au 1er étage
Collecte des AKILUX BP/C/GC au 4ème étage</t>
    </r>
  </si>
  <si>
    <t>bouteilles plastiques + Canettes métal + Gobelets carton 
Papier
Cartons</t>
  </si>
  <si>
    <r>
      <rPr>
        <b/>
        <sz val="14"/>
        <color rgb="FF000000"/>
        <rFont val="Arial"/>
        <family val="2"/>
      </rPr>
      <t xml:space="preserve">(24505) CADS La Ravoire
</t>
    </r>
    <r>
      <rPr>
        <sz val="14"/>
        <color rgb="FF000000"/>
        <rFont val="Arial"/>
        <family val="2"/>
      </rPr>
      <t xml:space="preserve">Centre commercial Val Fleuri
rue de la Concorde
73490 La Ravoire
</t>
    </r>
  </si>
  <si>
    <t>Papiers
Cartons
Cartouches encre</t>
  </si>
  <si>
    <r>
      <t>(24829) PHARMACIE MARTIN BORRET</t>
    </r>
    <r>
      <rPr>
        <sz val="14"/>
        <color rgb="FF000000"/>
        <rFont val="Arial"/>
        <family val="2"/>
      </rPr>
      <t xml:space="preserve">
84 RD 1090
38190 Bernin
</t>
    </r>
    <r>
      <rPr>
        <b/>
        <sz val="14"/>
        <color rgb="FF000000"/>
        <rFont val="Arial"/>
        <family val="2"/>
      </rPr>
      <t>360 cartons,770 cartons</t>
    </r>
    <r>
      <rPr>
        <sz val="14"/>
        <color rgb="FF000000"/>
        <rFont val="Arial"/>
        <family val="2"/>
      </rPr>
      <t xml:space="preserve">
</t>
    </r>
  </si>
  <si>
    <t>Cartons</t>
  </si>
  <si>
    <r>
      <t>(24445) BNP Briançon</t>
    </r>
    <r>
      <rPr>
        <sz val="14"/>
        <color indexed="8"/>
        <rFont val="Arial"/>
        <family val="2"/>
      </rPr>
      <t xml:space="preserve">
5 Rue Centrale
05100 Briançon
lundi        Fermé
mardi-vendredi      08:30–12:30, 14:00–17:00
jeudi        08:30–12:30, 14:00–18:00
</t>
    </r>
    <r>
      <rPr>
        <b/>
        <sz val="14"/>
        <color rgb="FF000000"/>
        <rFont val="Arial"/>
        <family val="2"/>
      </rPr>
      <t>Corbeilles fermées,cartons</t>
    </r>
  </si>
  <si>
    <t xml:space="preserve">A faire
</t>
  </si>
  <si>
    <t xml:space="preserve">
1 x AKILUX BI FLUX GOBELETS CARTON / CANETTES
1 x AKILUX BOUTEILLES PLASTIQUE</t>
  </si>
  <si>
    <r>
      <t>(24928) URSSAF GRENOBLE LOT 04 B/D</t>
    </r>
    <r>
      <rPr>
        <sz val="14"/>
        <color rgb="FF000000"/>
        <rFont val="Arial"/>
        <family val="2"/>
      </rPr>
      <t xml:space="preserve">
2 Avenue Marie Reynoard
38100 Grenoble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1x770 Papiers/cartons, 1x770 Emballages plastiques + capsules café, 1x120 verre et 1x120 métal</t>
    </r>
  </si>
  <si>
    <t>Papier
Cartons
Verre
Métal
Capsules café</t>
  </si>
  <si>
    <r>
      <t>(8453) CIC GAP C/E</t>
    </r>
    <r>
      <rPr>
        <sz val="14"/>
        <color rgb="FF000000"/>
        <rFont val="Arial"/>
        <family val="2"/>
      </rPr>
      <t xml:space="preserve">
9 Rue Carnot
05000 Gap
lundi        Fermé
mardi       09:00–12:30, 14:00–18:00
mercredi-vendredi   09:00–12:30, 13:30–18:00
</t>
    </r>
    <r>
      <rPr>
        <b/>
        <sz val="14"/>
        <color rgb="FF000000"/>
        <rFont val="Arial"/>
        <family val="2"/>
      </rPr>
      <t>Sacs,cartons</t>
    </r>
  </si>
  <si>
    <r>
      <rPr>
        <b/>
        <sz val="14"/>
        <color rgb="FF000000"/>
        <rFont val="Arial"/>
        <family val="2"/>
      </rPr>
      <t xml:space="preserve">(8334) CERA La Ravoire
</t>
    </r>
    <r>
      <rPr>
        <sz val="14"/>
        <color rgb="FF000000"/>
        <rFont val="Arial"/>
        <family val="2"/>
      </rPr>
      <t xml:space="preserve">55 rue René cassin
73490 La Ravoire
</t>
    </r>
    <r>
      <rPr>
        <b/>
        <sz val="14"/>
        <color rgb="FF000000"/>
        <rFont val="Arial"/>
        <family val="2"/>
      </rPr>
      <t>Sacs dans Aquilux</t>
    </r>
  </si>
  <si>
    <r>
      <t xml:space="preserve">(24659) EUROFINS LABAZUR CROLLES
</t>
    </r>
    <r>
      <rPr>
        <sz val="14"/>
        <color rgb="FF000000"/>
        <rFont val="Arial"/>
        <family val="2"/>
      </rPr>
      <t xml:space="preserve">869 Avenue Ambroise Croisat
38920 CROLLES
</t>
    </r>
    <r>
      <rPr>
        <b/>
        <sz val="14"/>
        <color rgb="FF000000"/>
        <rFont val="Arial"/>
        <family val="2"/>
      </rPr>
      <t>360Papiers</t>
    </r>
  </si>
  <si>
    <r>
      <t>(67970) Banque Populaire AURA BRIANCON</t>
    </r>
    <r>
      <rPr>
        <sz val="14"/>
        <color rgb="FF000000"/>
        <rFont val="Arial"/>
        <family val="2"/>
      </rPr>
      <t xml:space="preserve">
20 av maurice Petsche
05100 BRIANCON
Mardi Mercredi Vendredi 
8h30 - 12h30 et 13h45 à 17h45
le Jeudi
8h30 - 12h00 et 13h45 à 17h45</t>
    </r>
  </si>
  <si>
    <r>
      <t>(24895) SPIP Grenoble C/D</t>
    </r>
    <r>
      <rPr>
        <sz val="14"/>
        <color rgb="FF000000"/>
        <rFont val="Arial"/>
        <family val="2"/>
      </rPr>
      <t xml:space="preserve">
84 Rue des Alliés
38100 Grenoble</t>
    </r>
  </si>
  <si>
    <r>
      <rPr>
        <b/>
        <sz val="14"/>
        <color rgb="FF000000"/>
        <rFont val="Arial"/>
        <family val="2"/>
      </rPr>
      <t>(77063) SOCIETE GENERAL GAP CARNOT D/E</t>
    </r>
    <r>
      <rPr>
        <sz val="14"/>
        <color rgb="FF000000"/>
        <rFont val="Arial"/>
        <family val="2"/>
      </rPr>
      <t xml:space="preserve">
3 Rue Carnot
05 000 GAP
9h-12h30 / 13h30-18h
</t>
    </r>
    <r>
      <rPr>
        <b/>
        <sz val="14"/>
        <color rgb="FF000000"/>
        <rFont val="Arial"/>
        <family val="2"/>
      </rPr>
      <t xml:space="preserve">1 Aquilux papiers + cartons en vrac
</t>
    </r>
    <r>
      <rPr>
        <b/>
        <sz val="14"/>
        <color rgb="FFFF0000"/>
        <rFont val="Arial"/>
        <family val="2"/>
      </rPr>
      <t>ATTENTION : Ne pas collecter l'aquilux DIB</t>
    </r>
  </si>
  <si>
    <t>Papier
Cartons
Cartes à puces (ALD)</t>
  </si>
  <si>
    <r>
      <t xml:space="preserve">(24891) SOPRA GRENOBLE (Bâtiment AG2R) A/B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Lundi au vendredi : 8h30-17h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</si>
  <si>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t>Essuis-mains
Papiers
Bouteilles PET
Canettes
Verre
Piles (ALD)
Cartouches d'encre (ALD)
DEEE (ALD)</t>
  </si>
  <si>
    <r>
      <t xml:space="preserve">(43380) TEISSEIRE </t>
    </r>
    <r>
      <rPr>
        <sz val="14"/>
        <color rgb="FF000000"/>
        <rFont val="Arial"/>
        <family val="2"/>
      </rPr>
      <t xml:space="preserve">
482 avenue Ambroise Croizat
38926 Crolles
</t>
    </r>
    <r>
      <rPr>
        <b/>
        <sz val="14"/>
        <color rgb="FF000000"/>
        <rFont val="Arial"/>
        <family val="2"/>
      </rPr>
      <t>770P,770MD</t>
    </r>
  </si>
  <si>
    <t>Papier
Cartons
Gob Cart
Canettes
Cartouches encre
ALD Piles</t>
  </si>
  <si>
    <r>
      <t xml:space="preserve">(48640) MAAF-BRIANCON </t>
    </r>
    <r>
      <rPr>
        <sz val="14"/>
        <color rgb="FF000000"/>
        <rFont val="Arial"/>
        <family val="2"/>
      </rPr>
      <t xml:space="preserve">
6  Bis avenue du General de Gaulle 
05100 BRIANCON 
0476758483 
Lundi au vendredi : 9h30 12h30  / 14h 18h 
</t>
    </r>
    <r>
      <rPr>
        <b/>
        <sz val="14"/>
        <color rgb="FF000000"/>
        <rFont val="Arial"/>
        <family val="2"/>
      </rPr>
      <t>Collecte à la corbeille</t>
    </r>
  </si>
  <si>
    <r>
      <t>(8749) POINT P Carrelage Grenoble D/D</t>
    </r>
    <r>
      <rPr>
        <sz val="14"/>
        <color rgb="FF000000"/>
        <rFont val="Arial"/>
        <family val="2"/>
      </rPr>
      <t xml:space="preserve">
52 Rue des Alliés
38100 Grenoble
lundi-vendredi          07:00–12:00, 13:30–17:30
</t>
    </r>
    <r>
      <rPr>
        <b/>
        <sz val="14"/>
        <color rgb="FF000000"/>
        <rFont val="Arial"/>
        <family val="2"/>
      </rPr>
      <t>1x 770 Papiers/cartons</t>
    </r>
  </si>
  <si>
    <r>
      <t>(24885) SOCIETE GENERALE E/E</t>
    </r>
    <r>
      <rPr>
        <sz val="14"/>
        <color rgb="FF000000"/>
        <rFont val="Arial"/>
        <family val="2"/>
      </rPr>
      <t xml:space="preserve">
2b Rue Carnot
05000 Gap
lundi       Fermé
mardi-vendredi    09:00–12:30, 13:30–18:00
jeudi         09:00–12:30, 14:30–18:00</t>
    </r>
  </si>
  <si>
    <r>
      <t xml:space="preserve">(9659) AG2R PRO IMPEC B/B
</t>
    </r>
    <r>
      <rPr>
        <sz val="14"/>
        <color rgb="FF000000"/>
        <rFont val="Arial"/>
        <family val="2"/>
      </rPr>
      <t xml:space="preserve"> 40 avenue Edmond Esmonin
38067 Grenoble
</t>
    </r>
    <r>
      <rPr>
        <b/>
        <sz val="14"/>
        <color rgb="FF000000"/>
        <rFont val="Arial"/>
        <family val="2"/>
      </rPr>
      <t xml:space="preserve">08H30 à 12H15 et de 13H30 à 17H
240V,2x360P,770C,770MD
</t>
    </r>
    <r>
      <rPr>
        <b/>
        <sz val="14"/>
        <color rgb="FFFF0000"/>
        <rFont val="Arial"/>
        <family val="2"/>
      </rPr>
      <t>PRENDRE CLEF DU LOCAL POUBELLE EXTERIEUR</t>
    </r>
  </si>
  <si>
    <t>Papiers
Cartons
Gobelets Cart
Bouteilles plast
Canettes
Piles
D3E</t>
  </si>
  <si>
    <r>
      <t xml:space="preserve">(8443) CIC Crolles </t>
    </r>
    <r>
      <rPr>
        <sz val="14"/>
        <color rgb="FF000000"/>
        <rFont val="Arial"/>
        <family val="2"/>
      </rPr>
      <t xml:space="preserve">
755 Av. Ambroise Croizat
38920 Crolles
lundi           Fermé
mardi           09:00–12:30, 14:00–18:00
mercredi-vendredi       09:00–12:30, 13:30–18:00
</t>
    </r>
    <r>
      <rPr>
        <b/>
        <sz val="14"/>
        <color rgb="FF000000"/>
        <rFont val="Arial"/>
        <family val="2"/>
      </rPr>
      <t>Sacs, cartons</t>
    </r>
  </si>
  <si>
    <r>
      <t>(24836) France Travail Briançon</t>
    </r>
    <r>
      <rPr>
        <sz val="14"/>
        <color rgb="FF000000"/>
        <rFont val="Arial"/>
        <family val="2"/>
      </rPr>
      <t xml:space="preserve">
Le Pre Du Moulin
6 Av. du Général de Gaulle 
Batiment F
05100 Briançon
lundi-vendredi      08:30–16:00
</t>
    </r>
    <r>
      <rPr>
        <b/>
        <sz val="14"/>
        <color rgb="FFFF0000"/>
        <rFont val="Arial"/>
        <family val="2"/>
      </rPr>
      <t>JEUDI 08:30–12:30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</si>
  <si>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t>Bouteilles plastique
- Canettes
- Gobelets carton
- Cartouches d'encre</t>
  </si>
  <si>
    <r>
      <t>(24708) HOMEPERF</t>
    </r>
    <r>
      <rPr>
        <sz val="14"/>
        <color rgb="FF000000"/>
        <rFont val="Arial"/>
        <family val="2"/>
      </rPr>
      <t xml:space="preserve">
95 Rue Général Mangin
38100 Grenoble
</t>
    </r>
    <r>
      <rPr>
        <b/>
        <sz val="14"/>
        <color rgb="FFFF0000"/>
        <rFont val="Arial"/>
        <family val="2"/>
      </rPr>
      <t xml:space="preserve">CODE 7473
</t>
    </r>
    <r>
      <rPr>
        <sz val="14"/>
        <color rgb="FF000000"/>
        <rFont val="Arial"/>
        <family val="2"/>
      </rPr>
      <t xml:space="preserve">lundi-vendredi       09:00–18:00
</t>
    </r>
    <r>
      <rPr>
        <b/>
        <sz val="14"/>
        <color rgb="FF000000"/>
        <rFont val="Arial"/>
        <family val="2"/>
      </rPr>
      <t>2x770 Papiers</t>
    </r>
  </si>
  <si>
    <t xml:space="preserve">
Papiers
Bouteilles plast
Cartouches encre</t>
  </si>
  <si>
    <r>
      <t xml:space="preserve">(73526) MATERNITE CENTRE HOSPITALIER DE GAP SODILAC
</t>
    </r>
    <r>
      <rPr>
        <sz val="14"/>
        <color rgb="FF000000"/>
        <rFont val="Arial"/>
        <family val="2"/>
      </rPr>
      <t>1 Place Auguste Muret
05000 GAP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CODE PORTE : 1670X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Claire CHEVALIER : 0492407896</t>
    </r>
    <r>
      <rPr>
        <b/>
        <sz val="14"/>
        <color rgb="FF000000"/>
        <rFont val="Arial"/>
        <family val="2"/>
      </rPr>
      <t xml:space="preserve">
2 Aquiluxs Nourette</t>
    </r>
  </si>
  <si>
    <t>NOURETTE</t>
  </si>
  <si>
    <r>
      <t>(24928) URSSAF GRENOBLE LOT 04</t>
    </r>
    <r>
      <rPr>
        <sz val="14"/>
        <color rgb="FF000000"/>
        <rFont val="Arial"/>
        <family val="2"/>
      </rPr>
      <t xml:space="preserve">
2 Avenue Marie Reynoard
38100 Grenoble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1x770 Papiers/cartons, 1x770 Emballages plastiques + capsules café, 1x120 verre et 1x120 métal</t>
    </r>
  </si>
  <si>
    <r>
      <t xml:space="preserve">(65740) AMCOR </t>
    </r>
    <r>
      <rPr>
        <sz val="14"/>
        <color rgb="FF000000"/>
        <rFont val="Arial"/>
        <family val="2"/>
      </rPr>
      <t xml:space="preserve">
Boulevard de la République
38190 FROGES
</t>
    </r>
    <r>
      <rPr>
        <b/>
        <sz val="14"/>
        <color rgb="FF000000"/>
        <rFont val="Arial"/>
        <family val="2"/>
      </rPr>
      <t>3 Poins de collecte :
Batiment administratif + Atelier + Usine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
PROTOCOLE DE COLLECTE OBLIGATOIRE</t>
    </r>
  </si>
  <si>
    <t>Papiers
Multidéchets</t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</si>
  <si>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 xml:space="preserve">4x360 Papiers + 1x770 Cartons + 1x770 MD 
</t>
    </r>
    <r>
      <rPr>
        <sz val="14"/>
        <color rgb="FF000000"/>
        <rFont val="Arial"/>
        <family val="2"/>
      </rPr>
      <t>1x120 DEEE (ALD)</t>
    </r>
  </si>
  <si>
    <t>D</t>
  </si>
  <si>
    <t>Papier
D3E ALD (120)</t>
  </si>
  <si>
    <r>
      <t>(67966) Banque Populaire AURA GAP + AGP</t>
    </r>
    <r>
      <rPr>
        <sz val="14"/>
        <color rgb="FF000000"/>
        <rFont val="Arial"/>
        <family val="2"/>
      </rPr>
      <t xml:space="preserve">
pl. ladoucette
05000 GAP
</t>
    </r>
    <r>
      <rPr>
        <b/>
        <u/>
        <sz val="14"/>
        <color rgb="FFFF0000"/>
        <rFont val="Arial"/>
        <family val="2"/>
      </rPr>
      <t>ATTENTION :</t>
    </r>
    <r>
      <rPr>
        <b/>
        <sz val="14"/>
        <color rgb="FFFF0000"/>
        <rFont val="Arial"/>
        <family val="2"/>
      </rPr>
      <t xml:space="preserve"> PLUSIEURS AGENCES (Regarder le nombre de sacs pour savoir le nombre d'aquilux présentes chez le client)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</si>
  <si>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r>
      <t xml:space="preserve">(66016) ECRIN SYSTEMS
</t>
    </r>
    <r>
      <rPr>
        <sz val="14"/>
        <color rgb="FF000000"/>
        <rFont val="Arial"/>
        <family val="2"/>
      </rPr>
      <t>ZI du Pré Roux
143 Rue Louis Néel
38920 CROLLES</t>
    </r>
    <r>
      <rPr>
        <b/>
        <sz val="14"/>
        <color rgb="FF000000"/>
        <rFont val="Arial"/>
        <family val="2"/>
      </rPr>
      <t xml:space="preserve">
1x360 MD et 1x770 Métal
</t>
    </r>
    <r>
      <rPr>
        <b/>
        <u/>
        <sz val="14"/>
        <color rgb="FF00B050"/>
        <rFont val="Arial"/>
        <family val="2"/>
      </rPr>
      <t xml:space="preserve">PONCTUEL S02 </t>
    </r>
    <r>
      <rPr>
        <b/>
        <sz val="14"/>
        <color rgb="FF00B050"/>
        <rFont val="Arial"/>
        <family val="2"/>
      </rPr>
      <t>: REMETTRE LES BONNES ETIQUETTES SUR LES BACS + LIVRER 1 CORBEILLE AMPOULE + 1 CORBEILLE NEONS + 1 sac Tchaomégôts</t>
    </r>
  </si>
  <si>
    <t>Métal
Multidéchets</t>
  </si>
  <si>
    <r>
      <t>(59341) CREDIT AGRICOLE de GAP (CAAP TOKORO)</t>
    </r>
    <r>
      <rPr>
        <sz val="14"/>
        <color rgb="FF000000"/>
        <rFont val="Arial"/>
        <family val="2"/>
      </rPr>
      <t xml:space="preserve">
84 Av. d'Embrun
05000 GAP
Olivier MOUNIER omounier@elise.com.fr
lundi au jeudi : 08:30–12:15, 13:30–17:00
vendredi 08:30–12:15</t>
    </r>
  </si>
  <si>
    <t>sacs MD fermés séparés mis dans le bac
Bouteilles plastique
Canettes
Gobelets Carton</t>
  </si>
  <si>
    <t>Montbonnot</t>
  </si>
  <si>
    <r>
      <t xml:space="preserve">(24869) SEIITRA RESEAUX
</t>
    </r>
    <r>
      <rPr>
        <sz val="14"/>
        <color rgb="FF000000"/>
        <rFont val="Arial"/>
        <family val="2"/>
      </rPr>
      <t>12 avenue Jean Kuntzmann
38330 Montbonnot Saint Martin</t>
    </r>
    <r>
      <rPr>
        <b/>
        <sz val="14"/>
        <color rgb="FF000000"/>
        <rFont val="Arial"/>
        <family val="2"/>
      </rPr>
      <t xml:space="preserve">
360P,360MDMasques,770MD</t>
    </r>
  </si>
  <si>
    <t>Papiers
Cartons
Gob cart
Canette
Bout Plast
Masques
D.I.B.</t>
  </si>
  <si>
    <r>
      <t>(67967) Banque Populaire AURA GAP TOKORO</t>
    </r>
    <r>
      <rPr>
        <sz val="14"/>
        <color rgb="FF000000"/>
        <rFont val="Arial"/>
        <family val="2"/>
      </rPr>
      <t xml:space="preserve">
20 avenue Emile Didier
05000 GAP 
Mardi Mercredi Vendredi 
8h30 - 12h30 et 13h45 à 17h45
le Jeudi
8h30 - 12h00 et 13h45 à 17h45</t>
    </r>
  </si>
  <si>
    <r>
      <t xml:space="preserve">(78446) KLA CORPORATION
</t>
    </r>
    <r>
      <rPr>
        <sz val="14"/>
        <color rgb="FF000000"/>
        <rFont val="Arial"/>
        <family val="2"/>
      </rPr>
      <t xml:space="preserve">387 Avenue Jean Kuntzmann
38330 MONTBONNOT SAINT MARTIN
</t>
    </r>
    <r>
      <rPr>
        <b/>
        <sz val="14"/>
        <color rgb="FF00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Lundi au vendredi </t>
    </r>
    <r>
      <rPr>
        <sz val="14"/>
        <color rgb="FF000000"/>
        <rFont val="Arial"/>
        <family val="2"/>
      </rPr>
      <t>: 8h30-17h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BIODECHETS</t>
    </r>
  </si>
  <si>
    <r>
      <rPr>
        <b/>
        <sz val="14"/>
        <color theme="1"/>
        <rFont val="Aptos Narrow"/>
        <family val="2"/>
        <scheme val="minor"/>
      </rPr>
      <t xml:space="preserve">(48068) GMF - GAP </t>
    </r>
    <r>
      <rPr>
        <b/>
        <sz val="22"/>
        <color rgb="FF00B0F0"/>
        <rFont val="Aptos Narrow"/>
        <family val="2"/>
        <scheme val="minor"/>
      </rPr>
      <t>A/B</t>
    </r>
    <r>
      <rPr>
        <sz val="14"/>
        <color rgb="FF000000"/>
        <rFont val="Arial"/>
        <family val="2"/>
      </rPr>
      <t xml:space="preserve">
</t>
    </r>
    <r>
      <rPr>
        <sz val="14"/>
        <rFont val="Aptos Narrow"/>
        <family val="2"/>
        <scheme val="minor"/>
      </rPr>
      <t>6 boulevard d'Orient</t>
    </r>
    <r>
      <rPr>
        <sz val="14"/>
        <color rgb="FF000000"/>
        <rFont val="Arial"/>
        <family val="2"/>
      </rPr>
      <t xml:space="preserve">
05000 GAP 
0498016620 
Mardi au vendredi : 9h 12h  12h 13h30 18h 
</t>
    </r>
    <r>
      <rPr>
        <b/>
        <sz val="14"/>
        <color rgb="FF000000"/>
        <rFont val="Arial"/>
        <family val="2"/>
      </rPr>
      <t>Collecte à la corbeille</t>
    </r>
  </si>
  <si>
    <r>
      <t>(24639) ENTREPOT du BRICOLAGE Gap B/B</t>
    </r>
    <r>
      <rPr>
        <sz val="14"/>
        <color rgb="FF000000"/>
        <rFont val="Arial"/>
        <family val="2"/>
      </rPr>
      <t xml:space="preserve">
26 Bd d'Orient
05000 Gap
lundi-vendredu    07:30–19:00
</t>
    </r>
    <r>
      <rPr>
        <b/>
        <sz val="14"/>
        <color rgb="FF000000"/>
        <rFont val="Arial"/>
        <family val="2"/>
      </rPr>
      <t>240P,770C,770MD</t>
    </r>
  </si>
  <si>
    <r>
      <t xml:space="preserve">(79918) SAMSE GAP GROS ŒUVRE A/B
</t>
    </r>
    <r>
      <rPr>
        <sz val="14"/>
        <color rgb="FF000000"/>
        <rFont val="Arial"/>
        <family val="2"/>
      </rPr>
      <t xml:space="preserve">13 Route des Fauvins
05000 GAP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8h-12h / 14h-17h</t>
    </r>
    <r>
      <rPr>
        <b/>
        <sz val="14"/>
        <color rgb="FF000000"/>
        <rFont val="Arial"/>
        <family val="2"/>
      </rPr>
      <t xml:space="preserve">
1x360 Gobeles Cartons
</t>
    </r>
    <r>
      <rPr>
        <sz val="14"/>
        <color rgb="FF000000"/>
        <rFont val="Arial"/>
        <family val="2"/>
      </rPr>
      <t>1 battrimeuble (ALD)</t>
    </r>
  </si>
  <si>
    <t>Gobelets Cartons
Piles (ALD)</t>
  </si>
  <si>
    <r>
      <t xml:space="preserve">(76422) SAMSE GAP SECOND ŒUVRE B/B
</t>
    </r>
    <r>
      <rPr>
        <sz val="14"/>
        <color rgb="FF000000"/>
        <rFont val="Arial"/>
        <family val="2"/>
      </rPr>
      <t>22 Route des Fauvins
05000 GAP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8h-12h / 14h-17h</t>
    </r>
    <r>
      <rPr>
        <b/>
        <sz val="14"/>
        <color rgb="FF000000"/>
        <rFont val="Arial"/>
        <family val="2"/>
      </rPr>
      <t xml:space="preserve">
1x360 Gobeles Cartons
</t>
    </r>
    <r>
      <rPr>
        <sz val="14"/>
        <color rgb="FF000000"/>
        <rFont val="Arial"/>
        <family val="2"/>
      </rPr>
      <t>1 battrimeuble (ALD)</t>
    </r>
  </si>
  <si>
    <r>
      <t>(24423) ARS Gap A/C</t>
    </r>
    <r>
      <rPr>
        <sz val="14"/>
        <color rgb="FF000000"/>
        <rFont val="Arial"/>
        <family val="2"/>
      </rPr>
      <t xml:space="preserve">
Parc Agroforest
5 rue des Silos 
05000 Gap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BUREAUX ARS au 1ER ETAGE de l'immeuble</t>
    </r>
  </si>
  <si>
    <r>
      <t>(24901) ANDERLAINE (Ex : SR Conseil) Gap B/C</t>
    </r>
    <r>
      <rPr>
        <sz val="14"/>
        <color rgb="FF000000"/>
        <rFont val="Arial"/>
        <family val="2"/>
      </rPr>
      <t xml:space="preserve">
5 rue des Silos
05000 GAP
</t>
    </r>
    <r>
      <rPr>
        <b/>
        <sz val="14"/>
        <color rgb="FF000000"/>
        <rFont val="Arial"/>
        <family val="2"/>
      </rPr>
      <t>Sacs</t>
    </r>
  </si>
  <si>
    <t>Papîers
Gobelets carton
Capsules café</t>
  </si>
  <si>
    <r>
      <t xml:space="preserve">(24922) TRANSPORT DEVOLUY C/C
</t>
    </r>
    <r>
      <rPr>
        <sz val="14"/>
        <color rgb="FF000000"/>
        <rFont val="Arial"/>
        <family val="2"/>
      </rPr>
      <t xml:space="preserve">4 rue des Silos
05000 Gap
</t>
    </r>
    <r>
      <rPr>
        <b/>
        <sz val="14"/>
        <color rgb="FF000000"/>
        <rFont val="Arial"/>
        <family val="2"/>
      </rPr>
      <t>240P,770MD</t>
    </r>
  </si>
  <si>
    <t>Papiers
Cartons
Gobelets
Canettes
Bouteilles Plast</t>
  </si>
  <si>
    <r>
      <t>(8827) SOCOTEC Gap</t>
    </r>
    <r>
      <rPr>
        <sz val="14"/>
        <color rgb="FF000000"/>
        <rFont val="Arial"/>
        <family val="2"/>
      </rPr>
      <t xml:space="preserve">
6 Rue du Clair Logis
05000 Gap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</si>
  <si>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theme="1"/>
        <rFont val="Aptos Narrow"/>
        <family val="2"/>
        <scheme val="minor"/>
      </rPr>
      <t xml:space="preserve">(48093) MAAF-GAP </t>
    </r>
    <r>
      <rPr>
        <sz val="14"/>
        <color rgb="FF000000"/>
        <rFont val="Arial"/>
        <family val="2"/>
      </rPr>
      <t xml:space="preserve">
22  Bd de la Liberation 
05000 GAP 
0498016620 
</t>
    </r>
    <r>
      <rPr>
        <sz val="14"/>
        <color rgb="FFFF0000"/>
        <rFont val="Aptos Narrow"/>
        <family val="2"/>
        <scheme val="minor"/>
      </rPr>
      <t xml:space="preserve">Collecte à la corbeille
</t>
    </r>
    <r>
      <rPr>
        <sz val="14"/>
        <rFont val="Aptos Narrow"/>
        <family val="2"/>
        <scheme val="minor"/>
      </rPr>
      <t xml:space="preserve">
lundi 	13:30–17:30
mardi au vendredi : 09:00–12:00, 13:30–17:30</t>
    </r>
    <r>
      <rPr>
        <sz val="20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</si>
  <si>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(24536) CEPAC GAP VERDUN</t>
    </r>
    <r>
      <rPr>
        <sz val="14"/>
        <color rgb="FF000000"/>
        <rFont val="Arial"/>
        <family val="2"/>
      </rPr>
      <t xml:space="preserve">
Place de Verdun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05000 Gap
</t>
    </r>
    <r>
      <rPr>
        <b/>
        <sz val="14"/>
        <color rgb="FF000000"/>
        <rFont val="Arial"/>
        <family val="2"/>
      </rPr>
      <t>360P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Collecter le BAC PAPIER  et les SACS MULTI AU 2è ÉTAGE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B0F0"/>
        <rFont val="Arial"/>
        <family val="2"/>
      </rPr>
      <t xml:space="preserve">
S'adresser à Mme HADJ Sarah</t>
    </r>
  </si>
  <si>
    <t>Papiers
Cartons
Gobelets Cartons</t>
  </si>
  <si>
    <r>
      <t>(67968) Banque Populaire AURA GAP-FONTREYNE</t>
    </r>
    <r>
      <rPr>
        <sz val="14"/>
        <color rgb="FF000000"/>
        <rFont val="Arial"/>
        <family val="2"/>
      </rPr>
      <t xml:space="preserve">
8 AVENUE DE PROVENCE            
05000 GAP
Mardi Mercredi Vendredi 
8h30 - 12h30 et 13h45 à 17h45
le Jeudi
8h30 - 12h00 et 13h45 à 17h45</t>
    </r>
  </si>
  <si>
    <r>
      <t xml:space="preserve">(80302) BOULANGERIE LIEVAL
</t>
    </r>
    <r>
      <rPr>
        <sz val="14"/>
        <color rgb="FF000000"/>
        <rFont val="Arial"/>
        <family val="2"/>
      </rPr>
      <t xml:space="preserve">78 Avenue de Provence
05000 GAP
Lundi - vendredi : 6h-19h30
</t>
    </r>
    <r>
      <rPr>
        <b/>
        <sz val="14"/>
        <color rgb="FFFF0000"/>
        <rFont val="Arial"/>
        <family val="2"/>
      </rPr>
      <t>1 Ubin à vider + 1x240 SPECIAL NESSPRESSO</t>
    </r>
  </si>
  <si>
    <t>Capsules Nespresso</t>
  </si>
  <si>
    <r>
      <t>(67969) Banque Populaire AURA AE GAP + AG AGRI</t>
    </r>
    <r>
      <rPr>
        <sz val="14"/>
        <color rgb="FF000000"/>
        <rFont val="Arial"/>
        <family val="2"/>
      </rPr>
      <t xml:space="preserve">
Lotissement St Abdon
70 Impasse ST Abdon
05130 TALLARD
</t>
    </r>
    <r>
      <rPr>
        <u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ATTENTION :</t>
    </r>
    <r>
      <rPr>
        <b/>
        <sz val="14"/>
        <color rgb="FFFF0000"/>
        <rFont val="Arial"/>
        <family val="2"/>
      </rPr>
      <t xml:space="preserve"> PLUSIEURS AGENCES (Regarder le nombre de sacs pour savoir le nombre d'aquilux présentes chez le client)</t>
    </r>
    <r>
      <rPr>
        <sz val="14"/>
        <color rgb="FF000000"/>
        <rFont val="Arial"/>
        <family val="2"/>
      </rPr>
      <t xml:space="preserve">
Lundi Mardi Mercredi Jeudi Vendredi
8h30-12h00 et 13h45-17h45</t>
    </r>
  </si>
  <si>
    <t>Grenoble / Echirolles</t>
  </si>
  <si>
    <t xml:space="preserve">Grenoble
SMV
</t>
  </si>
  <si>
    <t>Maurienne / St Hélène / Savoie</t>
  </si>
  <si>
    <t>Albertville / Moutiers</t>
  </si>
  <si>
    <t>Camion 4</t>
  </si>
  <si>
    <r>
      <t>(62518) NORMAL -OPTI environnement</t>
    </r>
    <r>
      <rPr>
        <sz val="16"/>
        <color rgb="FF000000"/>
        <rFont val="Arial"/>
        <family val="2"/>
      </rPr>
      <t xml:space="preserve">
5 rue de la république
38000 Grenoble
</t>
    </r>
    <r>
      <rPr>
        <sz val="16"/>
        <color rgb="FFFF0000"/>
        <rFont val="Arial"/>
        <family val="2"/>
      </rPr>
      <t xml:space="preserve">AVANT 9 H </t>
    </r>
    <r>
      <rPr>
        <sz val="16"/>
        <color rgb="FF000000"/>
        <rFont val="Arial"/>
        <family val="2"/>
      </rPr>
      <t xml:space="preserve">
06 14 07 41 10 
0635389608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</si>
  <si>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>AVANT 9 H</t>
    </r>
    <r>
      <rPr>
        <sz val="14"/>
        <color rgb="FFFF0000"/>
        <rFont val="Arial"/>
        <family val="2"/>
      </rPr>
      <t xml:space="preserve"> 
</t>
    </r>
    <r>
      <rPr>
        <sz val="14"/>
        <color rgb="FF000000"/>
        <rFont val="Arial"/>
        <family val="2"/>
      </rPr>
      <t>06 14 07 41 10 
0635389608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</si>
  <si>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000000"/>
        <rFont val="Arial"/>
        <family val="2"/>
      </rPr>
      <t xml:space="preserve">AVANT 9 H 
</t>
    </r>
    <r>
      <rPr>
        <sz val="14"/>
        <color rgb="FF000000"/>
        <rFont val="Arial"/>
        <family val="2"/>
      </rPr>
      <t>06 14 07 41 10 
0635389608</t>
    </r>
  </si>
  <si>
    <r>
      <rPr>
        <b/>
        <sz val="14"/>
        <color rgb="FF000000"/>
        <rFont val="Arial"/>
        <family val="2"/>
      </rPr>
      <t>(26587) MMV VAL CENIS</t>
    </r>
    <r>
      <rPr>
        <sz val="14"/>
        <color rgb="FF000000"/>
        <rFont val="Arial"/>
        <family val="2"/>
      </rPr>
      <t xml:space="preserve">
VILLAGE CLUB LE VAL CENIS - QUARTIER DES SABLONS
6 chemin des Crueux
73480  LANSLEBOURG
</t>
    </r>
    <r>
      <rPr>
        <b/>
        <sz val="14"/>
        <color rgb="FFFF0000"/>
        <rFont val="Arial"/>
        <family val="2"/>
      </rPr>
      <t xml:space="preserve">
21/12/24 au 18/04/25</t>
    </r>
  </si>
  <si>
    <t>Albertville</t>
  </si>
  <si>
    <r>
      <rPr>
        <b/>
        <sz val="14"/>
        <color theme="1"/>
        <rFont val="Aptos Narrow"/>
        <family val="2"/>
        <scheme val="minor"/>
      </rPr>
      <t xml:space="preserve">(48073) MAAF-ALBERTVILLE </t>
    </r>
    <r>
      <rPr>
        <sz val="14"/>
        <color rgb="FF000000"/>
        <rFont val="Arial"/>
        <family val="2"/>
      </rPr>
      <t xml:space="preserve">
2  Rue Gambetta 
73200 ALBERTVILLE
0479964331 
du lundi au vendredi 9h 12h  / 14h30 17h30 
</t>
    </r>
    <r>
      <rPr>
        <b/>
        <sz val="14"/>
        <rFont val="Aptos Narrow"/>
        <family val="2"/>
        <scheme val="minor"/>
      </rPr>
      <t>Collecte à la corbeille</t>
    </r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</si>
  <si>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
  </t>
    </r>
    <r>
      <rPr>
        <b/>
        <sz val="14"/>
        <color rgb="FFFF0000"/>
        <rFont val="Arial"/>
        <family val="2"/>
      </rPr>
      <t xml:space="preserve">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</t>
    </r>
  </si>
  <si>
    <t>Papiers
Cartons
Canettes
Bouteilles plastique
Capsules café
Verres
Piles
Masques</t>
  </si>
  <si>
    <r>
      <t xml:space="preserve">(24893) SPARTOO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au 16 et 18 rue Henri Barbusse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</si>
  <si>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t>Papiers
Cartons
Gobelets carton
Canettes
Bouteilles plastique
DEEE</t>
  </si>
  <si>
    <r>
      <t>(24799) NOVEL</t>
    </r>
    <r>
      <rPr>
        <sz val="14"/>
        <color rgb="FF000000"/>
        <rFont val="Arial"/>
        <family val="2"/>
      </rPr>
      <t xml:space="preserve">
SARL Notaire de La Coupole
6 Rue Denfert Rochereau
38000 Grenoble
</t>
    </r>
    <r>
      <rPr>
        <b/>
        <sz val="14"/>
        <color rgb="FF000000"/>
        <rFont val="Arial"/>
        <family val="2"/>
      </rPr>
      <t xml:space="preserve">2x360P,240P
</t>
    </r>
    <r>
      <rPr>
        <b/>
        <sz val="14"/>
        <color rgb="FFFF0000"/>
        <rFont val="Arial"/>
        <family val="2"/>
      </rPr>
      <t xml:space="preserve">Attention les bacs sont au 1er et 2ème étage </t>
    </r>
  </si>
  <si>
    <r>
      <rPr>
        <b/>
        <sz val="14"/>
        <color rgb="FF000000"/>
        <rFont val="Arial"/>
        <family val="2"/>
      </rPr>
      <t>(64821) MMV LE CORBIER - L' ETOILE LES SYBELLES</t>
    </r>
    <r>
      <rPr>
        <sz val="14"/>
        <color rgb="FF000000"/>
        <rFont val="Arial"/>
        <family val="2"/>
      </rPr>
      <t xml:space="preserve">
RT L'ETOILE DES SYBELLES
Lieu dit LES ORGIERES - LE CORBIER - VILLAREMBERT  
33 chemin du mont corbier
73300  LE CORBIER 
</t>
    </r>
    <r>
      <rPr>
        <b/>
        <sz val="14"/>
        <color rgb="FFFF0000"/>
        <rFont val="Arial"/>
        <family val="2"/>
      </rPr>
      <t>13/12/25 au 11/04/26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</si>
  <si>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mercredi, vendredi 8h30 - 12h00   13h30 - 18h00
jeudi 8h30 - 12h00   14h30 - 18h00
</t>
    </r>
    <r>
      <rPr>
        <b/>
        <sz val="14"/>
        <color rgb="FFFF0000"/>
        <rFont val="Arial"/>
        <family val="2"/>
      </rPr>
      <t>COLLECTE DIB</t>
    </r>
  </si>
  <si>
    <t>Papiers
Cartons
DIB</t>
  </si>
  <si>
    <r>
      <t xml:space="preserve">(76739) LA MAISON DE LA PIZZA SANA MANDELA A/D
</t>
    </r>
    <r>
      <rPr>
        <sz val="14"/>
        <color rgb="FF000000"/>
        <rFont val="Arial"/>
        <family val="2"/>
      </rPr>
      <t>71-73 rue Félix Esclangon
Place Nelson Mandela 
38000 GRENOBLE
0658181883</t>
    </r>
    <r>
      <rPr>
        <b/>
        <sz val="14"/>
        <color rgb="FF000000"/>
        <rFont val="Arial"/>
        <family val="2"/>
      </rPr>
      <t xml:space="preserve">
2x360 Verre</t>
    </r>
  </si>
  <si>
    <t>Verre</t>
  </si>
  <si>
    <r>
      <t>(67974) Banque Populaire AURA GRENOBLE-JAURES + AGP</t>
    </r>
    <r>
      <rPr>
        <sz val="14"/>
        <color rgb="FF000000"/>
        <rFont val="Arial"/>
        <family val="2"/>
      </rPr>
      <t xml:space="preserve">
13 crs jean jaurés 
38000 GRENOBLE
</t>
    </r>
    <r>
      <rPr>
        <b/>
        <u/>
        <sz val="14"/>
        <color rgb="FFFF0000"/>
        <rFont val="Arial"/>
        <family val="2"/>
      </rPr>
      <t>2 Points de collecte ches ce client : 3 Aquilux au RDC et 2 Aquilux dans les étages car  il s'agit de 2 banques différentes</t>
    </r>
    <r>
      <rPr>
        <sz val="14"/>
        <color rgb="FF000000"/>
        <rFont val="Arial"/>
        <family val="2"/>
      </rPr>
      <t xml:space="preserve">
Lundi Mardi Mercredi et Vendredi 
9h - 12h15 et 13h45 à 17h45
le Jeudi
9h - 12h00 et 13h45 à 17h45
</t>
    </r>
  </si>
  <si>
    <r>
      <t>(8690) LCL Liberation Grenoble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</si>
  <si>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t>Papiers
 Cartons
DIB</t>
  </si>
  <si>
    <t>Maurienne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</si>
  <si>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sz val="14"/>
        <color rgb="FF000000"/>
        <rFont val="Arial"/>
        <family val="2"/>
      </rPr>
      <t xml:space="preserve">8h-18h
</t>
    </r>
    <r>
      <rPr>
        <b/>
        <sz val="14"/>
        <color rgb="FF000000"/>
        <rFont val="Arial"/>
        <family val="2"/>
      </rPr>
      <t xml:space="preserve">2 Demi lunes confidentielles </t>
    </r>
    <r>
      <rPr>
        <b/>
        <sz val="14"/>
        <color rgb="FFFF0000"/>
        <rFont val="Arial"/>
        <family val="2"/>
      </rPr>
      <t xml:space="preserve">(Sacs bleus)
</t>
    </r>
    <r>
      <rPr>
        <b/>
        <sz val="14"/>
        <rFont val="Arial"/>
        <family val="2"/>
      </rPr>
      <t>1x120 Bio + 1x360 Papiers + 1x770 DIB + 1x770 MD/Cartons</t>
    </r>
  </si>
  <si>
    <t>Biodéchets (120L)
Papiers (360L)
DIB (1x770L)
Cartons + MD (1x770L)
Papiers confidentiels (2 Demi Lunes)</t>
  </si>
  <si>
    <r>
      <t>(24620) EDF Albertville</t>
    </r>
    <r>
      <rPr>
        <sz val="14"/>
        <color rgb="FF000000"/>
        <rFont val="Arial"/>
        <family val="2"/>
      </rPr>
      <t xml:space="preserve">
213 chemin de la Cassine
73200 Albertville
</t>
    </r>
    <r>
      <rPr>
        <b/>
        <sz val="14"/>
        <color rgb="FF000000"/>
        <rFont val="Arial"/>
        <family val="2"/>
      </rPr>
      <t>1x770 Papiers/Cartons</t>
    </r>
  </si>
  <si>
    <r>
      <rPr>
        <b/>
        <sz val="14"/>
        <rFont val="Arial"/>
        <family val="2"/>
      </rPr>
      <t>(61699)  Le Bouillon B/D</t>
    </r>
    <r>
      <rPr>
        <sz val="14"/>
        <rFont val="Arial"/>
        <family val="2"/>
      </rPr>
      <t xml:space="preserve">
5 Plance Nelson Mandela
38000 Grenoble
</t>
    </r>
    <r>
      <rPr>
        <b/>
        <sz val="14"/>
        <rFont val="Arial"/>
        <family val="2"/>
      </rPr>
      <t>1x120L Verre</t>
    </r>
  </si>
  <si>
    <t xml:space="preserve">
Echirolles</t>
  </si>
  <si>
    <r>
      <t xml:space="preserve">(8448) CIC Echirolles
</t>
    </r>
    <r>
      <rPr>
        <sz val="14"/>
        <color rgb="FF000000"/>
        <rFont val="Arial"/>
        <family val="2"/>
      </rPr>
      <t xml:space="preserve">80 Cr Jean Jaurès
38130 Échirolles
lundi              Fermé
mardi            09:00–12:30, 14:00–18:00
mercredi-vendredi   09:00–12:30, 13:30–18:00
</t>
    </r>
    <r>
      <rPr>
        <b/>
        <sz val="14"/>
        <color rgb="FF000000"/>
        <rFont val="Arial"/>
        <family val="2"/>
      </rPr>
      <t>sacs,cartons</t>
    </r>
  </si>
  <si>
    <r>
      <t xml:space="preserve">(8689)  LCL ile Verte </t>
    </r>
    <r>
      <rPr>
        <sz val="14"/>
        <color rgb="FF000000"/>
        <rFont val="Arial"/>
        <family val="2"/>
      </rPr>
      <t xml:space="preserve">
26 Av. Maréchal Randon
38000 Grenoble
mardi  vendredi       08:30–12:00, 13:30–17:45
jeudi         08:30–12:00, 14:30–17:45
 laisser cartons en vrac et non pliés!
</t>
    </r>
    <r>
      <rPr>
        <b/>
        <sz val="14"/>
        <color rgb="FF000000"/>
        <rFont val="Arial"/>
        <family val="2"/>
      </rPr>
      <t>Sacs, cartons</t>
    </r>
  </si>
  <si>
    <r>
      <t xml:space="preserve">(72808) GEME LYON TURIN SAINT JEAN DE MAURIENNE
</t>
    </r>
    <r>
      <rPr>
        <sz val="14"/>
        <color rgb="FF000000"/>
        <rFont val="Arial"/>
        <family val="2"/>
      </rPr>
      <t>94 Rue Louis Sibué
73300 SAINT JEAN DE MAURIENNE
8h-12h et 14h-17h</t>
    </r>
    <r>
      <rPr>
        <b/>
        <sz val="14"/>
        <color rgb="FF000000"/>
        <rFont val="Arial"/>
        <family val="2"/>
      </rPr>
      <t xml:space="preserve">
Collecte à la corbeille + cartons à plat</t>
    </r>
  </si>
  <si>
    <t>DIB
Biodéchets
Cartons à plat
corbeilles</t>
  </si>
  <si>
    <r>
      <t>(8739) POINT P Albertville</t>
    </r>
    <r>
      <rPr>
        <sz val="14"/>
        <color rgb="FF000000"/>
        <rFont val="Arial"/>
        <family val="2"/>
      </rPr>
      <t xml:space="preserve">
31 Rue Lieutenant Gustave Eysseric
73200 Albertville
lundi au vendredi 7h30 - 12h00   13h30 - 18h00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1x240 Papiers + 2X360 Papiers/Cartons</t>
    </r>
  </si>
  <si>
    <r>
      <t xml:space="preserve">(24532) CEGELEC GRENOBLE C/D
</t>
    </r>
    <r>
      <rPr>
        <sz val="14"/>
        <color rgb="FF000000"/>
        <rFont val="Arial"/>
        <family val="2"/>
      </rPr>
      <t xml:space="preserve">96 Rue Félix Esclangon
38000 GRENOBLE
06 11 28 06 45
</t>
    </r>
    <r>
      <rPr>
        <b/>
        <sz val="14"/>
        <color rgb="FF000000"/>
        <rFont val="Arial"/>
        <family val="2"/>
      </rPr>
      <t xml:space="preserve">
8H-12H ET 12H30-17H
</t>
    </r>
    <r>
      <rPr>
        <b/>
        <sz val="14"/>
        <rFont val="Arial"/>
        <family val="2"/>
      </rPr>
      <t>2x360 Sécu papiers et 2x770 Sécu MD</t>
    </r>
    <r>
      <rPr>
        <b/>
        <sz val="14"/>
        <color rgb="FFFF0000"/>
        <rFont val="Arial"/>
        <family val="2"/>
      </rPr>
      <t xml:space="preserve"> (TOUT LES BACS SONT SECU)</t>
    </r>
  </si>
  <si>
    <t>Papiers
Canettes
Bouteilles plastique
Capsules café
Verre
Cartouches d'encre (ALD)
DEEE (ALD)
Piles (ALD)</t>
  </si>
  <si>
    <r>
      <t>(24815) OPP BTP Echirolles A/C</t>
    </r>
    <r>
      <rPr>
        <sz val="14"/>
        <color rgb="FF000000"/>
        <rFont val="Arial"/>
        <family val="2"/>
      </rPr>
      <t xml:space="preserve">
Rue des Méridiens
38130 Échirolles
lundi-jeudi            08:30–12:00, 14:00–17:00
vendredi      08:30–12:00, 14:00–16:00
</t>
    </r>
    <r>
      <rPr>
        <b/>
        <sz val="14"/>
        <color rgb="FF000000"/>
        <rFont val="Arial"/>
        <family val="2"/>
      </rPr>
      <t>Sacs</t>
    </r>
  </si>
  <si>
    <r>
      <t>(34905) GIE ELEGIA A/B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DIB, 1X120 BIODECHETS, 1X360 PAPIER 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</si>
  <si>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t>Bassin de Chambéry</t>
  </si>
  <si>
    <r>
      <rPr>
        <b/>
        <sz val="14"/>
        <color rgb="FF000000"/>
        <rFont val="Arial"/>
        <family val="2"/>
      </rPr>
      <t>(26606) MND</t>
    </r>
    <r>
      <rPr>
        <sz val="14"/>
        <color rgb="FF000000"/>
        <rFont val="Arial"/>
        <family val="2"/>
      </rPr>
      <t xml:space="preserve">
78 voie Magellan
73800 Sainte Helene du lac
</t>
    </r>
    <r>
      <rPr>
        <b/>
        <u/>
        <sz val="14"/>
        <color rgb="FFFF0000"/>
        <rFont val="Arial"/>
        <family val="2"/>
      </rPr>
      <t>En sac à la corbeille :</t>
    </r>
    <r>
      <rPr>
        <b/>
        <sz val="14"/>
        <color rgb="FF000000"/>
        <rFont val="Arial"/>
        <family val="2"/>
      </rPr>
      <t xml:space="preserve">
- </t>
    </r>
    <r>
      <rPr>
        <b/>
        <sz val="14"/>
        <color rgb="FFFF0000"/>
        <rFont val="Arial"/>
        <family val="2"/>
      </rPr>
      <t>Bat B au RDC REFECTOIRE</t>
    </r>
    <r>
      <rPr>
        <b/>
        <sz val="14"/>
        <color rgb="FF000000"/>
        <rFont val="Arial"/>
        <family val="2"/>
      </rPr>
      <t xml:space="preserve"> = 5 corbeilles
( 1 bouteilles plastique + 1 canettes + 2 gobelets carton + 1 verre )= 5 sacs ( voire 6 sacs)
- </t>
    </r>
    <r>
      <rPr>
        <b/>
        <sz val="14"/>
        <color rgb="FFFF0000"/>
        <rFont val="Arial"/>
        <family val="2"/>
      </rPr>
      <t>Bat A au RDC SALLE DE PAUSE</t>
    </r>
    <r>
      <rPr>
        <b/>
        <sz val="14"/>
        <color rgb="FF000000"/>
        <rFont val="Arial"/>
        <family val="2"/>
      </rPr>
      <t xml:space="preserve"> = 2 corbeilles
(2 gobelets carton) = 2 sacs
- </t>
    </r>
    <r>
      <rPr>
        <b/>
        <sz val="14"/>
        <color rgb="FFFF0000"/>
        <rFont val="Arial"/>
        <family val="2"/>
      </rPr>
      <t>Bat C au RDC SALLE DE PAUSE</t>
    </r>
    <r>
      <rPr>
        <b/>
        <sz val="14"/>
        <color rgb="FF000000"/>
        <rFont val="Arial"/>
        <family val="2"/>
      </rPr>
      <t xml:space="preserve"> = 1 corbeilles
( 1 gobelets carton) = 1 sac
- </t>
    </r>
    <r>
      <rPr>
        <b/>
        <sz val="14"/>
        <color rgb="FFFF0000"/>
        <rFont val="Arial"/>
        <family val="2"/>
      </rPr>
      <t>Bat C à L'ETAGE SALLE DE PAUSE</t>
    </r>
    <r>
      <rPr>
        <b/>
        <sz val="14"/>
        <color rgb="FF000000"/>
        <rFont val="Arial"/>
        <family val="2"/>
      </rPr>
      <t xml:space="preserve"> = 1 corbeille
(1 gobelets carton ) = 1 sac
</t>
    </r>
    <r>
      <rPr>
        <b/>
        <sz val="14"/>
        <color theme="1"/>
        <rFont val="Arial"/>
        <family val="2"/>
      </rPr>
      <t>-</t>
    </r>
    <r>
      <rPr>
        <b/>
        <sz val="14"/>
        <color rgb="FFFF0000"/>
        <rFont val="Arial"/>
        <family val="2"/>
      </rPr>
      <t xml:space="preserve"> Bat E SALLE DE PAUSE</t>
    </r>
    <r>
      <rPr>
        <b/>
        <sz val="14"/>
        <color rgb="FF000000"/>
        <rFont val="Arial"/>
        <family val="2"/>
      </rPr>
      <t xml:space="preserve"> = 2 corbeilles
( 2 gobelets carton) = 2 sacs</t>
    </r>
  </si>
  <si>
    <r>
      <rPr>
        <b/>
        <sz val="14"/>
        <color theme="1"/>
        <rFont val="Aptos Narrow"/>
        <family val="2"/>
        <scheme val="minor"/>
      </rPr>
      <t xml:space="preserve">(48031) GMF - ALBERTVILLE </t>
    </r>
    <r>
      <rPr>
        <sz val="14"/>
        <color rgb="FF000000"/>
        <rFont val="Arial"/>
        <family val="2"/>
      </rPr>
      <t xml:space="preserve">
9  Rue Félix Chautemps 
73200 ALBERTVILLE 
0479964331 
Mardi au Vendredi : 9h 12h  et 13h 17h45 
</t>
    </r>
    <r>
      <rPr>
        <b/>
        <sz val="14"/>
        <rFont val="Aptos Narrow"/>
        <family val="2"/>
        <scheme val="minor"/>
      </rPr>
      <t>Collecte à la corbeille</t>
    </r>
  </si>
  <si>
    <r>
      <t>(24450) BONITASOFT D/D</t>
    </r>
    <r>
      <rPr>
        <sz val="14"/>
        <color rgb="FF000000"/>
        <rFont val="Arial"/>
        <family val="2"/>
      </rPr>
      <t xml:space="preserve">
100 Rue Félix Esclangon
38000 Grenoble
lundi-vendredi        09:00–19:00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</si>
  <si>
    <t>Papiers
Cartons
Gobelets
Bouteilles Plas
Canettes</t>
  </si>
  <si>
    <r>
      <t>(24597) DEKRA Echirolles B/C</t>
    </r>
    <r>
      <rPr>
        <sz val="14"/>
        <color rgb="FF000000"/>
        <rFont val="Arial"/>
        <family val="2"/>
      </rPr>
      <t xml:space="preserve">
4 Rue des Méridiens
38130 Échirolles
</t>
    </r>
    <r>
      <rPr>
        <b/>
        <sz val="14"/>
        <color rgb="FF000000"/>
        <rFont val="Arial"/>
        <family val="2"/>
      </rPr>
      <t>1x360 Papier et 1x360Carton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</si>
  <si>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B/B</t>
    </r>
    <r>
      <rPr>
        <sz val="14"/>
        <color theme="1"/>
        <rFont val="Arial"/>
        <family val="2"/>
      </rPr>
      <t xml:space="preserve">
14 Rue Léon Sestier
38000 Grenoble</t>
    </r>
  </si>
  <si>
    <r>
      <rPr>
        <b/>
        <sz val="14"/>
        <color rgb="FF000000"/>
        <rFont val="Arial"/>
        <family val="2"/>
      </rPr>
      <t xml:space="preserve">(24667) Eurofins LABAZUR  Montmélian
</t>
    </r>
    <r>
      <rPr>
        <sz val="14"/>
        <color rgb="FF000000"/>
        <rFont val="Arial"/>
        <family val="2"/>
      </rPr>
      <t xml:space="preserve">60 rue Jean Jaures
73800 Montmélian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</si>
  <si>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r>
      <t>(8776) France Travail Albertville</t>
    </r>
    <r>
      <rPr>
        <sz val="14"/>
        <color rgb="FF000000"/>
        <rFont val="Arial"/>
        <family val="2"/>
      </rPr>
      <t xml:space="preserve">
6 Place Léontine Vibert
73200 Albertville
lundi au vendredi </t>
    </r>
    <r>
      <rPr>
        <b/>
        <sz val="14"/>
        <color rgb="FFFF0000"/>
        <rFont val="Arial"/>
        <family val="2"/>
      </rPr>
      <t>8h30 - 12h30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3X360P,360MD</t>
    </r>
  </si>
  <si>
    <t>capsules café</t>
  </si>
  <si>
    <r>
      <t xml:space="preserve">(24690) GEMLABS  
</t>
    </r>
    <r>
      <rPr>
        <sz val="14"/>
        <color rgb="FF000000"/>
        <rFont val="Arial"/>
        <family val="2"/>
      </rPr>
      <t xml:space="preserve">142 avenue des Martyrs
38000 Grenoble 
Accueil GEM LAB : 04 56 80 68 98
</t>
    </r>
    <r>
      <rPr>
        <b/>
        <sz val="14"/>
        <color rgb="FF000000"/>
        <rFont val="Arial"/>
        <family val="2"/>
      </rPr>
      <t xml:space="preserve">
4x360 Papiers + 1x770 Papiers/Cartons + 1x770 MD</t>
    </r>
  </si>
  <si>
    <t>Papiers
Cartons
Canettes
Gob Newcy</t>
  </si>
  <si>
    <r>
      <t>(56609) MAAF ECHIROLLES C/C</t>
    </r>
    <r>
      <rPr>
        <sz val="14"/>
        <color rgb="FF000000"/>
        <rFont val="Arial"/>
        <family val="2"/>
      </rPr>
      <t xml:space="preserve">
Rue de l'Octant
Bâtiment ALPHA
38130 Echirolles
Collecte à la corbeille
06 37 62 33 86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</si>
  <si>
    <t>5 x 1/2 lune PAPIER
3 x 1/2 lune CANETTES
3 x 1/2 lune BP
3 x 1/2 lune VERRE</t>
  </si>
  <si>
    <r>
      <t>(67976) Banque Populaire AURA GRENOBLE BONNE</t>
    </r>
    <r>
      <rPr>
        <sz val="14"/>
        <color rgb="FF000000"/>
        <rFont val="Arial"/>
        <family val="2"/>
      </rPr>
      <t xml:space="preserve">
26-28 rue Berthe de Boissieux
38000 GRENOBLE 
Mardi Mercredi Vendredi 
8h30 - 12h30 et 13h45 à 17h45
le Jeudi
8h30 - 12h00 et 13h45 à 17h45</t>
    </r>
  </si>
  <si>
    <r>
      <rPr>
        <b/>
        <sz val="14"/>
        <color rgb="FF000000"/>
        <rFont val="Arial"/>
        <family val="2"/>
      </rPr>
      <t>(24665) EUROFINS LABAZUR Les Marches</t>
    </r>
    <r>
      <rPr>
        <sz val="14"/>
        <color rgb="FF000000"/>
        <rFont val="Arial"/>
        <family val="2"/>
      </rPr>
      <t xml:space="preserve">
106, Rue du Gamay
73800 Les Marches
</t>
    </r>
    <r>
      <rPr>
        <b/>
        <sz val="14"/>
        <color rgb="FF000000"/>
        <rFont val="Arial"/>
        <family val="2"/>
      </rPr>
      <t>360P</t>
    </r>
  </si>
  <si>
    <r>
      <t>(68031) Banque Populaire AURA GILLY SUR ISERE</t>
    </r>
    <r>
      <rPr>
        <sz val="14"/>
        <color rgb="FF000000"/>
        <rFont val="Arial"/>
        <family val="2"/>
      </rPr>
      <t xml:space="preserve">
239 Avenue Georges Pompidou
73200 GILLY SUR ISERE
Mardi Mercredi Vendredi 
8h30 - 12h30 et 13h45 à 17h45
le Jeudi
8h30 - 12h00 et 13h45 à 17h45</t>
    </r>
  </si>
  <si>
    <r>
      <t>(8791) France Travail Europôle Grenoble</t>
    </r>
    <r>
      <rPr>
        <sz val="14"/>
        <color rgb="FF000000"/>
        <rFont val="Arial"/>
        <family val="2"/>
      </rPr>
      <t xml:space="preserve">                                                      
1 Rue d'Arménie
38000 Grenoble
lundi                08:30– 16:00
vendredi          08:30–12:30
</t>
    </r>
    <r>
      <rPr>
        <b/>
        <sz val="14"/>
        <color rgb="FF000000"/>
        <rFont val="Arial"/>
        <family val="2"/>
      </rPr>
      <t>2x360 Papiers + 1x360 MD</t>
    </r>
  </si>
  <si>
    <r>
      <t>(60072) GRIE de l'immeuble Horizon A/B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</si>
  <si>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t>1*240 Verre
2*240 MD
1*770 Carton</t>
  </si>
  <si>
    <r>
      <t xml:space="preserve">(55463) LOCA RECEPTION ( KILOUTOU ) 
</t>
    </r>
    <r>
      <rPr>
        <sz val="14"/>
        <color rgb="FF000000"/>
        <rFont val="Arial"/>
        <family val="2"/>
      </rPr>
      <t xml:space="preserve">6 Rue de Brotterode
38950 SAINT MARTIN LE VINOUX
</t>
    </r>
  </si>
  <si>
    <t>Film plastique</t>
  </si>
  <si>
    <r>
      <t xml:space="preserve">(24648) LAHOCY (Ex: ETA)
</t>
    </r>
    <r>
      <rPr>
        <sz val="14"/>
        <color rgb="FF000000"/>
        <rFont val="Arial"/>
        <family val="2"/>
      </rPr>
      <t xml:space="preserve">66 voie Jean Mermoz
73800 Porte de Savoie
</t>
    </r>
    <r>
      <rPr>
        <b/>
        <sz val="14"/>
        <color rgb="FF000000"/>
        <rFont val="Arial"/>
        <family val="2"/>
      </rPr>
      <t>360P + 2 sacs</t>
    </r>
  </si>
  <si>
    <t>Papîers
Carton
Canettes
Bouteilles plastique
Piles</t>
  </si>
  <si>
    <r>
      <t>(24481) CADS Albertville Chiriac (TD 3764)</t>
    </r>
    <r>
      <rPr>
        <sz val="14"/>
        <color rgb="FF000000"/>
        <rFont val="Arial"/>
        <family val="2"/>
      </rPr>
      <t xml:space="preserve">
177 Avenue Georges Pompidou
73200 Gilly-sur-Isère
mardi au vendredi</t>
    </r>
    <r>
      <rPr>
        <b/>
        <sz val="14"/>
        <color rgb="FFFF0000"/>
        <rFont val="Arial"/>
        <family val="2"/>
      </rPr>
      <t xml:space="preserve"> 9h00 - 12h00</t>
    </r>
  </si>
  <si>
    <r>
      <t>(60402) ARTELIA HOLDING B/B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
</t>
    </r>
    <r>
      <rPr>
        <b/>
        <u/>
        <sz val="14"/>
        <color rgb="FF00B050"/>
        <rFont val="Arial"/>
        <family val="2"/>
      </rPr>
      <t>PONCTUEL S02</t>
    </r>
    <r>
      <rPr>
        <b/>
        <sz val="14"/>
        <color rgb="FF00B050"/>
        <rFont val="Arial"/>
        <family val="2"/>
      </rPr>
      <t xml:space="preserve"> : COLLECTE PILES</t>
    </r>
  </si>
  <si>
    <t>2*360 Papier
+
1*360 MD</t>
  </si>
  <si>
    <r>
      <t xml:space="preserve">(71614) ADMR SAINT MARTIN LE VINOUX
</t>
    </r>
    <r>
      <rPr>
        <sz val="14"/>
        <color rgb="FF000000"/>
        <rFont val="Arial"/>
        <family val="2"/>
      </rPr>
      <t xml:space="preserve">272 Rue des Vingt Toises
38950 SAINT MARTIN LE VINOUX
9h-12h et 14h-16h
</t>
    </r>
    <r>
      <rPr>
        <b/>
        <sz val="14"/>
        <color rgb="FFFF0000"/>
        <rFont val="Arial"/>
        <family val="2"/>
      </rPr>
      <t xml:space="preserve">
CAISSON CONFIDENTIEL</t>
    </r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</si>
  <si>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 ou 06.10.73.34.52</t>
    </r>
  </si>
  <si>
    <t>1S
(Jeudi)</t>
  </si>
  <si>
    <t>Bio-déchets
1x120</t>
  </si>
  <si>
    <t>MOUTIERS / MERIBEL</t>
  </si>
  <si>
    <r>
      <t>(24914) TABAC PRESSE La Vanoise</t>
    </r>
    <r>
      <rPr>
        <sz val="14"/>
        <color rgb="FF000000"/>
        <rFont val="Arial"/>
        <family val="2"/>
      </rPr>
      <t xml:space="preserve">
341 Grande Rue
73260 Grand-Aigueblanche
lundi au vendredi 6h15 - 19h15
</t>
    </r>
    <r>
      <rPr>
        <b/>
        <sz val="14"/>
        <color rgb="FF000000"/>
        <rFont val="Arial"/>
        <family val="2"/>
      </rPr>
      <t>240Papiers/Cartons</t>
    </r>
  </si>
  <si>
    <r>
      <t>(67982) Banque Populaire AURA ECHIROLLES</t>
    </r>
    <r>
      <rPr>
        <b/>
        <sz val="20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rue Normandie Niemen 
38130 ECHIROLLES
Mardi Mercredi Vendredi 
8h30 - 12h30 et 13h45 à 17h45
le Jeudi
8h30 - 12h00 et 13h45 à 17h45</t>
    </r>
  </si>
  <si>
    <r>
      <t xml:space="preserve">(24623)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3X770,3X770MD,3X770DIB
</t>
    </r>
  </si>
  <si>
    <r>
      <t xml:space="preserve">(8672) LCL Challes les Eaux 
</t>
    </r>
    <r>
      <rPr>
        <sz val="14"/>
        <color rgb="FF000000"/>
        <rFont val="Arial"/>
        <family val="2"/>
      </rPr>
      <t>1313 avenue de Chambéry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73190 Challes-les-Eaux</t>
    </r>
    <r>
      <rPr>
        <b/>
        <sz val="14"/>
        <color rgb="FF000000"/>
        <rFont val="Arial"/>
        <family val="2"/>
      </rPr>
      <t xml:space="preserve">
</t>
    </r>
  </si>
  <si>
    <r>
      <t>(24478) CADS Aigueblanche (TD 6925)</t>
    </r>
    <r>
      <rPr>
        <sz val="14"/>
        <color rgb="FF000000"/>
        <rFont val="Arial"/>
        <family val="2"/>
      </rPr>
      <t xml:space="preserve">
Place du Château
73260 Grand-Aigueblanche
mardi au vendredi</t>
    </r>
    <r>
      <rPr>
        <b/>
        <sz val="14"/>
        <color rgb="FFFF0000"/>
        <rFont val="Arial"/>
        <family val="2"/>
      </rPr>
      <t xml:space="preserve"> 9h00 - 12h00</t>
    </r>
    <r>
      <rPr>
        <sz val="14"/>
        <color rgb="FF000000"/>
        <rFont val="Arial"/>
        <family val="2"/>
      </rPr>
      <t xml:space="preserve">
</t>
    </r>
  </si>
  <si>
    <r>
      <t>(8790) France Travail Echirolles B/B</t>
    </r>
    <r>
      <rPr>
        <sz val="14"/>
        <color rgb="FF000000"/>
        <rFont val="Arial"/>
        <family val="2"/>
      </rPr>
      <t xml:space="preserve">
33 Rue de Normandie Niemen
38130 Échirolles
lundi        08:30–16:00
vendredi    08:30–12:30
</t>
    </r>
    <r>
      <rPr>
        <b/>
        <sz val="14"/>
        <color rgb="FF000000"/>
        <rFont val="Arial"/>
        <family val="2"/>
      </rPr>
      <t xml:space="preserve">
2x360P</t>
    </r>
  </si>
  <si>
    <r>
      <rPr>
        <b/>
        <sz val="14"/>
        <color rgb="FF000000"/>
        <rFont val="Arial"/>
        <family val="2"/>
      </rPr>
      <t>(68029) Banque Populaire AURA CHALLES-les-EAUX</t>
    </r>
    <r>
      <rPr>
        <sz val="14"/>
        <color rgb="FF000000"/>
        <rFont val="Arial"/>
        <family val="2"/>
      </rPr>
      <t xml:space="preserve">
1273, avenue de chambéry
73190 CHALLES-les-EAUX
Mardi Mercredi Vendredi 
8h30 - 12h30 et 13h45 à 17h45
le Jeudi
8h30 - 12h00 et 13h45 à 17h45</t>
    </r>
  </si>
  <si>
    <r>
      <t>(24513) CADS Moutiers (TD 8270)</t>
    </r>
    <r>
      <rPr>
        <sz val="14"/>
        <color rgb="FF000000"/>
        <rFont val="Arial"/>
        <family val="2"/>
      </rPr>
      <t xml:space="preserve">
99 Square de la Liberté
73600 Moutiers
mardi au vendredi 9h00 - 12h00   14h00 - 17h00</t>
    </r>
  </si>
  <si>
    <r>
      <t xml:space="preserve">(8681) LCL Echirolles </t>
    </r>
    <r>
      <rPr>
        <sz val="14"/>
        <color rgb="FF000000"/>
        <rFont val="Arial"/>
        <family val="2"/>
      </rPr>
      <t xml:space="preserve">
46 cours Jean Jaurès
38130 Echirolles
lundi         Fermé
mardi-vendredi       8h30 à 12h et de 13h30 à 18h
jeudi          8h30 à 12h et de 14h15 à 18h
On les prend lorsqu'ils sont à plat et donc manipulables.
On les laisse s'il sont en vrac et non pliés!</t>
    </r>
  </si>
  <si>
    <r>
      <t xml:space="preserve">(24489) CADS Challes les Eaux 
</t>
    </r>
    <r>
      <rPr>
        <sz val="14"/>
        <color rgb="FF000000"/>
        <rFont val="Arial"/>
        <family val="2"/>
      </rPr>
      <t xml:space="preserve"> Immeuble les Terrasses de
1308 Av. de Chambéry
73190 Challes-les-Eaux</t>
    </r>
  </si>
  <si>
    <r>
      <rPr>
        <b/>
        <sz val="14"/>
        <color theme="1"/>
        <rFont val="Aptos Narrow"/>
        <family val="2"/>
        <scheme val="minor"/>
      </rPr>
      <t xml:space="preserve">(48096) MAAF-MOUTIERS </t>
    </r>
    <r>
      <rPr>
        <sz val="14"/>
        <color rgb="FF000000"/>
        <rFont val="Arial"/>
        <family val="2"/>
      </rPr>
      <t xml:space="preserve">
74  Square de la Liberté 
73600 MOUTIERS 
0479964331 
Lundi au Vendredi : 9h 12h30  et 14h 17h 
</t>
    </r>
    <r>
      <rPr>
        <b/>
        <sz val="14"/>
        <rFont val="Aptos Narrow"/>
        <family val="2"/>
        <scheme val="minor"/>
      </rPr>
      <t>Collecte à la corbeille</t>
    </r>
  </si>
  <si>
    <r>
      <t>(62222) CAP INGELEC</t>
    </r>
    <r>
      <rPr>
        <sz val="14"/>
        <color rgb="FF000000"/>
        <rFont val="Arial"/>
        <family val="2"/>
      </rPr>
      <t xml:space="preserve">
10 BIS Avenue des FTPF
Batiment Pixel
38130 Echirolles
</t>
    </r>
    <r>
      <rPr>
        <b/>
        <sz val="14"/>
        <color rgb="FF000000"/>
        <rFont val="Arial"/>
        <family val="2"/>
      </rPr>
      <t>3 sacs maximum</t>
    </r>
  </si>
  <si>
    <r>
      <t xml:space="preserve">(24738) KOESIO Barberaz
</t>
    </r>
    <r>
      <rPr>
        <sz val="14"/>
        <color rgb="FF000000"/>
        <rFont val="Arial"/>
        <family val="2"/>
      </rPr>
      <t xml:space="preserve">51 rue de la République
73000 Barberaz
</t>
    </r>
    <r>
      <rPr>
        <b/>
        <sz val="14"/>
        <color rgb="FF000000"/>
        <rFont val="Arial"/>
        <family val="2"/>
      </rPr>
      <t>360P</t>
    </r>
  </si>
  <si>
    <t xml:space="preserve">Papiers
Cartons
Gobelets carton
Bouteilles plastique
Canettes
Piles
Verres
</t>
  </si>
  <si>
    <r>
      <t>(8488) CIC Moutiers</t>
    </r>
    <r>
      <rPr>
        <sz val="14"/>
        <color rgb="FF000000"/>
        <rFont val="Arial"/>
        <family val="2"/>
      </rPr>
      <t xml:space="preserve">
96 Avenue de la Libération
73600 Moutiers
lundi au vendredi 9h00 - 12h15   14h00 - 18h00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Si demande de l'agence : livrer 1 rouleau sacs noirs et/ou 1 rouleau de sacs transparents</t>
    </r>
  </si>
  <si>
    <r>
      <rPr>
        <b/>
        <sz val="14"/>
        <rFont val="Arial"/>
        <family val="2"/>
      </rPr>
      <t xml:space="preserve">(34997) CADS Barberaz 
</t>
    </r>
    <r>
      <rPr>
        <sz val="14"/>
        <rFont val="Arial"/>
        <family val="2"/>
      </rPr>
      <t xml:space="preserve">25 route d'Apremont 
73000 Barberaz
</t>
    </r>
  </si>
  <si>
    <r>
      <t>(34506) CABINET AUDREX MOUTIERS (20/02)</t>
    </r>
    <r>
      <rPr>
        <sz val="11"/>
        <color theme="1"/>
        <rFont val="Aptos Narrow"/>
        <family val="2"/>
        <scheme val="minor"/>
      </rPr>
      <t xml:space="preserve">
</t>
    </r>
    <r>
      <rPr>
        <sz val="14"/>
        <color rgb="FF000000"/>
        <rFont val="Arial"/>
        <family val="2"/>
      </rPr>
      <t xml:space="preserve">28 FAUBOURG SAINT ALBAN
73600 MOUTIERS
</t>
    </r>
    <r>
      <rPr>
        <b/>
        <sz val="14"/>
        <color rgb="FFFF0000"/>
        <rFont val="Arial"/>
        <family val="2"/>
      </rPr>
      <t>CAISSON CONFIDENTIEL : Sac gris à changer</t>
    </r>
    <r>
      <rPr>
        <sz val="14"/>
        <color rgb="FF000000"/>
        <rFont val="Arial"/>
        <family val="2"/>
      </rPr>
      <t xml:space="preserve">
Frédéric DUMAS Poste responsable agence Téléphone 04.79.69.06.35
06.07.39.57.08</t>
    </r>
  </si>
  <si>
    <t>papier confidentiel a detruire</t>
  </si>
  <si>
    <r>
      <t>(24488) CADS Bride les Bains</t>
    </r>
    <r>
      <rPr>
        <sz val="14"/>
        <color rgb="FF000000"/>
        <rFont val="Arial"/>
        <family val="2"/>
      </rPr>
      <t xml:space="preserve">
6 Rue Emile Machet
73570 Brides-les-Bains
mardi au vendredi </t>
    </r>
    <r>
      <rPr>
        <b/>
        <sz val="14"/>
        <color rgb="FFFF0000"/>
        <rFont val="Arial"/>
        <family val="2"/>
      </rPr>
      <t>9h00 - 12h00</t>
    </r>
  </si>
  <si>
    <t>Grenoble / Montbonnot</t>
  </si>
  <si>
    <t>La Motte Servolex / Chambéry</t>
  </si>
  <si>
    <t>Porte de Savoie / La Ravoire</t>
  </si>
  <si>
    <t>Moutiers / Méribel</t>
  </si>
  <si>
    <t>Obligation de commencer à 8h30 ou 9h pour BS la Ravoire</t>
  </si>
  <si>
    <t>camion 13</t>
  </si>
  <si>
    <t>RECUP</t>
  </si>
  <si>
    <r>
      <t>(24722) INSTITUT de SOUDURE A/C</t>
    </r>
    <r>
      <rPr>
        <sz val="14"/>
        <color rgb="FF000000"/>
        <rFont val="Arial"/>
        <family val="2"/>
      </rPr>
      <t xml:space="preserve">
(track déchets 1494)
73D Rue Général Mangin
38100 Grenoble
lundi-vendred i  08:00–12:00, 14:00–17:00
</t>
    </r>
    <r>
      <rPr>
        <b/>
        <sz val="14"/>
        <color rgb="FF000000"/>
        <rFont val="Arial"/>
        <family val="2"/>
      </rPr>
      <t xml:space="preserve">1x240 MD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+ 1x360 Papiers </t>
    </r>
    <r>
      <rPr>
        <b/>
        <u/>
        <sz val="14"/>
        <color rgb="FFFF0000"/>
        <rFont val="Arial"/>
        <family val="2"/>
      </rPr>
      <t xml:space="preserve">sécu </t>
    </r>
    <r>
      <rPr>
        <sz val="14"/>
        <color rgb="FF000000"/>
        <rFont val="Arial"/>
        <family val="2"/>
      </rPr>
      <t xml:space="preserve">
</t>
    </r>
    <r>
      <rPr>
        <sz val="14"/>
        <color rgb="FF7030A0"/>
        <rFont val="Arial"/>
        <family val="2"/>
      </rPr>
      <t>Envoyer le BL Mme BOSSY Julie : j.bossy@isgroupe.com</t>
    </r>
  </si>
  <si>
    <t>Papiers
Gobelets cart
Bouteilles Plast
Canettes
Piles</t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</si>
  <si>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9h00 - 18h00</t>
    </r>
  </si>
  <si>
    <t>2f/s</t>
  </si>
  <si>
    <t>2x770 P/C
2x770 DIB
1x770 MD</t>
  </si>
  <si>
    <r>
      <t xml:space="preserve">(24792) NANTET FRANCIN 
</t>
    </r>
    <r>
      <rPr>
        <sz val="14"/>
        <color rgb="FF000000"/>
        <rFont val="Arial"/>
        <family val="2"/>
      </rPr>
      <t xml:space="preserve">916 route des Chacellières
73800 Porte de Savoie
</t>
    </r>
    <r>
      <rPr>
        <b/>
        <sz val="14"/>
        <color rgb="FFFF0000"/>
        <rFont val="Arial"/>
        <family val="2"/>
      </rPr>
      <t>360Psécu,770MDsécu</t>
    </r>
  </si>
  <si>
    <t>papiers
Cartons
Gobelets carton
Canettes
Bouteilles plastique</t>
  </si>
  <si>
    <r>
      <t>(24551) CHAM Moutiers</t>
    </r>
    <r>
      <rPr>
        <sz val="14"/>
        <color rgb="FF000000"/>
        <rFont val="Arial"/>
        <family val="2"/>
      </rPr>
      <t xml:space="preserve">
43 Rue de l'École des Mines
73600 Moutiers
</t>
    </r>
    <r>
      <rPr>
        <b/>
        <sz val="18"/>
        <color rgb="FF00B050"/>
        <rFont val="Arial"/>
        <family val="2"/>
      </rPr>
      <t>BACS VERTS AVEC FENTES ET CLEF SPECIALE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INTERDIT AVANT 8H</t>
    </r>
  </si>
  <si>
    <t>6x360 sécu
+ bouchons à l'accueil</t>
  </si>
  <si>
    <r>
      <t>(24524) CAELI ENERGIE B/C</t>
    </r>
    <r>
      <rPr>
        <sz val="14"/>
        <color rgb="FF000000"/>
        <rFont val="Arial"/>
        <family val="2"/>
      </rPr>
      <t xml:space="preserve">
73D  Rue Général Mangin
Porte O
38100 GRENBOLE
</t>
    </r>
    <r>
      <rPr>
        <b/>
        <sz val="14"/>
        <color rgb="FF000000"/>
        <rFont val="Arial"/>
        <family val="2"/>
      </rPr>
      <t>1x770 Cartons + 3 Aquiluxs</t>
    </r>
  </si>
  <si>
    <t>Papiers
Cartons
Verres
DEEE</t>
  </si>
  <si>
    <r>
      <t>(24468) Bureau Veritas La Motte Servolex</t>
    </r>
    <r>
      <rPr>
        <sz val="14"/>
        <color rgb="FF000000"/>
        <rFont val="Arial"/>
        <family val="2"/>
      </rPr>
      <t xml:space="preserve">
Savoie Technolac
3 Rue Lac du Mont Cenis Bat. Supernova
73290 La Motte-Servolex
lundi au vendredi 8h30 - 18h00</t>
    </r>
  </si>
  <si>
    <t>1x360 papier
1x360 MD</t>
  </si>
  <si>
    <r>
      <rPr>
        <b/>
        <sz val="14"/>
        <color rgb="FF000000"/>
        <rFont val="Arial"/>
        <family val="2"/>
      </rPr>
      <t>(24530) CDG73</t>
    </r>
    <r>
      <rPr>
        <sz val="14"/>
        <color rgb="FF000000"/>
        <rFont val="Arial"/>
        <family val="2"/>
      </rPr>
      <t xml:space="preserve">
113 Voie Albert Einstein
73800 Porte-de-Savoie
lundi-vendredi       08:30–12:00, 13:30–17:30
Batiment Ceres RDC : 1X240 papier
Batiment Mars RDC : 1x240 papier
Batiment Ceres 1er étage 1x360 MD</t>
    </r>
  </si>
  <si>
    <t>2 x 240 L PAPIER
1 x 360L MULTI</t>
  </si>
  <si>
    <r>
      <t>(24549) Ehpad Moutiers Les Cordeliers</t>
    </r>
    <r>
      <rPr>
        <sz val="14"/>
        <color rgb="FF000000"/>
        <rFont val="Arial"/>
        <family val="2"/>
      </rPr>
      <t xml:space="preserve">
Rue du Chemin de Fer
73600 Moutiers
</t>
    </r>
    <r>
      <rPr>
        <b/>
        <sz val="16"/>
        <color rgb="FF00B050"/>
        <rFont val="Arial"/>
        <family val="2"/>
      </rPr>
      <t xml:space="preserve">
BACS VERTS AVEC FENTES ET CLEF SPECIALE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</si>
  <si>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1x360 sécu
+ bouchons à l'accueil</t>
  </si>
  <si>
    <r>
      <t>(24719) ATAWEY (MCPHY) C/C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1x120 Biodéchet + 1x360 Papiers + 1x770 MD + 1x770  DIB
Anne : 06-98-72-88-65
Frédérique : 06-98-72-85-79</t>
    </r>
  </si>
  <si>
    <r>
      <t>(24903)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 xml:space="preserve">2X240P,360MD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S02 : </t>
    </r>
    <r>
      <rPr>
        <b/>
        <sz val="14"/>
        <color rgb="FF00B050"/>
        <rFont val="Arial"/>
        <family val="2"/>
      </rPr>
      <t>LIVRER 1 COUVERCLE DEMI-LUNE GOBELETS</t>
    </r>
    <r>
      <rPr>
        <b/>
        <sz val="14"/>
        <color rgb="FF000000"/>
        <rFont val="Arial"/>
        <family val="2"/>
      </rPr>
      <t xml:space="preserve"> </t>
    </r>
  </si>
  <si>
    <r>
      <rPr>
        <b/>
        <sz val="14"/>
        <color rgb="FF000000"/>
        <rFont val="Arial"/>
        <family val="2"/>
      </rPr>
      <t xml:space="preserve">(24418) AREA Chignin  
</t>
    </r>
    <r>
      <rPr>
        <sz val="14"/>
        <color rgb="FF000000"/>
        <rFont val="Arial"/>
        <family val="2"/>
      </rPr>
      <t xml:space="preserve">en venant de Chambéry direction Grenoble
sortir avant péage direction Les Marches,Chignin puis voir plan
 </t>
    </r>
    <r>
      <rPr>
        <b/>
        <sz val="14"/>
        <color rgb="FF000000"/>
        <rFont val="Arial"/>
        <family val="2"/>
      </rPr>
      <t>1x770 MD</t>
    </r>
  </si>
  <si>
    <t>Gobelets carton
Bouteilles plastique
Canettes
masques</t>
  </si>
  <si>
    <r>
      <t>(68060) Banque de Savoie MERIBEL LES ALLUES</t>
    </r>
    <r>
      <rPr>
        <sz val="14"/>
        <color rgb="FF000000"/>
        <rFont val="Arial"/>
        <family val="2"/>
      </rPr>
      <t xml:space="preserve">
ROUTE DE LA CHAUDANNE
73550 MERIBEL LES ALLUES
Lundi au Jeudi 
8h30 12h / 13h40 17h30
Vendredi 
8h30 12h/ 13h40 16h20
</t>
    </r>
  </si>
  <si>
    <r>
      <t>(8449) CIC Rey Grenoble</t>
    </r>
    <r>
      <rPr>
        <sz val="14"/>
        <color rgb="FF000000"/>
        <rFont val="Arial"/>
        <family val="2"/>
      </rPr>
      <t xml:space="preserve">
11 Boulevard Edouard Rey
38000 Grenoble
</t>
    </r>
    <r>
      <rPr>
        <sz val="14"/>
        <color rgb="FFFF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 PLUS DE 5 à 6  SACS 110L</t>
    </r>
  </si>
  <si>
    <t xml:space="preserve">
Papiers
Cartons</t>
  </si>
  <si>
    <r>
      <t xml:space="preserve">(8304) CERA RECOUVREMENT CENTRE D'AFFAIRE (B/B)
</t>
    </r>
    <r>
      <rPr>
        <sz val="14"/>
        <color rgb="FF000000"/>
        <rFont val="Arial"/>
        <family val="2"/>
      </rPr>
      <t>663 Avenue René Cassin
73290 La Motte Servolex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ATTENTION : 2 POINTS DE COLLECTES DONC 2 ENTREES DIFFERENTES POUR LE MEME BATIMENT</t>
    </r>
  </si>
  <si>
    <r>
      <rPr>
        <b/>
        <sz val="14"/>
        <color rgb="FF000000"/>
        <rFont val="Arial"/>
        <family val="2"/>
      </rPr>
      <t>(8753) POINT P La Ravoire</t>
    </r>
    <r>
      <rPr>
        <sz val="14"/>
        <color rgb="FF000000"/>
        <rFont val="Arial"/>
        <family val="2"/>
      </rPr>
      <t xml:space="preserve"> 
410 rue Kléber
73490 La Ravoire  
</t>
    </r>
    <r>
      <rPr>
        <b/>
        <sz val="14"/>
        <color rgb="FF000000"/>
        <rFont val="Arial"/>
        <family val="2"/>
      </rPr>
      <t>770P</t>
    </r>
  </si>
  <si>
    <t xml:space="preserve">Papiers
cartons
</t>
  </si>
  <si>
    <r>
      <t>(68061) Banque Populaire AURA MOUTIERS</t>
    </r>
    <r>
      <rPr>
        <sz val="14"/>
        <color rgb="FF000000"/>
        <rFont val="Arial"/>
        <family val="2"/>
      </rPr>
      <t xml:space="preserve">
30 avenue du 08 mai 1945
73600 MOUTIERS
Lundi Mardi Mercredi et Vendredi 
9h - 12h15 et 13h45 à 17h45
le Jeudi
9h - 12h00 et 13h45 à 17h45</t>
    </r>
  </si>
  <si>
    <r>
      <t xml:space="preserve">(73254) BPI FRANCE GRENOBLE
</t>
    </r>
    <r>
      <rPr>
        <sz val="14"/>
        <color rgb="FF000000"/>
        <rFont val="Arial"/>
        <family val="2"/>
      </rPr>
      <t>15 Rue de Belgrade
38024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2 Bioseaux 20L</t>
    </r>
  </si>
  <si>
    <t>Bio-déchets
2 x BIOSEAUX 20L</t>
  </si>
  <si>
    <r>
      <t>(24504) CADS La Motte Servolex (TD 1583)</t>
    </r>
    <r>
      <rPr>
        <sz val="14"/>
        <color rgb="FF000000"/>
        <rFont val="Arial"/>
        <family val="2"/>
      </rPr>
      <t xml:space="preserve">
114 Rue des Allobroges
73290 La Motte-Servolex
mardi au vendredi 9h00 - 12h00   14h00 - 17h00</t>
    </r>
  </si>
  <si>
    <r>
      <t xml:space="preserve">(24671) EUROVIA La Ravoire
</t>
    </r>
    <r>
      <rPr>
        <sz val="14"/>
        <color rgb="FF000000"/>
        <rFont val="Arial"/>
        <family val="2"/>
      </rPr>
      <t xml:space="preserve">801 rue Archimède- ZA de l'Albanne
73490 La Ravoire
</t>
    </r>
    <r>
      <rPr>
        <b/>
        <sz val="14"/>
        <color rgb="FF000000"/>
        <rFont val="Arial"/>
        <family val="2"/>
      </rPr>
      <t xml:space="preserve">360P,770MD
</t>
    </r>
    <r>
      <rPr>
        <b/>
        <sz val="14"/>
        <color rgb="FFFF0000"/>
        <rFont val="Arial"/>
        <family val="2"/>
      </rPr>
      <t>Verre en sacs--&gt;ne pas prendre en vrac</t>
    </r>
  </si>
  <si>
    <t>Papiers
Cartons
Gobelets caton
Bouteilles plastique
Canettes
Cartouches encre
Piles
Verre
Essuis-mains</t>
  </si>
  <si>
    <r>
      <t>(68062) Banque de Savoie MOUTIERS</t>
    </r>
    <r>
      <rPr>
        <sz val="14"/>
        <color rgb="FF000000"/>
        <rFont val="Arial"/>
        <family val="2"/>
      </rPr>
      <t xml:space="preserve">
130 AVE DE LA LIBERATION 
73600 MOUTIERS
Lundi au Jeudi 
8h30 12h / 13h40 17h30
Vendredi 
8h30 12h/ 13h40 16h20</t>
    </r>
  </si>
  <si>
    <r>
      <t xml:space="preserve">(72117) MONDIAL RELAY GRENOBLE
</t>
    </r>
    <r>
      <rPr>
        <sz val="14"/>
        <color rgb="FF000000"/>
        <rFont val="Arial"/>
        <family val="2"/>
      </rPr>
      <t xml:space="preserve">79 Rue Général Mangin
38100 GRENOBLE
Kouidri IDDIR 0604534293
Lundi au vendredi 8h-12h et 14h-17h
</t>
    </r>
    <r>
      <rPr>
        <b/>
        <sz val="14"/>
        <color rgb="FF000000"/>
        <rFont val="Arial"/>
        <family val="2"/>
      </rPr>
      <t xml:space="preserve">2x360 Papiers + 1x770 MD e
</t>
    </r>
    <r>
      <rPr>
        <sz val="14"/>
        <color rgb="FF000000"/>
        <rFont val="Arial"/>
        <family val="2"/>
      </rPr>
      <t>1x120 Verre (ALD)</t>
    </r>
  </si>
  <si>
    <t>Papiers
Bouteilles plastique
Verres (ALD)
Canettes
Gobelets cartons</t>
  </si>
  <si>
    <r>
      <t>(8332) CERA La Motte Servolex</t>
    </r>
    <r>
      <rPr>
        <sz val="14"/>
        <color rgb="FF000000"/>
        <rFont val="Arial"/>
        <family val="2"/>
      </rPr>
      <t xml:space="preserve">
350 avenue Costa de Beauregard, Le Signal
73290 La Motte-Servolex
mardi au vendredi 9h15 - 12h30   13h30 - 18h00</t>
    </r>
  </si>
  <si>
    <r>
      <rPr>
        <b/>
        <sz val="14"/>
        <color rgb="FF000000"/>
        <rFont val="Arial"/>
        <family val="2"/>
      </rPr>
      <t>(24874) SIGNATURE Chambéry</t>
    </r>
    <r>
      <rPr>
        <sz val="14"/>
        <color rgb="FF000000"/>
        <rFont val="Arial"/>
        <family val="2"/>
      </rPr>
      <t xml:space="preserve">
240 rue Pierre et Marie Curie
73490 La Ravoire
</t>
    </r>
    <r>
      <rPr>
        <b/>
        <sz val="14"/>
        <rFont val="Arial"/>
        <family val="2"/>
      </rPr>
      <t>240 Psécu,770MDsécu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IMPERATIF : LIVRER des bacs Sécu !!!!</t>
    </r>
  </si>
  <si>
    <t>Papiers
Gobelets carton
Canettes
Bouteilles plastique
Piles</t>
  </si>
  <si>
    <r>
      <t>(24905) ANDERLAINE (SR CONSEIL)  MOUTIERS</t>
    </r>
    <r>
      <rPr>
        <sz val="14"/>
        <color rgb="FF000000"/>
        <rFont val="Arial"/>
        <family val="2"/>
      </rPr>
      <t xml:space="preserve">
204 Faubourg de la Madeleine
73600 MOUTIERS</t>
    </r>
  </si>
  <si>
    <t>1x120 papier
sac MD+café</t>
  </si>
  <si>
    <r>
      <t xml:space="preserve">(56172) OPEN 
</t>
    </r>
    <r>
      <rPr>
        <sz val="14"/>
        <color rgb="FF000000"/>
        <rFont val="Arial"/>
        <family val="2"/>
      </rPr>
      <t xml:space="preserve">10 rue Lavoisier
38330 Montbonnot-Saint-Martin
</t>
    </r>
    <r>
      <rPr>
        <b/>
        <sz val="14"/>
        <color rgb="FF000000"/>
        <rFont val="Arial"/>
        <family val="2"/>
      </rPr>
      <t xml:space="preserve">
Sacs</t>
    </r>
  </si>
  <si>
    <t>papier,
canette, gobelet , BP
verre
 et piles (sur appel).</t>
  </si>
  <si>
    <r>
      <t>(8434) CIC Comte Vert Chambéry</t>
    </r>
    <r>
      <rPr>
        <sz val="14"/>
        <color rgb="FF000000"/>
        <rFont val="Arial"/>
        <family val="2"/>
      </rPr>
      <t xml:space="preserve">
76 Av. du Comte Vert
73000 Chambéry
lundi            Fermé
mardi-vendredi  09:00–12:30, 14:00–18:00
</t>
    </r>
  </si>
  <si>
    <r>
      <rPr>
        <b/>
        <sz val="14"/>
        <color rgb="FF000000"/>
        <rFont val="Arial"/>
        <family val="2"/>
      </rPr>
      <t>(68056) Banque de Savoie LA RAVOIRE</t>
    </r>
    <r>
      <rPr>
        <sz val="14"/>
        <color rgb="FF000000"/>
        <rFont val="Arial"/>
        <family val="2"/>
      </rPr>
      <t xml:space="preserve">
53 rue de la Concorde
73490 LA RAVOIRE
Lundi au Jeudi 
</t>
    </r>
    <r>
      <rPr>
        <b/>
        <sz val="14"/>
        <color rgb="FFFF0000"/>
        <rFont val="Arial"/>
        <family val="2"/>
      </rPr>
      <t>13h45 17h30</t>
    </r>
    <r>
      <rPr>
        <sz val="14"/>
        <color rgb="FF000000"/>
        <rFont val="Arial"/>
        <family val="2"/>
      </rPr>
      <t xml:space="preserve">
Vendredi
</t>
    </r>
    <r>
      <rPr>
        <b/>
        <sz val="14"/>
        <color rgb="FFFF0000"/>
        <rFont val="Arial"/>
        <family val="2"/>
      </rPr>
      <t>13h45 16h20</t>
    </r>
    <r>
      <rPr>
        <sz val="14"/>
        <color rgb="FF000000"/>
        <rFont val="Arial"/>
        <family val="2"/>
      </rPr>
      <t xml:space="preserve">
</t>
    </r>
  </si>
  <si>
    <r>
      <t>(8357) CERA Moutiers</t>
    </r>
    <r>
      <rPr>
        <sz val="14"/>
        <color rgb="FF000000"/>
        <rFont val="Arial"/>
        <family val="2"/>
      </rPr>
      <t xml:space="preserve">
67 Rue Basse de la Gare
73600 Moutiers
mardi au vendredi 9h15 - 12h30   13h30 - 18h00
</t>
    </r>
    <r>
      <rPr>
        <b/>
        <u/>
        <sz val="14"/>
        <color rgb="FF00B050"/>
        <rFont val="Arial"/>
        <family val="2"/>
      </rPr>
      <t>PONCTUEL S 02 2026</t>
    </r>
    <r>
      <rPr>
        <b/>
        <sz val="14"/>
        <color rgb="FF00B050"/>
        <rFont val="Arial"/>
        <family val="2"/>
      </rPr>
      <t xml:space="preserve"> : RETIRER TOUTES LES CORBEILLES 30L</t>
    </r>
  </si>
  <si>
    <r>
      <t xml:space="preserve">(71129) INRIA
</t>
    </r>
    <r>
      <rPr>
        <sz val="14"/>
        <color rgb="FF000000"/>
        <rFont val="Arial"/>
        <family val="2"/>
      </rPr>
      <t>655 Avenue de l'Europe
38330 MONTBONNOT SAINT MARTIN
Lundi au vendredi : 8h30-12h / 13h-16h30</t>
    </r>
    <r>
      <rPr>
        <b/>
        <sz val="14"/>
        <color rgb="FF000000"/>
        <rFont val="Arial"/>
        <family val="2"/>
      </rPr>
      <t xml:space="preserve">
1x360 Papiers + 1x770 DIB + 1x770 MD</t>
    </r>
  </si>
  <si>
    <t>Papiers (360)
DIB (770)
Boutilles PET (770)
Canettes (770)
Verre (770)
Piles (Ponctuel)</t>
  </si>
  <si>
    <r>
      <t xml:space="preserve">(60485) AUTOGRILL GRANIER HUBENCY
</t>
    </r>
    <r>
      <rPr>
        <sz val="14"/>
        <color rgb="FF000000"/>
        <rFont val="Arial"/>
        <family val="2"/>
      </rPr>
      <t xml:space="preserve">Aire du Granier - Autoroute A43
73800 MYANS
</t>
    </r>
    <r>
      <rPr>
        <b/>
        <sz val="14"/>
        <color rgb="FFFF0000"/>
        <rFont val="Arial"/>
        <family val="2"/>
      </rPr>
      <t xml:space="preserve">Se présenter au restaurant
Les bacs sont dans une cour fermée qu'il faudra faire ouvrir par le personnel
</t>
    </r>
    <r>
      <rPr>
        <sz val="14"/>
        <color rgb="FF000000"/>
        <rFont val="Arial"/>
        <family val="2"/>
      </rPr>
      <t xml:space="preserve">
1</t>
    </r>
    <r>
      <rPr>
        <b/>
        <sz val="14"/>
        <color rgb="FF000000"/>
        <rFont val="Arial"/>
        <family val="2"/>
      </rPr>
      <t xml:space="preserve">x360 Verre
</t>
    </r>
    <r>
      <rPr>
        <b/>
        <sz val="14"/>
        <color rgb="FFFF0000"/>
        <rFont val="Arial"/>
        <family val="2"/>
      </rPr>
      <t>NE PAS EN PREDNRE 2</t>
    </r>
  </si>
  <si>
    <r>
      <t>(24550) CHAM Albertville</t>
    </r>
    <r>
      <rPr>
        <sz val="14"/>
        <color rgb="FF000000"/>
        <rFont val="Arial"/>
        <family val="2"/>
      </rPr>
      <t xml:space="preserve">
253 Rue Pierre de Coubertin
73200 Albertville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</si>
  <si>
    <t>PAS DE COLLECTE
LIVRER 1 BAS D'AQUILUX</t>
  </si>
  <si>
    <r>
      <t>(24510) CADS Meribel</t>
    </r>
    <r>
      <rPr>
        <sz val="14"/>
        <color rgb="FF000000"/>
        <rFont val="Arial"/>
        <family val="2"/>
      </rPr>
      <t xml:space="preserve">
345 Rue des Jeux Olympiques
73550 Les Allues
mardi au vendredi 9h00 - 12h00   14h00 - 17h00</t>
    </r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</si>
  <si>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MONBONNOT-ST-MARTIN</t>
    </r>
    <r>
      <rPr>
        <b/>
        <sz val="14"/>
        <color rgb="FF000000"/>
        <rFont val="Arial"/>
        <family val="2"/>
      </rPr>
      <t xml:space="preserve">
Lundi au vendredi : 8h-17h30
Collecte à la corbeille
</t>
    </r>
    <r>
      <rPr>
        <b/>
        <sz val="14"/>
        <color rgb="FFFF0000"/>
        <rFont val="Arial"/>
        <family val="2"/>
      </rPr>
      <t>PROTOCOLE OBLIGATOIRE</t>
    </r>
  </si>
  <si>
    <t>Papiers
Bouteilles PET
Canettes
Capsules cafés
Piles (ALD)
DEEE (ALD)</t>
  </si>
  <si>
    <r>
      <rPr>
        <b/>
        <sz val="14"/>
        <color rgb="FF000000"/>
        <rFont val="Arial"/>
        <family val="2"/>
      </rPr>
      <t xml:space="preserve">(24900) ANDERLAINE (Ex : SR Conseil) Francin
</t>
    </r>
    <r>
      <rPr>
        <sz val="14"/>
        <rFont val="Arial"/>
        <family val="2"/>
      </rPr>
      <t xml:space="preserve">52 Voie Albert Einstein 
73800 PORTE-DE-SAVOIE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COLLECTE EN SACS SUR 5 ETAGE </t>
    </r>
    <r>
      <rPr>
        <b/>
        <sz val="14"/>
        <color theme="1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PROTOCOLE OBLIGATOIRE</t>
    </r>
  </si>
  <si>
    <t>Papiers
Gobelets carton
Capsule café
Essuis-mains
Bouteilles PET
Canettes 
Verre</t>
  </si>
  <si>
    <r>
      <t>(8479) CIC Meribel</t>
    </r>
    <r>
      <rPr>
        <sz val="14"/>
        <color rgb="FF000000"/>
        <rFont val="Arial"/>
        <family val="2"/>
      </rPr>
      <t xml:space="preserve">
Route de la Montée
73550 Les Allues
lundi, mardi, jeudi, vendredi</t>
    </r>
    <r>
      <rPr>
        <b/>
        <sz val="14"/>
        <color rgb="FFFF0000"/>
        <rFont val="Arial"/>
        <family val="2"/>
      </rPr>
      <t xml:space="preserve"> 10h00 - 13h00</t>
    </r>
  </si>
  <si>
    <t>Tarik</t>
  </si>
  <si>
    <t>Tournée sacs Grenoble</t>
  </si>
  <si>
    <t>Electrique 17</t>
  </si>
  <si>
    <r>
      <t>(24797) NORSYS Grenoble</t>
    </r>
    <r>
      <rPr>
        <sz val="14"/>
        <color rgb="FF000000"/>
        <rFont val="Arial"/>
        <family val="2"/>
      </rPr>
      <t xml:space="preserve">
5 rue Félix Poulat
38000 Grenoble
</t>
    </r>
    <r>
      <rPr>
        <b/>
        <sz val="14"/>
        <color rgb="FF000000"/>
        <rFont val="Arial"/>
        <family val="2"/>
      </rPr>
      <t xml:space="preserve">Sacs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8h45 -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 xml:space="preserve">9H30 impératif ..Plot bloquant l'accès APRES
</t>
    </r>
    <r>
      <rPr>
        <sz val="14"/>
        <color rgb="FF000000"/>
        <rFont val="Arial"/>
        <family val="2"/>
      </rPr>
      <t xml:space="preserve">
Vous pouvez passer sur les rails de tram par Victor Hugo ou par Hubert Dubedout. 
Sinon il n'y a pas de plot par la rue Millet, la rue de Bonne ou encore la rue saint François.
Bénédicte Angrand
06 63 21 65 95 </t>
    </r>
  </si>
  <si>
    <t>Papiers
Cartons
Bouteilles plastique
Piles
 Ampoulkes
DEEE</t>
  </si>
  <si>
    <t>Le Royan R.</t>
  </si>
  <si>
    <r>
      <t xml:space="preserve">(25284) MGEN SAINT THOMAS EN ROYANS 
</t>
    </r>
    <r>
      <rPr>
        <sz val="14"/>
        <color rgb="FF000000"/>
        <rFont val="Arial"/>
        <family val="2"/>
      </rPr>
      <t xml:space="preserve">630 Route des Blaches
26190 Saint Thomas en Royans 
</t>
    </r>
  </si>
  <si>
    <t>Papiers
Cartons
Gobelets carton
Bouteilles Plastique
Canettes</t>
  </si>
  <si>
    <t>Normalement jeudi</t>
  </si>
  <si>
    <t>Romans C.</t>
  </si>
  <si>
    <r>
      <t xml:space="preserve">(48108) MAAF ROMANS </t>
    </r>
    <r>
      <rPr>
        <sz val="14"/>
        <color rgb="FF000000"/>
        <rFont val="Arial"/>
        <family val="2"/>
      </rPr>
      <t xml:space="preserve">
2 Rue Bonnevaux 
26100 Romans sur Isère
04 75 60 35 35 
9h 12h30  12h30 14h 17h30 
Collecte à la corbeille</t>
    </r>
  </si>
  <si>
    <t>Normalement mercredi</t>
  </si>
  <si>
    <r>
      <t>(8532) CREDIT COOP Mistral Grenoble A/B</t>
    </r>
    <r>
      <rPr>
        <sz val="14"/>
        <color rgb="FF000000"/>
        <rFont val="Arial"/>
        <family val="2"/>
      </rPr>
      <t xml:space="preserve">
26 Rue Gustave Eiffel, 
38000 Grenoble
lundi-vendredi         08:45–12:10 / 13:50–17:00
mard i            08:45–12:10 / 14:50–17:00
</t>
    </r>
    <r>
      <rPr>
        <b/>
        <sz val="14"/>
        <color rgb="FF000000"/>
        <rFont val="Arial"/>
        <family val="2"/>
      </rPr>
      <t>Sacs,cartons</t>
    </r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</si>
  <si>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</si>
  <si>
    <t>Carton</t>
  </si>
  <si>
    <r>
      <rPr>
        <b/>
        <sz val="16"/>
        <color theme="1"/>
        <rFont val="Aptos Narrow"/>
        <family val="2"/>
        <scheme val="minor"/>
      </rPr>
      <t>(41131) IMACTIS</t>
    </r>
    <r>
      <rPr>
        <sz val="16"/>
        <color theme="1"/>
        <rFont val="Aptos Narrow"/>
        <family val="2"/>
        <scheme val="minor"/>
      </rPr>
      <t xml:space="preserve">
20 Rue du Tour de L'eau
38400 SAINT MARTIN D'HERES</t>
    </r>
  </si>
  <si>
    <t>DESENCOMBREMENT DEEE
1H
RDC
PREVOIR 5X360</t>
  </si>
  <si>
    <r>
      <t>(25355) VALENCE ROMANS HABITAT(V.R.H.)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ROMANS CENTRE</t>
    </r>
    <r>
      <rPr>
        <sz val="14"/>
        <color rgb="FF000000"/>
        <rFont val="Arial"/>
        <family val="2"/>
      </rPr>
      <t xml:space="preserve">
10 Cours Pierre Didier   
26000 Romans sur Isère   
</t>
    </r>
  </si>
  <si>
    <r>
      <t>(24394) ABYLSEN B/B</t>
    </r>
    <r>
      <rPr>
        <sz val="14"/>
        <color rgb="FF000000"/>
        <rFont val="Arial"/>
        <family val="2"/>
      </rPr>
      <t xml:space="preserve">
26 rue Gustave Eiffel
38000 Grenoble
</t>
    </r>
    <r>
      <rPr>
        <b/>
        <sz val="14"/>
        <color rgb="FF000000"/>
        <rFont val="Arial"/>
        <family val="2"/>
      </rPr>
      <t xml:space="preserve">
Sacs</t>
    </r>
  </si>
  <si>
    <t>Papiers
Cartons
Bouteilles plastique
Verres
Papiers conf</t>
  </si>
  <si>
    <r>
      <t xml:space="preserve">(27091) SARP CHAMP SUR DRAC
</t>
    </r>
    <r>
      <rPr>
        <sz val="14"/>
        <color rgb="FF000000"/>
        <rFont val="Arial"/>
        <family val="2"/>
      </rPr>
      <t>39 Rue des Artisans 
38560 CHAMP SUR DRAC
Jonathan LINARES : 06 03 64 78 45
Lundi au Vendredi : 8h-12h / 13h30-17h30</t>
    </r>
  </si>
  <si>
    <t>PAS DE COLLECTE
LIVRER 4X360 "PAPIERS"</t>
  </si>
  <si>
    <t>Romans R.</t>
  </si>
  <si>
    <r>
      <rPr>
        <b/>
        <sz val="14"/>
        <color rgb="FF000000"/>
        <rFont val="Arial"/>
        <family val="2"/>
      </rPr>
      <t>(63138) DELIFRANCE ROMANS</t>
    </r>
    <r>
      <rPr>
        <sz val="14"/>
        <color rgb="FF000000"/>
        <rFont val="Arial"/>
        <family val="2"/>
      </rPr>
      <t xml:space="preserve">
9 Rue Niclas Appert
ZI Les Chasses 
26100 Romans sur Isère</t>
    </r>
  </si>
  <si>
    <t>MD</t>
  </si>
  <si>
    <r>
      <t xml:space="preserve">(8498) CIC ROMANS SUR ISERE     </t>
    </r>
    <r>
      <rPr>
        <sz val="14"/>
        <color rgb="FF000000"/>
        <rFont val="Arial"/>
        <family val="2"/>
      </rPr>
      <t xml:space="preserve">
Place du 75ème Regiment d'Infanterie  
26100 Romans sur Isère                          
Mardi :  9h00 - 12h30 / 14h15 - 18h00
Mercredi - Vendredi : 9h00 - 12h30 / 13h30 - 1800     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</si>
  <si>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t>Papiers
cartons
bout plast</t>
  </si>
  <si>
    <r>
      <t>(9657) CCF (HSBC) Gambetta Grenoble A/B</t>
    </r>
    <r>
      <rPr>
        <sz val="14"/>
        <color rgb="FF000000"/>
        <rFont val="Arial"/>
        <family val="2"/>
      </rPr>
      <t xml:space="preserve">
16 Bd Gambetta
38000 Grenoble
lundi-vendredi          09:00–12:30, 14:00–17:30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3 sacs 110L MAX, tous flux confondus (PAPIER - MULTI - DIB contractuel) + 4 à 5 cartons à plat </t>
    </r>
    <r>
      <rPr>
        <sz val="14"/>
        <color rgb="FF000000"/>
        <rFont val="Arial"/>
        <family val="2"/>
      </rPr>
      <t xml:space="preserve"> </t>
    </r>
  </si>
  <si>
    <t>Papier
Cartons
DIB</t>
  </si>
  <si>
    <r>
      <t xml:space="preserve">(8329) CERA  Ile Verte </t>
    </r>
    <r>
      <rPr>
        <sz val="14"/>
        <color rgb="FF000000"/>
        <rFont val="Arial"/>
        <family val="2"/>
      </rPr>
      <t xml:space="preserve">
19 Av. Maréchal Randon
38000 Grenoble
lundi           Fermé
mardi-vendredi         09:15–12:30, 13:30–18:00
</t>
    </r>
  </si>
  <si>
    <r>
      <t>(25356) VALENCE ROMANS HABITAT(V.R.H.) ROMANS EST</t>
    </r>
    <r>
      <rPr>
        <sz val="14"/>
        <color rgb="FF000000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16 Rue Roger Seignobos
26100 Romans sur Isère
</t>
    </r>
    <r>
      <rPr>
        <b/>
        <sz val="16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AKILUX en agence
</t>
    </r>
  </si>
  <si>
    <t>Papiers
Cartons
Gobelets carton
Gobelets Plastique</t>
  </si>
  <si>
    <r>
      <t>(8531) CREDIT COOP Gambetta Grenoble B/B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FF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 , mercredi et vendredi  : 08:45–12:10 / 13:50–17:00
mardi et jeudi : 08:45–12:10
</t>
    </r>
    <r>
      <rPr>
        <b/>
        <sz val="14"/>
        <color rgb="FF000000"/>
        <rFont val="Arial"/>
        <family val="2"/>
      </rPr>
      <t>Sacs</t>
    </r>
  </si>
  <si>
    <t>Papiers
Cartons
Masques</t>
  </si>
  <si>
    <r>
      <t>(25235) EXSTO</t>
    </r>
    <r>
      <rPr>
        <sz val="14"/>
        <color rgb="FF000000"/>
        <rFont val="Arial"/>
        <family val="2"/>
      </rPr>
      <t xml:space="preserve">
55 Avenue de la Déportation
26100 Romans sur Isère
2 x 360 Papier, 2 x 770 MD</t>
    </r>
  </si>
  <si>
    <t>Papiers
Cartons
Gobelets Carton
Canettes
Bouteilles plastique</t>
  </si>
  <si>
    <r>
      <t>(24718) HYPERION</t>
    </r>
    <r>
      <rPr>
        <sz val="14"/>
        <color rgb="FF000000"/>
        <rFont val="Arial"/>
        <family val="2"/>
      </rPr>
      <t xml:space="preserve">
54 avenue Rhin et Danube
38000 Grenoble
</t>
    </r>
    <r>
      <rPr>
        <b/>
        <sz val="14"/>
        <color rgb="FF000000"/>
        <rFont val="Arial"/>
        <family val="2"/>
      </rPr>
      <t>Collecte en sac</t>
    </r>
  </si>
  <si>
    <t>Papiers
Bouteilles pet
Gobelets cartons
Piles
Cartons</t>
  </si>
  <si>
    <r>
      <t>(25093) SAINT JEAN ROMANS SUR ISERE</t>
    </r>
    <r>
      <rPr>
        <sz val="14"/>
        <color rgb="FF000000"/>
        <rFont val="Arial"/>
        <family val="2"/>
      </rPr>
      <t xml:space="preserve">
49 Avenue de la Déportation
26100 Romans sur Isère
Claudie CONTAMINE : 04 75 05 83 80
Loris CROISSANT : 07 86 14 52 07 
Lundi - Vendredi : 9h00 - 18h00
</t>
    </r>
    <r>
      <rPr>
        <b/>
        <u/>
        <sz val="18"/>
        <color rgb="FFFF0000"/>
        <rFont val="Arial"/>
        <family val="2"/>
      </rPr>
      <t xml:space="preserve">1 X 770 sécu MD + 1 X 360 sécu Papier/Carton
</t>
    </r>
    <r>
      <rPr>
        <b/>
        <u/>
        <sz val="20"/>
        <color rgb="FFFF0000"/>
        <rFont val="Arial"/>
        <family val="2"/>
      </rPr>
      <t>=&gt;PRENDRE LE BADGE</t>
    </r>
    <r>
      <rPr>
        <b/>
        <u/>
        <sz val="18"/>
        <color rgb="FFFF0000"/>
        <rFont val="Arial"/>
        <family val="2"/>
      </rPr>
      <t xml:space="preserve">
</t>
    </r>
  </si>
  <si>
    <t>Papier/Carton
MD</t>
  </si>
  <si>
    <r>
      <t xml:space="preserve">(62207) APIVIA MACIF MUTUELLE 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</si>
  <si>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t>Papier
Carton
Bouteille Plastique et Verre
Canettes
Gobelet carton
Capsule Café</t>
  </si>
  <si>
    <r>
      <t xml:space="preserve">(25363) VEYRET TECHNIQUE DECOUPE ALLOBROGES 
</t>
    </r>
    <r>
      <rPr>
        <sz val="14"/>
        <color rgb="FF000000"/>
        <rFont val="Arial"/>
        <family val="2"/>
      </rPr>
      <t xml:space="preserve">41 Bis Avenue des Allobroges
26100 Romans sur Isère
BAC : 1 X 360 PAPIER + 1 X 770 MD
</t>
    </r>
    <r>
      <rPr>
        <b/>
        <u/>
        <sz val="16"/>
        <color rgb="FFFF0000"/>
        <rFont val="Arial"/>
        <family val="2"/>
      </rPr>
      <t xml:space="preserve">KLAXONER A L'INTERPHONE DU CLIENT
</t>
    </r>
    <r>
      <rPr>
        <sz val="14"/>
        <color rgb="FF000000"/>
        <rFont val="Arial"/>
        <family val="2"/>
      </rPr>
      <t xml:space="preserve">
Contact : Lionel CHEVRY : 04 75 72 73 74</t>
    </r>
  </si>
  <si>
    <t>Papiers
Cartons
Gobelets carton
Canettes
Bouteilles plastique
Piles</t>
  </si>
  <si>
    <r>
      <t xml:space="preserve">(24399) ADENTIS </t>
    </r>
    <r>
      <rPr>
        <sz val="14"/>
        <color rgb="FF000000"/>
        <rFont val="Arial"/>
        <family val="2"/>
      </rPr>
      <t xml:space="preserve">
2 Square Roger Genin
38000 GRENOBLE
lundi-vendredi 08:00–20:00
</t>
    </r>
    <r>
      <rPr>
        <b/>
        <sz val="14"/>
        <color rgb="FF000000"/>
        <rFont val="Arial"/>
        <family val="2"/>
      </rPr>
      <t>Sacs</t>
    </r>
  </si>
  <si>
    <t>Papiers
Bouteilles plast</t>
  </si>
  <si>
    <r>
      <t>(25236) EXSTO THERMOPLASTICS</t>
    </r>
    <r>
      <rPr>
        <sz val="14"/>
        <color rgb="FF000000"/>
        <rFont val="Arial"/>
        <family val="2"/>
      </rPr>
      <t xml:space="preserve">
130 Rue des Trois Communes
26300 Jaillans
1 x 240 Papier, 1x 360 MD</t>
    </r>
  </si>
  <si>
    <t>Papiers
Cartons
Gobelets carton
Bouteilles plastique
Canettes</t>
  </si>
  <si>
    <r>
      <t>(24584) ALLEGRO Microsystem (CROCUS)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  <r>
      <rPr>
        <sz val="14"/>
        <color rgb="FF000000"/>
        <rFont val="Arial"/>
        <family val="2"/>
      </rPr>
      <t xml:space="preserve">
</t>
    </r>
  </si>
  <si>
    <r>
      <t>(25197) CICA</t>
    </r>
    <r>
      <rPr>
        <sz val="14"/>
        <color rgb="FF000000"/>
        <rFont val="Arial"/>
        <family val="2"/>
      </rPr>
      <t xml:space="preserve">    
9 Rue du Dauphin 
ZA Les Revols     
26540 Mours Saint Eusèbe  
Horraire : 07h30 - 12h00 / 14h00 - 16h30
BAC : 1 X 770
</t>
    </r>
  </si>
  <si>
    <t xml:space="preserve">Papiers
Cartons
Gobelets cartons
</t>
  </si>
  <si>
    <r>
      <t>(24583) CREDIT MUTUEL Europôle Grenoble</t>
    </r>
    <r>
      <rPr>
        <sz val="14"/>
        <color rgb="FF000000"/>
        <rFont val="Arial"/>
        <family val="2"/>
      </rPr>
      <t xml:space="preserve">
1 place Firmin Gauthier
38000 Grenoble
lundi-vendredi            08:00–12:00, 13:30–18:00
</t>
    </r>
    <r>
      <rPr>
        <b/>
        <sz val="14"/>
        <color rgb="FF000000"/>
        <rFont val="Arial"/>
        <family val="2"/>
      </rPr>
      <t>Sacs,cartons</t>
    </r>
  </si>
  <si>
    <r>
      <t xml:space="preserve">(25364) VEYRET TECHNIQUE DECOUPE BERTHELOT </t>
    </r>
    <r>
      <rPr>
        <sz val="14"/>
        <color rgb="FF000000"/>
        <rFont val="Arial"/>
        <family val="2"/>
      </rPr>
      <t xml:space="preserve">
68 Avenue Berthelot
26100 Romans sur Isère
1 x 770 MD
</t>
    </r>
  </si>
  <si>
    <r>
      <t xml:space="preserve">(24742) LACOSTE  </t>
    </r>
    <r>
      <rPr>
        <sz val="14"/>
        <color rgb="FF000000"/>
        <rFont val="Arial"/>
        <family val="2"/>
      </rPr>
      <t xml:space="preserve">
2 Pl. Dr Léon Martin
38000 Grenoble
lundi-vendredi        10:00–19:00</t>
    </r>
  </si>
  <si>
    <t>Vrac</t>
  </si>
  <si>
    <r>
      <t>(24748) LCL Grenoble Molière</t>
    </r>
    <r>
      <rPr>
        <sz val="14"/>
        <color rgb="FF000000"/>
        <rFont val="Arial"/>
        <family val="2"/>
      </rPr>
      <t xml:space="preserve">
1 Rue Molière
38000 Grenoble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Dans cette agence, il y a 3 placards à PILON 
- 1 au RDC 
- 1 au 1er étage 
- 1 au 2ème étage 
</t>
    </r>
    <r>
      <rPr>
        <b/>
        <u/>
        <sz val="14"/>
        <color rgb="FFFF0000"/>
        <rFont val="Arial"/>
        <family val="2"/>
      </rPr>
      <t>RETIRER TOUT LES SACS PEUT IMPORTE LE NOMBRE</t>
    </r>
    <r>
      <rPr>
        <sz val="14"/>
        <color rgb="FF000000"/>
        <rFont val="Arial"/>
        <family val="2"/>
      </rPr>
      <t xml:space="preserve">
lundi  vendredi             08:45–12:00, 13:30–17:45
sauf jeudi              08:45–12:00, 14:30–17:45
</t>
    </r>
    <r>
      <rPr>
        <b/>
        <sz val="14"/>
        <color rgb="FF000000"/>
        <rFont val="Arial"/>
        <family val="2"/>
      </rPr>
      <t>Sacs, cartons pliés</t>
    </r>
  </si>
  <si>
    <t>Cannette
Papier
Carton (mis à plat)
BP</t>
  </si>
  <si>
    <r>
      <t xml:space="preserve">(24920) TRANSDEV MOBILITE SERVICE A/B
</t>
    </r>
    <r>
      <rPr>
        <sz val="14"/>
        <color rgb="FF000000"/>
        <rFont val="Arial"/>
        <family val="2"/>
      </rPr>
      <t xml:space="preserve">47 Av. Alsace Lorraine
38000 Grenoble
</t>
    </r>
    <r>
      <rPr>
        <b/>
        <sz val="14"/>
        <color rgb="FF000000"/>
        <rFont val="Arial"/>
        <family val="2"/>
      </rPr>
      <t>Sacs</t>
    </r>
  </si>
  <si>
    <t>Papiers
Cartons
Gob Cart</t>
  </si>
  <si>
    <r>
      <t>(24781) MILLEIS BANQUE PRIVEE  B/B</t>
    </r>
    <r>
      <rPr>
        <sz val="14"/>
        <color rgb="FF000000"/>
        <rFont val="Arial"/>
        <family val="2"/>
      </rPr>
      <t xml:space="preserve">
47 Av. Alsace Lorraine
38000 Grenoble
 lundi -vendredi        08:45–12:30, 13:30–17:15
</t>
    </r>
    <r>
      <rPr>
        <b/>
        <sz val="14"/>
        <color rgb="FFFF0000"/>
        <rFont val="Arial"/>
        <family val="2"/>
      </rPr>
      <t>Vider caisson sécurisé (sac gris)</t>
    </r>
  </si>
  <si>
    <t xml:space="preserve">Papiers
</t>
  </si>
  <si>
    <t>co 7</t>
  </si>
  <si>
    <t>Canton de Roussillon</t>
  </si>
  <si>
    <t>Camion 7</t>
  </si>
  <si>
    <t>ALLER A ELISE VALENCE POUR LIVRER 5X770
METTRE LES BACS DE COLELCTE POUR LA TOURNEE PAR DESSUS DANS LE CAMION
ELISE VALENCE : 35 RUE GUSTAVE EIFFEL 26000 VALENCE</t>
  </si>
  <si>
    <t>CANTON DE ROUSSILLON</t>
  </si>
  <si>
    <r>
      <t>(3051) Aire de ROUSSILLON ROCAMAR HUBENCY</t>
    </r>
    <r>
      <rPr>
        <sz val="14"/>
        <color rgb="FF000000"/>
        <rFont val="Arial"/>
        <family val="2"/>
      </rPr>
      <t xml:space="preserve">
AUTOROUTE A7
38150 Roussillon
</t>
    </r>
    <r>
      <rPr>
        <b/>
        <sz val="14"/>
        <color rgb="FF000000"/>
        <rFont val="Arial"/>
        <family val="2"/>
      </rPr>
      <t xml:space="preserve">2x770 MD </t>
    </r>
    <r>
      <rPr>
        <b/>
        <u/>
        <sz val="14"/>
        <color rgb="FFFF0000"/>
        <rFont val="Arial"/>
        <family val="2"/>
      </rPr>
      <t>Sécu</t>
    </r>
  </si>
  <si>
    <t>Canettes
Bouteilles PET
Gobelets Cartons</t>
  </si>
  <si>
    <r>
      <t xml:space="preserve">(74310) LOCAMUC PARTEO SALAISE
</t>
    </r>
    <r>
      <rPr>
        <sz val="14"/>
        <color rgb="FF000000"/>
        <rFont val="Arial"/>
        <family val="2"/>
      </rPr>
      <t>12 Rue Ventrebant 
38150 Salaise sur Sanne
Tel : 06 72 37 92 28
Contact : Mickael FERNANDES
Horaire : 8h00 - 12h00 / 14h00 - 17h30</t>
    </r>
    <r>
      <rPr>
        <b/>
        <sz val="14"/>
        <color rgb="FF000000"/>
        <rFont val="Arial"/>
        <family val="2"/>
      </rPr>
      <t xml:space="preserve">
Sacs dans aquiluxs</t>
    </r>
  </si>
  <si>
    <t>MD
Papiers
Cartons</t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</si>
  <si>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 et en laisser un au client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1x120 Bio-déchets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                                                            </t>
    </r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</si>
  <si>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</t>
    </r>
    <r>
      <rPr>
        <b/>
        <sz val="14"/>
        <color rgb="FF000000"/>
        <rFont val="Arial"/>
        <family val="2"/>
      </rPr>
      <t xml:space="preserve"> 
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Papiers/Cartons + 2x770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MD                                       </t>
    </r>
  </si>
  <si>
    <t>Papier / Carton
Gobelets cartons
Bouteilles Plastiques
Canettes</t>
  </si>
  <si>
    <r>
      <t>(34880) LAFUMA MOBILIER SAS</t>
    </r>
    <r>
      <rPr>
        <sz val="14"/>
        <color rgb="FF000000"/>
        <rFont val="Arial"/>
        <family val="2"/>
      </rPr>
      <t xml:space="preserve">
6 Rue Victor Lafuma
26140 Anneyron</t>
    </r>
  </si>
  <si>
    <r>
      <t>(34030) HEXIS CONSTRUCTIONS MODULAIRES</t>
    </r>
    <r>
      <rPr>
        <sz val="14"/>
        <color rgb="FF000000"/>
        <rFont val="Arial"/>
        <family val="2"/>
      </rPr>
      <t xml:space="preserve">
7 Rue Bernard Morel
ZA la Plaine
26140 Anneyron
</t>
    </r>
    <r>
      <rPr>
        <b/>
        <u/>
        <sz val="20"/>
        <color rgb="FFFF0000"/>
        <rFont val="Arial"/>
        <family val="2"/>
      </rPr>
      <t>Ne pas passer entre 12h et 14h</t>
    </r>
    <r>
      <rPr>
        <sz val="14"/>
        <color rgb="FF000000"/>
        <rFont val="Arial"/>
        <family val="2"/>
      </rPr>
      <t xml:space="preserve">
</t>
    </r>
  </si>
  <si>
    <t>Gobelets cartons
Bouteilles PET
Papiers
Ampoules
tubes néons
cartouches d'encre
piles</t>
  </si>
  <si>
    <t xml:space="preserve"> SEMAINE 03,07,11,15,19,23,27,31,35,39,43,47,51</t>
  </si>
  <si>
    <t>VALENTYN + TARIK ABSENT</t>
  </si>
  <si>
    <t>Lundi 12/01</t>
  </si>
  <si>
    <r>
      <t xml:space="preserve">Heure
 d'ouverture
</t>
    </r>
    <r>
      <rPr>
        <b/>
        <sz val="14"/>
        <color theme="1"/>
        <rFont val="Arial"/>
        <family val="2"/>
      </rPr>
      <t xml:space="preserve"> / </t>
    </r>
    <r>
      <rPr>
        <sz val="14"/>
        <color theme="1"/>
        <rFont val="Arial"/>
        <family val="2"/>
      </rPr>
      <t xml:space="preserve">
Nombre de collectes</t>
    </r>
  </si>
  <si>
    <t xml:space="preserve">  mardi 13/01</t>
  </si>
  <si>
    <r>
      <t xml:space="preserve">Heure
 d'ouverture
</t>
    </r>
    <r>
      <rPr>
        <b/>
        <sz val="14"/>
        <color rgb="FF000000"/>
        <rFont val="Arial"/>
        <family val="2"/>
      </rPr>
      <t xml:space="preserve"> / </t>
    </r>
    <r>
      <rPr>
        <sz val="14"/>
        <color rgb="FF000000"/>
        <rFont val="Arial"/>
        <family val="2"/>
      </rPr>
      <t xml:space="preserve">
Nombre de collectes</t>
    </r>
  </si>
  <si>
    <t xml:space="preserve"> mercredi 14/01</t>
  </si>
  <si>
    <t xml:space="preserve"> jeudi 15/01</t>
  </si>
  <si>
    <t>vendredi 16/01</t>
  </si>
  <si>
    <t xml:space="preserve">Vallée d'Aoste </t>
  </si>
  <si>
    <t>St Egrève / Veurey</t>
  </si>
  <si>
    <t>Banque de Savoie Chambéry</t>
  </si>
  <si>
    <t xml:space="preserve">ST EGREVE </t>
  </si>
  <si>
    <r>
      <t>(12516) BOULANGER St Egrève</t>
    </r>
    <r>
      <rPr>
        <sz val="14"/>
        <color rgb="FF000000"/>
        <rFont val="Arial"/>
        <family val="2"/>
      </rPr>
      <t xml:space="preserve">
2 rue de la Trémoulière
38120 Saint Egrève
</t>
    </r>
    <r>
      <rPr>
        <b/>
        <sz val="14"/>
        <color rgb="FF000000"/>
        <rFont val="Arial"/>
        <family val="2"/>
      </rPr>
      <t>360P,770MD</t>
    </r>
  </si>
  <si>
    <r>
      <t>(8752) Point P La Bathie</t>
    </r>
    <r>
      <rPr>
        <sz val="14"/>
        <color rgb="FF000000"/>
        <rFont val="Arial"/>
        <family val="2"/>
      </rPr>
      <t xml:space="preserve">
Rue du Bompan
73540 La Bathie
lundi au vendredi 7h30 - 12h00   13h30 - 17h30
</t>
    </r>
    <r>
      <rPr>
        <b/>
        <sz val="14"/>
        <color rgb="FF000000"/>
        <rFont val="Arial"/>
        <family val="2"/>
      </rPr>
      <t>2X360Papiers/Cartons</t>
    </r>
  </si>
  <si>
    <r>
      <t xml:space="preserve">(68016) Banque de Savoie CHAMBERY THEATRE  </t>
    </r>
    <r>
      <rPr>
        <sz val="14"/>
        <color rgb="FF000000"/>
        <rFont val="Arial"/>
        <family val="2"/>
      </rPr>
      <t xml:space="preserve">
6 BD DU THEATRE
73000 CHAMBERY
Mardi au Vendredi  : 8h35 -12h30 / 13h30-17h40
</t>
    </r>
    <r>
      <rPr>
        <b/>
        <sz val="14"/>
        <color rgb="FFFF0000"/>
        <rFont val="Arial"/>
        <family val="2"/>
      </rPr>
      <t xml:space="preserve">PROTOCOLE DE COLLECTE OBLIGATOIRE
</t>
    </r>
  </si>
  <si>
    <r>
      <t>(24782) Minatec CEA = BHT1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Intèrieur du C.E.A.</t>
    </r>
    <r>
      <rPr>
        <sz val="14"/>
        <color rgb="FF000000"/>
        <rFont val="Arial"/>
        <family val="2"/>
      </rPr>
      <t xml:space="preserve">
7 Parvis Louis Néel
38000 Grenoble
</t>
    </r>
    <r>
      <rPr>
        <b/>
        <sz val="14"/>
        <color rgb="FF000000"/>
        <rFont val="Arial"/>
        <family val="2"/>
      </rPr>
      <t xml:space="preserve">770P sécu,770MD sécu
</t>
    </r>
    <r>
      <rPr>
        <b/>
        <u/>
        <sz val="14"/>
        <color rgb="FF00B050"/>
        <rFont val="Arial"/>
        <family val="2"/>
      </rPr>
      <t>PONCTUEL S03 :</t>
    </r>
    <r>
      <rPr>
        <b/>
        <sz val="14"/>
        <color rgb="FF00B050"/>
        <rFont val="Arial"/>
        <family val="2"/>
      </rPr>
      <t xml:space="preserve"> COLLECTE CARTOUCHES D'ENCRE</t>
    </r>
  </si>
  <si>
    <t>Papiers
Cartons
Gobelets carton
Canettes
Bouteilles plastique</t>
  </si>
  <si>
    <r>
      <t>(24545) CERBALLIANCE</t>
    </r>
    <r>
      <rPr>
        <sz val="14"/>
        <color rgb="FF000000"/>
        <rFont val="Arial"/>
        <family val="2"/>
      </rPr>
      <t xml:space="preserve">
110C route Nationnale
38490 Charancieu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Caisson sécurisé changer sac gris</t>
    </r>
    <r>
      <rPr>
        <sz val="14"/>
        <color rgb="FFFF0000"/>
        <rFont val="Arial"/>
        <family val="2"/>
      </rPr>
      <t xml:space="preserve">
</t>
    </r>
  </si>
  <si>
    <t>Certificat de destruction</t>
  </si>
  <si>
    <r>
      <t>(24390) A.RAYMOND France  BATIMENT A, B, C ET D</t>
    </r>
    <r>
      <rPr>
        <sz val="14"/>
        <rFont val="Arial"/>
        <family val="2"/>
      </rPr>
      <t xml:space="preserve">
1 rue Louis Besançon 
Saint Egrève
38120 Saint Egrève
</t>
    </r>
    <r>
      <rPr>
        <sz val="14"/>
        <color rgb="FFFF0000"/>
        <rFont val="Arial"/>
        <family val="2"/>
      </rPr>
      <t xml:space="preserve">8h30-12h  14h-15h30
</t>
    </r>
    <r>
      <rPr>
        <b/>
        <sz val="14"/>
        <color rgb="FFFF0000"/>
        <rFont val="Arial"/>
        <family val="2"/>
      </rPr>
      <t>Respecter horaires ouverture !!</t>
    </r>
    <r>
      <rPr>
        <b/>
        <sz val="18"/>
        <rFont val="Arial"/>
        <family val="2"/>
      </rPr>
      <t xml:space="preserve">
</t>
    </r>
    <r>
      <rPr>
        <sz val="14"/>
        <rFont val="Arial"/>
        <family val="2"/>
      </rPr>
      <t xml:space="preserve">Guillaume LOIODICE (référent)
</t>
    </r>
    <r>
      <rPr>
        <b/>
        <sz val="14"/>
        <rFont val="Arial"/>
        <family val="2"/>
      </rPr>
      <t xml:space="preserve">
</t>
    </r>
    <r>
      <rPr>
        <b/>
        <sz val="20"/>
        <rFont val="Arial"/>
        <family val="2"/>
      </rPr>
      <t xml:space="preserve">4X770 MD </t>
    </r>
    <r>
      <rPr>
        <b/>
        <u/>
        <sz val="20"/>
        <color rgb="FFFF0000"/>
        <rFont val="Arial"/>
        <family val="2"/>
      </rPr>
      <t>SECURISES</t>
    </r>
    <r>
      <rPr>
        <sz val="14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CARTE D'IDENTITE OBLIGATOIRE</t>
    </r>
  </si>
  <si>
    <t>Gobelets carton
Bouteilles plastique
Canettes</t>
  </si>
  <si>
    <r>
      <t>(24502) CADS La Bathie (TD 3247)</t>
    </r>
    <r>
      <rPr>
        <sz val="14"/>
        <color rgb="FF000000"/>
        <rFont val="Arial"/>
        <family val="2"/>
      </rPr>
      <t xml:space="preserve">
100 Rue Alphonse de Lamartine
73540 La Bathie
mardi au vendredi </t>
    </r>
    <r>
      <rPr>
        <b/>
        <sz val="14"/>
        <color rgb="FFFF0000"/>
        <rFont val="Arial"/>
        <family val="2"/>
      </rPr>
      <t>9h00 - 12h00</t>
    </r>
  </si>
  <si>
    <r>
      <t xml:space="preserve">(78724) Banque de Savoie </t>
    </r>
    <r>
      <rPr>
        <b/>
        <sz val="14"/>
        <color rgb="FFFF0000"/>
        <rFont val="Arial"/>
        <family val="2"/>
      </rPr>
      <t>Siège de Chambéry (Site repli pour Travaux)</t>
    </r>
    <r>
      <rPr>
        <sz val="14"/>
        <color rgb="FF000000"/>
        <rFont val="Arial"/>
        <family val="2"/>
      </rPr>
      <t xml:space="preserve">
5 Rue Francois Charvet
73000 CHAMBERY
Mardi au Vendredi  : 8h35-12h30 / 13h30-17h40
</t>
    </r>
    <r>
      <rPr>
        <b/>
        <sz val="14"/>
        <color rgb="FFFF0000"/>
        <rFont val="Arial"/>
        <family val="2"/>
      </rPr>
      <t xml:space="preserve">BADGE
</t>
    </r>
    <r>
      <rPr>
        <b/>
        <sz val="14"/>
        <color theme="1"/>
        <rFont val="Arial"/>
        <family val="2"/>
      </rPr>
      <t>2x360 Papiers , 1x360 Carton, 2x360 MD</t>
    </r>
  </si>
  <si>
    <t>Papier
Canette
Bouteille pet
Verre
Cartons</t>
  </si>
  <si>
    <r>
      <t>(55501) BERNARD CAMPENON - PAPREC B/B</t>
    </r>
    <r>
      <rPr>
        <sz val="16"/>
        <color rgb="FF000000"/>
        <rFont val="Arial"/>
        <family val="2"/>
      </rPr>
      <t xml:space="preserve">
17 Rue des Martyrs
38000 Grenoble
</t>
    </r>
    <r>
      <rPr>
        <b/>
        <sz val="16"/>
        <color rgb="FF000000"/>
        <rFont val="Arial"/>
        <family val="2"/>
      </rPr>
      <t>CEA Base vie Bat 41.03</t>
    </r>
    <r>
      <rPr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CHANGEMENT DU SAC 400L DU BAC BIODECHET A LAISSER SUR PLACE</t>
    </r>
  </si>
  <si>
    <r>
      <t xml:space="preserve">(67999) Banque Populaire AURA LES ABRETS </t>
    </r>
    <r>
      <rPr>
        <sz val="14"/>
        <color rgb="FF000000"/>
        <rFont val="Arial"/>
        <family val="2"/>
      </rPr>
      <t xml:space="preserve">
2-4 RUE VICTOR HUGO
38490 LES ABRETS
Mardi Mercredi Vendredi 
8h30 - 12h30 et 13h45 à 17h45
le Jeudi
8h30 - 12h00 et 13h45 à 17h45</t>
    </r>
  </si>
  <si>
    <r>
      <t xml:space="preserve">(24931) VIVERIS  
</t>
    </r>
    <r>
      <rPr>
        <sz val="14"/>
        <color rgb="FF000000"/>
        <rFont val="Arial"/>
        <family val="2"/>
      </rPr>
      <t xml:space="preserve">Rue du Maquis des Marseilleres
38120 Saint-Egrève
</t>
    </r>
    <r>
      <rPr>
        <b/>
        <sz val="14"/>
        <color rgb="FF000000"/>
        <rFont val="Arial"/>
        <family val="2"/>
      </rPr>
      <t xml:space="preserve">Sacs,cartons
</t>
    </r>
    <r>
      <rPr>
        <b/>
        <sz val="14"/>
        <color rgb="FFFF0000"/>
        <rFont val="Arial"/>
        <family val="2"/>
      </rPr>
      <t>ATTENTION ne pas prendre le sens interdit qui est présent dans l'entreprise</t>
    </r>
  </si>
  <si>
    <r>
      <t xml:space="preserve">(30542) SOBECA ALBERTVILLE
</t>
    </r>
    <r>
      <rPr>
        <sz val="14"/>
        <color rgb="FF000000"/>
        <rFont val="Arial"/>
        <family val="2"/>
      </rPr>
      <t>Route des Marais
73790 TOURS-EN-SAVOIE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8h-12h / 14h-18h</t>
    </r>
    <r>
      <rPr>
        <b/>
        <sz val="14"/>
        <color rgb="FF000000"/>
        <rFont val="Arial"/>
        <family val="2"/>
      </rPr>
      <t xml:space="preserve">
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Sécu</t>
    </r>
  </si>
  <si>
    <t>Papiers
Films PE
Canettes
Verre
Plies (ALD)
Cartouches d'encre (ALD)</t>
  </si>
  <si>
    <r>
      <t xml:space="preserve">(77654) ALPINA SAVOIE
</t>
    </r>
    <r>
      <rPr>
        <sz val="14"/>
        <color rgb="FF000000"/>
        <rFont val="Arial"/>
        <family val="2"/>
      </rPr>
      <t>209 Route Aristide Berges
73000 CHAMBERY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9h00-12h / 14h-17h</t>
    </r>
  </si>
  <si>
    <r>
      <t>NOUVEAU CLIENT 
LIVRER 1X360</t>
    </r>
    <r>
      <rPr>
        <b/>
        <u/>
        <sz val="20"/>
        <color rgb="FFFF0000"/>
        <rFont val="Arial"/>
        <family val="2"/>
      </rPr>
      <t xml:space="preserve"> SECU</t>
    </r>
    <r>
      <rPr>
        <b/>
        <sz val="20"/>
        <color rgb="FFFF0000"/>
        <rFont val="Arial"/>
        <family val="2"/>
      </rPr>
      <t xml:space="preserve"> PAPIER + 1X770 MD </t>
    </r>
    <r>
      <rPr>
        <b/>
        <u/>
        <sz val="20"/>
        <color rgb="FFFF0000"/>
        <rFont val="Arial"/>
        <family val="2"/>
      </rPr>
      <t>SECU</t>
    </r>
    <r>
      <rPr>
        <b/>
        <sz val="20"/>
        <color rgb="FFFF0000"/>
        <rFont val="Arial"/>
        <family val="2"/>
      </rPr>
      <t xml:space="preserve"> + 1 clef secu</t>
    </r>
  </si>
  <si>
    <r>
      <t>(8340) CERA Les Abrets</t>
    </r>
    <r>
      <rPr>
        <sz val="14"/>
        <color rgb="FF000000"/>
        <rFont val="Arial"/>
        <family val="2"/>
      </rPr>
      <t xml:space="preserve">
36 Rue Gambetta
38490 Les Abrets en Dauphiné
lundi        Fermé
mardi-vendredi       09:15–12:30, 13:30–18:00
</t>
    </r>
    <r>
      <rPr>
        <b/>
        <sz val="14"/>
        <color rgb="FF000000"/>
        <rFont val="Arial"/>
        <family val="2"/>
      </rPr>
      <t xml:space="preserve">Sacs dans aquilux et cartons </t>
    </r>
  </si>
  <si>
    <r>
      <t xml:space="preserve">(24525) HOTEL CAMPANILE A/B
</t>
    </r>
    <r>
      <rPr>
        <sz val="14"/>
        <color rgb="FF000000"/>
        <rFont val="Arial"/>
        <family val="2"/>
      </rPr>
      <t xml:space="preserve">29 rue René Cassin 
38120 Saint Egrève
</t>
    </r>
    <r>
      <rPr>
        <b/>
        <sz val="14"/>
        <color rgb="FF000000"/>
        <rFont val="Arial"/>
        <family val="2"/>
      </rPr>
      <t>2x240 Verres</t>
    </r>
  </si>
  <si>
    <t>Verres</t>
  </si>
  <si>
    <r>
      <t xml:space="preserve">(68032) Banque de Savoie GROUPE OLYMPIQUE ALBERTVILLE </t>
    </r>
    <r>
      <rPr>
        <sz val="14"/>
        <color rgb="FF000000"/>
        <rFont val="Arial"/>
        <family val="2"/>
      </rPr>
      <t xml:space="preserve">
(retail, Espace patrimoine Albertville)
735 AVENUE JOSEPH  FONTANET 
73200 ALBERTVILLE
</t>
    </r>
    <r>
      <rPr>
        <b/>
        <sz val="14"/>
        <color rgb="FF000000"/>
        <rFont val="Arial"/>
        <family val="2"/>
      </rPr>
      <t xml:space="preserve">
Cartons à collecter + 4 corbeilles ELISE papier à vider, réparties sur </t>
    </r>
    <r>
      <rPr>
        <b/>
        <u/>
        <sz val="14"/>
        <color rgb="FFFF0000"/>
        <rFont val="Arial"/>
        <family val="2"/>
      </rPr>
      <t>les quatre agences de ce point de collecte</t>
    </r>
    <r>
      <rPr>
        <b/>
        <sz val="14"/>
        <color rgb="FF000000"/>
        <rFont val="Arial"/>
        <family val="2"/>
      </rPr>
      <t xml:space="preserve"> :
- agence retail,
- centre d'affaires,
- banque privée,
- direction secteur.
</t>
    </r>
    <r>
      <rPr>
        <b/>
        <sz val="18"/>
        <color rgb="FFFF0000"/>
        <rFont val="Arial"/>
        <family val="2"/>
      </rPr>
      <t>PROTOCOLE OBLIGATOIRE</t>
    </r>
    <r>
      <rPr>
        <sz val="14"/>
        <color rgb="FF000000"/>
        <rFont val="Arial"/>
        <family val="2"/>
      </rPr>
      <t xml:space="preserve">
Lundi au Jeudi 
8h30 12h / 13h40 17h30
Vendredi 
8h30 12h/ 13h40 16h20</t>
    </r>
  </si>
  <si>
    <r>
      <t>(24455) BOUYGUES BATIMENT SUD EST A/B REQUET(BUREAU)</t>
    </r>
    <r>
      <rPr>
        <sz val="14"/>
        <color rgb="FF000000"/>
        <rFont val="Arial"/>
        <family val="2"/>
      </rPr>
      <t xml:space="preserve">
31  Aime Requet….7ième étage
38000 Grenoble</t>
    </r>
  </si>
  <si>
    <t>DESARCHIVAGE 1H
ETAGE AVEC ASCENCEUR
PREVOIR 2X360</t>
  </si>
  <si>
    <r>
      <t>(24434) BIGMAT-GIRARDON Les Abrets</t>
    </r>
    <r>
      <rPr>
        <sz val="14"/>
        <color rgb="FF000000"/>
        <rFont val="Arial"/>
        <family val="2"/>
      </rPr>
      <t xml:space="preserve">
Z.A.C. de l'Etang de Charles
38490 Fitilieu
</t>
    </r>
    <r>
      <rPr>
        <b/>
        <sz val="14"/>
        <color rgb="FF000000"/>
        <rFont val="Arial"/>
        <family val="2"/>
      </rPr>
      <t>360P,360MD</t>
    </r>
  </si>
  <si>
    <t>Papiers
Cartons
Gobelets carton
Bouteilles plastique
canettes</t>
  </si>
  <si>
    <r>
      <t xml:space="preserve">(24590) DALKIA B/B
</t>
    </r>
    <r>
      <rPr>
        <sz val="14"/>
        <color rgb="FF000000"/>
        <rFont val="Arial"/>
        <family val="2"/>
      </rPr>
      <t xml:space="preserve">27 Rue René Cassin
38120 Saint-Egrève
</t>
    </r>
    <r>
      <rPr>
        <b/>
        <sz val="14"/>
        <color rgb="FF000000"/>
        <rFont val="Arial"/>
        <family val="2"/>
      </rPr>
      <t>360P sécu</t>
    </r>
  </si>
  <si>
    <r>
      <t>(24550) CHAM Albertville</t>
    </r>
    <r>
      <rPr>
        <sz val="14"/>
        <color rgb="FF000000"/>
        <rFont val="Arial"/>
        <family val="2"/>
      </rPr>
      <t xml:space="preserve">
253 Rue Pierre de Coubertin
73200 Albertville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BADGE
</t>
    </r>
    <r>
      <rPr>
        <b/>
        <u/>
        <sz val="14"/>
        <color rgb="FF00B050"/>
        <rFont val="Arial"/>
        <family val="2"/>
      </rPr>
      <t xml:space="preserve">BACS SPECIAUX </t>
    </r>
  </si>
  <si>
    <r>
      <t xml:space="preserve">8x360 </t>
    </r>
    <r>
      <rPr>
        <b/>
        <sz val="14"/>
        <color rgb="FFFF0000"/>
        <rFont val="Arial"/>
        <family val="2"/>
      </rPr>
      <t>sécu bleus fendus</t>
    </r>
    <r>
      <rPr>
        <b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1x240 sécu
bouchons plastiques
(à l'accueil)</t>
    </r>
  </si>
  <si>
    <r>
      <t>(60634) OPTI SECURITE AOSTE [TD 7614]</t>
    </r>
    <r>
      <rPr>
        <sz val="14"/>
        <color rgb="FF000000"/>
        <rFont val="Arial"/>
        <family val="2"/>
      </rPr>
      <t xml:space="preserve">
Actipark, ZAC du PIDA,
38490 Aoste
Jerome Frick
0698057168
Heure ouverture matin 8h-12h /14h-16h</t>
    </r>
  </si>
  <si>
    <t>Piles
deee</t>
  </si>
  <si>
    <r>
      <t xml:space="preserve">(24683) FOUVET MERCIER </t>
    </r>
    <r>
      <rPr>
        <sz val="14"/>
        <color rgb="FF000000"/>
        <rFont val="Arial"/>
        <family val="2"/>
      </rPr>
      <t xml:space="preserve">
85 rue des moutonnées
38120 Saint Egrève
</t>
    </r>
    <r>
      <rPr>
        <b/>
        <sz val="14"/>
        <color rgb="FF000000"/>
        <rFont val="Arial"/>
        <family val="2"/>
      </rPr>
      <t>360P sécu</t>
    </r>
    <r>
      <rPr>
        <sz val="14"/>
        <color rgb="FF000000"/>
        <rFont val="Arial"/>
        <family val="2"/>
      </rPr>
      <t xml:space="preserve">
A l'interphone appeler Jonathan pour répondre avant midi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respecter les horaires d'ouverture à savoir 8h-12h / 14h-16h.</t>
    </r>
  </si>
  <si>
    <r>
      <t>(78705) MATERNITE CHAM ALBERTVILLE GUIGOZ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site de collecte MATERNITE DU CENTRE HOSPITALIER ALBERTVILLE- Le CHAM</t>
    </r>
    <r>
      <rPr>
        <sz val="14"/>
        <color rgb="FF000000"/>
        <rFont val="Arial"/>
        <family val="2"/>
      </rPr>
      <t xml:space="preserve">
253 rue pierre de coubertin
73200 ALBERTVILLE 
</t>
    </r>
    <r>
      <rPr>
        <b/>
        <sz val="14"/>
        <color rgb="FFFF0000"/>
        <rFont val="Arial"/>
        <family val="2"/>
      </rPr>
      <t xml:space="preserve">SUIVRE LES INDICATIONS DE L'ODM
</t>
    </r>
    <r>
      <rPr>
        <sz val="14"/>
        <color rgb="FF000000"/>
        <rFont val="Arial"/>
        <family val="2"/>
      </rPr>
      <t xml:space="preserve">
Madame Dominique BOUR
d.bour@cham-savoie.f
04 79 89 55 55 | Poste: 64 28</t>
    </r>
  </si>
  <si>
    <t>SAC Biberons</t>
  </si>
  <si>
    <r>
      <t>(49738) ARTEMIS VERIDIS</t>
    </r>
    <r>
      <rPr>
        <sz val="14"/>
        <color rgb="FF000000"/>
        <rFont val="Arial"/>
        <family val="2"/>
      </rPr>
      <t xml:space="preserve">
275 LE JASMIN
73240 SAINT GENIX LES VILLAGES
</t>
    </r>
  </si>
  <si>
    <t>papier
carton
canettes metal
piles
deee</t>
  </si>
  <si>
    <r>
      <t xml:space="preserve">(24407) ALINEA A/B
</t>
    </r>
    <r>
      <rPr>
        <sz val="14"/>
        <color rgb="FF000000"/>
        <rFont val="Arial"/>
        <family val="2"/>
      </rPr>
      <t xml:space="preserve">Avenue de l'Île Brune
Zone Commerciale Cap des H
38120 Saint-Egrève
lundi au vendredi  : 09:30–19:00
</t>
    </r>
    <r>
      <rPr>
        <b/>
        <sz val="14"/>
        <color rgb="FF000000"/>
        <rFont val="Arial"/>
        <family val="2"/>
      </rPr>
      <t xml:space="preserve">
240P</t>
    </r>
  </si>
  <si>
    <r>
      <t>(64401) CHAM Ehpad Claude Léger</t>
    </r>
    <r>
      <rPr>
        <sz val="14"/>
        <color rgb="FF000000"/>
        <rFont val="Arial"/>
        <family val="2"/>
      </rPr>
      <t xml:space="preserve">
457 chemin. des Trois-Poiriers
73200 Albertville
</t>
    </r>
    <r>
      <rPr>
        <b/>
        <sz val="14"/>
        <color rgb="FF000000"/>
        <rFont val="Arial"/>
        <family val="2"/>
      </rPr>
      <t xml:space="preserve">1x360 sécu + bouchons à l'accueil
</t>
    </r>
    <r>
      <rPr>
        <b/>
        <sz val="14"/>
        <color rgb="FFFF0000"/>
        <rFont val="Arial"/>
        <family val="2"/>
      </rPr>
      <t xml:space="preserve">code porte 1806 </t>
    </r>
  </si>
  <si>
    <r>
      <t xml:space="preserve">360 </t>
    </r>
    <r>
      <rPr>
        <b/>
        <sz val="14"/>
        <color rgb="FFFF0000"/>
        <rFont val="Arial"/>
        <family val="2"/>
      </rPr>
      <t>sécu bleus fendus</t>
    </r>
    <r>
      <rPr>
        <b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</t>
    </r>
  </si>
  <si>
    <r>
      <t>(24516) CADS St Genix sur Guiers</t>
    </r>
    <r>
      <rPr>
        <sz val="14"/>
        <color rgb="FF000000"/>
        <rFont val="Arial"/>
        <family val="2"/>
      </rPr>
      <t xml:space="preserve">
22 Rue du Couvent
Saint Genix sur Guiers
73240 Saint-Genix-les-Villages
mardi au vendredi </t>
    </r>
    <r>
      <rPr>
        <b/>
        <sz val="14"/>
        <color rgb="FFFF0000"/>
        <rFont val="Arial"/>
        <family val="2"/>
      </rPr>
      <t>9h00 - 12h00</t>
    </r>
  </si>
  <si>
    <r>
      <t xml:space="preserve">(50115) GEODIS SAINT EGREVE
</t>
    </r>
    <r>
      <rPr>
        <sz val="14"/>
        <color rgb="FF000000"/>
        <rFont val="Arial"/>
        <family val="2"/>
      </rPr>
      <t xml:space="preserve">7 rue Fernand FOREST
38120 Saint Egrève
</t>
    </r>
    <r>
      <rPr>
        <b/>
        <sz val="14"/>
        <color rgb="FF000000"/>
        <rFont val="Arial"/>
        <family val="2"/>
      </rPr>
      <t>Collecte en sac</t>
    </r>
  </si>
  <si>
    <t>Papier
MD
Gobelets cartons
Capsules café</t>
  </si>
  <si>
    <r>
      <t>(8412) CIC Albertville</t>
    </r>
    <r>
      <rPr>
        <sz val="14"/>
        <color rgb="FF000000"/>
        <rFont val="Arial"/>
        <family val="2"/>
      </rPr>
      <t xml:space="preserve">
96 Rue de la République
73200 Albertville
mardi 9h00 - 12h30   14h00 - 18h00
mercredi au vendredi 9h00 - 12h30   13h30 - 18h00
</t>
    </r>
    <r>
      <rPr>
        <b/>
        <sz val="14"/>
        <color rgb="FFFF0000"/>
        <rFont val="Arial"/>
        <family val="2"/>
      </rPr>
      <t>Si demande de l'agence : livrer 1 rouleau sacs noirs et/ou 1 rouleau de sacs transparents</t>
    </r>
  </si>
  <si>
    <r>
      <t xml:space="preserve">(24725) INTERMARCHE Les Avenières </t>
    </r>
    <r>
      <rPr>
        <sz val="14"/>
        <color rgb="FF000000"/>
        <rFont val="Arial"/>
        <family val="2"/>
      </rPr>
      <t xml:space="preserve">
74 route de Jalerieu
38630 Les Avenières</t>
    </r>
  </si>
  <si>
    <r>
      <t>(8507) CIC Saint Egrève</t>
    </r>
    <r>
      <rPr>
        <sz val="14"/>
        <color rgb="FF000000"/>
        <rFont val="Arial"/>
        <family val="2"/>
      </rPr>
      <t xml:space="preserve">
48 B Rte de Grenoble
38120 Saint-Egrève
lundi        Fermé
mardi     09:00–12:30, 14:00–18:00
mercredi-vendredi  09:00–12:30, 13:30–18:00
</t>
    </r>
    <r>
      <rPr>
        <b/>
        <sz val="14"/>
        <color rgb="FF000000"/>
        <rFont val="Arial"/>
        <family val="2"/>
      </rPr>
      <t>sacs, cartons</t>
    </r>
  </si>
  <si>
    <r>
      <t>(24541) CERA Les Avenières</t>
    </r>
    <r>
      <rPr>
        <sz val="14"/>
        <color rgb="FF000000"/>
        <rFont val="Arial"/>
        <family val="2"/>
      </rPr>
      <t xml:space="preserve">
43 Gd Rue de Ciers
38630 Les Avenières
lundi        Fermé
mardi-vendredi       09:15–12:30, 13:30–18:00</t>
    </r>
  </si>
  <si>
    <r>
      <t xml:space="preserve">(62252) POINT P Saint Egrève
</t>
    </r>
    <r>
      <rPr>
        <sz val="14"/>
        <color rgb="FF000000"/>
        <rFont val="Arial"/>
        <family val="2"/>
      </rPr>
      <t xml:space="preserve">Rue de la Biolle
38120 Saint-Egrève
lundi   vendredi        07:00–12:00, 13:30–17:00
</t>
    </r>
    <r>
      <rPr>
        <b/>
        <sz val="14"/>
        <color rgb="FF000000"/>
        <rFont val="Arial"/>
        <family val="2"/>
      </rPr>
      <t>770P</t>
    </r>
  </si>
  <si>
    <r>
      <t xml:space="preserve">(62511) SPIE BATIGNOLLES ALBERTVILLE
</t>
    </r>
    <r>
      <rPr>
        <sz val="14"/>
        <color rgb="FF000000"/>
        <rFont val="Arial"/>
        <family val="2"/>
      </rPr>
      <t>251 Chemin de la Maladière
73200 ALBERTVILLE
8h-16h</t>
    </r>
    <r>
      <rPr>
        <b/>
        <sz val="14"/>
        <color rgb="FF000000"/>
        <rFont val="Arial"/>
        <family val="2"/>
      </rPr>
      <t xml:space="preserve">
1x120 Papiers</t>
    </r>
    <r>
      <rPr>
        <b/>
        <sz val="14"/>
        <color rgb="FFFF0000"/>
        <rFont val="Arial"/>
        <family val="2"/>
      </rPr>
      <t xml:space="preserve"> + collecte en sacs pour les autres déchets</t>
    </r>
  </si>
  <si>
    <t>Papiers (120L)
Bouteilles PET
Canettes
Cartouches
Piles</t>
  </si>
  <si>
    <r>
      <t xml:space="preserve">(24440) BIOPTIMA LABORATOIRE Les Avenières
</t>
    </r>
    <r>
      <rPr>
        <sz val="14"/>
        <color rgb="FF000000"/>
        <rFont val="Arial"/>
        <family val="2"/>
      </rPr>
      <t xml:space="preserve">210 Avenue Général Guillermaz
38630 Les Avenières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PASSER DERRIERE LE LABORATOIRE EN PRENANT A DROITE AVANT LE LABORATOIRE</t>
    </r>
    <r>
      <rPr>
        <b/>
        <sz val="14"/>
        <color rgb="FF000000"/>
        <rFont val="Arial"/>
        <family val="2"/>
      </rPr>
      <t xml:space="preserve">
360 Sécu</t>
    </r>
  </si>
  <si>
    <r>
      <t xml:space="preserve">(24561) CITEOS Saint Egrève
</t>
    </r>
    <r>
      <rPr>
        <sz val="14"/>
        <color rgb="FF000000"/>
        <rFont val="Arial"/>
        <family val="2"/>
      </rPr>
      <t xml:space="preserve">Impasse Henri Barbusse, 
38120 Saint-Egrève
</t>
    </r>
    <r>
      <rPr>
        <b/>
        <sz val="14"/>
        <color rgb="FF000000"/>
        <rFont val="Arial"/>
        <family val="2"/>
      </rPr>
      <t xml:space="preserve">
FAIRE TOUR BUREAUX VIDER CORBEILLES
</t>
    </r>
    <r>
      <rPr>
        <sz val="14"/>
        <color rgb="FF000000"/>
        <rFont val="Arial"/>
        <family val="2"/>
      </rPr>
      <t xml:space="preserve">lundi au vendredi : 08:00–17:00
</t>
    </r>
    <r>
      <rPr>
        <b/>
        <sz val="14"/>
        <color rgb="FF000000"/>
        <rFont val="Arial"/>
        <family val="2"/>
      </rPr>
      <t xml:space="preserve">
240P,240MD</t>
    </r>
  </si>
  <si>
    <t>Papiers
Gobelets carton
Canettes
Bouteilles plastiques</t>
  </si>
  <si>
    <r>
      <t>(8713) LCL Saint Egrève A/C</t>
    </r>
    <r>
      <rPr>
        <sz val="14"/>
        <color rgb="FF000000"/>
        <rFont val="Arial"/>
        <family val="2"/>
      </rPr>
      <t xml:space="preserve">
29 Av. Général de Gaulle
38120 Saint-Egrève
lundi        Fermé
mardi-vendredi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</si>
  <si>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r>
      <t>(67981) Banque Populaire AURA St-EGREVE</t>
    </r>
    <r>
      <rPr>
        <b/>
        <sz val="22"/>
        <color rgb="FF1616FA"/>
        <rFont val="Arial"/>
        <family val="2"/>
      </rPr>
      <t>B/C</t>
    </r>
    <r>
      <rPr>
        <sz val="14"/>
        <color rgb="FF000000"/>
        <rFont val="Arial"/>
        <family val="2"/>
      </rPr>
      <t xml:space="preserve">
4 bis av gl de gaulle
38120 St-EGREVE
Mardi Mercredi Vendredi 
8h30 - 12h30 et 13h45 à 17h45
le Jeudi
8h30 - 12h00 et 13h45 à 17h45</t>
    </r>
  </si>
  <si>
    <r>
      <t>(8385) CERA Saint Egrève</t>
    </r>
    <r>
      <rPr>
        <b/>
        <sz val="20"/>
        <color rgb="FF000000"/>
        <rFont val="Arial"/>
        <family val="2"/>
      </rPr>
      <t xml:space="preserve"> </t>
    </r>
    <r>
      <rPr>
        <b/>
        <sz val="20"/>
        <color rgb="FF1616FA"/>
        <rFont val="Arial"/>
        <family val="2"/>
      </rPr>
      <t>C/C</t>
    </r>
    <r>
      <rPr>
        <sz val="14"/>
        <color rgb="FF000000"/>
        <rFont val="Arial"/>
        <family val="2"/>
      </rPr>
      <t xml:space="preserve">
9 Av. Général de Gaulle
38120 Saint-Egrève
lundi        Fermé
mardi-vendredi  09:15–12:30, 13:30–18:00
</t>
    </r>
    <r>
      <rPr>
        <b/>
        <sz val="14"/>
        <color rgb="FF000000"/>
        <rFont val="Arial"/>
        <family val="2"/>
      </rPr>
      <t>Sacs dans aquilux, cartons pliés</t>
    </r>
  </si>
  <si>
    <r>
      <t>(59463) INOCEL</t>
    </r>
    <r>
      <rPr>
        <sz val="14"/>
        <color rgb="FF000000"/>
        <rFont val="Arial"/>
        <family val="2"/>
      </rPr>
      <t xml:space="preserve">
8 Rue de Rochepleine
38120 St Egrève</t>
    </r>
  </si>
  <si>
    <t>360 : Papier/Carton 
770 : MD</t>
  </si>
  <si>
    <t>Veurey</t>
  </si>
  <si>
    <r>
      <t>(24449) BOLLORE Logistique (CEVA)</t>
    </r>
    <r>
      <rPr>
        <sz val="14"/>
        <color rgb="FF000000"/>
        <rFont val="Arial"/>
        <family val="2"/>
      </rPr>
      <t xml:space="preserve">
353 Rte des Béalières
38113 Veurey-Voroize
</t>
    </r>
    <r>
      <rPr>
        <b/>
        <sz val="14"/>
        <color rgb="FF000000"/>
        <rFont val="Arial"/>
        <family val="2"/>
      </rPr>
      <t>360 sécu (sacs)</t>
    </r>
  </si>
  <si>
    <r>
      <t>(2816) TOUTENVERT VEUREY</t>
    </r>
    <r>
      <rPr>
        <sz val="14"/>
        <color rgb="FF000000"/>
        <rFont val="Arial"/>
        <family val="2"/>
      </rPr>
      <t xml:space="preserve">
461 allée de l’Emporey
38113 Veurey-Voroize
</t>
    </r>
    <r>
      <rPr>
        <b/>
        <sz val="14"/>
        <color rgb="FF000000"/>
        <rFont val="Arial"/>
        <family val="2"/>
      </rPr>
      <t xml:space="preserve">
Interdiction de passer entre 12h et 14h
</t>
    </r>
    <r>
      <rPr>
        <b/>
        <sz val="14"/>
        <color rgb="FFFF0000"/>
        <rFont val="Arial"/>
        <family val="2"/>
      </rPr>
      <t xml:space="preserve">
POROTOCOLE DE COLLECTE OBLIGATOIRE</t>
    </r>
  </si>
  <si>
    <t>ne pas oublier le caisson confidentielle</t>
  </si>
  <si>
    <t>La motte Servollex / Chambéry</t>
  </si>
  <si>
    <t>Banques des stations</t>
  </si>
  <si>
    <t>MONTBONNOT / SMH</t>
  </si>
  <si>
    <t>Charteuse Complet/ Pays Voironnais</t>
  </si>
  <si>
    <r>
      <t>(24426) ASTURIENNE Chambéry</t>
    </r>
    <r>
      <rPr>
        <sz val="14"/>
        <color rgb="FF000000"/>
        <rFont val="Arial"/>
        <family val="2"/>
      </rPr>
      <t xml:space="preserve">
280 Rue Denis Papin
73290 La Motte-Servolex
lundi au jeudi 7h30 - 12h00   13h30 - 17h00
vendredi 7h30 - 12h00   13h30 - 16h00
</t>
    </r>
    <r>
      <rPr>
        <b/>
        <sz val="14"/>
        <color rgb="FF000000"/>
        <rFont val="Arial"/>
        <family val="2"/>
      </rPr>
      <t>360P,770MD</t>
    </r>
  </si>
  <si>
    <t>Tigne
Aime
Plagne
Val d'Isere</t>
  </si>
  <si>
    <r>
      <t>(68025) Banque de Savoie VAL D'ISERE</t>
    </r>
    <r>
      <rPr>
        <sz val="14"/>
        <color rgb="FF000000"/>
        <rFont val="Arial"/>
        <family val="2"/>
      </rPr>
      <t xml:space="preserve">
PLACE DU DR PETRI
73150 VAL D'ISERE
</t>
    </r>
    <r>
      <rPr>
        <sz val="14"/>
        <color theme="1"/>
        <rFont val="Arial"/>
        <family val="2"/>
      </rPr>
      <t xml:space="preserve">Lundi au Jeudi 8h30 12h / 13h40 17h30
Vendredi </t>
    </r>
    <r>
      <rPr>
        <sz val="14"/>
        <color rgb="FF000000"/>
        <rFont val="Arial"/>
        <family val="2"/>
      </rPr>
      <t xml:space="preserve">8h30 12h / 13h40 16h20
</t>
    </r>
  </si>
  <si>
    <r>
      <t>(43379) NUMANS(SAFIGEC)</t>
    </r>
    <r>
      <rPr>
        <b/>
        <sz val="20"/>
        <color rgb="FF1616FA"/>
        <rFont val="Arial"/>
        <family val="2"/>
      </rPr>
      <t xml:space="preserve"> A/C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445 rue Lavoisier
38330 MONTBONNOT
</t>
    </r>
    <r>
      <rPr>
        <b/>
        <sz val="14"/>
        <color rgb="FF000000"/>
        <rFont val="Arial"/>
        <family val="2"/>
      </rPr>
      <t xml:space="preserve">
faire le tour des bureaux et des 3 points de photocopie vider corbeilles
</t>
    </r>
  </si>
  <si>
    <t>Chartreuse</t>
  </si>
  <si>
    <r>
      <t>(24441) Blanchon Group</t>
    </r>
    <r>
      <rPr>
        <sz val="14"/>
        <color rgb="FF000000"/>
        <rFont val="Arial"/>
        <family val="2"/>
      </rPr>
      <t xml:space="preserve">
270 route du Stade
73330 Domessin
</t>
    </r>
    <r>
      <rPr>
        <b/>
        <sz val="14"/>
        <color rgb="FF000000"/>
        <rFont val="Arial"/>
        <family val="2"/>
      </rPr>
      <t xml:space="preserve">240P,770MD
</t>
    </r>
    <r>
      <rPr>
        <b/>
        <sz val="14"/>
        <color rgb="FFFF0000"/>
        <rFont val="Arial"/>
        <family val="2"/>
      </rPr>
      <t xml:space="preserve">
SIGNATURE DU RESGISTRE A L'ACCUEIL OBLIGATOIRE</t>
    </r>
  </si>
  <si>
    <t>1x360 papier
1x770 MD</t>
  </si>
  <si>
    <r>
      <t>(8804) France Travail Le Pont de Claix</t>
    </r>
    <r>
      <rPr>
        <sz val="14"/>
        <color rgb="FF000000"/>
        <rFont val="Arial"/>
        <family val="2"/>
      </rPr>
      <t xml:space="preserve">
1 Av. Maréchal-Juin
38800 Le Pont-de-Claix
lundi-vendredi        08:30–16:00
</t>
    </r>
    <r>
      <rPr>
        <sz val="14"/>
        <color rgb="FFFF0000"/>
        <rFont val="Arial"/>
        <family val="2"/>
      </rPr>
      <t>Il n'y a pas d'accueil le jeudi après-midi dans aucune agence.</t>
    </r>
  </si>
  <si>
    <t>RETIRER TOUT LES BACS
+
LIVRER 1X360"PAPIERS" + 1X360 "MD"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</si>
  <si>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Uniquement Bio déchet</t>
    </r>
  </si>
  <si>
    <r>
      <t>(24522) CADS Val d'Isère</t>
    </r>
    <r>
      <rPr>
        <sz val="14"/>
        <color theme="1"/>
        <rFont val="Arial"/>
        <family val="2"/>
      </rPr>
      <t xml:space="preserve">
Avenue Olympique
73150 Val-d'Isère
mardi au vendredi</t>
    </r>
    <r>
      <rPr>
        <b/>
        <sz val="14"/>
        <color rgb="FFFF0000"/>
        <rFont val="Arial"/>
        <family val="2"/>
      </rPr>
      <t xml:space="preserve"> 9h00 - 12h00</t>
    </r>
  </si>
  <si>
    <r>
      <t>(67994) Banque Populaire AURA AE MONTBONNOT ENGAMTS ANIMATION B/C</t>
    </r>
    <r>
      <rPr>
        <sz val="14"/>
        <color rgb="FF000000"/>
        <rFont val="Arial"/>
        <family val="2"/>
      </rPr>
      <t xml:space="preserve">
novesparc 
445 rue lavoisier
38330 MONTBONNOT
Lundi au Vendredi : 8h30-12h00 et 13h45-17h45
</t>
    </r>
  </si>
  <si>
    <r>
      <t>(24585) Cromology Research &amp; Industry</t>
    </r>
    <r>
      <rPr>
        <sz val="14"/>
        <color rgb="FF000000"/>
        <rFont val="Arial"/>
        <family val="2"/>
      </rPr>
      <t xml:space="preserve">
CD 921 Le Gunin
73520 La Bridoire
lundi au jeudi 8h00 - 20h00
vendredi 8h00 - 18h00
</t>
    </r>
    <r>
      <rPr>
        <b/>
        <sz val="14"/>
        <color rgb="FF000000"/>
        <rFont val="Arial"/>
        <family val="2"/>
      </rPr>
      <t>PROTOCOLE DE COLLECTE : porter des vêtements couvrants / en plus des chaussures et lunettes de sécurité et gilet haute visibilité</t>
    </r>
  </si>
  <si>
    <t>1x240 papier
2x770</t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</si>
  <si>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>Coordonnées GPS 45.119463, 5.701846</t>
    </r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</si>
  <si>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sz val="14"/>
        <color rgb="FF000000"/>
        <rFont val="Arial"/>
        <family val="2"/>
      </rPr>
      <t>360P</t>
    </r>
  </si>
  <si>
    <t>Papiers
Cartons
Cartouches encre
Piles
DEEE</t>
  </si>
  <si>
    <r>
      <t xml:space="preserve">(68026) Banque Populaire AURA VAL d' ISERE </t>
    </r>
    <r>
      <rPr>
        <sz val="14"/>
        <color rgb="FF000000"/>
        <rFont val="Arial"/>
        <family val="2"/>
      </rPr>
      <t xml:space="preserve">
Résidence le dôme
73155 VAL d' ISERE
</t>
    </r>
    <r>
      <rPr>
        <b/>
        <sz val="14"/>
        <color rgb="FFFF0000"/>
        <rFont val="Arial"/>
        <family val="2"/>
      </rPr>
      <t xml:space="preserve">
Mardi ET Jeudi</t>
    </r>
    <r>
      <rPr>
        <sz val="14"/>
        <color rgb="FF000000"/>
        <rFont val="Arial"/>
        <family val="2"/>
      </rPr>
      <t xml:space="preserve">
8h30 - 12h30 et 13h45 à 17h45</t>
    </r>
  </si>
  <si>
    <r>
      <t>(24632) ELIOR Montbonnot-Saint-Martin C/C</t>
    </r>
    <r>
      <rPr>
        <sz val="14"/>
        <color rgb="FF000000"/>
        <rFont val="Arial"/>
        <family val="2"/>
      </rPr>
      <t xml:space="preserve">
667 Rue Aristide Berges
38330 MONTBONNOT
lundi   vendredi       08:30–12:00, 14:00–17:00
</t>
    </r>
    <r>
      <rPr>
        <b/>
        <sz val="14"/>
        <color rgb="FF000000"/>
        <rFont val="Arial"/>
        <family val="2"/>
      </rPr>
      <t xml:space="preserve">Sacs </t>
    </r>
  </si>
  <si>
    <t xml:space="preserve">
 Papiers
Gobelets
 Bouteilles</t>
  </si>
  <si>
    <r>
      <t>(24508) CADS Les Echelles</t>
    </r>
    <r>
      <rPr>
        <sz val="14"/>
        <color rgb="FF000000"/>
        <rFont val="Arial"/>
        <family val="2"/>
      </rPr>
      <t xml:space="preserve">
124 Rue de l'Hôtel de ville
73360 Les Échelles
mardi au vendredi 9h00-12h00 / 14h-18h</t>
    </r>
  </si>
  <si>
    <r>
      <t xml:space="preserve">(24768) MAISON DES ASSOCIATIONS 
</t>
    </r>
    <r>
      <rPr>
        <sz val="14"/>
        <color rgb="FF000000"/>
        <rFont val="Arial"/>
        <family val="2"/>
      </rPr>
      <t xml:space="preserve">29 avenue du Maquis de l'oisans
38800 Le Pont de Claix
</t>
    </r>
    <r>
      <rPr>
        <sz val="14"/>
        <color rgb="FFFF0000"/>
        <rFont val="Arial"/>
        <family val="2"/>
      </rPr>
      <t>Coordonnées GPS 45.121753, 5.700519
1X240 Papiers SECU</t>
    </r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</si>
  <si>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sz val="14"/>
        <color rgb="FF000000"/>
        <rFont val="Arial"/>
        <family val="2"/>
      </rPr>
      <t xml:space="preserve">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</t>
    </r>
  </si>
  <si>
    <r>
      <t>(8515) CIC Val d'Isère</t>
    </r>
    <r>
      <rPr>
        <sz val="14"/>
        <color theme="1"/>
        <rFont val="Arial"/>
        <family val="2"/>
      </rPr>
      <t xml:space="preserve">
Galerie des Cimes
Residence Cimes
73150 Val-d'Isère
lundi au vendredi 9h00 - 13h00   14h30 - 17h30</t>
    </r>
  </si>
  <si>
    <t>SMH</t>
  </si>
  <si>
    <r>
      <t>(9665) MAGASIN BOULANGER Saint Martin d'Hères</t>
    </r>
    <r>
      <rPr>
        <sz val="14"/>
        <color rgb="FF000000"/>
        <rFont val="Arial"/>
        <family val="2"/>
      </rPr>
      <t xml:space="preserve">
136 avenue Gabriel Péri
38400 Saint Martin d'Hères
9h-17h
Mme Camille RAUD 06.11.94.24.39
</t>
    </r>
    <r>
      <rPr>
        <b/>
        <sz val="14"/>
        <color rgb="FF000000"/>
        <rFont val="Arial"/>
        <family val="2"/>
      </rPr>
      <t xml:space="preserve">
360P Sécu,770MD</t>
    </r>
    <r>
      <rPr>
        <sz val="14"/>
        <color rgb="FF000000"/>
        <rFont val="Arial"/>
        <family val="2"/>
      </rPr>
      <t xml:space="preserve">
</t>
    </r>
  </si>
  <si>
    <t>Papîers
Cartons
Gobelets carton
Canettes
Bouteilles plastique
Cartouches encre</t>
  </si>
  <si>
    <r>
      <t xml:space="preserve">(24645) ESPACS Laurent du pont </t>
    </r>
    <r>
      <rPr>
        <sz val="14"/>
        <color rgb="FF000000"/>
        <rFont val="Arial"/>
        <family val="2"/>
      </rPr>
      <t xml:space="preserve">
8 ZA, Grange Venin
38380 Saint-Laurent-du-Pont
lundi-vendredi       08:00–12:00, 14:00–18:00
</t>
    </r>
    <r>
      <rPr>
        <b/>
        <sz val="14"/>
        <color rgb="FF000000"/>
        <rFont val="Arial"/>
        <family val="2"/>
      </rPr>
      <t xml:space="preserve">
360MD
</t>
    </r>
  </si>
  <si>
    <r>
      <t xml:space="preserve">(24416) ARCHIVES Le PONT de CAIX
</t>
    </r>
    <r>
      <rPr>
        <sz val="14"/>
        <color rgb="FF000000"/>
        <rFont val="Arial"/>
        <family val="2"/>
      </rPr>
      <t xml:space="preserve">4 avenue du Maquis de l'Oisans
38800 Le Pont de Claix
</t>
    </r>
    <r>
      <rPr>
        <b/>
        <sz val="14"/>
        <color rgb="FF000000"/>
        <rFont val="Arial"/>
        <family val="2"/>
      </rPr>
      <t>240P</t>
    </r>
  </si>
  <si>
    <r>
      <t>(24720) IMAPRIM</t>
    </r>
    <r>
      <rPr>
        <sz val="14"/>
        <color rgb="FF000000"/>
        <rFont val="Arial"/>
        <family val="2"/>
      </rPr>
      <t xml:space="preserve">
156 rue Amiral Gérard Daille
Eco quartier Vetrotex
73 000 Chambéry
</t>
    </r>
    <r>
      <rPr>
        <b/>
        <sz val="14"/>
        <color rgb="FF000000"/>
        <rFont val="Arial"/>
        <family val="2"/>
      </rPr>
      <t xml:space="preserve">prendre 1 bac pour faire le tour des bureau et vider corbeilles 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1/ Ne pas passer avant 9h00 car la responsable n'est pas là avant 
2/  récupérer les capsules café , ET les bouteilles plastiques </t>
    </r>
  </si>
  <si>
    <t>Papiers (240)
Cartons
Bouteille plastique
Verres
Capsules café</t>
  </si>
  <si>
    <r>
      <t>(24521) CADS Tignes</t>
    </r>
    <r>
      <rPr>
        <sz val="14"/>
        <color rgb="FF000000"/>
        <rFont val="Arial"/>
        <family val="2"/>
      </rPr>
      <t xml:space="preserve">
Maison du lac Place du lac
73320 Tignes
</t>
    </r>
    <r>
      <rPr>
        <sz val="14"/>
        <color theme="1"/>
        <rFont val="Arial"/>
        <family val="2"/>
      </rPr>
      <t>mardi au vendre</t>
    </r>
    <r>
      <rPr>
        <sz val="14"/>
        <rFont val="Arial"/>
        <family val="2"/>
      </rPr>
      <t xml:space="preserve">di </t>
    </r>
    <r>
      <rPr>
        <b/>
        <sz val="14"/>
        <color rgb="FFFF0000"/>
        <rFont val="Arial"/>
        <family val="2"/>
      </rPr>
      <t>9h00 - 12h00</t>
    </r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</si>
  <si>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Saint-Martin-d'Hères
lundi-jeudi      08:00–17:00
vendredi   08:00–15:00
</t>
    </r>
    <r>
      <rPr>
        <b/>
        <sz val="14"/>
        <color rgb="FF000000"/>
        <rFont val="Arial"/>
        <family val="2"/>
      </rPr>
      <t>240P,770P,770MD</t>
    </r>
    <r>
      <rPr>
        <sz val="14"/>
        <color rgb="FF000000"/>
        <rFont val="Arial"/>
        <family val="2"/>
      </rPr>
      <t xml:space="preserve">
</t>
    </r>
  </si>
  <si>
    <r>
      <t>(8377) CERA Saint Laurent du Pont</t>
    </r>
    <r>
      <rPr>
        <sz val="14"/>
        <color rgb="FF000000"/>
        <rFont val="Arial"/>
        <family val="2"/>
      </rPr>
      <t xml:space="preserve">
Av. de la Grande Chartreuse
38380 Saint-Laurent-du-Pont
lundi        Fermé
mardi-vendredi       09:15–12:30, 13:30–18:00</t>
    </r>
    <r>
      <rPr>
        <u/>
        <sz val="14"/>
        <color rgb="FFFF0000"/>
        <rFont val="Arial"/>
        <family val="2"/>
      </rPr>
      <t xml:space="preserve">
</t>
    </r>
  </si>
  <si>
    <r>
      <t>(24710) MAIRIE PONT DE CLAIX</t>
    </r>
    <r>
      <rPr>
        <sz val="14"/>
        <color rgb="FF000000"/>
        <rFont val="Arial"/>
        <family val="2"/>
      </rPr>
      <t xml:space="preserve">
Rue Parmentier
38800 Le Pont de Claix
</t>
    </r>
    <r>
      <rPr>
        <b/>
        <sz val="14"/>
        <color rgb="FF000000"/>
        <rFont val="Arial"/>
        <family val="2"/>
      </rPr>
      <t xml:space="preserve">2x360Sécu
</t>
    </r>
  </si>
  <si>
    <r>
      <t>(65491) SPIE BATIGNOLLES CHAMBERY</t>
    </r>
    <r>
      <rPr>
        <sz val="14"/>
        <color rgb="FF000000"/>
        <rFont val="Arial"/>
        <family val="2"/>
      </rPr>
      <t xml:space="preserve">
1091 avenue de la Boisse
73000 Chambéry
</t>
    </r>
    <r>
      <rPr>
        <b/>
        <sz val="14"/>
        <color rgb="FFFF0000"/>
        <rFont val="Arial"/>
        <family val="2"/>
      </rPr>
      <t>Livrer des bacs propres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RDC : 1x240   1e rétage : 1x240 1x360      2ème étage : 1x360
CODE ASCENSCEUR : </t>
    </r>
    <r>
      <rPr>
        <b/>
        <sz val="14"/>
        <color rgb="FFFF0000"/>
        <rFont val="Arial"/>
        <family val="2"/>
      </rPr>
      <t>133</t>
    </r>
  </si>
  <si>
    <t xml:space="preserve">
A la demande : Caps.café 50L, verre au sac, ampoules, tubes néons, piles</t>
  </si>
  <si>
    <r>
      <t>(24479) CADS Aime</t>
    </r>
    <r>
      <rPr>
        <sz val="14"/>
        <color rgb="FF000000"/>
        <rFont val="Arial"/>
        <family val="2"/>
      </rPr>
      <t xml:space="preserve">
1006, Avenue de la Tarentaise
73210 Aime-la-Plagne
mardi au vendredi 9h00 - 12h00   14h00 - 17h00</t>
    </r>
  </si>
  <si>
    <r>
      <rPr>
        <b/>
        <sz val="14"/>
        <color theme="1"/>
        <rFont val="Aptos Narrow"/>
        <family val="2"/>
        <scheme val="minor"/>
      </rPr>
      <t xml:space="preserve">(64860) CCIAG - SITE POT </t>
    </r>
    <r>
      <rPr>
        <sz val="14"/>
        <color rgb="FF000000"/>
        <rFont val="Arial"/>
        <family val="2"/>
      </rPr>
      <t xml:space="preserve">
42 Chemin de la poterne 
38100 GRENOBLE</t>
    </r>
  </si>
  <si>
    <t>Sacs verre</t>
  </si>
  <si>
    <r>
      <t xml:space="preserve">(24619) ECP 
</t>
    </r>
    <r>
      <rPr>
        <sz val="14"/>
        <color rgb="FF000000"/>
        <rFont val="Arial"/>
        <family val="2"/>
      </rPr>
      <t xml:space="preserve">440 rue du rocher lorzier
38430 Moirans
</t>
    </r>
    <r>
      <rPr>
        <b/>
        <sz val="14"/>
        <color rgb="FF000000"/>
        <rFont val="Arial"/>
        <family val="2"/>
      </rPr>
      <t>Sacs</t>
    </r>
  </si>
  <si>
    <r>
      <t>(24650) ETAT CIVIL Le Pont de Claix</t>
    </r>
    <r>
      <rPr>
        <sz val="14"/>
        <color rgb="FF000000"/>
        <rFont val="Arial"/>
        <family val="2"/>
      </rPr>
      <t xml:space="preserve">
Place du 8 mai 1945
38800 Le Pont de Claix</t>
    </r>
  </si>
  <si>
    <r>
      <t>(8271) CERA Aime</t>
    </r>
    <r>
      <rPr>
        <sz val="14"/>
        <color rgb="FF000000"/>
        <rFont val="Arial"/>
        <family val="2"/>
      </rPr>
      <t xml:space="preserve">
551 avenue de la Tarentaise
73210 Aime-la-Plagne
</t>
    </r>
    <r>
      <rPr>
        <sz val="14"/>
        <color theme="1"/>
        <rFont val="Arial"/>
        <family val="2"/>
      </rPr>
      <t>mardi au vendredi 9h15 - 12h30   13h30 - 18h00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 03 2026 </t>
    </r>
    <r>
      <rPr>
        <b/>
        <sz val="14"/>
        <color rgb="FF00B050"/>
        <rFont val="Arial"/>
        <family val="2"/>
      </rPr>
      <t>: RETIRER TOUTES LES CORBEILLES 30L</t>
    </r>
  </si>
  <si>
    <r>
      <rPr>
        <b/>
        <sz val="14"/>
        <color theme="1"/>
        <rFont val="Aptos Narrow"/>
        <family val="2"/>
        <scheme val="minor"/>
      </rPr>
      <t xml:space="preserve">(64862) CCIAG - SITE ACTI </t>
    </r>
    <r>
      <rPr>
        <sz val="14"/>
        <color rgb="FF000000"/>
        <rFont val="Arial"/>
        <family val="2"/>
      </rPr>
      <t xml:space="preserve">
30 Chemin de la poterne 
38100 GRENOBLE</t>
    </r>
  </si>
  <si>
    <r>
      <t>(67998) Banque Populaire AURA AE CENTR'ALP</t>
    </r>
    <r>
      <rPr>
        <sz val="14"/>
        <color rgb="FF000000"/>
        <rFont val="Arial"/>
        <family val="2"/>
      </rPr>
      <t xml:space="preserve">
196 rue du rocher de lorzier
38430 MOIRANS
Lundi Mardi Mercredi Jeudi Vendredi
8h30-12h00 et 13h45-17h45
</t>
    </r>
  </si>
  <si>
    <r>
      <t xml:space="preserve">(48104) MAAF-LE PONT DE CLAIX </t>
    </r>
    <r>
      <rPr>
        <sz val="14"/>
        <color rgb="FF000000"/>
        <rFont val="Arial"/>
        <family val="2"/>
      </rPr>
      <t xml:space="preserve">
22  Cours Saint André 
38800 LE PONT DE CLAIX 
Lundi au Vendredi : 9h-12h / 13h30-17h30 
</t>
    </r>
    <r>
      <rPr>
        <b/>
        <sz val="14"/>
        <color rgb="FF000000"/>
        <rFont val="Arial"/>
        <family val="2"/>
      </rPr>
      <t xml:space="preserve">Collecte à la corbeille
</t>
    </r>
    <r>
      <rPr>
        <sz val="14"/>
        <color rgb="FF000000"/>
        <rFont val="Arial"/>
        <family val="2"/>
      </rPr>
      <t xml:space="preserve">0645458915 </t>
    </r>
  </si>
  <si>
    <r>
      <t>(68033) Banque Populaire AURA La PLAGNE AIME</t>
    </r>
    <r>
      <rPr>
        <sz val="14"/>
        <color rgb="FF000000"/>
        <rFont val="Arial"/>
        <family val="2"/>
      </rPr>
      <t xml:space="preserve">
25 Rue Saint MARTIN
73210 Aime La PLAGNE
</t>
    </r>
    <r>
      <rPr>
        <sz val="14"/>
        <color rgb="FFFF0000"/>
        <rFont val="Arial"/>
        <family val="2"/>
      </rPr>
      <t xml:space="preserve">Mardi Mercredi Vendredi </t>
    </r>
    <r>
      <rPr>
        <sz val="14"/>
        <color rgb="FF000000"/>
        <rFont val="Arial"/>
        <family val="2"/>
      </rPr>
      <t xml:space="preserve">
8h30 - 12h30 et 13h45 à 17h45
le Jeudi
8h30 - 12h00 et 13h45 à 17h45</t>
    </r>
  </si>
  <si>
    <r>
      <t>(8811) France Travail Saint Martin d'Hères A/B</t>
    </r>
    <r>
      <rPr>
        <sz val="14"/>
        <color rgb="FF000000"/>
        <rFont val="Arial"/>
        <family val="2"/>
      </rPr>
      <t xml:space="preserve">
Immeuble Pic De Belledonne
22 Av. Benoît Frachon
38400 Saint-Martin-d'Hères
lundi-jeudi           08:30–16:00
vendredi      08:30–12:30
</t>
    </r>
    <r>
      <rPr>
        <b/>
        <sz val="14"/>
        <color rgb="FF000000"/>
        <rFont val="Arial"/>
        <family val="2"/>
      </rPr>
      <t>3x360P</t>
    </r>
  </si>
  <si>
    <t>RETRAIT DE TOUT LES BACS
+
LIVRER 2X360 SECU "PAPIER" + 1X360 "MD"</t>
  </si>
  <si>
    <r>
      <t>(8350) CERA Moirans</t>
    </r>
    <r>
      <rPr>
        <sz val="14"/>
        <color rgb="FF000000"/>
        <rFont val="Arial"/>
        <family val="2"/>
      </rPr>
      <t xml:space="preserve">
rue de La République
38430 Moirans
</t>
    </r>
    <r>
      <rPr>
        <b/>
        <sz val="14"/>
        <color rgb="FF000000"/>
        <rFont val="Arial"/>
        <family val="2"/>
      </rPr>
      <t>Sacs dans Aquuilux</t>
    </r>
    <r>
      <rPr>
        <sz val="14"/>
        <color rgb="FF000000"/>
        <rFont val="Arial"/>
        <family val="2"/>
      </rPr>
      <t xml:space="preserve">
</t>
    </r>
  </si>
  <si>
    <r>
      <t>(24841) POLICE MUNICIPALE Le Pont de Claix</t>
    </r>
    <r>
      <rPr>
        <sz val="14"/>
        <color rgb="FF000000"/>
        <rFont val="Arial"/>
        <family val="2"/>
      </rPr>
      <t xml:space="preserve">
39 Cours Saint André
38800 Le Pont de Claix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ALLER AU POSTE ET DEMANDER BAC</t>
    </r>
  </si>
  <si>
    <t>ANNECY VOYAGE CANETTES</t>
  </si>
  <si>
    <r>
      <t xml:space="preserve">(24405) ALEC A/B
</t>
    </r>
    <r>
      <rPr>
        <sz val="14"/>
        <color rgb="FF000000"/>
        <rFont val="Arial"/>
        <family val="2"/>
      </rPr>
      <t xml:space="preserve">14 Av. Benoît Frachon
12 rue Alfred Kastler
38400 Saint-Martin-d'Hères
04,58,17,03,99
</t>
    </r>
    <r>
      <rPr>
        <b/>
        <sz val="14"/>
        <color rgb="FF000000"/>
        <rFont val="Arial"/>
        <family val="2"/>
      </rPr>
      <t>2x360P</t>
    </r>
  </si>
  <si>
    <r>
      <t xml:space="preserve">(24864) SAMSE Moirans B/C
</t>
    </r>
    <r>
      <rPr>
        <sz val="14"/>
        <color rgb="FF000000"/>
        <rFont val="Arial"/>
        <family val="2"/>
      </rPr>
      <t xml:space="preserve">536 rue de L'Eygala
38430 Moirans
</t>
    </r>
    <r>
      <rPr>
        <b/>
        <sz val="14"/>
        <color rgb="FF000000"/>
        <rFont val="Arial"/>
        <family val="2"/>
      </rPr>
      <t>240P,360MD</t>
    </r>
  </si>
  <si>
    <r>
      <t xml:space="preserve">(24767) MAISON DE L'HABITANT Le Pont de Claix
</t>
    </r>
    <r>
      <rPr>
        <sz val="14"/>
        <color rgb="FF000000"/>
        <rFont val="Arial"/>
        <family val="2"/>
      </rPr>
      <t xml:space="preserve">avenue des Iles de Mars
38800 Le Pont de Claix
</t>
    </r>
    <r>
      <rPr>
        <b/>
        <sz val="14"/>
        <color rgb="FFFF0000"/>
        <rFont val="Arial"/>
        <family val="2"/>
      </rPr>
      <t>DEMANDER OUVERTURE LOCAL</t>
    </r>
  </si>
  <si>
    <r>
      <t>(67996) Banque Populaire AURA St-MARTIN-d'HERES</t>
    </r>
    <r>
      <rPr>
        <sz val="14"/>
        <color rgb="FF000000"/>
        <rFont val="Arial"/>
        <family val="2"/>
      </rPr>
      <t xml:space="preserve">
5 r beethoven
38400St-MARTIN-d'HERES
Mardi Mercredi Vendredi 
8h30 - 12h30 et 13h45 à 17h45
le Jeudi
8h30 - 12h00 et 13h45 à 17h45</t>
    </r>
  </si>
  <si>
    <r>
      <t>(8549) FDP Moirans (Trackdéchets 1503) C/C</t>
    </r>
    <r>
      <rPr>
        <sz val="14"/>
        <color rgb="FF000000"/>
        <rFont val="Arial"/>
        <family val="2"/>
      </rPr>
      <t xml:space="preserve">
340 Rue de l'Eygala
38430 Moirans
</t>
    </r>
    <r>
      <rPr>
        <b/>
        <sz val="14"/>
        <color rgb="FF000000"/>
        <rFont val="Arial"/>
        <family val="2"/>
      </rPr>
      <t xml:space="preserve">
4 BACS 360L </t>
    </r>
    <r>
      <rPr>
        <b/>
        <u/>
        <sz val="14"/>
        <color rgb="FFFF0000"/>
        <rFont val="Arial"/>
        <family val="2"/>
      </rPr>
      <t>SECU AVEC FENTES</t>
    </r>
    <r>
      <rPr>
        <b/>
        <sz val="14"/>
        <color rgb="FF000000"/>
        <rFont val="Arial"/>
        <family val="2"/>
      </rPr>
      <t xml:space="preserve"> "PAPIER" (pour les tickets à gratter)
+
1 BAC 360 L "MD" non sécu</t>
    </r>
  </si>
  <si>
    <t>Papiers
Cartons
Gobelets carton
Bouteilles plastique
Canettes
Capsules café
piles
Lampes, néons
D.I.B.</t>
  </si>
  <si>
    <r>
      <t>(24410) AMPHITHEATRE ET BIBLIOTHEQUE Le Pont de Claix</t>
    </r>
    <r>
      <rPr>
        <sz val="14"/>
        <color rgb="FF000000"/>
        <rFont val="Arial"/>
        <family val="2"/>
      </rPr>
      <t xml:space="preserve">
Place Michel Couetoux
38800 Le Pont de Claix
</t>
    </r>
    <r>
      <rPr>
        <b/>
        <sz val="14"/>
        <color rgb="FFFF0000"/>
        <rFont val="Arial"/>
        <family val="2"/>
      </rPr>
      <t xml:space="preserve">
Bacs AMPHITHEATRE ET BIBLIOTHEQUE AU MEME ENDROIT DEMANDER ACCES AMPHITHEATRE</t>
    </r>
  </si>
  <si>
    <r>
      <t>(8651) KILOUTOU Saint Martin d'Hères</t>
    </r>
    <r>
      <rPr>
        <sz val="14"/>
        <color rgb="FF000000"/>
        <rFont val="Arial"/>
        <family val="2"/>
      </rPr>
      <t xml:space="preserve">
Zone Industrielle Sud
1 Rue du Béal
38400 Saint-Martin-d'Hères
lundi-vendredi          07:00–12:00, 13:30–18:00
</t>
    </r>
    <r>
      <rPr>
        <b/>
        <sz val="14"/>
        <color rgb="FF000000"/>
        <rFont val="Arial"/>
        <family val="2"/>
      </rPr>
      <t xml:space="preserve">360P,770MD
</t>
    </r>
  </si>
  <si>
    <t>Papier
Cartons 
Gobelets carton
Bouteilles plast
Cartouches encre</t>
  </si>
  <si>
    <r>
      <t xml:space="preserve">(74342) ARAYMOND LIFE SASU VOREPPE
</t>
    </r>
    <r>
      <rPr>
        <sz val="14"/>
        <color rgb="FF000000"/>
        <rFont val="Arial"/>
        <family val="2"/>
      </rPr>
      <t xml:space="preserve">365 Rue Irène Joliot Currie
38340 VOREPPE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0438990417</t>
    </r>
    <r>
      <rPr>
        <b/>
        <sz val="14"/>
        <color rgb="FF000000"/>
        <rFont val="Arial"/>
        <family val="2"/>
      </rPr>
      <t xml:space="preserve">
2x360 Papiers et 1x770 MD</t>
    </r>
  </si>
  <si>
    <t>Papier (2x360)
Bouteiles PET
Canettes
Gobelets cartons
Verre</t>
  </si>
  <si>
    <r>
      <t>(24625) EDF Le Pont de Claix</t>
    </r>
    <r>
      <rPr>
        <sz val="14"/>
        <color rgb="FF000000"/>
        <rFont val="Arial"/>
        <family val="2"/>
      </rPr>
      <t xml:space="preserve">
11 allée de La Houille Blanche 
38800 Pont de Claix
</t>
    </r>
    <r>
      <rPr>
        <sz val="14"/>
        <color rgb="FFFF0000"/>
        <rFont val="Arial"/>
        <family val="2"/>
      </rPr>
      <t>Portail ouvert de 7h à 12h ET 13h à 17h</t>
    </r>
    <r>
      <rPr>
        <sz val="14"/>
        <color rgb="FF000000"/>
        <rFont val="Arial"/>
        <family val="2"/>
      </rPr>
      <t xml:space="preserve">
M.Volle 06 07 19 30 92</t>
    </r>
  </si>
  <si>
    <r>
      <t xml:space="preserve">(8551) FENWICK Saint martin d'Hères </t>
    </r>
    <r>
      <rPr>
        <sz val="14"/>
        <color rgb="FF000000"/>
        <rFont val="Arial"/>
        <family val="2"/>
      </rPr>
      <t xml:space="preserve">
80 Rue du Champ Roman
38400 Saint-Martin-d'Hères
lundi-jeudi          08:00–12:00, 13:30–17:00
vendredi       08:00–12:00, 13:30–16:00
</t>
    </r>
  </si>
  <si>
    <t>Papier
Cartons 
Gobelets carton
Bouteilles plast
Cartouces encre</t>
  </si>
  <si>
    <r>
      <t>(49209) EVD-VERIDIS-SAINT MARTIN D'HERES</t>
    </r>
    <r>
      <rPr>
        <sz val="14"/>
        <color rgb="FF000000"/>
        <rFont val="Arial"/>
        <family val="2"/>
      </rPr>
      <t xml:space="preserve">
1 Rue Georges Pérec
38400 SAINT MARTIN D'HERES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</t>
    </r>
  </si>
  <si>
    <r>
      <t>(24388) ESPACE 4</t>
    </r>
    <r>
      <rPr>
        <sz val="14"/>
        <rFont val="Arial"/>
        <family val="2"/>
      </rPr>
      <t xml:space="preserve">
6 Rue de l'Europe
38640 Claix
</t>
    </r>
    <r>
      <rPr>
        <b/>
        <sz val="14"/>
        <rFont val="Arial"/>
        <family val="2"/>
      </rPr>
      <t xml:space="preserve">360MD
</t>
    </r>
    <r>
      <rPr>
        <sz val="14"/>
        <rFont val="Arial"/>
        <family val="2"/>
      </rPr>
      <t xml:space="preserve">
</t>
    </r>
  </si>
  <si>
    <r>
      <t>(24873) SFIC</t>
    </r>
    <r>
      <rPr>
        <sz val="14"/>
        <color rgb="FF000000"/>
        <rFont val="Arial"/>
        <family val="2"/>
      </rPr>
      <t xml:space="preserve">
3 rue Jacques Anquetil 
38400 Saint martin d'hères
Sébastien RAVIER :06 08 23 95 63
lundi-jeudi    07h–12h, 13h30–17h
vendredi      07h–12h, 13h30–16h
</t>
    </r>
    <r>
      <rPr>
        <b/>
        <sz val="14"/>
        <color rgb="FF000000"/>
        <rFont val="Arial"/>
        <family val="2"/>
      </rPr>
      <t>240P,360MD</t>
    </r>
  </si>
  <si>
    <t>Papiers
Gobelets Plast
Covid</t>
  </si>
  <si>
    <r>
      <t>(68011) Banque Populaire AURA PONT-de-CLAIX</t>
    </r>
    <r>
      <rPr>
        <sz val="14"/>
        <color rgb="FF000000"/>
        <rFont val="Arial"/>
        <family val="2"/>
      </rPr>
      <t xml:space="preserve">
1 rue du trieves 
38800 PONT-de-CLAIX
Mardi Mercredi Vendredi 
8h30 - 12h30 et 13h45 à 17h45
le Jeudi
8h30 - 12h00 et 13h45 à 17h45</t>
    </r>
  </si>
  <si>
    <t xml:space="preserve">Papier
Cartons </t>
  </si>
  <si>
    <r>
      <t>(24543) CERA Saint Martin d'Hères</t>
    </r>
    <r>
      <rPr>
        <sz val="14"/>
        <rFont val="Arial"/>
        <family val="2"/>
      </rPr>
      <t xml:space="preserve">
90 rue Gariel Péri
38400 Saint Martin d'Hères
</t>
    </r>
    <r>
      <rPr>
        <b/>
        <sz val="14"/>
        <rFont val="Arial"/>
        <family val="2"/>
      </rPr>
      <t xml:space="preserve">Sacs dans Aquilux
</t>
    </r>
    <r>
      <rPr>
        <sz val="14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DU 01/09/25 au 16/12/25 </t>
    </r>
    <r>
      <rPr>
        <b/>
        <sz val="14"/>
        <color rgb="FFFF0000"/>
        <rFont val="Arial"/>
        <family val="2"/>
      </rPr>
      <t xml:space="preserve">: 4 Aquiluxs à collecter au lieu de 2 </t>
    </r>
  </si>
  <si>
    <r>
      <t xml:space="preserve">(24630) EHPAD Le Pont de Claix
</t>
    </r>
    <r>
      <rPr>
        <sz val="14"/>
        <color rgb="FF000000"/>
        <rFont val="Arial"/>
        <family val="2"/>
      </rPr>
      <t xml:space="preserve">14 Auguste et Edith Goirand
38800 Le Pont de Claix
</t>
    </r>
    <r>
      <rPr>
        <b/>
        <sz val="14"/>
        <color rgb="FF000000"/>
        <rFont val="Arial"/>
        <family val="2"/>
      </rPr>
      <t xml:space="preserve">360P
</t>
    </r>
    <r>
      <rPr>
        <b/>
        <sz val="14"/>
        <color rgb="FFFF0000"/>
        <rFont val="Arial"/>
        <family val="2"/>
      </rPr>
      <t>Code 3880#</t>
    </r>
  </si>
  <si>
    <r>
      <t xml:space="preserve">(8502) CIC Saint martin d'Hères </t>
    </r>
    <r>
      <rPr>
        <sz val="14"/>
        <color rgb="FF000000"/>
        <rFont val="Arial"/>
        <family val="2"/>
      </rPr>
      <t xml:space="preserve">
41 Av. Gabriel Péri
38400 Saint-Martin-d'Hères
lundi            Fermé
mardi -vendredi   09:00–12:30, 14:00–18:00
</t>
    </r>
  </si>
  <si>
    <r>
      <t xml:space="preserve">(73996) ARTELIA PONT DE CLAIX
</t>
    </r>
    <r>
      <rPr>
        <sz val="14"/>
        <color rgb="FF000000"/>
        <rFont val="Arial"/>
        <family val="2"/>
      </rPr>
      <t>4 Avenue du Général de Gaulle
38800 Le Pont de Claix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7h30-12h et 13h-16h30</t>
    </r>
    <r>
      <rPr>
        <b/>
        <sz val="14"/>
        <color rgb="FF000000"/>
        <rFont val="Arial"/>
        <family val="2"/>
      </rPr>
      <t xml:space="preserve">
1x360 Papiers, 1x770 Cartons et 1x770 MD
+ 2x120 Aérosols </t>
    </r>
    <r>
      <rPr>
        <b/>
        <sz val="14"/>
        <color rgb="FFFF0000"/>
        <rFont val="Arial"/>
        <family val="2"/>
      </rPr>
      <t>ALD</t>
    </r>
  </si>
  <si>
    <t>Papiers (360L)
Cartons (770L)
Bouteilles (770L)
Essuis-mains (770L)
Verre (770L)
Aérosols (dans 120L) ALD
Mégôts (ALD)</t>
  </si>
  <si>
    <r>
      <t xml:space="preserve">(24749) LCL Saint Martin d' Hères </t>
    </r>
    <r>
      <rPr>
        <sz val="14"/>
        <color rgb="FF000000"/>
        <rFont val="Arial"/>
        <family val="2"/>
      </rPr>
      <t xml:space="preserve">
15 Av. Gabriel Péri
38400 Saint-Martin-d'Hères
lundi             Fermé
mardi- vendredi         08:30–12:00, 13:30–17:45
jeudi             08:30–12:00, 14:30–17:45
On les prend lorsqu'ils sont à plat et donc manipulables.
</t>
    </r>
  </si>
  <si>
    <r>
      <t xml:space="preserve">(24527) CCAS Le Pont de Claix
</t>
    </r>
    <r>
      <rPr>
        <sz val="14"/>
        <color rgb="FF000000"/>
        <rFont val="Arial"/>
        <family val="2"/>
      </rPr>
      <t xml:space="preserve">27 avenue Antoine Girard
38800 Le Pont de Claix
</t>
    </r>
    <r>
      <rPr>
        <sz val="14"/>
        <color rgb="FFFF0000"/>
        <rFont val="Arial"/>
        <family val="2"/>
      </rPr>
      <t>45.127976, 5.697777</t>
    </r>
  </si>
  <si>
    <t>Echirolles / Grenoble</t>
  </si>
  <si>
    <t>Vercors / Pays Voironnais</t>
  </si>
  <si>
    <t>Hybride</t>
  </si>
  <si>
    <t>Maurienne 2/2</t>
  </si>
  <si>
    <r>
      <rPr>
        <b/>
        <sz val="14"/>
        <color rgb="FF000000"/>
        <rFont val="Arial"/>
        <family val="2"/>
      </rPr>
      <t xml:space="preserve">(24563) CLINIQUE D'ALLEMBERT
124 Rue D'Allembert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06 14 18 63 44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Bacs sécu AVEC FENTES
PROTOCOLE DE COLLECTE OBLIGATOIRE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15x360 sécu avec fentes donc </t>
    </r>
    <r>
      <rPr>
        <b/>
        <u/>
        <sz val="14"/>
        <color rgb="FFFF0000"/>
        <rFont val="Arial"/>
        <family val="2"/>
      </rPr>
      <t>2 aller-retour pour ce client</t>
    </r>
  </si>
  <si>
    <t>Vercors</t>
  </si>
  <si>
    <r>
      <t>(24930) VEOLIA EAUX  Villard de Lans</t>
    </r>
    <r>
      <rPr>
        <sz val="14"/>
        <color rgb="FF000000"/>
        <rFont val="Arial"/>
        <family val="2"/>
      </rPr>
      <t xml:space="preserve">
ZAE des Geymonds
38250 Villard de Lans
04 76 95 93 94
</t>
    </r>
  </si>
  <si>
    <r>
      <t>(24688) Grenoble Ecole de Management (GEM) A/J</t>
    </r>
    <r>
      <rPr>
        <sz val="14"/>
        <color rgb="FF000000"/>
        <rFont val="Arial"/>
        <family val="2"/>
      </rPr>
      <t xml:space="preserve">
12 Rue Pierre Semard Eurpôle
2 coté du batiment
38000 Grenoble
</t>
    </r>
    <r>
      <rPr>
        <b/>
        <sz val="14"/>
        <color rgb="FFFF0000"/>
        <rFont val="Arial"/>
        <family val="2"/>
      </rPr>
      <t xml:space="preserve">  UNIQUEMENT LE LUNDI
lundi           Avant 10H !!!!!
</t>
    </r>
    <r>
      <rPr>
        <sz val="14"/>
        <color rgb="FF000000"/>
        <rFont val="Arial"/>
        <family val="2"/>
      </rPr>
      <t xml:space="preserve">mardi au vendredi         07:00–22:00
Cédric Raillon, Resp maintenance GEM, 06 11 11 21 39 
</t>
    </r>
  </si>
  <si>
    <t>Papiers
Cartons
Canettes
Bouteilles plastique
Gobelets Newcy
Capsules café
Verres
Piles
Masques</t>
  </si>
  <si>
    <r>
      <t>(56374) APF INDUSTRIE</t>
    </r>
    <r>
      <rPr>
        <sz val="14"/>
        <color rgb="FF000000"/>
        <rFont val="Arial"/>
        <family val="2"/>
      </rPr>
      <t xml:space="preserve">
3 rue maréchal Leclerc
38130 ECHIROLLES
2580 avenue général de gaulle 
Se présenter au service logistique : ils vous guideront vers l’emplacement de collecte du bac qui se situe au magasin Vercors.</t>
    </r>
  </si>
  <si>
    <t>1*770L MD 
+
 2 sacs 400L
(film plastique)</t>
  </si>
  <si>
    <r>
      <t xml:space="preserve">(24827) PALEOTIME </t>
    </r>
    <r>
      <rPr>
        <sz val="14"/>
        <color rgb="FF000000"/>
        <rFont val="Arial"/>
        <family val="2"/>
      </rPr>
      <t xml:space="preserve">
75 Av. Jean Séraphin Achard-Picard
38250 Villard-de-Lans
lundi-vendredi        08:00–18:00</t>
    </r>
  </si>
  <si>
    <t xml:space="preserve">
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</si>
  <si>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b/>
        <sz val="14"/>
        <color rgb="FF000000"/>
        <rFont val="Arial"/>
        <family val="2"/>
      </rPr>
      <t xml:space="preserve">
1x120 Bio + 1x770 DIB </t>
    </r>
  </si>
  <si>
    <t>Biodéchets (120L)
DIB (1x770L)</t>
  </si>
  <si>
    <r>
      <t>(24742) LACOSTE E/F</t>
    </r>
    <r>
      <rPr>
        <sz val="14"/>
        <color rgb="FF000000"/>
        <rFont val="Arial"/>
        <family val="2"/>
      </rPr>
      <t xml:space="preserve">
2 Pl. Dr Léon Martin
38000 Grenoble
lundi-vendredi    10:00–19:00
</t>
    </r>
  </si>
  <si>
    <r>
      <t>(60072) GRIE de l'immeuble Horizon A/C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</si>
  <si>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r>
      <t>(8519) CIC Villard de Lans</t>
    </r>
    <r>
      <rPr>
        <sz val="14"/>
        <color rgb="FF000000"/>
        <rFont val="Arial"/>
        <family val="2"/>
      </rPr>
      <t xml:space="preserve">
84 Av. du Général de Gaulle
38250 Villard-de-Lans
lundi-vendredi      09:00–12:15, 14:00–18:00</t>
    </r>
  </si>
  <si>
    <r>
      <t xml:space="preserve">(24622)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BADGE
</t>
    </r>
    <r>
      <rPr>
        <b/>
        <sz val="14"/>
        <color rgb="FF000000"/>
        <rFont val="Arial"/>
        <family val="2"/>
      </rPr>
      <t xml:space="preserve">
3X770,3X770MD,3X770DIB
</t>
    </r>
  </si>
  <si>
    <t>2XS</t>
  </si>
  <si>
    <t>papiers
Cartons
Gobelets carton
Canettes
Bouteilles plastique
Verres
Piles
DEEE
Palettes</t>
  </si>
  <si>
    <r>
      <t xml:space="preserve">(72808) GEME LYON TURIN SAINT JEAN DE MAURIENNE
</t>
    </r>
    <r>
      <rPr>
        <sz val="14"/>
        <color rgb="FF000000"/>
        <rFont val="Arial"/>
        <family val="2"/>
      </rPr>
      <t xml:space="preserve">94 Rue Louis Sibué
73300 SAINT JEAN DE MAURIENNE
</t>
    </r>
    <r>
      <rPr>
        <b/>
        <sz val="14"/>
        <color rgb="FFFF0000"/>
        <rFont val="Arial"/>
        <family val="2"/>
      </rPr>
      <t xml:space="preserve">8h-12h </t>
    </r>
    <r>
      <rPr>
        <b/>
        <sz val="14"/>
        <color rgb="FF000000"/>
        <rFont val="Arial"/>
        <family val="2"/>
      </rPr>
      <t xml:space="preserve">
Collecte à la corbeille + cartons à plat</t>
    </r>
  </si>
  <si>
    <t>DIB
Biodéchets</t>
  </si>
  <si>
    <r>
      <t>(24584) ALLEGRO Microsystem (CROCUS) A/D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  <r>
      <rPr>
        <sz val="14"/>
        <color rgb="FF000000"/>
        <rFont val="Arial"/>
        <family val="2"/>
      </rPr>
      <t xml:space="preserve">
</t>
    </r>
  </si>
  <si>
    <t>bien faire les 3 étages !</t>
  </si>
  <si>
    <r>
      <t xml:space="preserve">(60402) ARTELIA HOLDING </t>
    </r>
    <r>
      <rPr>
        <b/>
        <sz val="22"/>
        <color rgb="FF00B050"/>
        <rFont val="Arial"/>
        <family val="2"/>
      </rPr>
      <t>B/C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</t>
    </r>
  </si>
  <si>
    <r>
      <t>(8400) CERA Villard de Lans</t>
    </r>
    <r>
      <rPr>
        <sz val="14"/>
        <color rgb="FF000000"/>
        <rFont val="Arial"/>
        <family val="2"/>
      </rPr>
      <t xml:space="preserve">
113 Rue de la République
38250 Villard-de-Lans
lundi         Fermé
mardi-vendredi        09:15–12:30, 13:30–18:00</t>
    </r>
  </si>
  <si>
    <r>
      <rPr>
        <b/>
        <sz val="14"/>
        <color rgb="FF000000"/>
        <rFont val="Arial"/>
        <family val="2"/>
      </rPr>
      <t>(24669) EUROFINS LABAZUR Saint Jean Jean de Mauriennne</t>
    </r>
    <r>
      <rPr>
        <sz val="14"/>
        <color rgb="FF000000"/>
        <rFont val="Arial"/>
        <family val="2"/>
      </rPr>
      <t xml:space="preserve">
Place Fodère
73300 Saint-Jean-de-Maurienne
lundi-vendredi : 07:30–11:00, 14:00–16:00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</t>
    </r>
    <r>
      <rPr>
        <sz val="14"/>
        <color rgb="FF000000"/>
        <rFont val="Arial"/>
        <family val="2"/>
      </rPr>
      <t xml:space="preserve">
</t>
    </r>
  </si>
  <si>
    <t xml:space="preserve">Papiers </t>
  </si>
  <si>
    <r>
      <t>(63107) MEUNIER EXPERT CONSEIL - GROUPE CROWE AVVENS E/J</t>
    </r>
    <r>
      <rPr>
        <sz val="14"/>
        <color rgb="FF000000"/>
        <rFont val="Arial"/>
        <family val="2"/>
      </rPr>
      <t xml:space="preserve">
Immeuble LE PULSAR
 4, Avenue Doyen Louis Weil,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1er et 2ème étage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PROTOCOLE OBLIGATOIRE
</t>
    </r>
    <r>
      <rPr>
        <b/>
        <u/>
        <sz val="14"/>
        <color rgb="FFFF0000"/>
        <rFont val="Arial"/>
        <family val="2"/>
      </rPr>
      <t>SIGNATURE DU BON UNIQUEMENT A Mr DANEROL</t>
    </r>
  </si>
  <si>
    <t>En sacs sur la base de 5 sacs PAPIER</t>
  </si>
  <si>
    <r>
      <t xml:space="preserve">(24425) ASTEK C/C
</t>
    </r>
    <r>
      <rPr>
        <sz val="14"/>
        <color rgb="FF000000"/>
        <rFont val="Arial"/>
        <family val="2"/>
      </rPr>
      <t>1 Pl. du Verseau
38130 Échirolles
Ne pas passer le lundi
lundi-vendredi         09:00–19:00</t>
    </r>
  </si>
  <si>
    <t>COLLECTE 
+
RETRAIT 1X240</t>
  </si>
  <si>
    <r>
      <t xml:space="preserve">(67991) Banque Populaire AURA VILLARD DE LANS </t>
    </r>
    <r>
      <rPr>
        <sz val="14"/>
        <color rgb="FF000000"/>
        <rFont val="Arial"/>
        <family val="2"/>
      </rPr>
      <t xml:space="preserve">
164 avenue général de gaulle 
38250 VILLARD DE LANS
Mardi Mercredi Vendredi 
8h30 - 12h30 et 13h45 à 17h45
le Jeudi
8h30 - 12h00 et 13h45 à 17h45</t>
    </r>
  </si>
  <si>
    <r>
      <t xml:space="preserve">(24753) LEXAN AVOCATS
</t>
    </r>
    <r>
      <rPr>
        <sz val="14"/>
        <color rgb="FF000000"/>
        <rFont val="Arial"/>
        <family val="2"/>
      </rPr>
      <t xml:space="preserve">55 rue Blaise Pascal
38330 Montbonnot Saint Martin
</t>
    </r>
    <r>
      <rPr>
        <b/>
        <sz val="14"/>
        <color rgb="FF000000"/>
        <rFont val="Arial"/>
        <family val="2"/>
      </rPr>
      <t xml:space="preserve">
360 Sécu
</t>
    </r>
    <r>
      <rPr>
        <sz val="14"/>
        <color rgb="FF000000"/>
        <rFont val="Arial"/>
        <family val="2"/>
      </rPr>
      <t>Pas de destruction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Si changement de date : prévenir :
Christelle SANSONETTI 
Tel. : 04.76.619.800
secretariat@lexan-avocats.fr </t>
    </r>
  </si>
  <si>
    <r>
      <rPr>
        <b/>
        <sz val="14"/>
        <color rgb="FF000000"/>
        <rFont val="Arial"/>
        <family val="2"/>
      </rPr>
      <t xml:space="preserve">(24517) CADS Saint Jean de Maurienne
</t>
    </r>
    <r>
      <rPr>
        <sz val="14"/>
        <color rgb="FF000000"/>
        <rFont val="Arial"/>
        <family val="2"/>
      </rPr>
      <t xml:space="preserve">Immeuble Saint Ayrald
18 Rue des Ramassot
73300 Saint Jean de Maurienne
</t>
    </r>
    <r>
      <rPr>
        <b/>
        <sz val="14"/>
        <color rgb="FF000000"/>
        <rFont val="Arial"/>
        <family val="2"/>
      </rPr>
      <t>Corbeilles fermées, sacs blancs, 
cartons cartouches</t>
    </r>
  </si>
  <si>
    <t>Papiers
Cartons
Cartouches</t>
  </si>
  <si>
    <r>
      <t>(24583) CREDIT MUTUEL Europôle Grenoble C/D</t>
    </r>
    <r>
      <rPr>
        <sz val="14"/>
        <color rgb="FF000000"/>
        <rFont val="Arial"/>
        <family val="2"/>
      </rPr>
      <t xml:space="preserve">
1 place Firmin Gauthier
38000 Grenoble
lundi-vendredi            08:00–12:00, 13:30–18:00
</t>
    </r>
    <r>
      <rPr>
        <b/>
        <sz val="14"/>
        <color rgb="FF000000"/>
        <rFont val="Arial"/>
        <family val="2"/>
      </rPr>
      <t>Sacs,cartons</t>
    </r>
  </si>
  <si>
    <t xml:space="preserve">Papiers
Cartons
Gobelets carton
Bouteilles plastique
Cartouches encre
</t>
  </si>
  <si>
    <r>
      <t>(24638) ENTREPOT DU BRICOLAGE Comboire A/B</t>
    </r>
    <r>
      <rPr>
        <sz val="14"/>
        <color rgb="FF000000"/>
        <rFont val="Arial"/>
        <family val="2"/>
      </rPr>
      <t xml:space="preserve">
Z.I. de Comboire
2 rue du Drac
38130 Echirolles 
</t>
    </r>
    <r>
      <rPr>
        <b/>
        <sz val="14"/>
        <color rgb="FF000000"/>
        <rFont val="Arial"/>
        <family val="2"/>
      </rPr>
      <t>770P,770MD</t>
    </r>
  </si>
  <si>
    <r>
      <t>(24670) EUROFINS LABAZUR Villard de Lans</t>
    </r>
    <r>
      <rPr>
        <sz val="14"/>
        <color rgb="FF000000"/>
        <rFont val="Arial"/>
        <family val="2"/>
      </rPr>
      <t xml:space="preserve">
188 Av. du Général de Gaulle
38250 Villard-de-Lans
lundi-vendredi  07:30–11:00, 14:00–16:00
</t>
    </r>
    <r>
      <rPr>
        <b/>
        <sz val="14"/>
        <color rgb="FFFF0000"/>
        <rFont val="Arial"/>
        <family val="2"/>
      </rPr>
      <t>Noter le nombre de corbeilles pour la facturation</t>
    </r>
  </si>
  <si>
    <r>
      <t xml:space="preserve">(24778) METROLOGIC 
</t>
    </r>
    <r>
      <rPr>
        <sz val="14"/>
        <color rgb="FF000000"/>
        <rFont val="Arial"/>
        <family val="2"/>
      </rPr>
      <t xml:space="preserve">26 avenue Jean Kurtzman
38330 Montbonnot Saint Martin
</t>
    </r>
    <r>
      <rPr>
        <b/>
        <sz val="14"/>
        <color rgb="FFFF0000"/>
        <rFont val="Arial"/>
        <family val="2"/>
      </rPr>
      <t>240P,770MD +</t>
    </r>
    <r>
      <rPr>
        <b/>
        <u/>
        <sz val="14"/>
        <color rgb="FFFF0000"/>
        <rFont val="Arial"/>
        <family val="2"/>
      </rPr>
      <t>1x770MD qui appartient au client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S03 </t>
    </r>
    <r>
      <rPr>
        <b/>
        <sz val="14"/>
        <color rgb="FF00B050"/>
        <rFont val="Arial"/>
        <family val="2"/>
      </rPr>
      <t>: LIVRER 1 CARTON DE SACS 110L</t>
    </r>
  </si>
  <si>
    <t>Papiers
Canettes
Bouteilles plastique
Verres
Capsules café</t>
  </si>
  <si>
    <r>
      <rPr>
        <b/>
        <sz val="14"/>
        <color rgb="FF000000"/>
        <rFont val="Arial"/>
        <family val="2"/>
      </rPr>
      <t xml:space="preserve">(8387) CERA Saint Jean de Maurienne
</t>
    </r>
    <r>
      <rPr>
        <sz val="14"/>
        <color rgb="FF000000"/>
        <rFont val="Arial"/>
        <family val="2"/>
      </rPr>
      <t xml:space="preserve">135 avenue Aristide Briand 
73300 St Jean de Maurienne
</t>
    </r>
    <r>
      <rPr>
        <b/>
        <sz val="14"/>
        <color rgb="FF000000"/>
        <rFont val="Arial"/>
        <family val="2"/>
      </rPr>
      <t xml:space="preserve">
Sacs dans Aquilux + cartons</t>
    </r>
    <r>
      <rPr>
        <sz val="14"/>
        <color rgb="FF000000"/>
        <rFont val="Arial"/>
        <family val="2"/>
      </rPr>
      <t xml:space="preserve">
</t>
    </r>
  </si>
  <si>
    <r>
      <t>(24451) BOULANGER ECHIROLLES B/B</t>
    </r>
    <r>
      <rPr>
        <sz val="14"/>
        <color rgb="FF000000"/>
        <rFont val="Arial"/>
        <family val="2"/>
      </rPr>
      <t xml:space="preserve">
Z.I. Comboire
route de Sisteron
38130 Echirolles
</t>
    </r>
    <r>
      <rPr>
        <b/>
        <sz val="14"/>
        <color rgb="FF000000"/>
        <rFont val="Arial"/>
        <family val="2"/>
      </rPr>
      <t>2X360P, 770MD</t>
    </r>
    <r>
      <rPr>
        <sz val="14"/>
        <color rgb="FF000000"/>
        <rFont val="Arial"/>
        <family val="2"/>
      </rPr>
      <t xml:space="preserve">
</t>
    </r>
  </si>
  <si>
    <r>
      <t xml:space="preserve">(24875) SINTEGRA 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 
PROTOCOLE OBLIGATOIRE</t>
    </r>
    <r>
      <rPr>
        <b/>
        <sz val="14"/>
        <color rgb="FF000000"/>
        <rFont val="Arial"/>
        <family val="2"/>
      </rPr>
      <t xml:space="preserve">
2X360 sécu papiers + 1x770 sécu MD + 1x770 cartons</t>
    </r>
  </si>
  <si>
    <t>Papiers
Cartons
Canettes
Bouteilles plastique
Capsules café
Verres
Piles</t>
  </si>
  <si>
    <r>
      <rPr>
        <b/>
        <sz val="14"/>
        <color rgb="FF000000"/>
        <rFont val="Arial"/>
        <family val="2"/>
      </rPr>
      <t xml:space="preserve">(8768) POINT P Saint Jean de Maurienne
</t>
    </r>
    <r>
      <rPr>
        <sz val="14"/>
        <color rgb="FF000000"/>
        <rFont val="Arial"/>
        <family val="2"/>
      </rPr>
      <t xml:space="preserve">680 rue de La Vanoise
73300 St Jean de Maurienne 
</t>
    </r>
    <r>
      <rPr>
        <b/>
        <sz val="14"/>
        <color rgb="FF000000"/>
        <rFont val="Arial"/>
        <family val="2"/>
      </rPr>
      <t>770P</t>
    </r>
  </si>
  <si>
    <r>
      <t xml:space="preserve">(9657) CCF (HSBC) Gambetta Grenoble A/B
16 Bd Gambetta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lundi-vendredi          09:00–12:30, 14:00–17:30</t>
    </r>
    <r>
      <rPr>
        <b/>
        <sz val="14"/>
        <color rgb="FF000000"/>
        <rFont val="Arial"/>
        <family val="2"/>
      </rPr>
      <t xml:space="preserve">
Sacs, cartons
 3 sacs 110L MAX, tous flux confondus (PAPIER - MULTI - DIB contractuel) + 4 à 5 cartons à plat  </t>
    </r>
  </si>
  <si>
    <r>
      <t>(24788) MSA Echirolles</t>
    </r>
    <r>
      <rPr>
        <b/>
        <sz val="22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17 bis avenue du 8 mai 1945
38130 Echirolles
</t>
    </r>
    <r>
      <rPr>
        <b/>
        <sz val="18"/>
        <color rgb="FFFF0000"/>
        <rFont val="Arial"/>
        <family val="2"/>
      </rPr>
      <t>BADGE pour local poubelles
UNIQUEMENT LES MARDI ET JEUDI</t>
    </r>
  </si>
  <si>
    <r>
      <t xml:space="preserve">(24826) PACIFICA </t>
    </r>
    <r>
      <rPr>
        <sz val="14"/>
        <color rgb="FF000000"/>
        <rFont val="Arial"/>
        <family val="2"/>
      </rPr>
      <t xml:space="preserve">
360 Rue Louis Bontoux
38500 La Buisse
</t>
    </r>
    <r>
      <rPr>
        <b/>
        <sz val="14"/>
        <color rgb="FF000000"/>
        <rFont val="Arial"/>
        <family val="2"/>
      </rPr>
      <t xml:space="preserve">
240 Verres,2X360P/C,770MD
</t>
    </r>
    <r>
      <rPr>
        <sz val="14"/>
        <color rgb="FF000000"/>
        <rFont val="Arial"/>
        <family val="2"/>
      </rPr>
      <t xml:space="preserve">
</t>
    </r>
  </si>
  <si>
    <t>Papiers
Cartons
Canettes
Bouteilles plastique
Verres</t>
  </si>
  <si>
    <r>
      <t xml:space="preserve">(78446) KLA CORPORATION
</t>
    </r>
    <r>
      <rPr>
        <sz val="14"/>
        <color rgb="FF000000"/>
        <rFont val="Arial"/>
        <family val="2"/>
      </rPr>
      <t xml:space="preserve">387 Avenue Jean Kuntzmann
38330 MONTBONNOT SAINT MARTIN
</t>
    </r>
    <r>
      <rPr>
        <b/>
        <sz val="14"/>
        <color rgb="FF00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>Lundi au vendredi</t>
    </r>
    <r>
      <rPr>
        <sz val="14"/>
        <color rgb="FF000000"/>
        <rFont val="Arial"/>
        <family val="2"/>
      </rPr>
      <t xml:space="preserve"> : 8h30-17h</t>
    </r>
    <r>
      <rPr>
        <b/>
        <sz val="14"/>
        <color rgb="FF000000"/>
        <rFont val="Arial"/>
        <family val="2"/>
      </rPr>
      <t xml:space="preserve">
1x120 Biodéchets et 1x770 MD</t>
    </r>
  </si>
  <si>
    <r>
      <rPr>
        <sz val="14"/>
        <color rgb="FFFF0000"/>
        <rFont val="Arial"/>
        <family val="2"/>
      </rPr>
      <t>Bio-déchets</t>
    </r>
    <r>
      <rPr>
        <sz val="14"/>
        <color rgb="FF000000"/>
        <rFont val="Arial"/>
        <family val="2"/>
      </rPr>
      <t xml:space="preserve">
Bouteilles PET
Canettes
Essuie-mains
Verre
Capsules café
Piles (ALD)</t>
    </r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</si>
  <si>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 xml:space="preserve">Allée des étangs
Lieu dit les Gabelins
73220 Aiton
</t>
    </r>
    <r>
      <rPr>
        <b/>
        <sz val="14"/>
        <color rgb="FF000000"/>
        <rFont val="Arial"/>
        <family val="2"/>
      </rPr>
      <t>360Psécu,770MDsécu,770film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étirable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intégrer  à chaque passage la collecte du caisson et faire la destruction 
Si changement de jour : chantal.leformal@idex.fr      
PROTOCOLE DE COLLECTE OBLIGATOIRE</t>
    </r>
  </si>
  <si>
    <t>Papiers
Cartons
Gobelets carton
Bouteilles plastique
Film étirable
Piles
DEEE</t>
  </si>
  <si>
    <r>
      <t>(8531) CREDIT COOP Gambetta Grenoble A/B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08:45–12:10, 13:50–17:00
mardi et jeudi : 08:45–12:10</t>
    </r>
  </si>
  <si>
    <t>Sacs Papiers
Cartons
Masques</t>
  </si>
  <si>
    <r>
      <t>(67979) Banque Populaire AURA GRENOBLE-VAILLANT</t>
    </r>
    <r>
      <rPr>
        <sz val="14"/>
        <color rgb="FF000000"/>
        <rFont val="Arial"/>
        <family val="2"/>
      </rPr>
      <t xml:space="preserve">
37 rue des déportés 
38100 GRENOBLE
Mardi Mercredi Vendredi 
8h30 - 12h30 et 13h45 à 17h45
le Jeudi
8h30 - 12h00 et 13h45 à 17h45</t>
    </r>
  </si>
  <si>
    <r>
      <t xml:space="preserve">(8545) DSV </t>
    </r>
    <r>
      <rPr>
        <sz val="14"/>
        <color rgb="FF000000"/>
        <rFont val="Arial"/>
        <family val="2"/>
      </rPr>
      <t xml:space="preserve">
ZAC Centre Alpes 2
rue des Tuilliers
38430 Saint-Jean-de-Moirans
</t>
    </r>
    <r>
      <rPr>
        <sz val="14"/>
        <color rgb="FFFF0000"/>
        <rFont val="Arial"/>
        <family val="2"/>
      </rPr>
      <t>coordonnées GPS (45.319415, 5.601995)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</si>
  <si>
    <r>
      <t xml:space="preserve">(8555) GENERALI MONTBONNOT
</t>
    </r>
    <r>
      <rPr>
        <sz val="14"/>
        <color rgb="FF000000"/>
        <rFont val="Arial"/>
        <family val="2"/>
      </rPr>
      <t>110 Rue Blaise Pascal
38330 MONTBONNOT-ST-MARTIN
0672598388
8h-12h / 14h-18h</t>
    </r>
    <r>
      <rPr>
        <b/>
        <sz val="14"/>
        <color rgb="FF000000"/>
        <rFont val="Arial"/>
        <family val="2"/>
      </rPr>
      <t xml:space="preserve">
Sacs (6 MAXIMUM) + 10 cartons à plat maximum</t>
    </r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</si>
  <si>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 bonnot
</t>
    </r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</si>
  <si>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>4x360P, 770C,770MD, D3E120(ALD)</t>
    </r>
  </si>
  <si>
    <r>
      <t>(67675) Banque Populaire AURA GRENOBLE-BIR-HAKEIM</t>
    </r>
    <r>
      <rPr>
        <sz val="14"/>
        <color rgb="FF000000"/>
        <rFont val="Arial"/>
        <family val="2"/>
      </rPr>
      <t xml:space="preserve">
6 rue malakoff 
38000 GRENOBLE
Mardi Mercredi Vendredi 
8h30 - 12h30 et 13h45 à 17h45
le Jeudi
8h30 - 12h00 et 13h45 à 17h45</t>
    </r>
  </si>
  <si>
    <r>
      <t>(24547) CETUP</t>
    </r>
    <r>
      <rPr>
        <sz val="14"/>
        <color rgb="FF000000"/>
        <rFont val="Arial"/>
        <family val="2"/>
      </rPr>
      <t xml:space="preserve">
205 rue Louis Barran
38430 St Jean de Moirans
</t>
    </r>
    <r>
      <rPr>
        <b/>
        <sz val="14"/>
        <color rgb="FF000000"/>
        <rFont val="Arial"/>
        <family val="2"/>
      </rPr>
      <t>2x770P</t>
    </r>
  </si>
  <si>
    <r>
      <t xml:space="preserve">(24721) INEO TINEA (Groupe Equans)
</t>
    </r>
    <r>
      <rPr>
        <sz val="14"/>
        <color rgb="FF000000"/>
        <rFont val="Arial"/>
        <family val="2"/>
      </rPr>
      <t xml:space="preserve">7 Rue Diderot
38400 SAINT MARTIN D'HERES
1er étage
</t>
    </r>
    <r>
      <rPr>
        <b/>
        <sz val="14"/>
        <color rgb="FF000000"/>
        <rFont val="Arial"/>
        <family val="2"/>
      </rPr>
      <t>Sacs
1x360 DEEE à la demande</t>
    </r>
  </si>
  <si>
    <t>Papiers / Cartons
Gobelets
Bouteilles PET
Canettes
DEEE</t>
  </si>
  <si>
    <r>
      <t>(24719) ATAWEY (MCPHY)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120 Bio 360Papiers,770MD 770 DIB
Anne : 06-98-72-88-65
Frédérique : 06-98-72-85-79</t>
    </r>
  </si>
  <si>
    <r>
      <t>(67978) Banque Populaire AURA GRENOBLE EUROPOLE</t>
    </r>
    <r>
      <rPr>
        <sz val="14"/>
        <color rgb="FF000000"/>
        <rFont val="Arial"/>
        <family val="2"/>
      </rPr>
      <t xml:space="preserve">
10 Bis rue Abbé Grégoire
38000 GRENOBLE 
Lundi Mardi Mercredi et Vendredi 
9h - 12h15 et 13h45 à 17h45
le Jeudi
9h - 12h00 et 13h45 à 17h45
</t>
    </r>
  </si>
  <si>
    <r>
      <t>(24640) ENTREPOT DU BRICOLAGE Saint Jean de Moirans</t>
    </r>
    <r>
      <rPr>
        <sz val="14"/>
        <color rgb="FF000000"/>
        <rFont val="Arial"/>
        <family val="2"/>
      </rPr>
      <t xml:space="preserve">
Route de Grenoble
38430 Saint-Jean-de-Moirans
</t>
    </r>
    <r>
      <rPr>
        <b/>
        <sz val="14"/>
        <color rgb="FF000000"/>
        <rFont val="Arial"/>
        <family val="2"/>
      </rPr>
      <t>770P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</si>
  <si>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lundi-vendredi     08:00–12:30, 14:30–17:45
</t>
    </r>
    <r>
      <rPr>
        <b/>
        <sz val="14"/>
        <color rgb="FF000000"/>
        <rFont val="Arial"/>
        <family val="2"/>
      </rPr>
      <t xml:space="preserve">
1 X 770P
1 X 770MD
</t>
    </r>
    <r>
      <rPr>
        <sz val="14"/>
        <color rgb="FF000000"/>
        <rFont val="Arial"/>
        <family val="2"/>
      </rPr>
      <t>1 X 240DEE  SECU  (ALD)</t>
    </r>
    <r>
      <rPr>
        <b/>
        <sz val="14"/>
        <color rgb="FF000000"/>
        <rFont val="Arial"/>
        <family val="2"/>
      </rPr>
      <t xml:space="preserve">
</t>
    </r>
  </si>
  <si>
    <t>LUNDI</t>
  </si>
  <si>
    <t>Papier
Cartons
Gob Cartons
Canettes
Bout Plast
Dosettes Café</t>
  </si>
  <si>
    <r>
      <t>(62266) RADIALL A/C</t>
    </r>
    <r>
      <rPr>
        <sz val="14"/>
        <color rgb="FF000000"/>
        <rFont val="Arial"/>
        <family val="2"/>
      </rPr>
      <t xml:space="preserve">
642 Rue Emile Romanet,
38340 Voreppe
Transmettre le BL signé à Sabrina.terki@radiall.com
</t>
    </r>
    <r>
      <rPr>
        <b/>
        <sz val="14"/>
        <color rgb="FFFF0000"/>
        <rFont val="Arial"/>
        <family val="2"/>
      </rPr>
      <t>Sonner à la réception pour récupérer les bacs et non à l’accueil.</t>
    </r>
  </si>
  <si>
    <t>Mercredi</t>
  </si>
  <si>
    <t>1x360 papier
3x770 DIB
1x 770 MD
Sacs de glassine</t>
  </si>
  <si>
    <r>
      <t>(24730) KEOLIS Voreppe C/C</t>
    </r>
    <r>
      <rPr>
        <sz val="14"/>
        <color rgb="FF000000"/>
        <rFont val="Arial"/>
        <family val="2"/>
      </rPr>
      <t xml:space="preserve">
511 Rue Emile Romanet
38340 Voreppe
</t>
    </r>
    <r>
      <rPr>
        <b/>
        <sz val="14"/>
        <color rgb="FF000000"/>
        <rFont val="Arial"/>
        <family val="2"/>
      </rPr>
      <t>360P,770MD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Envoie bon de passage à  lise.schwanenberger@keolis.com</t>
    </r>
  </si>
  <si>
    <t>Papiers
Cartons
Gob cart
Canettes
Bout Plas
Cartouches</t>
  </si>
  <si>
    <r>
      <t>(8409) CERA Voreppe</t>
    </r>
    <r>
      <rPr>
        <sz val="14"/>
        <color rgb="FF000000"/>
        <rFont val="Arial"/>
        <family val="2"/>
      </rPr>
      <t xml:space="preserve">
1 Av. Honoré de Balzac
38340 Voreppe
lundi        Fermé
mardi-vendredi   09:15–12:30, 13:30–18:00
</t>
    </r>
    <r>
      <rPr>
        <b/>
        <sz val="14"/>
        <color rgb="FF000000"/>
        <rFont val="Arial"/>
        <family val="2"/>
      </rPr>
      <t>Sacs dans Aquilux</t>
    </r>
  </si>
  <si>
    <r>
      <t>(50161) Rio Tinto Aluminium Pechiney</t>
    </r>
    <r>
      <rPr>
        <sz val="14"/>
        <color rgb="FF000000"/>
        <rFont val="Arial"/>
        <family val="2"/>
      </rPr>
      <t xml:space="preserve">
725 rue Aristide Bergès
38340 Voreppe
</t>
    </r>
    <r>
      <rPr>
        <b/>
        <sz val="14"/>
        <color rgb="FF000000"/>
        <rFont val="Arial"/>
        <family val="2"/>
      </rPr>
      <t xml:space="preserve">
1x360 et 1x120 textiles ALD</t>
    </r>
  </si>
  <si>
    <t>Papier
Plastique 
Verre</t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</si>
  <si>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
 sarah.alarcon@airliquide.com
 06 12 85 53 54</t>
    </r>
  </si>
  <si>
    <t>360 Papier
770 MD</t>
  </si>
  <si>
    <t xml:space="preserve">SMV / GRENOBLE </t>
  </si>
  <si>
    <t>Grenoble / Gières</t>
  </si>
  <si>
    <t>Maurienne 1/2</t>
  </si>
  <si>
    <t>Normal / Sassenage / Seyssinet / Fontaine / Seyssins</t>
  </si>
  <si>
    <r>
      <t xml:space="preserve">(24623)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8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3X770,3X770MD,3X770DIB
</t>
    </r>
  </si>
  <si>
    <r>
      <rPr>
        <b/>
        <sz val="14"/>
        <color rgb="FF000000"/>
        <rFont val="Arial"/>
        <family val="2"/>
      </rPr>
      <t xml:space="preserve">(8755) POINT P Lanslebourg
</t>
    </r>
    <r>
      <rPr>
        <sz val="14"/>
        <color rgb="FF000000"/>
        <rFont val="Arial"/>
        <family val="2"/>
      </rPr>
      <t xml:space="preserve">Le Chalp, ZA 
73480 Lanslebourg- Val Cenis
</t>
    </r>
    <r>
      <rPr>
        <b/>
        <sz val="14"/>
        <color rgb="FF000000"/>
        <rFont val="Arial"/>
        <family val="2"/>
      </rPr>
      <t>770MD</t>
    </r>
  </si>
  <si>
    <r>
      <t xml:space="preserve">(24622) CIH EDF FORMATION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 X 770 Papier
1 X 770 multi déchets 
1 Bioseau 20L verre 
</t>
    </r>
    <r>
      <rPr>
        <b/>
        <sz val="14"/>
        <color rgb="FFFF0000"/>
        <rFont val="Arial"/>
        <family val="2"/>
      </rPr>
      <t>Livrer des bacs avec affichage correct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de piles (vidage battribox)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00B050"/>
        <rFont val="Arial"/>
        <family val="2"/>
      </rPr>
      <t>au 3ème étage</t>
    </r>
  </si>
  <si>
    <r>
      <t xml:space="preserve">(24893) SPARTOO A/B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</t>
    </r>
    <r>
      <rPr>
        <b/>
        <sz val="14"/>
        <color theme="3" tint="0.499984740745262"/>
        <rFont val="Arial"/>
        <family val="2"/>
      </rPr>
      <t>au 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</si>
  <si>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r>
      <t>(8318) CERA E REY</t>
    </r>
    <r>
      <rPr>
        <b/>
        <sz val="20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14 Bd Edouard Rey
38000 Grenoble
mardi-vendredi  09:15–12:30, 13:30–18:00
</t>
    </r>
    <r>
      <rPr>
        <b/>
        <sz val="14"/>
        <color rgb="FF000000"/>
        <rFont val="Arial"/>
        <family val="2"/>
      </rPr>
      <t>Sacs dans Aquilux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</si>
  <si>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(24507) CADS Lanslebourg</t>
    </r>
    <r>
      <rPr>
        <sz val="14"/>
        <color rgb="FF000000"/>
        <rFont val="Arial"/>
        <family val="2"/>
      </rPr>
      <t xml:space="preserve">
49 rue du Mont-Cenis
73480 Lanslebourg
mardi-vendredi :09:00-12:00,14:00-17:00
</t>
    </r>
    <r>
      <rPr>
        <b/>
        <sz val="14"/>
        <color rgb="FF000000"/>
        <rFont val="Arial"/>
        <family val="2"/>
      </rPr>
      <t xml:space="preserve">Corbeilles fermées, sacs blans, cartons,
cartons cartouches
</t>
    </r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</si>
  <si>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</t>
    </r>
    <r>
      <rPr>
        <b/>
        <sz val="14"/>
        <color rgb="FF000000"/>
        <rFont val="Arial"/>
        <family val="2"/>
      </rPr>
      <t>les passages doivent se faire entre 10h30 et 15h30.</t>
    </r>
  </si>
  <si>
    <r>
      <t xml:space="preserve">(77546) MASTERGRID
</t>
    </r>
    <r>
      <rPr>
        <sz val="14"/>
        <color rgb="FF000000"/>
        <rFont val="Arial"/>
        <family val="2"/>
      </rPr>
      <t xml:space="preserve">14 Rue Henri Tarze
38000 GRENOBLE
Julien BONNE-PALETTE : 06 18 38 73 56
</t>
    </r>
    <r>
      <rPr>
        <b/>
        <sz val="14"/>
        <color rgb="FF000000"/>
        <rFont val="Arial"/>
        <family val="2"/>
      </rPr>
      <t xml:space="preserve">2 Sacs </t>
    </r>
    <r>
      <rPr>
        <b/>
        <sz val="14"/>
        <color rgb="FFFF0000"/>
        <rFont val="Arial"/>
        <family val="2"/>
      </rPr>
      <t>+ 1 Bioseau 20L</t>
    </r>
  </si>
  <si>
    <t>Bio-déchets
1 x BIOSEAUX 20L</t>
  </si>
  <si>
    <t>Papiers
Bouteilles plastiques
Marc de café (bioseau)</t>
  </si>
  <si>
    <r>
      <t>(24575) EASYVISTA (EX : COSERVIT) B/C</t>
    </r>
    <r>
      <rPr>
        <sz val="14"/>
        <color rgb="FF000000"/>
        <rFont val="Arial"/>
        <family val="2"/>
      </rPr>
      <t xml:space="preserve">
18 Rue Henri Barbusse
38000 Grenoble
sauf le lundi
mardi-vendredi 9:00–12:00, 14:00–18:00
</t>
    </r>
    <r>
      <rPr>
        <b/>
        <sz val="14"/>
        <color rgb="FF000000"/>
        <rFont val="Arial"/>
        <family val="2"/>
      </rPr>
      <t>Collecte à la corbeille en sacs (6 sacs)</t>
    </r>
  </si>
  <si>
    <t>Papier
Cartons
Verre
Canettes
Bouteilles plastiques</t>
  </si>
  <si>
    <r>
      <t xml:space="preserve">(8449) CIC Rey Grenoble </t>
    </r>
    <r>
      <rPr>
        <b/>
        <sz val="20"/>
        <color rgb="FF1616FA"/>
        <rFont val="Arial"/>
        <family val="2"/>
      </rPr>
      <t>B/B</t>
    </r>
    <r>
      <rPr>
        <sz val="14"/>
        <color rgb="FF000000"/>
        <rFont val="Arial"/>
        <family val="2"/>
      </rPr>
      <t xml:space="preserve">
11 Boulevard Edouard Rey
38000 Grenoble
</t>
    </r>
    <r>
      <rPr>
        <b/>
        <sz val="14"/>
        <color rgb="FFFF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 PLUS DE 5 à 6  SACS 110L</t>
    </r>
  </si>
  <si>
    <t>Sacs</t>
  </si>
  <si>
    <r>
      <rPr>
        <b/>
        <sz val="14"/>
        <color rgb="FF000000"/>
        <rFont val="Arial"/>
        <family val="2"/>
      </rPr>
      <t>(24676) FILTECH Modane</t>
    </r>
    <r>
      <rPr>
        <sz val="14"/>
        <color rgb="FF000000"/>
        <rFont val="Arial"/>
        <family val="2"/>
      </rPr>
      <t xml:space="preserve">
Pôle Industriel Fréjus
73500 Modane
</t>
    </r>
    <r>
      <rPr>
        <b/>
        <sz val="14"/>
        <color rgb="FF000000"/>
        <rFont val="Arial"/>
        <family val="2"/>
      </rPr>
      <t>770</t>
    </r>
  </si>
  <si>
    <t>Papiers
Cartons
Gobelets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</si>
  <si>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</t>
    </r>
    <r>
      <rPr>
        <b/>
        <sz val="14"/>
        <color rgb="FF000000"/>
        <rFont val="Arial"/>
        <family val="2"/>
      </rPr>
      <t>les passages doivent se faire entre 10h30 et 15h30</t>
    </r>
  </si>
  <si>
    <t xml:space="preserve">
3X 770 Carton /plastique
1x MD</t>
  </si>
  <si>
    <r>
      <t xml:space="preserve">(24599) DIABELOOP A/D
</t>
    </r>
    <r>
      <rPr>
        <sz val="14"/>
        <color rgb="FF000000"/>
        <rFont val="Arial"/>
        <family val="2"/>
      </rPr>
      <t xml:space="preserve">17, rue Felix Esclangon / 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
06 60 56 52 06</t>
    </r>
  </si>
  <si>
    <t xml:space="preserve">Papier 
Cartons
Gobelets carton
Canettes
Bouteilles plastique
Piles
Verres
 Masques </t>
  </si>
  <si>
    <r>
      <t xml:space="preserve">(24770) MARE NOSTRUM C/C
</t>
    </r>
    <r>
      <rPr>
        <sz val="14"/>
        <color rgb="FF000000"/>
        <rFont val="Arial"/>
        <family val="2"/>
      </rPr>
      <t xml:space="preserve">9 Av. de Constantine
38100 Grenoble
lundi-vendredi          08:00–18:00
</t>
    </r>
  </si>
  <si>
    <r>
      <t>(8689) LCL Ile Verte Grenoble</t>
    </r>
    <r>
      <rPr>
        <sz val="14"/>
        <color rgb="FF000000"/>
        <rFont val="Arial"/>
        <family val="2"/>
      </rPr>
      <t xml:space="preserve">
26 Av. Maréchal Randon
38000 Grenoble
mardi-vendredi   08:30–12:00, 13:30–17:45
jeudi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</si>
  <si>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rPr>
        <b/>
        <sz val="14"/>
        <color rgb="FF000000"/>
        <rFont val="Arial"/>
        <family val="2"/>
      </rPr>
      <t>(68058) Banque de Savoie MODANE</t>
    </r>
    <r>
      <rPr>
        <sz val="14"/>
        <color rgb="FF000000"/>
        <rFont val="Arial"/>
        <family val="2"/>
      </rPr>
      <t xml:space="preserve">
8 PLACE SOMMEILLER
73500 MODANE
Lundi au Vendredi 
8h30-12h / 13h40-17h30</t>
    </r>
  </si>
  <si>
    <r>
      <t xml:space="preserve">(24777) METRO
</t>
    </r>
    <r>
      <rPr>
        <sz val="14"/>
        <color rgb="FF000000"/>
        <rFont val="Arial"/>
        <family val="2"/>
      </rPr>
      <t xml:space="preserve">ZI l'Argentière, 8 Rue François Blumet
38360 Sassenage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lundi-vendredi       06:00–18:00</t>
    </r>
  </si>
  <si>
    <t>COLLECTE 
+
RETRAIT 1X770
+ 
LIVRER 1X360 PAPIERS</t>
  </si>
  <si>
    <r>
      <t>(24783) Minatec Esclangon B/D</t>
    </r>
    <r>
      <rPr>
        <sz val="14"/>
        <color rgb="FF000000"/>
        <rFont val="Arial"/>
        <family val="2"/>
      </rPr>
      <t xml:space="preserve">
17, rue Felix Esclangon / Bât BHT2
38000 Grenoble
</t>
    </r>
    <r>
      <rPr>
        <b/>
        <sz val="14"/>
        <color rgb="FF000000"/>
        <rFont val="Arial"/>
        <family val="2"/>
      </rPr>
      <t>2x360 P sécurisé</t>
    </r>
  </si>
  <si>
    <r>
      <t xml:space="preserve">(24476) CABINET NICOLAU AVOCATS </t>
    </r>
    <r>
      <rPr>
        <b/>
        <sz val="20"/>
        <color rgb="FF1616FA"/>
        <rFont val="Arial"/>
        <family val="2"/>
      </rPr>
      <t xml:space="preserve">A/B   </t>
    </r>
    <r>
      <rPr>
        <b/>
        <sz val="14"/>
        <color rgb="FF000000"/>
        <rFont val="Arial"/>
        <family val="2"/>
      </rPr>
      <t xml:space="preserve">         </t>
    </r>
    <r>
      <rPr>
        <sz val="14"/>
        <color rgb="FF000000"/>
        <rFont val="Arial"/>
        <family val="2"/>
      </rPr>
      <t xml:space="preserve">
112 cours Berriat 
38000 Grenoble
du lundi au vendredi de 09h00 à 12h00 et 14h00 à 18h00
Mme Alexia NICOLAU
04 76 16 87 57
</t>
    </r>
    <r>
      <rPr>
        <b/>
        <sz val="14"/>
        <color rgb="FF000000"/>
        <rFont val="Arial"/>
        <family val="2"/>
      </rPr>
      <t>Sacs</t>
    </r>
  </si>
  <si>
    <t>Papiers uniquement
en sacs</t>
  </si>
  <si>
    <r>
      <t>(8361) CERA Perrot Grenoble</t>
    </r>
    <r>
      <rPr>
        <sz val="14"/>
        <color rgb="FF000000"/>
        <rFont val="Arial"/>
        <family val="2"/>
      </rPr>
      <t xml:space="preserve">
8-10 Av. Jean Perrot
38100 Grenoble
lundi          Fermé
mardi-vendredi      09:15–12:30, 13:30–18:00
</t>
    </r>
    <r>
      <rPr>
        <b/>
        <sz val="14"/>
        <color rgb="FF000000"/>
        <rFont val="Arial"/>
        <family val="2"/>
      </rPr>
      <t>Sacs dans Aquilux</t>
    </r>
  </si>
  <si>
    <r>
      <rPr>
        <b/>
        <sz val="14"/>
        <color rgb="FF000000"/>
        <rFont val="Arial"/>
        <family val="2"/>
      </rPr>
      <t>(62712) TELT Modane</t>
    </r>
    <r>
      <rPr>
        <sz val="14"/>
        <color rgb="FF000000"/>
        <rFont val="Arial"/>
        <family val="2"/>
      </rPr>
      <t xml:space="preserve">
Bâtiment La Rizerie
place du 17 septembre 1943
centre d'expo de percement des Alpes
73500 Modane
stefania.pellegrino@telt-sas.com
</t>
    </r>
    <r>
      <rPr>
        <b/>
        <sz val="14"/>
        <color rgb="FFFF0000"/>
        <rFont val="Arial"/>
        <family val="2"/>
      </rPr>
      <t>AVANT CHAQUE PESEE, ALLER VOIR JONATHAN</t>
    </r>
  </si>
  <si>
    <t>1x360S papier
1x770 MD
Cartons</t>
  </si>
  <si>
    <r>
      <t>(24847) PSYPRO CLINIQUE</t>
    </r>
    <r>
      <rPr>
        <sz val="14"/>
        <color rgb="FF000000"/>
        <rFont val="Arial"/>
        <family val="2"/>
      </rPr>
      <t xml:space="preserve">
69 rue Pasteur 
38180 Seyssins 
</t>
    </r>
    <r>
      <rPr>
        <b/>
        <sz val="14"/>
        <color rgb="FF000000"/>
        <rFont val="Arial"/>
        <family val="2"/>
      </rPr>
      <t>770P</t>
    </r>
  </si>
  <si>
    <r>
      <t>(24626) EDIFIM Grenoble (TD 7042) B/C</t>
    </r>
    <r>
      <rPr>
        <sz val="14"/>
        <color rgb="FF000000"/>
        <rFont val="Arial"/>
        <family val="2"/>
      </rPr>
      <t xml:space="preserve">
 21 rue Winston Churchill
38000 Grenoble
lundi-jeudi  09:00–12:00, 14:00–18:00
vendredi    09:00–12:00, 14:00–17:00</t>
    </r>
  </si>
  <si>
    <t xml:space="preserve">Papiers
Cartons
Masques
</t>
  </si>
  <si>
    <r>
      <t>(24538) CERA Berriat Grenoble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118 Cours Berriat
38000 Grenoble
lundi         Fermé
mardi -vendredi     09:15–12:30, 13:30–18:00
</t>
    </r>
    <r>
      <rPr>
        <b/>
        <sz val="14"/>
        <color rgb="FF000000"/>
        <rFont val="Arial"/>
        <family val="2"/>
      </rPr>
      <t>Sacs dans aquilux, cartons pliés</t>
    </r>
  </si>
  <si>
    <r>
      <t xml:space="preserve">(8276) CERA_RESEAU ISERE SUD_70029 (Alpes City) </t>
    </r>
    <r>
      <rPr>
        <b/>
        <sz val="18"/>
        <color rgb="FF1616FA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
</t>
    </r>
    <r>
      <rPr>
        <b/>
        <sz val="14"/>
        <color theme="1"/>
        <rFont val="Arial"/>
        <family val="2"/>
      </rPr>
      <t xml:space="preserve">4x360P
</t>
    </r>
    <r>
      <rPr>
        <sz val="14"/>
        <color theme="1"/>
        <rFont val="Arial"/>
        <family val="2"/>
      </rPr>
      <t xml:space="preserve">
Si cartons avec documents mettre au broyage avec pesée séparée pour la facturation de la destruction </t>
    </r>
  </si>
  <si>
    <t>Papier
Carton</t>
  </si>
  <si>
    <r>
      <rPr>
        <b/>
        <sz val="14"/>
        <color rgb="FF000000"/>
        <rFont val="Arial"/>
        <family val="2"/>
      </rPr>
      <t>(68057) Banque Populaire AURA MODANE</t>
    </r>
    <r>
      <rPr>
        <sz val="14"/>
        <color rgb="FF000000"/>
        <rFont val="Arial"/>
        <family val="2"/>
      </rPr>
      <t xml:space="preserve">
7 RUE DE LA REPUBLIQUE            
73500 MODANE
Mardi Mercredi Vendredi 
8h30 - 12h30 et 13h45 à 17h45
le Jeudi
8h30 - 12h00 et 13h45 à 17h45</t>
    </r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</si>
  <si>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lundi       Fermé
mardi    09:00–12:30, 14:00–18:00
mercredi-vendredi: 09:00–12:30, 13:30–18:00
</t>
    </r>
    <r>
      <rPr>
        <b/>
        <sz val="14"/>
        <color rgb="FF000000"/>
        <rFont val="Arial"/>
        <family val="2"/>
      </rPr>
      <t>Sacs</t>
    </r>
  </si>
  <si>
    <r>
      <t>(8530) CREDIT COOP BTP Grenoble C/D</t>
    </r>
    <r>
      <rPr>
        <sz val="14"/>
        <color rgb="FF000000"/>
        <rFont val="Arial"/>
        <family val="2"/>
      </rPr>
      <t xml:space="preserve">
88 Av. des Martyrs
38000 Grenoble
lundi-vendredi        08:45–12:10, 13:50–17:00
</t>
    </r>
    <r>
      <rPr>
        <b/>
        <sz val="14"/>
        <color rgb="FF000000"/>
        <rFont val="Arial"/>
        <family val="2"/>
      </rPr>
      <t>Sacs</t>
    </r>
  </si>
  <si>
    <t xml:space="preserve">Papiers
Cartons </t>
  </si>
  <si>
    <r>
      <t>(24557) CIC Joffre Grenoble A/B</t>
    </r>
    <r>
      <rPr>
        <sz val="14"/>
        <color indexed="8"/>
        <rFont val="Arial"/>
        <family val="2"/>
      </rPr>
      <t xml:space="preserve">
21 Boulevard Maréchal Joffre
38000 Grenoble
lundi        Fermé
mardi        09:00–12:30, 14:00–18:00
mercredi-vendredi  09:00–12:30, 13:30–18:00
</t>
    </r>
    <r>
      <rPr>
        <b/>
        <sz val="14"/>
        <color rgb="FF000000"/>
        <rFont val="Arial"/>
        <family val="2"/>
      </rPr>
      <t>Sacs, Cartons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</si>
  <si>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</t>
    </r>
  </si>
  <si>
    <r>
      <rPr>
        <b/>
        <sz val="14"/>
        <color rgb="FF000000"/>
        <rFont val="Arial"/>
        <family val="2"/>
      </rPr>
      <t xml:space="preserve">(24511) CADS Modane
</t>
    </r>
    <r>
      <rPr>
        <sz val="14"/>
        <color rgb="FF000000"/>
        <rFont val="Arial"/>
        <family val="2"/>
      </rPr>
      <t xml:space="preserve">9 avenue de la Concorde
73500 Fourneaux
</t>
    </r>
    <r>
      <rPr>
        <b/>
        <sz val="14"/>
        <color rgb="FF000000"/>
        <rFont val="Arial"/>
        <family val="2"/>
      </rPr>
      <t>Corbeilles fermées, sacs blancs, cartons, 
cartons cartouches</t>
    </r>
  </si>
  <si>
    <r>
      <t xml:space="preserve">(62214) BIOLOGIC Seyssinet
</t>
    </r>
    <r>
      <rPr>
        <sz val="14"/>
        <color rgb="FF000000"/>
        <rFont val="Arial"/>
        <family val="2"/>
      </rPr>
      <t xml:space="preserve">4 rue de Vaucanson
38170 Seyssinet-Pariset
</t>
    </r>
    <r>
      <rPr>
        <b/>
        <sz val="14"/>
        <color rgb="FF000000"/>
        <rFont val="Arial"/>
        <family val="2"/>
      </rPr>
      <t>1x360P + 1x770 MD</t>
    </r>
  </si>
  <si>
    <r>
      <t>(62207) APIVIA MACIF MUTUELLE E/E</t>
    </r>
    <r>
      <rPr>
        <sz val="14"/>
        <color rgb="FF000000"/>
        <rFont val="Arial"/>
        <family val="2"/>
      </rPr>
      <t xml:space="preserve">
4-6 Place Robert Schuman 
38000 GRENOBLE
Collecte en sac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</si>
  <si>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r>
      <t>(24748) LCL Grenoble Molière</t>
    </r>
    <r>
      <rPr>
        <sz val="14"/>
        <color rgb="FF000000"/>
        <rFont val="Arial"/>
        <family val="2"/>
      </rPr>
      <t xml:space="preserve">
1 Rue Molière
38000 Grenoble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Dans cette agence, il y a 3 placards à PILON 
- 1 au RDC 
- 1 au 1er étage 
- 1 au 2ème étage 
</t>
    </r>
    <r>
      <rPr>
        <b/>
        <u/>
        <sz val="14"/>
        <color rgb="FFFF0000"/>
        <rFont val="Arial"/>
        <family val="2"/>
      </rPr>
      <t>30 SACS MAXIMUM</t>
    </r>
    <r>
      <rPr>
        <sz val="14"/>
        <color rgb="FF000000"/>
        <rFont val="Arial"/>
        <family val="2"/>
      </rPr>
      <t xml:space="preserve">
lundi  vendredi             08:45–12:00, 13:30–17:45
sauf jeudi              08:45–12:00, 14:30–17:45
</t>
    </r>
    <r>
      <rPr>
        <b/>
        <sz val="14"/>
        <color rgb="FF000000"/>
        <rFont val="Arial"/>
        <family val="2"/>
      </rPr>
      <t>Sacs, cartons pliés</t>
    </r>
  </si>
  <si>
    <r>
      <t>(34905) GIE ELEGIA B/D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DIB, 1X120 BIODECHETS, 1X360 PAPIER 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</si>
  <si>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r>
      <rPr>
        <b/>
        <sz val="14"/>
        <color rgb="FF000000"/>
        <rFont val="Arial"/>
        <family val="2"/>
      </rPr>
      <t xml:space="preserve">(24519) CADS Saint Michel de Maurienne
</t>
    </r>
    <r>
      <rPr>
        <sz val="14"/>
        <color rgb="FF000000"/>
        <rFont val="Arial"/>
        <family val="2"/>
      </rPr>
      <t xml:space="preserve">2 rue Léon Richard
73140 Saint Michel de Maurienne
</t>
    </r>
    <r>
      <rPr>
        <b/>
        <sz val="14"/>
        <color rgb="FF000000"/>
        <rFont val="Arial"/>
        <family val="2"/>
      </rPr>
      <t>Corbeilles, cartons</t>
    </r>
  </si>
  <si>
    <r>
      <t xml:space="preserve">(72293) ELISE 
</t>
    </r>
    <r>
      <rPr>
        <sz val="14"/>
        <color rgb="FF000000"/>
        <rFont val="Arial"/>
        <family val="2"/>
      </rPr>
      <t xml:space="preserve">38 Rue commandant Lenoir
38600 FONTAINE
</t>
    </r>
    <r>
      <rPr>
        <b/>
        <sz val="14"/>
        <color rgb="FFFF0000"/>
        <rFont val="Arial"/>
        <family val="2"/>
      </rPr>
      <t>Vider toutes les Aquilux RDC et 1er étage
Peser et remplir l'ODM</t>
    </r>
  </si>
  <si>
    <t>Papiers
DIB
Canettes
Bouteilles
plastique
Verre
Gobelets 
cartons
Essuis-mains
Biodéchets</t>
  </si>
  <si>
    <r>
      <t>(60015) Bouygues Bâtiment Sud Est</t>
    </r>
    <r>
      <rPr>
        <sz val="14"/>
        <color rgb="FF000000"/>
        <rFont val="Arial"/>
        <family val="2"/>
      </rPr>
      <t xml:space="preserve">
30 Galerie de l'Arlequin
38000 GRENOBLE
</t>
    </r>
    <r>
      <rPr>
        <b/>
        <sz val="14"/>
        <color rgb="FF000000"/>
        <rFont val="Arial"/>
        <family val="2"/>
      </rPr>
      <t>Collecte en sac et à la corbeille</t>
    </r>
  </si>
  <si>
    <t xml:space="preserve">Papier
Bouteille Plastique et 
Canettes
</t>
  </si>
  <si>
    <r>
      <t xml:space="preserve">(8690) LCL Liberation Grenoble  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</t>
    </r>
    <r>
      <rPr>
        <b/>
        <sz val="14"/>
        <color rgb="FF000000"/>
        <rFont val="Arial"/>
        <family val="2"/>
      </rPr>
      <t>Sacs, cartons pliés, DIB</t>
    </r>
  </si>
  <si>
    <r>
      <t xml:space="preserve">(24812) ONET SECURITE TELEM Grenoble </t>
    </r>
    <r>
      <rPr>
        <b/>
        <sz val="18"/>
        <color rgb="FF1616FA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1, rue Antoine Polotti
38000 Grenoble
</t>
    </r>
    <r>
      <rPr>
        <b/>
        <sz val="14"/>
        <color rgb="FF000000"/>
        <rFont val="Arial"/>
        <family val="2"/>
      </rPr>
      <t>360sécu, 770MD</t>
    </r>
  </si>
  <si>
    <t>Papiers
Cartons
Canettes
Bouteilles plastique
Verres
Ampoule ALD</t>
  </si>
  <si>
    <r>
      <t>(24580) CPAM Grenoble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10x360P en location MAIS 7 doivent être en rotation</t>
    </r>
  </si>
  <si>
    <r>
      <t>(8691) LCL Parc Expo Grenoble</t>
    </r>
    <r>
      <rPr>
        <sz val="14"/>
        <color rgb="FF000000"/>
        <rFont val="Arial"/>
        <family val="2"/>
      </rPr>
      <t xml:space="preserve">
2 Av. Albert 1er de Belgique
38000 Grenoble
lundi               Fermé
mardi-vendredi  08:30–12:00, 13:30–18:00
jeudi      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</si>
  <si>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r>
      <t xml:space="preserve">(24854) QUALICONSULT Grenoble </t>
    </r>
    <r>
      <rPr>
        <b/>
        <sz val="18"/>
        <color rgb="FF1616FA"/>
        <rFont val="Arial"/>
        <family val="2"/>
      </rPr>
      <t>D/D</t>
    </r>
    <r>
      <rPr>
        <sz val="14"/>
        <color rgb="FF000000"/>
        <rFont val="Arial"/>
        <family val="2"/>
      </rPr>
      <t xml:space="preserve">
37 rue Diderot
2ème étage, Bat D
38000 Grenoble
</t>
    </r>
    <r>
      <rPr>
        <b/>
        <sz val="14"/>
        <color rgb="FF000000"/>
        <rFont val="Arial"/>
        <family val="2"/>
      </rPr>
      <t>Sacs</t>
    </r>
  </si>
  <si>
    <t>Papiers
DEEE(ALD)</t>
  </si>
  <si>
    <r>
      <t xml:space="preserve">(48095) MAAF-GRENOBLE GAMBETTA </t>
    </r>
    <r>
      <rPr>
        <sz val="14"/>
        <color rgb="FF000000"/>
        <rFont val="Arial"/>
        <family val="2"/>
      </rPr>
      <t xml:space="preserve">
17  Boulev ard Gambetta 
38000 GRENOBLE
0645458915 
Mardi au vendredi : 9h30-12h30 / 14h-18h
</t>
    </r>
    <r>
      <rPr>
        <b/>
        <sz val="14"/>
        <color rgb="FF000000"/>
        <rFont val="Arial"/>
        <family val="2"/>
      </rPr>
      <t>Collecte à la corbeille</t>
    </r>
  </si>
  <si>
    <t>Gières</t>
  </si>
  <si>
    <r>
      <t>(24661) EUROFINS LABAZUR Gières</t>
    </r>
    <r>
      <rPr>
        <sz val="14"/>
        <color rgb="FF000000"/>
        <rFont val="Arial"/>
        <family val="2"/>
      </rPr>
      <t xml:space="preserve">
3 Rue Jean-Jaurès
38610 Gières
lundi-vendredi       07:30–12:00, 14:00–18:00
</t>
    </r>
    <r>
      <rPr>
        <b/>
        <sz val="14"/>
        <color rgb="FF000000"/>
        <rFont val="Arial"/>
        <family val="2"/>
      </rPr>
      <t>Corbeilles fermées</t>
    </r>
  </si>
  <si>
    <r>
      <t xml:space="preserve">(24396) ACOM Expertise </t>
    </r>
    <r>
      <rPr>
        <sz val="14"/>
        <color rgb="FF000000"/>
        <rFont val="Arial"/>
        <family val="2"/>
      </rPr>
      <t xml:space="preserve">
 7 All. du Pérou
38610 Gières
lundi-jeudi    08:30–12:30, 13:30–17:30
vendredi      08:30–12:30, 13:30–16:30
</t>
    </r>
    <r>
      <rPr>
        <b/>
        <sz val="14"/>
        <color rgb="FF000000"/>
        <rFont val="Arial"/>
        <family val="2"/>
      </rPr>
      <t>Corbeilles</t>
    </r>
  </si>
  <si>
    <r>
      <t>(68007) Banque Populaire AURA GIERES</t>
    </r>
    <r>
      <rPr>
        <sz val="14"/>
        <color rgb="FF000000"/>
        <rFont val="Arial"/>
        <family val="2"/>
      </rPr>
      <t xml:space="preserve">
4 avenue Esclangon
38610 GIERES
Mardi Mercredi Vendredi 
8h30 - 12h30 et 13h45 à 17h45
le Jeudi
8h30 - 12h00 et 13h45 à 17h45</t>
    </r>
  </si>
  <si>
    <t>SMH / MONTBONNOT</t>
  </si>
  <si>
    <t>La Motte Servolex / Chambéry + Marie Reynoard</t>
  </si>
  <si>
    <t>Chambéry + Périphérie + Bassin + URSSAF Grenoble</t>
  </si>
  <si>
    <t>COORENC / MEYLAN</t>
  </si>
  <si>
    <r>
      <t xml:space="preserve">(48641) GMF - CENTRE DE GESTION GRENOBLE </t>
    </r>
    <r>
      <rPr>
        <sz val="14"/>
        <color rgb="FF000000"/>
        <rFont val="Arial"/>
        <family val="2"/>
      </rPr>
      <t xml:space="preserve">
79/81 Avenue Gabriel Pari 
38400 SAINT MARTIN D'HERES 
0645458915 
Lundi au vendredi : 9h-12h / 14h-17h 
Collecte à la corbeille
</t>
    </r>
    <r>
      <rPr>
        <b/>
        <sz val="18"/>
        <color rgb="FFFF0000"/>
        <rFont val="Arial"/>
        <family val="2"/>
      </rPr>
      <t>BADGE + PROTOCOLE DE COLLECTE OBLIGATOIRE</t>
    </r>
    <r>
      <rPr>
        <sz val="14"/>
        <color rgb="FF000000"/>
        <rFont val="Arial"/>
        <family val="2"/>
      </rPr>
      <t xml:space="preserve">
sur tout le 4eme étage , partagé en 2 parties avec un sas au milieu et nous disposons au total de 5 poubelles papier dont 2 sont sur le plateau de gestion </t>
    </r>
  </si>
  <si>
    <r>
      <t xml:space="preserve">(24898) ANDERLAINE (Ex : SR Conseil) Challes les Eaux
</t>
    </r>
    <r>
      <rPr>
        <sz val="14"/>
        <color rgb="FF000000"/>
        <rFont val="Arial"/>
        <family val="2"/>
      </rPr>
      <t xml:space="preserve">245 avenue des Massettes
71190 Challes les Eaux
</t>
    </r>
    <r>
      <rPr>
        <b/>
        <sz val="14"/>
        <color rgb="FF000000"/>
        <rFont val="Arial"/>
        <family val="2"/>
      </rPr>
      <t>Sacs</t>
    </r>
  </si>
  <si>
    <t>Papiers
Gobelets carton
Bouteilles plastique
Capsules café</t>
  </si>
  <si>
    <r>
      <t>(68008) Banque Populaire AURA CORENC A/B</t>
    </r>
    <r>
      <rPr>
        <sz val="14"/>
        <color rgb="FF000000"/>
        <rFont val="Arial"/>
        <family val="2"/>
      </rPr>
      <t xml:space="preserve">
2 av du grésivaudan
38700 CORENC
Lundi Mardi Mercredi et Vendredi 
9h - 12h15 et 13h45 à 17h45
le Jeudi
9h - 12h00 et 13h45 à 17h45</t>
    </r>
  </si>
  <si>
    <r>
      <t xml:space="preserve">(24589) CSTB </t>
    </r>
    <r>
      <rPr>
        <sz val="14"/>
        <color rgb="FF000000"/>
        <rFont val="Arial"/>
        <family val="2"/>
      </rPr>
      <t xml:space="preserve">
24 Rue Joseph Fourier
38400 Saint-Martin-d'Hères
</t>
    </r>
    <r>
      <rPr>
        <b/>
        <sz val="14"/>
        <color rgb="FF000000"/>
        <rFont val="Arial"/>
        <family val="2"/>
      </rPr>
      <t>3*770</t>
    </r>
  </si>
  <si>
    <t>FIN DE CONTRAT
RETRAIT MATERIEL (3x770)</t>
  </si>
  <si>
    <r>
      <t>(68040) Banque de Savoie LA MOTTE SERVOLEX</t>
    </r>
    <r>
      <rPr>
        <sz val="14"/>
        <color rgb="FF000000"/>
        <rFont val="Arial"/>
        <family val="2"/>
      </rPr>
      <t xml:space="preserve">
25 RUE THEODORE REINACH
73290 LA MOTTE SERVOLEX
Lundi au Jeudi : 8h30-12h / 13h40-17h30
Vendredi : 8h30-12h / 13h40-16h20</t>
    </r>
  </si>
  <si>
    <t>Papiers
cartons</t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</si>
  <si>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 ou 06.10.73.34.52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S03 : </t>
    </r>
    <r>
      <rPr>
        <b/>
        <sz val="14"/>
        <color rgb="FF00B050"/>
        <rFont val="Arial"/>
        <family val="2"/>
      </rPr>
      <t>COLLECTE ALVEOLES AMPOULES + VIDAGE BATTIBOX PILES</t>
    </r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</si>
  <si>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 B/B</t>
    </r>
    <r>
      <rPr>
        <sz val="14"/>
        <color rgb="FF000000"/>
        <rFont val="Arial"/>
        <family val="2"/>
      </rPr>
      <t xml:space="preserve">
2 av du grésivaudan
38700 CORENC
8h30-11h30 et 13h30-16h30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 + PROTOCOLE DE COLLECTE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+ 3 demi-lunes papiers confidentiels à collecter (4S)</t>
    </r>
    <r>
      <rPr>
        <b/>
        <sz val="14"/>
        <color rgb="FF000000"/>
        <rFont val="Arial"/>
        <family val="2"/>
      </rPr>
      <t xml:space="preserve"> ---&gt; PRENDRE 3 SACS BLEU</t>
    </r>
  </si>
  <si>
    <t>Multidéchets
Papier
Carton
Verre</t>
  </si>
  <si>
    <r>
      <t>(24908) STRYKER MTB3 A/B</t>
    </r>
    <r>
      <rPr>
        <sz val="14"/>
        <color rgb="FF000000"/>
        <rFont val="Arial"/>
        <family val="2"/>
      </rPr>
      <t xml:space="preserve">
Anciennemment WRIGHT
161 Rue Lavoisier
38330 Montbonnot-Saint-Martin
</t>
    </r>
    <r>
      <rPr>
        <b/>
        <sz val="14"/>
        <color rgb="FF000000"/>
        <rFont val="Arial"/>
        <family val="2"/>
      </rPr>
      <t>2*360P,770MD</t>
    </r>
    <r>
      <rPr>
        <sz val="14"/>
        <color rgb="FF000000"/>
        <rFont val="Arial"/>
        <family val="2"/>
      </rPr>
      <t xml:space="preserve">
</t>
    </r>
  </si>
  <si>
    <t>Papier
Cartons
Toner
BP
Canette
DEEE
Piles</t>
  </si>
  <si>
    <r>
      <t>(48088) MAAF-CHAMBERY A/B</t>
    </r>
    <r>
      <rPr>
        <sz val="14"/>
        <color rgb="FF000000"/>
        <rFont val="Arial"/>
        <family val="2"/>
      </rPr>
      <t xml:space="preserve">
318  Avenue du Comte Vert 
73000 CHAMBERY 
04799643310 
Lundi au vendredi : 9h-12h / 14h30-17h45 
</t>
    </r>
    <r>
      <rPr>
        <b/>
        <sz val="14"/>
        <color rgb="FF000000"/>
        <rFont val="Arial"/>
        <family val="2"/>
      </rPr>
      <t>Collecte à la corbeille</t>
    </r>
  </si>
  <si>
    <r>
      <t>(8528) Clauger Voglans</t>
    </r>
    <r>
      <rPr>
        <sz val="14"/>
        <color rgb="FF000000"/>
        <rFont val="Arial"/>
        <family val="2"/>
      </rPr>
      <t xml:space="preserve">
227 Rue de la Prairie
73420 Voglans
lundi au jeudi 8h00 - 17h30
vendredi 8h00 - 16h30
</t>
    </r>
    <r>
      <rPr>
        <b/>
        <sz val="14"/>
        <color rgb="FF000000"/>
        <rFont val="Arial"/>
        <family val="2"/>
      </rPr>
      <t xml:space="preserve">120 = feuillard + 360 = papier + 360  = MD + 770 = carton
</t>
    </r>
    <r>
      <rPr>
        <b/>
        <u/>
        <sz val="14"/>
        <color rgb="FF00B050"/>
        <rFont val="Arial"/>
        <family val="2"/>
      </rPr>
      <t xml:space="preserve">PONCTUEL S03 </t>
    </r>
    <r>
      <rPr>
        <b/>
        <sz val="14"/>
        <color rgb="FF00B050"/>
        <rFont val="Arial"/>
        <family val="2"/>
      </rPr>
      <t>: RECUPERER 12 PALETTES (VOIR PHOTOS)</t>
    </r>
  </si>
  <si>
    <t>Café
BOIS
Feuillards
canette
gobelets carton
bouteille pet
papier</t>
  </si>
  <si>
    <r>
      <t>(24860) SAMES KREMLIN A/C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8"/>
        <color rgb="FFFF0000"/>
        <rFont val="Arial"/>
        <family val="2"/>
      </rPr>
      <t>SAMES nous impose la signature d'un BON DE PASSAGE à chaque collecte.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</si>
  <si>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t>Papier
Carton
Gobelets carton
Canettes
Bouteilles plastique
Cartouches encre
Piles
D3E ALD (120)</t>
  </si>
  <si>
    <r>
      <t>(24909) STRYKER MTB4 B/B</t>
    </r>
    <r>
      <rPr>
        <sz val="14"/>
        <color rgb="FF000000"/>
        <rFont val="Arial"/>
        <family val="2"/>
      </rPr>
      <t xml:space="preserve">
Anciennemment WRIGHT
176 Rue Lavoisier
38330 Montbonnot-Saint-Martin
</t>
    </r>
    <r>
      <rPr>
        <b/>
        <sz val="14"/>
        <color rgb="FF000000"/>
        <rFont val="Arial"/>
        <family val="2"/>
      </rPr>
      <t>770P,770MD</t>
    </r>
    <r>
      <rPr>
        <sz val="14"/>
        <color rgb="FF000000"/>
        <rFont val="Arial"/>
        <family val="2"/>
      </rPr>
      <t xml:space="preserve">
</t>
    </r>
  </si>
  <si>
    <r>
      <t>(48639) GMF - CHAMBERY B/B</t>
    </r>
    <r>
      <rPr>
        <sz val="14"/>
        <color rgb="FF000000"/>
        <rFont val="Arial"/>
        <family val="2"/>
      </rPr>
      <t xml:space="preserve">
114  Avenue du Comte Vert 
73000 CHAMBERY 
0479964331 
Mardi au vendredi : 9h-12h30 / 13h30-17h45 
</t>
    </r>
    <r>
      <rPr>
        <b/>
        <sz val="14"/>
        <color rgb="FF000000"/>
        <rFont val="Arial"/>
        <family val="2"/>
      </rPr>
      <t>Collecte à la corbeille</t>
    </r>
  </si>
  <si>
    <r>
      <t xml:space="preserve">(48092) MAAF-CHAMBERY (C.EXP) </t>
    </r>
    <r>
      <rPr>
        <sz val="14"/>
        <color rgb="FF000000"/>
        <rFont val="Arial"/>
        <family val="2"/>
      </rPr>
      <t xml:space="preserve">
306  Rue Jules Bocquin 
73002 CHAMBERY
</t>
    </r>
    <r>
      <rPr>
        <sz val="14"/>
        <color rgb="FFFF0000"/>
        <rFont val="Arial"/>
        <family val="2"/>
      </rPr>
      <t xml:space="preserve">(Entrée APF - MAAF - IREPS)
Bureaux MAAF - 1er et 2ème étage
</t>
    </r>
    <r>
      <rPr>
        <sz val="14"/>
        <color rgb="FF000000"/>
        <rFont val="Arial"/>
        <family val="2"/>
      </rPr>
      <t xml:space="preserve">
0479964331 
Mardi au Vendredi : 9h 12h30  12h30 13h30 17h45 
</t>
    </r>
    <r>
      <rPr>
        <b/>
        <sz val="14"/>
        <color rgb="FF000000"/>
        <rFont val="Arial"/>
        <family val="2"/>
      </rPr>
      <t>Collecte à la corbeille</t>
    </r>
  </si>
  <si>
    <r>
      <t xml:space="preserve">(71826) CESI MEYLAN B/C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>2 Bioseaux de 20L pour marc de café</t>
    </r>
  </si>
  <si>
    <t>Bio-déchets
2 Bioseaux 20L</t>
  </si>
  <si>
    <r>
      <t>(24540) CERA La Rampe Echirolles</t>
    </r>
    <r>
      <rPr>
        <sz val="14"/>
        <color rgb="FF000000"/>
        <rFont val="Arial"/>
        <family val="2"/>
      </rPr>
      <t xml:space="preserve">
13 Av. du 8 Mai 1945
38130 Échirolles
lundi         Fermé
mardi-vendredi        09:15–12:30, 13:30–18:00
</t>
    </r>
    <r>
      <rPr>
        <b/>
        <sz val="14"/>
        <color rgb="FF000000"/>
        <rFont val="Arial"/>
        <family val="2"/>
      </rPr>
      <t>Sacs blancs,cartons</t>
    </r>
    <r>
      <rPr>
        <sz val="14"/>
        <color rgb="FF000000"/>
        <rFont val="Arial"/>
        <family val="2"/>
      </rPr>
      <t xml:space="preserve">
 </t>
    </r>
  </si>
  <si>
    <t>VIDER LES CARTONS SUR LA PHOTO
PREVOIR 1X770</t>
  </si>
  <si>
    <r>
      <t xml:space="preserve">(60371) BERTIN ALPAO
</t>
    </r>
    <r>
      <rPr>
        <sz val="14"/>
        <color rgb="FF000000"/>
        <rFont val="Arial"/>
        <family val="2"/>
      </rPr>
      <t xml:space="preserve">727 Rue Aristide Berges
38330 MONTBONNOT
</t>
    </r>
    <r>
      <rPr>
        <b/>
        <sz val="14"/>
        <color rgb="FF000000"/>
        <rFont val="Arial"/>
        <family val="2"/>
      </rPr>
      <t>1x770 DIB
1x770 MD et 1x360 Papier</t>
    </r>
  </si>
  <si>
    <t xml:space="preserve">Papiers
Multi-déchets
DIB
</t>
  </si>
  <si>
    <r>
      <t>(24787) MSA Chambéry</t>
    </r>
    <r>
      <rPr>
        <sz val="14"/>
        <color rgb="FF000000"/>
        <rFont val="Arial"/>
        <family val="2"/>
      </rPr>
      <t xml:space="preserve">
ZAC du Grand Verger
20 Avenue des Chevaliers Tireurs
73000 Chambéry
lundi au vendredi 8h00 - 12h00   13h00 - 16h30
</t>
    </r>
    <r>
      <rPr>
        <b/>
        <sz val="14"/>
        <color rgb="FF000000"/>
        <rFont val="Arial"/>
        <family val="2"/>
      </rPr>
      <t xml:space="preserve">3X360P2X770C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
code ascenseur sous-sol : 1980A</t>
    </r>
  </si>
  <si>
    <t>COLLECTE CARTOUCHE D'ENCRE (1 SAC A COTE DU BAC 360 au 1er étage)</t>
  </si>
  <si>
    <t>bouteilles pet
canettes metal
carton
D.I.B.
PAPIER
piles
gobelets carton
poids cartouches d'encre</t>
  </si>
  <si>
    <r>
      <t xml:space="preserve">(24904) ANDERLAINE (Ex : SR Conseil) MEYLAN C/C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</si>
  <si>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t>Papiers
Cartons
Gobelets carton
Capsules café</t>
  </si>
  <si>
    <r>
      <t>(24746) LCL Chambéry Colonne</t>
    </r>
    <r>
      <rPr>
        <sz val="14"/>
        <color rgb="FF000000"/>
        <rFont val="Arial"/>
        <family val="2"/>
      </rPr>
      <t xml:space="preserve">
26 Boulevard de la Colonne
73000 Chambéry
mardi, mercredi, vendredi 8h30 - 12h00  13h30 - 18h00
jeudi 8h30 - 12h00   14h30 - 18h00</t>
    </r>
  </si>
  <si>
    <r>
      <t>(68047) Banque de Savoie LE GRAND VERGER + agence WEB</t>
    </r>
    <r>
      <rPr>
        <sz val="14"/>
        <color rgb="FF000000"/>
        <rFont val="Arial"/>
        <family val="2"/>
      </rPr>
      <t xml:space="preserve">
27 ALLEE ALBERT SYLVESTRE
73000 CHAMBERY
Lundi au Jeudi 
8h30 12h / 13h40 17h30
Vendredi 
8h30 12h/ 13h40 16h20
</t>
    </r>
  </si>
  <si>
    <r>
      <t xml:space="preserve">(72600) NANOXPLORE MEYLAN A/B
</t>
    </r>
    <r>
      <rPr>
        <sz val="14"/>
        <color rgb="FF000000"/>
        <rFont val="Arial"/>
        <family val="2"/>
      </rPr>
      <t xml:space="preserve">1 Bis A Chemin du Pré Carré
38240 MEYLAN
9h-12h et 14h-17h
</t>
    </r>
    <r>
      <rPr>
        <b/>
        <sz val="14"/>
        <color rgb="FF000000"/>
        <rFont val="Arial"/>
        <family val="2"/>
      </rPr>
      <t xml:space="preserve">Collecte à la corbeille Papiers + </t>
    </r>
    <r>
      <rPr>
        <b/>
        <sz val="14"/>
        <color rgb="FFFF0000"/>
        <rFont val="Arial"/>
        <family val="2"/>
      </rPr>
      <t>1 Bioseau 20L</t>
    </r>
  </si>
  <si>
    <t>Bio-déchets
1x Bioseau 20L</t>
  </si>
  <si>
    <r>
      <t xml:space="preserve">(71129) INRIA
</t>
    </r>
    <r>
      <rPr>
        <sz val="14"/>
        <color rgb="FF000000"/>
        <rFont val="Arial"/>
        <family val="2"/>
      </rPr>
      <t>655 Avenue de l'Europe
38330 MONTBONNOT SAINT MARTIN
Lundi au vendredi : 8h30-12h / 13h-16h30</t>
    </r>
    <r>
      <rPr>
        <b/>
        <sz val="14"/>
        <color rgb="FF000000"/>
        <rFont val="Arial"/>
        <family val="2"/>
      </rPr>
      <t xml:space="preserve">
1x770 DIB </t>
    </r>
  </si>
  <si>
    <t>DIB (770)</t>
  </si>
  <si>
    <r>
      <t>(8673) LCL Chambéry Banque Privée</t>
    </r>
    <r>
      <rPr>
        <sz val="14"/>
        <color rgb="FF000000"/>
        <rFont val="Arial"/>
        <family val="2"/>
      </rPr>
      <t xml:space="preserve">
28 Boulevard de la Colonne
73000 Chambéry
lundi au vendredi 8h45 - 12h00   13h30 - 17h45</t>
    </r>
  </si>
  <si>
    <r>
      <t xml:space="preserve">(24483) CADS Barby
</t>
    </r>
    <r>
      <rPr>
        <sz val="14"/>
        <color rgb="FF000000"/>
        <rFont val="Arial"/>
        <family val="2"/>
      </rPr>
      <t>Clos Besson
Immeuble St Bernard
73230 Barby</t>
    </r>
  </si>
  <si>
    <r>
      <t>(62234) Dolphin SEMICONDUCTOR B/B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
</t>
    </r>
    <r>
      <rPr>
        <b/>
        <sz val="14"/>
        <rFont val="Arial"/>
        <family val="2"/>
      </rPr>
      <t>360Psécu,770MDsécu (sacs)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! Pas de collecte avant 8h45
</t>
    </r>
    <r>
      <rPr>
        <b/>
        <sz val="14"/>
        <color rgb="FF000000"/>
        <rFont val="Arial"/>
        <family val="2"/>
      </rPr>
      <t xml:space="preserve">
BIEN RECUPERER LES DECHETS EN VERRE DANS LES BAC VERRE</t>
    </r>
  </si>
  <si>
    <t xml:space="preserve">Papiers
Cartons
Gobelets carton
canettes
Bouteilles plastique
Capsules café
Piles
Ampoules
Masques
</t>
  </si>
  <si>
    <r>
      <t xml:space="preserve">(48087) MAAF-BASSENS </t>
    </r>
    <r>
      <rPr>
        <sz val="14"/>
        <color rgb="FF000000"/>
        <rFont val="Arial"/>
        <family val="2"/>
      </rPr>
      <t xml:space="preserve">
470  Rue de la Martinère 
73000 BASSENS 
0479964331 
Mardi au Vendredi : 10h 12h  et 14h 17h30 
</t>
    </r>
    <r>
      <rPr>
        <b/>
        <sz val="14"/>
        <color rgb="FF000000"/>
        <rFont val="Arial"/>
        <family val="2"/>
      </rPr>
      <t>Collecte à la corbeille</t>
    </r>
  </si>
  <si>
    <r>
      <t>(62233) CYTOO A/D</t>
    </r>
    <r>
      <rPr>
        <sz val="14"/>
        <color rgb="FF000000"/>
        <rFont val="Arial"/>
        <family val="2"/>
      </rPr>
      <t xml:space="preserve">
16 chemin du vieux chêne
38240 MEYLAN
</t>
    </r>
    <r>
      <rPr>
        <b/>
        <sz val="14"/>
        <color rgb="FF000000"/>
        <rFont val="Arial"/>
        <family val="2"/>
      </rPr>
      <t>770 MD SECU + 770 CARTON SECU</t>
    </r>
  </si>
  <si>
    <t xml:space="preserve">Polystirèe
Carton
Plastique (boite de cones)
Piles ALD
</t>
  </si>
  <si>
    <r>
      <t>(24484) CADS Bassens</t>
    </r>
    <r>
      <rPr>
        <sz val="14"/>
        <rFont val="Arial"/>
        <family val="2"/>
      </rPr>
      <t xml:space="preserve">
218 rue Jean Pierre Gustin
73530 Bassens</t>
    </r>
  </si>
  <si>
    <r>
      <t>(41106) Artecom - GROUP ARTEA B/D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
22 chemin du vieux chene 
38240 Meylan
</t>
    </r>
    <r>
      <rPr>
        <b/>
        <sz val="14"/>
        <color rgb="FF000000"/>
        <rFont val="Arial"/>
        <family val="2"/>
      </rPr>
      <t xml:space="preserve">6 sacs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COLLECTE DU DEEE</t>
    </r>
  </si>
  <si>
    <t>papier</t>
  </si>
  <si>
    <r>
      <t>(24635) ENTREPOT du BRICOLAGE Bassens</t>
    </r>
    <r>
      <rPr>
        <sz val="14"/>
        <color rgb="FF000000"/>
        <rFont val="Arial"/>
        <family val="2"/>
      </rPr>
      <t xml:space="preserve">
185 Rue Jean Perrier Gustin
73000 Bassens
lundi - vendredi          07:30–19:00
</t>
    </r>
    <r>
      <rPr>
        <b/>
        <sz val="14"/>
        <color rgb="FF000000"/>
        <rFont val="Arial"/>
        <family val="2"/>
      </rPr>
      <t>360P,770MD</t>
    </r>
  </si>
  <si>
    <r>
      <t>(59367) LAM RESEARCH C/D</t>
    </r>
    <r>
      <rPr>
        <sz val="14"/>
        <color rgb="FF000000"/>
        <rFont val="Arial"/>
        <family val="2"/>
      </rPr>
      <t xml:space="preserve">
22, Chemlin du Vieux Chêne
38240 MEYLAN
Carole Taupin
</t>
    </r>
    <r>
      <rPr>
        <sz val="14"/>
        <color rgb="FFFF0000"/>
        <rFont val="Arial"/>
        <family val="2"/>
      </rPr>
      <t>à contacter en cas de déplacement.</t>
    </r>
    <r>
      <rPr>
        <sz val="14"/>
        <color rgb="FF000000"/>
        <rFont val="Arial"/>
        <family val="2"/>
      </rPr>
      <t xml:space="preserve">
Office: +(33) 4.76.61.49.10  M: +(33)6.71.47.75.49</t>
    </r>
  </si>
  <si>
    <r>
      <t xml:space="preserve">(62685) CEDRAT TECHNOLOGIES D/D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</t>
    </r>
  </si>
  <si>
    <t>Papiers
Bouteilles PET
Canettes
Capsules cafés
Papiers confidentiel (ALD)</t>
  </si>
  <si>
    <r>
      <t xml:space="preserve">(24891) SOPRA GRENOBLE (Bâtiment AG2R)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Lundi au vendredi : 8h30-17h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</si>
  <si>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r>
      <t>(8700) LCL Meylan</t>
    </r>
    <r>
      <rPr>
        <sz val="14"/>
        <color rgb="FF000000"/>
        <rFont val="Arial"/>
        <family val="2"/>
      </rPr>
      <t xml:space="preserve">
23 avenue du Grésivaudan
38240 Meylan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</si>
  <si>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t>TOURNEE VALENCE</t>
  </si>
  <si>
    <t>ISERE</t>
  </si>
  <si>
    <r>
      <t>(60480) SHELL Aire de ROUSSILLON ROCAMAR HUBENCY</t>
    </r>
    <r>
      <rPr>
        <sz val="14"/>
        <color rgb="FF000000"/>
        <rFont val="Arial"/>
        <family val="2"/>
      </rPr>
      <t xml:space="preserve">
AUTOROUTE A7
38150 Roussillon
</t>
    </r>
    <r>
      <rPr>
        <b/>
        <sz val="14"/>
        <color rgb="FF000000"/>
        <rFont val="Arial"/>
        <family val="2"/>
      </rPr>
      <t xml:space="preserve">2x770 MD </t>
    </r>
    <r>
      <rPr>
        <b/>
        <u/>
        <sz val="14"/>
        <color rgb="FFFF0000"/>
        <rFont val="Arial"/>
        <family val="2"/>
      </rPr>
      <t>Sécu</t>
    </r>
  </si>
  <si>
    <t>2 x 770 sécu MD</t>
  </si>
  <si>
    <t>VALENCE</t>
  </si>
  <si>
    <r>
      <t xml:space="preserve">(63285) CELDA VALENCE REYNAUD 
</t>
    </r>
    <r>
      <rPr>
        <sz val="14"/>
        <color theme="1"/>
        <rFont val="Arial"/>
        <family val="2"/>
      </rPr>
      <t xml:space="preserve">91 Chemin Gaston Reynaud  
26000 Valence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Mardi - Vendredi : 8h45 - 12h15 / 13h45 - 17h45
Jeudi : 8h45 - 12h15 / 14h45 - 17h45
on peut appeler le 04 82 28 13 96 pour signaler notre présence    </t>
    </r>
  </si>
  <si>
    <t/>
  </si>
  <si>
    <r>
      <rPr>
        <b/>
        <u/>
        <sz val="26"/>
        <color rgb="FFFF0000"/>
        <rFont val="Arial"/>
        <family val="2"/>
      </rPr>
      <t>EN +</t>
    </r>
    <r>
      <rPr>
        <b/>
        <sz val="26"/>
        <color rgb="FFFF0000"/>
        <rFont val="Arial"/>
        <family val="2"/>
      </rPr>
      <t xml:space="preserve"> =&gt;
Livraison d'une AKILUX Papier</t>
    </r>
  </si>
  <si>
    <t>Nombre de sacs de papier
Poids de papier 
Poids des sacs
Carton</t>
  </si>
  <si>
    <r>
      <t xml:space="preserve">(25165) BIGMAT GIRARDON CHANAS
</t>
    </r>
    <r>
      <rPr>
        <sz val="14"/>
        <color rgb="FF000000"/>
        <rFont val="Arial"/>
        <family val="2"/>
      </rPr>
      <t xml:space="preserve">28 Route des Peupliers
38150 Chanas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1 x 360 Papier, 1 x 360 MD</t>
    </r>
  </si>
  <si>
    <t>Papiers
Cartons
Gobelets carton
Bouteilles Plastique</t>
  </si>
  <si>
    <t>LIVRAISON BATIMENT ATALIAN 10.03</t>
  </si>
  <si>
    <r>
      <rPr>
        <b/>
        <sz val="14"/>
        <color rgb="FF000000"/>
        <rFont val="Arial"/>
        <family val="2"/>
      </rPr>
      <t xml:space="preserve">(62209) APST 26 07 SANTE AU TRAVAIL </t>
    </r>
    <r>
      <rPr>
        <sz val="14"/>
        <color rgb="FF000000"/>
        <rFont val="Arial"/>
        <family val="2"/>
      </rPr>
      <t xml:space="preserve">
58 Rue Mozart 
26000 Valence
Mme QUERCIA : 04 75 78 54 32
1 x 240 MD, 1 x 360 Papier</t>
    </r>
  </si>
  <si>
    <t>OUI+certificat de destruction</t>
  </si>
  <si>
    <t>Papiers
Cartons
Gobelets carton
Bouteilles plastique
Cartouches encre</t>
  </si>
  <si>
    <t>NORD DROME</t>
  </si>
  <si>
    <r>
      <t xml:space="preserve">(2631) XPO TRANSPORT LOCATION SAINT RAMBERT D'ALBON (Chautant) </t>
    </r>
    <r>
      <rPr>
        <sz val="14"/>
        <color rgb="FF000000"/>
        <rFont val="Arial"/>
        <family val="2"/>
      </rPr>
      <t xml:space="preserve">
4 Impasse Lucien Chautant
26140 Saint Rambert d'Albon</t>
    </r>
  </si>
  <si>
    <t>Rotation des 2X360 : Papier / Carton
Collecte en sac des 2X770 : MD</t>
  </si>
  <si>
    <r>
      <t xml:space="preserve">(66016) ECRIN SYSTEMS
</t>
    </r>
    <r>
      <rPr>
        <sz val="14"/>
        <color rgb="FF000000"/>
        <rFont val="Arial"/>
        <family val="2"/>
      </rPr>
      <t>ZI du Pré Roux
143 Rue Louis Néel
38920 CROLLES</t>
    </r>
  </si>
  <si>
    <t>Collecte palettes, cartouches, néons, piles et DEEE</t>
  </si>
  <si>
    <r>
      <t xml:space="preserve">(63282) CELDA VALENCE ROMANS 
</t>
    </r>
    <r>
      <rPr>
        <sz val="14"/>
        <color theme="1"/>
        <rFont val="Arial"/>
        <family val="2"/>
      </rPr>
      <t xml:space="preserve">66 Avenue de Romans 
26000 Valence 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8h45 - 12h15 / 14h45 - 17h45
on peut appeler le 04 82 28 13 96 pour signaler notre présence</t>
    </r>
    <r>
      <rPr>
        <b/>
        <sz val="14"/>
        <color theme="1"/>
        <rFont val="Arial"/>
        <family val="2"/>
      </rPr>
      <t xml:space="preserve">  </t>
    </r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</si>
  <si>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 x 120 Bio-dechets
</t>
    </r>
    <r>
      <rPr>
        <b/>
        <sz val="14"/>
        <color rgb="FF000000"/>
        <rFont val="Arial"/>
        <family val="2"/>
      </rPr>
      <t xml:space="preserve">                                                            </t>
    </r>
  </si>
  <si>
    <r>
      <t xml:space="preserve">(81683) ARMECATE
</t>
    </r>
    <r>
      <rPr>
        <sz val="14"/>
        <color rgb="FF000000"/>
        <rFont val="Arial"/>
        <family val="2"/>
      </rPr>
      <t>Rue Irène Joliot Curie
38320 EYBENS</t>
    </r>
  </si>
  <si>
    <t>RETRAIT 2 PALETTES PLEINES (VOIR PHOTO)
PRENDRE TRANSPALETTE</t>
  </si>
  <si>
    <r>
      <t xml:space="preserve">(25264) MATERNITE ROMANS </t>
    </r>
    <r>
      <rPr>
        <sz val="14"/>
        <color rgb="FF000000"/>
        <rFont val="Arial"/>
        <family val="2"/>
      </rPr>
      <t xml:space="preserve">
607 Avenue Geneviève de Gaulle Anthonioz
26100 Romans sur Isere
</t>
    </r>
  </si>
  <si>
    <t>Séparation manuelle des matières par nos soins :
emballage plastique - verre - tétine - opercule métallique</t>
  </si>
  <si>
    <r>
      <rPr>
        <b/>
        <sz val="14"/>
        <color rgb="FF000000"/>
        <rFont val="Arial"/>
        <family val="2"/>
      </rPr>
      <t>(48113) MAAF VALENCE FUSION</t>
    </r>
    <r>
      <rPr>
        <sz val="14"/>
        <color rgb="FF000000"/>
        <rFont val="Arial"/>
        <family val="2"/>
      </rPr>
      <t xml:space="preserve">
377 Avenue Victor Hugo 
26000 Valence
Tél : 04 75 60 35 38 
Lundi, Mardi, Mercredi, Vendredi : 9h00 - 12h30 / 14h00 - 17h30
Jeudi : 9h00 - 12h30 / 15h00 - 17h30
Collecte à la corbeille</t>
    </r>
  </si>
  <si>
    <r>
      <t>(34880) LAFUMA MOBILIER SAS</t>
    </r>
    <r>
      <rPr>
        <sz val="14"/>
        <color rgb="FF000000"/>
        <rFont val="Arial"/>
        <family val="2"/>
      </rPr>
      <t xml:space="preserve">
6 Rue Victor Lafuma
26140 Anneyron</t>
    </r>
    <r>
      <rPr>
        <b/>
        <sz val="14"/>
        <color rgb="FF000000"/>
        <rFont val="Arial"/>
        <family val="2"/>
      </rPr>
      <t xml:space="preserve">
</t>
    </r>
  </si>
  <si>
    <r>
      <t xml:space="preserve">(8729) LCL VALENCE VICTOR HUGO
</t>
    </r>
    <r>
      <rPr>
        <sz val="14"/>
        <color rgb="FF000000"/>
        <rFont val="Arial"/>
        <family val="2"/>
      </rPr>
      <t>365 Avenue Victor Hugo
26000 Valence
Papiers, Cartons, DIB</t>
    </r>
  </si>
  <si>
    <t>sacs
cartons</t>
  </si>
  <si>
    <r>
      <rPr>
        <b/>
        <sz val="14"/>
        <color rgb="FF000000"/>
        <rFont val="Arial"/>
        <family val="2"/>
      </rPr>
      <t xml:space="preserve">(8518) CIC VALENCE VICTOR HUGO </t>
    </r>
    <r>
      <rPr>
        <b/>
        <sz val="20"/>
        <color rgb="FF00B0F0"/>
        <rFont val="Arial"/>
        <family val="2"/>
      </rPr>
      <t xml:space="preserve">    </t>
    </r>
    <r>
      <rPr>
        <b/>
        <sz val="14"/>
        <color rgb="FF000000"/>
        <rFont val="Arial"/>
        <family val="2"/>
      </rPr>
      <t xml:space="preserve">  </t>
    </r>
    <r>
      <rPr>
        <sz val="14"/>
        <color rgb="FF000000"/>
        <rFont val="Arial"/>
        <family val="2"/>
      </rPr>
      <t xml:space="preserve">   
229 Avenue Victor Hugo
26000 Valence
Lundi - Vendredi : 9h00 - 12h15 / 14h00 - 18h00
Mardi : 9h00 - 12h15 / 14h15 - 18h00
Sacs, cartons
</t>
    </r>
    <r>
      <rPr>
        <b/>
        <u/>
        <sz val="16"/>
        <color rgb="FF000000"/>
        <rFont val="Arial"/>
        <family val="2"/>
      </rPr>
      <t>Livraison de SAC à la demande</t>
    </r>
  </si>
  <si>
    <r>
      <rPr>
        <b/>
        <sz val="14"/>
        <color rgb="FF000000"/>
        <rFont val="Arial"/>
        <family val="2"/>
      </rPr>
      <t>(8533) CREDIT COOPERATIF VALENCE</t>
    </r>
    <r>
      <rPr>
        <sz val="14"/>
        <color rgb="FF000000"/>
        <rFont val="Arial"/>
        <family val="2"/>
      </rPr>
      <t xml:space="preserve">
45 Rue Denis Papin
26000 Valence</t>
    </r>
  </si>
  <si>
    <r>
      <t xml:space="preserve">(25314) QUALIBAT VALENCE 
</t>
    </r>
    <r>
      <rPr>
        <sz val="14"/>
        <color rgb="FF000000"/>
        <rFont val="Arial"/>
        <family val="2"/>
      </rPr>
      <t xml:space="preserve">47 Avenue Victor Hugo
26000 Valence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Sacs
2 corbeilles AKILUX
</t>
    </r>
    <r>
      <rPr>
        <b/>
        <sz val="14"/>
        <color rgb="FF000000"/>
        <rFont val="Arial"/>
        <family val="2"/>
      </rPr>
      <t xml:space="preserve">
TOP PRIO  : ne pas rater ni décaler</t>
    </r>
  </si>
  <si>
    <r>
      <t>(25329) SDH CONSTRUCTEUR VALENCE</t>
    </r>
    <r>
      <rPr>
        <sz val="14"/>
        <color rgb="FF000000"/>
        <rFont val="Arial"/>
        <family val="2"/>
      </rPr>
      <t xml:space="preserve">
4 Rue Pasteur
26000 Valence 
Mardi - Jeudi : 9h00 - 12h00 / 13h30 - 18h00
Vendredi : 9h00 - 12h00 / 14h00 - 16h00  
Collecte papier et divers (gobelets, canettes, etc…)              
3 akilux pap+aki GBC 
07 63 88 97 06
</t>
    </r>
    <r>
      <rPr>
        <u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1 AQUILUX CARTOUCH + 1 BATTRIBOX</t>
    </r>
  </si>
  <si>
    <t>Papier
Bouteilles Plastiques
Gobelets plastique
Canettes
Verre</t>
  </si>
  <si>
    <r>
      <t>(9656) CCF VALENCE</t>
    </r>
    <r>
      <rPr>
        <sz val="14"/>
        <color rgb="FF000000"/>
        <rFont val="Arial"/>
        <family val="2"/>
      </rPr>
      <t xml:space="preserve">
8 Place de la République
26000 Valence         
                                                                                                                            Mardi - Vendredi : 8h30 - 12h30 / 14h00 - 17h15
3 sacs 110L MAX, tous flux confondus (PAPIER - MULTI - DIB contractuel) + 4 à 5 cartons à plat  </t>
    </r>
  </si>
  <si>
    <t>DIB
sacs
cartons
vrac</t>
  </si>
  <si>
    <r>
      <rPr>
        <b/>
        <sz val="14"/>
        <color rgb="FF000000"/>
        <rFont val="Arial"/>
        <family val="2"/>
      </rPr>
      <t xml:space="preserve">(115278) HERVE THERMIQUE VALENCE
</t>
    </r>
    <r>
      <rPr>
        <sz val="14"/>
        <color rgb="FF000000"/>
        <rFont val="Arial"/>
        <family val="2"/>
      </rPr>
      <t>78 Impasse Grangeneuve
26800 Portes les Valence
Lundi - Vendredi : 8h00 - 12h00 / 13h30 - 17h30
Contact : Mickael OLIVIER : 06 87 97 48 31</t>
    </r>
  </si>
  <si>
    <r>
      <rPr>
        <b/>
        <u/>
        <sz val="20"/>
        <color rgb="FFFF0000"/>
        <rFont val="Arial"/>
        <family val="2"/>
      </rPr>
      <t>BAC :</t>
    </r>
    <r>
      <rPr>
        <sz val="20"/>
        <color theme="1"/>
        <rFont val="Arial"/>
        <family val="2"/>
      </rPr>
      <t xml:space="preserve">
1X360 : Papier
1X360 : MD</t>
    </r>
  </si>
  <si>
    <r>
      <rPr>
        <b/>
        <sz val="14"/>
        <color rgb="FF000000"/>
        <rFont val="Arial"/>
        <family val="2"/>
      </rPr>
      <t>(25368) ZIMMER BIOMET</t>
    </r>
    <r>
      <rPr>
        <b/>
        <sz val="20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58 Avenue de Lautagne
26000 Valence
</t>
    </r>
  </si>
  <si>
    <r>
      <rPr>
        <b/>
        <u/>
        <sz val="22"/>
        <color rgb="FFFF0000"/>
        <rFont val="Arial"/>
        <family val="2"/>
      </rPr>
      <t xml:space="preserve">BAC : </t>
    </r>
    <r>
      <rPr>
        <sz val="22"/>
        <color rgb="FF000000"/>
        <rFont val="Arial"/>
        <family val="2"/>
      </rPr>
      <t xml:space="preserve">
4X360 : Papier
1X770 : Carton
1X770 : MD</t>
    </r>
  </si>
  <si>
    <r>
      <rPr>
        <b/>
        <sz val="14"/>
        <color rgb="FF000000"/>
        <rFont val="Arial"/>
        <family val="2"/>
      </rPr>
      <t xml:space="preserve">(25180) CARREFOUR PROXIMITE 
</t>
    </r>
    <r>
      <rPr>
        <sz val="14"/>
        <color rgb="FF000000"/>
        <rFont val="Arial"/>
        <family val="2"/>
      </rPr>
      <t>36 Avenue de Lautagne 
26000 Valence
Delphine ANDRE : 04 75 81 74 97
ASSISTANTE DE DIRECTION
1 x 360 Papier, 1 x 360 MD</t>
    </r>
  </si>
  <si>
    <t>Papiers
Cartons
Gobelets carton
Canettes
Bouteilles plastique
cartouches encre</t>
  </si>
  <si>
    <r>
      <t>(25223) EDF VALENCE DAVIN</t>
    </r>
    <r>
      <rPr>
        <sz val="14"/>
        <color rgb="FF000000"/>
        <rFont val="Arial"/>
        <family val="2"/>
      </rPr>
      <t xml:space="preserve">
12 Rue Jean Jullien Davin
26000 Valence
</t>
    </r>
    <r>
      <rPr>
        <b/>
        <u/>
        <sz val="18"/>
        <color rgb="FFFF0000"/>
        <rFont val="Arial"/>
        <family val="2"/>
      </rPr>
      <t>2 X 360 : Papier
1 X 360 : MD
2 X 770 : DIB</t>
    </r>
  </si>
  <si>
    <t>Papiers
Cartons
G C
Canettes
B P 
DIB</t>
  </si>
  <si>
    <t xml:space="preserve"> SEMAINE 04,08,12,16,20,24,28,32,36,40,44,48,52</t>
  </si>
  <si>
    <t>VALENTYN ABSENT</t>
  </si>
  <si>
    <t xml:space="preserve"> lundi 19/01</t>
  </si>
  <si>
    <t xml:space="preserve">  mardi 20/01</t>
  </si>
  <si>
    <t xml:space="preserve"> mercredi 21/01</t>
  </si>
  <si>
    <t xml:space="preserve"> jeudi 22/01</t>
  </si>
  <si>
    <t>vendredi 23/01</t>
  </si>
  <si>
    <t>Nord Isère / Pays voironnais</t>
  </si>
  <si>
    <t>Vallée de la Bièvre /
Tullins / Rives et Pays Voironnais</t>
  </si>
  <si>
    <t>Sassenage / Seyssinet / Fontaine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</si>
  <si>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UNIQUEMENT DIB</t>
    </r>
  </si>
  <si>
    <r>
      <t>(62269) SAMSE PLATEFORME DE BREZINS / LOG APPRO</t>
    </r>
    <r>
      <rPr>
        <sz val="14"/>
        <color rgb="FF000000"/>
        <rFont val="Arial"/>
        <family val="2"/>
      </rPr>
      <t xml:space="preserve">
Rue Jacqueline Auriol
38590 Brezins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DE COLLECTE OBLIGATOIRE</t>
    </r>
    <r>
      <rPr>
        <b/>
        <sz val="14"/>
        <color rgb="FF000000"/>
        <rFont val="Arial"/>
        <family val="2"/>
      </rPr>
      <t xml:space="preserve">
1x360 Papiers + 1x770MD</t>
    </r>
  </si>
  <si>
    <t xml:space="preserve">Sacs
Papiers
Canettes
Gobelets cartons
Bouteilles plastiques
Masques Covid
</t>
  </si>
  <si>
    <r>
      <t>(67972) Banque Populaire AURA SERRE-CHEVALIER</t>
    </r>
    <r>
      <rPr>
        <sz val="14"/>
        <color rgb="FF000000"/>
        <rFont val="Arial"/>
        <family val="2"/>
      </rPr>
      <t xml:space="preserve">
8 chemin de l'oratoire 
05240 SERRE-CHEVALIER
Mardi Mercredi Vendredi 
8h30 - 12h30 et 13h45 à 17h45
le Jeudi
8h30 - 12h00 et 13h45 à 17h45</t>
    </r>
  </si>
  <si>
    <r>
      <t>(24936) ZANON TRANSPORT A/B</t>
    </r>
    <r>
      <rPr>
        <sz val="14"/>
        <color rgb="FF000000"/>
        <rFont val="Arial"/>
        <family val="2"/>
      </rPr>
      <t xml:space="preserve">
13 avenue de la Falaise
38360 Sassenage
</t>
    </r>
    <r>
      <rPr>
        <b/>
        <sz val="14"/>
        <color rgb="FF000000"/>
        <rFont val="Arial"/>
        <family val="2"/>
      </rPr>
      <t>360P</t>
    </r>
    <r>
      <rPr>
        <b/>
        <u/>
        <sz val="14"/>
        <color rgb="FFFF0000"/>
        <rFont val="Arial"/>
        <family val="2"/>
      </rPr>
      <t xml:space="preserve"> sécu</t>
    </r>
    <r>
      <rPr>
        <b/>
        <sz val="14"/>
        <color rgb="FF000000"/>
        <rFont val="Arial"/>
        <family val="2"/>
      </rPr>
      <t xml:space="preserve">,770MD </t>
    </r>
    <r>
      <rPr>
        <b/>
        <u/>
        <sz val="14"/>
        <color rgb="FFFF0000"/>
        <rFont val="Arial"/>
        <family val="2"/>
      </rPr>
      <t>sécu</t>
    </r>
  </si>
  <si>
    <t>Papiers
Cartons
Gobelets carton
Bouteilles plastique
Cartouches encre
Piles
Lampes
Néons</t>
  </si>
  <si>
    <r>
      <t xml:space="preserve">(76973) KERCIA SOLUTIONS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- vendredi : 9h-12h / 14h-18h
</t>
    </r>
    <r>
      <rPr>
        <b/>
        <sz val="14"/>
        <color rgb="FF000000"/>
        <rFont val="Arial"/>
        <family val="2"/>
      </rPr>
      <t xml:space="preserve">
Collecte en sacs
</t>
    </r>
    <r>
      <rPr>
        <b/>
        <sz val="14"/>
        <color rgb="FFFF0000"/>
        <rFont val="Arial"/>
        <family val="2"/>
      </rPr>
      <t>PRENDRE CLEF CUBATRI SUR LE TABLEAU DES BADGES</t>
    </r>
  </si>
  <si>
    <t>COLLECTE
+
RETRAIT 1 CUBATRI FERMEE "PAPIERS CONFIDENTIELS"
+
LIVRER 1 CUBATRI "PAPIERS"</t>
  </si>
  <si>
    <t>Papiers
Cartons
Bouteilles PET
Verre
Papier confidentiel</t>
  </si>
  <si>
    <r>
      <t>(24743) LAHET</t>
    </r>
    <r>
      <rPr>
        <b/>
        <sz val="22"/>
        <color rgb="FF8EDBFA"/>
        <rFont val="Arial"/>
        <family val="2"/>
      </rPr>
      <t xml:space="preserve"> </t>
    </r>
    <r>
      <rPr>
        <b/>
        <sz val="14"/>
        <color theme="1"/>
        <rFont val="Arial"/>
        <family val="2"/>
      </rPr>
      <t>A/B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Zone Artisanale Bel Air
38110 Sainte-Blandine (la tour du pin)
lundi-jeudi        08:00–12:00, 13:00–17:00
vendredi    08:00–12:00
</t>
    </r>
    <r>
      <rPr>
        <b/>
        <sz val="14"/>
        <color rgb="FF000000"/>
        <rFont val="Arial"/>
        <family val="2"/>
      </rPr>
      <t xml:space="preserve">360P,360MD,2x770P
</t>
    </r>
    <r>
      <rPr>
        <b/>
        <sz val="14"/>
        <color rgb="FFFF0000"/>
        <rFont val="Arial"/>
        <family val="2"/>
      </rPr>
      <t>ATTENTION PESER CARTONS  A PART</t>
    </r>
  </si>
  <si>
    <t>Papiers
MD</t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</si>
  <si>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>2x360p</t>
    </r>
  </si>
  <si>
    <r>
      <t xml:space="preserve">(24786) Domaine skiable de Montgenèvre 
</t>
    </r>
    <r>
      <rPr>
        <sz val="14"/>
        <color theme="1"/>
        <rFont val="Arial"/>
        <family val="2"/>
      </rPr>
      <t xml:space="preserve">Place de l'obelisque
05100 Montgenevre
</t>
    </r>
    <r>
      <rPr>
        <b/>
        <sz val="14"/>
        <color theme="1"/>
        <rFont val="Arial"/>
        <family val="2"/>
      </rPr>
      <t>240 sécu, 240P</t>
    </r>
  </si>
  <si>
    <r>
      <t>(56204) CONSTRUCTEL DOGSE SASSENAGE B/B</t>
    </r>
    <r>
      <rPr>
        <sz val="14"/>
        <color rgb="FF000000"/>
        <rFont val="Arial"/>
        <family val="2"/>
      </rPr>
      <t xml:space="preserve">
9 avenue de la falaise
38360 SASSENAGE</t>
    </r>
  </si>
  <si>
    <t>1*Papier/Carton
1*Multi Déchet</t>
  </si>
  <si>
    <r>
      <t>(8464) CIC La Tour du Pin B/B</t>
    </r>
    <r>
      <rPr>
        <sz val="14"/>
        <color rgb="FF000000"/>
        <rFont val="Arial"/>
        <family val="2"/>
      </rPr>
      <t xml:space="preserve">
2 Rue d'Italie
38110 La Tour-du-Pin
lundi 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</si>
  <si>
    <r>
      <t>(24555) CIC Briançon</t>
    </r>
    <r>
      <rPr>
        <sz val="14"/>
        <color rgb="FF000000"/>
        <rFont val="Arial"/>
        <family val="2"/>
      </rPr>
      <t xml:space="preserve">
22 Rue Centrale
05100 Briançon
lundi        Fermé
mardi       09:00–12:30, 14:00–18:00
mercredi-vendredi  09:00–12:30, 13:30–18:00</t>
    </r>
  </si>
  <si>
    <r>
      <t>(24935) XPO</t>
    </r>
    <r>
      <rPr>
        <sz val="14"/>
        <color rgb="FF000000"/>
        <rFont val="Arial"/>
        <family val="2"/>
      </rPr>
      <t xml:space="preserve">
20 rue des Grands Champs
38360 Sassenage
</t>
    </r>
    <r>
      <rPr>
        <b/>
        <sz val="14"/>
        <color rgb="FF000000"/>
        <rFont val="Arial"/>
        <family val="2"/>
      </rPr>
      <t xml:space="preserve">240P,360MD </t>
    </r>
  </si>
  <si>
    <t xml:space="preserve">Papiers
Cartons
Gobelets cartons
Bouteilles plastique
Canettes
Cartouches encre
</t>
  </si>
  <si>
    <r>
      <t>(24409) ALPES FRAIS</t>
    </r>
    <r>
      <rPr>
        <sz val="14"/>
        <color rgb="FF000000"/>
        <rFont val="Arial"/>
        <family val="2"/>
      </rPr>
      <t xml:space="preserve">
25 rue Maurice Rival
ZA Bièvre Dauphine
38140 Rives 
</t>
    </r>
    <r>
      <rPr>
        <b/>
        <sz val="14"/>
        <color rgb="FF000000"/>
        <rFont val="Arial"/>
        <family val="2"/>
      </rPr>
      <t xml:space="preserve">
360P</t>
    </r>
  </si>
  <si>
    <r>
      <t>(67973) Banque Populaire AURA GUILLESTRE</t>
    </r>
    <r>
      <rPr>
        <sz val="14"/>
        <color rgb="FF000000"/>
        <rFont val="Arial"/>
        <family val="2"/>
      </rPr>
      <t xml:space="preserve">
1 Route de la Gare          
05600 GUILLESTRE
Mardi Mercredi Vendredi 
8h30 - 12h30 et 13h45 à 17h45
le Jeudi
8h30 - 12h00 et 13h45 à 17h45</t>
    </r>
  </si>
  <si>
    <r>
      <t xml:space="preserve">(8721) LCL Sassenage </t>
    </r>
    <r>
      <rPr>
        <sz val="14"/>
        <color rgb="FF000000"/>
        <rFont val="Arial"/>
        <family val="2"/>
      </rPr>
      <t xml:space="preserve">
7 Rue Mozart
38360 Sassenage
mardi vendredi         08:30–12:00, 13:30–17:45
jeudi   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</si>
  <si>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r>
      <t xml:space="preserve">(81346) CREDIT AGRICOLE TOUR DU PIN_672
</t>
    </r>
    <r>
      <rPr>
        <sz val="16"/>
        <color rgb="FF000000"/>
        <rFont val="Arial"/>
        <family val="2"/>
      </rPr>
      <t>5 Place de la Nation
38110 LA TOUR DU PIN</t>
    </r>
  </si>
  <si>
    <r>
      <t>(8497) CIC Rives</t>
    </r>
    <r>
      <rPr>
        <b/>
        <sz val="14"/>
        <color rgb="FF1616FA"/>
        <rFont val="Arial"/>
        <family val="2"/>
      </rPr>
      <t xml:space="preserve"> </t>
    </r>
    <r>
      <rPr>
        <b/>
        <sz val="20"/>
        <color rgb="FF1616FA"/>
        <rFont val="Arial"/>
        <family val="2"/>
      </rPr>
      <t>A/B</t>
    </r>
    <r>
      <rPr>
        <sz val="14"/>
        <color rgb="FF000000"/>
        <rFont val="Arial"/>
        <family val="2"/>
      </rPr>
      <t xml:space="preserve">
72 rue de La République
38140 Rives</t>
    </r>
  </si>
  <si>
    <r>
      <t>(24835) France Travail Barcelonnette</t>
    </r>
    <r>
      <rPr>
        <sz val="14"/>
        <color rgb="FF000000"/>
        <rFont val="Arial"/>
        <family val="2"/>
      </rPr>
      <t xml:space="preserve">
Mairie de Barcelonnette
Place Valle de Bravo
05200 Barcelonnette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MATIN </t>
    </r>
    <r>
      <rPr>
        <b/>
        <sz val="14"/>
        <color rgb="FF000000"/>
        <rFont val="Arial"/>
        <family val="2"/>
      </rPr>
      <t xml:space="preserve">
COLLECTER AKILUX 2 ETAGE MAIRIE
Collecte à la corbeille
Collecter le PAPIER EN SAC
</t>
    </r>
    <r>
      <rPr>
        <b/>
        <sz val="14"/>
        <color rgb="FFFF0000"/>
        <rFont val="Arial"/>
        <family val="2"/>
      </rPr>
      <t xml:space="preserve">
Il n'y a pas d'accueil le jeudi après-midi dans aucune agence.</t>
    </r>
  </si>
  <si>
    <r>
      <t xml:space="preserve">(48110) MAAF-SASSENAGE </t>
    </r>
    <r>
      <rPr>
        <sz val="14"/>
        <color rgb="FF000000"/>
        <rFont val="Arial"/>
        <family val="2"/>
      </rPr>
      <t xml:space="preserve">
1   Avenue de Romans 
38360 SASSENAGE 
0476758483 
Mardi au vendredi : 9h -12h / 14h-18h  
</t>
    </r>
    <r>
      <rPr>
        <b/>
        <sz val="14"/>
        <color rgb="FF000000"/>
        <rFont val="Arial"/>
        <family val="2"/>
      </rPr>
      <t>Collecte à la corbeille</t>
    </r>
  </si>
  <si>
    <r>
      <t>(67984) Banque Populaire AURA RIVES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101 rue de la republique 
38140 RIVES
Mardi Mercredi Vendredi 
8h30 - 12h30 et 13h45 à 17h45
le Jeudi
8h30 - 12h00 et 13h45 à 17h45</t>
    </r>
  </si>
  <si>
    <r>
      <t>(67965) Banque Populaire AURA BARCELONNETTE A/B</t>
    </r>
    <r>
      <rPr>
        <sz val="14"/>
        <color rgb="FF000000"/>
        <rFont val="Arial"/>
        <family val="2"/>
      </rPr>
      <t xml:space="preserve">
55 rue manuel 
05200 BARCELONNETTE
Mardi Mercredi Vendredi 
8h30 - 12h30 et 13h45 à 17h45
le Jeudi
8h30 - 12h00 et 13h45 à 17h45</t>
    </r>
  </si>
  <si>
    <r>
      <t>(67987) Banque Populaire AURA SEYSSINET</t>
    </r>
    <r>
      <rPr>
        <sz val="14"/>
        <color rgb="FF000000"/>
        <rFont val="Arial"/>
        <family val="2"/>
      </rPr>
      <t xml:space="preserve">
4 av victor hugo 
38170 SEYSSINET
Mardi Mercredi Vendredi 
8h30 - 12h30 et 13h45 à 17h45
le Jeudi
8h30 - 12h00 et 13h45 à 17h45</t>
    </r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</si>
  <si>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UNIQUEMENT DIB</t>
    </r>
  </si>
  <si>
    <r>
      <t>(62245) ODICEO</t>
    </r>
    <r>
      <rPr>
        <sz val="14"/>
        <color rgb="FF000000"/>
        <rFont val="Arial"/>
        <family val="2"/>
      </rPr>
      <t xml:space="preserve">
61 rue Pierre Mendès France
38140 Rives
ALLEMAND Béatrice
04 76 65 21 26
</t>
    </r>
    <r>
      <rPr>
        <b/>
        <sz val="14"/>
        <color rgb="FFFF0000"/>
        <rFont val="Arial"/>
        <family val="2"/>
      </rPr>
      <t>Caisson sécurisé (sac gris)</t>
    </r>
  </si>
  <si>
    <t>Papier confidentiel</t>
  </si>
  <si>
    <r>
      <rPr>
        <b/>
        <sz val="14"/>
        <color theme="1"/>
        <rFont val="Aptos Narrow"/>
        <family val="2"/>
        <scheme val="minor"/>
      </rPr>
      <t>(48630) MAAF-BARCELONNETTE B/B</t>
    </r>
    <r>
      <rPr>
        <sz val="14"/>
        <color rgb="FF000000"/>
        <rFont val="Arial"/>
        <family val="2"/>
      </rPr>
      <t xml:space="preserve">
62 Rue Manuel 
4400 BARCELONNETTE 
</t>
    </r>
    <r>
      <rPr>
        <b/>
        <sz val="14"/>
        <color theme="1"/>
        <rFont val="Aptos Narrow"/>
        <family val="2"/>
        <scheme val="minor"/>
      </rPr>
      <t>Collecte à la corbeille</t>
    </r>
    <r>
      <rPr>
        <sz val="14"/>
        <color rgb="FFFF0000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</t>
    </r>
    <r>
      <rPr>
        <sz val="14"/>
        <rFont val="Aptos Narrow"/>
        <family val="2"/>
        <scheme val="minor"/>
      </rPr>
      <t xml:space="preserve">undi et mardi : 9h-12h / 13h-17h
Mercredi : </t>
    </r>
    <r>
      <rPr>
        <b/>
        <sz val="14"/>
        <color rgb="FFFF0000"/>
        <rFont val="Aptos Narrow"/>
        <family val="2"/>
        <scheme val="minor"/>
      </rPr>
      <t>Fermé</t>
    </r>
    <r>
      <rPr>
        <sz val="14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Jeudi : 10h-12h / 13h-17h</t>
    </r>
    <r>
      <rPr>
        <sz val="14"/>
        <rFont val="Aptos Narrow"/>
        <family val="2"/>
        <scheme val="minor"/>
      </rPr>
      <t xml:space="preserve">
V</t>
    </r>
    <r>
      <rPr>
        <sz val="14"/>
        <color theme="1"/>
        <rFont val="Aptos Narrow"/>
        <family val="2"/>
        <scheme val="minor"/>
      </rPr>
      <t>endredi : 9h-12h / 13h-17h</t>
    </r>
    <r>
      <rPr>
        <sz val="14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</si>
  <si>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(24830) PLURALIS</t>
    </r>
    <r>
      <rPr>
        <sz val="14"/>
        <color rgb="FF000000"/>
        <rFont val="Arial"/>
        <family val="2"/>
      </rPr>
      <t xml:space="preserve">
6 rue Simone Veil
38170 Seyssinet 
lundi-jeudi: 9h-12h / 14h-17h
</t>
    </r>
    <r>
      <rPr>
        <b/>
        <sz val="14"/>
        <color rgb="FFFF0000"/>
        <rFont val="Arial"/>
        <family val="2"/>
      </rPr>
      <t>vendredi  9h-12h</t>
    </r>
    <r>
      <rPr>
        <sz val="14"/>
        <color rgb="FF000000"/>
        <rFont val="Arial"/>
        <family val="2"/>
      </rPr>
      <t xml:space="preserve">
Mme Caroline ROGER: 04.76.86.63.76
caroline_roger@pluralis-habitat.fr
</t>
    </r>
    <r>
      <rPr>
        <b/>
        <sz val="14"/>
        <color rgb="FF000000"/>
        <rFont val="Arial"/>
        <family val="2"/>
      </rPr>
      <t>2x120P</t>
    </r>
  </si>
  <si>
    <r>
      <t xml:space="preserve">(24723) INTERMARCHE Apprieu </t>
    </r>
    <r>
      <rPr>
        <sz val="14"/>
        <color rgb="FF000000"/>
        <rFont val="Arial"/>
        <family val="2"/>
      </rPr>
      <t xml:space="preserve">
Parc d'activités Bièvre Dauphine
305 Rue du Grand Champ
38140 Apprieu
lundi -vendredi     08:30–19:30
</t>
    </r>
    <r>
      <rPr>
        <b/>
        <sz val="14"/>
        <color rgb="FF000000"/>
        <rFont val="Arial"/>
        <family val="2"/>
      </rPr>
      <t>240P</t>
    </r>
  </si>
  <si>
    <r>
      <t>(11541) FONDASOL</t>
    </r>
    <r>
      <rPr>
        <sz val="14"/>
        <color rgb="FF000000"/>
        <rFont val="Arial"/>
        <family val="2"/>
      </rPr>
      <t xml:space="preserve">
50 Espace 3 Fontaine
38140 Rives
</t>
    </r>
    <r>
      <rPr>
        <b/>
        <sz val="14"/>
        <color rgb="FF000000"/>
        <rFont val="Arial"/>
        <family val="2"/>
      </rPr>
      <t>1 sac aquikux papiers/cartons</t>
    </r>
  </si>
  <si>
    <r>
      <t xml:space="preserve">(67971) Banque Populaire AURA EMBRUN / BARATIER
</t>
    </r>
    <r>
      <rPr>
        <sz val="14"/>
        <color rgb="FF000000"/>
        <rFont val="Arial"/>
        <family val="2"/>
      </rPr>
      <t>50 route d'entraigues, 
05200 BARATIER
(Agence collée au bâtiment ORPI)
Mardi Mercredi Vendredi 
8h30 - 12h30 et 13h45 à 17h45
le Jeudi
8h30 - 12h00 et 13h45 à 17h45</t>
    </r>
  </si>
  <si>
    <r>
      <t>(24651) PLATEC (Ex: ETEX France - Bâtiment SINIAT)</t>
    </r>
    <r>
      <rPr>
        <sz val="14"/>
        <color rgb="FF000000"/>
        <rFont val="Arial"/>
        <family val="2"/>
      </rPr>
      <t xml:space="preserve">
503 r Auguste Blanchet
38690 Colombe
</t>
    </r>
    <r>
      <rPr>
        <b/>
        <sz val="14"/>
        <color rgb="FFFF0000"/>
        <rFont val="Arial"/>
        <family val="2"/>
      </rPr>
      <t>Coordonnées GPS : 45,389835,5,473600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Le batiment fait l'angle
Panneau Siniat / Platec</t>
    </r>
  </si>
  <si>
    <r>
      <t>(8765) POINT P Renage</t>
    </r>
    <r>
      <rPr>
        <sz val="14"/>
        <color rgb="FF000000"/>
        <rFont val="Arial"/>
        <family val="2"/>
      </rPr>
      <t xml:space="preserve">
rue Jean Moulin
ZA du Plan 
38140 Renage
</t>
    </r>
    <r>
      <rPr>
        <b/>
        <sz val="14"/>
        <color rgb="FF000000"/>
        <rFont val="Arial"/>
        <family val="2"/>
      </rPr>
      <t>770P</t>
    </r>
  </si>
  <si>
    <r>
      <t>(24838) France Travail  Embrun</t>
    </r>
    <r>
      <rPr>
        <sz val="14"/>
        <color rgb="FF000000"/>
        <rFont val="Arial"/>
        <family val="2"/>
      </rPr>
      <t xml:space="preserve">
Place Dongois
05046 Embrun
</t>
    </r>
    <r>
      <rPr>
        <b/>
        <sz val="14"/>
        <color rgb="FFFF0000"/>
        <rFont val="Arial"/>
        <family val="2"/>
      </rPr>
      <t>UNIQUEMENT LE MATIN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Collecte en bac 240L
Collecte à la corbeille
Collecter le PAPIER EN SAC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Il n'y a pas d'accueil le jeudi après-midi dans aucune agence.</t>
    </r>
  </si>
  <si>
    <r>
      <t>(68006) Banque Populaire AURA FONTAINE</t>
    </r>
    <r>
      <rPr>
        <sz val="14"/>
        <color rgb="FF000000"/>
        <rFont val="Arial"/>
        <family val="2"/>
      </rPr>
      <t xml:space="preserve">
32b av du vercors 
38600 FONTAINE
Mardi Mercredi Vendredi 
8h30 - 12h30 et 13h45 à 17h45
le Jeudi
8h30 - 12h00 et 13h45 à 17h45</t>
    </r>
  </si>
  <si>
    <r>
      <t xml:space="preserve">(48114) MAAF-VOIRON </t>
    </r>
    <r>
      <rPr>
        <sz val="14"/>
        <color rgb="FF000000"/>
        <rFont val="Arial"/>
        <family val="2"/>
      </rPr>
      <t xml:space="preserve">
9  Avenue Jules Ravat 
38500 VOIRON
0476758483 
Lundi au vendredi : 9h 12h - 13h30 17h30 
</t>
    </r>
    <r>
      <rPr>
        <b/>
        <sz val="14"/>
        <color rgb="FF000000"/>
        <rFont val="Arial"/>
        <family val="2"/>
      </rPr>
      <t>Collecte à la corbeille</t>
    </r>
  </si>
  <si>
    <r>
      <t xml:space="preserve">(8772) POINT P Tullins </t>
    </r>
    <r>
      <rPr>
        <sz val="14"/>
        <color rgb="FF000000"/>
        <rFont val="Arial"/>
        <family val="2"/>
      </rPr>
      <t xml:space="preserve">
Av. de Saint-Quentin
38210 Tullins
lundi -vendredi      07:00–12:00, 13:30–17:30
</t>
    </r>
    <r>
      <rPr>
        <b/>
        <sz val="14"/>
        <color rgb="FF000000"/>
        <rFont val="Arial"/>
        <family val="2"/>
      </rPr>
      <t>770P</t>
    </r>
  </si>
  <si>
    <r>
      <rPr>
        <b/>
        <sz val="14"/>
        <color rgb="FF000000"/>
        <rFont val="Arial"/>
        <family val="2"/>
      </rPr>
      <t>(62647) Boulangerie Sophie Lebreuilly</t>
    </r>
    <r>
      <rPr>
        <sz val="14"/>
        <color rgb="FF000000"/>
        <rFont val="Arial"/>
        <family val="2"/>
      </rPr>
      <t xml:space="preserve">
55 avenue Emile Didier 
05000 GAP 
</t>
    </r>
    <r>
      <rPr>
        <b/>
        <sz val="14"/>
        <color rgb="FFFF0000"/>
        <rFont val="Arial"/>
        <family val="2"/>
      </rPr>
      <t>1 ubin déjà sur place,
changement de sac.</t>
    </r>
  </si>
  <si>
    <r>
      <t xml:space="preserve">(24703) GROUPE ALTERNANCE GRENOBLE CFA1
</t>
    </r>
    <r>
      <rPr>
        <sz val="14"/>
        <color rgb="FF000000"/>
        <rFont val="Arial"/>
        <family val="2"/>
      </rPr>
      <t xml:space="preserve">7 rue de l'Abbé Vincent
38600 Fontaine
</t>
    </r>
    <r>
      <rPr>
        <b/>
        <sz val="14"/>
        <color rgb="FF000000"/>
        <rFont val="Arial"/>
        <family val="2"/>
      </rPr>
      <t xml:space="preserve">360P, 770MD
</t>
    </r>
  </si>
  <si>
    <r>
      <t>(8406) CERA Voiron Centre</t>
    </r>
    <r>
      <rPr>
        <sz val="14"/>
        <color rgb="FF000000"/>
        <rFont val="Arial"/>
        <family val="2"/>
      </rPr>
      <t xml:space="preserve">
6 Rue Genevoise
38500 Voiron
lundi	Fermé
mardi-vendredi : 09:15–12:30, 13:30–18:00
</t>
    </r>
    <r>
      <rPr>
        <b/>
        <sz val="14"/>
        <color rgb="FF000000"/>
        <rFont val="Arial"/>
        <family val="2"/>
      </rPr>
      <t>1 Aquilux 1er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</si>
  <si>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(77063) SOCIETE GENERAL GAP CARNOT</t>
    </r>
    <r>
      <rPr>
        <sz val="14"/>
        <color rgb="FF000000"/>
        <rFont val="Arial"/>
        <family val="2"/>
      </rPr>
      <t xml:space="preserve">
3 Rue Carnot
05 000 GAP
9h-12h30 / 13h30-18h
</t>
    </r>
    <r>
      <rPr>
        <b/>
        <sz val="14"/>
        <color rgb="FF000000"/>
        <rFont val="Arial"/>
        <family val="2"/>
      </rPr>
      <t xml:space="preserve">1 Aquilux papiers + cartons en vrac
</t>
    </r>
    <r>
      <rPr>
        <b/>
        <sz val="14"/>
        <color rgb="FFFF0000"/>
        <rFont val="Arial"/>
        <family val="2"/>
      </rPr>
      <t>ATTENTION : Ne pas collecter l'aquilux DIB</t>
    </r>
  </si>
  <si>
    <r>
      <t>(10640) LIP Fontaine</t>
    </r>
    <r>
      <rPr>
        <sz val="14"/>
        <color rgb="FF000000"/>
        <rFont val="Arial"/>
        <family val="2"/>
      </rPr>
      <t xml:space="preserve">
11 rue Abbé Vincent
38600 Fontaine</t>
    </r>
  </si>
  <si>
    <r>
      <t xml:space="preserve">Collecte à la corbeille :
</t>
    </r>
    <r>
      <rPr>
        <b/>
        <sz val="22"/>
        <color rgb="FF000000"/>
        <rFont val="Arial"/>
        <family val="2"/>
      </rPr>
      <t xml:space="preserve">- </t>
    </r>
    <r>
      <rPr>
        <sz val="14"/>
        <color rgb="FF000000"/>
        <rFont val="Arial"/>
        <family val="2"/>
      </rPr>
      <t xml:space="preserve">Papier
</t>
    </r>
    <r>
      <rPr>
        <b/>
        <sz val="22"/>
        <color rgb="FF000000"/>
        <rFont val="Arial"/>
        <family val="2"/>
      </rPr>
      <t>-</t>
    </r>
    <r>
      <rPr>
        <sz val="14"/>
        <color rgb="FF000000"/>
        <rFont val="Arial"/>
        <family val="2"/>
      </rPr>
      <t xml:space="preserve"> Gobelets C</t>
    </r>
  </si>
  <si>
    <r>
      <t>(68000) Banque Populaire AURA VOIRON</t>
    </r>
    <r>
      <rPr>
        <sz val="14"/>
        <color rgb="FF000000"/>
        <rFont val="Arial"/>
        <family val="2"/>
      </rPr>
      <t xml:space="preserve">
43 rue du Mail
38500VOIRON
Mardi Mercredi Vendredi 
8h30 - 12h30 et 13h45 à 17h45
le Jeudi
8h30 - 12h00 et 13h45 à 17h45
</t>
    </r>
  </si>
  <si>
    <r>
      <t>(8819) France Travail Voiron</t>
    </r>
    <r>
      <rPr>
        <sz val="14"/>
        <color rgb="FF000000"/>
        <rFont val="Arial"/>
        <family val="2"/>
      </rPr>
      <t xml:space="preserve">
93 Bd Franklin Roosevelt
38500 Voiron
lundi        08:30–16:00
vendredi   08:30–12:30
</t>
    </r>
    <r>
      <rPr>
        <b/>
        <sz val="14"/>
        <color rgb="FF000000"/>
        <rFont val="Arial"/>
        <family val="2"/>
      </rPr>
      <t>2x360P et 1x360MD</t>
    </r>
  </si>
  <si>
    <t>RETIRER TOUT LES BACS
+
LIVRER 2X360 PAPIERS + 1X360 MD</t>
  </si>
  <si>
    <r>
      <t xml:space="preserve">(74923) SAMSE GAP
</t>
    </r>
    <r>
      <rPr>
        <sz val="14"/>
        <color rgb="FF000000"/>
        <rFont val="Arial"/>
        <family val="2"/>
      </rPr>
      <t>20 Route des Fauvins
05000 GAP</t>
    </r>
    <r>
      <rPr>
        <b/>
        <sz val="14"/>
        <color rgb="FF000000"/>
        <rFont val="Arial"/>
        <family val="2"/>
      </rPr>
      <t xml:space="preserve">
1x360 Gobelets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S04</t>
    </r>
    <r>
      <rPr>
        <b/>
        <sz val="14"/>
        <color rgb="FF00B050"/>
        <rFont val="Arial"/>
        <family val="2"/>
      </rPr>
      <t xml:space="preserve"> : RETRAIT 1 ALVEOLE NEONS + LIVRER 1 ALVEOLE NEONS</t>
    </r>
  </si>
  <si>
    <t>Gobelets cartons
Ampoules
Néons
Piles</t>
  </si>
  <si>
    <r>
      <t xml:space="preserve">(48640) GMF - VOIRON </t>
    </r>
    <r>
      <rPr>
        <sz val="14"/>
        <color rgb="FF000000"/>
        <rFont val="Arial"/>
        <family val="2"/>
      </rPr>
      <t xml:space="preserve">
25  Rue Du Mail 
38500 VOIRON 
0476758483 
8h45 12h15  12h15 14h 17h45 
2,3,4,5
</t>
    </r>
    <r>
      <rPr>
        <b/>
        <sz val="14"/>
        <color rgb="FF000000"/>
        <rFont val="Arial"/>
        <family val="2"/>
      </rPr>
      <t>Collecte à la corbeille</t>
    </r>
  </si>
  <si>
    <r>
      <t>(8523) CIC Voiron</t>
    </r>
    <r>
      <rPr>
        <sz val="14"/>
        <color rgb="FF000000"/>
        <rFont val="Arial"/>
        <family val="2"/>
      </rPr>
      <t xml:space="preserve">
3 Av. Léon et Joanny Tardy
38500 Voiron
lundi            Fermé
mardi          09:00–12:30, 14:00–18:00
mercredi-vendredi    09:00–12:30, 13:30–18:00
</t>
    </r>
    <r>
      <rPr>
        <b/>
        <sz val="14"/>
        <color rgb="FF000000"/>
        <rFont val="Arial"/>
        <family val="2"/>
      </rPr>
      <t>sacs, cartons</t>
    </r>
  </si>
  <si>
    <r>
      <t>(24901) ANDERLAINE (Ex : SR Conseil) Gap</t>
    </r>
    <r>
      <rPr>
        <sz val="14"/>
        <color rgb="FF000000"/>
        <rFont val="Arial"/>
        <family val="2"/>
      </rPr>
      <t xml:space="preserve">
5 rue des Silos
05000 GAP
</t>
    </r>
    <r>
      <rPr>
        <b/>
        <sz val="14"/>
        <color rgb="FF000000"/>
        <rFont val="Arial"/>
        <family val="2"/>
      </rPr>
      <t xml:space="preserve">
Sacs</t>
    </r>
  </si>
  <si>
    <t>Papiers
Gobelets carton
Capsules café</t>
  </si>
  <si>
    <r>
      <t>(8405) CERA Voiron Brunerie</t>
    </r>
    <r>
      <rPr>
        <sz val="14"/>
        <color rgb="FF000000"/>
        <rFont val="Arial"/>
        <family val="2"/>
      </rPr>
      <t xml:space="preserve">
 Avenue de la Brunerie
Zi les Blanchisseries
38500 Voiron
lundi	Fermé
mardi-vendredi	09:15–12:30, 13:30–18:00
</t>
    </r>
    <r>
      <rPr>
        <b/>
        <sz val="14"/>
        <color rgb="FF000000"/>
        <rFont val="Arial"/>
        <family val="2"/>
      </rPr>
      <t>Sacs dans Aquilux, cartons</t>
    </r>
  </si>
  <si>
    <r>
      <rPr>
        <b/>
        <sz val="14"/>
        <color theme="1"/>
        <rFont val="Aptos Narrow"/>
        <family val="2"/>
        <scheme val="minor"/>
      </rPr>
      <t xml:space="preserve">(48093) MAAF-GAP </t>
    </r>
    <r>
      <rPr>
        <sz val="14"/>
        <color rgb="FF000000"/>
        <rFont val="Arial"/>
        <family val="2"/>
      </rPr>
      <t xml:space="preserve">
22  Bd de la Liberation 
05000 GAP 
lundi 	13:30–17:30
Mardi au Vendredi : 9h 12h  / 13h30 17h30 
</t>
    </r>
    <r>
      <rPr>
        <b/>
        <sz val="14"/>
        <color rgb="FFFF0000"/>
        <rFont val="Aptos Narrow"/>
        <family val="2"/>
        <scheme val="minor"/>
      </rPr>
      <t xml:space="preserve">Collecte à la corbeille
</t>
    </r>
    <r>
      <rPr>
        <sz val="20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</si>
  <si>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(68001) Banque Populaire AURA VOIRON RINGUET</t>
    </r>
    <r>
      <rPr>
        <sz val="14"/>
        <color rgb="FF000000"/>
        <rFont val="Arial"/>
        <family val="2"/>
      </rPr>
      <t xml:space="preserve">
ZI des blanchisseries
rue Louis Le Prince Ringuet
38500VOIRON
Mardi Mercredi Vendredi 
8h30 - 12h30 et 13h45 à 17h45
le Jeudi
8h30 - 12h00 et 13h45 à 17h45</t>
    </r>
  </si>
  <si>
    <r>
      <t>(24448) BNP Veynes</t>
    </r>
    <r>
      <rPr>
        <sz val="14"/>
        <color rgb="FF000000"/>
        <rFont val="Arial"/>
        <family val="2"/>
      </rPr>
      <t xml:space="preserve">
 9 Pl. de la République
05400 Veynes
lundi au mercredi :Fermé
jeudi                08:30–12:00, 13:30–18:30
vendredi         08:30–12:00, 13:30–17:30</t>
    </r>
  </si>
  <si>
    <t>Papiers
Cartons
1 x AKILUX BI FLUX GOBELETS CARTON / CANETTES
1 x AKILUX BOUTEILLES PLASTIQUE</t>
  </si>
  <si>
    <t>Vallée d'Aoste / Chambéry et périphérie</t>
  </si>
  <si>
    <t xml:space="preserve">Normal / Sassenage / Seyssinet / Fontaine / Seyssins </t>
  </si>
  <si>
    <r>
      <t>(24443) Blanchon Group Production</t>
    </r>
    <r>
      <rPr>
        <sz val="14"/>
        <color rgb="FF000000"/>
        <rFont val="Arial"/>
        <family val="2"/>
      </rPr>
      <t xml:space="preserve">
580 allée Val Guiers
73330 Belmont Tramonet
</t>
    </r>
    <r>
      <rPr>
        <b/>
        <sz val="14"/>
        <color rgb="FF000000"/>
        <rFont val="Arial"/>
        <family val="2"/>
      </rPr>
      <t xml:space="preserve">240P,770MD
</t>
    </r>
    <r>
      <rPr>
        <b/>
        <sz val="14"/>
        <color rgb="FFFF0000"/>
        <rFont val="Arial"/>
        <family val="2"/>
      </rPr>
      <t>SIGNATURE DU RESGISTRE A L'ACCUEIL OBLIGATOIRE</t>
    </r>
  </si>
  <si>
    <t>1x240 papier
1x770 MD</t>
  </si>
  <si>
    <t>Le Royan C.</t>
  </si>
  <si>
    <r>
      <t>(25230) ETABLISSEMENT PIERRE HENRY ET FILS</t>
    </r>
    <r>
      <rPr>
        <sz val="14"/>
        <color rgb="FF000000"/>
        <rFont val="Arial"/>
        <family val="2"/>
      </rPr>
      <t xml:space="preserve">
725 Route de Saint Nazaire
38840 Saint Hilaire du Rosier
1 x 360 Papier, 1 x 360 MD
</t>
    </r>
  </si>
  <si>
    <t>Papiers 
Cartons
Gobelets carton
Bouteilles plastique</t>
  </si>
  <si>
    <r>
      <t>(24442) Blanchon Group Logistique</t>
    </r>
    <r>
      <rPr>
        <sz val="14"/>
        <color rgb="FF000000"/>
        <rFont val="Arial"/>
        <family val="2"/>
      </rPr>
      <t xml:space="preserve">
580 allée Val Guiers
73330 Belmont Tramonet
</t>
    </r>
    <r>
      <rPr>
        <b/>
        <sz val="14"/>
        <color rgb="FF000000"/>
        <rFont val="Arial"/>
        <family val="2"/>
      </rPr>
      <t xml:space="preserve">240P,770MD
</t>
    </r>
    <r>
      <rPr>
        <b/>
        <sz val="14"/>
        <color rgb="FFFF0000"/>
        <rFont val="Arial"/>
        <family val="2"/>
      </rPr>
      <t>SIGNATURE DU RESGISTRE A L'ACCUEIL OBLIGATOIRE</t>
    </r>
  </si>
  <si>
    <r>
      <t>(25323) SAINT JEAN SAINT JUST DE CLAIX</t>
    </r>
    <r>
      <rPr>
        <sz val="14"/>
        <rFont val="Arial"/>
        <family val="2"/>
      </rPr>
      <t xml:space="preserve">
2125 Route des Loyes
38680 Saint Just de Claix 
</t>
    </r>
    <r>
      <rPr>
        <b/>
        <u/>
        <sz val="18"/>
        <color rgb="FFFF0000"/>
        <rFont val="Arial"/>
        <family val="2"/>
      </rPr>
      <t>Collecte UNIQUEMENT dans BAC 360 à l'EXTERIEUR : Papier + MD</t>
    </r>
  </si>
  <si>
    <t>Dans le meme BAC : Papier +
MD</t>
  </si>
  <si>
    <r>
      <t>(8397) CERA Vallier Grenoble</t>
    </r>
    <r>
      <rPr>
        <sz val="14"/>
        <color rgb="FF000000"/>
        <rFont val="Arial"/>
        <family val="2"/>
      </rPr>
      <t xml:space="preserve">
35 Bd Joseph Vallier
38100 Grenoble
lundi        Fermé
mardi-vendredi       09:15–12:30, 13:30–18:00</t>
    </r>
  </si>
  <si>
    <t>PAS DE COLLECTE
LIVRAISON 3X240 "PAPIERS/CARTONS"</t>
  </si>
  <si>
    <r>
      <t xml:space="preserve">(24646) ESTHI Seyssins </t>
    </r>
    <r>
      <rPr>
        <sz val="14"/>
        <color rgb="FF000000"/>
        <rFont val="Arial"/>
        <family val="2"/>
      </rPr>
      <t xml:space="preserve">
40 rue Ciments
38180 Seyssins
</t>
    </r>
    <r>
      <rPr>
        <b/>
        <sz val="14"/>
        <color rgb="FF000000"/>
        <rFont val="Arial"/>
        <family val="2"/>
      </rPr>
      <t>770P</t>
    </r>
  </si>
  <si>
    <r>
      <t>(8494) CIC Le Pont de Beauvoisin</t>
    </r>
    <r>
      <rPr>
        <sz val="14"/>
        <color rgb="FF000000"/>
        <rFont val="Arial"/>
        <family val="2"/>
      </rPr>
      <t xml:space="preserve">
2 Pl. du Professeur Trillat
38480 Le Pont-de-Beauvoisin
lundi       Fermé
mardi-vendredi    09:00–12:30, 14:00–18:00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</si>
  <si>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(28490) SOLIHA</t>
    </r>
    <r>
      <rPr>
        <sz val="14"/>
        <color rgb="FF000000"/>
        <rFont val="Arial"/>
        <family val="2"/>
      </rPr>
      <t xml:space="preserve">
37 rue de la liberté 
38600 Fontaine
</t>
    </r>
    <r>
      <rPr>
        <b/>
        <sz val="14"/>
        <color rgb="FF000000"/>
        <rFont val="Arial"/>
        <family val="2"/>
      </rPr>
      <t xml:space="preserve">4x360 Papiers </t>
    </r>
    <r>
      <rPr>
        <b/>
        <u/>
        <sz val="14"/>
        <color rgb="FFFF0000"/>
        <rFont val="Arial"/>
        <family val="2"/>
      </rPr>
      <t>sécu</t>
    </r>
  </si>
  <si>
    <r>
      <t xml:space="preserve">(24842) POLYEXPERT </t>
    </r>
    <r>
      <rPr>
        <sz val="14"/>
        <color rgb="FF000000"/>
        <rFont val="Arial"/>
        <family val="2"/>
      </rPr>
      <t xml:space="preserve">
115 Rue de la Liberté
38180 Seyssins
</t>
    </r>
    <r>
      <rPr>
        <b/>
        <sz val="14"/>
        <color rgb="FF000000"/>
        <rFont val="Arial"/>
        <family val="2"/>
      </rPr>
      <t>Sacs</t>
    </r>
  </si>
  <si>
    <t>Papiers
Cartons
Gob Cartons</t>
  </si>
  <si>
    <r>
      <t>(24641) ENTREPÔT DU BRICOLAGE Le Pont de Beauvoisin</t>
    </r>
    <r>
      <rPr>
        <sz val="14"/>
        <color rgb="FF000000"/>
        <rFont val="Arial"/>
        <family val="2"/>
      </rPr>
      <t xml:space="preserve">
314 Avenue Jean Jaurès ZAE LA BARONNIE
73330 Le Pont-de-Beauvoisin
lundi au vendredi 7h30 - 19h00</t>
    </r>
  </si>
  <si>
    <r>
      <t>(24906) STEAP STAILOR</t>
    </r>
    <r>
      <rPr>
        <sz val="14"/>
        <color rgb="FF000000"/>
        <rFont val="Arial"/>
        <family val="2"/>
      </rPr>
      <t xml:space="preserve">
6 rue Docteur Schweitzer
38180 Seyssins
Léa ANSTETT 
06 25 55 29 19
</t>
    </r>
    <r>
      <rPr>
        <b/>
        <sz val="14"/>
        <color rgb="FF000000"/>
        <rFont val="Arial"/>
        <family val="2"/>
      </rPr>
      <t xml:space="preserve">Collecte dans les locaux
vider demi lune (sacs)
</t>
    </r>
  </si>
  <si>
    <t>Papier
Cartons
Canettes
Bouteilles plastique
Gobelets carton
Capsules café
Cartopuches encre
Verres
Café
DIB</t>
  </si>
  <si>
    <r>
      <t>(8708) LCL Le Pont de Beauvoisin</t>
    </r>
    <r>
      <rPr>
        <sz val="14"/>
        <color rgb="FF000000"/>
        <rFont val="Arial"/>
        <family val="2"/>
      </rPr>
      <t xml:space="preserve">
16 Pl. de la Republique
38480 Le Pont-de-Beauvoisin
lundi        Fermé
mardi-mercredi : 08:30–12:00, 13:30–17:45
jeudi -vendredi : 08:30–12:00, 14:30–17:45
On les prend lorsqu'ils sont à plat et donc manipulables.
On les laisse s'il sont en vrac et non pliés!</t>
    </r>
  </si>
  <si>
    <r>
      <t xml:space="preserve">(63268) CELDA SAINT JEAN EN ROYANS  
</t>
    </r>
    <r>
      <rPr>
        <sz val="14"/>
        <color theme="1"/>
        <rFont val="Arial"/>
        <family val="2"/>
      </rPr>
      <t xml:space="preserve">Rue Albert Chaloin  
26190 Saint Jean en Royans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Mardi - Vendredi : 8h30 - 12h00 / 13h30 - 17h30
Jeudi : 8h30 - 12h00 / 14h30 - 17h30
Il n'y a pas d'accueil le jeudi après-midi dans aucune agence
on peut appeler le 04 82 28 13 96 pour signaler notre présence    </t>
    </r>
  </si>
  <si>
    <r>
      <t>(67988) Banque Populaire AURA SEYSSINS</t>
    </r>
    <r>
      <rPr>
        <sz val="14"/>
        <color rgb="FF000000"/>
        <rFont val="Arial"/>
        <family val="2"/>
      </rPr>
      <t xml:space="preserve">
110 rue de la liberté 
38180SEYSSINS
Mardi Mercredi Vendredi 
8h30 - 12h30 et 13h45 à 17h45
le Jeudi
8h30 - 12h00 et 13h45 à 17h45</t>
    </r>
  </si>
  <si>
    <t>RETRAIT 2X360 PAPIERS CONFIDENTIELS
+
LIVRER 2X360 PAPIERS CONFIDENTIELS
+
ROTATION 1X360 "DEEE"</t>
  </si>
  <si>
    <r>
      <t xml:space="preserve">(24435) BIOLOGIC Seyssins 
</t>
    </r>
    <r>
      <rPr>
        <sz val="14"/>
        <color rgb="FF000000"/>
        <rFont val="Arial"/>
        <family val="2"/>
      </rPr>
      <t xml:space="preserve">1  Rue du Drac 
38170 SEYSSINS
</t>
    </r>
    <r>
      <rPr>
        <b/>
        <sz val="14"/>
        <color rgb="FF000000"/>
        <rFont val="Arial"/>
        <family val="2"/>
      </rPr>
      <t>360P/C,360MD</t>
    </r>
  </si>
  <si>
    <t>Papiers
Cartons
Gobelets carton
Canettes
Bouteilles plastique
Verres</t>
  </si>
  <si>
    <r>
      <t>(24468) BUREAU VERITAS La Motte Servolex</t>
    </r>
    <r>
      <rPr>
        <sz val="14"/>
        <color rgb="FF000000"/>
        <rFont val="Arial"/>
        <family val="2"/>
      </rPr>
      <t xml:space="preserve">
Savoie Technolac
3 Rue Lac du Mont Cenis Bat. Supernova
73290 La Motte-Servolex
lundi au vendredi 8h30 - 18h00</t>
    </r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</si>
  <si>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mardi      09:00–12:30, 14:00–18:00
mercredi vendredi  09:00–12:30, 13:30–18:00
</t>
    </r>
    <r>
      <rPr>
        <b/>
        <sz val="14"/>
        <color rgb="FF000000"/>
        <rFont val="Arial"/>
        <family val="2"/>
      </rPr>
      <t xml:space="preserve"> laisser cartons en vrac et non pliés!
Sacs,cartons
</t>
    </r>
    <r>
      <rPr>
        <sz val="14"/>
        <color rgb="FF000000"/>
        <rFont val="Arial"/>
        <family val="2"/>
      </rPr>
      <t xml:space="preserve">
</t>
    </r>
  </si>
  <si>
    <r>
      <t>(37925)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 xml:space="preserve">2X240P,360MD
</t>
    </r>
    <r>
      <rPr>
        <b/>
        <u/>
        <sz val="14"/>
        <color rgb="FF00B050"/>
        <rFont val="Arial"/>
        <family val="2"/>
      </rPr>
      <t>PONCTUEL S04</t>
    </r>
    <r>
      <rPr>
        <b/>
        <sz val="14"/>
        <color rgb="FF00B050"/>
        <rFont val="Arial"/>
        <family val="2"/>
      </rPr>
      <t xml:space="preserve"> : RECUPERER 1 COUVERCLE DEMI LUNE GOBELETS + LIVRER 1 COUVERCLE ET FRONTON GOBELET AQUILUX</t>
    </r>
  </si>
  <si>
    <t>2x240 papier
1x360 MD</t>
  </si>
  <si>
    <r>
      <t>(8723) LCL Seyssinet</t>
    </r>
    <r>
      <rPr>
        <sz val="14"/>
        <color rgb="FF000000"/>
        <rFont val="Arial"/>
        <family val="2"/>
      </rPr>
      <t xml:space="preserve">
118 Av. de la République
38170 Seyssinet-Pariset
lundi       Fermé
mardi-vendredi      08:30–12:00, 13:30–17:45
jeudi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</si>
  <si>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 xml:space="preserve">2 seaux 20L
</t>
    </r>
    <r>
      <rPr>
        <b/>
        <sz val="14"/>
        <color rgb="FFFF0000"/>
        <rFont val="Arial"/>
        <family val="2"/>
      </rPr>
      <t>Uniquement Bio-déchets</t>
    </r>
  </si>
  <si>
    <r>
      <t>(24806) ODICEO Seyssinet</t>
    </r>
    <r>
      <rPr>
        <sz val="14"/>
        <color rgb="FF000000"/>
        <rFont val="Arial"/>
        <family val="2"/>
      </rPr>
      <t xml:space="preserve">
12 Av. Pierre de Coubertin
38170 Seyssinet-Pariset
lundi-jeudi           08:30–12:30, 13:30–18:00
vendredi     08:30–12:30, 13:30–17:30</t>
    </r>
  </si>
  <si>
    <r>
      <t xml:space="preserve">(72975) HYDROKARST
</t>
    </r>
    <r>
      <rPr>
        <sz val="14"/>
        <color rgb="FF000000"/>
        <rFont val="Arial"/>
        <family val="2"/>
      </rPr>
      <t xml:space="preserve">13 Avenue de la falaise
38360 SASSENAGE
</t>
    </r>
    <r>
      <rPr>
        <b/>
        <sz val="14"/>
        <color rgb="FF000000"/>
        <rFont val="Arial"/>
        <family val="2"/>
      </rPr>
      <t>1x770 MD</t>
    </r>
  </si>
  <si>
    <r>
      <t xml:space="preserve">(24704) GROUPE ALTERNANCE GRENOBLE CFA2
</t>
    </r>
    <r>
      <rPr>
        <sz val="14"/>
        <color theme="1"/>
        <rFont val="Arial"/>
        <family val="2"/>
      </rPr>
      <t xml:space="preserve">72 Mail Marcel Cachin
38600 Fontaine
</t>
    </r>
    <r>
      <rPr>
        <b/>
        <sz val="14"/>
        <color rgb="FFFF0000"/>
        <rFont val="Arial"/>
        <family val="2"/>
      </rPr>
      <t xml:space="preserve">Code entrée devant 2348
Code entrée arrière 0911
ou code 284317
</t>
    </r>
    <r>
      <rPr>
        <b/>
        <sz val="14"/>
        <color theme="1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5 Sacs max/passage</t>
    </r>
    <r>
      <rPr>
        <b/>
        <sz val="14"/>
        <color theme="1"/>
        <rFont val="Arial"/>
        <family val="2"/>
      </rPr>
      <t xml:space="preserve">
</t>
    </r>
  </si>
  <si>
    <t>Grésivaudan 1/2</t>
  </si>
  <si>
    <t>Oisans / Champ/Drac / Jarrie</t>
  </si>
  <si>
    <t>Haut Grésivaudan</t>
  </si>
  <si>
    <r>
      <t>(24688) Grenoble Ecole de Management (GEM) A/J</t>
    </r>
    <r>
      <rPr>
        <sz val="14"/>
        <color rgb="FF000000"/>
        <rFont val="Arial"/>
        <family val="2"/>
      </rPr>
      <t xml:space="preserve">
12 Rue Pierre Semard Eurpôle
2 coté du batiment
38000 Grenoble
</t>
    </r>
    <r>
      <rPr>
        <b/>
        <sz val="14"/>
        <color rgb="FFFF0000"/>
        <rFont val="Arial"/>
        <family val="2"/>
      </rPr>
      <t xml:space="preserve">  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
Cédric Raillon, Resp maintenance GEM, 06 11 11 21 39 Cedric.RAILLON@grenoble-em.com</t>
    </r>
  </si>
  <si>
    <r>
      <t xml:space="preserve">(24419) AREA Crolles
</t>
    </r>
    <r>
      <rPr>
        <sz val="14"/>
        <color rgb="FF000000"/>
        <rFont val="Arial"/>
        <family val="2"/>
      </rPr>
      <t xml:space="preserve">Chemin du Pré-Pichat
38920 Crolles
Mme ROZE christelle.roze@apprr.fr
04,76,71,11,74
</t>
    </r>
    <r>
      <rPr>
        <b/>
        <sz val="14"/>
        <color rgb="FF000000"/>
        <rFont val="Arial"/>
        <family val="2"/>
      </rPr>
      <t>360MD,360MD/Masques</t>
    </r>
  </si>
  <si>
    <t>Canettes
Gob Cart
Bout Plast
Masques</t>
  </si>
  <si>
    <r>
      <t>(8694) LCL Vizille</t>
    </r>
    <r>
      <rPr>
        <sz val="14"/>
        <color rgb="FF000000"/>
        <rFont val="Arial"/>
        <family val="2"/>
      </rPr>
      <t xml:space="preserve">
48 Rue Jean Jaurès 
38220 Vizille
lundi           Fermé
mardi-vendredi  08:30–12:00, 13:30–17:30
jeudi           08:30–12:00, 14:30–17:30
</t>
    </r>
    <r>
      <rPr>
        <b/>
        <sz val="14"/>
        <color rgb="FF000000"/>
        <rFont val="Arial"/>
        <family val="2"/>
      </rPr>
      <t>Sacs, cartons</t>
    </r>
  </si>
  <si>
    <r>
      <t>(24668) EUROFINS LABAZUR Pontcharra</t>
    </r>
    <r>
      <rPr>
        <sz val="14"/>
        <color rgb="FF000000"/>
        <rFont val="Arial"/>
        <family val="2"/>
      </rPr>
      <t xml:space="preserve">
574 Avenue de la Gare 
38530 Pontcharra
</t>
    </r>
    <r>
      <rPr>
        <b/>
        <sz val="14"/>
        <color rgb="FF000000"/>
        <rFont val="Arial"/>
        <family val="2"/>
      </rPr>
      <t xml:space="preserve">
1x240 Papier </t>
    </r>
    <r>
      <rPr>
        <b/>
        <u/>
        <sz val="14"/>
        <color rgb="FFFF0000"/>
        <rFont val="Arial"/>
        <family val="2"/>
      </rPr>
      <t>Sécu</t>
    </r>
  </si>
  <si>
    <r>
      <t xml:space="preserve">(24690) GEMLABS  
</t>
    </r>
    <r>
      <rPr>
        <sz val="14"/>
        <color rgb="FF000000"/>
        <rFont val="Arial"/>
        <family val="2"/>
      </rPr>
      <t xml:space="preserve">142 avenue des Martyrs
38000 Grenoble 
Accueil GEM LAB, ACCUEILGEM-GEMLABS@grenoble-em.com, 04 56 80 68 98
</t>
    </r>
    <r>
      <rPr>
        <b/>
        <sz val="14"/>
        <color rgb="FF000000"/>
        <rFont val="Arial"/>
        <family val="2"/>
      </rPr>
      <t xml:space="preserve">
4x360P,770P,770MD</t>
    </r>
  </si>
  <si>
    <t xml:space="preserve">
Papier
</t>
  </si>
  <si>
    <r>
      <t>(8258) AIR LIQUIDE Crolles</t>
    </r>
    <r>
      <rPr>
        <sz val="14"/>
        <color rgb="FF000000"/>
        <rFont val="Arial"/>
        <family val="2"/>
      </rPr>
      <t xml:space="preserve">
628 rue Charles de Gaulle
38926 Crolles
Fanny VERMOREL 
 04 76 45 54 41
</t>
    </r>
    <r>
      <rPr>
        <b/>
        <sz val="14"/>
        <color rgb="FF000000"/>
        <rFont val="Arial"/>
        <family val="2"/>
      </rPr>
      <t>2x360P</t>
    </r>
    <r>
      <rPr>
        <b/>
        <sz val="14"/>
        <color rgb="FFFF0000"/>
        <rFont val="Arial"/>
        <family val="2"/>
      </rPr>
      <t xml:space="preserve"> sécu
</t>
    </r>
    <r>
      <rPr>
        <b/>
        <sz val="14"/>
        <rFont val="Arial"/>
        <family val="2"/>
      </rPr>
      <t>Collecte du papier confidentiel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SANS destruction</t>
    </r>
  </si>
  <si>
    <t>Papiers
Papier confidentiel (sans destruction)
Cartons
Canettes
Bouteilles plastique
Cartouches encre
Verres
Piles (ALD)
DEEE (ALD)</t>
  </si>
  <si>
    <r>
      <t>(68010) Banque Populaire AURA ALPE D'HUEZ</t>
    </r>
    <r>
      <rPr>
        <sz val="14"/>
        <color rgb="FF000000"/>
        <rFont val="Arial"/>
        <family val="2"/>
      </rPr>
      <t xml:space="preserve">
Centre de Jour  Les Bergers 
179 Avenue des Marmottes
38750 ALPE D'HUEZ
</t>
    </r>
    <r>
      <rPr>
        <b/>
        <u/>
        <sz val="14"/>
        <color rgb="FF000000"/>
        <rFont val="Arial"/>
        <family val="2"/>
      </rPr>
      <t>Du 03/12 au 30/04/26</t>
    </r>
    <r>
      <rPr>
        <sz val="14"/>
        <color rgb="FF000000"/>
        <rFont val="Arial"/>
        <family val="2"/>
      </rPr>
      <t xml:space="preserve">
Mardi au Vendredi : 08:30 - 12:30 / 13:45 - 17:45</t>
    </r>
  </si>
  <si>
    <r>
      <t>(8805) France Travail Pontcharra</t>
    </r>
    <r>
      <rPr>
        <sz val="14"/>
        <color rgb="FF000000"/>
        <rFont val="Arial"/>
        <family val="2"/>
      </rPr>
      <t xml:space="preserve">
40 Av. de la Gare
38530 Pontcharra
lundi-vendredi      08:30–1600
</t>
    </r>
    <r>
      <rPr>
        <b/>
        <sz val="14"/>
        <color rgb="FFFF0000"/>
        <rFont val="Arial"/>
        <family val="2"/>
      </rPr>
      <t>JEUDI 08:30–12:30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 + 1x360 MD</t>
    </r>
  </si>
  <si>
    <t>VERIFIER QU'IL Y AIT BIEN 1X360 PAPIERS + 1X360 MD</t>
  </si>
  <si>
    <r>
      <t>(24912) STRYKER  Bio Profil</t>
    </r>
    <r>
      <rPr>
        <sz val="14"/>
        <color rgb="FF000000"/>
        <rFont val="Arial"/>
        <family val="2"/>
      </rPr>
      <t xml:space="preserve">
anciennement WRIGHT
20 rue des Berges
38000 Grenoble
</t>
    </r>
    <r>
      <rPr>
        <b/>
        <sz val="14"/>
        <color rgb="FF000000"/>
        <rFont val="Arial"/>
        <family val="2"/>
      </rPr>
      <t>360 Papiers</t>
    </r>
  </si>
  <si>
    <r>
      <t>(31500) ECTRA</t>
    </r>
    <r>
      <rPr>
        <sz val="14"/>
        <color rgb="FF000000"/>
        <rFont val="Arial"/>
        <family val="2"/>
      </rPr>
      <t xml:space="preserve">
110 rue de cocteur Berrehayl
38920 Crolles
04 76 42 91 40 Accueil
MR Magnin 04 76 42 97 40
</t>
    </r>
  </si>
  <si>
    <t>Papier
GC
Carton
capsule café
canette
BP</t>
  </si>
  <si>
    <r>
      <t>(8470) CIC Les deux Alpes</t>
    </r>
    <r>
      <rPr>
        <sz val="14"/>
        <color rgb="FF000000"/>
        <rFont val="Arial"/>
        <family val="2"/>
      </rPr>
      <t xml:space="preserve">
82 Av. de la Muzelle
38860 Les Deux Alpes
</t>
    </r>
    <r>
      <rPr>
        <b/>
        <sz val="14"/>
        <color rgb="FFFF0000"/>
        <rFont val="Arial"/>
        <family val="2"/>
      </rPr>
      <t>lundi-vendredi   10:00–12:30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sacs, cartons</t>
    </r>
  </si>
  <si>
    <r>
      <t>(68003) Banque de Savoie PONTCHARRA</t>
    </r>
    <r>
      <rPr>
        <sz val="14"/>
        <color rgb="FF000000"/>
        <rFont val="Arial"/>
        <family val="2"/>
      </rPr>
      <t xml:space="preserve">
15 avenue du Dauphiné
38530 PONTCHARRA
Lundi au Jeudi 
8h30 12h / 13h40 17h30
Vendredi 
8h30 12h/ 13h40 16h20</t>
    </r>
  </si>
  <si>
    <r>
      <t xml:space="preserve">(24916) TESSI SERVICES </t>
    </r>
    <r>
      <rPr>
        <sz val="14"/>
        <color rgb="FF000000"/>
        <rFont val="Arial"/>
        <family val="2"/>
      </rPr>
      <t xml:space="preserve">
Bâtiment Emeraude
14 Rue des Arts et Métiers
38000 Grenoble
lundi   vendredi            09:00–18:00
</t>
    </r>
    <r>
      <rPr>
        <b/>
        <sz val="14"/>
        <color rgb="FF000000"/>
        <rFont val="Arial"/>
        <family val="2"/>
      </rPr>
      <t>360Psécu,770P,770MD</t>
    </r>
  </si>
  <si>
    <t>Papiers
Carton</t>
  </si>
  <si>
    <r>
      <t>(43380) TEISSEIRE</t>
    </r>
    <r>
      <rPr>
        <sz val="14"/>
        <color rgb="FF000000"/>
        <rFont val="Arial"/>
        <family val="2"/>
      </rPr>
      <t xml:space="preserve">
482 Av. Ambroise Croizat
38926 Crolles
</t>
    </r>
    <r>
      <rPr>
        <b/>
        <sz val="14"/>
        <color rgb="FF000000"/>
        <rFont val="Arial"/>
        <family val="2"/>
      </rPr>
      <t>770P,770MD</t>
    </r>
  </si>
  <si>
    <t xml:space="preserve">Papiers
Cartons
Gobelets
</t>
  </si>
  <si>
    <r>
      <t>(62281) WINOA</t>
    </r>
    <r>
      <rPr>
        <sz val="14"/>
        <color rgb="FF000000"/>
        <rFont val="Arial"/>
        <family val="2"/>
      </rPr>
      <t xml:space="preserve">
 528 Avenue de Savoie
38570  Le Cheylas
</t>
    </r>
    <r>
      <rPr>
        <b/>
        <sz val="14"/>
        <color rgb="FF000000"/>
        <rFont val="Arial"/>
        <family val="2"/>
      </rPr>
      <t xml:space="preserve">2x360P, 2x770MD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</si>
  <si>
    <r>
      <t xml:space="preserve">(24751) LE VILLAGE
</t>
    </r>
    <r>
      <rPr>
        <sz val="14"/>
        <color rgb="FF000000"/>
        <rFont val="Arial"/>
        <family val="2"/>
      </rPr>
      <t xml:space="preserve">5 place Nelson Mandéla
38000 Grenoble
</t>
    </r>
    <r>
      <rPr>
        <b/>
        <sz val="14"/>
        <color rgb="FF000000"/>
        <rFont val="Arial"/>
        <family val="2"/>
      </rPr>
      <t>240Psécu,360sécu C, 360sécuMD
PASSER A L'ACCUEL POUR VIDER CAPSULES CAFE ET PRENDRE CLE LOCAL BACS</t>
    </r>
  </si>
  <si>
    <r>
      <t>(8443) CIC Crolles</t>
    </r>
    <r>
      <rPr>
        <sz val="14"/>
        <color rgb="FF000000"/>
        <rFont val="Arial"/>
        <family val="2"/>
      </rPr>
      <t xml:space="preserve">
755 Av. Ambroise Croizat
38920 Crolles
lundi            Fermé
mardi           09:00–12:30, 14:00–18:00
mercredi-vendredi      09:00–12:30, 13:30–18:00
S</t>
    </r>
    <r>
      <rPr>
        <b/>
        <sz val="14"/>
        <color rgb="FF000000"/>
        <rFont val="Arial"/>
        <family val="2"/>
      </rPr>
      <t>acs, cartons</t>
    </r>
  </si>
  <si>
    <r>
      <t>(24422) ARKEMA</t>
    </r>
    <r>
      <rPr>
        <sz val="14"/>
        <color rgb="FF000000"/>
        <rFont val="Arial"/>
        <family val="2"/>
      </rPr>
      <t xml:space="preserve">
227 route de l'Eléctro-chimie
N 85
38560 Jarrie 
</t>
    </r>
    <r>
      <rPr>
        <b/>
        <sz val="14"/>
        <color rgb="FF000000"/>
        <rFont val="Arial"/>
        <family val="2"/>
      </rPr>
      <t>2x770</t>
    </r>
  </si>
  <si>
    <t>Gobelets
Bout  Plas</t>
  </si>
  <si>
    <r>
      <t>(8275) CERA Allevard</t>
    </r>
    <r>
      <rPr>
        <sz val="14"/>
        <color rgb="FF000000"/>
        <rFont val="Arial"/>
        <family val="2"/>
      </rPr>
      <t xml:space="preserve">
1 Pl. de la Résistance
38580 Allevard
lundi        Fermé
mardi-vendredi     09:15–12:30, 13:30–18:00
</t>
    </r>
    <r>
      <rPr>
        <b/>
        <sz val="14"/>
        <color rgb="FF000000"/>
        <rFont val="Arial"/>
        <family val="2"/>
      </rPr>
      <t>Sacs dans Aquilux, cartons</t>
    </r>
  </si>
  <si>
    <r>
      <t xml:space="preserve">(24708) HOMEPERF </t>
    </r>
    <r>
      <rPr>
        <sz val="14"/>
        <color rgb="FF000000"/>
        <rFont val="Arial"/>
        <family val="2"/>
      </rPr>
      <t xml:space="preserve">
95 Rue Général Mangin
38100 Grenoble
</t>
    </r>
    <r>
      <rPr>
        <b/>
        <sz val="14"/>
        <color rgb="FFFF0000"/>
        <rFont val="Arial"/>
        <family val="2"/>
      </rPr>
      <t>CODE 7473</t>
    </r>
    <r>
      <rPr>
        <sz val="14"/>
        <color rgb="FF000000"/>
        <rFont val="Arial"/>
        <family val="2"/>
      </rPr>
      <t xml:space="preserve">
lundi vendredi           09:00–18:00
</t>
    </r>
    <r>
      <rPr>
        <b/>
        <sz val="14"/>
        <color rgb="FF000000"/>
        <rFont val="Arial"/>
        <family val="2"/>
      </rPr>
      <t xml:space="preserve">2x770P
</t>
    </r>
  </si>
  <si>
    <r>
      <t>(8678) LCL Crolles</t>
    </r>
    <r>
      <rPr>
        <sz val="14"/>
        <color rgb="FF000000"/>
        <rFont val="Arial"/>
        <family val="2"/>
      </rPr>
      <t xml:space="preserve">
914 Av. Ambroise Croizat
38920 Crolles
lundi           Fermé
mardi -vendredi        08:30–12:00, 13:30–18:00
jeudi           08:30–12:00, 14:30–18:0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</si>
  <si>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t xml:space="preserve">(63705) AXIMA CONCEPT
</t>
    </r>
    <r>
      <rPr>
        <sz val="14"/>
        <color rgb="FF000000"/>
        <rFont val="Arial"/>
        <family val="2"/>
      </rPr>
      <t>route de l'Electrochimie
38560 Jarrie
Stéphanie Crozier 
0785684035</t>
    </r>
  </si>
  <si>
    <t>bouteilles pet
canettes metal
gobelets carton
1*770MD et 1*120 Biodéchet (Marc de café)</t>
  </si>
  <si>
    <r>
      <t>(68005) Banque de Savoie ALLEVARD</t>
    </r>
    <r>
      <rPr>
        <sz val="14"/>
        <color rgb="FF000000"/>
        <rFont val="Arial"/>
        <family val="2"/>
      </rPr>
      <t xml:space="preserve">
RUE CHARAMIL
38580 ALLEVARD
Lundi au Jeudi : 8h30 12h30 / 13h40 17h30
Vendredi : 8h30-12h / 13h40-16h20</t>
    </r>
  </si>
  <si>
    <r>
      <t xml:space="preserve">(24863) SAMSE Grenoble
</t>
    </r>
    <r>
      <rPr>
        <sz val="14"/>
        <color rgb="FF000000"/>
        <rFont val="Arial"/>
        <family val="2"/>
      </rPr>
      <t xml:space="preserve">2 Rue Raymond Pitet
38000 Grenoble
</t>
    </r>
    <r>
      <rPr>
        <b/>
        <sz val="14"/>
        <color rgb="FF000000"/>
        <rFont val="Arial"/>
        <family val="2"/>
      </rPr>
      <t xml:space="preserve">
4x360,2x770</t>
    </r>
  </si>
  <si>
    <t>4*360 Papier
1*770 Cartons
1*770 MD
D3E ALD(120)</t>
  </si>
  <si>
    <r>
      <t xml:space="preserve">(24693) GEOLITHE
</t>
    </r>
    <r>
      <rPr>
        <sz val="14"/>
        <color rgb="FF000000"/>
        <rFont val="Arial"/>
        <family val="2"/>
      </rPr>
      <t xml:space="preserve">181 Rue des Bécasses
38920 Crolles
lundi-vendredi        07:00–18:30
</t>
    </r>
    <r>
      <rPr>
        <b/>
        <sz val="14"/>
        <color rgb="FF000000"/>
        <rFont val="Arial"/>
        <family val="2"/>
      </rPr>
      <t xml:space="preserve">1x240 Papiers + 1x770 Cartons
+ 1x240 VERRE </t>
    </r>
    <r>
      <rPr>
        <b/>
        <u/>
        <sz val="14"/>
        <color rgb="FFFF0000"/>
        <rFont val="Arial"/>
        <family val="2"/>
      </rPr>
      <t>ALD</t>
    </r>
  </si>
  <si>
    <t>Papiers
Cartons
Verre</t>
  </si>
  <si>
    <r>
      <t xml:space="preserve">(24570) COLISSIMO 
</t>
    </r>
    <r>
      <rPr>
        <sz val="14"/>
        <color rgb="FF000000"/>
        <rFont val="Arial"/>
        <family val="2"/>
      </rPr>
      <t xml:space="preserve">190 rue des blâches
38530 La Buissière
</t>
    </r>
    <r>
      <rPr>
        <b/>
        <sz val="14"/>
        <color rgb="FF000000"/>
        <rFont val="Arial"/>
        <family val="2"/>
      </rPr>
      <t>240P,770MD</t>
    </r>
  </si>
  <si>
    <t>Papiers
Cartons
Gobelets cart
Bouteilles plast
Canettes
Cartouches encre
Piles</t>
  </si>
  <si>
    <r>
      <t xml:space="preserve">(8449) CIC Rey Grenoble </t>
    </r>
    <r>
      <rPr>
        <sz val="14"/>
        <color rgb="FF000000"/>
        <rFont val="Arial"/>
        <family val="2"/>
      </rPr>
      <t xml:space="preserve">
11 Boulevard Edouard Rey
38000 Grenoble
</t>
    </r>
    <r>
      <rPr>
        <b/>
        <sz val="14"/>
        <color rgb="FF00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 PLUS DE 5 à 6  SACS 110L</t>
    </r>
  </si>
  <si>
    <t xml:space="preserve">Papiers
Cartons
Gob Cartons
</t>
  </si>
  <si>
    <r>
      <t xml:space="preserve">(8747) POINT P Crolles
</t>
    </r>
    <r>
      <rPr>
        <sz val="14"/>
        <color rgb="FF000000"/>
        <rFont val="Arial"/>
        <family val="2"/>
      </rPr>
      <t xml:space="preserve">99 Rue du Moulin
38920 Crolles
</t>
    </r>
    <r>
      <rPr>
        <b/>
        <sz val="14"/>
        <color indexed="8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lundi-vendredi       07:30–12:00, 13:30–17:30
</t>
    </r>
    <r>
      <rPr>
        <b/>
        <sz val="14"/>
        <color indexed="8"/>
        <rFont val="Arial"/>
        <family val="2"/>
      </rPr>
      <t>770P</t>
    </r>
  </si>
  <si>
    <r>
      <t>(24923) TRONIC'S MICROSYSTEMS</t>
    </r>
    <r>
      <rPr>
        <sz val="14"/>
        <color rgb="FF000000"/>
        <rFont val="Arial"/>
        <family val="2"/>
      </rPr>
      <t xml:space="preserve">
98 Rue du Pré de l'Horme
38926 Crolles
lundi -vendredi  08:30–17:30
SI PB interphone 04 76 97 29 50
</t>
    </r>
    <r>
      <rPr>
        <b/>
        <u/>
        <sz val="14"/>
        <color rgb="FFFF0000"/>
        <rFont val="Arial"/>
        <family val="2"/>
      </rPr>
      <t xml:space="preserve">
ATTENTION : 2 BATIMENTS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COLELCTE A LA CORBEILLE : FAIRE LE TOUR DES 20 CORBEILLES + 2 DEMI LUNES</t>
    </r>
  </si>
  <si>
    <r>
      <t>(24761) MAIRIE DE BARRAUX</t>
    </r>
    <r>
      <rPr>
        <sz val="14"/>
        <color rgb="FF000000"/>
        <rFont val="Arial"/>
        <family val="2"/>
      </rPr>
      <t xml:space="preserve">
Place de la Mairie
55 Grande rue
38530 BARRAUX
</t>
    </r>
    <r>
      <rPr>
        <b/>
        <sz val="14"/>
        <color rgb="FF000000"/>
        <rFont val="Arial"/>
        <family val="2"/>
      </rPr>
      <t>240P</t>
    </r>
  </si>
  <si>
    <r>
      <t>(24412) ANTEA GROUP A/B</t>
    </r>
    <r>
      <rPr>
        <sz val="14"/>
        <color rgb="FF000000"/>
        <rFont val="Arial"/>
        <family val="2"/>
      </rPr>
      <t xml:space="preserve">
4 place Robert Schumann 
38000 Grenoble</t>
    </r>
  </si>
  <si>
    <t xml:space="preserve">
Papiers</t>
  </si>
  <si>
    <r>
      <t>(24862) SAMSE Crolles</t>
    </r>
    <r>
      <rPr>
        <sz val="14"/>
        <color rgb="FF000000"/>
        <rFont val="Arial"/>
        <family val="2"/>
      </rPr>
      <t xml:space="preserve">
ZI les Charmanches
586 rue des Bécasses
38920 Crolles
</t>
    </r>
    <r>
      <rPr>
        <b/>
        <sz val="14"/>
        <color rgb="FF000000"/>
        <rFont val="Arial"/>
        <family val="2"/>
      </rPr>
      <t>240GC, 360P</t>
    </r>
  </si>
  <si>
    <r>
      <t xml:space="preserve">(24730) KEOLIS Goncelin </t>
    </r>
    <r>
      <rPr>
        <sz val="14"/>
        <color rgb="FF000000"/>
        <rFont val="Arial"/>
        <family val="2"/>
      </rPr>
      <t xml:space="preserve">
38590 Goncelin
</t>
    </r>
    <r>
      <rPr>
        <b/>
        <sz val="14"/>
        <color rgb="FF000000"/>
        <rFont val="Arial"/>
        <family val="2"/>
      </rPr>
      <t>360P,770C</t>
    </r>
    <r>
      <rPr>
        <sz val="14"/>
        <color rgb="FF000000"/>
        <rFont val="Arial"/>
        <family val="2"/>
      </rPr>
      <t xml:space="preserve">
Envoie bon de passage à  lise.schwanenberger@keolis.com</t>
    </r>
  </si>
  <si>
    <r>
      <t>(62207) APIVIA MACIF MUTUELLE B/B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</si>
  <si>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r>
      <t>(57310) APPLIED MATERIALS - GROUPE NEA</t>
    </r>
    <r>
      <rPr>
        <sz val="14"/>
        <color rgb="FF000000"/>
        <rFont val="Arial"/>
        <family val="2"/>
      </rPr>
      <t xml:space="preserve">
864 Chemin des Fontaines
38190 BERNIN
</t>
    </r>
  </si>
  <si>
    <t>Verre,
Bouteille Plastique</t>
  </si>
  <si>
    <r>
      <t>(24780) MIDALI FRERES GONCELIN BUREAU A/B</t>
    </r>
    <r>
      <rPr>
        <sz val="14"/>
        <color rgb="FF000000"/>
        <rFont val="Arial"/>
        <family val="2"/>
      </rPr>
      <t xml:space="preserve">
29 ZA de la Chandeliere
38570 GONCELIN
</t>
    </r>
    <r>
      <rPr>
        <b/>
        <sz val="14"/>
        <color rgb="FF000000"/>
        <rFont val="Arial"/>
        <family val="2"/>
      </rPr>
      <t xml:space="preserve">
2x120 Papiers + 2x360 Papiers/Cartons</t>
    </r>
  </si>
  <si>
    <t>LIVRER 2x120 Papiers
+
1 Battribox</t>
  </si>
  <si>
    <r>
      <t>(24852) QUALIBAT GRENOBLE</t>
    </r>
    <r>
      <rPr>
        <sz val="14"/>
        <color rgb="FF000000"/>
        <rFont val="Arial"/>
        <family val="2"/>
      </rPr>
      <t xml:space="preserve">
23 Avenue Doyen Louis Weil
38000 Grenoble
</t>
    </r>
    <r>
      <rPr>
        <b/>
        <sz val="14"/>
        <color rgb="FFFF0000"/>
        <rFont val="Arial"/>
        <family val="2"/>
      </rPr>
      <t xml:space="preserve">
2ème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Sacs : 4 corbeilles Akilux
</t>
    </r>
    <r>
      <rPr>
        <b/>
        <sz val="14"/>
        <color rgb="FFFF0000"/>
        <rFont val="Arial"/>
        <family val="2"/>
      </rPr>
      <t>Bien prendre les 4 !!!!</t>
    </r>
  </si>
  <si>
    <r>
      <t xml:space="preserve">(67997) Banque Populaire AURA DOMENE </t>
    </r>
    <r>
      <rPr>
        <sz val="14"/>
        <color rgb="FF000000"/>
        <rFont val="Arial"/>
        <family val="2"/>
      </rPr>
      <t xml:space="preserve">
6 PLACE MATUSSIERE
38420 DOMENE
Mardi au samedi : 8h00 à 12h30 et 13H45-17H45</t>
    </r>
  </si>
  <si>
    <r>
      <t xml:space="preserve">(43363) MIDALI FRERES GONCELIN DEPOT B/B
</t>
    </r>
    <r>
      <rPr>
        <sz val="14"/>
        <color rgb="FF000000"/>
        <rFont val="Arial"/>
        <family val="2"/>
      </rPr>
      <t xml:space="preserve">33 ZA de la Chandelière
38570 GONCELIN
</t>
    </r>
    <r>
      <rPr>
        <b/>
        <sz val="14"/>
        <color rgb="FF000000"/>
        <rFont val="Arial"/>
        <family val="2"/>
      </rPr>
      <t>1x240 Papiers/Cartons</t>
    </r>
  </si>
  <si>
    <r>
      <t>(8532) CREDIT COOP Mistral Grenoble</t>
    </r>
    <r>
      <rPr>
        <sz val="14"/>
        <color rgb="FF000000"/>
        <rFont val="Arial"/>
        <family val="2"/>
      </rPr>
      <t xml:space="preserve">
26 Rue Gustave Eiffe
38000 Grenoble
lundi                                08:45–12:10, 13:50–17:00
mard   vendr edi         08:45–12:10, 14:50–17:00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</si>
  <si>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t>(24719) ATAWEY (MCPHY) A/B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 xml:space="preserve">120 Bio 360Papiers,770MD 770 DIB
</t>
    </r>
    <r>
      <rPr>
        <sz val="14"/>
        <color rgb="FF000000"/>
        <rFont val="Arial"/>
        <family val="2"/>
      </rPr>
      <t>Anne : 06-98-72-88-65
Frédérique : 06-98-72-85-79</t>
    </r>
  </si>
  <si>
    <r>
      <t>(24524) CAELI ENERGIE B/B</t>
    </r>
    <r>
      <rPr>
        <sz val="14"/>
        <color rgb="FF000000"/>
        <rFont val="Arial"/>
        <family val="2"/>
      </rPr>
      <t xml:space="preserve">
73D Rue Général Mangin
Porte O
38100 GRENBOLE
</t>
    </r>
    <r>
      <rPr>
        <b/>
        <sz val="14"/>
        <color rgb="FF000000"/>
        <rFont val="Arial"/>
        <family val="2"/>
      </rPr>
      <t>770C+ 3 Aquilux</t>
    </r>
  </si>
  <si>
    <t>F</t>
  </si>
  <si>
    <t>GRENOBLE / EDF SMV</t>
  </si>
  <si>
    <t>Grenoble / SMV / Meylan</t>
  </si>
  <si>
    <t>Bassin de Chambéry / Périphérie d'Albertville</t>
  </si>
  <si>
    <t>Maurienne / Aime / Lycée Marie Reynoard</t>
  </si>
  <si>
    <t>GAZ ,10</t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</si>
  <si>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 xml:space="preserve">
10x360P en location MAIS 7 doivent être en rotation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</si>
  <si>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>AVANT 9 H</t>
    </r>
    <r>
      <rPr>
        <sz val="14"/>
        <color rgb="FF000000"/>
        <rFont val="Arial"/>
        <family val="2"/>
      </rPr>
      <t xml:space="preserve"> 
06 14 07 41 10 
0635389608</t>
    </r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</si>
  <si>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
06.10.73.34.52</t>
    </r>
  </si>
  <si>
    <r>
      <t>(24420) AREA Sainte Hélène sur Isère</t>
    </r>
    <r>
      <rPr>
        <sz val="14"/>
        <color rgb="FF000000"/>
        <rFont val="Arial"/>
        <family val="2"/>
      </rPr>
      <t xml:space="preserve">
Péage de Ste hélène sur Isère
73460 Sainte Hélène sur Isère
</t>
    </r>
    <r>
      <rPr>
        <b/>
        <sz val="14"/>
        <color rgb="FF000000"/>
        <rFont val="Arial"/>
        <family val="2"/>
      </rPr>
      <t xml:space="preserve">
240MD</t>
    </r>
  </si>
  <si>
    <t>Gobelets carton
Canettes
Bouteilles plastique
Verres</t>
  </si>
  <si>
    <r>
      <t>(24895) SPIP Grenoble B/D</t>
    </r>
    <r>
      <rPr>
        <sz val="14"/>
        <color rgb="FF000000"/>
        <rFont val="Arial"/>
        <family val="2"/>
      </rPr>
      <t xml:space="preserve">
84 Rue des Alliés
38100 Grenoble</t>
    </r>
  </si>
  <si>
    <r>
      <t xml:space="preserve">(55463) LOCA RECEPTION ( KILOUTOU ) A/C
</t>
    </r>
    <r>
      <rPr>
        <sz val="14"/>
        <color rgb="FF000000"/>
        <rFont val="Arial"/>
        <family val="2"/>
      </rPr>
      <t xml:space="preserve">6 Rue de Brotterode
38950 SAINT MARTIN LE VINOUX
</t>
    </r>
  </si>
  <si>
    <t>Film plastique
&amp; 1 collecte en sac de 5 sac MD et papier.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</si>
  <si>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 Demi lunes confidentielles </t>
    </r>
    <r>
      <rPr>
        <b/>
        <sz val="14"/>
        <color rgb="FFFF0000"/>
        <rFont val="Arial"/>
        <family val="2"/>
      </rPr>
      <t xml:space="preserve">(Sacs bleus)
</t>
    </r>
    <r>
      <rPr>
        <b/>
        <sz val="14"/>
        <rFont val="Arial"/>
        <family val="2"/>
      </rPr>
      <t xml:space="preserve">1x120 Bio + 1x360 Papiers + 1x770 DIB + 1x770 MD/Cartons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CARTOUCHES D'ENCRE</t>
    </r>
  </si>
  <si>
    <r>
      <t>(8749) POINT P Carrelage Grenoble C/D</t>
    </r>
    <r>
      <rPr>
        <sz val="14"/>
        <color rgb="FF000000"/>
        <rFont val="Arial"/>
        <family val="2"/>
      </rPr>
      <t xml:space="preserve">
52 Rue des Alliés
38100 Grenoble
lundi-vendredi          07:00–12:00, 13:30–17:30
</t>
    </r>
    <r>
      <rPr>
        <b/>
        <sz val="14"/>
        <color rgb="FF000000"/>
        <rFont val="Arial"/>
        <family val="2"/>
      </rPr>
      <t>770P</t>
    </r>
    <r>
      <rPr>
        <sz val="14"/>
        <color rgb="FF000000"/>
        <rFont val="Arial"/>
        <family val="2"/>
      </rPr>
      <t xml:space="preserve">
</t>
    </r>
  </si>
  <si>
    <r>
      <t xml:space="preserve">(24554) CIBLEX B/C
</t>
    </r>
    <r>
      <rPr>
        <sz val="14"/>
        <color rgb="FF000000"/>
        <rFont val="Arial"/>
        <family val="2"/>
      </rPr>
      <t xml:space="preserve">25 rue Louis Gagnière
38950 Saint martin le Vinoux
</t>
    </r>
    <r>
      <rPr>
        <b/>
        <sz val="14"/>
        <color rgb="FF000000"/>
        <rFont val="Arial"/>
        <family val="2"/>
      </rPr>
      <t>360P/C,360MD</t>
    </r>
  </si>
  <si>
    <r>
      <t>(24815) OPP BTP Echirolles B/G</t>
    </r>
    <r>
      <rPr>
        <sz val="14"/>
        <color rgb="FF000000"/>
        <rFont val="Arial"/>
        <family val="2"/>
      </rPr>
      <t xml:space="preserve">
Rue des Méridiens
38130 Échirolles
lundi-jeudi            08:30–12:00, 14:00–17:00
vendredi      08:30–12:00, 14:00–16:00
</t>
    </r>
    <r>
      <rPr>
        <b/>
        <sz val="14"/>
        <color rgb="FF000000"/>
        <rFont val="Arial"/>
        <family val="2"/>
      </rPr>
      <t>Sacs</t>
    </r>
  </si>
  <si>
    <r>
      <t>(24692) GEODIS SAINT HELENE DU LAC</t>
    </r>
    <r>
      <rPr>
        <sz val="14"/>
        <color rgb="FF000000"/>
        <rFont val="Arial"/>
        <family val="2"/>
      </rPr>
      <t xml:space="preserve">
149 avenue Marco Polo
Parc d'Activité Alpespace
73800 Saint Héléne du Lac
</t>
    </r>
    <r>
      <rPr>
        <b/>
        <sz val="14"/>
        <color rgb="FF000000"/>
        <rFont val="Arial"/>
        <family val="2"/>
      </rPr>
      <t>770MD</t>
    </r>
  </si>
  <si>
    <r>
      <t xml:space="preserve">(72808) GEME LYON TURIN SAINT JEAN DE MAURIENNE
</t>
    </r>
    <r>
      <rPr>
        <sz val="14"/>
        <color rgb="FF000000"/>
        <rFont val="Arial"/>
        <family val="2"/>
      </rPr>
      <t xml:space="preserve">94 Rue Louis Sibué
73300 SAINT JEAN DE MAURIENNE
</t>
    </r>
    <r>
      <rPr>
        <b/>
        <sz val="14"/>
        <color rgb="FFFF0000"/>
        <rFont val="Arial"/>
        <family val="2"/>
      </rPr>
      <t>8h-12h</t>
    </r>
    <r>
      <rPr>
        <b/>
        <sz val="14"/>
        <color rgb="FF000000"/>
        <rFont val="Arial"/>
        <family val="2"/>
      </rPr>
      <t xml:space="preserve">
Collecte à la corbeille + cartons à plat</t>
    </r>
  </si>
  <si>
    <r>
      <t xml:space="preserve">(61830) Richardson Plastique et Caoutchouc </t>
    </r>
    <r>
      <rPr>
        <b/>
        <sz val="22"/>
        <color rgb="FF00B050"/>
        <rFont val="Arial"/>
        <family val="2"/>
      </rPr>
      <t>D/D</t>
    </r>
    <r>
      <rPr>
        <sz val="14"/>
        <color rgb="FF000000"/>
        <rFont val="Arial"/>
        <family val="2"/>
      </rPr>
      <t xml:space="preserve">
19 Rue Gustave Flaubert,
38100 Grenoble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1x120L cartouches A la demande</t>
    </r>
  </si>
  <si>
    <t xml:space="preserve">Papier/Carton 
MD
</t>
  </si>
  <si>
    <r>
      <t xml:space="preserve">(24755) LOCAM Saint Martin le Vinoux C/C
</t>
    </r>
    <r>
      <rPr>
        <sz val="14"/>
        <rFont val="Arial"/>
        <family val="2"/>
      </rPr>
      <t>1 RUE CONRAD KILLIAN</t>
    </r>
    <r>
      <rPr>
        <sz val="14"/>
        <color rgb="FF000000"/>
        <rFont val="Arial"/>
        <family val="2"/>
      </rPr>
      <t xml:space="preserve">
38950 Saint-Martin-le-Vinoux
</t>
    </r>
    <r>
      <rPr>
        <b/>
        <sz val="14"/>
        <color rgb="FFFF0000"/>
        <rFont val="Arial"/>
        <family val="2"/>
      </rPr>
      <t xml:space="preserve">CODE : A1990B
Si ne fonctionne pas, SMS au  06 73 86 74 48 ou 07 88 16 07 84
</t>
    </r>
    <r>
      <rPr>
        <sz val="14"/>
        <color rgb="FF000000"/>
        <rFont val="Arial"/>
        <family val="2"/>
      </rPr>
      <t xml:space="preserve">
au 1er étage avec ascenseur
lundi  vendredi         08:30–12:30, 13:30–18:00
</t>
    </r>
    <r>
      <rPr>
        <b/>
        <sz val="14"/>
        <color rgb="FF000000"/>
        <rFont val="Arial"/>
        <family val="2"/>
      </rPr>
      <t>Sacs
Collecte Accueil et cuisine</t>
    </r>
  </si>
  <si>
    <t>Papiers 
Gobelets cartons
Bouteilles plastiques</t>
  </si>
  <si>
    <r>
      <t>(24597) DEKRA Echirolles C/G</t>
    </r>
    <r>
      <rPr>
        <sz val="14"/>
        <color rgb="FF000000"/>
        <rFont val="Arial"/>
        <family val="2"/>
      </rPr>
      <t xml:space="preserve">
4 Rue des Méridiens
38130 Échirolles
</t>
    </r>
    <r>
      <rPr>
        <b/>
        <sz val="14"/>
        <color rgb="FF000000"/>
        <rFont val="Arial"/>
        <family val="2"/>
      </rPr>
      <t>1x360 Papier et 1x360Carton</t>
    </r>
  </si>
  <si>
    <r>
      <t xml:space="preserve">(24413) APAVE EXPLOITATION France
</t>
    </r>
    <r>
      <rPr>
        <sz val="14"/>
        <color rgb="FF000000"/>
        <rFont val="Arial"/>
        <family val="2"/>
      </rPr>
      <t xml:space="preserve">497 avenue Léonaed De Vinci
73800 Saint Héléne du Lac
</t>
    </r>
    <r>
      <rPr>
        <b/>
        <sz val="14"/>
        <color rgb="FF000000"/>
        <rFont val="Arial"/>
        <family val="2"/>
      </rPr>
      <t>360P,770MD</t>
    </r>
  </si>
  <si>
    <t>Papiers
Cartons
Piles
DEEE</t>
  </si>
  <si>
    <r>
      <t>(68034) Banque de Savoie AIME</t>
    </r>
    <r>
      <rPr>
        <sz val="14"/>
        <color rgb="FF000000"/>
        <rFont val="Arial"/>
        <family val="2"/>
      </rPr>
      <t xml:space="preserve">
272 GRANDE RUE 
73210 AIME
</t>
    </r>
    <r>
      <rPr>
        <b/>
        <sz val="14"/>
        <color rgb="FFFF0000"/>
        <rFont val="Arial"/>
        <family val="2"/>
      </rPr>
      <t xml:space="preserve">Lundi ET Vendredi Uniquement </t>
    </r>
    <r>
      <rPr>
        <sz val="14"/>
        <color rgb="FF000000"/>
        <rFont val="Arial"/>
        <family val="2"/>
      </rPr>
      <t xml:space="preserve"> 8h30 12h/13h40 17h30</t>
    </r>
  </si>
  <si>
    <r>
      <t xml:space="preserve">(24742) LACOSTE </t>
    </r>
    <r>
      <rPr>
        <sz val="14"/>
        <color rgb="FF000000"/>
        <rFont val="Arial"/>
        <family val="2"/>
      </rPr>
      <t xml:space="preserve">
2 Place. Docteur Léon Martin
38000 Grenoble
lundi  au vendredi  : 10:00–19:00
</t>
    </r>
  </si>
  <si>
    <r>
      <t xml:space="preserve">(56609) MAAF ECHIROLLES </t>
    </r>
    <r>
      <rPr>
        <b/>
        <sz val="24"/>
        <color rgb="FF00B050"/>
        <rFont val="Arial"/>
        <family val="2"/>
      </rPr>
      <t>D/G</t>
    </r>
    <r>
      <rPr>
        <sz val="14"/>
        <color rgb="FF000000"/>
        <rFont val="Arial"/>
        <family val="2"/>
      </rPr>
      <t xml:space="preserve">
4 Rue de l'Octant
Bâtiment ALPHA
38130 Echirolles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06 37 62 33 86
</t>
    </r>
    <r>
      <rPr>
        <b/>
        <sz val="14"/>
        <color rgb="FFFF0000"/>
        <rFont val="Arial"/>
        <family val="2"/>
      </rPr>
      <t>BADGE</t>
    </r>
  </si>
  <si>
    <r>
      <rPr>
        <b/>
        <sz val="14"/>
        <color rgb="FF000000"/>
        <rFont val="Arial"/>
        <family val="2"/>
      </rPr>
      <t>(24500) CADS Frontenex (TD 8858)</t>
    </r>
    <r>
      <rPr>
        <sz val="14"/>
        <color rgb="FF000000"/>
        <rFont val="Arial"/>
        <family val="2"/>
      </rPr>
      <t xml:space="preserve">
Immeuble le Colibri
11 bis Rue de la Mairie
73460 Frontenex
mardi au vendredi 9h00 - 17h00</t>
    </r>
  </si>
  <si>
    <r>
      <t xml:space="preserve">(48105) MAAF-MEYLAN </t>
    </r>
    <r>
      <rPr>
        <sz val="14"/>
        <color rgb="FF000000"/>
        <rFont val="Arial"/>
        <family val="2"/>
      </rPr>
      <t xml:space="preserve">
43   Boulevard des Alpes 
38240 MEYLAN 
0645458915 
Lundi au Vendredi : 9h-12h / 13h30-17h30 
</t>
    </r>
    <r>
      <rPr>
        <b/>
        <sz val="14"/>
        <color rgb="FF000000"/>
        <rFont val="Arial"/>
        <family val="2"/>
      </rPr>
      <t>Collecte à la corbeille</t>
    </r>
  </si>
  <si>
    <r>
      <t>(24737) KOESIO,Echirolles E/G</t>
    </r>
    <r>
      <rPr>
        <sz val="14"/>
        <color rgb="FF000000"/>
        <rFont val="Arial"/>
        <family val="2"/>
      </rPr>
      <t xml:space="preserve">
3 Rue de l'Octant
38130 Échirolles
lundi-vendredi 09:00–17:00
</t>
    </r>
    <r>
      <rPr>
        <b/>
        <sz val="14"/>
        <color rgb="FF000000"/>
        <rFont val="Arial"/>
        <family val="2"/>
      </rPr>
      <t>120V,360P,770MD</t>
    </r>
  </si>
  <si>
    <t>Papiers
Cartons
Verres</t>
  </si>
  <si>
    <r>
      <rPr>
        <b/>
        <sz val="14"/>
        <color rgb="FF000000"/>
        <rFont val="Arial"/>
        <family val="2"/>
      </rPr>
      <t xml:space="preserve">(24673) EUROVIA Frontenex
</t>
    </r>
    <r>
      <rPr>
        <sz val="14"/>
        <color rgb="FF000000"/>
        <rFont val="Arial"/>
        <family val="2"/>
      </rPr>
      <t>7 rue de l'Expansion
73460 Frontenex
Lundi au vendredi : 8h00 - 17h00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360Psécu,360GBsécu</t>
    </r>
  </si>
  <si>
    <t xml:space="preserve">
Papiers
Cartons
Piles
Verres
</t>
  </si>
  <si>
    <r>
      <t>(24394) ABYLSEN</t>
    </r>
    <r>
      <rPr>
        <sz val="14"/>
        <color rgb="FF000000"/>
        <rFont val="Arial"/>
        <family val="2"/>
      </rPr>
      <t xml:space="preserve">
26 rue Gustave Eiffel
38000 Grenoble
</t>
    </r>
    <r>
      <rPr>
        <b/>
        <sz val="14"/>
        <color rgb="FF000000"/>
        <rFont val="Arial"/>
        <family val="2"/>
      </rPr>
      <t xml:space="preserve">
Sacs</t>
    </r>
  </si>
  <si>
    <r>
      <t>(64975) STRATON AUTOMATION</t>
    </r>
    <r>
      <rPr>
        <sz val="14"/>
        <color rgb="FF000000"/>
        <rFont val="Arial"/>
        <family val="2"/>
      </rPr>
      <t xml:space="preserve">
Rue du Sextant
38130 Echirolles
</t>
    </r>
    <r>
      <rPr>
        <b/>
        <sz val="14"/>
        <color rgb="FF000000"/>
        <rFont val="Arial"/>
        <family val="2"/>
      </rPr>
      <t>Collecte en sac</t>
    </r>
  </si>
  <si>
    <t>1 papier, 1 canette, 1 bouteille plastique</t>
  </si>
  <si>
    <r>
      <rPr>
        <b/>
        <sz val="14"/>
        <color rgb="FF000000"/>
        <rFont val="Arial"/>
        <family val="2"/>
      </rPr>
      <t>(49746) EIFFAGE ENERGIE SYSTEMES TOURNON</t>
    </r>
    <r>
      <rPr>
        <sz val="14"/>
        <color rgb="FF000000"/>
        <rFont val="Arial"/>
        <family val="2"/>
      </rPr>
      <t xml:space="preserve">
ZA CARREFOUR DES VALLEES
73460 TOURNON
</t>
    </r>
    <r>
      <rPr>
        <b/>
        <u/>
        <sz val="14"/>
        <color rgb="FF00B050"/>
        <rFont val="Arial"/>
        <family val="2"/>
      </rPr>
      <t xml:space="preserve">PONCTUEL S04 </t>
    </r>
    <r>
      <rPr>
        <b/>
        <sz val="14"/>
        <color rgb="FF00B050"/>
        <rFont val="Arial"/>
        <family val="2"/>
      </rPr>
      <t>: RETRAIT 1X360 PAPIERS + 1SAC DE MEGOTS
LIVRAISON 1X240 PAPIERS</t>
    </r>
  </si>
  <si>
    <t>A PARTIR DE LA S04, 1X240 PAPIERS A LA PLACE DE 1X360 PAPIERS</t>
  </si>
  <si>
    <t xml:space="preserve">
360L papiers
770lL MD :Gobelets carton
Canettes
Bouteilles plastique
</t>
  </si>
  <si>
    <r>
      <t xml:space="preserve">(24781) Milleis Banque Privée </t>
    </r>
    <r>
      <rPr>
        <sz val="14"/>
        <color rgb="FF000000"/>
        <rFont val="Arial"/>
        <family val="2"/>
      </rPr>
      <t xml:space="preserve">
47 Av. Alsace Lorraine
38000 Grenoble
 lundi-vendredi          08:45–12:30, 13:30–17:15
</t>
    </r>
    <r>
      <rPr>
        <b/>
        <sz val="14"/>
        <color rgb="FFFF0000"/>
        <rFont val="Arial"/>
        <family val="2"/>
      </rPr>
      <t>Vider caisson</t>
    </r>
  </si>
  <si>
    <r>
      <t xml:space="preserve">(24653) EUREX(anciennement Eybens)
</t>
    </r>
    <r>
      <rPr>
        <sz val="14"/>
        <color rgb="FF000000"/>
        <rFont val="Arial"/>
        <family val="2"/>
      </rPr>
      <t>4 rue de l'Octant
Parc Sud Galaxie
38130 ECHIROLLES</t>
    </r>
  </si>
  <si>
    <t>Papiers
Cartons
Gobelets Cart</t>
  </si>
  <si>
    <r>
      <t xml:space="preserve">(24634) ENTREPOT DU BRICOLAGE Albertville
</t>
    </r>
    <r>
      <rPr>
        <sz val="14"/>
        <color rgb="FF000000"/>
        <rFont val="Arial"/>
        <family val="2"/>
      </rPr>
      <t xml:space="preserve">93 Zone Artisanale le Grand Pré
73200 Gilly sur Isère
</t>
    </r>
    <r>
      <rPr>
        <b/>
        <sz val="14"/>
        <color rgb="FF000000"/>
        <rFont val="Arial"/>
        <family val="2"/>
      </rPr>
      <t>2X360P,770MD</t>
    </r>
    <r>
      <rPr>
        <sz val="14"/>
        <color rgb="FF000000"/>
        <rFont val="Arial"/>
        <family val="2"/>
      </rPr>
      <t xml:space="preserve">
</t>
    </r>
  </si>
  <si>
    <t xml:space="preserve">Papiers
Cartons
Gobelets carton
Canettes
Bouteilles plastique
</t>
  </si>
  <si>
    <t>papier
Bouteilles pet
gobelets carton
Piles
carton</t>
  </si>
  <si>
    <r>
      <t>(60072) ARTELIA GRIE  F/G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</si>
  <si>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r>
      <t xml:space="preserve">(24622)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3X770,3X770 MD,3X770 DIB</t>
    </r>
  </si>
  <si>
    <t>2xSemaine</t>
  </si>
  <si>
    <r>
      <t xml:space="preserve">(60402) ARTELIA HOLDING </t>
    </r>
    <r>
      <rPr>
        <b/>
        <sz val="22"/>
        <color rgb="FF00B050"/>
        <rFont val="Arial"/>
        <family val="2"/>
      </rPr>
      <t>G/G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</t>
    </r>
  </si>
  <si>
    <r>
      <t xml:space="preserve">(8681) LCL Echirolles </t>
    </r>
    <r>
      <rPr>
        <sz val="14"/>
        <color rgb="FF000000"/>
        <rFont val="Arial"/>
        <family val="2"/>
      </rPr>
      <t xml:space="preserve">
46 cours Jean Jaurès
38130 Echirolles
lundi         Fermé
mardi-vendredi       8h30 à 12h et de 13h30 à 18h
jeudi          8h30 à 12h et de 14h15 à 18h
On les prend lorsqu'ils sont à plat et donc manipulables.
On les laisse s'il sont en vrac et non pliés!</t>
    </r>
  </si>
  <si>
    <t>Savoie</t>
  </si>
  <si>
    <t>Chambéry / Bassin de Chambéry / Grésivaudan 2/2</t>
  </si>
  <si>
    <t>Grenoble / SMV / Pasquier</t>
  </si>
  <si>
    <r>
      <rPr>
        <b/>
        <sz val="14"/>
        <color rgb="FF000000"/>
        <rFont val="Arial"/>
        <family val="2"/>
      </rPr>
      <t>(68036) Banque de Savoie SAINT ALBAN LEYSSE</t>
    </r>
    <r>
      <rPr>
        <sz val="14"/>
        <color rgb="FF000000"/>
        <rFont val="Arial"/>
        <family val="2"/>
      </rPr>
      <t xml:space="preserve">
87 AVE DE CHAMBERY
73230 ST ALBAN LEYSSE
Lundi au Vendredi : </t>
    </r>
    <r>
      <rPr>
        <b/>
        <sz val="14"/>
        <color rgb="FFFF0000"/>
        <rFont val="Arial"/>
        <family val="2"/>
      </rPr>
      <t>8h30 - 12h</t>
    </r>
    <r>
      <rPr>
        <sz val="14"/>
        <color rgb="FF000000"/>
        <rFont val="Arial"/>
        <family val="2"/>
      </rPr>
      <t xml:space="preserve">
</t>
    </r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</si>
  <si>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15X240P,770MD
COLLECTER DEMI LUNE SECU ET LES AUTRES SI PLEINES
SAUF DIB BATIMENT B2 SERVICE RH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</si>
  <si>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
AVANT 9 H 
</t>
    </r>
    <r>
      <rPr>
        <sz val="14"/>
        <color rgb="FF000000"/>
        <rFont val="Arial"/>
        <family val="2"/>
      </rPr>
      <t>06 14 07 41 10 
0635389608</t>
    </r>
  </si>
  <si>
    <r>
      <t>(50672) TOUTENVERT CHATTE</t>
    </r>
    <r>
      <rPr>
        <sz val="14"/>
        <color rgb="FF000000"/>
        <rFont val="Arial"/>
        <family val="2"/>
      </rPr>
      <t xml:space="preserve">
25 Zone de la Gloriette
38160 Chatte
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8h00 - 12h00 / 14h00 - 17h00</t>
    </r>
    <r>
      <rPr>
        <b/>
        <sz val="18"/>
        <color rgb="FF000000"/>
        <rFont val="Arial"/>
        <family val="2"/>
      </rPr>
      <t xml:space="preserve">
</t>
    </r>
    <r>
      <rPr>
        <sz val="18"/>
        <color rgb="FF000000"/>
        <rFont val="Arial"/>
        <family val="2"/>
      </rPr>
      <t xml:space="preserve">
1 X 360 PAPIER + 1 X 770 MD + 1 caisson conf. (sac gris)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ATTENTION TOP PRIO - Client ULTRA sensible</t>
    </r>
    <r>
      <rPr>
        <b/>
        <u/>
        <sz val="16"/>
        <color rgb="FFFF0000"/>
        <rFont val="Arial"/>
        <family val="2"/>
      </rPr>
      <t xml:space="preserve">
</t>
    </r>
  </si>
  <si>
    <t>MD
Papier
Papier CONF dans caisson</t>
  </si>
  <si>
    <r>
      <t>(9657) CCF (HSBC) Gambetta Grenoble</t>
    </r>
    <r>
      <rPr>
        <sz val="14"/>
        <color rgb="FF000000"/>
        <rFont val="Arial"/>
        <family val="2"/>
      </rPr>
      <t xml:space="preserve">
16 Bd Gambetta
38000 Grenoble
lundi-vendredi          09:00–12:30, 14:00–17:30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 3 sacs 110L MAX, tous flux confondus (PAPIER - MULTI - DIB contractuel) + 4 à 5 cartons à plat</t>
    </r>
    <r>
      <rPr>
        <b/>
        <sz val="14"/>
        <color rgb="FF000000"/>
        <rFont val="Arial"/>
        <family val="2"/>
      </rPr>
      <t xml:space="preserve">  </t>
    </r>
  </si>
  <si>
    <r>
      <t xml:space="preserve">(8799) France Travail Montmélian
</t>
    </r>
    <r>
      <rPr>
        <sz val="14"/>
        <color rgb="FF000000"/>
        <rFont val="Arial"/>
        <family val="2"/>
      </rPr>
      <t xml:space="preserve">363 avenue de la gare
73800 Montmélian
</t>
    </r>
    <r>
      <rPr>
        <b/>
        <sz val="14"/>
        <color rgb="FF000000"/>
        <rFont val="Arial"/>
        <family val="2"/>
      </rPr>
      <t>360P,360MD</t>
    </r>
  </si>
  <si>
    <t>RETIRER TOUT LES BACS
+
LIVRER 1X360 PAPIERS + 1X360 MD</t>
  </si>
  <si>
    <r>
      <t xml:space="preserve">(8689)  LCL ile Verte
</t>
    </r>
    <r>
      <rPr>
        <sz val="14"/>
        <color rgb="FF000000"/>
        <rFont val="Arial"/>
        <family val="2"/>
      </rPr>
      <t xml:space="preserve">26 Av. Maréchal Randon
38000 Grenoble
mardi  vendredi       08:30–12:00, 13:30–17:45
jeudi         08:30–12:00, 14:30–17:45
</t>
    </r>
    <r>
      <rPr>
        <b/>
        <sz val="14"/>
        <color indexed="8"/>
        <rFont val="Arial"/>
        <family val="2"/>
      </rPr>
      <t xml:space="preserve">
laisser cartons en vrac et non pliés!
Sacs, cartons</t>
    </r>
  </si>
  <si>
    <r>
      <t>(25310) POINT P CHATTE BMRA</t>
    </r>
    <r>
      <rPr>
        <sz val="14"/>
        <color rgb="FF000000"/>
        <rFont val="Arial"/>
        <family val="2"/>
      </rPr>
      <t xml:space="preserve">
200 ZI La Gloriette
38160 Chatte</t>
    </r>
  </si>
  <si>
    <r>
      <t xml:space="preserve">(8531) CREDIT COOP Gambetta Grenoble 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FF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08:45–12:10, 13:50–17:00
mardi  et jeudi       08:45–12:10
</t>
    </r>
    <r>
      <rPr>
        <b/>
        <sz val="14"/>
        <color rgb="FF000000"/>
        <rFont val="Arial"/>
        <family val="2"/>
      </rPr>
      <t>Sacs, cartons</t>
    </r>
  </si>
  <si>
    <r>
      <rPr>
        <b/>
        <sz val="14"/>
        <color rgb="FF000000"/>
        <rFont val="Arial"/>
        <family val="2"/>
      </rPr>
      <t>(68039) Banque Populaire AURA La MOTTE-SERVOLEX</t>
    </r>
    <r>
      <rPr>
        <sz val="14"/>
        <color rgb="FF000000"/>
        <rFont val="Arial"/>
        <family val="2"/>
      </rPr>
      <t xml:space="preserve">
351 AVENUE COSTA DE BEAUREGARD
73290 La MOTTE-SERVOLEX
Mardi Mercredi Vendredi 
8h30 - 12h30 et 13h45 à 17h45
le Jeudi
8h30 - 12h00 et 13h45 à 17h45</t>
    </r>
  </si>
  <si>
    <r>
      <t xml:space="preserve">(24598) DEKRA Montmélian
</t>
    </r>
    <r>
      <rPr>
        <sz val="14"/>
        <color rgb="FF000000"/>
        <rFont val="Arial"/>
        <family val="2"/>
      </rPr>
      <t xml:space="preserve">695 avenue Paul Louis Merlin
73800 Montmélian
</t>
    </r>
    <r>
      <rPr>
        <b/>
        <sz val="14"/>
        <color rgb="FF000000"/>
        <rFont val="Arial"/>
        <family val="2"/>
      </rPr>
      <t xml:space="preserve">
240P</t>
    </r>
  </si>
  <si>
    <t>papiers
Cartons
Gobelets carton
Bouteilles plastique
Piles</t>
  </si>
  <si>
    <r>
      <t>(48641) GMF - GRENOBLE LIBÉRATION  A/B</t>
    </r>
    <r>
      <rPr>
        <sz val="14"/>
        <color rgb="FF000000"/>
        <rFont val="Arial"/>
        <family val="2"/>
      </rPr>
      <t xml:space="preserve">
77 B Cours de la Liberation et du Général De Gaulle 
38100 GRENOBLE
0645458915 
9h12 12h30  12h30 14h 17h30 
1,2,3,4,5 
</t>
    </r>
    <r>
      <rPr>
        <b/>
        <sz val="14"/>
        <color rgb="FF000000"/>
        <rFont val="Arial"/>
        <family val="2"/>
      </rPr>
      <t xml:space="preserve">
Collecte à la corbeille</t>
    </r>
  </si>
  <si>
    <r>
      <t>BPAURA SAINT MARCELLIN</t>
    </r>
    <r>
      <rPr>
        <sz val="14"/>
        <color rgb="FF000000"/>
        <rFont val="Arial"/>
        <family val="2"/>
      </rPr>
      <t xml:space="preserve">
156/160 Avenue de Romans
38160 Saint Marcellin
Mardi Mercredi Vendredi  : 8h30 - 12h30 et 13h45 - 17h45
Jeudi : 8h30 - 12h00 / 13h45 - 17h45
</t>
    </r>
  </si>
  <si>
    <r>
      <t>(8750) POINT P Vercors, Grenoble</t>
    </r>
    <r>
      <rPr>
        <sz val="14"/>
        <color rgb="FF000000"/>
        <rFont val="Arial"/>
        <family val="2"/>
      </rPr>
      <t xml:space="preserve">
48 avenue Rhin et Danube
38100 Grenoble
</t>
    </r>
    <r>
      <rPr>
        <b/>
        <sz val="14"/>
        <color rgb="FF000000"/>
        <rFont val="Arial"/>
        <family val="2"/>
      </rPr>
      <t>360P,770P</t>
    </r>
  </si>
  <si>
    <r>
      <t>(24530) CDG73</t>
    </r>
    <r>
      <rPr>
        <sz val="14"/>
        <color rgb="FF000000"/>
        <rFont val="Arial"/>
        <family val="2"/>
      </rPr>
      <t xml:space="preserve">
113 Voie Albert Einstein
73800 Porte-de-Savoie
lundi-vendredi       08:30–12:00, 13:30–17:30
</t>
    </r>
    <r>
      <rPr>
        <b/>
        <sz val="14"/>
        <color rgb="FF000000"/>
        <rFont val="Arial"/>
        <family val="2"/>
      </rPr>
      <t>Batiment Ceres RDC : 1X240 papier
Batiment Mars RDC : 1x240 papier
Batiment Ceres 1er étage 1x360 MD</t>
    </r>
  </si>
  <si>
    <r>
      <t>(24686) FROMAGER SAVOYARD</t>
    </r>
    <r>
      <rPr>
        <sz val="14"/>
        <color rgb="FF000000"/>
        <rFont val="Arial"/>
        <family val="2"/>
      </rPr>
      <t xml:space="preserve">
19 avenue de la Caronnière
73800 Montmélian
</t>
    </r>
    <r>
      <rPr>
        <b/>
        <sz val="14"/>
        <color rgb="FF000000"/>
        <rFont val="Arial"/>
        <family val="2"/>
      </rPr>
      <t xml:space="preserve">
770MD sécu,240P sécu </t>
    </r>
  </si>
  <si>
    <r>
      <t xml:space="preserve">(8690) LCL Liberation Grenoble  B/B 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</t>
    </r>
    <r>
      <rPr>
        <b/>
        <sz val="14"/>
        <color rgb="FF000000"/>
        <rFont val="Arial"/>
        <family val="2"/>
      </rPr>
      <t xml:space="preserve">
Sacs, cartons pliés, DIB</t>
    </r>
  </si>
  <si>
    <r>
      <t>(8378) CERA SAINT MARCELLIN</t>
    </r>
    <r>
      <rPr>
        <sz val="14"/>
        <color rgb="FF000000"/>
        <rFont val="Arial"/>
        <family val="2"/>
      </rPr>
      <t xml:space="preserve">
32 Cours Vallier
38160 Saint Marcellin
Mardi- vendredi  09:15 - 12:30 13:30 - 18:00
</t>
    </r>
  </si>
  <si>
    <r>
      <t>(24583) CREDIT MUTUEL Europole Grenoble</t>
    </r>
    <r>
      <rPr>
        <sz val="14"/>
        <color rgb="FF000000"/>
        <rFont val="Arial"/>
        <family val="2"/>
      </rPr>
      <t xml:space="preserve">
1 Place Firmin Gauthier
38000 Grenoble
lundi  vendredi          08:00–12:00,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</si>
  <si>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 xml:space="preserve">(24794) NANTET Montmélian
</t>
    </r>
    <r>
      <rPr>
        <sz val="14"/>
        <color rgb="FF000000"/>
        <rFont val="Arial"/>
        <family val="2"/>
      </rPr>
      <t xml:space="preserve">Le Quartz
96 Route sur Digue
738000 MONTMÉLIAN
</t>
    </r>
    <r>
      <rPr>
        <b/>
        <sz val="14"/>
        <rFont val="Arial"/>
        <family val="2"/>
      </rPr>
      <t xml:space="preserve">360P </t>
    </r>
    <r>
      <rPr>
        <b/>
        <sz val="16"/>
        <color rgb="FFFF0000"/>
        <rFont val="Arial"/>
        <family val="2"/>
      </rPr>
      <t>sécu</t>
    </r>
    <r>
      <rPr>
        <b/>
        <sz val="14"/>
        <rFont val="Arial"/>
        <family val="2"/>
      </rPr>
      <t>,  360MD</t>
    </r>
    <r>
      <rPr>
        <sz val="14"/>
        <color rgb="FF000000"/>
        <rFont val="Arial"/>
        <family val="2"/>
      </rPr>
      <t xml:space="preserve"> </t>
    </r>
    <r>
      <rPr>
        <b/>
        <sz val="16"/>
        <color rgb="FFFF0000"/>
        <rFont val="Arial"/>
        <family val="2"/>
      </rPr>
      <t>sécu</t>
    </r>
  </si>
  <si>
    <r>
      <t>(8717) LCL Saint Marcellin A/B</t>
    </r>
    <r>
      <rPr>
        <sz val="14"/>
        <color rgb="FF000000"/>
        <rFont val="Arial"/>
        <family val="2"/>
      </rPr>
      <t xml:space="preserve">
17 PL d'Armes
38160 Saint Marcellin 
Mardi - vendredi : 08:30 - 12:00 13:30 - 17:45
Jeudi	 08:30 - 12:00 14:15 - 17:45
</t>
    </r>
  </si>
  <si>
    <r>
      <t>(24584) ALLEGRO Microsystem (CROCUS)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</si>
  <si>
    <r>
      <rPr>
        <b/>
        <sz val="14"/>
        <color rgb="FF000000"/>
        <rFont val="Arial"/>
        <family val="2"/>
      </rPr>
      <t>(68014) Banque Populaire AURA CHAMBERY</t>
    </r>
    <r>
      <rPr>
        <sz val="14"/>
        <color rgb="FF000000"/>
        <rFont val="Arial"/>
        <family val="2"/>
      </rPr>
      <t xml:space="preserve">
15, avenue des ducs de savoie
73000 CHAMBERY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 xml:space="preserve">: 3 AQUILUX RDC + 2 AQUILUX 4ème étage
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</si>
  <si>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r>
      <t xml:space="preserve">(24622)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3X770,3X770MD,3X770DIB
</t>
    </r>
  </si>
  <si>
    <r>
      <t>(66086) CIC SAINT MARCELLIN</t>
    </r>
    <r>
      <rPr>
        <sz val="14"/>
        <color rgb="FF000000"/>
        <rFont val="Arial"/>
        <family val="2"/>
      </rPr>
      <t xml:space="preserve">
13 Place d'Armes 
38160 Saint Marcellin 
Mardi : 09h00 - 12h30 / 14h15 - 18h00
Mercredi - Jeudi - Vendredi : 09h00 - 12h30 / 13h30 - 18h00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</si>
  <si>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r>
      <t xml:space="preserve">(76739) LA MAISON DE LA PIZZA SANA MANDELA
</t>
    </r>
    <r>
      <rPr>
        <sz val="14"/>
        <color rgb="FF000000"/>
        <rFont val="Arial"/>
        <family val="2"/>
      </rPr>
      <t>71-73 rue Félix Esclangon
Place Nelson Mandela 38000 GRENOBLE
0658181883</t>
    </r>
    <r>
      <rPr>
        <b/>
        <sz val="14"/>
        <color rgb="FF000000"/>
        <rFont val="Arial"/>
        <family val="2"/>
      </rPr>
      <t xml:space="preserve">
2x360 Verre</t>
    </r>
  </si>
  <si>
    <t>verre</t>
  </si>
  <si>
    <r>
      <rPr>
        <b/>
        <sz val="14"/>
        <color rgb="FF000000"/>
        <rFont val="Arial"/>
        <family val="2"/>
      </rPr>
      <t>(68015) Banque Populaire AURA AE CHAMBERY</t>
    </r>
    <r>
      <rPr>
        <sz val="14"/>
        <color rgb="FF000000"/>
        <rFont val="Arial"/>
        <family val="2"/>
      </rPr>
      <t xml:space="preserve">
134, rue paulette besson
73000 CHAMBERY
Lundi au Vendredi : 8h30-12h00 et 13h45-17h45
</t>
    </r>
  </si>
  <si>
    <r>
      <t xml:space="preserve">(24659) EUROFINS LABAZUR CROLLES
</t>
    </r>
    <r>
      <rPr>
        <sz val="14"/>
        <color rgb="FF000000"/>
        <rFont val="Arial"/>
        <family val="2"/>
      </rPr>
      <t xml:space="preserve">869 Avenue Ambroise Croisat
38920 CROLLES
</t>
    </r>
    <r>
      <rPr>
        <b/>
        <sz val="14"/>
        <color rgb="FF000000"/>
        <rFont val="Arial"/>
        <family val="2"/>
      </rPr>
      <t>360Papiers</t>
    </r>
  </si>
  <si>
    <r>
      <t xml:space="preserve">(9659) AG2R PRO IMPEC A/B
</t>
    </r>
    <r>
      <rPr>
        <sz val="14"/>
        <color rgb="FF000000"/>
        <rFont val="Arial"/>
        <family val="2"/>
      </rPr>
      <t xml:space="preserve"> 40 avenue Edmond Esmonin
38067 Grenoble
</t>
    </r>
    <r>
      <rPr>
        <b/>
        <sz val="14"/>
        <color rgb="FF000000"/>
        <rFont val="Arial"/>
        <family val="2"/>
      </rPr>
      <t xml:space="preserve">08H30 à 12H15 et de 13H30 à 17H
240V,2x360P,770C,770MD
</t>
    </r>
    <r>
      <rPr>
        <b/>
        <sz val="14"/>
        <color rgb="FFFF0000"/>
        <rFont val="Arial"/>
        <family val="2"/>
      </rPr>
      <t>PRENDRE CLEF DU LOCAL POUBELLE EXTERIEUR</t>
    </r>
  </si>
  <si>
    <r>
      <t>(25290) MSA SAINT MARCELLIN</t>
    </r>
    <r>
      <rPr>
        <sz val="14"/>
        <color rgb="FF000000"/>
        <rFont val="Arial"/>
        <family val="2"/>
      </rPr>
      <t xml:space="preserve">
2 Avenue du Collège 
38160 Saint Marcellin </t>
    </r>
  </si>
  <si>
    <r>
      <rPr>
        <b/>
        <sz val="14"/>
        <rFont val="Arial"/>
        <family val="2"/>
      </rPr>
      <t xml:space="preserve">(61699)  Le Bouillon </t>
    </r>
    <r>
      <rPr>
        <sz val="14"/>
        <rFont val="Arial"/>
        <family val="2"/>
      </rPr>
      <t xml:space="preserve">
5 Plance Nelson Mandela
38000 Grenoble
</t>
    </r>
    <r>
      <rPr>
        <b/>
        <sz val="14"/>
        <rFont val="Arial"/>
        <family val="2"/>
      </rPr>
      <t>1x120L Verre</t>
    </r>
  </si>
  <si>
    <r>
      <rPr>
        <b/>
        <sz val="14"/>
        <color rgb="FF000000"/>
        <rFont val="Arial"/>
        <family val="2"/>
      </rPr>
      <t>(67168) Saint-Maclou</t>
    </r>
    <r>
      <rPr>
        <sz val="14"/>
        <color rgb="FF000000"/>
        <rFont val="Arial"/>
        <family val="2"/>
      </rPr>
      <t xml:space="preserve">
Av. de Chambéry
73230 Saint-Alban-Leysse
06 67 10 73 22</t>
    </r>
  </si>
  <si>
    <r>
      <t xml:space="preserve">
Papier
1 fois toutes les 8 semaines
Gobelet /Bouteille et Canette 
--&gt;</t>
    </r>
    <r>
      <rPr>
        <sz val="14"/>
        <color rgb="FFFF0000"/>
        <rFont val="Arial"/>
        <family val="2"/>
      </rPr>
      <t>1 fois par an en Juin</t>
    </r>
  </si>
  <si>
    <r>
      <t xml:space="preserve">(24891) SOPRA GRENOBLE (Bâtiment AG2R) B/B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Lundi au vendredi : 8h30-17h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</si>
  <si>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r>
      <t>(8810) FRANCE TRAVAIL SAINT MARCELLIN</t>
    </r>
    <r>
      <rPr>
        <sz val="14"/>
        <color rgb="FF000000"/>
        <rFont val="Arial"/>
        <family val="2"/>
      </rPr>
      <t xml:space="preserve">
4 Rue de la Fontaine
38160 Saint Marcellin 
1 x 360 Papier, 1 x 360 MD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Horaire : Lundi / Vendredi =&gt; 08h30 - 16h30 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ATTENTION le jeudi OUVERT UNIQUEMENT jusqu'a 12h30</t>
    </r>
  </si>
  <si>
    <r>
      <t xml:space="preserve">(24532) CEGELEC GRENOBLE
</t>
    </r>
    <r>
      <rPr>
        <sz val="14"/>
        <color rgb="FF000000"/>
        <rFont val="Arial"/>
        <family val="2"/>
      </rPr>
      <t xml:space="preserve">96 Rue Félix Esclangon
38000 GRENOBLE
06 11 28 06 45
</t>
    </r>
    <r>
      <rPr>
        <b/>
        <sz val="14"/>
        <color rgb="FF000000"/>
        <rFont val="Arial"/>
        <family val="2"/>
      </rPr>
      <t xml:space="preserve">
8H-12H ET 12H30-17H
</t>
    </r>
    <r>
      <rPr>
        <b/>
        <sz val="14"/>
        <rFont val="Arial"/>
        <family val="2"/>
      </rPr>
      <t>2x360 Sécu papiers et 2x770 Sécu MD</t>
    </r>
    <r>
      <rPr>
        <b/>
        <sz val="14"/>
        <color rgb="FFFF0000"/>
        <rFont val="Arial"/>
        <family val="2"/>
      </rPr>
      <t xml:space="preserve"> (TOUT LES BACS SONT SECU)</t>
    </r>
  </si>
  <si>
    <r>
      <t xml:space="preserve">(25274) MAISON DE SANTE PLURIDISCIPLINAIRE
</t>
    </r>
    <r>
      <rPr>
        <sz val="14"/>
        <color rgb="FF000000"/>
        <rFont val="Arial"/>
        <family val="2"/>
      </rPr>
      <t xml:space="preserve">28 Rue Jean Rony
38160 Saint Marcellin 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Horaire : du Lundi au Vendredi = 8h00 - 12h00 / 13h30 - 17h00
Tel : 04 76 38 79 10</t>
    </r>
  </si>
  <si>
    <r>
      <t xml:space="preserve">(56172) OPEN
</t>
    </r>
    <r>
      <rPr>
        <sz val="14"/>
        <color rgb="FF000000"/>
        <rFont val="Arial"/>
        <family val="2"/>
      </rPr>
      <t xml:space="preserve">10 rue Lavoisier
38330 Montbonnot-Saint-Martin
</t>
    </r>
    <r>
      <rPr>
        <b/>
        <sz val="14"/>
        <color rgb="FF000000"/>
        <rFont val="Arial"/>
        <family val="2"/>
      </rPr>
      <t xml:space="preserve">
Sacs</t>
    </r>
  </si>
  <si>
    <r>
      <t>(24857) RG GROUPE B/B</t>
    </r>
    <r>
      <rPr>
        <sz val="14"/>
        <color rgb="FF000000"/>
        <rFont val="Arial"/>
        <family val="2"/>
      </rPr>
      <t xml:space="preserve">
7 Rue des Bourelles
38420 Domène
lundi-jeudi  :  08:00–12:00, 13:00–17:00
vendredi    08:00–12:00, 13:00–16:00
</t>
    </r>
    <r>
      <rPr>
        <b/>
        <sz val="14"/>
        <color rgb="FF000000"/>
        <rFont val="Arial"/>
        <family val="2"/>
      </rPr>
      <t xml:space="preserve">
360P</t>
    </r>
  </si>
  <si>
    <r>
      <t xml:space="preserve">(1221) ORIADE </t>
    </r>
    <r>
      <rPr>
        <sz val="14"/>
        <color rgb="FF000000"/>
        <rFont val="Arial"/>
        <family val="2"/>
      </rPr>
      <t xml:space="preserve">
28 Rue Jean Rony
38160 Saint Marcellin </t>
    </r>
  </si>
  <si>
    <t xml:space="preserve">Papiers (360)
DIB (770)
Boutilles PET (770)
Canettes (770)
Verre (770)
Piles (Ponctuel)
</t>
  </si>
  <si>
    <r>
      <t>(24728) JAY ELECTRONIQUE</t>
    </r>
    <r>
      <rPr>
        <sz val="14"/>
        <color rgb="FF000000"/>
        <rFont val="Arial"/>
        <family val="2"/>
      </rPr>
      <t xml:space="preserve">
37 rue Champrond
38334 Saint Ismier
</t>
    </r>
    <r>
      <rPr>
        <b/>
        <sz val="14"/>
        <color rgb="FF000000"/>
        <rFont val="Arial"/>
        <family val="2"/>
      </rPr>
      <t>2X360P,770MD</t>
    </r>
    <r>
      <rPr>
        <sz val="14"/>
        <color rgb="FF000000"/>
        <rFont val="Arial"/>
        <family val="2"/>
      </rPr>
      <t xml:space="preserve">
</t>
    </r>
  </si>
  <si>
    <t xml:space="preserve">Papiers
Cartons
Canettes
Bouteilles plastique
Cartouches encre
Verres
</t>
  </si>
  <si>
    <r>
      <t>(25152) AREA SAINT MARCELLIN</t>
    </r>
    <r>
      <rPr>
        <sz val="14"/>
        <color rgb="FF000000"/>
        <rFont val="Arial"/>
        <family val="2"/>
      </rPr>
      <t xml:space="preserve">
Autoroute A49 Sortie 9  " les Echavagnes"    
38160 Saint Marcellin 
Lun au Jeudi : 8h00 - 12h00 / 13h30 - 16h30 
Vendredi : 8h00 - 12h00 / 13h30 - 15h00    
Contact : Mme BOURGUIGNON                              
04 76 71 12 70</t>
    </r>
  </si>
  <si>
    <t>Moutiers</t>
  </si>
  <si>
    <t>Romans</t>
  </si>
  <si>
    <r>
      <t>(68053) Banque de Savoie LES MENUIRES</t>
    </r>
    <r>
      <rPr>
        <sz val="14"/>
        <color rgb="FF000000"/>
        <rFont val="Arial"/>
        <family val="2"/>
      </rPr>
      <t xml:space="preserve">
1223 Avenue de la Croisette
LES MENUIRES
73440 LES BELLEVILLE
</t>
    </r>
    <r>
      <rPr>
        <u/>
        <sz val="14"/>
        <color rgb="FF000000"/>
        <rFont val="Arial"/>
        <family val="2"/>
      </rPr>
      <t>A partir du 17/11 au 06/05/26 :</t>
    </r>
    <r>
      <rPr>
        <b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Lundi au Vendredi </t>
    </r>
    <r>
      <rPr>
        <b/>
        <sz val="14"/>
        <color rgb="FF000000"/>
        <rFont val="Arial"/>
        <family val="2"/>
      </rPr>
      <t>8h50-12h / 13h40-17h30</t>
    </r>
  </si>
  <si>
    <t xml:space="preserve">
</t>
  </si>
  <si>
    <r>
      <t>(25151) AREA CHATUZANGE LE GOUBET</t>
    </r>
    <r>
      <rPr>
        <sz val="14"/>
        <color rgb="FF000000"/>
        <rFont val="Arial"/>
        <family val="2"/>
      </rPr>
      <t xml:space="preserve">
1600 Chemin de la Chapelle
26300 Chatuzange Le Goubet
1 x 360 MD</t>
    </r>
  </si>
  <si>
    <t>Canettes
Bouteilles plastique</t>
  </si>
  <si>
    <r>
      <t xml:space="preserve">(68059) Banque Populaire AURA MERIBEL </t>
    </r>
    <r>
      <rPr>
        <sz val="14"/>
        <color rgb="FF000000"/>
        <rFont val="Arial"/>
        <family val="2"/>
      </rPr>
      <t xml:space="preserve">
immeuble  la croix de verdon
73550 MERIBEL
</t>
    </r>
    <r>
      <rPr>
        <b/>
        <sz val="14"/>
        <color rgb="FFFF0000"/>
        <rFont val="Arial"/>
        <family val="2"/>
      </rPr>
      <t>Lundi et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 xml:space="preserve">Mercredi Uniquement
</t>
    </r>
    <r>
      <rPr>
        <b/>
        <sz val="14"/>
        <color rgb="FF000000"/>
        <rFont val="Arial"/>
        <family val="2"/>
      </rPr>
      <t>9h-12h15 / 13h45-17h45</t>
    </r>
    <r>
      <rPr>
        <sz val="14"/>
        <color rgb="FF000000"/>
        <rFont val="Arial"/>
        <family val="2"/>
      </rPr>
      <t xml:space="preserve">
</t>
    </r>
  </si>
  <si>
    <r>
      <t>(24549) Ehpad Moutiers Les Cordeliers</t>
    </r>
    <r>
      <rPr>
        <sz val="14"/>
        <color rgb="FF000000"/>
        <rFont val="Arial"/>
        <family val="2"/>
      </rPr>
      <t xml:space="preserve">
Rue du Chemin de Fer
73600 Moutiers
</t>
    </r>
    <r>
      <rPr>
        <b/>
        <sz val="16"/>
        <color rgb="FF00B050"/>
        <rFont val="Arial"/>
        <family val="2"/>
      </rPr>
      <t xml:space="preserve">
BACS VERTS AVEC FENTES ET CLEF SPECIALE</t>
    </r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</si>
  <si>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</t>
    </r>
    <r>
      <rPr>
        <b/>
        <sz val="14"/>
        <color rgb="FF000000"/>
        <rFont val="Arial"/>
        <family val="2"/>
      </rPr>
      <t xml:space="preserve"> 
</t>
    </r>
    <r>
      <rPr>
        <sz val="14"/>
        <color rgb="FF000000"/>
        <rFont val="Arial"/>
        <family val="2"/>
      </rPr>
      <t xml:space="preserve">2 x 360 sécu Papier / carton
2 x 770 sécu MD 
</t>
    </r>
    <r>
      <rPr>
        <b/>
        <sz val="14"/>
        <color rgb="FF000000"/>
        <rFont val="Arial"/>
        <family val="2"/>
      </rPr>
      <t xml:space="preserve">
                                                            </t>
    </r>
  </si>
  <si>
    <t>Vider les bacs bio-déchets de tout le dépôt au centre de compostage de Murianette (voir protocole)</t>
  </si>
  <si>
    <r>
      <t xml:space="preserve">(68044) Banque Populaire AURA TIGNES </t>
    </r>
    <r>
      <rPr>
        <sz val="14"/>
        <color rgb="FF000000"/>
        <rFont val="Arial"/>
        <family val="2"/>
      </rPr>
      <t xml:space="preserve">
immeuble le palafour
73320 TIGNES
</t>
    </r>
    <r>
      <rPr>
        <b/>
        <sz val="14"/>
        <color rgb="FFFF0000"/>
        <rFont val="Arial"/>
        <family val="2"/>
      </rPr>
      <t xml:space="preserve">Mercredi ET Vendredi </t>
    </r>
    <r>
      <rPr>
        <sz val="14"/>
        <color rgb="FF000000"/>
        <rFont val="Arial"/>
        <family val="2"/>
      </rPr>
      <t xml:space="preserve">
8h30 - 12h30 et 13h45 à 17h45
</t>
    </r>
  </si>
  <si>
    <r>
      <t>(8800) France Travail Moutiers</t>
    </r>
    <r>
      <rPr>
        <sz val="14"/>
        <color rgb="FF000000"/>
        <rFont val="Arial"/>
        <family val="2"/>
      </rPr>
      <t xml:space="preserve">
11 Rue des Casernes
73600 Moutiers
lundi au vendredi 8h30 - 16h00
</t>
    </r>
    <r>
      <rPr>
        <b/>
        <sz val="14"/>
        <color rgb="FF000000"/>
        <rFont val="Arial"/>
        <family val="2"/>
      </rPr>
      <t>1x360P + 1x360MD</t>
    </r>
  </si>
  <si>
    <r>
      <t>(24905) ANDERLAINE (SR CONSEIL)  MOUTIERS</t>
    </r>
    <r>
      <rPr>
        <sz val="14"/>
        <color rgb="FF000000"/>
        <rFont val="Arial"/>
        <family val="2"/>
      </rPr>
      <t xml:space="preserve">
204 Faubourg de la Madeleine
73600 Moutiers
</t>
    </r>
    <r>
      <rPr>
        <b/>
        <sz val="14"/>
        <color rgb="FF000000"/>
        <rFont val="Arial"/>
        <family val="2"/>
      </rPr>
      <t xml:space="preserve">1x120P + 1x120MD,Café
</t>
    </r>
    <r>
      <rPr>
        <b/>
        <u/>
        <sz val="14"/>
        <color rgb="FF00B050"/>
        <rFont val="Arial"/>
        <family val="2"/>
      </rPr>
      <t>PONCTUEL S04</t>
    </r>
    <r>
      <rPr>
        <b/>
        <sz val="14"/>
        <color rgb="FF00B050"/>
        <rFont val="Arial"/>
        <family val="2"/>
      </rPr>
      <t xml:space="preserve"> : LIVRER 1 CARTON DE SACS 110L</t>
    </r>
  </si>
  <si>
    <r>
      <t xml:space="preserve">(80716) COPAL
</t>
    </r>
    <r>
      <rPr>
        <sz val="14"/>
        <color rgb="FF000000"/>
        <rFont val="Arial"/>
        <family val="2"/>
      </rPr>
      <t xml:space="preserve">Route de Marcollin
38270 BEAUREPAIRE
</t>
    </r>
    <r>
      <rPr>
        <b/>
        <sz val="14"/>
        <color rgb="FF000000"/>
        <rFont val="Arial"/>
        <family val="2"/>
      </rPr>
      <t>1x770 MD</t>
    </r>
  </si>
  <si>
    <t>NOUVEAU CLIENT
LIVRER 1X770MD + CORBEILLES</t>
  </si>
  <si>
    <r>
      <t>(8762) POINT P Moutiers</t>
    </r>
    <r>
      <rPr>
        <sz val="14"/>
        <color rgb="FF000000"/>
        <rFont val="Arial"/>
        <family val="2"/>
      </rPr>
      <t xml:space="preserve">
Chemin de la Digue
73600 Moutiers
lundi au vendredi 7h30 - 12h00   13h30 - 17h30</t>
    </r>
  </si>
  <si>
    <t>2x360 P/C</t>
  </si>
  <si>
    <r>
      <t>(8516) CIC Val Thorens</t>
    </r>
    <r>
      <rPr>
        <sz val="14"/>
        <color rgb="FF000000"/>
        <rFont val="Arial"/>
        <family val="2"/>
      </rPr>
      <t xml:space="preserve">
2 Rue de la Lombarde
73440 Les Belleville
lundi au vendredi</t>
    </r>
    <r>
      <rPr>
        <b/>
        <sz val="18"/>
        <color rgb="FFFF0000"/>
        <rFont val="Arial"/>
        <family val="2"/>
      </rPr>
      <t xml:space="preserve"> 9h00 - 12h30</t>
    </r>
  </si>
  <si>
    <r>
      <t>(68054) Banque de Savoie VAL THORENS</t>
    </r>
    <r>
      <rPr>
        <sz val="14"/>
        <color rgb="FF000000"/>
        <rFont val="Arial"/>
        <family val="2"/>
      </rPr>
      <t xml:space="preserve">
GALERIE LE PECLET
73440 SAINT MARTIN DE BELLEVILLE
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Du 17/11 au 06/05/26 </t>
    </r>
    <r>
      <rPr>
        <sz val="14"/>
        <color rgb="FF000000"/>
        <rFont val="Arial"/>
        <family val="2"/>
      </rPr>
      <t xml:space="preserve">: Lundi au vendredi  </t>
    </r>
    <r>
      <rPr>
        <b/>
        <sz val="14"/>
        <color rgb="FF000000"/>
        <rFont val="Arial"/>
        <family val="2"/>
      </rPr>
      <t>8h50-12h / 13h40-17h30</t>
    </r>
  </si>
  <si>
    <r>
      <t>(24518) CADS St Martin de Belleville</t>
    </r>
    <r>
      <rPr>
        <sz val="14"/>
        <color rgb="FF000000"/>
        <rFont val="Arial"/>
        <family val="2"/>
      </rPr>
      <t xml:space="preserve">
Chef lieu
20 Rue de Château-Feuillet
73440 Les Belleville
mardi au vendredi 9h00 12h00 / 14h00 18h00
                       </t>
    </r>
  </si>
  <si>
    <r>
      <t xml:space="preserve">(68051) Banque Populaire AURA Les MENUIRES </t>
    </r>
    <r>
      <rPr>
        <sz val="14"/>
        <color rgb="FF000000"/>
        <rFont val="Arial"/>
        <family val="2"/>
      </rPr>
      <t xml:space="preserve">
IMMEUBLE L'OISANS
73440Les MENUIRES
Lundi au Vendredi 
9h - 12h15 et 13h45 à 17h45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</si>
  <si>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mercredi, vendredi 8h30 - 12h00   13h30 - 18h00
jeudi 8h30 - 12h00   14h30 - 18h00
</t>
    </r>
    <r>
      <rPr>
        <b/>
        <sz val="14"/>
        <color rgb="FFFF0000"/>
        <rFont val="Arial"/>
        <family val="2"/>
      </rPr>
      <t xml:space="preserve">COLLECTE DIB </t>
    </r>
  </si>
  <si>
    <t>a</t>
  </si>
  <si>
    <t>C7</t>
  </si>
  <si>
    <r>
      <t xml:space="preserve">(73564) Banque Populaire AURA Crolles 
</t>
    </r>
    <r>
      <rPr>
        <sz val="14"/>
        <color rgb="FF000000"/>
        <rFont val="Arial"/>
        <family val="2"/>
      </rPr>
      <t>6 Place Alfred BERTHET
38920 CROLLES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Mardi au Vendredi 8h30-12h30 et 13h45-17h45
</t>
    </r>
    <r>
      <rPr>
        <b/>
        <sz val="14"/>
        <color rgb="FF000000"/>
        <rFont val="Arial"/>
        <family val="2"/>
      </rPr>
      <t>Sacs dans Aquilux</t>
    </r>
  </si>
  <si>
    <r>
      <t>(8715) LCL Saint Ismier</t>
    </r>
    <r>
      <rPr>
        <sz val="14"/>
        <color rgb="FF000000"/>
        <rFont val="Arial"/>
        <family val="2"/>
      </rPr>
      <t xml:space="preserve">
7 Pl. aux Herbes
38330 Saint-Ismier
lundi           Fermé
mardi-vendredi     08:30–12:00, 13:30–18:00
jeudi   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</si>
  <si>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t>(67993) Banque Populaire AURA St-ISMIER</t>
    </r>
    <r>
      <rPr>
        <sz val="14"/>
        <color rgb="FF000000"/>
        <rFont val="Arial"/>
        <family val="2"/>
      </rPr>
      <t xml:space="preserve">
501 ROUTE DE CHAMBERY           
38330St-ISMIER
Mardi Mercredi Vendredi 
8h30 - 12h30 et 13h45 à 17h45
le Jeudi
8h30 - 12h00 et 13h45 à 17h45</t>
    </r>
  </si>
  <si>
    <r>
      <rPr>
        <b/>
        <sz val="14"/>
        <color rgb="FF000000"/>
        <rFont val="Arial"/>
        <family val="2"/>
      </rPr>
      <t xml:space="preserve">(68066) Banque de Savoie MONTMELIAN </t>
    </r>
    <r>
      <rPr>
        <sz val="14"/>
        <color rgb="FF000000"/>
        <rFont val="Arial"/>
        <family val="2"/>
      </rPr>
      <t xml:space="preserve">
10 AVE DE SAVOIE
73800 MONTMELIAN
Lundi au Jeudi  : 8h30-12h / 13h40 -17h30
Vendredi : 8h30-12h / 13h40 -16h20</t>
    </r>
  </si>
  <si>
    <r>
      <rPr>
        <b/>
        <sz val="14"/>
        <color rgb="FF000000"/>
        <rFont val="Arial"/>
        <family val="2"/>
      </rPr>
      <t xml:space="preserve">(24512) CADS Montmélian
</t>
    </r>
    <r>
      <rPr>
        <sz val="14"/>
        <color rgb="FF000000"/>
        <rFont val="Arial"/>
        <family val="2"/>
      </rPr>
      <t xml:space="preserve">Immeuble Le Catinat
73800 Montmélian
</t>
    </r>
    <r>
      <rPr>
        <b/>
        <sz val="14"/>
        <color rgb="FF000000"/>
        <rFont val="Arial"/>
        <family val="2"/>
      </rPr>
      <t>Corbeilles fermées, cartons,sacs blancs,cartouches</t>
    </r>
  </si>
  <si>
    <r>
      <t>(24667) Eurofins LABAZUR  Montmélian</t>
    </r>
    <r>
      <rPr>
        <sz val="14"/>
        <color rgb="FF000000"/>
        <rFont val="Arial"/>
        <family val="2"/>
      </rPr>
      <t xml:space="preserve">
60 rue Jean Jaures
73800 Montmélian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</si>
  <si>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t>SEMAINE 01,05,09,13,17,21,25,29,33,37,41,45,49</t>
  </si>
  <si>
    <t>JONATHAN ABSENT
Artem RECUP
Ali CP</t>
  </si>
  <si>
    <t>JONATHAN ABSENT</t>
  </si>
  <si>
    <t>RAPHAEL AT</t>
  </si>
  <si>
    <t xml:space="preserve"> lundi 26/01</t>
  </si>
  <si>
    <t>Zone</t>
  </si>
  <si>
    <t xml:space="preserve">  mardi 27/01</t>
  </si>
  <si>
    <t xml:space="preserve"> mercredi 28/01</t>
  </si>
  <si>
    <t xml:space="preserve"> jeudi 29/01</t>
  </si>
  <si>
    <t>vendredi 30/01</t>
  </si>
  <si>
    <t>Pasquier / Echirolles</t>
  </si>
  <si>
    <t>St Egrève / Pays Voironnais / Grenoble</t>
  </si>
  <si>
    <t>Normal / Meylan 2/2</t>
  </si>
  <si>
    <t>Stéphane + Ali</t>
  </si>
  <si>
    <t>Banque de Savoie Chambéry Siège</t>
  </si>
  <si>
    <t>CHANGEMENT BAC 360 L</t>
  </si>
  <si>
    <r>
      <t xml:space="preserve">(24590) DALKIA Saint Egrève
</t>
    </r>
    <r>
      <rPr>
        <sz val="14"/>
        <color rgb="FF000000"/>
        <rFont val="Arial"/>
        <family val="2"/>
      </rPr>
      <t xml:space="preserve">27 Rue René Cassin
38120 Saint Egrève
</t>
    </r>
    <r>
      <rPr>
        <b/>
        <sz val="14"/>
        <color rgb="FF000000"/>
        <rFont val="Arial"/>
        <family val="2"/>
      </rPr>
      <t>360P sécu</t>
    </r>
  </si>
  <si>
    <r>
      <t>(24782) Minatec CEA = BHT1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Intèrieur du C.E.A.</t>
    </r>
    <r>
      <rPr>
        <sz val="14"/>
        <color rgb="FF000000"/>
        <rFont val="Arial"/>
        <family val="2"/>
      </rPr>
      <t xml:space="preserve">
7 Parvis Louis Néel
38000 GRENOBLE
</t>
    </r>
    <r>
      <rPr>
        <b/>
        <sz val="14"/>
        <color rgb="FF000000"/>
        <rFont val="Arial"/>
        <family val="2"/>
      </rPr>
      <t xml:space="preserve">1x770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+1x770MD </t>
    </r>
    <r>
      <rPr>
        <b/>
        <u/>
        <sz val="14"/>
        <color rgb="FFFF0000"/>
        <rFont val="Arial"/>
        <family val="2"/>
      </rPr>
      <t>SECU</t>
    </r>
  </si>
  <si>
    <r>
      <t>(24462) BRIOCHE PASQUIER Charancieu</t>
    </r>
    <r>
      <rPr>
        <sz val="14"/>
        <color rgb="FF000000"/>
        <rFont val="Arial"/>
        <family val="2"/>
      </rPr>
      <t xml:space="preserve">
BP 12 Rte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3X770 Papier/Cartons,1X770MD</t>
    </r>
  </si>
  <si>
    <r>
      <t xml:space="preserve">(50099) MACIF MEYLAN A/B
</t>
    </r>
    <r>
      <rPr>
        <sz val="14"/>
        <color rgb="FF000000"/>
        <rFont val="Arial"/>
        <family val="2"/>
      </rPr>
      <t xml:space="preserve">13 chemin des près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Fermé
mardi au vendredi 09:00–12:00, 13:30–18:00
</t>
    </r>
  </si>
  <si>
    <r>
      <t xml:space="preserve">(78920) AHLSTROM SPECIALITIES APPRIEU
</t>
    </r>
    <r>
      <rPr>
        <sz val="14"/>
        <color rgb="FF000000"/>
        <rFont val="Arial"/>
        <family val="2"/>
      </rPr>
      <t>40 Rue du Grand Champ
38140 APPRIEU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8h-16h</t>
    </r>
    <r>
      <rPr>
        <b/>
        <sz val="14"/>
        <color rgb="FF000000"/>
        <rFont val="Arial"/>
        <family val="2"/>
      </rPr>
      <t xml:space="preserve">
1x770 MD</t>
    </r>
  </si>
  <si>
    <t>Bouteilles PET
Canettes
Essuis-mains
Verre
Piles
Néons
Mégôts</t>
  </si>
  <si>
    <r>
      <t>(8507) CIC Saint Egrève</t>
    </r>
    <r>
      <rPr>
        <sz val="14"/>
        <color rgb="FF000000"/>
        <rFont val="Arial"/>
        <family val="2"/>
      </rPr>
      <t xml:space="preserve">
 48 B Rte de Grenoble
38120 Saint-Egrève
lundi        Fermé
mardi       09:00–12:30, 14:00–18:00
mercredi-vendredi   09:00–12:30, 13:30–18:00
</t>
    </r>
    <r>
      <rPr>
        <b/>
        <sz val="14"/>
        <color rgb="FF000000"/>
        <rFont val="Arial"/>
        <family val="2"/>
      </rPr>
      <t xml:space="preserve">
Sacs,cartons</t>
    </r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</si>
  <si>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</t>
    </r>
    <r>
      <rPr>
        <sz val="14"/>
        <color rgb="FF000000"/>
        <rFont val="Arial"/>
        <family val="2"/>
      </rPr>
      <t xml:space="preserve">
2 av du grésivaudan
38700 CORENC
8h30-11h30 et 13h30-16h30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 + PROTOCOLE DE COLLECTE OBLIGATOIRE</t>
    </r>
  </si>
  <si>
    <t>REMETTRE LES ETIQUETTES SUR LES MURS COMME SUR LES PHOTOS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</si>
  <si>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</t>
    </r>
    <r>
      <rPr>
        <b/>
        <sz val="14"/>
        <color rgb="FFFF0000"/>
        <rFont val="Arial"/>
        <family val="2"/>
      </rPr>
      <t>les passages doivent se faire entre 10h30 et 15h30.</t>
    </r>
  </si>
  <si>
    <t>papier
cartons
Bouteilles plast
DIB</t>
  </si>
  <si>
    <t>Biodéchets
Papier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</si>
  <si>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</t>
    </r>
    <r>
      <rPr>
        <b/>
        <sz val="14"/>
        <color rgb="FFFF0000"/>
        <rFont val="Arial"/>
        <family val="2"/>
      </rPr>
      <t>les passages doivent se faire entre 10h30 et 15h30</t>
    </r>
  </si>
  <si>
    <t xml:space="preserve">
3X 770 Carton /plastique
1x 770 MD</t>
  </si>
  <si>
    <r>
      <t>(62266) RADIALL</t>
    </r>
    <r>
      <rPr>
        <sz val="14"/>
        <color rgb="FF000000"/>
        <rFont val="Arial"/>
        <family val="2"/>
      </rPr>
      <t xml:space="preserve">
642 Rue Emile Romanet,
38340 Voreppe
Transmettre le BL signé à
Sabrina.terki@radiall.com
</t>
    </r>
    <r>
      <rPr>
        <b/>
        <sz val="14"/>
        <color rgb="FF000000"/>
        <rFont val="Arial"/>
        <family val="2"/>
      </rPr>
      <t>Sonner à la réception pour récupérer les bacs et non à l’accueil.</t>
    </r>
  </si>
  <si>
    <r>
      <t>(62234) Dolphin SEMICONDUCTOR B/B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
</t>
    </r>
    <r>
      <rPr>
        <b/>
        <sz val="14"/>
        <color rgb="FFFF0000"/>
        <rFont val="Arial"/>
        <family val="2"/>
      </rPr>
      <t>! Pas de collecte avant 8h45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BIEN RECUPERER LES DECHETS EN VERRE DANS LES BAC VERRE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360Psécu,770MDsécu (sacs)</t>
    </r>
  </si>
  <si>
    <r>
      <t>(60402) ARTELIA HOLDING B/B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</t>
    </r>
  </si>
  <si>
    <r>
      <t xml:space="preserve">(8545) DSV </t>
    </r>
    <r>
      <rPr>
        <sz val="14"/>
        <color rgb="FF000000"/>
        <rFont val="Arial"/>
        <family val="2"/>
      </rPr>
      <t xml:space="preserve">
ZAC Centre Alpes 2
rue des Tuilliers
38430 Saint-Jean-de-Moirans
coordonnées GPS (45.319415, 5.601995)
</t>
    </r>
    <r>
      <rPr>
        <b/>
        <sz val="14"/>
        <color rgb="FF000000"/>
        <rFont val="Arial"/>
        <family val="2"/>
      </rPr>
      <t>Sacs</t>
    </r>
  </si>
  <si>
    <r>
      <t xml:space="preserve">(24717) HYDROQUEST </t>
    </r>
    <r>
      <rPr>
        <b/>
        <sz val="18"/>
        <color rgb="FF1616FA"/>
        <rFont val="Arial"/>
        <family val="2"/>
      </rPr>
      <t>A/D</t>
    </r>
    <r>
      <rPr>
        <sz val="14"/>
        <color rgb="FF000000"/>
        <rFont val="Arial"/>
        <family val="2"/>
      </rPr>
      <t xml:space="preserve">
16 chemin de Malacher
Batiment B
1er étage
38240 Meylan
</t>
    </r>
    <r>
      <rPr>
        <b/>
        <sz val="14"/>
        <color rgb="FF000000"/>
        <rFont val="Arial"/>
        <family val="2"/>
      </rPr>
      <t>Sacs</t>
    </r>
  </si>
  <si>
    <r>
      <t>(24660) EUROFINS LABAZUR  Echirolles</t>
    </r>
    <r>
      <rPr>
        <sz val="14"/>
        <color rgb="FF000000"/>
        <rFont val="Arial"/>
        <family val="2"/>
      </rPr>
      <t xml:space="preserve">
1 Av. du 8 Mai 1945
38130 Échirolles
lundi-vendredi        07:00–18:00
Noter le nombre de corbeilles pour la facturation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</si>
  <si>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r>
      <t xml:space="preserve">(71029) DEF Moirans
</t>
    </r>
    <r>
      <rPr>
        <sz val="14"/>
        <color rgb="FF000000"/>
        <rFont val="Arial"/>
        <family val="2"/>
      </rPr>
      <t xml:space="preserve">209 Rue du Rocher de Lorzier
38430 MOIRANS
</t>
    </r>
    <r>
      <rPr>
        <b/>
        <sz val="14"/>
        <color rgb="FF000000"/>
        <rFont val="Arial"/>
        <family val="2"/>
      </rPr>
      <t xml:space="preserve">Collecte en sacs
</t>
    </r>
  </si>
  <si>
    <t>Gobelets cartons
Canettes
Bouteilles plastiques</t>
  </si>
  <si>
    <r>
      <t xml:space="preserve">(24860) SAMES KREMLIN </t>
    </r>
    <r>
      <rPr>
        <b/>
        <sz val="18"/>
        <color rgb="FF1616FA"/>
        <rFont val="Arial"/>
        <family val="2"/>
      </rPr>
      <t>B/D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8"/>
        <color rgb="FFFF0000"/>
        <rFont val="Arial"/>
        <family val="2"/>
      </rPr>
      <t>SAMES nous impose la signature d'un BON DE PASSAGE à chaque collecte.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</si>
  <si>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t>PONCTUEL :
LIVRER 2 BATTRIBOX</t>
  </si>
  <si>
    <r>
      <t>(8549) FDP Moirans (Trackdéchets 1503)</t>
    </r>
    <r>
      <rPr>
        <sz val="14"/>
        <color rgb="FF000000"/>
        <rFont val="Arial"/>
        <family val="2"/>
      </rPr>
      <t xml:space="preserve">
340 Rue de l'Eygala
38430 Moirans
</t>
    </r>
    <r>
      <rPr>
        <b/>
        <sz val="14"/>
        <color rgb="FF000000"/>
        <rFont val="Arial"/>
        <family val="2"/>
      </rPr>
      <t xml:space="preserve">
4 BACS 360L </t>
    </r>
    <r>
      <rPr>
        <b/>
        <u/>
        <sz val="14"/>
        <color rgb="FFFF0000"/>
        <rFont val="Arial"/>
        <family val="2"/>
      </rPr>
      <t>SECU AVEC FENTES</t>
    </r>
    <r>
      <rPr>
        <b/>
        <sz val="14"/>
        <color rgb="FF000000"/>
        <rFont val="Arial"/>
        <family val="2"/>
      </rPr>
      <t xml:space="preserve"> "PAPIER" (pour les tickets à gratter)
+
1 BAC 360 L "MD" non sécu</t>
    </r>
  </si>
  <si>
    <r>
      <t>(24904) ANDERLAINE (Ex : SR Conseil) MEYLAN</t>
    </r>
    <r>
      <rPr>
        <b/>
        <sz val="22"/>
        <color rgb="FF00B0F0"/>
        <rFont val="Arial"/>
        <family val="2"/>
      </rPr>
      <t xml:space="preserve"> </t>
    </r>
    <r>
      <rPr>
        <b/>
        <sz val="18"/>
        <color rgb="FF1616FA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</si>
  <si>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r>
      <t>(24638) ENTREPOT DU BRICOLAGE Comboire Echirolles</t>
    </r>
    <r>
      <rPr>
        <sz val="14"/>
        <color rgb="FF000000"/>
        <rFont val="Arial"/>
        <family val="2"/>
      </rPr>
      <t xml:space="preserve">
Z.I. de Comboire
2 rue du Drac
38130 Echirolles 
</t>
    </r>
    <r>
      <rPr>
        <b/>
        <sz val="14"/>
        <color rgb="FF000000"/>
        <rFont val="Arial"/>
        <family val="2"/>
      </rPr>
      <t>770P,770MD</t>
    </r>
  </si>
  <si>
    <t xml:space="preserve">Papier
Cartons
Gobelets carton
</t>
  </si>
  <si>
    <r>
      <t xml:space="preserve">(71826) CESI MEYLAN </t>
    </r>
    <r>
      <rPr>
        <b/>
        <sz val="18"/>
        <color rgb="FF1616FA"/>
        <rFont val="Arial"/>
        <family val="2"/>
      </rPr>
      <t>D/D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>2 Bioseaux de 20L pour marc de café</t>
    </r>
  </si>
  <si>
    <r>
      <t>(8682) LCL La Commanderie Echirolles</t>
    </r>
    <r>
      <rPr>
        <sz val="14"/>
        <color rgb="FF000000"/>
        <rFont val="Arial"/>
        <family val="2"/>
      </rPr>
      <t xml:space="preserve">
4 B Rue Gabriel Didier
38130 Échirolles
lundi        Fermé
mardi -vendredi     08:30–12:00, 13:30–17:45
jeudi         08:30–12:00, 14:30–17:45
</t>
    </r>
    <r>
      <rPr>
        <b/>
        <sz val="14"/>
        <color rgb="FF000000"/>
        <rFont val="Arial"/>
        <family val="2"/>
      </rPr>
      <t>Sacs, cartons pliés</t>
    </r>
  </si>
  <si>
    <r>
      <t>(8700) LCL Meylan</t>
    </r>
    <r>
      <rPr>
        <sz val="14"/>
        <color rgb="FF000000"/>
        <rFont val="Arial"/>
        <family val="2"/>
      </rPr>
      <t xml:space="preserve">
23 avenue du Grésivaudan
38240 Meylan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</si>
  <si>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(24891) SOPRA GRENOBLE (Bâtiment AG2R)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 xml:space="preserve">Lundi au vendredi : 8h30-17h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PROTOCOLE OBLIGATOIRE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</si>
  <si>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r>
      <t xml:space="preserve">(62233) CYTOO </t>
    </r>
    <r>
      <rPr>
        <b/>
        <sz val="20"/>
        <color rgb="FF1616FA"/>
        <rFont val="Arial"/>
        <family val="2"/>
      </rPr>
      <t>A/D</t>
    </r>
    <r>
      <rPr>
        <sz val="14"/>
        <color rgb="FF000000"/>
        <rFont val="Arial"/>
        <family val="2"/>
      </rPr>
      <t xml:space="preserve">
16 chemin du vieux chêne
38240 MEYLAN
</t>
    </r>
    <r>
      <rPr>
        <b/>
        <sz val="14"/>
        <color rgb="FF000000"/>
        <rFont val="Arial"/>
        <family val="2"/>
      </rPr>
      <t>770 MD SECU + 770 CARTON SECU</t>
    </r>
  </si>
  <si>
    <r>
      <t xml:space="preserve">(2985) LAM RESEARCH </t>
    </r>
    <r>
      <rPr>
        <b/>
        <sz val="24"/>
        <color rgb="FF1616FA"/>
        <rFont val="Arial"/>
        <family val="2"/>
      </rPr>
      <t>B/D</t>
    </r>
    <r>
      <rPr>
        <sz val="14"/>
        <color rgb="FF000000"/>
        <rFont val="Arial"/>
        <family val="2"/>
      </rPr>
      <t xml:space="preserve">
22, Chemlin du Vieux Chêne
38240 MEYLAN
Carole Taupin
</t>
    </r>
    <r>
      <rPr>
        <sz val="14"/>
        <color rgb="FFFF0000"/>
        <rFont val="Arial"/>
        <family val="2"/>
      </rPr>
      <t>à contacter en cas de déplacement.</t>
    </r>
    <r>
      <rPr>
        <sz val="14"/>
        <color rgb="FF000000"/>
        <rFont val="Arial"/>
        <family val="2"/>
      </rPr>
      <t xml:space="preserve">
Office: +(33) 4.76.61.49.10  M: +(33)6.71.47.75.49</t>
    </r>
  </si>
  <si>
    <r>
      <t xml:space="preserve">(56584) INOVALLEE </t>
    </r>
    <r>
      <rPr>
        <b/>
        <sz val="22"/>
        <color rgb="FF1616FA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29 Chemin du Vieux Chêne
38240 MEYLAN</t>
    </r>
  </si>
  <si>
    <t>Papier/Carton,
Verre,
Gobelet Carton, 
Bouteille Plastique,
Canette Métallique
Piles</t>
  </si>
  <si>
    <r>
      <t xml:space="preserve">(62685) CEDRAT TECHNOLOGIES </t>
    </r>
    <r>
      <rPr>
        <b/>
        <sz val="22"/>
        <color rgb="FF1616FA"/>
        <rFont val="Arial"/>
        <family val="2"/>
      </rPr>
      <t>D/D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</t>
    </r>
  </si>
  <si>
    <r>
      <t xml:space="preserve">(24875) SINTEGRA 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TOUT LES BACS SONT SECU 
PROTOCOLE OBLIGATOIRE
</t>
    </r>
    <r>
      <rPr>
        <b/>
        <u/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2X360 sécu papiers + 1x770 sécu MD + 1x770 cartons</t>
    </r>
  </si>
  <si>
    <t>Clinique d'Allembert</t>
  </si>
  <si>
    <t>Meylan 1/2</t>
  </si>
  <si>
    <t>Périphérie et Bassin de Chambéry / Grésivaudan</t>
  </si>
  <si>
    <r>
      <t>(24837) France Travail DT Meylan</t>
    </r>
    <r>
      <rPr>
        <sz val="14"/>
        <color rgb="FF000000"/>
        <rFont val="Arial"/>
        <family val="2"/>
      </rPr>
      <t xml:space="preserve">
16 C Chem. de Malacher
38240 Meylan
lundi-jeudi         08:30–16:00
vendredi    08:30–12:30
Mme Boishardy
</t>
    </r>
    <r>
      <rPr>
        <b/>
        <sz val="14"/>
        <color rgb="FF000000"/>
        <rFont val="Arial"/>
        <family val="2"/>
      </rPr>
      <t>2X360 sécu papier et 1x360 MD</t>
    </r>
    <r>
      <rPr>
        <sz val="14"/>
        <color rgb="FF000000"/>
        <rFont val="Arial"/>
        <family val="2"/>
      </rPr>
      <t xml:space="preserve">
Il n'y a pas d'accueil le jeudi après-midi dans aucune agence.</t>
    </r>
  </si>
  <si>
    <r>
      <rPr>
        <b/>
        <sz val="14"/>
        <color rgb="FF000000"/>
        <rFont val="Arial"/>
        <family val="2"/>
      </rPr>
      <t>(24656) EUROFINS LABAZUR Brignoud</t>
    </r>
    <r>
      <rPr>
        <sz val="14"/>
        <color rgb="FF000000"/>
        <rFont val="Arial"/>
        <family val="2"/>
      </rPr>
      <t xml:space="preserve">
34, Bis Bd de la Libération
38190 Brignoud
lundi-vendredi          </t>
    </r>
    <r>
      <rPr>
        <b/>
        <sz val="14"/>
        <color rgb="FFFF0000"/>
        <rFont val="Arial"/>
        <family val="2"/>
      </rPr>
      <t>07:00–11:00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corbeilles fermées</t>
    </r>
  </si>
  <si>
    <r>
      <t xml:space="preserve">(24599) DIABELOOP A/B
</t>
    </r>
    <r>
      <rPr>
        <sz val="14"/>
        <color rgb="FF000000"/>
        <rFont val="Arial"/>
        <family val="2"/>
      </rPr>
      <t xml:space="preserve">17, rue Felix Esclangon / 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
06 60 56 52 06</t>
    </r>
  </si>
  <si>
    <r>
      <t>(64859) CCIAG - SITE IDA/UIOM (Centre de tri Athanor) A/B</t>
    </r>
    <r>
      <rPr>
        <sz val="14"/>
        <color theme="1"/>
        <rFont val="Aptos Narrow"/>
        <family val="2"/>
        <scheme val="minor"/>
      </rPr>
      <t xml:space="preserve">
 Chemin de la Tuilerie
 38700 LA TRONCHE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REFUS DE COLLECTE PAR LE CLIENT</t>
    </r>
  </si>
  <si>
    <r>
      <t xml:space="preserve">(78915) GEOTEC VOGLANS
</t>
    </r>
    <r>
      <rPr>
        <sz val="14"/>
        <color rgb="FF000000"/>
        <rFont val="Arial"/>
        <family val="2"/>
      </rPr>
      <t xml:space="preserve">545 Rue de la prairie
73420 VOGLANS
Lundi au vendredi : 8h-17h
</t>
    </r>
    <r>
      <rPr>
        <b/>
        <sz val="14"/>
        <color rgb="FF000000"/>
        <rFont val="Arial"/>
        <family val="2"/>
      </rPr>
      <t xml:space="preserve">
1X240 DIB 
</t>
    </r>
    <r>
      <rPr>
        <b/>
        <sz val="14"/>
        <color rgb="FFFF0000"/>
        <rFont val="Arial"/>
        <family val="2"/>
      </rPr>
      <t>COLLECTE DIB UNIQUEMENT</t>
    </r>
  </si>
  <si>
    <r>
      <t>(24783) Minatec Esclangon BHT2 B/B</t>
    </r>
    <r>
      <rPr>
        <sz val="14"/>
        <color rgb="FF000000"/>
        <rFont val="Arial"/>
        <family val="2"/>
      </rPr>
      <t xml:space="preserve">
17 Rue Felix Esclangon
Bâtiment BHT2
38000 GRENOBLE
</t>
    </r>
    <r>
      <rPr>
        <b/>
        <sz val="14"/>
        <color rgb="FF000000"/>
        <rFont val="Arial"/>
        <family val="2"/>
      </rPr>
      <t>1x360 Papiers/Cartons + 1x360 MD</t>
    </r>
  </si>
  <si>
    <t>Papiers
Cartons
Bouteilles PET
Gobelets cartons
Canettes
Piles (ALD)
DEEE (ALD)</t>
  </si>
  <si>
    <r>
      <t>(24740) KPMG</t>
    </r>
    <r>
      <rPr>
        <sz val="14"/>
        <color rgb="FF000000"/>
        <rFont val="Arial"/>
        <family val="2"/>
      </rPr>
      <t xml:space="preserve">
51 chemin de la Taillat
38240 Meylan
Nadine Garceau
06 29 22 97 66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NOUVEAU PROTOCOLE OBLIGATOIRE (étages 1 +2)</t>
    </r>
    <r>
      <rPr>
        <b/>
        <sz val="14"/>
        <color rgb="FF000000"/>
        <rFont val="Arial"/>
        <family val="2"/>
      </rPr>
      <t xml:space="preserve">
Collecte en sac de 2 corbeilles d'apport volontaire PAPIER (C'est leur propre matériel) avec changement des sacs
1x360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theme="1"/>
        <rFont val="Arial"/>
        <family val="2"/>
      </rPr>
      <t xml:space="preserve"> + 1x770 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, sacs, </t>
    </r>
    <r>
      <rPr>
        <b/>
        <sz val="14"/>
        <color rgb="FFFF0000"/>
        <rFont val="Arial"/>
        <family val="2"/>
      </rPr>
      <t>2 sacs caissons confidentiels</t>
    </r>
  </si>
  <si>
    <t xml:space="preserve">Papiers
Papiers conf.
Cartons
Gobelets carton
Canettes
Bouteilles plastique
</t>
  </si>
  <si>
    <r>
      <t xml:space="preserve">(78915) GEOTEC VOGLANS
</t>
    </r>
    <r>
      <rPr>
        <sz val="14"/>
        <color rgb="FF000000"/>
        <rFont val="Arial"/>
        <family val="2"/>
      </rPr>
      <t xml:space="preserve">545 Rue de la prairie
73420 VOGLANS
Lundi au vendredi : 8h-17h
</t>
    </r>
    <r>
      <rPr>
        <b/>
        <sz val="14"/>
        <color rgb="FF000000"/>
        <rFont val="Arial"/>
        <family val="2"/>
      </rPr>
      <t xml:space="preserve">
1X240 DIB + 1X240 PAPIERS</t>
    </r>
  </si>
  <si>
    <t>Papiers
DIB</t>
  </si>
  <si>
    <r>
      <t xml:space="preserve">(64864) CCIAG - SITE BIO </t>
    </r>
    <r>
      <rPr>
        <b/>
        <sz val="22"/>
        <color theme="4" tint="0.39997558519241921"/>
        <rFont val="Aptos Narrow"/>
        <family val="2"/>
        <scheme val="minor"/>
      </rPr>
      <t>B/I</t>
    </r>
    <r>
      <rPr>
        <sz val="14"/>
        <color theme="1"/>
        <rFont val="Aptos Narrow"/>
        <family val="2"/>
        <scheme val="minor"/>
      </rPr>
      <t xml:space="preserve">
98 Rue du Vercors
 38000 GRENOBLE</t>
    </r>
  </si>
  <si>
    <r>
      <t xml:space="preserve">(24610) ECM TECHNOLOGIES VAUJANY
</t>
    </r>
    <r>
      <rPr>
        <sz val="16"/>
        <color rgb="FF000000"/>
        <rFont val="Arial"/>
        <family val="2"/>
      </rPr>
      <t>46 Rue Jean Vaujany
38100 GRENOBLE</t>
    </r>
  </si>
  <si>
    <t>DESENCOMBREMENT DEEE 
2 PERSONNES (Y ALLER AVEC VALENTYN)
1H30</t>
  </si>
  <si>
    <r>
      <t xml:space="preserve">(77178) CABINET GYNECO DE MEYLAN A/B
</t>
    </r>
    <r>
      <rPr>
        <sz val="14"/>
        <color rgb="FF000000"/>
        <rFont val="Arial"/>
        <family val="2"/>
      </rPr>
      <t xml:space="preserve">65 A Boulevard des Alpes
38240 MEYLAN
8h-19h
</t>
    </r>
    <r>
      <rPr>
        <b/>
        <sz val="14"/>
        <color rgb="FF000000"/>
        <rFont val="Arial"/>
        <family val="2"/>
      </rPr>
      <t>1 Demi-lune confidentielle</t>
    </r>
    <r>
      <rPr>
        <b/>
        <sz val="14"/>
        <color rgb="FFFF0000"/>
        <rFont val="Arial"/>
        <family val="2"/>
      </rPr>
      <t xml:space="preserve"> (sac bleu)</t>
    </r>
  </si>
  <si>
    <r>
      <rPr>
        <b/>
        <sz val="14"/>
        <color rgb="FF000000"/>
        <rFont val="Arial"/>
        <family val="2"/>
      </rPr>
      <t>(8528) Clauger Voglans</t>
    </r>
    <r>
      <rPr>
        <sz val="14"/>
        <color rgb="FF000000"/>
        <rFont val="Arial"/>
        <family val="2"/>
      </rPr>
      <t xml:space="preserve">
227 Rue de la Prairie
73420 Voglans
lundi au jeudi 8h00 - 17h30
vendredi 8h00 - 16h30
</t>
    </r>
    <r>
      <rPr>
        <b/>
        <sz val="14"/>
        <color rgb="FF000000"/>
        <rFont val="Arial"/>
        <family val="2"/>
      </rPr>
      <t>120 = feuillard
360 = papier
360  = MD ; 
770 = carton</t>
    </r>
  </si>
  <si>
    <r>
      <t>(24583) CREDIT MUTUEL Europole Grenoble C/I</t>
    </r>
    <r>
      <rPr>
        <sz val="14"/>
        <color rgb="FF000000"/>
        <rFont val="Arial"/>
        <family val="2"/>
      </rPr>
      <t xml:space="preserve">
1 Place Firmin Gautier
38000 Grenoble
08h30-12h00 13h30-17h00
</t>
    </r>
    <r>
      <rPr>
        <b/>
        <sz val="14"/>
        <color rgb="FF000000"/>
        <rFont val="Arial"/>
        <family val="2"/>
      </rPr>
      <t xml:space="preserve">Sacs,cartons   </t>
    </r>
  </si>
  <si>
    <r>
      <t>(77177) CABINET DENTAIRE DE MEYLAN B/B</t>
    </r>
    <r>
      <rPr>
        <sz val="14"/>
        <color rgb="FF000000"/>
        <rFont val="Arial"/>
        <family val="2"/>
      </rPr>
      <t xml:space="preserve">
65 A Boulevard des Alpes
38240 MEYLAN
8h30-13h / 14h-18h
</t>
    </r>
    <r>
      <rPr>
        <b/>
        <sz val="14"/>
        <color rgb="FF000000"/>
        <rFont val="Arial"/>
        <family val="2"/>
      </rPr>
      <t>1 Demi-lune confidentielle</t>
    </r>
    <r>
      <rPr>
        <b/>
        <sz val="14"/>
        <color rgb="FFFF0000"/>
        <rFont val="Arial"/>
        <family val="2"/>
      </rPr>
      <t xml:space="preserve"> (sac bleu)</t>
    </r>
  </si>
  <si>
    <r>
      <rPr>
        <b/>
        <sz val="14"/>
        <color rgb="FF000000"/>
        <rFont val="Arial"/>
        <family val="2"/>
      </rPr>
      <t>(45591)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
06.10.73.34.52
</t>
    </r>
    <r>
      <rPr>
        <b/>
        <sz val="14"/>
        <color rgb="FF000000"/>
        <rFont val="Arial"/>
        <family val="2"/>
      </rPr>
      <t>A la main : 3 ou 4 cagettes en bois/ local extérieur
A la main : 1 palette bois/ local extérieur
A la main : 6 cartons à plat/local extérieur</t>
    </r>
  </si>
  <si>
    <t>3 sacs ( gobelets cartons , papier)</t>
  </si>
  <si>
    <r>
      <t>(63107) MEUNIER EXPERT CONSEIL - GROUPE  CROWE AVVENS</t>
    </r>
    <r>
      <rPr>
        <sz val="14"/>
        <color rgb="FF000000"/>
        <rFont val="Arial"/>
        <family val="2"/>
      </rPr>
      <t xml:space="preserve">
Immeuble LE PULSAR 
4, Avenue Doyen Louis Weil,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1er et 2ème étage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SIGNATURE DU BON UNIQUEMENT A Mr DANEROL</t>
    </r>
  </si>
  <si>
    <r>
      <t>(8347) CERA Meylan</t>
    </r>
    <r>
      <rPr>
        <sz val="14"/>
        <color rgb="FF000000"/>
        <rFont val="Arial"/>
        <family val="2"/>
      </rPr>
      <t xml:space="preserve">
42 Av. de la Plaine Fleurie
38240 Meylan
lundi           Fermé
mardi au vendredi    09:15–12:30, 13:30–18:00
</t>
    </r>
    <r>
      <rPr>
        <b/>
        <sz val="14"/>
        <color rgb="FF000000"/>
        <rFont val="Arial"/>
        <family val="2"/>
      </rPr>
      <t>Sacs dans Aquilux, cartons</t>
    </r>
  </si>
  <si>
    <r>
      <rPr>
        <b/>
        <sz val="14"/>
        <color rgb="FF000000"/>
        <rFont val="Arial"/>
        <family val="2"/>
      </rPr>
      <t>(45591)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
06.10.73.34.52</t>
    </r>
  </si>
  <si>
    <t>3 SACS Capsules café</t>
  </si>
  <si>
    <r>
      <t>(24431) BANQUE PALATINE Meylan (Trackdéchets 6951)</t>
    </r>
    <r>
      <rPr>
        <sz val="14"/>
        <color rgb="FF000000"/>
        <rFont val="Arial"/>
        <family val="2"/>
      </rPr>
      <t xml:space="preserve">
18 Chemin de Malacher
38240 Meylan
</t>
    </r>
    <r>
      <rPr>
        <b/>
        <sz val="14"/>
        <color rgb="FFFF0000"/>
        <rFont val="Arial"/>
        <family val="2"/>
      </rPr>
      <t>2x 1/2 lune sécurisées</t>
    </r>
    <r>
      <rPr>
        <b/>
        <sz val="14"/>
        <color rgb="FF000000"/>
        <rFont val="Arial"/>
        <family val="2"/>
      </rPr>
      <t xml:space="preserve">
4 x1/2 lune
</t>
    </r>
    <r>
      <rPr>
        <b/>
        <sz val="14"/>
        <color rgb="FFFF0000"/>
        <rFont val="Arial"/>
        <family val="2"/>
      </rPr>
      <t>--&gt; Prévoir sacs bleus</t>
    </r>
    <r>
      <rPr>
        <b/>
        <sz val="14"/>
        <color rgb="FF000000"/>
        <rFont val="Arial"/>
        <family val="2"/>
      </rPr>
      <t xml:space="preserve">
Collecte à la corbeilles des DEMI LUNES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CARTOUCHES D'ENCRE à la demande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NOTER LE NOMBRE LE SAC pour facturation</t>
    </r>
  </si>
  <si>
    <t xml:space="preserve">PAPIER SECU - BP - CANETTES - GOBELETS CARTON - CAPSULES CAFE </t>
  </si>
  <si>
    <r>
      <t>(24584) ALLEGRO Microsystem (CROCUS) F/I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  <r>
      <rPr>
        <sz val="14"/>
        <color rgb="FF000000"/>
        <rFont val="Arial"/>
        <family val="2"/>
      </rPr>
      <t xml:space="preserve">
</t>
    </r>
  </si>
  <si>
    <t>Papier
Carton
Gobelets carton
Canettes
Bouteilles plastique
Capsules Café
Piles
DEE</t>
  </si>
  <si>
    <r>
      <t>(24666) EUROFINS LABAZUR Meylan</t>
    </r>
    <r>
      <rPr>
        <sz val="14"/>
        <color rgb="FF000000"/>
        <rFont val="Arial"/>
        <family val="2"/>
      </rPr>
      <t xml:space="preserve">
6 Av. du Granier
38240 Meylan
lundi  au vendredi        07:00–13:00, 14:00–18:00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</si>
  <si>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r>
      <t>(24415) APLIM - Chambery</t>
    </r>
    <r>
      <rPr>
        <sz val="14"/>
        <color rgb="FF000000"/>
        <rFont val="Arial"/>
        <family val="2"/>
      </rPr>
      <t xml:space="preserve">
Z.A. Les Côtes 73190, 0 RN 6,
73190 SAINT JEOIRE EN PRIEURE
Monsieur Xavier CASSEZ</t>
    </r>
  </si>
  <si>
    <t>120 Verre
2 * 360 papier
770 MD</t>
  </si>
  <si>
    <r>
      <t>(34883) SULLY GRENOBLE G/I</t>
    </r>
    <r>
      <rPr>
        <sz val="14"/>
        <color rgb="FF000000"/>
        <rFont val="Arial"/>
        <family val="2"/>
      </rPr>
      <t xml:space="preserve">
3 AVENUE DOYEN LOUIS WEIL
IMMEUBLE LE GRENAT
38000 Grenoble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7ème étage</t>
    </r>
  </si>
  <si>
    <r>
      <t>(67990) Banque Populaire AURA MEYLAN PLAINE FLEURIE</t>
    </r>
    <r>
      <rPr>
        <sz val="14"/>
        <color rgb="FF000000"/>
        <rFont val="Arial"/>
        <family val="2"/>
      </rPr>
      <t xml:space="preserve">
</t>
    </r>
    <r>
      <rPr>
        <sz val="14"/>
        <rFont val="Arial"/>
        <family val="2"/>
      </rPr>
      <t xml:space="preserve">21 avenue de la Plaine Fleurie </t>
    </r>
    <r>
      <rPr>
        <sz val="14"/>
        <color rgb="FFEE0000"/>
        <rFont val="Arial"/>
        <family val="2"/>
      </rPr>
      <t xml:space="preserve">
</t>
    </r>
    <r>
      <rPr>
        <sz val="14"/>
        <color rgb="FF000000"/>
        <rFont val="Arial"/>
        <family val="2"/>
      </rPr>
      <t>38240 MEYLAN 
Lundi Mardi Mercredi et Vendredi 
9h - 12h15 et 13h45 à 17h45
le Jeudi
9h - 12h00 et 13h45 à 17h45</t>
    </r>
  </si>
  <si>
    <r>
      <t xml:space="preserve">(66096) NGE LA CHAVANNE A/B
</t>
    </r>
    <r>
      <rPr>
        <sz val="14"/>
        <color rgb="FF000000"/>
        <rFont val="Arial"/>
        <family val="2"/>
      </rPr>
      <t>385 Route de la Peyrouse
73800 LA CHAVANNE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MEME ADRESSE QUE GME MAIS PAS LA MEME ENTREE (voir protocole)</t>
    </r>
    <r>
      <rPr>
        <b/>
        <sz val="14"/>
        <color rgb="FF000000"/>
        <rFont val="Arial"/>
        <family val="2"/>
      </rPr>
      <t xml:space="preserve">
1x360 Papier, 1x770 MD</t>
    </r>
  </si>
  <si>
    <r>
      <t>(24758) M2I Formation H/I</t>
    </r>
    <r>
      <rPr>
        <sz val="14"/>
        <color rgb="FF000000"/>
        <rFont val="Arial"/>
        <family val="2"/>
      </rPr>
      <t xml:space="preserve">
22 Av. Doyen Louis Weil     
38000 Grenoble
</t>
    </r>
    <r>
      <rPr>
        <b/>
        <sz val="14"/>
        <color rgb="FFFF0000"/>
        <rFont val="Arial"/>
        <family val="2"/>
      </rPr>
      <t>1er étage</t>
    </r>
    <r>
      <rPr>
        <sz val="14"/>
        <color rgb="FF000000"/>
        <rFont val="Arial"/>
        <family val="2"/>
      </rPr>
      <t xml:space="preserve">
09:00–17:30
</t>
    </r>
    <r>
      <rPr>
        <b/>
        <sz val="14"/>
        <color rgb="FF000000"/>
        <rFont val="Arial"/>
        <family val="2"/>
      </rPr>
      <t>Sacs, cartons</t>
    </r>
  </si>
  <si>
    <t xml:space="preserve">Papiers
Cartons
Gobelets carton
Bouteilles plastique
</t>
  </si>
  <si>
    <r>
      <t xml:space="preserve">(24774) MERCK - MILLIPORE </t>
    </r>
    <r>
      <rPr>
        <b/>
        <sz val="20"/>
        <color rgb="FF1616FA"/>
        <rFont val="Arial"/>
        <family val="2"/>
      </rPr>
      <t>A/F</t>
    </r>
    <r>
      <rPr>
        <sz val="14"/>
        <color rgb="FF000000"/>
        <rFont val="Arial"/>
        <family val="2"/>
      </rPr>
      <t xml:space="preserve">
13 Chemin du Vieux Chêne
38240 Meylan
Thierry Gonthiez
04 58 00 12 49</t>
    </r>
  </si>
  <si>
    <t>Collecte en sac
DIB
papier
carton
canettes metal
bouteilles pet
VERRE
deee
Piles
capsules cafe</t>
  </si>
  <si>
    <r>
      <t xml:space="preserve">(71871) GME ENROBES LA CHAVANNE B/B
</t>
    </r>
    <r>
      <rPr>
        <sz val="14"/>
        <color rgb="FF000000"/>
        <rFont val="Arial"/>
        <family val="2"/>
      </rPr>
      <t xml:space="preserve">385 Route de la Peyrouse
73800 LA CHAVANNE
</t>
    </r>
    <r>
      <rPr>
        <b/>
        <sz val="14"/>
        <color rgb="FFFF0000"/>
        <rFont val="Arial"/>
        <family val="2"/>
      </rPr>
      <t xml:space="preserve">
MEME ADRESSE QUE NGE MAIS PAS LA MEME ENTREE (voir protocole)</t>
    </r>
    <r>
      <rPr>
        <b/>
        <sz val="14"/>
        <color rgb="FF000000"/>
        <rFont val="Arial"/>
        <family val="2"/>
      </rPr>
      <t xml:space="preserve">
1x120 Papier, 1x120 Verre, 1x120 MD</t>
    </r>
  </si>
  <si>
    <t>1x120 Papier
1x120 Verre
1x120 MD</t>
  </si>
  <si>
    <r>
      <t>(24573) COLLEGE  INTERNATIONNAL EUROPOLE I/I</t>
    </r>
    <r>
      <rPr>
        <sz val="14"/>
        <color rgb="FF000000"/>
        <rFont val="Arial"/>
        <family val="2"/>
      </rPr>
      <t xml:space="preserve">
4 Place de Sfax
38000 Grenoble
</t>
    </r>
    <r>
      <rPr>
        <b/>
        <sz val="14"/>
        <color rgb="FF000000"/>
        <rFont val="Arial"/>
        <family val="2"/>
      </rPr>
      <t>3X360P</t>
    </r>
  </si>
  <si>
    <r>
      <t xml:space="preserve">(24825) P2B SOLUTION (MY DSO)  </t>
    </r>
    <r>
      <rPr>
        <b/>
        <sz val="20"/>
        <color rgb="FF1616FA"/>
        <rFont val="Arial"/>
        <family val="2"/>
      </rPr>
      <t>C/F</t>
    </r>
    <r>
      <rPr>
        <sz val="14"/>
        <color rgb="FF000000"/>
        <rFont val="Arial"/>
        <family val="2"/>
      </rPr>
      <t xml:space="preserve">
22 Chemin du Vieux Chêne
38240 Meylan
</t>
    </r>
    <r>
      <rPr>
        <b/>
        <sz val="14"/>
        <color rgb="FF000000"/>
        <rFont val="Arial"/>
        <family val="2"/>
      </rPr>
      <t>BATIMENT 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154 506 et ENTRER
1er étage
</t>
    </r>
    <r>
      <rPr>
        <b/>
        <sz val="14"/>
        <rFont val="Arial"/>
        <family val="2"/>
      </rPr>
      <t xml:space="preserve">
Sacs</t>
    </r>
  </si>
  <si>
    <t xml:space="preserve">Papiers
Cartons
Canettes
Bouteilles plastique
</t>
  </si>
  <si>
    <r>
      <rPr>
        <b/>
        <sz val="14"/>
        <color rgb="FF000000"/>
        <rFont val="Arial"/>
        <family val="2"/>
      </rPr>
      <t xml:space="preserve">(24829) PHARMACIE MARTIN BORRET
</t>
    </r>
    <r>
      <rPr>
        <sz val="14"/>
        <color rgb="FF000000"/>
        <rFont val="Arial"/>
        <family val="2"/>
      </rPr>
      <t xml:space="preserve">84 RD 1090
38190 Bernin
</t>
    </r>
    <r>
      <rPr>
        <b/>
        <sz val="14"/>
        <color rgb="FF000000"/>
        <rFont val="Arial"/>
        <family val="2"/>
      </rPr>
      <t xml:space="preserve">360 cartons,770 cartons
</t>
    </r>
  </si>
  <si>
    <r>
      <t xml:space="preserve">(69897) ENERDATA
</t>
    </r>
    <r>
      <rPr>
        <sz val="14"/>
        <color rgb="FF000000"/>
        <rFont val="Arial"/>
        <family val="2"/>
      </rPr>
      <t>47 Avenue Alsace Lorraine
38000 GRENOBLE</t>
    </r>
    <r>
      <rPr>
        <b/>
        <sz val="14"/>
        <color rgb="FF000000"/>
        <rFont val="Arial"/>
        <family val="2"/>
      </rPr>
      <t xml:space="preserve">
Collecte en sacs</t>
    </r>
  </si>
  <si>
    <t>Papier
Verre (ALD)</t>
  </si>
  <si>
    <r>
      <t>(27972) KOELIS</t>
    </r>
    <r>
      <rPr>
        <b/>
        <sz val="20"/>
        <color rgb="FF1616FA"/>
        <rFont val="Arial"/>
        <family val="2"/>
      </rPr>
      <t xml:space="preserve"> D/F</t>
    </r>
    <r>
      <rPr>
        <sz val="14"/>
        <color rgb="FF000000"/>
        <rFont val="Arial"/>
        <family val="2"/>
      </rPr>
      <t xml:space="preserve">
22 CHEMIN DU VIEUX CHENE
38240 Meylan
</t>
    </r>
    <r>
      <rPr>
        <b/>
        <sz val="14"/>
        <color rgb="FF000000"/>
        <rFont val="Arial"/>
        <family val="2"/>
      </rPr>
      <t>BATIMENT D - RDC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ENVOYER BON DE PASSAGE PAR MAIL</t>
    </r>
    <r>
      <rPr>
        <sz val="14"/>
        <color rgb="FF000000"/>
        <rFont val="Arial"/>
        <family val="2"/>
      </rPr>
      <t xml:space="preserve">
CONTACTER MME NGUYEN 06 07 16 86 05  
</t>
    </r>
    <r>
      <rPr>
        <b/>
        <sz val="14"/>
        <color rgb="FFFF0000"/>
        <rFont val="Arial"/>
        <family val="2"/>
      </rPr>
      <t xml:space="preserve">PROTOCOLE DE COLLECTE OBLIGATOIRE 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154 506 et ENTRER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en sac 5 maximum</t>
    </r>
  </si>
  <si>
    <t>Papier
boutielle pet
Canette
Verre</t>
  </si>
  <si>
    <r>
      <t xml:space="preserve">(24753) LEXAN AVOCATS
</t>
    </r>
    <r>
      <rPr>
        <sz val="14"/>
        <color rgb="FF000000"/>
        <rFont val="Arial"/>
        <family val="2"/>
      </rPr>
      <t xml:space="preserve">55 rue Blaise Pascal
38330 Montbonnot Saint Martin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Si changement de date : prévenir :
Christelle SANSONETTI l Lexan Avocats
Tel. : 04.76.619.800 - Fax : 09.70.627.407
secretariat@lexan-avocats.fr 
</t>
    </r>
    <r>
      <rPr>
        <b/>
        <sz val="14"/>
        <color rgb="FF000000"/>
        <rFont val="Arial"/>
        <family val="2"/>
      </rPr>
      <t>360 Sécu
Pas de destruction</t>
    </r>
  </si>
  <si>
    <r>
      <t>(41106) Artecom - GROUP ARTEA</t>
    </r>
    <r>
      <rPr>
        <b/>
        <sz val="20"/>
        <color rgb="FF1616FA"/>
        <rFont val="Arial"/>
        <family val="2"/>
      </rPr>
      <t xml:space="preserve"> E/F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
22 chemin du vieux chene 
38240 Meylan
</t>
    </r>
    <r>
      <rPr>
        <b/>
        <sz val="14"/>
        <color rgb="FF000000"/>
        <rFont val="Arial"/>
        <family val="2"/>
      </rPr>
      <t>6 sacs</t>
    </r>
  </si>
  <si>
    <r>
      <t>(24580) CPAM Grenoble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7x360P</t>
    </r>
  </si>
  <si>
    <r>
      <t>(37928) Siemens</t>
    </r>
    <r>
      <rPr>
        <b/>
        <sz val="20"/>
        <color rgb="FF1616FA"/>
        <rFont val="Arial"/>
        <family val="2"/>
      </rPr>
      <t xml:space="preserve"> F/F</t>
    </r>
    <r>
      <rPr>
        <b/>
        <sz val="22"/>
        <color rgb="FF8EDBFA"/>
        <rFont val="Arial"/>
        <family val="2"/>
      </rPr>
      <t xml:space="preserve">
</t>
    </r>
    <r>
      <rPr>
        <b/>
        <sz val="14"/>
        <rFont val="Arial"/>
        <family val="2"/>
      </rPr>
      <t>Batiment le coloft Bâtiment C</t>
    </r>
    <r>
      <rPr>
        <sz val="14"/>
        <rFont val="Arial"/>
        <family val="2"/>
      </rPr>
      <t xml:space="preserve">
22 chemin du vieux chêne 
382401 MEYLAN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S05 </t>
    </r>
    <r>
      <rPr>
        <b/>
        <sz val="14"/>
        <color rgb="FF00B050"/>
        <rFont val="Arial"/>
        <family val="2"/>
      </rPr>
      <t>: COLLECTE DE PILES (VIDER BATTRIBOX)</t>
    </r>
  </si>
  <si>
    <t>Papier
Canette
BP
Verre et piles ALD</t>
  </si>
  <si>
    <t>SMV / Grenoble / Montbonnot</t>
  </si>
  <si>
    <t>Eybens / SMH</t>
  </si>
  <si>
    <t>Grenoble / Champ sur Drac / Bresson</t>
  </si>
  <si>
    <t>Pont de claix / EDF SMV</t>
  </si>
  <si>
    <t>MMV</t>
  </si>
  <si>
    <t>Papiers
Cartons
Gobelets carton
Canettes
Bouteilles plastique
Verres 
Masques
Palettes
DIB</t>
  </si>
  <si>
    <t>Eybens</t>
  </si>
  <si>
    <r>
      <t>(24606) L'EAU VIVE Brié et Angonnes</t>
    </r>
    <r>
      <rPr>
        <sz val="14"/>
        <color rgb="FF000000"/>
        <rFont val="Arial"/>
        <family val="2"/>
      </rPr>
      <t xml:space="preserve">
Rte Napoléon
38320 Brié-et-Angonnes
lundi-vendredi       09:00–19:30
</t>
    </r>
    <r>
      <rPr>
        <b/>
        <sz val="14"/>
        <color rgb="FF000000"/>
        <rFont val="Arial"/>
        <family val="2"/>
      </rPr>
      <t xml:space="preserve">
360P,120 verres
</t>
    </r>
  </si>
  <si>
    <t>Papiers
Cartons
Gob Carton
Verres</t>
  </si>
  <si>
    <r>
      <t>(24662) EUROFINS LABAZUR Alliés, Grenoble</t>
    </r>
    <r>
      <rPr>
        <sz val="14"/>
        <color rgb="FF000000"/>
        <rFont val="Arial"/>
        <family val="2"/>
      </rPr>
      <t xml:space="preserve">
122 Rue de Stalingrad
38100 Grenoble
lundi-vendredi   </t>
    </r>
    <r>
      <rPr>
        <b/>
        <sz val="14"/>
        <color rgb="FFFF0000"/>
        <rFont val="Arial"/>
        <family val="2"/>
      </rPr>
      <t xml:space="preserve"> 07:00–12:30
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Noter le nombre de corbeilles pour la facturation
</t>
    </r>
  </si>
  <si>
    <r>
      <t xml:space="preserve">(24623)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 Papiers/Cartons,3X770 MD,3X77 0DIB
</t>
    </r>
  </si>
  <si>
    <r>
      <t xml:space="preserve">(24622) CIH EDF FORMATION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 X 770 Papier
1 X 770 multi déchets 
1 Bioseau 20L verre 
</t>
    </r>
    <r>
      <rPr>
        <b/>
        <sz val="14"/>
        <color rgb="FFFF0000"/>
        <rFont val="Arial"/>
        <family val="2"/>
      </rPr>
      <t>Livrer des bacs avec affichage correct</t>
    </r>
  </si>
  <si>
    <r>
      <t>(8451) CIC Eybens A/B</t>
    </r>
    <r>
      <rPr>
        <sz val="14"/>
        <color rgb="FF000000"/>
        <rFont val="Arial"/>
        <family val="2"/>
      </rPr>
      <t xml:space="preserve">
134 Av. Jean Jaurès
38320 Eybens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</si>
  <si>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t xml:space="preserve">(77179) CABINET DENTAIRE DE GRENOBLE
</t>
    </r>
    <r>
      <rPr>
        <sz val="14"/>
        <color rgb="FF000000"/>
        <rFont val="Arial"/>
        <family val="2"/>
      </rPr>
      <t xml:space="preserve">4 Rue Gééral Ferrié
38000 GRENOBLE
8h-18h30
</t>
    </r>
    <r>
      <rPr>
        <b/>
        <sz val="14"/>
        <color rgb="FF000000"/>
        <rFont val="Arial"/>
        <family val="2"/>
      </rPr>
      <t>1 Demi-lune confidentielle</t>
    </r>
    <r>
      <rPr>
        <b/>
        <sz val="14"/>
        <color rgb="FFFF0000"/>
        <rFont val="Arial"/>
        <family val="2"/>
      </rPr>
      <t xml:space="preserve"> (sac bleu)</t>
    </r>
  </si>
  <si>
    <r>
      <t xml:space="preserve">(48104) MAAF-LE PONT DE CLAIX </t>
    </r>
    <r>
      <rPr>
        <sz val="14"/>
        <color rgb="FF000000"/>
        <rFont val="Arial"/>
        <family val="2"/>
      </rPr>
      <t xml:space="preserve">
22  Cours Saint André 
38800 LE PONT DE CLAIX 
0645458915 
Lundi au vendredi 9h 12h  12h 13h30 17h30 
</t>
    </r>
    <r>
      <rPr>
        <b/>
        <sz val="14"/>
        <color rgb="FF000000"/>
        <rFont val="Arial"/>
        <family val="2"/>
      </rPr>
      <t>Collecte à la corbeille</t>
    </r>
  </si>
  <si>
    <r>
      <t xml:space="preserve">(24528) CCI Grenoble
</t>
    </r>
    <r>
      <rPr>
        <sz val="14"/>
        <color rgb="FF000000"/>
        <rFont val="Arial"/>
        <family val="2"/>
      </rPr>
      <t xml:space="preserve">5-7 place Schuman
38000 Grenoble
MNE Pares 06 03 91 42 77 
</t>
    </r>
    <r>
      <rPr>
        <b/>
        <sz val="14"/>
        <color rgb="FF000000"/>
        <rFont val="Arial"/>
        <family val="2"/>
      </rPr>
      <t>360P,2x360MD
DEMANDER MME BEL OU MR GAIRALDI</t>
    </r>
  </si>
  <si>
    <t>Papier
Carton
BP
GC</t>
  </si>
  <si>
    <r>
      <t>(67992) Banque Populaire AURA EYBENS B/B</t>
    </r>
    <r>
      <rPr>
        <sz val="14"/>
        <color rgb="FF000000"/>
        <rFont val="Arial"/>
        <family val="2"/>
      </rPr>
      <t xml:space="preserve">
142 avenue Jean Jaures
38320 EYBENS
Mardi Mercredi Vendredi 
8h30 - 12h30 et 13h45 à 17h45
le Jeudi
8h30 - 12h00 et 13h45 à 17h45</t>
    </r>
  </si>
  <si>
    <r>
      <t>(24663) EUROFINS LABAZUR Libération Grenoble</t>
    </r>
    <r>
      <rPr>
        <sz val="14"/>
        <color rgb="FF000000"/>
        <rFont val="Arial"/>
        <family val="2"/>
      </rPr>
      <t xml:space="preserve">
28 Cr de la Libération et du Général de Gaulle
38100 Grenoble
lundi-vendredi      07:00–12:30, 14:00–18:00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</si>
  <si>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>Coordonnées GPS 45.119463, 5.701846</t>
    </r>
    <r>
      <rPr>
        <sz val="14"/>
        <color rgb="FF000000"/>
        <rFont val="Arial"/>
        <family val="2"/>
      </rPr>
      <t xml:space="preserve">
</t>
    </r>
  </si>
  <si>
    <r>
      <t>(8320) CERA Eybens C/C</t>
    </r>
    <r>
      <rPr>
        <sz val="14"/>
        <color rgb="FF000000"/>
        <rFont val="Arial"/>
        <family val="2"/>
      </rPr>
      <t xml:space="preserve">
158 Av. Jean Jaurès
38320 Eybens
lundi         Fermé
mardi-vendredi        09:15–12:30, 13:30–18:00
</t>
    </r>
    <r>
      <rPr>
        <b/>
        <sz val="14"/>
        <color rgb="FF000000"/>
        <rFont val="Arial"/>
        <family val="2"/>
      </rPr>
      <t>Sacs blancs,cartons</t>
    </r>
    <r>
      <rPr>
        <sz val="14"/>
        <color rgb="FF000000"/>
        <rFont val="Arial"/>
        <family val="2"/>
      </rPr>
      <t xml:space="preserve">
</t>
    </r>
  </si>
  <si>
    <r>
      <t>(8689) LCL Ile Verte</t>
    </r>
    <r>
      <rPr>
        <sz val="14"/>
        <color rgb="FF000000"/>
        <rFont val="Arial"/>
        <family val="2"/>
      </rPr>
      <t xml:space="preserve">
26 Av. Maréchal Randon
38000 Grenoble
lundi           Fermé
mardi -vendredi        08:30–12:00, 13:30–17:45
jeudi         08:30–12:00, 14:30–17:45
On les prend lorsqu'ils sont à plat et donc manipulables.
On les laisse s'il sont en vrac et non pliés!</t>
    </r>
  </si>
  <si>
    <r>
      <t>(24625) EDF Le Pont de Claix</t>
    </r>
    <r>
      <rPr>
        <sz val="14"/>
        <color rgb="FF000000"/>
        <rFont val="Arial"/>
        <family val="2"/>
      </rPr>
      <t xml:space="preserve">
11 allée de La Houille Blanche 
38800 Pont de Claix
</t>
    </r>
    <r>
      <rPr>
        <b/>
        <sz val="14"/>
        <color rgb="FFFF0000"/>
        <rFont val="Arial"/>
        <family val="2"/>
      </rPr>
      <t>Portail ouvert de 7h à 12h ET 13h à 17h</t>
    </r>
    <r>
      <rPr>
        <sz val="14"/>
        <color rgb="FF000000"/>
        <rFont val="Arial"/>
        <family val="2"/>
      </rPr>
      <t xml:space="preserve">
M.Volle 06 07 19 30 92</t>
    </r>
  </si>
  <si>
    <r>
      <t xml:space="preserve">(62214) BIOLOGIC Seyssinet
</t>
    </r>
    <r>
      <rPr>
        <sz val="14"/>
        <color rgb="FF000000"/>
        <rFont val="Arial"/>
        <family val="2"/>
      </rPr>
      <t xml:space="preserve">4 rue de Vaucanson
38170 Seyssinet-Pariset
</t>
    </r>
    <r>
      <rPr>
        <b/>
        <sz val="14"/>
        <color rgb="FF000000"/>
        <rFont val="Arial"/>
        <family val="2"/>
      </rPr>
      <t>1x360 Papiers + 1x770 MD</t>
    </r>
  </si>
  <si>
    <r>
      <t>(49134) VERKOR</t>
    </r>
    <r>
      <rPr>
        <sz val="14"/>
        <color rgb="FF000000"/>
        <rFont val="Arial"/>
        <family val="2"/>
      </rPr>
      <t xml:space="preserve">
Rue Henri Tarze
38000 GRENOBLE
9h-17h
</t>
    </r>
    <r>
      <rPr>
        <b/>
        <sz val="14"/>
        <color rgb="FF000000"/>
        <rFont val="Arial"/>
        <family val="2"/>
      </rPr>
      <t xml:space="preserve">2X360L papier
</t>
    </r>
    <r>
      <rPr>
        <b/>
        <sz val="14"/>
        <color rgb="FFFF0000"/>
        <rFont val="Arial"/>
        <family val="2"/>
      </rPr>
      <t>SIGNATURE DU BON OBLIGATOIRE PAR MAYA (BATIMENT B3)</t>
    </r>
  </si>
  <si>
    <t>DIB
carton
VERRE
papier
poids cartouches d'encre
Ampoules
piles
Ampoules</t>
  </si>
  <si>
    <r>
      <t>(24395) ACAF Eybens</t>
    </r>
    <r>
      <rPr>
        <sz val="14"/>
        <color rgb="FF000000"/>
        <rFont val="Arial"/>
        <family val="2"/>
      </rPr>
      <t xml:space="preserve">
15 Rue de Belledonne
38320 Eybens
lundi-vendredi           09:00–12:00, 13:00–17:00
Clé remise le 13 octobre
Benjamin FOURNIER
b.fournier@acaf.fr
Tél. : 04 76 12 15 27
</t>
    </r>
    <r>
      <rPr>
        <b/>
        <sz val="14"/>
        <color rgb="FFFF0000"/>
        <rFont val="Arial"/>
        <family val="2"/>
      </rPr>
      <t>770 sécu MD (sacs)</t>
    </r>
  </si>
  <si>
    <t xml:space="preserve">Gobelets carton
Canettes
Bouteilles plastique
</t>
  </si>
  <si>
    <r>
      <t>(24754) LHOIST FRANCE OUEST</t>
    </r>
    <r>
      <rPr>
        <sz val="14"/>
        <color rgb="FF000000"/>
        <rFont val="Arial"/>
        <family val="2"/>
      </rPr>
      <t xml:space="preserve">
15 rue Henri DAGALIER
38100 Grenoble
</t>
    </r>
    <r>
      <rPr>
        <b/>
        <sz val="14"/>
        <color rgb="FF000000"/>
        <rFont val="Arial"/>
        <family val="2"/>
      </rPr>
      <t xml:space="preserve">
2X360 Papiers + 1x770 Cartons</t>
    </r>
  </si>
  <si>
    <t xml:space="preserve">Papiers
Cartons
Cartouche encre
Piles
DEEE
Ampoules
Néons
</t>
  </si>
  <si>
    <r>
      <t xml:space="preserve">(24768) MAISON DES ASSOCIATIONS 
</t>
    </r>
    <r>
      <rPr>
        <sz val="14"/>
        <color rgb="FF000000"/>
        <rFont val="Arial"/>
        <family val="2"/>
      </rPr>
      <t xml:space="preserve">29 avenue du Maquis de l'oisans
38800 Le Pont de Claix
</t>
    </r>
    <r>
      <rPr>
        <sz val="14"/>
        <color rgb="FFFF0000"/>
        <rFont val="Arial"/>
        <family val="2"/>
      </rPr>
      <t xml:space="preserve">Coordonnées GPS 45.121753, 5.700519
</t>
    </r>
    <r>
      <rPr>
        <b/>
        <sz val="14"/>
        <color theme="1"/>
        <rFont val="Arial"/>
        <family val="2"/>
      </rPr>
      <t>1X240 Papiers</t>
    </r>
    <r>
      <rPr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</si>
  <si>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r>
      <rPr>
        <b/>
        <sz val="14"/>
        <color rgb="FF000000"/>
        <rFont val="Arial"/>
        <family val="2"/>
      </rPr>
      <t>(74522) WIDIP</t>
    </r>
    <r>
      <rPr>
        <sz val="14"/>
        <color rgb="FF000000"/>
        <rFont val="Arial"/>
        <family val="2"/>
      </rPr>
      <t xml:space="preserve">
29 Boulevard de l'Europe 
38170 SEYSSINET PARISET
8h-12h / 13h-17h
07 87 09 15 90
</t>
    </r>
    <r>
      <rPr>
        <b/>
        <sz val="14"/>
        <color rgb="FF000000"/>
        <rFont val="Arial"/>
        <family val="2"/>
      </rPr>
      <t>1x240 Cartons</t>
    </r>
  </si>
  <si>
    <r>
      <t xml:space="preserve">(60371) BERTIN ALPAO
</t>
    </r>
    <r>
      <rPr>
        <sz val="14"/>
        <color rgb="FF000000"/>
        <rFont val="Arial"/>
        <family val="2"/>
      </rPr>
      <t>727 Rue Aristide Berges
38330 MONTBONNOT</t>
    </r>
    <r>
      <rPr>
        <b/>
        <sz val="14"/>
        <color rgb="FF000000"/>
        <rFont val="Arial"/>
        <family val="2"/>
      </rPr>
      <t xml:space="preserve"> 
1x770 DIB
</t>
    </r>
  </si>
  <si>
    <r>
      <t xml:space="preserve">(24809) OLIFAN GROUP EYBENS
</t>
    </r>
    <r>
      <rPr>
        <sz val="14"/>
        <color rgb="FF000000"/>
        <rFont val="Arial"/>
        <family val="2"/>
      </rPr>
      <t xml:space="preserve">Immeuble la Concorde
24 rue Lamartine
38320 Eybens
</t>
    </r>
    <r>
      <rPr>
        <b/>
        <sz val="14"/>
        <color rgb="FFFF0000"/>
        <rFont val="Arial"/>
        <family val="2"/>
      </rPr>
      <t xml:space="preserve">Caisson sécurisé (Sac gris) </t>
    </r>
    <r>
      <rPr>
        <b/>
        <sz val="14"/>
        <color rgb="FF000000"/>
        <rFont val="Arial"/>
        <family val="2"/>
      </rPr>
      <t>,Sacs</t>
    </r>
  </si>
  <si>
    <r>
      <t>(8386) CERA Saint Ismier</t>
    </r>
    <r>
      <rPr>
        <sz val="14"/>
        <color rgb="FF000000"/>
        <rFont val="Arial"/>
        <family val="2"/>
      </rPr>
      <t xml:space="preserve">
1116 Rte de Chambéry
38330 Saint-Ismier
lundi          Fermé
mardi-vendredi        09:15–12:30, 13:30–18:00
</t>
    </r>
    <r>
      <rPr>
        <b/>
        <sz val="14"/>
        <color rgb="FF000000"/>
        <rFont val="Arial"/>
        <family val="2"/>
      </rPr>
      <t>Aquilux, sacs blancs,cartons</t>
    </r>
    <r>
      <rPr>
        <sz val="14"/>
        <color rgb="FF000000"/>
        <rFont val="Arial"/>
        <family val="2"/>
      </rPr>
      <t xml:space="preserve">
</t>
    </r>
  </si>
  <si>
    <t>DESENCOMBREMENT 1 SAC 110L DE PAPIERS + DES CARTONS DANS UN LOCAL</t>
  </si>
  <si>
    <r>
      <t>(24847) CLINIQUE PSYPRO</t>
    </r>
    <r>
      <rPr>
        <sz val="14"/>
        <rFont val="Arial"/>
        <family val="2"/>
      </rPr>
      <t xml:space="preserve">
69 rue Pasteur
38180 Seyssins 
</t>
    </r>
    <r>
      <rPr>
        <b/>
        <sz val="14"/>
        <rFont val="Arial"/>
        <family val="2"/>
      </rPr>
      <t>1x770 Papiers/Cartons</t>
    </r>
  </si>
  <si>
    <r>
      <t>(24396) ACOM EXPERISE Gières</t>
    </r>
    <r>
      <rPr>
        <sz val="14"/>
        <color rgb="FF000000"/>
        <rFont val="Arial"/>
        <family val="2"/>
      </rPr>
      <t xml:space="preserve">
7 All. du Pérou
38610 Gières
lundi -jeudi      08:30–12:30, 13:30–17:30
vendredi    08:30–12:30, 13:30–16:30
</t>
    </r>
    <r>
      <rPr>
        <b/>
        <sz val="14"/>
        <color rgb="FF000000"/>
        <rFont val="Arial"/>
        <family val="2"/>
      </rPr>
      <t>Corbeilles fermées</t>
    </r>
  </si>
  <si>
    <r>
      <rPr>
        <b/>
        <sz val="14"/>
        <rFont val="Arial"/>
        <family val="2"/>
      </rPr>
      <t>(79985) INRAE SAINT MARTIN D'HERES</t>
    </r>
    <r>
      <rPr>
        <sz val="14"/>
        <rFont val="Arial"/>
        <family val="2"/>
      </rPr>
      <t xml:space="preserve">
2 Rue de la Papeterie
38400 SAINT-MARTIN-D'HERES
Lundi au vendredi : 8h30-12h / 13h30-17h
</t>
    </r>
    <r>
      <rPr>
        <b/>
        <sz val="14"/>
        <rFont val="Arial"/>
        <family val="2"/>
      </rPr>
      <t>1x360 Verre</t>
    </r>
  </si>
  <si>
    <t>NOUVEAU CLIENT
LIVRAISON 1X360 VERRE</t>
  </si>
  <si>
    <r>
      <t xml:space="preserve">(24777) METRO
</t>
    </r>
    <r>
      <rPr>
        <sz val="14"/>
        <color rgb="FF000000"/>
        <rFont val="Arial"/>
        <family val="2"/>
      </rPr>
      <t xml:space="preserve">ZI l'Argentière, 8 Rue François Blumet
38360 Sassenage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lundi-vendredi       06:00–18:00
</t>
    </r>
    <r>
      <rPr>
        <b/>
        <sz val="14"/>
        <color rgb="FF000000"/>
        <rFont val="Arial"/>
        <family val="2"/>
      </rPr>
      <t xml:space="preserve">
1X360 Papiers + 1x770 Cartons
</t>
    </r>
  </si>
  <si>
    <r>
      <t>(24908) STRYKER MTB3</t>
    </r>
    <r>
      <rPr>
        <sz val="14"/>
        <color rgb="FF000000"/>
        <rFont val="Arial"/>
        <family val="2"/>
      </rPr>
      <t xml:space="preserve">
Anciennemment WRIGHT
161 Rue Lavoisier
38330 Montbonnot-Saint-Martin
</t>
    </r>
    <r>
      <rPr>
        <b/>
        <sz val="14"/>
        <color rgb="FF000000"/>
        <rFont val="Arial"/>
        <family val="2"/>
      </rPr>
      <t>2X360P,770MD</t>
    </r>
    <r>
      <rPr>
        <sz val="14"/>
        <color rgb="FF000000"/>
        <rFont val="Arial"/>
        <family val="2"/>
      </rPr>
      <t xml:space="preserve">
</t>
    </r>
  </si>
  <si>
    <r>
      <t xml:space="preserve">(48641) GMF - CENTRE DE GESTION GRENOBLE </t>
    </r>
    <r>
      <rPr>
        <sz val="14"/>
        <color rgb="FF000000"/>
        <rFont val="Arial"/>
        <family val="2"/>
      </rPr>
      <t xml:space="preserve">
79/81 Avenue Gabriel Pari 
38400 SAINT MARTIN D'HERES 
0645458915 
9h 12h  12h 14h 17h 
1,2,3,4,5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BADGE + PROTOCOLE DE COLLECTE OBLIGATOIRE</t>
    </r>
    <r>
      <rPr>
        <sz val="14"/>
        <color rgb="FF000000"/>
        <rFont val="Arial"/>
        <family val="2"/>
      </rPr>
      <t xml:space="preserve">
sur tout le 4eme étage , partagé en 2 parties avec un sas au milieu et nous disposons au total de 5 poubelles papier dont 2 sont sur le plateau de gestion 
</t>
    </r>
  </si>
  <si>
    <r>
      <t xml:space="preserve">(62541) AGIR A DOM La Tronche
</t>
    </r>
    <r>
      <rPr>
        <sz val="14"/>
        <color rgb="FF000000"/>
        <rFont val="Arial"/>
        <family val="2"/>
      </rPr>
      <t xml:space="preserve">7 Boulevard de la Chantourne
38700 LA TRONCHE
</t>
    </r>
    <r>
      <rPr>
        <b/>
        <sz val="14"/>
        <color rgb="FF000000"/>
        <rFont val="Arial"/>
        <family val="2"/>
      </rPr>
      <t>1x360 Sécu papier</t>
    </r>
  </si>
  <si>
    <t>Papiers
Mégôts (ALD)</t>
  </si>
  <si>
    <r>
      <t>(24710) MAIRIE PONT DE CLAIX</t>
    </r>
    <r>
      <rPr>
        <sz val="14"/>
        <color rgb="FF000000"/>
        <rFont val="Arial"/>
        <family val="2"/>
      </rPr>
      <t xml:space="preserve">
Rue Parmentier
38800 Le Pont de Claix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
</t>
    </r>
  </si>
  <si>
    <r>
      <t xml:space="preserve">(24909) STRYKER MTB4 </t>
    </r>
    <r>
      <rPr>
        <sz val="14"/>
        <color rgb="FF000000"/>
        <rFont val="Arial"/>
        <family val="2"/>
      </rPr>
      <t xml:space="preserve">
Anciennemment WRIGHT
176 Rue Lavoisier
38330 Montbonnot-Saint-Martin
</t>
    </r>
    <r>
      <rPr>
        <b/>
        <sz val="14"/>
        <color rgb="FF000000"/>
        <rFont val="Arial"/>
        <family val="2"/>
      </rPr>
      <t>770P,770MD</t>
    </r>
    <r>
      <rPr>
        <sz val="14"/>
        <color rgb="FF000000"/>
        <rFont val="Arial"/>
        <family val="2"/>
      </rPr>
      <t xml:space="preserve">
</t>
    </r>
  </si>
  <si>
    <r>
      <t>(24749) LCL Saint Martin d'Hères</t>
    </r>
    <r>
      <rPr>
        <sz val="14"/>
        <color rgb="FF000000"/>
        <rFont val="Arial"/>
        <family val="2"/>
      </rPr>
      <t xml:space="preserve">
15 Av. Gabriel Péri
38400 Saint-Martin-d'Hères
lundi         Fermé
mardi-vendredi       08:30–12:00, 13:30–17:45
jeudi 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 xml:space="preserve">Sacs, cartons pliés
</t>
    </r>
  </si>
  <si>
    <r>
      <t xml:space="preserve">(10641) POINT P Bresson 
</t>
    </r>
    <r>
      <rPr>
        <sz val="14"/>
        <color rgb="FF000000"/>
        <rFont val="Arial"/>
        <family val="2"/>
      </rPr>
      <t>123 Av. de la République
38320 Bresson</t>
    </r>
    <r>
      <rPr>
        <b/>
        <sz val="14"/>
        <color rgb="FF000000"/>
        <rFont val="Arial"/>
        <family val="2"/>
      </rPr>
      <t xml:space="preserve"> 
</t>
    </r>
    <r>
      <rPr>
        <sz val="14"/>
        <color rgb="FF000000"/>
        <rFont val="Arial"/>
        <family val="2"/>
      </rPr>
      <t xml:space="preserve">
 07:00–12:00, 13:30–17:00
</t>
    </r>
    <r>
      <rPr>
        <b/>
        <sz val="14"/>
        <color rgb="FF000000"/>
        <rFont val="Arial"/>
        <family val="2"/>
      </rPr>
      <t xml:space="preserve">
1x360 Papiers + 1x770 MD</t>
    </r>
  </si>
  <si>
    <t>Papiers
Gobelets carton
Canettes
Bouteilles, plastique
Lampes
Masques</t>
  </si>
  <si>
    <r>
      <t>(24910) STRYKER MTB5</t>
    </r>
    <r>
      <rPr>
        <sz val="14"/>
        <color rgb="FF000000"/>
        <rFont val="Arial"/>
        <family val="2"/>
      </rPr>
      <t xml:space="preserve">
Anciennemment WRIGHT
385 Rue Lavoisier
38330 Montbonnot-Saint-Martin
</t>
    </r>
    <r>
      <rPr>
        <b/>
        <sz val="14"/>
        <color rgb="FF000000"/>
        <rFont val="Arial"/>
        <family val="2"/>
      </rPr>
      <t>360MD</t>
    </r>
    <r>
      <rPr>
        <sz val="14"/>
        <color rgb="FF000000"/>
        <rFont val="Arial"/>
        <family val="2"/>
      </rPr>
      <t xml:space="preserve">
</t>
    </r>
  </si>
  <si>
    <r>
      <t xml:space="preserve">(8502) CIC Saint Martin d'Hères </t>
    </r>
    <r>
      <rPr>
        <sz val="14"/>
        <color rgb="FF000000"/>
        <rFont val="Arial"/>
        <family val="2"/>
      </rPr>
      <t xml:space="preserve">
41 Av. Gabriel Péri
38400 Saint-Martin-d'Hères
lundi        Fermé
mardi       09:00–12:30, 14:00–18:00
mercredi-vendredi   09:00–12:30, 13:30–18:00
</t>
    </r>
  </si>
  <si>
    <r>
      <t>(9665) MAGASIN BOULANGER Saint Martin d'Hères</t>
    </r>
    <r>
      <rPr>
        <sz val="14"/>
        <color rgb="FF000000"/>
        <rFont val="Arial"/>
        <family val="2"/>
      </rPr>
      <t xml:space="preserve">
136 avenue Gabriel Péri
38400 Saint Martin d'Hères
9h-17h
Mme Camille RAUD 06.11.94.24.39
prévenir par mail la veille
camille.raud@boulanger.com
</t>
    </r>
    <r>
      <rPr>
        <b/>
        <sz val="14"/>
        <color rgb="FF000000"/>
        <rFont val="Arial"/>
        <family val="2"/>
      </rPr>
      <t xml:space="preserve">
360P Sécu,770MD</t>
    </r>
    <r>
      <rPr>
        <sz val="14"/>
        <color rgb="FF000000"/>
        <rFont val="Arial"/>
        <family val="2"/>
      </rPr>
      <t xml:space="preserve">
</t>
    </r>
  </si>
  <si>
    <r>
      <t xml:space="preserve">(24630) EPHAD Le Pont de Claix
</t>
    </r>
    <r>
      <rPr>
        <sz val="14"/>
        <color rgb="FF000000"/>
        <rFont val="Arial"/>
        <family val="2"/>
      </rPr>
      <t xml:space="preserve">14 Auguste et Edith Goirand
38800 Le Pont de Claix
</t>
    </r>
    <r>
      <rPr>
        <b/>
        <sz val="14"/>
        <color rgb="FF000000"/>
        <rFont val="Arial"/>
        <family val="2"/>
      </rPr>
      <t xml:space="preserve">360P
</t>
    </r>
    <r>
      <rPr>
        <b/>
        <sz val="14"/>
        <color rgb="FFFF0000"/>
        <rFont val="Arial"/>
        <family val="2"/>
      </rPr>
      <t>Code 3880#</t>
    </r>
  </si>
  <si>
    <r>
      <t xml:space="preserve">(73430) EIFFAGE ENERGIE PONT DE CLAIX
</t>
    </r>
    <r>
      <rPr>
        <sz val="14"/>
        <color rgb="FF000000"/>
        <rFont val="Arial"/>
        <family val="2"/>
      </rPr>
      <t>13 Rue Denis Papin
38800 Le Pont de Claix
Lundi au Venredi : 7h-12h et 13h-17h</t>
    </r>
    <r>
      <rPr>
        <b/>
        <sz val="14"/>
        <color rgb="FF000000"/>
        <rFont val="Arial"/>
        <family val="2"/>
      </rPr>
      <t xml:space="preserve">
1x360 Papiers et 1x770 MD</t>
    </r>
  </si>
  <si>
    <t xml:space="preserve">Papiers (360L)
Bouteilles (770L)
Canettes (770L)
Gobelets (770 L)
Verrre (770L)
Mégôts (ALD)
</t>
  </si>
  <si>
    <t>GRENOBLE HYPER CENTRE</t>
  </si>
  <si>
    <t xml:space="preserve">GRENOBLE HYPER CENTRE </t>
  </si>
  <si>
    <t>Maurienne 1/2 et Lanslebourg</t>
  </si>
  <si>
    <r>
      <rPr>
        <b/>
        <sz val="14"/>
        <color rgb="FF000000"/>
        <rFont val="Arial"/>
        <family val="2"/>
      </rPr>
      <t>(68043) Banque de Savoie LA TOUSSUIRE</t>
    </r>
    <r>
      <rPr>
        <sz val="14"/>
        <color rgb="FF000000"/>
        <rFont val="Arial"/>
        <family val="2"/>
      </rPr>
      <t xml:space="preserve">
FONTCOUVERTE
73300 LA  TOUSSUIRE
</t>
    </r>
    <r>
      <rPr>
        <b/>
        <sz val="14"/>
        <color rgb="FFFF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Du 16/12/25 au 15/04/26</t>
    </r>
    <r>
      <rPr>
        <b/>
        <sz val="14"/>
        <color rgb="FFFF0000"/>
        <rFont val="Arial"/>
        <family val="2"/>
      </rPr>
      <t xml:space="preserve"> : Mercredi ET Vendredi uniquement </t>
    </r>
    <r>
      <rPr>
        <b/>
        <sz val="14"/>
        <color theme="1"/>
        <rFont val="Arial"/>
        <family val="2"/>
      </rPr>
      <t>8h50-12h / 13h40-17h30</t>
    </r>
  </si>
  <si>
    <r>
      <t xml:space="preserve">(24893) SPARTOO A/B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</t>
    </r>
    <r>
      <rPr>
        <b/>
        <sz val="14"/>
        <color theme="4" tint="0.39997558519241921"/>
        <rFont val="Arial"/>
        <family val="2"/>
      </rPr>
      <t xml:space="preserve"> nos bureaux au 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</si>
  <si>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A/C</t>
    </r>
    <r>
      <rPr>
        <sz val="14"/>
        <color theme="1"/>
        <rFont val="Arial"/>
        <family val="2"/>
      </rPr>
      <t xml:space="preserve">
14 Rue Léon Sestier
38000 Grenoble
Si cartons avec documents mettre au broyage avec pesée séparée pour la facturation de la destruction </t>
    </r>
  </si>
  <si>
    <r>
      <rPr>
        <b/>
        <sz val="14"/>
        <color rgb="FF000000"/>
        <rFont val="Arial"/>
        <family val="2"/>
      </rPr>
      <t>(68042) Banque de Savoie ST JEAN DE MAURIENNE</t>
    </r>
    <r>
      <rPr>
        <sz val="14"/>
        <color rgb="FF000000"/>
        <rFont val="Arial"/>
        <family val="2"/>
      </rPr>
      <t xml:space="preserve">
PLACE FODERE
73300 ST JEAN DE MAURIENNE
Lundi au Jeudi : 8h30-12h / 13h30-17h30
Vendredi : 8h30-12h / 13h30-16h20</t>
    </r>
  </si>
  <si>
    <r>
      <t xml:space="preserve">(24742) LACOSTE </t>
    </r>
    <r>
      <rPr>
        <sz val="14"/>
        <color rgb="FF000000"/>
        <rFont val="Arial"/>
        <family val="2"/>
      </rPr>
      <t xml:space="preserve">
2 Place.Docteur Léon Martin
38000 Grenoble
lundi-vendredi         10:00–19:00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</si>
  <si>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A/C</t>
    </r>
    <r>
      <rPr>
        <sz val="14"/>
        <color theme="1"/>
        <rFont val="Arial"/>
        <family val="2"/>
      </rPr>
      <t xml:space="preserve">
14 Rue Léon Sestier
38000 Grenoble</t>
    </r>
  </si>
  <si>
    <r>
      <rPr>
        <b/>
        <sz val="14"/>
        <color rgb="FF000000"/>
        <rFont val="Arial"/>
        <family val="2"/>
      </rPr>
      <t xml:space="preserve">(68041) Banque Populaire AURA St-JEAN-de-MAURIENNE </t>
    </r>
    <r>
      <rPr>
        <sz val="14"/>
        <color rgb="FF000000"/>
        <rFont val="Arial"/>
        <family val="2"/>
      </rPr>
      <t xml:space="preserve">
108, rue de la libération
73300St-JEAN-de-MAURIENNE 
Mardi Mercredi Vendredi 
8h30 - 12h30 et 13h45 à 17h45
le Jeudi
8h30 - 12h00 et 13h45 à 17h45</t>
    </r>
  </si>
  <si>
    <r>
      <t>(31522) GIBERT JOSEPH</t>
    </r>
    <r>
      <rPr>
        <sz val="14"/>
        <color rgb="FF000000"/>
        <rFont val="Arial"/>
        <family val="2"/>
      </rPr>
      <t xml:space="preserve">
5 cours Berriat
38000 Grenoble</t>
    </r>
  </si>
  <si>
    <r>
      <t xml:space="preserve">(24812) ONET SECURITE TELEM Grenoble </t>
    </r>
    <r>
      <rPr>
        <b/>
        <sz val="20"/>
        <color rgb="FF1616FA"/>
        <rFont val="Arial"/>
        <family val="2"/>
      </rPr>
      <t>C/C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1, rue Antoine Polotti
38000 Grenoble
</t>
    </r>
    <r>
      <rPr>
        <b/>
        <sz val="14"/>
        <color rgb="FF000000"/>
        <rFont val="Arial"/>
        <family val="2"/>
      </rPr>
      <t>1x360 Papiers SECU + 1x770 MD</t>
    </r>
  </si>
  <si>
    <r>
      <rPr>
        <b/>
        <sz val="14"/>
        <color theme="1"/>
        <rFont val="Aptos Narrow"/>
        <family val="2"/>
        <scheme val="minor"/>
      </rPr>
      <t>(48098) MAAF-ST JEAN DE MAURIENNE</t>
    </r>
    <r>
      <rPr>
        <sz val="14"/>
        <color rgb="FF000000"/>
        <rFont val="Arial"/>
        <family val="2"/>
      </rPr>
      <t xml:space="preserve">
153 place Fodere 
73300 ST JEAN DE MAURIENNE 
Mardi au Vendredi : 9h-12h30 / 14h-18h 
</t>
    </r>
    <r>
      <rPr>
        <b/>
        <sz val="14"/>
        <rFont val="Aptos Narrow"/>
        <family val="2"/>
        <scheme val="minor"/>
      </rPr>
      <t>Collecte à la corbeille</t>
    </r>
  </si>
  <si>
    <r>
      <rPr>
        <b/>
        <sz val="14"/>
        <color rgb="FF000000"/>
        <rFont val="Arial"/>
        <family val="2"/>
      </rPr>
      <t>(24726) INTERMARCHE Sainte Marie de Cuines</t>
    </r>
    <r>
      <rPr>
        <sz val="14"/>
        <color rgb="FF000000"/>
        <rFont val="Arial"/>
        <family val="2"/>
      </rPr>
      <t xml:space="preserve"> 
 Les, Rte des Grands Prés
73130 Sainte-Marie-de-Cuines
</t>
    </r>
    <r>
      <rPr>
        <b/>
        <sz val="14"/>
        <color rgb="FF000000"/>
        <rFont val="Arial"/>
        <family val="2"/>
      </rPr>
      <t>1x360 Papiers</t>
    </r>
  </si>
  <si>
    <r>
      <t>(24389) A.RAYMOND France  Fluide Connection</t>
    </r>
    <r>
      <rPr>
        <b/>
        <sz val="18"/>
        <color rgb="FF00B0F0"/>
        <rFont val="Arial"/>
        <family val="2"/>
      </rPr>
      <t xml:space="preserve"> A/C</t>
    </r>
    <r>
      <rPr>
        <sz val="14"/>
        <rFont val="Arial"/>
        <family val="2"/>
      </rPr>
      <t xml:space="preserve">
TECHNISUD
</t>
    </r>
    <r>
      <rPr>
        <b/>
        <sz val="18"/>
        <color rgb="FFFF0000"/>
        <rFont val="Arial"/>
        <family val="2"/>
      </rPr>
      <t>BAT. H - Quai L</t>
    </r>
    <r>
      <rPr>
        <sz val="14"/>
        <rFont val="Arial"/>
        <family val="2"/>
      </rPr>
      <t xml:space="preserve">
123 rue Hilaire de Chardonnet
38100 Grenoble
</t>
    </r>
    <r>
      <rPr>
        <sz val="14"/>
        <color rgb="FFFF0000"/>
        <rFont val="Arial"/>
        <family val="2"/>
      </rPr>
      <t xml:space="preserve">
8h30-12h  14h-15h30
</t>
    </r>
    <r>
      <rPr>
        <sz val="14"/>
        <rFont val="Arial"/>
        <family val="2"/>
      </rPr>
      <t xml:space="preserve">Mr FLEURET 
04 57 04 25 14
Aller à la zone reception
</t>
    </r>
    <r>
      <rPr>
        <b/>
        <sz val="14"/>
        <rFont val="Arial"/>
        <family val="2"/>
      </rPr>
      <t xml:space="preserve">2X770MD
</t>
    </r>
    <r>
      <rPr>
        <b/>
        <sz val="14"/>
        <color rgb="FFFF0000"/>
        <rFont val="Arial"/>
        <family val="2"/>
      </rPr>
      <t>DEMANDER Mr STAVRAS
Si sac mal triés photo Denis et noter NB de sac HS</t>
    </r>
    <r>
      <rPr>
        <sz val="14"/>
        <rFont val="Arial"/>
        <family val="2"/>
      </rPr>
      <t xml:space="preserve">
</t>
    </r>
  </si>
  <si>
    <r>
      <t>(34905) GIE ELEGIA B/C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DIB, 1X120 BIODECHETS, 1X360 PAPIER 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</si>
  <si>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r>
      <rPr>
        <b/>
        <sz val="14"/>
        <color rgb="FF000000"/>
        <rFont val="Arial"/>
        <family val="2"/>
      </rPr>
      <t>(24642) ENTREPOT du BRICOLAGE Saint Jean de Maurienne</t>
    </r>
    <r>
      <rPr>
        <sz val="14"/>
        <color rgb="FF000000"/>
        <rFont val="Arial"/>
        <family val="2"/>
      </rPr>
      <t xml:space="preserve">
 Zone commerciale
 Lieu dit, Chem. de Combe Paillarde
73300 Saint-Jean-de-Maurienne
</t>
    </r>
    <r>
      <rPr>
        <b/>
        <sz val="14"/>
        <color rgb="FF000000"/>
        <rFont val="Arial"/>
        <family val="2"/>
      </rPr>
      <t>1x360 Papiers + 1x770 MD</t>
    </r>
  </si>
  <si>
    <r>
      <rPr>
        <b/>
        <sz val="14"/>
        <color rgb="FF000000"/>
        <rFont val="Arial"/>
        <family val="2"/>
      </rPr>
      <t xml:space="preserve">(24741) LABELLE MONTAGNE
</t>
    </r>
    <r>
      <rPr>
        <sz val="14"/>
        <color rgb="FF000000"/>
        <rFont val="Arial"/>
        <family val="2"/>
      </rPr>
      <t xml:space="preserve">Maison du Tourisme
73130 Saint François Longchamps
</t>
    </r>
    <r>
      <rPr>
        <b/>
        <sz val="14"/>
        <color rgb="FF000000"/>
        <rFont val="Arial"/>
        <family val="2"/>
      </rPr>
      <t xml:space="preserve">1x360 Papiers, 1 sac
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Collecte dans atelier en hivers voir protoocole</t>
    </r>
    <r>
      <rPr>
        <sz val="14"/>
        <color rgb="FF000000"/>
        <rFont val="Arial"/>
        <family val="2"/>
      </rPr>
      <t xml:space="preserve">
</t>
    </r>
  </si>
  <si>
    <t>Papiers
Cartons
Capsules café</t>
  </si>
  <si>
    <r>
      <t>(24609) ECM TECHNOLOGIE Hilaire C/C</t>
    </r>
    <r>
      <rPr>
        <sz val="14"/>
        <color rgb="FF000000"/>
        <rFont val="Arial"/>
        <family val="2"/>
      </rPr>
      <t xml:space="preserve">
109 Rue Hilaire de Chardonnet
38100 Grenoble
lundi-vendredi       08:00–18:00
</t>
    </r>
    <r>
      <rPr>
        <b/>
        <sz val="14"/>
        <color rgb="FF000000"/>
        <rFont val="Arial"/>
        <family val="2"/>
      </rPr>
      <t xml:space="preserve">
360P,360MD
</t>
    </r>
    <r>
      <rPr>
        <sz val="14"/>
        <color rgb="FF000000"/>
        <rFont val="Arial"/>
        <family val="2"/>
      </rPr>
      <t xml:space="preserve">
</t>
    </r>
  </si>
  <si>
    <r>
      <t>(8397) CERA Vallier Grenoble</t>
    </r>
    <r>
      <rPr>
        <sz val="14"/>
        <color rgb="FF000000"/>
        <rFont val="Arial"/>
        <family val="2"/>
      </rPr>
      <t xml:space="preserve">
35 Bd Joseph Vallier
38100 Grenoble
lundi        Fermé
mardi-vendredi       09:15–12:30, 13:30–18:00
Sacs dans Aquilux, cartons</t>
    </r>
  </si>
  <si>
    <r>
      <rPr>
        <b/>
        <sz val="14"/>
        <color rgb="FF000000"/>
        <rFont val="Arial"/>
        <family val="2"/>
      </rPr>
      <t>(8808) France Travail Saint Jean de Maurienne</t>
    </r>
    <r>
      <rPr>
        <sz val="14"/>
        <color rgb="FF000000"/>
        <rFont val="Arial"/>
        <family val="2"/>
      </rPr>
      <t xml:space="preserve">
310 Rue Jean Moulin
73300 Saint-Jean-de-Maurienne
lundi-vendredi     08:30–16h
</t>
    </r>
    <r>
      <rPr>
        <b/>
        <sz val="14"/>
        <color rgb="FFFF0000"/>
        <rFont val="Arial"/>
        <family val="2"/>
      </rPr>
      <t>JEUDI 8h30-12h</t>
    </r>
    <r>
      <rPr>
        <sz val="14"/>
        <color rgb="FF000000"/>
        <rFont val="Arial"/>
        <family val="2"/>
      </rPr>
      <t xml:space="preserve">
</t>
    </r>
  </si>
  <si>
    <t>RETIRER TOUT LES BACS SUR PLACE
+
LIVRER 1X360 "PAPIERS/CARTONS" + 1X360 "MD"</t>
  </si>
  <si>
    <r>
      <rPr>
        <b/>
        <sz val="14"/>
        <color rgb="FF000000"/>
        <rFont val="Arial"/>
        <family val="2"/>
      </rPr>
      <t>(24477) CADS Aiguebelle</t>
    </r>
    <r>
      <rPr>
        <sz val="14"/>
        <color rgb="FF000000"/>
        <rFont val="Arial"/>
        <family val="2"/>
      </rPr>
      <t xml:space="preserve">
64 rue Principale
73220 Val-d'Arc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       Fermé
mardi-vendredi       09:00–12:00 / 14:00–17:00
</t>
    </r>
  </si>
  <si>
    <t>Papier
Cartons
Cartouches</t>
  </si>
  <si>
    <r>
      <t xml:space="preserve">(48095) MAAF-GRENOBLE GAMBETTA </t>
    </r>
    <r>
      <rPr>
        <sz val="14"/>
        <color rgb="FF000000"/>
        <rFont val="Arial"/>
        <family val="2"/>
      </rPr>
      <t xml:space="preserve">
17  Boulev ard Gambetta 
38000 GRENOBLE  
0645458915 
Mardi au vendredi : 9h30 12h30  12h30 14h 18h
</t>
    </r>
    <r>
      <rPr>
        <b/>
        <sz val="14"/>
        <color rgb="FF000000"/>
        <rFont val="Arial"/>
        <family val="2"/>
      </rPr>
      <t>Collecte à la corbeille</t>
    </r>
  </si>
  <si>
    <r>
      <t xml:space="preserve">(8690) LCL Liberation Grenoble  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</si>
  <si>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rPr>
        <b/>
        <sz val="14"/>
        <color rgb="FF000000"/>
        <rFont val="Arial"/>
        <family val="2"/>
      </rPr>
      <t>(24669) EUROFINS LABAZUR Saint Jean Jean de Mauriennne</t>
    </r>
    <r>
      <rPr>
        <sz val="14"/>
        <color rgb="FF000000"/>
        <rFont val="Arial"/>
        <family val="2"/>
      </rPr>
      <t xml:space="preserve">
Pl. Fodéré
73300 Saint-Jean-de-Maurienne
Lundi au vendredi : 07h30–11h00 / 14h00–16h00
</t>
    </r>
    <r>
      <rPr>
        <b/>
        <sz val="14"/>
        <color rgb="FF000000"/>
        <rFont val="Arial"/>
        <family val="2"/>
      </rPr>
      <t>1x360 Papiers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</si>
  <si>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(24560) CITEM AITON</t>
    </r>
    <r>
      <rPr>
        <b/>
        <sz val="14"/>
        <color rgb="FFFF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604 route du Vernay
73220 Aiton
</t>
    </r>
    <r>
      <rPr>
        <b/>
        <sz val="14"/>
        <rFont val="Arial"/>
        <family val="2"/>
      </rPr>
      <t xml:space="preserve">1x120 Papiers + 1x240 MD </t>
    </r>
  </si>
  <si>
    <t>Papiers
Cartons
Bouteilles plastique
Verres</t>
  </si>
  <si>
    <r>
      <t xml:space="preserve">(67977) BANQUE POPULAIRE AURA GRENOBLE NOTRE DAME
</t>
    </r>
    <r>
      <rPr>
        <sz val="14"/>
        <color rgb="FF000000"/>
        <rFont val="Arial"/>
        <family val="2"/>
      </rPr>
      <t xml:space="preserve">3 Place Notre Dame
38000 GRENOBLE
mardi au vendredi 8h30-12h30 et 14h-17h30
</t>
    </r>
  </si>
  <si>
    <r>
      <t>(24557) CIC Joffre Grenoble</t>
    </r>
    <r>
      <rPr>
        <sz val="14"/>
        <color rgb="FF000000"/>
        <rFont val="Arial"/>
        <family val="2"/>
      </rPr>
      <t xml:space="preserve">
21 Bd Maréchal Joffre
38000 Grenoble
lundi        Fermé
mardi        09:00–12:30, 14:00–18:00
mercredi-vendredi  09:00–12:30, 13:30–18:00</t>
    </r>
  </si>
  <si>
    <r>
      <rPr>
        <b/>
        <sz val="14"/>
        <color rgb="FF000000"/>
        <rFont val="Arial"/>
        <family val="2"/>
      </rPr>
      <t xml:space="preserve">(24902) ANDERLAINE (Ex : SR Conseil) HERMILLON
</t>
    </r>
    <r>
      <rPr>
        <sz val="14"/>
        <color rgb="FF000000"/>
        <rFont val="Arial"/>
        <family val="2"/>
      </rPr>
      <t xml:space="preserve">Au Pont d'Arc
HERMILLON
73300 La Tour en Maurienne
</t>
    </r>
    <r>
      <rPr>
        <b/>
        <sz val="14"/>
        <color rgb="FF000000"/>
        <rFont val="Arial"/>
        <family val="2"/>
      </rPr>
      <t xml:space="preserve">
Sacs
</t>
    </r>
  </si>
  <si>
    <t>Papiers
Bouteilles plastique
Capsules café</t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</si>
  <si>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 xml:space="preserve">Lieu dit les Gabelins
73220 Aiton
</t>
    </r>
    <r>
      <rPr>
        <b/>
        <sz val="14"/>
        <color rgb="FF000000"/>
        <rFont val="Arial"/>
        <family val="2"/>
      </rPr>
      <t>360Psécu,770MDsécu,770film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étirable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intégrer  à chaque passage la collecte du caisson et faire la destruction 
Si changement de jour : chantal.leformal@idex.fr      
PROTOCOLE DE COLLECTE OBLIGATOIRE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2 AQUILUXS CARTOUCHES</t>
    </r>
  </si>
  <si>
    <r>
      <t xml:space="preserve">(24430) BANQUE DES TERRITOIRES B/B
</t>
    </r>
    <r>
      <rPr>
        <sz val="14"/>
        <color rgb="FF000000"/>
        <rFont val="Arial"/>
        <family val="2"/>
      </rPr>
      <t>5 place Nelson Mandela
38000 Grenoble</t>
    </r>
  </si>
  <si>
    <r>
      <t>(8691) LCL Parc Expo Grenoble</t>
    </r>
    <r>
      <rPr>
        <sz val="14"/>
        <color rgb="FF000000"/>
        <rFont val="Arial"/>
        <family val="2"/>
      </rPr>
      <t xml:space="preserve">
2 Av. Albert 1er de Belgique
38000 Grenoble
lundi               Fermé
mardi-vendredi              08:30–12:00, 13:30–18:00
jeudi      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</si>
  <si>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rPr>
        <b/>
        <sz val="14"/>
        <color rgb="FF000000"/>
        <rFont val="Arial"/>
        <family val="2"/>
      </rPr>
      <t>(8330) CERA La Chambre</t>
    </r>
    <r>
      <rPr>
        <sz val="14"/>
        <color rgb="FF000000"/>
        <rFont val="Arial"/>
        <family val="2"/>
      </rPr>
      <t xml:space="preserve">
Grande Rue
73130 La Chambre
lundi       Fermé
mardi-vendredi      09:15–12:30 / 13:30–18:00</t>
    </r>
  </si>
  <si>
    <r>
      <rPr>
        <b/>
        <sz val="14"/>
        <color rgb="FF000000"/>
        <rFont val="Arial"/>
        <family val="2"/>
      </rPr>
      <t>(49737) EVS - VERIDIS-SAINT PIERRE D'ALBIGNY</t>
    </r>
    <r>
      <rPr>
        <sz val="14"/>
        <color rgb="FF000000"/>
        <rFont val="Arial"/>
        <family val="2"/>
      </rPr>
      <t xml:space="preserve">
200 RUE DES ILES
73250 SAINT PIERRE D'ALBIGNY</t>
    </r>
  </si>
  <si>
    <t>piles</t>
  </si>
  <si>
    <r>
      <t xml:space="preserve">(24664) EUROFINS LABAZUR Stalingrad Grenoble </t>
    </r>
    <r>
      <rPr>
        <sz val="14"/>
        <color rgb="FF000000"/>
        <rFont val="Arial"/>
        <family val="2"/>
      </rPr>
      <t xml:space="preserve">
47 rue de Stalingrad
38000 Grenoble
lundi-vendredi       </t>
    </r>
    <r>
      <rPr>
        <b/>
        <sz val="16"/>
        <color rgb="FFFF0000"/>
        <rFont val="Arial"/>
        <family val="2"/>
      </rPr>
      <t>07:00–12:30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Noter le nombre de corbeilles pour la facturation</t>
    </r>
  </si>
  <si>
    <r>
      <rPr>
        <b/>
        <sz val="14"/>
        <color rgb="FF000000"/>
        <rFont val="Arial"/>
        <family val="2"/>
      </rPr>
      <t>(24503) CADS La Chambre</t>
    </r>
    <r>
      <rPr>
        <sz val="14"/>
        <color rgb="FF000000"/>
        <rFont val="Arial"/>
        <family val="2"/>
      </rPr>
      <t xml:space="preserve">
321 Grande Rue
73130 La Chambre
lundi       Fermé
mardi-vendredi      09:00–12:00 / 14:00–17:00
</t>
    </r>
  </si>
  <si>
    <t>Papiers
Cartons
Cartouches 
Masques</t>
  </si>
  <si>
    <r>
      <rPr>
        <b/>
        <sz val="14"/>
        <color rgb="FF000000"/>
        <rFont val="Arial"/>
        <family val="2"/>
      </rPr>
      <t>(68037) Banque Populaire AURA St-PIERRE-d'ALBIGNY</t>
    </r>
    <r>
      <rPr>
        <sz val="14"/>
        <color rgb="FF000000"/>
        <rFont val="Arial"/>
        <family val="2"/>
      </rPr>
      <t xml:space="preserve">
place de l'église
73250St-PIERRE-d'ALBIGNY
Mardi Mercredi Vendredi 
8h30 - 12h30 et 13h45 à 17h45
le Jeudi
8h30 - 12h00 et 13h45 à 17h45</t>
    </r>
  </si>
  <si>
    <r>
      <t>(8534) CSF (A/B)</t>
    </r>
    <r>
      <rPr>
        <sz val="14"/>
        <color rgb="FF000000"/>
        <rFont val="Arial"/>
        <family val="2"/>
      </rPr>
      <t xml:space="preserve">
14 Av. Félix Viallet
38000 Grenoble
lundi-vendredi           10h–17h00
</t>
    </r>
    <r>
      <rPr>
        <b/>
        <sz val="14"/>
        <color rgb="FFFF0000"/>
        <rFont val="Arial"/>
        <family val="2"/>
      </rPr>
      <t xml:space="preserve">Uniquement mercredi ENTRE 10h ET 17H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VIDER CAISSON SECU, Sacs blancs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</si>
  <si>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(24506) CADS Valgelon La Rochette</t>
    </r>
    <r>
      <rPr>
        <sz val="14"/>
        <color rgb="FF000000"/>
        <rFont val="Arial"/>
        <family val="2"/>
      </rPr>
      <t xml:space="preserve">
Rue de Schweighouse sur Moder
73110 Valgelon-La Rochette
lundi        Fermé
mardi-vendredi      09:00–12:00 / 14:00–17:00
</t>
    </r>
  </si>
  <si>
    <r>
      <rPr>
        <b/>
        <sz val="14"/>
        <color rgb="FF000000"/>
        <rFont val="Arial"/>
        <family val="2"/>
      </rPr>
      <t>(24520) CADS Saint Pierre d'Albigny</t>
    </r>
    <r>
      <rPr>
        <sz val="14"/>
        <color rgb="FF000000"/>
        <rFont val="Arial"/>
        <family val="2"/>
      </rPr>
      <t xml:space="preserve">
125 Av. du Grand Arc
73250 Saint-Pierre-d'Albigny
lundi        Fermé
mardi-vendredi       09:00–12:00 / 14:00–17:00
</t>
    </r>
  </si>
  <si>
    <r>
      <t>(48641) GMF - GRENOBLE (croisement ) EDOUARD REY (B/B)</t>
    </r>
    <r>
      <rPr>
        <sz val="14"/>
        <color rgb="FF000000"/>
        <rFont val="Arial"/>
        <family val="2"/>
      </rPr>
      <t xml:space="preserve">
7 RUE Félix Viallet
38000 Grenoble
0645458915 
Mardi au Vendredi : 9h 13h  13h 14h 17h30 
</t>
    </r>
    <r>
      <rPr>
        <b/>
        <sz val="14"/>
        <color rgb="FF000000"/>
        <rFont val="Arial"/>
        <family val="2"/>
      </rPr>
      <t>Collecte à la corbeille</t>
    </r>
  </si>
  <si>
    <r>
      <rPr>
        <b/>
        <sz val="14"/>
        <color rgb="FF000000"/>
        <rFont val="Arial"/>
        <family val="2"/>
      </rPr>
      <t>(8336) CERA La Rochette</t>
    </r>
    <r>
      <rPr>
        <sz val="14"/>
        <color rgb="FF000000"/>
        <rFont val="Arial"/>
        <family val="2"/>
      </rPr>
      <t xml:space="preserve">
Rue de la Neuve
73110 Valgelon-La Rochette
lundi        Fermé
mardi-vendredi        09:15–12:30 / 13:30–18:00
</t>
    </r>
  </si>
  <si>
    <r>
      <rPr>
        <b/>
        <sz val="14"/>
        <color rgb="FF000000"/>
        <rFont val="Arial"/>
        <family val="2"/>
      </rPr>
      <t>(68021) Banque de Savoie LA ROCHETTE</t>
    </r>
    <r>
      <rPr>
        <sz val="14"/>
        <color rgb="FF000000"/>
        <rFont val="Arial"/>
        <family val="2"/>
      </rPr>
      <t xml:space="preserve">
PLACE ANTOINE PERRIER
73110 LA ROCHETTE
</t>
    </r>
    <r>
      <rPr>
        <b/>
        <sz val="14"/>
        <color rgb="FFFF0000"/>
        <rFont val="Arial"/>
        <family val="2"/>
      </rPr>
      <t xml:space="preserve">Mardi Mercredi : </t>
    </r>
    <r>
      <rPr>
        <sz val="14"/>
        <color rgb="FF000000"/>
        <rFont val="Arial"/>
        <family val="2"/>
      </rPr>
      <t xml:space="preserve">8h30-12h / 13h40-17h30
</t>
    </r>
    <r>
      <rPr>
        <b/>
        <sz val="14"/>
        <color rgb="FFFF0000"/>
        <rFont val="Arial"/>
        <family val="2"/>
      </rPr>
      <t xml:space="preserve">Vendredi : </t>
    </r>
    <r>
      <rPr>
        <sz val="14"/>
        <color rgb="FF000000"/>
        <rFont val="Arial"/>
        <family val="2"/>
      </rPr>
      <t xml:space="preserve"> 8h30-12h / 13h40-16h20
</t>
    </r>
  </si>
  <si>
    <t>Chambéry</t>
  </si>
  <si>
    <t>Chambéry / Cognin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</si>
  <si>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
AVANT 9 H </t>
    </r>
    <r>
      <rPr>
        <sz val="14"/>
        <color rgb="FF000000"/>
        <rFont val="Arial"/>
        <family val="2"/>
      </rPr>
      <t xml:space="preserve">
06 14 07 41 10 
0635389608</t>
    </r>
  </si>
  <si>
    <r>
      <t>(8651) KILOUTOU Chambéry</t>
    </r>
    <r>
      <rPr>
        <sz val="14"/>
        <rFont val="Arial Nova Light"/>
        <family val="2"/>
      </rPr>
      <t xml:space="preserve">
2773 Av. des Landiers
73000 Chambéry
</t>
    </r>
    <r>
      <rPr>
        <b/>
        <sz val="14"/>
        <rFont val="Arial Nova Light"/>
        <family val="2"/>
      </rPr>
      <t>1x360 p + 1x770 MD</t>
    </r>
  </si>
  <si>
    <r>
      <t>(8785) France TRAVAIL Grand Verger Chambéry B/C</t>
    </r>
    <r>
      <rPr>
        <sz val="14"/>
        <color rgb="FF000000"/>
        <rFont val="Arial"/>
        <family val="2"/>
      </rPr>
      <t xml:space="preserve">
Zac Du Grand Verger, 
272 Rue François Guise
73000 Chambéry
Lundi au jeudi : 08:30–16:00
Vendredi	08:30–12:30
</t>
    </r>
    <r>
      <rPr>
        <b/>
        <sz val="14"/>
        <color rgb="FF000000"/>
        <rFont val="Arial"/>
        <family val="2"/>
      </rPr>
      <t>2X360P,360MD</t>
    </r>
  </si>
  <si>
    <r>
      <t xml:space="preserve">(8711) LCL ROMANS SUR ISERE JEAN JAURES
</t>
    </r>
    <r>
      <rPr>
        <sz val="14"/>
        <color rgb="FF000000"/>
        <rFont val="Arial"/>
        <family val="2"/>
      </rPr>
      <t>78 Place Jean Jaurès
26100 Romans sur Isère</t>
    </r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</si>
  <si>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FF0000"/>
        <rFont val="Arial"/>
        <family val="2"/>
      </rPr>
      <t>BADGE + PROTOCOLE OBLIGATOIRE</t>
    </r>
  </si>
  <si>
    <t>PASSAGE DE REGULARISATION DU RDC LMS
FAIRE TOUT LE RDC UNIQUEMENT (VOIR PHOTOS)</t>
  </si>
  <si>
    <r>
      <t>(24787) MSA Chambéry C/C</t>
    </r>
    <r>
      <rPr>
        <sz val="14"/>
        <color rgb="FF000000"/>
        <rFont val="Arial"/>
        <family val="2"/>
      </rPr>
      <t xml:space="preserve">
ZAC du Grand Verger
20 Avenue des Chevaliers Tireurs
73000 Chambéry
</t>
    </r>
    <r>
      <rPr>
        <b/>
        <sz val="14"/>
        <color rgb="FFFF0000"/>
        <rFont val="Arial"/>
        <family val="2"/>
      </rPr>
      <t xml:space="preserve">BADGE
code ascenseur sous-sol : 1980A
</t>
    </r>
    <r>
      <rPr>
        <sz val="14"/>
        <color rgb="FF000000"/>
        <rFont val="Arial"/>
        <family val="2"/>
      </rPr>
      <t xml:space="preserve">
lundi au vendredi 8h00 - 12h00   13h00 - 16h30
</t>
    </r>
    <r>
      <rPr>
        <b/>
        <sz val="14"/>
        <color rgb="FF000000"/>
        <rFont val="Arial"/>
        <family val="2"/>
      </rPr>
      <t>3X360P2X770C</t>
    </r>
  </si>
  <si>
    <r>
      <t>(78705) MATERNITE CHAM ALBERTVILLE GUIGOZ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site de collecte MATERNITE DU CENTRE HOSPITALIER ALBERTVILLE- Le CHAM</t>
    </r>
    <r>
      <rPr>
        <sz val="14"/>
        <color rgb="FF000000"/>
        <rFont val="Arial"/>
        <family val="2"/>
      </rPr>
      <t xml:space="preserve">
253 rue pierre de coubertin
73200 ALBERTVILLE 
</t>
    </r>
    <r>
      <rPr>
        <b/>
        <sz val="14"/>
        <color rgb="FFFF0000"/>
        <rFont val="Arial"/>
        <family val="2"/>
      </rPr>
      <t xml:space="preserve">SUIVRE LES INDICATIONS DE L'ODM
</t>
    </r>
    <r>
      <rPr>
        <sz val="14"/>
        <color rgb="FF000000"/>
        <rFont val="Arial"/>
        <family val="2"/>
      </rPr>
      <t xml:space="preserve">
Madame Dominique BOUR
Poste: 64 28</t>
    </r>
  </si>
  <si>
    <r>
      <t xml:space="preserve">(63259) CELDA ROMANS SUR ISERE DE GAULLE 
</t>
    </r>
    <r>
      <rPr>
        <sz val="14"/>
        <rFont val="Arial"/>
        <family val="2"/>
      </rPr>
      <t xml:space="preserve">5 Place Charles De Gaulle  
26100 Romans sur Isère
Mardi - Vendredi : 8h45 - 12h15 / 13h45 - 17h45
Jeudi : 8h45 - 12h15 / 14h45 - 17h45
On peut appeler le 04 82 28 13 96 pour signaler notre présence </t>
    </r>
  </si>
  <si>
    <r>
      <t>(24553) CHRONOPOST Chambéry</t>
    </r>
    <r>
      <rPr>
        <sz val="14"/>
        <color rgb="FF000000"/>
        <rFont val="Arial"/>
        <family val="2"/>
      </rPr>
      <t xml:space="preserve">
ZI de Bissy
91 rue Paul Girod
73000 Chambéry
</t>
    </r>
    <r>
      <rPr>
        <b/>
        <sz val="14"/>
        <color rgb="FF000000"/>
        <rFont val="Arial"/>
        <family val="2"/>
      </rPr>
      <t>360P,770MD</t>
    </r>
  </si>
  <si>
    <t>Papiers
Cartons
Gobelets carton
Canettes 
Bouteilles plastique</t>
  </si>
  <si>
    <r>
      <t>(24492) CADS Chambéry Comte Vert (A/D)</t>
    </r>
    <r>
      <rPr>
        <sz val="14"/>
        <color rgb="FF000000"/>
        <rFont val="Arial"/>
        <family val="2"/>
      </rPr>
      <t xml:space="preserve">
280 Avenue du Comte Vert
73000 Chambéry
mardi  vendredi 9h00 - 12h00   14h00 - 17h00</t>
    </r>
  </si>
  <si>
    <r>
      <t>(24490) CADS Chambéry Bissy</t>
    </r>
    <r>
      <rPr>
        <sz val="14"/>
        <color rgb="FF000000"/>
        <rFont val="Arial"/>
        <family val="2"/>
      </rPr>
      <t xml:space="preserve">
586 Avenue Général Cartier
73000 Chambéry
mardi au vendredi </t>
    </r>
    <r>
      <rPr>
        <b/>
        <sz val="14"/>
        <color rgb="FFFF0000"/>
        <rFont val="Arial"/>
        <family val="2"/>
      </rPr>
      <t>9h00 - 12h00</t>
    </r>
  </si>
  <si>
    <t>Papiers
cartons
cartouches encre</t>
  </si>
  <si>
    <r>
      <t>(64401) CHAM Ehpad Claude Léger</t>
    </r>
    <r>
      <rPr>
        <sz val="14"/>
        <color rgb="FF000000"/>
        <rFont val="Arial"/>
        <family val="2"/>
      </rPr>
      <t xml:space="preserve">
457 chemin. des Trois-Poiriers
73200 Albertville
</t>
    </r>
    <r>
      <rPr>
        <b/>
        <sz val="14"/>
        <color rgb="FF000000"/>
        <rFont val="Arial"/>
        <family val="2"/>
      </rPr>
      <t>1x360</t>
    </r>
    <r>
      <rPr>
        <b/>
        <u/>
        <sz val="14"/>
        <color rgb="FFFF0000"/>
        <rFont val="Arial"/>
        <family val="2"/>
      </rPr>
      <t xml:space="preserve"> sécu </t>
    </r>
    <r>
      <rPr>
        <b/>
        <sz val="14"/>
        <color rgb="FF000000"/>
        <rFont val="Arial"/>
        <family val="2"/>
      </rPr>
      <t xml:space="preserve">+ bouchons à l'accueil
</t>
    </r>
    <r>
      <rPr>
        <b/>
        <sz val="14"/>
        <color rgb="FFFF0000"/>
        <rFont val="Arial"/>
        <family val="2"/>
      </rPr>
      <t xml:space="preserve">Code porte 1806 </t>
    </r>
    <r>
      <rPr>
        <sz val="14"/>
        <color rgb="FF000000"/>
        <rFont val="Arial"/>
        <family val="2"/>
      </rPr>
      <t xml:space="preserve">
</t>
    </r>
  </si>
  <si>
    <r>
      <t xml:space="preserve">(25154) ATMP ROMANS SUR ISERE
</t>
    </r>
    <r>
      <rPr>
        <sz val="14"/>
        <color rgb="FF000000"/>
        <rFont val="Arial"/>
        <family val="2"/>
      </rPr>
      <t>16 Rue de la République  
26100 Romans sur Isère
Lundi - Jeudi : 9h00 - 12h00 / 14h00 - 17h00
Vendredi : 9h00 - 12h00 / 14h00 - 16h00</t>
    </r>
  </si>
  <si>
    <t>Papiers confidentiels en sacs</t>
  </si>
  <si>
    <r>
      <t>(24397) ACTEMIUM</t>
    </r>
    <r>
      <rPr>
        <sz val="14"/>
        <color rgb="FF000000"/>
        <rFont val="Arial"/>
        <family val="2"/>
      </rPr>
      <t xml:space="preserve">
147 Allée des Blachères
73000 Chambéry
lundi au vendredi 8h30 - 17h30
</t>
    </r>
    <r>
      <rPr>
        <b/>
        <sz val="14"/>
        <color rgb="FF000000"/>
        <rFont val="Arial"/>
        <family val="2"/>
      </rPr>
      <t>360P/C</t>
    </r>
  </si>
  <si>
    <r>
      <t>(8434) CIC Comte Vert Chambéry  (B/D)</t>
    </r>
    <r>
      <rPr>
        <sz val="14"/>
        <color rgb="FF000000"/>
        <rFont val="Arial"/>
        <family val="2"/>
      </rPr>
      <t xml:space="preserve">
76 Av. du Comte Vert
73000 Chambéry
lundi            Fermé
mardi-vendredi  09:00–12:30, 14:00–18:00
</t>
    </r>
  </si>
  <si>
    <r>
      <t>(24493) CADS Jules Ferry Chambéry</t>
    </r>
    <r>
      <rPr>
        <sz val="14"/>
        <color rgb="FF000000"/>
        <rFont val="Arial"/>
        <family val="2"/>
      </rPr>
      <t xml:space="preserve">
277 Fbg Montmélian
73000 Chambéry
lundi         Fermé
mardi  au vendredi :  </t>
    </r>
    <r>
      <rPr>
        <b/>
        <sz val="14"/>
        <color rgb="FFFF0000"/>
        <rFont val="Arial"/>
        <family val="2"/>
      </rPr>
      <t>09:00–12:00</t>
    </r>
  </si>
  <si>
    <r>
      <t>(68030) Banque Populaire AURA ALBERTVILLE + AE</t>
    </r>
    <r>
      <rPr>
        <sz val="11"/>
        <color theme="1"/>
        <rFont val="Aptos Narrow"/>
        <family val="2"/>
        <scheme val="minor"/>
      </rPr>
      <t xml:space="preserve">
</t>
    </r>
    <r>
      <rPr>
        <sz val="14"/>
        <color rgb="FF000000"/>
        <rFont val="Arial"/>
        <family val="2"/>
      </rPr>
      <t>41, rue de la république
73200ALBERTVILLE
Mardi Mercredi Vendredi 
8h30 - 12h30 et 13h45 à 17h45
le Jeudi
8h30 - 12h00 et 13h45 à 17h45</t>
    </r>
  </si>
  <si>
    <r>
      <t xml:space="preserve">(48642) GMF ROMANS SUR ISERE </t>
    </r>
    <r>
      <rPr>
        <sz val="14"/>
        <color rgb="FF000000"/>
        <rFont val="Arial"/>
        <family val="2"/>
      </rPr>
      <t xml:space="preserve">
45 Avenue Gambetta
26100 Romans sur Isère
0475603542 
9h00 - 12h30 / 13h30 - 18h00 
</t>
    </r>
    <r>
      <rPr>
        <b/>
        <sz val="14"/>
        <color rgb="FF000000"/>
        <rFont val="Arial"/>
        <family val="2"/>
      </rPr>
      <t>Collecte à la corbeille</t>
    </r>
  </si>
  <si>
    <t>Papiers
Canette
Bouteille pet
Verre</t>
  </si>
  <si>
    <r>
      <t>(24720) IMAPRIM</t>
    </r>
    <r>
      <rPr>
        <sz val="14"/>
        <color rgb="FF000000"/>
        <rFont val="Arial"/>
        <family val="2"/>
      </rPr>
      <t xml:space="preserve">
156 rue Amiral Gérard Daille
Eco quartier Vetrotex
73 000 Chambéry
</t>
    </r>
    <r>
      <rPr>
        <b/>
        <sz val="14"/>
        <color rgb="FF000000"/>
        <rFont val="Arial"/>
        <family val="2"/>
      </rPr>
      <t xml:space="preserve">
prendre 1 bac pour faire le tour des bureau et vider corbeille</t>
    </r>
    <r>
      <rPr>
        <sz val="14"/>
        <color rgb="FF000000"/>
        <rFont val="Arial"/>
        <family val="2"/>
      </rPr>
      <t xml:space="preserve">s 
</t>
    </r>
    <r>
      <rPr>
        <b/>
        <sz val="14"/>
        <color rgb="FF000000"/>
        <rFont val="Arial"/>
        <family val="2"/>
      </rPr>
      <t xml:space="preserve">1/ Ne pas passer avant 9h00 car la responsable n'est pas là avant 
2/  récupérer les capsules café , ET les bouteilles plastiques </t>
    </r>
  </si>
  <si>
    <r>
      <t>(48088) MAAF-CHAMBERY  (C/D)</t>
    </r>
    <r>
      <rPr>
        <sz val="14"/>
        <color rgb="FF000000"/>
        <rFont val="Arial"/>
        <family val="2"/>
      </rPr>
      <t xml:space="preserve">
318  Avenue du Comte Vert 
73000 CHAMBERY 
04799643310 
9h 12h  12h 14h30 17h45 
1,2,3,4,5 
</t>
    </r>
    <r>
      <rPr>
        <b/>
        <sz val="14"/>
        <color rgb="FF000000"/>
        <rFont val="Arial"/>
        <family val="2"/>
      </rPr>
      <t>Collecte à la corbeille</t>
    </r>
  </si>
  <si>
    <r>
      <t>(24491) CADS Château Chambéry</t>
    </r>
    <r>
      <rPr>
        <sz val="14"/>
        <color rgb="FF000000"/>
        <rFont val="Arial"/>
        <family val="2"/>
      </rPr>
      <t xml:space="preserve">
2 Pl. du Château
73000 Chambéry
lundi           Fermé
mardi -vendredi         09:00–12:00, 14:00–17:00
</t>
    </r>
  </si>
  <si>
    <r>
      <t>(8412) CIC Albertville</t>
    </r>
    <r>
      <rPr>
        <sz val="14"/>
        <color rgb="FF000000"/>
        <rFont val="Arial"/>
        <family val="2"/>
      </rPr>
      <t xml:space="preserve">
96 Rue de la République
73200 Albertville
mardi 9h00 - 12h30  / 14h00 - 18h00
mercredi au vendredi 9h00 - 12h30 /  13h30 - 18h00
</t>
    </r>
    <r>
      <rPr>
        <b/>
        <sz val="14"/>
        <color rgb="FFFF0000"/>
        <rFont val="Arial"/>
        <family val="2"/>
      </rPr>
      <t>Si demande de l'agence : livrer 1 rouleau sacs noirs et/ou 1 rouleau de sacs transparents</t>
    </r>
  </si>
  <si>
    <r>
      <t>(8807) FRANCE TRAVAIL ROMANS SUR ISERE</t>
    </r>
    <r>
      <rPr>
        <sz val="14"/>
        <color rgb="FF000000"/>
        <rFont val="Arial"/>
        <family val="2"/>
      </rPr>
      <t xml:space="preserve">
4 Rue Auguste Perret 
26100 Romans sur Isère                                      
</t>
    </r>
    <r>
      <rPr>
        <b/>
        <sz val="14"/>
        <color rgb="FF000000"/>
        <rFont val="Arial"/>
        <family val="2"/>
      </rPr>
      <t>2x360 Papiers + 1x360 MD</t>
    </r>
    <r>
      <rPr>
        <sz val="14"/>
        <color rgb="FF000000"/>
        <rFont val="Arial"/>
        <family val="2"/>
      </rPr>
      <t xml:space="preserve">
</t>
    </r>
    <r>
      <rPr>
        <sz val="16"/>
        <color rgb="FF000000"/>
        <rFont val="Arial"/>
        <family val="2"/>
      </rPr>
      <t xml:space="preserve">Lundi - Vendredi : 8h30 - 16h30 
</t>
    </r>
    <r>
      <rPr>
        <b/>
        <sz val="16"/>
        <color rgb="FFFF0000"/>
        <rFont val="Arial"/>
        <family val="2"/>
      </rPr>
      <t>ATTENTION le jeudi OUVERT UNIQUEMENT jusqu'a 12h30</t>
    </r>
  </si>
  <si>
    <r>
      <t>(48639) GMF - CHAMBERY  (D/D)</t>
    </r>
    <r>
      <rPr>
        <sz val="14"/>
        <color rgb="FF000000"/>
        <rFont val="Arial"/>
        <family val="2"/>
      </rPr>
      <t xml:space="preserve">
114  Avenue du Comte Vert 
73000 CHAMBERY 
0479964331 
Mardi au vendredi : 9h-12h30  / 13h30-17h45 
</t>
    </r>
    <r>
      <rPr>
        <b/>
        <sz val="14"/>
        <color rgb="FF000000"/>
        <rFont val="Arial"/>
        <family val="2"/>
      </rPr>
      <t>Collecte à la corbeille</t>
    </r>
  </si>
  <si>
    <r>
      <t>(24495) CADS Chambéry St Antoine</t>
    </r>
    <r>
      <rPr>
        <sz val="14"/>
        <color rgb="FF000000"/>
        <rFont val="Arial"/>
        <family val="2"/>
      </rPr>
      <t xml:space="preserve">
6 Rue Saint-Antoine
73000 Chambéry
mardi au vendredi </t>
    </r>
    <r>
      <rPr>
        <b/>
        <sz val="14"/>
        <color rgb="FFFF0000"/>
        <rFont val="Arial"/>
        <family val="2"/>
      </rPr>
      <t>9h00 - 12h00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</si>
  <si>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mercredi, vendredi 8h30 - 12h00 /  13h30 - 18h00
jeudi 8h30 - 12h00  / 14h30 - 18h00
</t>
    </r>
    <r>
      <rPr>
        <b/>
        <sz val="14"/>
        <color rgb="FFFF0000"/>
        <rFont val="Arial"/>
        <family val="2"/>
      </rPr>
      <t xml:space="preserve">COLLECTE DIB </t>
    </r>
  </si>
  <si>
    <r>
      <t>(25195) CHARIGNON</t>
    </r>
    <r>
      <rPr>
        <sz val="14"/>
        <color rgb="FF000000"/>
        <rFont val="Arial"/>
        <family val="2"/>
      </rPr>
      <t xml:space="preserve">
95 Chemin de la Part  Dieu
26300 Chatuzage le Goubet
</t>
    </r>
    <r>
      <rPr>
        <b/>
        <sz val="14"/>
        <color rgb="FF000000"/>
        <rFont val="Arial"/>
        <family val="2"/>
      </rPr>
      <t>1x360 MD</t>
    </r>
  </si>
  <si>
    <t>Bouteilles PET
Canettes
Piles (ALD)
DEEE (ALD)</t>
  </si>
  <si>
    <r>
      <t>(24424) Association SAVOIEXPO (A/B)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
Uniquement Bio déchet</t>
    </r>
  </si>
  <si>
    <r>
      <t>(8300) CERA, Colonne Chambéry (A/C)</t>
    </r>
    <r>
      <rPr>
        <sz val="14"/>
        <color rgb="FF000000"/>
        <rFont val="Arial"/>
        <family val="2"/>
      </rPr>
      <t xml:space="preserve">
14 Bd de la Colonne
73000 Chambéry
lundi           Fermé
mardi-vendredi     09:15–12:30, 13:30–18:00
</t>
    </r>
  </si>
  <si>
    <r>
      <t>(24494) CADS Chambéry Le Haut</t>
    </r>
    <r>
      <rPr>
        <sz val="14"/>
        <color rgb="FF000000"/>
        <rFont val="Arial"/>
        <family val="2"/>
      </rPr>
      <t xml:space="preserve">
99 Avenue d'Annecy
73000 Chambéry
mardi au vendredi </t>
    </r>
    <r>
      <rPr>
        <b/>
        <sz val="14"/>
        <color rgb="FFFF0000"/>
        <rFont val="Arial"/>
        <family val="2"/>
      </rPr>
      <t>9h00 - 12h00</t>
    </r>
  </si>
  <si>
    <r>
      <t>(9672) LIP industrie et batiment Albertville</t>
    </r>
    <r>
      <rPr>
        <sz val="14"/>
        <color rgb="FF000000"/>
        <rFont val="Arial"/>
        <family val="2"/>
      </rPr>
      <t xml:space="preserve">
1 Place Grenette
73200 Albertville
lundi au vendredi 8h00 - 12h00  / 14h00 - 18h00</t>
    </r>
  </si>
  <si>
    <r>
      <t>Collecte à la corbeille :</t>
    </r>
    <r>
      <rPr>
        <sz val="14"/>
        <color rgb="FF000000"/>
        <rFont val="Arial"/>
        <family val="2"/>
      </rPr>
      <t xml:space="preserve">
</t>
    </r>
    <r>
      <rPr>
        <b/>
        <sz val="22"/>
        <color rgb="FF000000"/>
        <rFont val="Arial"/>
        <family val="2"/>
      </rPr>
      <t xml:space="preserve">- </t>
    </r>
    <r>
      <rPr>
        <sz val="14"/>
        <color rgb="FF000000"/>
        <rFont val="Arial"/>
        <family val="2"/>
      </rPr>
      <t xml:space="preserve">Papier
</t>
    </r>
    <r>
      <rPr>
        <b/>
        <sz val="22"/>
        <color rgb="FF000000"/>
        <rFont val="Arial"/>
        <family val="2"/>
      </rPr>
      <t>-</t>
    </r>
    <r>
      <rPr>
        <sz val="14"/>
        <color rgb="FF000000"/>
        <rFont val="Arial"/>
        <family val="2"/>
      </rPr>
      <t xml:space="preserve"> Gobelets C</t>
    </r>
  </si>
  <si>
    <r>
      <t>(25234) EXIMIUM</t>
    </r>
    <r>
      <rPr>
        <sz val="14"/>
        <color rgb="FF000000"/>
        <rFont val="Arial"/>
        <family val="2"/>
      </rPr>
      <t xml:space="preserve">
</t>
    </r>
    <r>
      <rPr>
        <sz val="14"/>
        <rFont val="Arial"/>
        <family val="2"/>
      </rPr>
      <t xml:space="preserve">9 Place Jules Nadi
26100 Romans sur Isere
</t>
    </r>
    <r>
      <rPr>
        <b/>
        <sz val="14"/>
        <rFont val="Arial"/>
        <family val="2"/>
      </rPr>
      <t>1x360 Papier + 1x360 Gobelet carton / Cartons</t>
    </r>
    <r>
      <rPr>
        <sz val="14"/>
        <rFont val="Arial"/>
        <family val="2"/>
      </rPr>
      <t xml:space="preserve">
Appeler le 04 82 30 00 00 ou le 04 82 30 00 17 pour ouverture du portail qui mène aux bacs
</t>
    </r>
    <r>
      <rPr>
        <sz val="18"/>
        <color rgb="FFFF0000"/>
        <rFont val="Arial"/>
        <family val="2"/>
      </rPr>
      <t>Interdiction de passer entre 12h00 - 13h30</t>
    </r>
  </si>
  <si>
    <t>Papiers
Gobelets cartons</t>
  </si>
  <si>
    <r>
      <t xml:space="preserve">(49088) DOLIN 
</t>
    </r>
    <r>
      <rPr>
        <sz val="14"/>
        <color rgb="FF000000"/>
        <rFont val="Arial"/>
        <family val="2"/>
      </rPr>
      <t xml:space="preserve">1138 AVENUE DU GRAND ARIÉTAZ
73094 CHAMBÉRY
</t>
    </r>
  </si>
  <si>
    <t>2 SACS : Papiers
2 SACS : DIB
1 SAC : DEEE</t>
  </si>
  <si>
    <r>
      <t>(24746) LCL Chambéry Colonne (B/C)</t>
    </r>
    <r>
      <rPr>
        <sz val="14"/>
        <color rgb="FF000000"/>
        <rFont val="Arial"/>
        <family val="2"/>
      </rPr>
      <t xml:space="preserve">
26 Boulevard de la Colonne
73000 Chambéry
mardi, mercredi, vendredi 8h30 - 12h00  13h30 - 18h00
jeudi 8h30 - 12h00   14h30 - 18h00</t>
    </r>
  </si>
  <si>
    <r>
      <t>(24546) Cerfrance Albertville</t>
    </r>
    <r>
      <rPr>
        <sz val="14"/>
        <color rgb="FF000000"/>
        <rFont val="Arial"/>
        <family val="2"/>
      </rPr>
      <t xml:space="preserve">
Immeuble le Cairn
21 Avenue des Chasseurs Alpins
73200 Albertville
lundi au vendredi 8h00 - 12h00  / 14h00 - 17h00
</t>
    </r>
    <r>
      <rPr>
        <b/>
        <sz val="14"/>
        <color rgb="FFFF0000"/>
        <rFont val="Arial"/>
        <family val="2"/>
      </rPr>
      <t>1er et 2ème  étage</t>
    </r>
  </si>
  <si>
    <t>Corbeilles fermées</t>
  </si>
  <si>
    <r>
      <t xml:space="preserve">(25297) ODICEO
</t>
    </r>
    <r>
      <rPr>
        <sz val="14"/>
        <color rgb="FF000000"/>
        <rFont val="Arial"/>
        <family val="2"/>
      </rPr>
      <t>Rue Paul Héroult
26100 Romans sur Isère</t>
    </r>
  </si>
  <si>
    <r>
      <t>(24853) ANDERLAINE (Ex : SR CONSEIL) CHAMBERY</t>
    </r>
    <r>
      <rPr>
        <sz val="14"/>
        <color rgb="FF000000"/>
        <rFont val="Arial"/>
        <family val="2"/>
      </rPr>
      <t xml:space="preserve">
Batiment Iris
121 Albert Sylvestre
73000 Chambéry
</t>
    </r>
    <r>
      <rPr>
        <b/>
        <sz val="14"/>
        <color rgb="FF000000"/>
        <rFont val="Arial"/>
        <family val="2"/>
      </rPr>
      <t xml:space="preserve">
Sacs</t>
    </r>
  </si>
  <si>
    <t>Papiers
Gobelets carton
Bouteilles plastiquer
Capsules café</t>
  </si>
  <si>
    <r>
      <t>(8673) LCL Chambéry Banque Privée (C/C)</t>
    </r>
    <r>
      <rPr>
        <sz val="14"/>
        <color rgb="FF000000"/>
        <rFont val="Arial"/>
        <family val="2"/>
      </rPr>
      <t xml:space="preserve">
28 Boulevard de la Colonne
73000 Chambéry
lundi au vendredi 8h45 - 12h00   13h30 - 17h45</t>
    </r>
  </si>
  <si>
    <r>
      <t>(24482) CADS Albertville Gambetta (TD 6565)</t>
    </r>
    <r>
      <rPr>
        <sz val="14"/>
        <color rgb="FF000000"/>
        <rFont val="Arial"/>
        <family val="2"/>
      </rPr>
      <t xml:space="preserve">
10 Rue Gambetta
73200 Albertville
mardi au vendredi 9h00 - 12h00  / 14h00 - 17h00</t>
    </r>
  </si>
  <si>
    <r>
      <t>(25227) EPIDAURE</t>
    </r>
    <r>
      <rPr>
        <sz val="14"/>
        <color rgb="FF000000"/>
        <rFont val="Arial"/>
        <family val="2"/>
      </rPr>
      <t xml:space="preserve">
12 Rue Condorcet       
26100 Romans sur Isère
Lundi - Jeudi : 7h00 - 15h30               
Vendredi :  7h00 - 12h00
</t>
    </r>
    <r>
      <rPr>
        <b/>
        <sz val="14"/>
        <color rgb="FF000000"/>
        <rFont val="Arial"/>
        <family val="2"/>
      </rPr>
      <t xml:space="preserve">1x770 MD </t>
    </r>
    <r>
      <rPr>
        <b/>
        <u/>
        <sz val="14"/>
        <color rgb="FFFF0000"/>
        <rFont val="Arial"/>
        <family val="2"/>
      </rPr>
      <t>sécu</t>
    </r>
  </si>
  <si>
    <t>Canettes
Bouteilles PET
Masques</t>
  </si>
  <si>
    <r>
      <t>(24886) SOCOTEC Chambéry</t>
    </r>
    <r>
      <rPr>
        <sz val="14"/>
        <color rgb="FF000000"/>
        <rFont val="Arial"/>
        <family val="2"/>
      </rPr>
      <t xml:space="preserve">
256 Rue François Guise
73000 Chambéry
lundi au vendredi 8h00 - 12h45   13h30 - 17h30
</t>
    </r>
    <r>
      <rPr>
        <b/>
        <sz val="14"/>
        <color rgb="FF000000"/>
        <rFont val="Arial"/>
        <family val="2"/>
      </rPr>
      <t>Sacs</t>
    </r>
  </si>
  <si>
    <t>sacs</t>
  </si>
  <si>
    <r>
      <t xml:space="preserve">(48092) MAAF-CHAMBERY (C.EXP) </t>
    </r>
    <r>
      <rPr>
        <sz val="14"/>
        <color rgb="FF000000"/>
        <rFont val="Arial"/>
        <family val="2"/>
      </rPr>
      <t xml:space="preserve">
306  Rue Jules Bocquin 
73002 CHAMBERY
0479964331 
Mardi au  vendredi : 9h-12h30 / 13h30-17h45 
2,3,4,5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(Entrée APF - MAAF - IREPS)
Bureaux MAAF - 1er et 2ème étage</t>
    </r>
  </si>
  <si>
    <r>
      <t>(8273) CERA Albertville Centre</t>
    </r>
    <r>
      <rPr>
        <sz val="14"/>
        <color rgb="FF000000"/>
        <rFont val="Arial"/>
        <family val="2"/>
      </rPr>
      <t xml:space="preserve">
1 Place du Théatre
73200 Albertville
mardi au vendredi 9h15 - 12h30  / 13h30 - 18h00</t>
    </r>
  </si>
  <si>
    <r>
      <t xml:space="preserve">(56568) AFPA ROMANS SUR ISERE </t>
    </r>
    <r>
      <rPr>
        <sz val="14"/>
        <color rgb="FF000000"/>
        <rFont val="Arial"/>
        <family val="2"/>
      </rPr>
      <t xml:space="preserve">
Avenue des Allobroges
26100 Romans sur Isère
Mardi au vendredi : 8h15-12h à 13h-17h
</t>
    </r>
    <r>
      <rPr>
        <b/>
        <sz val="14"/>
        <color rgb="FF000000"/>
        <rFont val="Arial"/>
        <family val="2"/>
      </rPr>
      <t>2x360 Papiers</t>
    </r>
  </si>
  <si>
    <r>
      <t xml:space="preserve">(24802) NS CONSEIL (NAU Courtier Conseil) (A/B)
</t>
    </r>
    <r>
      <rPr>
        <sz val="14"/>
        <color rgb="FF000000"/>
        <rFont val="Arial"/>
        <family val="2"/>
      </rPr>
      <t xml:space="preserve">91 rue Philibert Routin
73000 Chambéry
</t>
    </r>
    <r>
      <rPr>
        <b/>
        <sz val="14"/>
        <color rgb="FFFF0000"/>
        <rFont val="Arial"/>
        <family val="2"/>
      </rPr>
      <t>3ème étage  --&gt; Sonner au 3ème étage (CAPIFRANCE)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au vendredi 8h - 19h
</t>
    </r>
    <r>
      <rPr>
        <b/>
        <sz val="14"/>
        <color rgb="FF000000"/>
        <rFont val="Arial"/>
        <family val="2"/>
      </rPr>
      <t xml:space="preserve">
Corbeilles fermées</t>
    </r>
  </si>
  <si>
    <r>
      <t xml:space="preserve">(24498) CADS Cognin </t>
    </r>
    <r>
      <rPr>
        <b/>
        <sz val="20"/>
        <color rgb="FF1616FA"/>
        <rFont val="Arial"/>
        <family val="2"/>
      </rPr>
      <t>A/B</t>
    </r>
    <r>
      <rPr>
        <sz val="14"/>
        <color rgb="FF000000"/>
        <rFont val="Arial"/>
        <family val="2"/>
      </rPr>
      <t xml:space="preserve">
Centre Commercial de l'Épine
73160 Cognin
mardi au vendredi 9h00 - 12h00   14h00 - 17h00</t>
    </r>
  </si>
  <si>
    <r>
      <t>(8274) CERA Albertville Ste Thérèse</t>
    </r>
    <r>
      <rPr>
        <strike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770 Rue Commandant Dubois
73200 Albertville
mardi au vendredi 9h15 - 12h30  / 13h30 - 18h00</t>
    </r>
  </si>
  <si>
    <t>COLLECTE 
+
RECUPERER CARTONS SUR LA PHOTO</t>
  </si>
  <si>
    <r>
      <t>(62241) LINEAGE LOGISTICS</t>
    </r>
    <r>
      <rPr>
        <sz val="14"/>
        <color rgb="FF000000"/>
        <rFont val="Arial"/>
        <family val="2"/>
      </rPr>
      <t xml:space="preserve">
9 Rue Nicolas Appert
26100 Romans sur Isere
</t>
    </r>
    <r>
      <rPr>
        <sz val="14"/>
        <color rgb="FFFF0000"/>
        <rFont val="Arial"/>
        <family val="2"/>
      </rPr>
      <t xml:space="preserve">Contacter M.Ponce sur son portable le jour de la collecte pour la mise à disposition des bacs
</t>
    </r>
    <r>
      <rPr>
        <sz val="14"/>
        <color rgb="FF000000"/>
        <rFont val="Arial"/>
        <family val="2"/>
      </rPr>
      <t xml:space="preserve">
Le bac 770 est fermé avec un cadenas à code (</t>
    </r>
    <r>
      <rPr>
        <b/>
        <sz val="16"/>
        <color rgb="FFFF0000"/>
        <rFont val="Arial"/>
        <family val="2"/>
      </rPr>
      <t>code 7049)</t>
    </r>
  </si>
  <si>
    <t>DIB
papier
carton
gobelets carton
canettes metal
bouteilles pet
poids cartouches d'encre
Pile</t>
  </si>
  <si>
    <r>
      <t xml:space="preserve">(73863) MAISON LIP CHAMBERY
</t>
    </r>
    <r>
      <rPr>
        <sz val="14"/>
        <color rgb="FF000000"/>
        <rFont val="Arial"/>
        <family val="2"/>
      </rPr>
      <t>2A Rue Simone Veil
73000 BASSENS</t>
    </r>
    <r>
      <rPr>
        <b/>
        <sz val="14"/>
        <color rgb="FF000000"/>
        <rFont val="Arial"/>
        <family val="2"/>
      </rPr>
      <t xml:space="preserve">
2 Aquiluxs papier
</t>
    </r>
    <r>
      <rPr>
        <b/>
        <sz val="14"/>
        <color rgb="FFFF0000"/>
        <rFont val="Arial"/>
        <family val="2"/>
      </rPr>
      <t>Code portail parking : 9818</t>
    </r>
  </si>
  <si>
    <r>
      <t>(8309) CERA Cognin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Centre Commercial l'Epine
73160 Cognin
mardi au vendredi 9h15 - 12h30   13h30 - 18h00</t>
    </r>
  </si>
  <si>
    <r>
      <t>(24480) CADS Albertville Arcalod (TD 7869)</t>
    </r>
    <r>
      <rPr>
        <sz val="14"/>
        <color rgb="FF000000"/>
        <rFont val="Arial"/>
        <family val="2"/>
      </rPr>
      <t xml:space="preserve">
55 Avenue Général de Gaulle
73200 Albertville
mardi au vendredi 9h00 - 12h00  / 14h00 - 17h00
</t>
    </r>
    <r>
      <rPr>
        <b/>
        <sz val="18"/>
        <color rgb="FFFF0000"/>
        <rFont val="Arial"/>
        <family val="2"/>
      </rPr>
      <t>Fermé au public mais ouvert aux collecteurs 
SONNER ET PATIENTER</t>
    </r>
  </si>
  <si>
    <r>
      <t xml:space="preserve">(74309) LOCAMUC PARTEO ROMANS
</t>
    </r>
    <r>
      <rPr>
        <sz val="14"/>
        <color rgb="FF000000"/>
        <rFont val="Arial"/>
        <family val="2"/>
      </rPr>
      <t>38 Avenue de la Déportation
26100 Romans sur Isère
Horaires : 8h00 - 12h00 / 14h00 - 17h30</t>
    </r>
    <r>
      <rPr>
        <b/>
        <sz val="14"/>
        <color rgb="FF000000"/>
        <rFont val="Arial"/>
        <family val="2"/>
      </rPr>
      <t xml:space="preserve">
1x240 Papiers + 1x360 MD + Cartons en Vrac</t>
    </r>
  </si>
  <si>
    <t>Papiers
Cartons
Gobelets carton
Canettes
Bouteilles PET</t>
  </si>
  <si>
    <r>
      <t xml:space="preserve">(24719) ATAWEY (MCPHY) 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120 Bio 360Papiers,770MD 770 DIB
Anne : 06-98-72-88-65
Frédérique : 06-98-72-85-79</t>
    </r>
  </si>
  <si>
    <r>
      <t>(24403) AGIR A DOM Cognin</t>
    </r>
    <r>
      <rPr>
        <sz val="14"/>
        <color rgb="FF000000"/>
        <rFont val="Arial"/>
        <family val="2"/>
      </rPr>
      <t xml:space="preserve">
55 chemin de Foray
73160 Cognin
</t>
    </r>
    <r>
      <rPr>
        <b/>
        <sz val="14"/>
        <color rgb="FF000000"/>
        <rFont val="Arial"/>
        <family val="2"/>
      </rPr>
      <t>360P/MD sécu</t>
    </r>
  </si>
  <si>
    <t>Papiers
Cartons
Gobelets carton
Bouteilles plastique
Piles</t>
  </si>
  <si>
    <r>
      <t>(24896) ANDERLAINE (SR CONSEIL)  ALBERTVILLE</t>
    </r>
    <r>
      <rPr>
        <sz val="14"/>
        <color rgb="FF000000"/>
        <rFont val="Arial"/>
        <family val="2"/>
      </rPr>
      <t xml:space="preserve">
85 Rue Renée Cassin
73200 Albertville</t>
    </r>
  </si>
  <si>
    <r>
      <t xml:space="preserve">(63260) CELDA ROMANS SUR ISERE LES MEANNES  
</t>
    </r>
    <r>
      <rPr>
        <sz val="14"/>
        <color theme="1"/>
        <rFont val="Arial"/>
        <family val="2"/>
      </rPr>
      <t>Centre Commercial les Méannes 
26100 Romans sur Isère
Mardi - Vendredi : 8h45 - 12h15 / 13h45 - 17h45
Jeudi : 8h45 - 12h15 / 14h45 - 17h45
on peut appeler le 04 82 28 13 96 pour signaler notre présence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</si>
  <si>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lundi-vendredi     08:00–12:30, 14:30–17:45
</t>
    </r>
    <r>
      <rPr>
        <b/>
        <sz val="14"/>
        <color rgb="FF000000"/>
        <rFont val="Arial"/>
        <family val="2"/>
      </rPr>
      <t xml:space="preserve">
1 X 770P
1 X 770MD
</t>
    </r>
    <r>
      <rPr>
        <sz val="14"/>
        <color rgb="FF000000"/>
        <rFont val="Arial"/>
        <family val="2"/>
      </rPr>
      <t>1 X 240 DEEE  SECU  (ALD)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S05</t>
    </r>
    <r>
      <rPr>
        <b/>
        <sz val="14"/>
        <color rgb="FF00B050"/>
        <rFont val="Arial"/>
        <family val="2"/>
      </rPr>
      <t xml:space="preserve"> : LIVRER 1X240 VERRE </t>
    </r>
  </si>
  <si>
    <r>
      <rPr>
        <b/>
        <sz val="14"/>
        <color rgb="FF000000"/>
        <rFont val="Arial"/>
        <family val="2"/>
      </rPr>
      <t>(68027) Banque Populaire AURA COGNIN</t>
    </r>
    <r>
      <rPr>
        <sz val="14"/>
        <color rgb="FF000000"/>
        <rFont val="Arial"/>
        <family val="2"/>
      </rPr>
      <t xml:space="preserve">
18, route de lyon
73160 COGNIN
Mardi Mercredi Vendredi 
8h30 - 12h30 et 13h45 à 17h45
le Jeudi
8h30 - 12h00 et 13h45 à 17h45</t>
    </r>
  </si>
  <si>
    <r>
      <t>(8710) LCL ROMANS SUR ISERE basse ville</t>
    </r>
    <r>
      <rPr>
        <sz val="14"/>
        <color rgb="FF000000"/>
        <rFont val="Arial"/>
        <family val="2"/>
      </rPr>
      <t xml:space="preserve">
2 Place Maurice Faure
26100 Romans sur Isère
Sacs papiers + cartons en vrac</t>
    </r>
  </si>
  <si>
    <t>Papieers
Cartons</t>
  </si>
  <si>
    <r>
      <t>(68028) Banque de Savoie COGNIN</t>
    </r>
    <r>
      <rPr>
        <sz val="14"/>
        <color rgb="FF000000"/>
        <rFont val="Arial"/>
        <family val="2"/>
      </rPr>
      <t xml:space="preserve">
34 ROUTE DE LYON
73160 COGNIN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Mardi Jeudi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8h30 12h/13h40 17h30
</t>
    </r>
    <r>
      <rPr>
        <b/>
        <sz val="14"/>
        <color rgb="FFFF0000"/>
        <rFont val="Arial"/>
        <family val="2"/>
      </rPr>
      <t xml:space="preserve">Vendredi </t>
    </r>
    <r>
      <rPr>
        <sz val="14"/>
        <color rgb="FF000000"/>
        <rFont val="Arial"/>
        <family val="2"/>
      </rPr>
      <t xml:space="preserve">
8h30 12/13h40 16h20
</t>
    </r>
  </si>
  <si>
    <t>Romans / Royans</t>
  </si>
  <si>
    <t>Mohamed</t>
  </si>
  <si>
    <r>
      <t xml:space="preserve">(77546) MASTERGRID
</t>
    </r>
    <r>
      <rPr>
        <sz val="14"/>
        <color rgb="FF000000"/>
        <rFont val="Arial"/>
        <family val="2"/>
      </rPr>
      <t xml:space="preserve">14 Rue Henri Tarze
38000 GRENOBLE
Julien BONNE-PALETTE : 06 18 38 73 56
</t>
    </r>
    <r>
      <rPr>
        <b/>
        <u/>
        <sz val="14"/>
        <color rgb="FFFF0000"/>
        <rFont val="Arial"/>
        <family val="2"/>
      </rPr>
      <t>BIODECEHETS UNIQUEMENT :</t>
    </r>
    <r>
      <rPr>
        <b/>
        <sz val="14"/>
        <color rgb="FFFF0000"/>
        <rFont val="Arial"/>
        <family val="2"/>
      </rPr>
      <t>1 Bioseau 20L</t>
    </r>
  </si>
  <si>
    <t>Canettes
Bouteilles PET
Gonbelets Cartons</t>
  </si>
  <si>
    <r>
      <rPr>
        <b/>
        <sz val="14"/>
        <color rgb="FF000000"/>
        <rFont val="Arial"/>
        <family val="2"/>
      </rPr>
      <t>(63138) DELIFRANCE ROMANS</t>
    </r>
    <r>
      <rPr>
        <sz val="14"/>
        <color rgb="FF000000"/>
        <rFont val="Arial"/>
        <family val="2"/>
      </rPr>
      <t xml:space="preserve">
9 Rue Niclas Appert
ZI Les Chasses 
26100 Romans sur Isère
</t>
    </r>
    <r>
      <rPr>
        <b/>
        <sz val="14"/>
        <color rgb="FF000000"/>
        <rFont val="Arial"/>
        <family val="2"/>
      </rPr>
      <t>2x770 MD</t>
    </r>
  </si>
  <si>
    <r>
      <t>(8383) CERA Seyssinet</t>
    </r>
    <r>
      <rPr>
        <sz val="14"/>
        <color rgb="FF000000"/>
        <rFont val="Arial"/>
        <family val="2"/>
      </rPr>
      <t xml:space="preserve">
80 Av. de la République
38170 Seyssinet-Pariset
lundi        Fermé
mardi-vendredi       09:15–12:30 / 13:30–18:00
</t>
    </r>
    <r>
      <rPr>
        <b/>
        <sz val="14"/>
        <color rgb="FF000000"/>
        <rFont val="Arial"/>
        <family val="2"/>
      </rPr>
      <t>Sacs dans Aquilux, cartons</t>
    </r>
  </si>
  <si>
    <r>
      <t>(24921) TRANSITIONS PRO B/E</t>
    </r>
    <r>
      <rPr>
        <sz val="14"/>
        <color rgb="FF000000"/>
        <rFont val="Arial"/>
        <family val="2"/>
      </rPr>
      <t xml:space="preserve">
9 place Robert Schuman
38000 Grenoble
</t>
    </r>
    <r>
      <rPr>
        <b/>
        <sz val="14"/>
        <color rgb="FFFF0000"/>
        <rFont val="Arial"/>
        <family val="2"/>
      </rPr>
      <t>FAIRE LES 2 ETAGES</t>
    </r>
  </si>
  <si>
    <t xml:space="preserve">Papier
Carton
Bouteille PET
GC
Piles
Toner
</t>
  </si>
  <si>
    <r>
      <t>(68004) Banque Populaire AURA PEAGE DE ROUSSILLON</t>
    </r>
    <r>
      <rPr>
        <sz val="14"/>
        <color rgb="FF000000"/>
        <rFont val="Arial"/>
        <family val="2"/>
      </rPr>
      <t xml:space="preserve">
110 Rue de la République
38550 Peage de Roussillon
Mardi - Vendredi : 8h30 - 12h30 / 14h00 - 17h45
Jeudi : 8h30 - 12h00 / 14h00 - 17h45
</t>
    </r>
  </si>
  <si>
    <r>
      <rPr>
        <b/>
        <sz val="14"/>
        <color rgb="FF000000"/>
        <rFont val="Arial"/>
        <family val="2"/>
      </rPr>
      <t>(63138) DELIFRANCE ROMANS</t>
    </r>
    <r>
      <rPr>
        <sz val="14"/>
        <color rgb="FF000000"/>
        <rFont val="Arial"/>
        <family val="2"/>
      </rPr>
      <t xml:space="preserve">
9 Rue Niclas Appert
ZI Les Chasses 
26100 Romans sur Isère
</t>
    </r>
    <r>
      <rPr>
        <b/>
        <sz val="14"/>
        <color rgb="FF000000"/>
        <rFont val="Arial"/>
        <family val="2"/>
      </rPr>
      <t>1x360 Papiers</t>
    </r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</si>
  <si>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lundi       Fermé
mardi      09:00–12:30, 14:00–18:00
mercredi-vendredi  09:00–12:30, 13:30–18:00
</t>
    </r>
    <r>
      <rPr>
        <b/>
        <sz val="14"/>
        <color rgb="FF000000"/>
        <rFont val="Arial"/>
        <family val="2"/>
      </rPr>
      <t>Sacs,cartons</t>
    </r>
  </si>
  <si>
    <r>
      <t>(62207) APIVIA MACIF MUTUELLE D/E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</si>
  <si>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t>Papier
Carton
Bouteille Plastique et Verre
Canettes
Gobelet carton
Capsule Café
Mégôts ALD</t>
  </si>
  <si>
    <r>
      <t>(67985 Banque Populaire AURA SALAISE SUR SANNE</t>
    </r>
    <r>
      <rPr>
        <sz val="14"/>
        <color rgb="FF000000"/>
        <rFont val="Arial"/>
        <family val="2"/>
      </rPr>
      <t xml:space="preserve">
7 Rue Jonchain Nord
38150 Salaise sur Sanne
Mardi - Vendredi : 8h30 - 12h30 / 14h00 - 17h45
Jeudi : 8h30 - 12h00 / 14h00 - 17h45</t>
    </r>
  </si>
  <si>
    <r>
      <t xml:space="preserve">(25264) MATERNITE ROMANS </t>
    </r>
    <r>
      <rPr>
        <sz val="14"/>
        <color rgb="FF000000"/>
        <rFont val="Arial"/>
        <family val="2"/>
      </rPr>
      <t xml:space="preserve">
607 Avenue Geneviève de Gaulle Anthonioz
26100 Romans sur Isere
</t>
    </r>
    <r>
      <rPr>
        <b/>
        <sz val="14"/>
        <color rgb="FF000000"/>
        <rFont val="Arial"/>
        <family val="2"/>
      </rPr>
      <t xml:space="preserve">
2x120</t>
    </r>
  </si>
  <si>
    <t>Emballage plastique
Verre
 Tétine
Opercule métallique</t>
  </si>
  <si>
    <r>
      <t xml:space="preserve">(72293) ELISE 
</t>
    </r>
    <r>
      <rPr>
        <sz val="14"/>
        <color rgb="FF000000"/>
        <rFont val="Arial"/>
        <family val="2"/>
      </rPr>
      <t xml:space="preserve">38 Rue commandant Lenoir
38600 FONTAINE
</t>
    </r>
    <r>
      <rPr>
        <b/>
        <sz val="14"/>
        <color rgb="FFFF0000"/>
        <rFont val="Arial"/>
        <family val="2"/>
      </rPr>
      <t>UNIQUEMENT DIB, ESSUIS-MAINS ET BIODECHET (MARC DE CAFE)
Peser et remplir l'ODM</t>
    </r>
  </si>
  <si>
    <t>DIB
Essuis-mains
Biodéchets</t>
  </si>
  <si>
    <r>
      <t>(24782) Minatec BHT3 E/E</t>
    </r>
    <r>
      <rPr>
        <sz val="14"/>
        <color rgb="FF000000"/>
        <rFont val="Arial"/>
        <family val="2"/>
      </rPr>
      <t xml:space="preserve">
69-71 Rue Félix Esclangon
38000 Grenoble</t>
    </r>
  </si>
  <si>
    <r>
      <t xml:space="preserve">(25350) UNIBIO SAINT RAMBERT D'ALBON                          </t>
    </r>
    <r>
      <rPr>
        <sz val="14"/>
        <color rgb="FF000000"/>
        <rFont val="Arial"/>
        <family val="2"/>
      </rPr>
      <t xml:space="preserve">
32 Avenue Docteur Lucien Steinberg
26140 Saint Rambert d'Albon          
Lundi - Vendredi : 7h30 - 12h30 / 14h00 - 18h00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</si>
  <si>
    <t>Le Royans</t>
  </si>
  <si>
    <r>
      <t>(8531) CREDIT COOP Gambetta A/B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 , mercredi et vendredi  08:45–12:10, 13:50–17:00
mardi et jeudi          08:45–12:10</t>
    </r>
  </si>
  <si>
    <r>
      <t xml:space="preserve">(56186) XPO TRANSPORT LOCATION SAINT RAMBERT D'ALBON (Chautant) </t>
    </r>
    <r>
      <rPr>
        <sz val="14"/>
        <color rgb="FF000000"/>
        <rFont val="Arial"/>
        <family val="2"/>
      </rPr>
      <t xml:space="preserve">
4 Impasse Lucien Chautant
26140 Saint Rambert d'Albon
</t>
    </r>
    <r>
      <rPr>
        <b/>
        <sz val="14"/>
        <color rgb="FF000000"/>
        <rFont val="Arial"/>
        <family val="2"/>
      </rPr>
      <t>2x360 Papiers/Cartons + 2x770 MD</t>
    </r>
  </si>
  <si>
    <t>Papiers
Cartons
MD</t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</si>
  <si>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  <r>
      <rPr>
        <b/>
        <sz val="14"/>
        <color rgb="FF000000"/>
        <rFont val="Arial"/>
        <family val="2"/>
      </rPr>
      <t xml:space="preserve">
1x770 Cartons</t>
    </r>
  </si>
  <si>
    <r>
      <t>(9657) CCF (HSBC) Gambetta B/B</t>
    </r>
    <r>
      <rPr>
        <sz val="14"/>
        <color rgb="FF000000"/>
        <rFont val="Arial"/>
        <family val="2"/>
      </rPr>
      <t xml:space="preserve">
64 Bd Gambetta
38000 Grenoble
09:00–12:30, 14:00–17:30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</si>
  <si>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r>
      <t>(25367) XPO LOGISTICS TRANSPORT SOLUTION (Fouillouses)</t>
    </r>
    <r>
      <rPr>
        <sz val="14"/>
        <color rgb="FF000000"/>
        <rFont val="Arial"/>
        <family val="2"/>
      </rPr>
      <t xml:space="preserve">
10 les Fouillouses Ouest
26140 Saint Rambert d'Albon
</t>
    </r>
    <r>
      <rPr>
        <b/>
        <sz val="14"/>
        <color rgb="FF000000"/>
        <rFont val="Arial"/>
        <family val="2"/>
      </rPr>
      <t>1x770 MD</t>
    </r>
  </si>
  <si>
    <t>Gobelets carton
Canettes 
Bouteilles plastique</t>
  </si>
  <si>
    <r>
      <t>(8449) CIC Rey Grenoble</t>
    </r>
    <r>
      <rPr>
        <sz val="14"/>
        <color rgb="FF000000"/>
        <rFont val="Arial"/>
        <family val="2"/>
      </rPr>
      <t xml:space="preserve">
11 Boulevard Edouard Rey
38000 Grenoble
</t>
    </r>
    <r>
      <rPr>
        <b/>
        <sz val="14"/>
        <color rgb="FFFF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PAS PLUS DE 5 à 6  SACS 110L</t>
    </r>
  </si>
  <si>
    <r>
      <t>(34880) LAFUMA MOBILIER SAS</t>
    </r>
    <r>
      <rPr>
        <sz val="14"/>
        <color rgb="FF000000"/>
        <rFont val="Arial"/>
        <family val="2"/>
      </rPr>
      <t xml:space="preserve">
6 Rue Victor Lafuma
26140 ANNEYRON</t>
    </r>
  </si>
  <si>
    <t>JUIN, JUILLET et AOUT : Passage à 2X/S</t>
  </si>
  <si>
    <r>
      <t xml:space="preserve">(62344) BRENNTAG ANDANCE </t>
    </r>
    <r>
      <rPr>
        <sz val="14"/>
        <color rgb="FF000000"/>
        <rFont val="Arial"/>
        <family val="2"/>
      </rPr>
      <t xml:space="preserve">
575 ZA Les Sauzets
07340 ANDANCE </t>
    </r>
  </si>
  <si>
    <t>Papiers
Bouteilles PET
Canettes
Gobelets cartons</t>
  </si>
  <si>
    <r>
      <t xml:space="preserve">(64865) CCIAG - SITE POLY </t>
    </r>
    <r>
      <rPr>
        <sz val="14"/>
        <color theme="1"/>
        <rFont val="Aptos Narrow"/>
        <family val="2"/>
        <scheme val="minor"/>
      </rPr>
      <t xml:space="preserve">
25 Avenue de Constantine
 38036 GRENOBLE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7ème étage
Code interphone : 1919</t>
    </r>
  </si>
  <si>
    <r>
      <t xml:space="preserve">(51403) REVOL PORCELAINE
</t>
    </r>
    <r>
      <rPr>
        <sz val="14"/>
        <color theme="1"/>
        <rFont val="Arial"/>
        <family val="2"/>
      </rPr>
      <t xml:space="preserve">184 Rue Hector Revol
26240 Saint Uze
</t>
    </r>
    <r>
      <rPr>
        <b/>
        <sz val="14"/>
        <color theme="1"/>
        <rFont val="Arial"/>
        <family val="2"/>
      </rPr>
      <t xml:space="preserve">
</t>
    </r>
    <r>
      <rPr>
        <b/>
        <sz val="22"/>
        <color rgb="FFFF0000"/>
        <rFont val="Arial"/>
        <family val="2"/>
      </rPr>
      <t>Double de clé disponible à l'accueil</t>
    </r>
  </si>
  <si>
    <t>8 x bouteilles plastique, 
7 x canettes,
 4 x gobelets carton</t>
  </si>
  <si>
    <r>
      <t>(24455) BOUYGUES BATIMENT SUD EST A/B REQUET(BUREAU)</t>
    </r>
    <r>
      <rPr>
        <sz val="14"/>
        <color rgb="FF000000"/>
        <rFont val="Arial"/>
        <family val="2"/>
      </rPr>
      <t xml:space="preserve">
31  Aime Requet….7ième étage
38000 Grenoble
</t>
    </r>
    <r>
      <rPr>
        <b/>
        <sz val="14"/>
        <color rgb="FF000000"/>
        <rFont val="Arial"/>
        <family val="2"/>
      </rPr>
      <t>Sacs</t>
    </r>
  </si>
  <si>
    <r>
      <t>(25348) UNIBIO BEAUREPAIRE</t>
    </r>
    <r>
      <rPr>
        <sz val="14"/>
        <color rgb="FF000000"/>
        <rFont val="Arial"/>
        <family val="2"/>
      </rPr>
      <t xml:space="preserve">
40 Avenue de la Valloire
38270 Beaurepaire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Sécu</t>
    </r>
  </si>
  <si>
    <r>
      <t xml:space="preserve">(64863) CCIAG - SITE VLN </t>
    </r>
    <r>
      <rPr>
        <sz val="14"/>
        <color theme="1"/>
        <rFont val="Aptos Narrow"/>
        <family val="2"/>
        <scheme val="minor"/>
      </rPr>
      <t xml:space="preserve">
8 Rue le corbusier
 38320 EYBENS</t>
    </r>
  </si>
  <si>
    <r>
      <t>(8424) CIC BEAUREPAIRE</t>
    </r>
    <r>
      <rPr>
        <sz val="14"/>
        <color rgb="FF000000"/>
        <rFont val="Arial"/>
        <family val="2"/>
      </rPr>
      <t xml:space="preserve">
48 Rue de La République
38270 Beaurepaire 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</si>
  <si>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t>Papiers
Cartons
Bouteilles PET
Gobelets Cartons
Canettes</t>
  </si>
  <si>
    <r>
      <t>(8284) CERA BEAUREPAIRE</t>
    </r>
    <r>
      <rPr>
        <sz val="14"/>
        <color rgb="FF000000"/>
        <rFont val="Arial"/>
        <family val="2"/>
      </rPr>
      <t xml:space="preserve">
5 Rue Lamartine
38270 Beaurepaire      
On peut appeler le 04 82 28 13 96 pour signaler notre présence.     </t>
    </r>
  </si>
  <si>
    <r>
      <t xml:space="preserve">(25164) BECT </t>
    </r>
    <r>
      <rPr>
        <sz val="14"/>
        <color rgb="FF000000"/>
        <rFont val="Arial"/>
        <family val="2"/>
      </rPr>
      <t xml:space="preserve">
124 Chemin de Fond Mourand
38270 Marcollin
04 74 79 39 65</t>
    </r>
  </si>
  <si>
    <r>
      <t xml:space="preserve">(25228) ESPACS AUTOMATISME HAUTERIVES                              </t>
    </r>
    <r>
      <rPr>
        <sz val="14"/>
        <color rgb="FF000000"/>
        <rFont val="Arial"/>
        <family val="2"/>
      </rPr>
      <t xml:space="preserve">
1380 Route de la Vallée
ZA les Gonnets    
26390 Hauterives	
Lundi - Vendredi : 8h00 - 12h00 / 14h00 - 18h00
07 60 85 50 71</t>
    </r>
  </si>
  <si>
    <r>
      <t xml:space="preserve">(25229) ESPACS CHATEAUNEUF              </t>
    </r>
    <r>
      <rPr>
        <sz val="14"/>
        <color rgb="FF000000"/>
        <rFont val="Arial"/>
        <family val="2"/>
      </rPr>
      <t xml:space="preserve">
15 Avenue Joseph Chorier
26330 Chateauneuf de Galaure            
Lundi - Vendredi : 8h00 - 12h00 / 14h00 - 18h00</t>
    </r>
  </si>
  <si>
    <t>RAPHAEL AT
MOHAMED CP</t>
  </si>
  <si>
    <t>RAPHAEL AT
MOHAMED CP
FRANCK VISITE MEDICALE 10H</t>
  </si>
  <si>
    <t>RAPHAEL + JEAN-MICHEL AT
MOHAMED CP</t>
  </si>
  <si>
    <t>lundi 02/02</t>
  </si>
  <si>
    <t xml:space="preserve">  mardi 03/02</t>
  </si>
  <si>
    <t xml:space="preserve"> mercredi 04/02</t>
  </si>
  <si>
    <t xml:space="preserve"> jeudi 05/02</t>
  </si>
  <si>
    <t>vendredi 06/02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</si>
  <si>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DIB UNIQUEMENT</t>
    </r>
  </si>
  <si>
    <r>
      <t xml:space="preserve">(8522) CIC Vizille </t>
    </r>
    <r>
      <rPr>
        <sz val="14"/>
        <color rgb="FF000000"/>
        <rFont val="Arial"/>
        <family val="2"/>
      </rPr>
      <t xml:space="preserve">
5 Pace du Château
38220 VZILLE
lundi    Fermé
Mardi : 09:00–12:30, 14:00–18:00
Mercredi au vendredi : 09:00–12:30, 13:30–18:00
</t>
    </r>
    <r>
      <rPr>
        <b/>
        <sz val="14"/>
        <color rgb="FF000000"/>
        <rFont val="Arial"/>
        <family val="2"/>
      </rPr>
      <t>Sacs + cartons à plat</t>
    </r>
  </si>
  <si>
    <r>
      <t>(8486) CIC Morestel</t>
    </r>
    <r>
      <rPr>
        <sz val="14"/>
        <color rgb="FF000000"/>
        <rFont val="Arial"/>
        <family val="2"/>
      </rPr>
      <t xml:space="preserve">
191 Grande Rue
38510 Morestel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</si>
  <si>
    <r>
      <t>(24428) AVERY DENNISON</t>
    </r>
    <r>
      <rPr>
        <sz val="14"/>
        <color rgb="FF000000"/>
        <rFont val="Arial"/>
        <family val="2"/>
      </rPr>
      <t xml:space="preserve">
Zone Industrielle
38560 Champs sur Drac </t>
    </r>
  </si>
  <si>
    <r>
      <t>(8470) CIC Les Deux Alpes A/B</t>
    </r>
    <r>
      <rPr>
        <sz val="14"/>
        <color rgb="FF000000"/>
        <rFont val="Arial"/>
        <family val="2"/>
      </rPr>
      <t xml:space="preserve">
82 Avenue de la Muzelle
38860 LES DEUX ALPES
lundi-vendredi : </t>
    </r>
    <r>
      <rPr>
        <b/>
        <sz val="14"/>
        <color rgb="FFFF0000"/>
        <rFont val="Arial"/>
        <family val="2"/>
      </rPr>
      <t xml:space="preserve">10:00–12:30
</t>
    </r>
    <r>
      <rPr>
        <b/>
        <sz val="14"/>
        <color theme="1"/>
        <rFont val="Arial"/>
        <family val="2"/>
      </rPr>
      <t>Sacs + cartons à plat</t>
    </r>
  </si>
  <si>
    <r>
      <t xml:space="preserve">(81344) BNP MORESTEL_7392
</t>
    </r>
    <r>
      <rPr>
        <sz val="16"/>
        <color rgb="FF000000"/>
        <rFont val="Arial"/>
        <family val="2"/>
      </rPr>
      <t>Place Saint Symphorien
38510 MORESTEL</t>
    </r>
  </si>
  <si>
    <t>Papiers
Cartons
Emballages en mélange</t>
  </si>
  <si>
    <r>
      <t xml:space="preserve">(37927) ALEDIA
</t>
    </r>
    <r>
      <rPr>
        <sz val="14"/>
        <color rgb="FF000000"/>
        <rFont val="Arial"/>
        <family val="2"/>
      </rPr>
      <t xml:space="preserve">Rue des Lavières
38800 CHAMPAGNIER
</t>
    </r>
    <r>
      <rPr>
        <b/>
        <sz val="14"/>
        <color rgb="FF000000"/>
        <rFont val="Arial"/>
        <family val="2"/>
      </rPr>
      <t xml:space="preserve">
Mardi au vendredi : 8h-18h
1x770 Masques</t>
    </r>
  </si>
  <si>
    <t xml:space="preserve">Masques (1x770)
</t>
  </si>
  <si>
    <r>
      <t>(68012) Banque Populaire AURA Les DEUX ALPES B/B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u/>
        <sz val="14"/>
        <color rgb="FF000000"/>
        <rFont val="Arial"/>
        <family val="2"/>
      </rPr>
      <t>Du 02/05 au 02/12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Mardi ET Vendred</t>
    </r>
    <r>
      <rPr>
        <sz val="14"/>
        <color rgb="FF000000"/>
        <rFont val="Arial"/>
        <family val="2"/>
      </rPr>
      <t xml:space="preserve">i : 8h30-12h30 / 13h45-17h45
</t>
    </r>
    <r>
      <rPr>
        <b/>
        <u/>
        <sz val="14"/>
        <color rgb="FF000000"/>
        <rFont val="Arial"/>
        <family val="2"/>
      </rPr>
      <t>Du 02/12 au 01/05/26</t>
    </r>
    <r>
      <rPr>
        <sz val="14"/>
        <color rgb="FF000000"/>
        <rFont val="Arial"/>
        <family val="2"/>
      </rPr>
      <t xml:space="preserve">
Du mardi au vendredi :  8h30-12h30 / 13h45-17h45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>A partir de mai 2026</t>
    </r>
    <r>
      <rPr>
        <b/>
        <sz val="14"/>
        <color rgb="FF000000"/>
        <rFont val="Arial"/>
        <family val="2"/>
      </rPr>
      <t xml:space="preserve"> : Mardi ET Vendredi</t>
    </r>
  </si>
  <si>
    <r>
      <t>(8792) France Travail, Bruyère Grenoble</t>
    </r>
    <r>
      <rPr>
        <sz val="14"/>
        <color rgb="FF000000"/>
        <rFont val="Arial"/>
        <family val="2"/>
      </rPr>
      <t xml:space="preserve">
78 Av. la Bruyère
38000 Grenoble 
lundi-jeudi     08:30–16:00
vendredi   08:30–12:30
</t>
    </r>
    <r>
      <rPr>
        <b/>
        <sz val="14"/>
        <color rgb="FF000000"/>
        <rFont val="Arial"/>
        <family val="2"/>
      </rPr>
      <t>2x360 Papiers/Cartons + 1x360 MD</t>
    </r>
  </si>
  <si>
    <t>Fûts de bières</t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</si>
  <si>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 ALPES
</t>
    </r>
    <r>
      <rPr>
        <b/>
        <sz val="14"/>
        <color rgb="FFFF0000"/>
        <rFont val="Arial"/>
        <family val="2"/>
      </rPr>
      <t>19/12/2025 au 25/04/2026</t>
    </r>
    <r>
      <rPr>
        <b/>
        <sz val="14"/>
        <color rgb="FF000000"/>
        <rFont val="Arial"/>
        <family val="2"/>
      </rPr>
      <t xml:space="preserve">
2x120 Biodéchets</t>
    </r>
  </si>
  <si>
    <r>
      <t xml:space="preserve">(24756) LYCEE CHAMPOLLION
</t>
    </r>
    <r>
      <rPr>
        <sz val="14"/>
        <rFont val="Arial"/>
        <family val="2"/>
      </rPr>
      <t xml:space="preserve">1 cours Lafontaine 
38000 GRENOBLE  
Monsieur TEVISSEN 
</t>
    </r>
    <r>
      <rPr>
        <b/>
        <sz val="14"/>
        <color rgb="FFFF0000"/>
        <rFont val="Arial"/>
        <family val="2"/>
      </rPr>
      <t>PROTOCOLE OBLIGATOIRE</t>
    </r>
  </si>
  <si>
    <r>
      <t>(24438) BIOPTIMA LABORATOIRE VEZERONCE CURTIN</t>
    </r>
    <r>
      <rPr>
        <sz val="14"/>
        <color rgb="FF000000"/>
        <rFont val="Arial"/>
        <family val="2"/>
      </rPr>
      <t xml:space="preserve">
68 Impasse de la Levaz Basse
38510 Vézeronce Curtin
</t>
    </r>
    <r>
      <rPr>
        <b/>
        <sz val="14"/>
        <color rgb="FF000000"/>
        <rFont val="Arial"/>
        <family val="2"/>
      </rPr>
      <t xml:space="preserve">2x360 Papiers </t>
    </r>
    <r>
      <rPr>
        <b/>
        <u/>
        <sz val="14"/>
        <color rgb="FFFF0000"/>
        <rFont val="Arial"/>
        <family val="2"/>
      </rPr>
      <t>SECU</t>
    </r>
  </si>
  <si>
    <r>
      <t xml:space="preserve">(80277) THE PEOPLE LES 2 ALPES
</t>
    </r>
    <r>
      <rPr>
        <sz val="14"/>
        <color rgb="FF000000"/>
        <rFont val="Arial"/>
        <family val="2"/>
      </rPr>
      <t xml:space="preserve">1 Route de Champané
38860 LES DEUX ALPES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Du 22/12/25 au 03/04/26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METTRE SACS COMPOSTABLE DANS LES BACS</t>
    </r>
    <r>
      <rPr>
        <b/>
        <sz val="14"/>
        <color rgb="FF000000"/>
        <rFont val="Arial"/>
        <family val="2"/>
      </rPr>
      <t xml:space="preserve">
2x120 Biodéchets</t>
    </r>
  </si>
  <si>
    <t>VISITE MEDCIALE 10H A FONTAINE</t>
  </si>
  <si>
    <r>
      <t>(62240) LEMAN SAS</t>
    </r>
    <r>
      <rPr>
        <sz val="14"/>
        <color rgb="FF000000"/>
        <rFont val="Arial"/>
        <family val="2"/>
      </rPr>
      <t xml:space="preserve">
14 avenue de Savoie
38110 SAINT Clair DE LA TOUR.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5 ROULEAUX DE SACS 400L</t>
    </r>
  </si>
  <si>
    <r>
      <t>(67995) Banque Populaire AURA La MURE</t>
    </r>
    <r>
      <rPr>
        <b/>
        <sz val="14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19 av chion Ducollet 
38350 La MURE
Mardi Mercredi et Vendredi : 9h - 12h15 / 13h45 à 17h45
Jeudi : 9h - 12h00 et 13h45 à 17h45</t>
    </r>
  </si>
  <si>
    <r>
      <t>(26585) MMV ALPE D'HUEZ BERGERS</t>
    </r>
    <r>
      <rPr>
        <sz val="14"/>
        <color rgb="FF000000"/>
        <rFont val="Arial"/>
        <family val="2"/>
      </rPr>
      <t xml:space="preserve">
VILLAGE CLUB LES BERGERS - ZAC LES
BERGERS
38750 ALPES D'HUEZ
</t>
    </r>
    <r>
      <rPr>
        <b/>
        <sz val="14"/>
        <color rgb="FFFF0000"/>
        <rFont val="Arial"/>
        <family val="2"/>
      </rPr>
      <t>13/12/25 au 18/4/26</t>
    </r>
    <r>
      <rPr>
        <b/>
        <sz val="14"/>
        <color rgb="FF000000"/>
        <rFont val="Arial"/>
        <family val="2"/>
      </rPr>
      <t xml:space="preserve">
4x120 Biodéchets</t>
    </r>
  </si>
  <si>
    <r>
      <t xml:space="preserve">(81349) CREDIT AGRICOLE ST JEAN DE SOUDAIN_8145 A/B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DIB UNIQUEMENT</t>
    </r>
  </si>
  <si>
    <r>
      <t xml:space="preserve">(24724) INTERMARCHE La Mure </t>
    </r>
    <r>
      <rPr>
        <sz val="14"/>
        <color rgb="FF000000"/>
        <rFont val="Arial"/>
        <family val="2"/>
      </rPr>
      <t xml:space="preserve">
Centre commercial La Mathheysine
38350 La Mure 
Demander Claude GENETAY 
06 98 69 23 46 pour tampon
</t>
    </r>
    <r>
      <rPr>
        <b/>
        <sz val="14"/>
        <color rgb="FF000000"/>
        <rFont val="Arial"/>
        <family val="2"/>
      </rPr>
      <t xml:space="preserve">1x360 Papiers + 1x360 MD 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 avec badge de l'accueil
1 avec code 1995</t>
    </r>
  </si>
  <si>
    <r>
      <t>(8413) CIC Alpes d'Huez</t>
    </r>
    <r>
      <rPr>
        <sz val="14"/>
        <color rgb="FF000000"/>
        <rFont val="Arial"/>
        <family val="2"/>
      </rPr>
      <t xml:space="preserve">
182 Avenue des Jeux
38750 HUEZ
Lundi au vendredi : </t>
    </r>
    <r>
      <rPr>
        <b/>
        <sz val="14"/>
        <color rgb="FFFF0000"/>
        <rFont val="Arial"/>
        <family val="2"/>
      </rPr>
      <t xml:space="preserve">10:00–13:00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 + cartons à plat</t>
    </r>
  </si>
  <si>
    <r>
      <t xml:space="preserve">(24439) BIOPTIMA Saint Jean de Soudain B/B
</t>
    </r>
    <r>
      <rPr>
        <sz val="14"/>
        <color rgb="FF000000"/>
        <rFont val="Arial"/>
        <family val="2"/>
      </rPr>
      <t xml:space="preserve">489 route de Lyon
38110 Saint Jean de Soudain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SECU</t>
    </r>
  </si>
  <si>
    <r>
      <t xml:space="preserve">(8462) CIC La Mure </t>
    </r>
    <r>
      <rPr>
        <sz val="14"/>
        <color indexed="8"/>
        <rFont val="Arial"/>
        <family val="2"/>
      </rPr>
      <t xml:space="preserve">
11 Place Pasteur
38350 La Mure
lundi   Fermé
mardi  au vendredi : 09:00–12:30 / 14:00–18:00</t>
    </r>
  </si>
  <si>
    <r>
      <t xml:space="preserve">(8428) CIC Le Bourg d'Oisans </t>
    </r>
    <r>
      <rPr>
        <sz val="14"/>
        <color rgb="FF000000"/>
        <rFont val="Arial"/>
        <family val="2"/>
      </rPr>
      <t xml:space="preserve">
33 Avenue de la République
38520 LE BOURG D'OISANS
Lundi au vendredi : 09h00–12h15 / 14h00-18h00
S</t>
    </r>
    <r>
      <rPr>
        <b/>
        <sz val="14"/>
        <color rgb="FF000000"/>
        <rFont val="Arial"/>
        <family val="2"/>
      </rPr>
      <t>acs + cartons à plat</t>
    </r>
  </si>
  <si>
    <r>
      <t>(24643) ENTREPOT du BRICOLAGE Saint Jean de Soudain</t>
    </r>
    <r>
      <rPr>
        <sz val="14"/>
        <color rgb="FF000000"/>
        <rFont val="Arial"/>
        <family val="2"/>
      </rPr>
      <t xml:space="preserve">
510 Route de La Bourbe
38110 Saint Jean de Soudain
</t>
    </r>
    <r>
      <rPr>
        <b/>
        <sz val="14"/>
        <color rgb="FF000000"/>
        <rFont val="Arial"/>
        <family val="2"/>
      </rPr>
      <t>2x360 Papiers + 1x770 MD</t>
    </r>
  </si>
  <si>
    <r>
      <t>(68002) Banque Populaire AURA BOURG d'OISANS</t>
    </r>
    <r>
      <rPr>
        <sz val="14"/>
        <color rgb="FF000000"/>
        <rFont val="Arial"/>
        <family val="2"/>
      </rPr>
      <t xml:space="preserve">
15 Rue de la République
38520 BOURG d'OISANS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</si>
  <si>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(8794) France Travail La Tour du Pin</t>
    </r>
    <r>
      <rPr>
        <sz val="14"/>
        <color rgb="FF000000"/>
        <rFont val="Arial"/>
        <family val="2"/>
      </rPr>
      <t xml:space="preserve">
39 Boulevard Gambetta
38110 La Tour-du-Pin
lundi-jeudi        08:30–15:40
vendredi  08:30–12:30
</t>
    </r>
    <r>
      <rPr>
        <b/>
        <sz val="14"/>
        <color rgb="FF000000"/>
        <rFont val="Arial"/>
        <family val="2"/>
      </rPr>
      <t>1x360 Papiers + 1x360 MD</t>
    </r>
  </si>
  <si>
    <r>
      <t>(8742) POINT P Le Bourg d'Oisans</t>
    </r>
    <r>
      <rPr>
        <sz val="14"/>
        <color rgb="FF000000"/>
        <rFont val="Arial"/>
        <family val="2"/>
      </rPr>
      <t xml:space="preserve">
D1091 Le Mas du Rat
38520 LE BOURG D'OISANS
Lundi au vendredi : 07h00–12h00 /13h30–17h30
</t>
    </r>
    <r>
      <rPr>
        <b/>
        <sz val="14"/>
        <color rgb="FF000000"/>
        <rFont val="Arial"/>
        <family val="2"/>
      </rPr>
      <t>1x770 MD</t>
    </r>
  </si>
  <si>
    <r>
      <t>(8337) CERA La Tour du Pin A/B</t>
    </r>
    <r>
      <rPr>
        <sz val="14"/>
        <color rgb="FF000000"/>
        <rFont val="Arial"/>
        <family val="2"/>
      </rPr>
      <t xml:space="preserve">
6 Rue des Récollets
38110 La Tour-du-Pin
lundi         Fermé
mardi-vendredi       09:15–12:30, 13:30–18:00
</t>
    </r>
    <r>
      <rPr>
        <b/>
        <sz val="14"/>
        <color rgb="FF000000"/>
        <rFont val="Arial"/>
        <family val="2"/>
      </rPr>
      <t>Sacs dans Aquilux</t>
    </r>
    <r>
      <rPr>
        <sz val="14"/>
        <color rgb="FF000000"/>
        <rFont val="Arial"/>
        <family val="2"/>
      </rPr>
      <t xml:space="preserve">
</t>
    </r>
  </si>
  <si>
    <r>
      <t>(67989) Banque Populaire AURA VIZILLE</t>
    </r>
    <r>
      <rPr>
        <sz val="14"/>
        <color rgb="FF000000"/>
        <rFont val="Arial"/>
        <family val="2"/>
      </rPr>
      <t xml:space="preserve">
57 Place du Château
38220 VIZILLE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</si>
  <si>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 xml:space="preserve">(81343) BNP LA TOUR DU PIN_7383 B/B
</t>
    </r>
    <r>
      <rPr>
        <sz val="16"/>
        <color rgb="FF000000"/>
        <rFont val="Arial"/>
        <family val="2"/>
      </rPr>
      <t>10 Rue des Récollets
38110 LA TOUR DU PIN</t>
    </r>
  </si>
  <si>
    <r>
      <t>(8404) CERA Vizille</t>
    </r>
    <r>
      <rPr>
        <sz val="14"/>
        <color rgb="FF000000"/>
        <rFont val="Arial"/>
        <family val="2"/>
      </rPr>
      <t xml:space="preserve">
94 Rue des Docteurs Bonnardon
38220 VIZILLE
Lundi : Fermé
Mardi vendredi : 09h15–12:30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</si>
  <si>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(8694) LCL Vizille </t>
    </r>
    <r>
      <rPr>
        <sz val="14"/>
        <color rgb="FF000000"/>
        <rFont val="Arial"/>
        <family val="2"/>
      </rPr>
      <t xml:space="preserve">
48 Rue Jean Jaurès
38220 VIZILLE
lundi : Fermé
Mardi au vendredi : 08h30–12h00 / 13h30–17h30
Jeudi : 08h30–12h00 / 14h30–17h30
</t>
    </r>
    <r>
      <rPr>
        <b/>
        <sz val="14"/>
        <color rgb="FF000000"/>
        <rFont val="Arial"/>
        <family val="2"/>
      </rPr>
      <t>Sacs + cartons à plat</t>
    </r>
  </si>
  <si>
    <r>
      <t>(67980) Banque Populaire AURA TOUR DU PIN</t>
    </r>
    <r>
      <rPr>
        <sz val="14"/>
        <color rgb="FF000000"/>
        <rFont val="Arial"/>
        <family val="2"/>
      </rPr>
      <t xml:space="preserve">
1 Place A. Dubost
3811038110 LA TOUR DU PIN
Mardi Mercredi Vendredi : 8h30 - 12h30 / 13h45 à 17h45
Jeudi : 8h30 - 12h00 / 13h45 à 17h45</t>
    </r>
  </si>
  <si>
    <r>
      <t>(56568) AFPA - ATALIAN</t>
    </r>
    <r>
      <rPr>
        <sz val="14"/>
        <color rgb="FF000000"/>
        <rFont val="Arial"/>
        <family val="2"/>
      </rPr>
      <t xml:space="preserve">
34 Avenue Victor Hugo
38800 PONT DE CLAIX
</t>
    </r>
    <r>
      <rPr>
        <b/>
        <sz val="14"/>
        <color rgb="FF000000"/>
        <rFont val="Arial"/>
        <family val="2"/>
      </rPr>
      <t>5x360 Papiers</t>
    </r>
  </si>
  <si>
    <r>
      <t>(8695) LCL La Tour du Pin</t>
    </r>
    <r>
      <rPr>
        <sz val="14"/>
        <color rgb="FF000000"/>
        <rFont val="Arial"/>
        <family val="2"/>
      </rPr>
      <t xml:space="preserve">
13 Rue du 11 Novembre 1918
38110 La Tour-du-Pin
lundi        Fermé
mardi-vendredi 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</si>
  <si>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(56558) GROUPE OSEZ </t>
    </r>
    <r>
      <rPr>
        <sz val="14"/>
        <color rgb="FF000000"/>
        <rFont val="Arial"/>
        <family val="2"/>
      </rPr>
      <t xml:space="preserve">
4 Rue Dr Paul Sage 
38110 LA TOUR DU PIN 
</t>
    </r>
    <r>
      <rPr>
        <b/>
        <sz val="14"/>
        <color rgb="FF000000"/>
        <rFont val="Arial"/>
        <family val="2"/>
      </rPr>
      <t xml:space="preserve">2x360 Papiers/Cartons </t>
    </r>
    <r>
      <rPr>
        <b/>
        <u/>
        <sz val="14"/>
        <color rgb="FFFF0000"/>
        <rFont val="Arial"/>
        <family val="2"/>
      </rPr>
      <t>SECU</t>
    </r>
    <r>
      <rPr>
        <sz val="14"/>
        <color rgb="FF000000"/>
        <rFont val="Arial"/>
        <family val="2"/>
      </rPr>
      <t xml:space="preserve">
</t>
    </r>
  </si>
  <si>
    <r>
      <t>(24834) POINT P NIVOLAS VERMELLE</t>
    </r>
    <r>
      <rPr>
        <sz val="14"/>
        <color rgb="FF000000"/>
        <rFont val="Arial"/>
        <family val="2"/>
      </rPr>
      <t xml:space="preserve">
471 rue du Lac
38300 Nivolas-Vermelle
</t>
    </r>
    <r>
      <rPr>
        <b/>
        <sz val="14"/>
        <color rgb="FF000000"/>
        <rFont val="Arial"/>
        <family val="2"/>
      </rPr>
      <t>1x240 Papiers/Cartons + 1 sac Gobelets cartons</t>
    </r>
    <r>
      <rPr>
        <sz val="14"/>
        <color rgb="FF000000"/>
        <rFont val="Arial"/>
        <family val="2"/>
      </rPr>
      <t xml:space="preserve">
</t>
    </r>
  </si>
  <si>
    <t>Vallée d'Aoste / Pays Voironnais</t>
  </si>
  <si>
    <r>
      <t>(24462) BRIOCHE PASQUIER Charancieu</t>
    </r>
    <r>
      <rPr>
        <sz val="14"/>
        <color rgb="FF000000"/>
        <rFont val="Arial"/>
        <family val="2"/>
      </rPr>
      <t xml:space="preserve">
BP 12 Rte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3</t>
    </r>
    <r>
      <rPr>
        <b/>
        <sz val="14"/>
        <color rgb="FF000000"/>
        <rFont val="Arial"/>
        <family val="2"/>
      </rPr>
      <t>X770 Papier/Cartons + 1X770 MD</t>
    </r>
  </si>
  <si>
    <t>Papiers
Cartons
Bouteilles PET
Gobelets Cartons
Canettes
Mégôts (ALD)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</si>
  <si>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</t>
    </r>
  </si>
  <si>
    <r>
      <t>(24641) Entrepôt du Bricolage Le Pont de Beauvoisin</t>
    </r>
    <r>
      <rPr>
        <sz val="14"/>
        <color rgb="FF000000"/>
        <rFont val="Arial"/>
        <family val="2"/>
      </rPr>
      <t xml:space="preserve">
314 Avenue Jean Jaurès ZAE LA BARONNIE
73330 Le Pont-de-Beauvoisin
lundi au vendredi : 7h30 - 19h00
</t>
    </r>
    <r>
      <rPr>
        <b/>
        <sz val="14"/>
        <color rgb="FF000000"/>
        <rFont val="Arial"/>
        <family val="2"/>
      </rPr>
      <t>1x240 Papiers + 1x360 MD</t>
    </r>
  </si>
  <si>
    <t>Papiers
Bouteilles PET
Canettes
Gobelets Cartons</t>
  </si>
  <si>
    <r>
      <t xml:space="preserve">(8721) LCL Sassenage </t>
    </r>
    <r>
      <rPr>
        <sz val="14"/>
        <color rgb="FF000000"/>
        <rFont val="Arial"/>
        <family val="2"/>
      </rPr>
      <t xml:space="preserve">
7 Rue Mozart
38360 SASSENAGE
Mardi au vendredi : 08h30–12h00 / 13h30–17h45
Jeudi : 08h30–12h00 / 14h30–17h45
</t>
    </r>
    <r>
      <rPr>
        <b/>
        <sz val="14"/>
        <color rgb="FF000000"/>
        <rFont val="Arial"/>
        <family val="2"/>
      </rPr>
      <t>Sacs + cartons à plat</t>
    </r>
  </si>
  <si>
    <r>
      <rPr>
        <b/>
        <sz val="14"/>
        <color rgb="FF000000"/>
        <rFont val="Arial"/>
        <family val="2"/>
      </rPr>
      <t>(26606) MND</t>
    </r>
    <r>
      <rPr>
        <sz val="14"/>
        <color rgb="FF000000"/>
        <rFont val="Arial"/>
        <family val="2"/>
      </rPr>
      <t xml:space="preserve">
78 Voie Magellan
73800 SAINTE HELENE DU LAC
</t>
    </r>
    <r>
      <rPr>
        <b/>
        <u/>
        <sz val="14"/>
        <color rgb="FFFF0000"/>
        <rFont val="Arial"/>
        <family val="2"/>
      </rPr>
      <t>En sac à la corbeille :</t>
    </r>
    <r>
      <rPr>
        <b/>
        <sz val="14"/>
        <color rgb="FF000000"/>
        <rFont val="Arial"/>
        <family val="2"/>
      </rPr>
      <t xml:space="preserve">
- </t>
    </r>
    <r>
      <rPr>
        <b/>
        <sz val="14"/>
        <color rgb="FFFF0000"/>
        <rFont val="Arial"/>
        <family val="2"/>
      </rPr>
      <t>Bat B au RDC REFECTOIRE</t>
    </r>
    <r>
      <rPr>
        <b/>
        <sz val="14"/>
        <color rgb="FF000000"/>
        <rFont val="Arial"/>
        <family val="2"/>
      </rPr>
      <t xml:space="preserve"> = 5 corbeilles
( 1 bouteilles plastique + 1 canettes + 2 gobelets carton + 1 verre )= 5 sacs ( voire 6 sacs)
- </t>
    </r>
    <r>
      <rPr>
        <b/>
        <sz val="14"/>
        <color rgb="FFFF0000"/>
        <rFont val="Arial"/>
        <family val="2"/>
      </rPr>
      <t>Bat A au RDC SALLE DE PAUSE</t>
    </r>
    <r>
      <rPr>
        <b/>
        <sz val="14"/>
        <color rgb="FF000000"/>
        <rFont val="Arial"/>
        <family val="2"/>
      </rPr>
      <t xml:space="preserve"> = 2 corbeilles
(2 gobelets carton) = 2 sacs
- </t>
    </r>
    <r>
      <rPr>
        <b/>
        <sz val="14"/>
        <color rgb="FFFF0000"/>
        <rFont val="Arial"/>
        <family val="2"/>
      </rPr>
      <t>Bat C au RDC SALLE DE PAUSE</t>
    </r>
    <r>
      <rPr>
        <b/>
        <sz val="14"/>
        <color rgb="FF000000"/>
        <rFont val="Arial"/>
        <family val="2"/>
      </rPr>
      <t xml:space="preserve"> = 1 corbeilles
( 1 gobelets carton) = 1 sac
- </t>
    </r>
    <r>
      <rPr>
        <b/>
        <sz val="14"/>
        <color rgb="FFFF0000"/>
        <rFont val="Arial"/>
        <family val="2"/>
      </rPr>
      <t>Bat C à L'ETAGE SALLE DE PAUSE</t>
    </r>
    <r>
      <rPr>
        <b/>
        <sz val="14"/>
        <color rgb="FF000000"/>
        <rFont val="Arial"/>
        <family val="2"/>
      </rPr>
      <t xml:space="preserve"> = 1 corbeille
(1 gobelets carton ) = 1 sac
</t>
    </r>
    <r>
      <rPr>
        <b/>
        <sz val="14"/>
        <color theme="1"/>
        <rFont val="Arial"/>
        <family val="2"/>
      </rPr>
      <t>-</t>
    </r>
    <r>
      <rPr>
        <b/>
        <sz val="14"/>
        <color rgb="FFFF0000"/>
        <rFont val="Arial"/>
        <family val="2"/>
      </rPr>
      <t xml:space="preserve"> Bat E SALLE DE PAUSE</t>
    </r>
    <r>
      <rPr>
        <b/>
        <sz val="14"/>
        <color rgb="FF000000"/>
        <rFont val="Arial"/>
        <family val="2"/>
      </rPr>
      <t xml:space="preserve"> = 2 corbeilles
( 2 gobelets carton) = 2 sacs</t>
    </r>
  </si>
  <si>
    <t>Bouteilles PET
Canettes
Gobelets cartons
Verre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</si>
  <si>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2x770 DIB</t>
    </r>
  </si>
  <si>
    <r>
      <rPr>
        <b/>
        <sz val="14"/>
        <color rgb="FF000000"/>
        <rFont val="Arial"/>
        <family val="2"/>
      </rPr>
      <t xml:space="preserve">(24667) Eurofins LABAZUR  Montmélian
</t>
    </r>
    <r>
      <rPr>
        <sz val="14"/>
        <color rgb="FF000000"/>
        <rFont val="Arial"/>
        <family val="2"/>
      </rPr>
      <t xml:space="preserve">60 Rue Jean Jaures
73800 MONTMELIAN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Noter le nombre de corbeilles pour la facturation</t>
    </r>
  </si>
  <si>
    <r>
      <t xml:space="preserve">(24704) GROUPE ALTERNANCE GRENOBLE CFA2
</t>
    </r>
    <r>
      <rPr>
        <sz val="14"/>
        <color theme="1"/>
        <rFont val="Arial"/>
        <family val="2"/>
      </rPr>
      <t xml:space="preserve">72 Mail Marcel Cachin
38600 FONTAINE
</t>
    </r>
    <r>
      <rPr>
        <b/>
        <sz val="14"/>
        <color rgb="FFFF0000"/>
        <rFont val="Arial"/>
        <family val="2"/>
      </rPr>
      <t xml:space="preserve">Code entrée devant 2348
Code entrée arrière 0911
ou code 284317
</t>
    </r>
    <r>
      <rPr>
        <b/>
        <sz val="14"/>
        <color theme="1"/>
        <rFont val="Arial"/>
        <family val="2"/>
      </rPr>
      <t xml:space="preserve">5 Sacs max/passage
</t>
    </r>
  </si>
  <si>
    <r>
      <t>(8793) France Travail La Cote Saint André</t>
    </r>
    <r>
      <rPr>
        <sz val="14"/>
        <color rgb="FF000000"/>
        <rFont val="Arial"/>
        <family val="2"/>
      </rPr>
      <t xml:space="preserve">
12 rue du Commandant Juhliet
38260 La Cote Saint André</t>
    </r>
  </si>
  <si>
    <t>RETIRER TOUT LES BACS
+
LIVRER 1X360 "PAPIERS/CARTONS" + 1X360 "MD"</t>
  </si>
  <si>
    <r>
      <rPr>
        <b/>
        <sz val="14"/>
        <color rgb="FF000000"/>
        <rFont val="Arial"/>
        <family val="2"/>
      </rPr>
      <t>(43374) POINT P Chignin</t>
    </r>
    <r>
      <rPr>
        <sz val="14"/>
        <color rgb="FF000000"/>
        <rFont val="Arial"/>
        <family val="2"/>
      </rPr>
      <t xml:space="preserve"> 
Route de Myans
73800 CHIGNIN
Lundi au vendredi : 07h00–12h00 / 13h30–17h45
</t>
    </r>
    <r>
      <rPr>
        <b/>
        <sz val="14"/>
        <color rgb="FF000000"/>
        <rFont val="Arial"/>
        <family val="2"/>
      </rPr>
      <t>1x360 Gobelets + 1x240 Papiers/Cartons</t>
    </r>
  </si>
  <si>
    <t>Papiers
Cartons 
Gobelets cartons</t>
  </si>
  <si>
    <r>
      <t xml:space="preserve">(24828) PERSISTENT </t>
    </r>
    <r>
      <rPr>
        <sz val="14"/>
        <color rgb="FF000000"/>
        <rFont val="Arial"/>
        <family val="2"/>
      </rPr>
      <t xml:space="preserve">
1 Rue Hector Berlioz
38600 FONTAINE
Lundi au vendredi : 09h00–17h00
</t>
    </r>
    <r>
      <rPr>
        <b/>
        <sz val="14"/>
        <color rgb="FF000000"/>
        <rFont val="Arial"/>
        <family val="2"/>
      </rPr>
      <t xml:space="preserve">
1x360Papiers/Cartons et 1x360 MD</t>
    </r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</si>
  <si>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
73190 CHALLES-LES-EAUX
Mme Florence GROLLIERE Poste Directrice de la Résidence Téléphone
04.82.86.81.82 ou 06.10.73.34.52
</t>
    </r>
    <r>
      <rPr>
        <b/>
        <sz val="14"/>
        <color rgb="FFFF0000"/>
        <rFont val="Arial"/>
        <family val="2"/>
      </rPr>
      <t>1x120 Biodéchets uniquement</t>
    </r>
  </si>
  <si>
    <r>
      <t>(24559) CIC Seyssinet</t>
    </r>
    <r>
      <rPr>
        <sz val="14"/>
        <color rgb="FF000000"/>
        <rFont val="Arial"/>
        <family val="2"/>
      </rPr>
      <t xml:space="preserve">
35 Boulevard des Frères Desaire
38170 SEYSSINET-PARISET
lundi : Fermé
Mardi au vendredi : 09h00–12h30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</si>
  <si>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(8672) LCL Challes les Eaux A/C
</t>
    </r>
    <r>
      <rPr>
        <sz val="14"/>
        <color rgb="FF000000"/>
        <rFont val="Arial"/>
        <family val="2"/>
      </rPr>
      <t>1313 Avenue de Chambéry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73190 CHALLES-LES-EAUX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</si>
  <si>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(24404) AGIR A DOM MEYLAN
</t>
    </r>
    <r>
      <rPr>
        <sz val="14"/>
        <color rgb="FF000000"/>
        <rFont val="Arial"/>
        <family val="2"/>
      </rPr>
      <t xml:space="preserve">36 Chemein du Vieux Chêne
38240 MEYLAN
</t>
    </r>
    <r>
      <rPr>
        <b/>
        <sz val="14"/>
        <color rgb="FF000000"/>
        <rFont val="Arial"/>
        <family val="2"/>
      </rPr>
      <t xml:space="preserve">3X360 Papiers/Cartons </t>
    </r>
    <r>
      <rPr>
        <b/>
        <u/>
        <sz val="14"/>
        <color rgb="FFFF0000"/>
        <rFont val="Arial"/>
        <family val="2"/>
      </rPr>
      <t>SECU</t>
    </r>
  </si>
  <si>
    <r>
      <rPr>
        <b/>
        <sz val="14"/>
        <color rgb="FF000000"/>
        <rFont val="Arial"/>
        <family val="2"/>
      </rPr>
      <t>(68029) Banque Populaire AURA CHALLES-LES-EAUX B/C</t>
    </r>
    <r>
      <rPr>
        <sz val="14"/>
        <color rgb="FF000000"/>
        <rFont val="Arial"/>
        <family val="2"/>
      </rPr>
      <t xml:space="preserve">
1273 Avenue de chambéry
73190 CHALLES-LES-EAUX
Mardi, Mercredi et Vendredi : 8h30-12h30 / 13h45-17h45
Jeudi : 8h30-12h00 / 13h45-17h45
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</si>
  <si>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(48105) MAAF MEYLAN </t>
    </r>
    <r>
      <rPr>
        <sz val="14"/>
        <color rgb="FF000000"/>
        <rFont val="Arial"/>
        <family val="2"/>
      </rPr>
      <t xml:space="preserve">
43  Boulevard des Alpes 
38240 MEYLAN 
0645458915 
Lundi au vendredi : 9h-12h  / 13h30-17h30 
</t>
    </r>
    <r>
      <rPr>
        <b/>
        <sz val="14"/>
        <color rgb="FF000000"/>
        <rFont val="Arial"/>
        <family val="2"/>
      </rPr>
      <t>Collecte à la corbeille</t>
    </r>
  </si>
  <si>
    <r>
      <t xml:space="preserve">(24489) CADS Challes les Eaux C/C
</t>
    </r>
    <r>
      <rPr>
        <sz val="14"/>
        <color rgb="FF000000"/>
        <rFont val="Arial"/>
        <family val="2"/>
      </rPr>
      <t>Immeuble les Terrasses de
1308 Avenue de Chambéry
73190 CHALLES-LES-EAUX</t>
    </r>
  </si>
  <si>
    <r>
      <t>(8481) CIC MEYLAN</t>
    </r>
    <r>
      <rPr>
        <sz val="14"/>
        <color rgb="FF000000"/>
        <rFont val="Arial"/>
        <family val="2"/>
      </rPr>
      <t xml:space="preserve">
Avenue du Vercors
38240 MEYLAN
Mardi : 09h00–12h30 / 14h00–18h00
Mercredi au vendredi : 09h00–12h30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</si>
  <si>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(24738) KOESIO Barberaz
</t>
    </r>
    <r>
      <rPr>
        <sz val="14"/>
        <color rgb="FF000000"/>
        <rFont val="Arial"/>
        <family val="2"/>
      </rPr>
      <t xml:space="preserve">51 Rue de la République
73000 BARBERAZ
</t>
    </r>
    <r>
      <rPr>
        <b/>
        <sz val="14"/>
        <color rgb="FF000000"/>
        <rFont val="Arial"/>
        <family val="2"/>
      </rPr>
      <t>1x360 Papiers + collecte à la corbeille des autres déchets</t>
    </r>
  </si>
  <si>
    <t>Papiers
Cartons
Gobelets cartons
Bouteilles plastique
Canettes
Piles (ALD)
Verres (ALD)</t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</si>
  <si>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VILLARD-BONNOT
</t>
    </r>
    <r>
      <rPr>
        <b/>
        <sz val="14"/>
        <color rgb="FF000000"/>
        <rFont val="Arial"/>
        <family val="2"/>
      </rPr>
      <t>2x120 Biodéchets</t>
    </r>
  </si>
  <si>
    <r>
      <t xml:space="preserve">(71166) NGE TULLINS
</t>
    </r>
    <r>
      <rPr>
        <sz val="14"/>
        <color rgb="FF000000"/>
        <rFont val="Arial"/>
        <family val="2"/>
      </rPr>
      <t xml:space="preserve">498 Avenue du Peuras
38210 TULLINS
</t>
    </r>
    <r>
      <rPr>
        <b/>
        <sz val="14"/>
        <color rgb="FF000000"/>
        <rFont val="Arial"/>
        <family val="2"/>
      </rPr>
      <t xml:space="preserve">1x770 MD
</t>
    </r>
    <r>
      <rPr>
        <b/>
        <u/>
        <sz val="14"/>
        <color rgb="FF00B050"/>
        <rFont val="Arial"/>
        <family val="2"/>
      </rPr>
      <t xml:space="preserve">PONCTUEL S06 </t>
    </r>
    <r>
      <rPr>
        <b/>
        <sz val="14"/>
        <color rgb="FF00B050"/>
        <rFont val="Arial"/>
        <family val="2"/>
      </rPr>
      <t>: LIVRER 1 CARTON DE SACS</t>
    </r>
  </si>
  <si>
    <r>
      <rPr>
        <b/>
        <sz val="14"/>
        <rFont val="Arial"/>
        <family val="2"/>
      </rPr>
      <t xml:space="preserve">(34997) CADS Barberaz 
</t>
    </r>
    <r>
      <rPr>
        <sz val="14"/>
        <rFont val="Arial"/>
        <family val="2"/>
      </rPr>
      <t>25 Route d'Apremont 
73000 BARBERAZ</t>
    </r>
  </si>
  <si>
    <t>GAP</t>
  </si>
  <si>
    <t>Haut-Grésivaudan / Grésivaudan / Montbonnot</t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</si>
  <si>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15X240 Papiers/Cartons + 1x770 MD
</t>
    </r>
    <r>
      <rPr>
        <b/>
        <sz val="14"/>
        <color rgb="FFFF0000"/>
        <rFont val="Arial"/>
        <family val="2"/>
      </rPr>
      <t>COLLECTER DEMI LUNE SECU ET LES AUTRES SI PLEINES
SAUF DIB BATIMENT B2 SERVICE RH</t>
    </r>
  </si>
  <si>
    <r>
      <t>(62281) WINOA</t>
    </r>
    <r>
      <rPr>
        <sz val="14"/>
        <color rgb="FF000000"/>
        <rFont val="Arial"/>
        <family val="2"/>
      </rPr>
      <t xml:space="preserve">
528 Avenue de Savoie
38570  LE CHEYLAS
</t>
    </r>
    <r>
      <rPr>
        <b/>
        <sz val="14"/>
        <color rgb="FF000000"/>
        <rFont val="Arial"/>
        <family val="2"/>
      </rPr>
      <t xml:space="preserve">2x360 Papiers/Cartons + 2x770 MD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LIVRAISON AQUILUXS</t>
    </r>
  </si>
  <si>
    <r>
      <t>(24744) LCL Briançon</t>
    </r>
    <r>
      <rPr>
        <sz val="14"/>
        <color rgb="FF000000"/>
        <rFont val="Arial"/>
        <family val="2"/>
      </rPr>
      <t xml:space="preserve">
Place de l'Europe
05100 BRIANCON
Lundi : Fermé
Mardi au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</t>
    </r>
  </si>
  <si>
    <r>
      <rPr>
        <b/>
        <sz val="14"/>
        <color rgb="FF000000"/>
        <rFont val="Arial"/>
        <family val="2"/>
      </rPr>
      <t>(78510) COLAS RAIL PORTE DE SAVOIE</t>
    </r>
    <r>
      <rPr>
        <sz val="14"/>
        <color rgb="FF000000"/>
        <rFont val="Arial"/>
        <family val="2"/>
      </rPr>
      <t xml:space="preserve">
78 Chemin de Pré la Grange
73800 PORTE DE SAVOIE
07-64-78-87-38
Lundi au Vendredi : 8h-17h
</t>
    </r>
    <r>
      <rPr>
        <b/>
        <sz val="14"/>
        <color rgb="FF000000"/>
        <rFont val="Arial"/>
        <family val="2"/>
      </rPr>
      <t xml:space="preserve">1x770 MD </t>
    </r>
    <r>
      <rPr>
        <b/>
        <sz val="14"/>
        <color rgb="FFFF0000"/>
        <rFont val="Arial"/>
        <family val="2"/>
      </rPr>
      <t>Sécurisé</t>
    </r>
  </si>
  <si>
    <t>Plastique
Canettes
Verre
Carton</t>
  </si>
  <si>
    <r>
      <t>(24769) MANANG</t>
    </r>
    <r>
      <rPr>
        <sz val="14"/>
        <color rgb="FF000000"/>
        <rFont val="Arial"/>
        <family val="2"/>
      </rPr>
      <t xml:space="preserve">
302 Rue des blâches
38530 LA BUISSIERE  
</t>
    </r>
    <r>
      <rPr>
        <b/>
        <sz val="14"/>
        <color rgb="FF000000"/>
        <rFont val="Arial"/>
        <family val="2"/>
      </rPr>
      <t xml:space="preserve">2x770 Papiers/Cartons + 1x120 Verre
</t>
    </r>
    <r>
      <rPr>
        <sz val="14"/>
        <color rgb="FF7030A0"/>
        <rFont val="Arial"/>
        <family val="2"/>
      </rPr>
      <t xml:space="preserve">Envoyer l'ODM après le passage à mathias.monier@manang.fr
</t>
    </r>
    <r>
      <rPr>
        <sz val="14"/>
        <color rgb="FFFF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FAIRE DES PHOTOS SI DIB</t>
    </r>
  </si>
  <si>
    <t>Papiers
Cartons
Bouteilles plastique
Canettes
Bouteilles verres
Piles (ALD)</t>
  </si>
  <si>
    <r>
      <t xml:space="preserve">(62646) BOULANGERIE SOPHIE LEBREUILLY
</t>
    </r>
    <r>
      <rPr>
        <sz val="14"/>
        <color rgb="FF000000"/>
        <rFont val="Arial"/>
        <family val="2"/>
      </rPr>
      <t xml:space="preserve">Espace sud Briancon
356 Route des Maisons Blanches
05100 BRIANCON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1x240 NESPRESSO SPECIAL</t>
    </r>
  </si>
  <si>
    <r>
      <t>(24639) ENTREPOT du BRICOLAGE Gap B/B</t>
    </r>
    <r>
      <rPr>
        <sz val="14"/>
        <color rgb="FF000000"/>
        <rFont val="Arial"/>
        <family val="2"/>
      </rPr>
      <t xml:space="preserve">
26 Bd d'Orient
05000 Gap
lundi-vendredi    07:30–19:00
</t>
    </r>
    <r>
      <rPr>
        <b/>
        <sz val="14"/>
        <color rgb="FF000000"/>
        <rFont val="Arial"/>
        <family val="2"/>
      </rPr>
      <t>1x240 Papiers + 1x770 Cartons + 1x770 MD</t>
    </r>
  </si>
  <si>
    <r>
      <rPr>
        <b/>
        <sz val="14"/>
        <color rgb="FF000000"/>
        <rFont val="Arial"/>
        <family val="2"/>
      </rPr>
      <t xml:space="preserve">(67048) IDM France </t>
    </r>
    <r>
      <rPr>
        <sz val="14"/>
        <color rgb="FF000000"/>
        <rFont val="Arial"/>
        <family val="2"/>
      </rPr>
      <t xml:space="preserve">
46 voie Saint Exupéry
73800 Porte de savoie
</t>
    </r>
    <r>
      <rPr>
        <b/>
        <sz val="14"/>
        <color rgb="FF000000"/>
        <rFont val="Arial"/>
        <family val="2"/>
      </rPr>
      <t xml:space="preserve">1x240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 /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cartons et 1x770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MD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+ 4 sacs de films transparents 400L à récupérer</t>
    </r>
  </si>
  <si>
    <r>
      <t>(24469) BUREAU VERITAS Villard Bonnot</t>
    </r>
    <r>
      <rPr>
        <sz val="14"/>
        <color rgb="FF000000"/>
        <rFont val="Arial"/>
        <family val="2"/>
      </rPr>
      <t xml:space="preserve">
Z.I. des Iles 
395 rue Docteur Marmonnier
38190 Villard-Bonnot
</t>
    </r>
    <r>
      <rPr>
        <b/>
        <sz val="14"/>
        <color rgb="FF000000"/>
        <rFont val="Arial"/>
        <family val="2"/>
      </rPr>
      <t>1x360 Papiers + 1x770 Cartons + 1x770 MD</t>
    </r>
  </si>
  <si>
    <r>
      <t>(24555) CIC Briançon</t>
    </r>
    <r>
      <rPr>
        <sz val="14"/>
        <color rgb="FF000000"/>
        <rFont val="Arial"/>
        <family val="2"/>
      </rPr>
      <t xml:space="preserve">
22 Rue Centrale
05100 BRIANCON
Lundi : Fermé
Mardi : 09h00–12h30 / 14h00–18h00
Mercredi au vendredi : 09h00–12h30 / 13h30–18h00
</t>
    </r>
    <r>
      <rPr>
        <b/>
        <sz val="14"/>
        <color rgb="FF000000"/>
        <rFont val="Arial"/>
        <family val="2"/>
      </rPr>
      <t xml:space="preserve">
Sacs + cartons à plat</t>
    </r>
  </si>
  <si>
    <r>
      <rPr>
        <b/>
        <sz val="14"/>
        <color rgb="FF000000"/>
        <rFont val="Arial"/>
        <family val="2"/>
      </rPr>
      <t xml:space="preserve">(24894) SPI ENERGIE 
</t>
    </r>
    <r>
      <rPr>
        <sz val="14"/>
        <color rgb="FF000000"/>
        <rFont val="Arial"/>
        <family val="2"/>
      </rPr>
      <t xml:space="preserve">160 rue du Clapet
73490 La Ravoire
</t>
    </r>
    <r>
      <rPr>
        <b/>
        <sz val="14"/>
        <color rgb="FF000000"/>
        <rFont val="Arial"/>
        <family val="2"/>
      </rPr>
      <t>1x360 MD</t>
    </r>
  </si>
  <si>
    <r>
      <t>(24829) PHARMACIE MARTIN BORRET</t>
    </r>
    <r>
      <rPr>
        <sz val="14"/>
        <color rgb="FF000000"/>
        <rFont val="Arial"/>
        <family val="2"/>
      </rPr>
      <t xml:space="preserve">
84 RD 1090
38190 Bernin
</t>
    </r>
    <r>
      <rPr>
        <b/>
        <sz val="14"/>
        <color rgb="FF000000"/>
        <rFont val="Arial"/>
        <family val="2"/>
      </rPr>
      <t>1x360 Cartons +1x770 Cartons</t>
    </r>
  </si>
  <si>
    <r>
      <t>(67970) Banque Populaire AURA BRIANCON</t>
    </r>
    <r>
      <rPr>
        <sz val="14"/>
        <color rgb="FF000000"/>
        <rFont val="Arial"/>
        <family val="2"/>
      </rPr>
      <t xml:space="preserve">
20 Avenue Maurice Petsche
05100 BRIANCON
Mardi, Mercredi et Vendredi : 8h30-12h30 / 13h45-17h45
Jeudi : 8h30-12h00 / 13h45-17h45</t>
    </r>
  </si>
  <si>
    <r>
      <rPr>
        <b/>
        <sz val="14"/>
        <color rgb="FF000000"/>
        <rFont val="Arial"/>
        <family val="2"/>
      </rPr>
      <t xml:space="preserve">(24505) CADS La Ravoire
</t>
    </r>
    <r>
      <rPr>
        <sz val="14"/>
        <color rgb="FF000000"/>
        <rFont val="Arial"/>
        <family val="2"/>
      </rPr>
      <t xml:space="preserve">Centre commercial Val Fleuri
Rue de la Concorde
73490 La Ravoire
</t>
    </r>
  </si>
  <si>
    <r>
      <t xml:space="preserve">(24659) EUROFINS LABAZUR CROLLES
</t>
    </r>
    <r>
      <rPr>
        <sz val="14"/>
        <color rgb="FF000000"/>
        <rFont val="Arial"/>
        <family val="2"/>
      </rPr>
      <t xml:space="preserve">869 Avenue Ambroise Croisat
38920 CROLLES
</t>
    </r>
    <r>
      <rPr>
        <b/>
        <sz val="14"/>
        <color rgb="FF000000"/>
        <rFont val="Arial"/>
        <family val="2"/>
      </rPr>
      <t>1x360 Papiers</t>
    </r>
  </si>
  <si>
    <r>
      <t>(48640) MAAF BRIANCON A/C</t>
    </r>
    <r>
      <rPr>
        <sz val="14"/>
        <color rgb="FF000000"/>
        <rFont val="Arial"/>
        <family val="2"/>
      </rPr>
      <t xml:space="preserve">
6  Bis Avenue du General de Gaulle 
05100 BRIANCON 
Lundi au vendredi : 9h30-12h30  / 14h-18h 
</t>
    </r>
    <r>
      <rPr>
        <b/>
        <sz val="14"/>
        <color rgb="FF000000"/>
        <rFont val="Arial"/>
        <family val="2"/>
      </rPr>
      <t>Collecte à la corbeille</t>
    </r>
  </si>
  <si>
    <t>Papier
Canette
Bouteilles PET
Verre</t>
  </si>
  <si>
    <r>
      <t xml:space="preserve">(24922) GEODIS D&amp;E HAUTE ALPES (Ex : TRANSPORT DEVOLUY) C/C
</t>
    </r>
    <r>
      <rPr>
        <sz val="14"/>
        <color rgb="FF000000"/>
        <rFont val="Arial"/>
        <family val="2"/>
      </rPr>
      <t xml:space="preserve">4 rue des Silos
05000 Gap
</t>
    </r>
    <r>
      <rPr>
        <b/>
        <sz val="14"/>
        <color rgb="FF000000"/>
        <rFont val="Arial"/>
        <family val="2"/>
      </rPr>
      <t>240P,770MD</t>
    </r>
  </si>
  <si>
    <r>
      <t xml:space="preserve">(43380) TEISSEIRE </t>
    </r>
    <r>
      <rPr>
        <sz val="14"/>
        <color rgb="FF000000"/>
        <rFont val="Arial"/>
        <family val="2"/>
      </rPr>
      <t xml:space="preserve">
482 avenue Ambroise Croizat
38926 CROLLES
</t>
    </r>
    <r>
      <rPr>
        <b/>
        <sz val="14"/>
        <color rgb="FF000000"/>
        <rFont val="Arial"/>
        <family val="2"/>
      </rPr>
      <t>1x770 Papiers/Cartons + 1x770 MD</t>
    </r>
  </si>
  <si>
    <t>Papier
Cartons
Gobelets Cartons
Canettes
Cartouches encre (ALD)
Piles (ALD)</t>
  </si>
  <si>
    <r>
      <t xml:space="preserve">(24877) SNCF Briançon B/C
</t>
    </r>
    <r>
      <rPr>
        <sz val="14"/>
        <color rgb="FF000000"/>
        <rFont val="Arial"/>
        <family val="2"/>
      </rPr>
      <t xml:space="preserve">Avenue du Général de Gaulle
05100 BIANCON
</t>
    </r>
    <r>
      <rPr>
        <b/>
        <sz val="14"/>
        <color rgb="FF000000"/>
        <rFont val="Arial"/>
        <family val="2"/>
      </rPr>
      <t>Papiers, cartons</t>
    </r>
  </si>
  <si>
    <r>
      <t xml:space="preserve">(9659) AG2R PRO IMPEC B/B
</t>
    </r>
    <r>
      <rPr>
        <sz val="14"/>
        <color rgb="FF000000"/>
        <rFont val="Arial"/>
        <family val="2"/>
      </rPr>
      <t>40 avenue Edmond Esmonin
38067 Grenoble</t>
    </r>
    <r>
      <rPr>
        <b/>
        <sz val="14"/>
        <color rgb="FF000000"/>
        <rFont val="Arial"/>
        <family val="2"/>
      </rPr>
      <t xml:space="preserve">
1x240 Verre + 2x360 Papiers + 1x770 Cartons +1x770 MD
</t>
    </r>
    <r>
      <rPr>
        <b/>
        <sz val="14"/>
        <color rgb="FFFF0000"/>
        <rFont val="Arial"/>
        <family val="2"/>
      </rPr>
      <t>PRENDRE CLEF DU LOCAL POUBELLE EXTERIEUR</t>
    </r>
  </si>
  <si>
    <r>
      <t xml:space="preserve">(8443) CIC Crolles </t>
    </r>
    <r>
      <rPr>
        <sz val="14"/>
        <color rgb="FF000000"/>
        <rFont val="Arial"/>
        <family val="2"/>
      </rPr>
      <t xml:space="preserve">
755 Av. Ambroise Croizat
38920 CROLLES
lundi           Fermé
mardi           09:00–12:30, 14:00–18:00
mercredi-vendredi       09:00–12:30, 13:30–18:00
</t>
    </r>
    <r>
      <rPr>
        <b/>
        <sz val="14"/>
        <color rgb="FF000000"/>
        <rFont val="Arial"/>
        <family val="2"/>
      </rPr>
      <t>Sacs + cartons à plat</t>
    </r>
  </si>
  <si>
    <r>
      <t>(24836) France Travail Briançon C/C</t>
    </r>
    <r>
      <rPr>
        <sz val="14"/>
        <color rgb="FF000000"/>
        <rFont val="Arial"/>
        <family val="2"/>
      </rPr>
      <t xml:space="preserve">
Le Pre Du Moulin
6 Avenue du Général de Gaulle 
Batiment F
05100 BRIANCON
Lundi au vendredi : 08h30–16h00
</t>
    </r>
    <r>
      <rPr>
        <b/>
        <sz val="14"/>
        <color rgb="FFFF0000"/>
        <rFont val="Arial"/>
        <family val="2"/>
      </rPr>
      <t>JEUDI : 08h30–12h30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</si>
  <si>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r>
      <t xml:space="preserve">(65740) AMCOR </t>
    </r>
    <r>
      <rPr>
        <sz val="14"/>
        <color rgb="FF000000"/>
        <rFont val="Arial"/>
        <family val="2"/>
      </rPr>
      <t xml:space="preserve">
Boulevard de la République
38190 FROGES
</t>
    </r>
    <r>
      <rPr>
        <b/>
        <u/>
        <sz val="14"/>
        <color rgb="FF000000"/>
        <rFont val="Arial"/>
        <family val="2"/>
      </rPr>
      <t>3 Poins de collecte :</t>
    </r>
    <r>
      <rPr>
        <b/>
        <sz val="14"/>
        <color rgb="FF000000"/>
        <rFont val="Arial"/>
        <family val="2"/>
      </rPr>
      <t xml:space="preserve">
Batiment administratif + Atelier + Usine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
PROTOCOLE DE COLLECTE OBLIGATOIRE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PORT DU BADGE SUR SOIT OBLIGATOIRE</t>
    </r>
  </si>
  <si>
    <r>
      <t xml:space="preserve">(81742) LYCEE D'ALTITUDE SUZANNE JOULIE ROOS
</t>
    </r>
    <r>
      <rPr>
        <sz val="14"/>
        <color rgb="FF000000"/>
        <rFont val="Arial"/>
        <family val="2"/>
      </rPr>
      <t xml:space="preserve">Rue Marius Chancel
05100 BRIANCON
</t>
    </r>
    <r>
      <rPr>
        <b/>
        <sz val="18"/>
        <color rgb="FFFF0000"/>
        <rFont val="Arial"/>
        <family val="2"/>
      </rPr>
      <t>8h30-12h</t>
    </r>
  </si>
  <si>
    <t>RECUPERER 1 PALETTE VIDE + 1 SACS DE FILMS PLASTIQUES
BATIMENT GRETA SALLE H007</t>
  </si>
  <si>
    <r>
      <t xml:space="preserve">(66016) ECRIN SYSTEMS
</t>
    </r>
    <r>
      <rPr>
        <sz val="14"/>
        <color rgb="FF000000"/>
        <rFont val="Arial"/>
        <family val="2"/>
      </rPr>
      <t>ZI du Pré Roux
143 Rue Louis Néel
38920 CROLLES</t>
    </r>
    <r>
      <rPr>
        <b/>
        <sz val="14"/>
        <color rgb="FF000000"/>
        <rFont val="Arial"/>
        <family val="2"/>
      </rPr>
      <t xml:space="preserve">
1x360 MD + 1x770 Métal</t>
    </r>
  </si>
  <si>
    <t>Métal
Multidéchets
Néons (ALD)
Ampoules (ALD)
Mégôts (ALD)</t>
  </si>
  <si>
    <r>
      <t xml:space="preserve">(24869) SEIITRA RESEAUX
</t>
    </r>
    <r>
      <rPr>
        <sz val="14"/>
        <color rgb="FF000000"/>
        <rFont val="Arial"/>
        <family val="2"/>
      </rPr>
      <t xml:space="preserve">12 avenue Jean Kuntzmann
38330 Montbonnot Saint Martin
</t>
    </r>
    <r>
      <rPr>
        <b/>
        <sz val="14"/>
        <color rgb="FF000000"/>
        <rFont val="Arial"/>
        <family val="2"/>
      </rPr>
      <t xml:space="preserve">
1x360 Papiers/Cartons + 1x360 MD Masques + 1x770 MD</t>
    </r>
  </si>
  <si>
    <r>
      <t>(24447) BNP GAP B/E</t>
    </r>
    <r>
      <rPr>
        <sz val="14"/>
        <color rgb="FF000000"/>
        <rFont val="Arial"/>
        <family val="2"/>
      </rPr>
      <t xml:space="preserve">
12 Rue Carnot
05000 Gap
lundi       Fermé
mardi-vendredi     08:30–12:00, 13:30–17:30
jeudi        08:30–12:00, 13:30–18:3
</t>
    </r>
    <r>
      <rPr>
        <b/>
        <sz val="14"/>
        <color rgb="FF000000"/>
        <rFont val="Arial"/>
        <family val="2"/>
      </rPr>
      <t>Collecte des AKILUX BP/C/GC au</t>
    </r>
    <r>
      <rPr>
        <b/>
        <sz val="14"/>
        <color rgb="FFFF0000"/>
        <rFont val="Arial"/>
        <family val="2"/>
      </rPr>
      <t xml:space="preserve"> 1er étage</t>
    </r>
    <r>
      <rPr>
        <b/>
        <sz val="14"/>
        <color rgb="FF000000"/>
        <rFont val="Arial"/>
        <family val="2"/>
      </rPr>
      <t xml:space="preserve">
Collecte des AKILUX BP/C/GC au </t>
    </r>
    <r>
      <rPr>
        <b/>
        <sz val="14"/>
        <color rgb="FFFF0000"/>
        <rFont val="Arial"/>
        <family val="2"/>
      </rPr>
      <t>4ème étage</t>
    </r>
  </si>
  <si>
    <t>COLLECTE + DESARCHIVAGE 5VOIR PHOTOS (PREVOIR 3X360)</t>
  </si>
  <si>
    <r>
      <t>(24536) CEPAC GAP VERDUN</t>
    </r>
    <r>
      <rPr>
        <sz val="14"/>
        <color rgb="FF000000"/>
        <rFont val="Arial"/>
        <family val="2"/>
      </rPr>
      <t xml:space="preserve">
Place de Verdun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05000 Gap
</t>
    </r>
    <r>
      <rPr>
        <b/>
        <sz val="14"/>
        <color rgb="FF000000"/>
        <rFont val="Arial"/>
        <family val="2"/>
      </rPr>
      <t>1x360 Papiers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Collecter le BAC PAPIER  et les SACS MULTI AU 2è ÉTAGE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B0F0"/>
        <rFont val="Arial"/>
        <family val="2"/>
      </rPr>
      <t xml:space="preserve">
S'adresser à Mme HADJ Sarah</t>
    </r>
  </si>
  <si>
    <r>
      <rPr>
        <b/>
        <sz val="14"/>
        <color theme="1"/>
        <rFont val="Aptos Narrow"/>
        <family val="2"/>
        <scheme val="minor"/>
      </rPr>
      <t xml:space="preserve">(48093) MAAF-GAP </t>
    </r>
    <r>
      <rPr>
        <sz val="14"/>
        <color rgb="FF000000"/>
        <rFont val="Arial"/>
        <family val="2"/>
      </rPr>
      <t xml:space="preserve">
22  Bd de la Liberation 
05000 GAP 
</t>
    </r>
    <r>
      <rPr>
        <b/>
        <sz val="14"/>
        <rFont val="Aptos Narrow"/>
        <family val="2"/>
        <scheme val="minor"/>
      </rPr>
      <t>Collecte à la corbeille</t>
    </r>
    <r>
      <rPr>
        <sz val="14"/>
        <color rgb="FFFF0000"/>
        <rFont val="Aptos Narrow"/>
        <family val="2"/>
        <scheme val="minor"/>
      </rPr>
      <t xml:space="preserve">
</t>
    </r>
    <r>
      <rPr>
        <sz val="14"/>
        <rFont val="Aptos Narrow"/>
        <family val="2"/>
        <scheme val="minor"/>
      </rPr>
      <t xml:space="preserve">
lundi 	13:30–17:30
mardi au vendredi : 09:00–12:00, 13:30–17:30</t>
    </r>
    <r>
      <rPr>
        <sz val="20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</si>
  <si>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(24423) ARS Gap A/C</t>
    </r>
    <r>
      <rPr>
        <sz val="14"/>
        <color rgb="FF000000"/>
        <rFont val="Arial"/>
        <family val="2"/>
      </rPr>
      <t xml:space="preserve">
Parc Agroforest
5 rue des Silos 
05000 Gap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BUREAUX ARS au 1ER ETAGE de l'immeuble</t>
    </r>
  </si>
  <si>
    <t>COLLECTE
+
LIVRER 2 AQUILUXS PAPIERS</t>
  </si>
  <si>
    <r>
      <t xml:space="preserve">(68393) CHRONOPOST AG GAP
</t>
    </r>
    <r>
      <rPr>
        <sz val="14"/>
        <color rgb="FF000000"/>
        <rFont val="Arial"/>
        <family val="2"/>
      </rPr>
      <t>Chemin de Pont-Sarrazin-Bas
05000 LA ROCHETTE
Lundi au vendredi : 9h-12h30 / 13h30-18h30</t>
    </r>
    <r>
      <rPr>
        <b/>
        <sz val="14"/>
        <color rgb="FF000000"/>
        <rFont val="Arial"/>
        <family val="2"/>
      </rPr>
      <t xml:space="preserve">
1x360 Papiers + 1x770 MD</t>
    </r>
  </si>
  <si>
    <t>NOUVEAU CLIENT :
LIVRER LES BACS + LES AQUILUXS MONTEES</t>
  </si>
  <si>
    <t>Grenoble /SMV</t>
  </si>
  <si>
    <t>Maurienne / Bassin et périphérie de Chambéry</t>
  </si>
  <si>
    <r>
      <rPr>
        <b/>
        <sz val="14"/>
        <color theme="1"/>
        <rFont val="Arial"/>
        <family val="2"/>
      </rPr>
      <t xml:space="preserve">(48073) MAAF ALBERTVILLE </t>
    </r>
    <r>
      <rPr>
        <sz val="14"/>
        <color rgb="FF000000"/>
        <rFont val="Arial"/>
        <family val="2"/>
      </rPr>
      <t xml:space="preserve">
2  Rue Gambetta 
73200 ALBERTVILLE
0479964331 
Lundi au vendredi : 9h-12h / 14h30-17h30 
</t>
    </r>
    <r>
      <rPr>
        <b/>
        <sz val="14"/>
        <rFont val="Aptos Narrow"/>
        <family val="2"/>
        <scheme val="minor"/>
      </rPr>
      <t>Collecte à la corbeille</t>
    </r>
  </si>
  <si>
    <t>Papiers
Canette
Bouteilles PET
Verre</t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</si>
  <si>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
  </t>
    </r>
    <r>
      <rPr>
        <b/>
        <sz val="14"/>
        <color rgb="FFFF0000"/>
        <rFont val="Arial"/>
        <family val="2"/>
      </rPr>
      <t xml:space="preserve">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DE PILES DANS LA MEZZANINE "MAINTENACE SECURITE" (IL FAUT VIDER LE BATRITUBE</t>
    </r>
  </si>
  <si>
    <r>
      <t>(24799) NOVEL</t>
    </r>
    <r>
      <rPr>
        <sz val="14"/>
        <color rgb="FF000000"/>
        <rFont val="Arial"/>
        <family val="2"/>
      </rPr>
      <t xml:space="preserve">
SARL Notaire de La Coupole
6 Rue Denfert Rochereau
38000 Grenoble
</t>
    </r>
    <r>
      <rPr>
        <b/>
        <sz val="14"/>
        <color rgb="FF000000"/>
        <rFont val="Arial"/>
        <family val="2"/>
      </rPr>
      <t xml:space="preserve">2x360 Papiers/Cartons + 1x240 Papiers/Cartons
</t>
    </r>
    <r>
      <rPr>
        <b/>
        <sz val="14"/>
        <color rgb="FFFF0000"/>
        <rFont val="Arial"/>
        <family val="2"/>
      </rPr>
      <t xml:space="preserve">Attention les bacs sont au 1er et 2ème étage 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</si>
  <si>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 et Vendredi : 8h30-12h00 / 13h30-18h00
Jeudi : 8h30-12h00 / 14h30-18h00
</t>
    </r>
    <r>
      <rPr>
        <b/>
        <sz val="14"/>
        <color rgb="FFFF0000"/>
        <rFont val="Arial"/>
        <family val="2"/>
      </rPr>
      <t>COLLECTE DIB</t>
    </r>
  </si>
  <si>
    <r>
      <t>(8690) LCL Liberation Grenoble</t>
    </r>
    <r>
      <rPr>
        <sz val="14"/>
        <color rgb="FF000000"/>
        <rFont val="Arial"/>
        <family val="2"/>
      </rPr>
      <t xml:space="preserve">
3 Cours de la Libération et du Général de Gaulle
38100 Grenoble
lundi        Fermé
mardi-vendredi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</si>
  <si>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t>(24620) EDF Albertville</t>
    </r>
    <r>
      <rPr>
        <sz val="14"/>
        <color rgb="FF000000"/>
        <rFont val="Arial"/>
        <family val="2"/>
      </rPr>
      <t xml:space="preserve">
213 Chemin de la Cassine
73200 ALBERTVILLE
</t>
    </r>
    <r>
      <rPr>
        <b/>
        <sz val="14"/>
        <color rgb="FF000000"/>
        <rFont val="Arial"/>
        <family val="2"/>
      </rPr>
      <t>1x770 Papiers/Cartons</t>
    </r>
  </si>
  <si>
    <r>
      <t>(24597) DEKRA Echirolles B/C</t>
    </r>
    <r>
      <rPr>
        <sz val="14"/>
        <color rgb="FF000000"/>
        <rFont val="Arial"/>
        <family val="2"/>
      </rPr>
      <t xml:space="preserve">
4 Rue des Méridiens
38130 Échirolles
</t>
    </r>
    <r>
      <rPr>
        <b/>
        <sz val="14"/>
        <color rgb="FF000000"/>
        <rFont val="Arial"/>
        <family val="2"/>
      </rPr>
      <t>1x360 Papier et 1x360 Carton</t>
    </r>
  </si>
  <si>
    <r>
      <t xml:space="preserve">(8689)  LCL ile Verte </t>
    </r>
    <r>
      <rPr>
        <sz val="14"/>
        <color rgb="FF000000"/>
        <rFont val="Arial"/>
        <family val="2"/>
      </rPr>
      <t xml:space="preserve">
26 Avenue Maréchal Randon
38000 Grenoble
mardi  vendredi       08:30–12:00, 13:30–17:45
jeudi         08:30–12:00, 14:30–17:45
</t>
    </r>
    <r>
      <rPr>
        <b/>
        <sz val="14"/>
        <color rgb="FF000000"/>
        <rFont val="Arial"/>
        <family val="2"/>
      </rPr>
      <t>Sacs, cartons</t>
    </r>
  </si>
  <si>
    <r>
      <t>(24734) KILOUTOU Albertville</t>
    </r>
    <r>
      <rPr>
        <sz val="14"/>
        <color rgb="FF000000"/>
        <rFont val="Arial"/>
        <family val="2"/>
      </rPr>
      <t xml:space="preserve">
55 Chemin du Pont Albertin
73200 ALBERTVILLE
Lundi au vendredi : 7h00-12h00 / 13h30-18h00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 240 Papiers + 1x360 MD</t>
    </r>
  </si>
  <si>
    <r>
      <rPr>
        <b/>
        <sz val="14"/>
        <color rgb="FF000000"/>
        <rFont val="Arial"/>
        <family val="2"/>
      </rPr>
      <t xml:space="preserve">(24785) MONDIAL RELAY </t>
    </r>
    <r>
      <rPr>
        <sz val="14"/>
        <color rgb="FF000000"/>
        <rFont val="Arial"/>
        <family val="2"/>
      </rPr>
      <t xml:space="preserve">
68 Rue Emile du Chatelet
73800 FRANCIN
</t>
    </r>
    <r>
      <rPr>
        <b/>
        <sz val="14"/>
        <color rgb="FF000000"/>
        <rFont val="Arial"/>
        <family val="2"/>
      </rPr>
      <t>1x360 Papiers/Cartons + 1x770 MD</t>
    </r>
  </si>
  <si>
    <t>Papiers
Gobelets cartons 
Canettes
Bouteilles PET
Capsules cafés
Glassine
Bouchons
Verre (ALD)</t>
  </si>
  <si>
    <r>
      <rPr>
        <b/>
        <sz val="14"/>
        <color theme="1"/>
        <rFont val="Arial"/>
        <family val="2"/>
      </rPr>
      <t xml:space="preserve">(48031) GMF  ALBERTVILLE </t>
    </r>
    <r>
      <rPr>
        <sz val="14"/>
        <color rgb="FF000000"/>
        <rFont val="Arial"/>
        <family val="2"/>
      </rPr>
      <t xml:space="preserve">
9  Rue Félix Chautemps 
73200 ALBERTVILLE 
Mardi au Vendredi : 9h-12h / 13h-17h45 
</t>
    </r>
    <r>
      <rPr>
        <b/>
        <sz val="14"/>
        <rFont val="Aptos Narrow"/>
        <family val="2"/>
        <scheme val="minor"/>
      </rPr>
      <t>Collecte à la corbeille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</si>
  <si>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B/B</t>
    </r>
    <r>
      <rPr>
        <sz val="14"/>
        <color theme="1"/>
        <rFont val="Arial"/>
        <family val="2"/>
      </rPr>
      <t xml:space="preserve">
14 Rue Léon Sestier
38000 Grenoble</t>
    </r>
    <r>
      <rPr>
        <b/>
        <sz val="14"/>
        <color theme="1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le bac biodéchet</t>
    </r>
  </si>
  <si>
    <r>
      <rPr>
        <b/>
        <sz val="14"/>
        <color rgb="FF000000"/>
        <rFont val="Arial"/>
        <family val="2"/>
      </rPr>
      <t>(24665) EUROFINS LABAZUR Les Marches</t>
    </r>
    <r>
      <rPr>
        <sz val="14"/>
        <color rgb="FF000000"/>
        <rFont val="Arial"/>
        <family val="2"/>
      </rPr>
      <t xml:space="preserve">
106 Rue du Gamay
73800 LES MARCHES
</t>
    </r>
    <r>
      <rPr>
        <b/>
        <sz val="14"/>
        <color rgb="FF000000"/>
        <rFont val="Arial"/>
        <family val="2"/>
      </rPr>
      <t>1x360 Papiers/Cartons</t>
    </r>
  </si>
  <si>
    <t>Papiers confidentiels
Cartons</t>
  </si>
  <si>
    <r>
      <t>(8776) France Travail Albertville</t>
    </r>
    <r>
      <rPr>
        <sz val="14"/>
        <color rgb="FF000000"/>
        <rFont val="Arial"/>
        <family val="2"/>
      </rPr>
      <t xml:space="preserve">
6 Place Léontine Vibert
73200 ALBERTVILLE
Lundi au vendredi : </t>
    </r>
    <r>
      <rPr>
        <b/>
        <sz val="14"/>
        <color rgb="FFFF0000"/>
        <rFont val="Arial"/>
        <family val="2"/>
      </rPr>
      <t>8h30 - 12h30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2X360 Papiers + 1x360 MD</t>
    </r>
  </si>
  <si>
    <t>Papiers
Bouteilles PET
Canettes
Gobelets cartons
Capsules café</t>
  </si>
  <si>
    <r>
      <t>(8790) France Travail Echirolles B/B</t>
    </r>
    <r>
      <rPr>
        <sz val="14"/>
        <color rgb="FF000000"/>
        <rFont val="Arial"/>
        <family val="2"/>
      </rPr>
      <t xml:space="preserve">
33 Rue de Normandie Niemen
38130 Échirolles
lundi        08:30–16:00
vendredi    08:30–12:30
</t>
    </r>
    <r>
      <rPr>
        <b/>
        <sz val="14"/>
        <color rgb="FF000000"/>
        <rFont val="Arial"/>
        <family val="2"/>
      </rPr>
      <t xml:space="preserve">
1x360 Papiers/Cartons + 1x360 MD</t>
    </r>
  </si>
  <si>
    <r>
      <t>(67976) Banque Populaire AURA GRENOBLE BONNE</t>
    </r>
    <r>
      <rPr>
        <sz val="14"/>
        <color rgb="FF000000"/>
        <rFont val="Arial"/>
        <family val="2"/>
      </rPr>
      <t xml:space="preserve">
26-28 Rue Berthe de Boissieux
38000 GRENOBLE 
Mardi Mercredi Vendredi : 8h30 - 12h30 / 13h45 à 17h45
Jeudi : 8h30 - 12h00 / 13h45 à 17h45</t>
    </r>
  </si>
  <si>
    <r>
      <t xml:space="preserve">(24648) LAHOCY (Ex: ETA)
</t>
    </r>
    <r>
      <rPr>
        <sz val="14"/>
        <color rgb="FF000000"/>
        <rFont val="Arial"/>
        <family val="2"/>
      </rPr>
      <t xml:space="preserve">66 Voie Jean Mermoz
73800 PORTE DE SAVOIE
</t>
    </r>
    <r>
      <rPr>
        <b/>
        <sz val="14"/>
        <color rgb="FF000000"/>
        <rFont val="Arial"/>
        <family val="2"/>
      </rPr>
      <t>1x360 Papiers/Cartons + 2 sacs</t>
    </r>
  </si>
  <si>
    <t>Papiers
Cartons
Canettes
Bouteilles PET
Piles (ALD)</t>
  </si>
  <si>
    <r>
      <t>(68031) Banque Populaire AURA GILLY SUR ISERE</t>
    </r>
    <r>
      <rPr>
        <sz val="14"/>
        <color rgb="FF000000"/>
        <rFont val="Arial"/>
        <family val="2"/>
      </rPr>
      <t xml:space="preserve">
239 Avenue Georges Pompidou
73200 GILLY SUR ISERE
Mardi, Mercredi et Vendredi : 8h30-12h30 / 13h45-17h45
Jeudi : 8h30-12h00 / 13h45-17h45
</t>
    </r>
    <r>
      <rPr>
        <b/>
        <sz val="14"/>
        <color rgb="FF000000"/>
        <rFont val="Arial"/>
        <family val="2"/>
      </rPr>
      <t>Sac + cartons à plat</t>
    </r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</si>
  <si>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 xml:space="preserve">10x360P en location MAIS 7 doivent être en rotation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PILES (RDC ESPACE CAFE)</t>
    </r>
  </si>
  <si>
    <t>RETRAIT 3X240 "PAPIERS/CARTONS"
LIVRAISON 3X240 "PAPIERS/CARTONS"</t>
  </si>
  <si>
    <r>
      <t>(24481) CADS Albertville Chiriac (TD 3764)</t>
    </r>
    <r>
      <rPr>
        <sz val="14"/>
        <color rgb="FF000000"/>
        <rFont val="Arial"/>
        <family val="2"/>
      </rPr>
      <t xml:space="preserve">
177 Avenue Georges Pompidou
73200 GILLY SUR ISERE
Mardi au vendredi</t>
    </r>
    <r>
      <rPr>
        <b/>
        <sz val="14"/>
        <color rgb="FFFF0000"/>
        <rFont val="Arial"/>
        <family val="2"/>
      </rPr>
      <t xml:space="preserve"> </t>
    </r>
    <r>
      <rPr>
        <sz val="14"/>
        <color theme="1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9h00 - 12h00
</t>
    </r>
    <r>
      <rPr>
        <b/>
        <sz val="14"/>
        <color theme="1"/>
        <rFont val="Arial"/>
        <family val="2"/>
      </rPr>
      <t>Corbeilles fermées</t>
    </r>
  </si>
  <si>
    <r>
      <t>(24914) TABAC PRESSE La Vanoise</t>
    </r>
    <r>
      <rPr>
        <sz val="14"/>
        <color rgb="FF000000"/>
        <rFont val="Arial"/>
        <family val="2"/>
      </rPr>
      <t xml:space="preserve">
341 Grande Rue
73260 GRAND-AIGUEBLANCHE
Lundi au vendredi : 6h15-19h15
</t>
    </r>
    <r>
      <rPr>
        <b/>
        <sz val="14"/>
        <color rgb="FF000000"/>
        <rFont val="Arial"/>
        <family val="2"/>
      </rPr>
      <t>1x240 Papiers/Cartons</t>
    </r>
  </si>
  <si>
    <r>
      <t xml:space="preserve">(71614) ADMR SAINT MARTIN LE VINOUX
</t>
    </r>
    <r>
      <rPr>
        <sz val="14"/>
        <color rgb="FF000000"/>
        <rFont val="Arial"/>
        <family val="2"/>
      </rPr>
      <t xml:space="preserve">272 Rue des Vingt Toises
38950 SAINT MARTIN LE VINOUX
9h-12h et 14h-16h
</t>
    </r>
    <r>
      <rPr>
        <b/>
        <sz val="14"/>
        <color rgb="FFFF0000"/>
        <rFont val="Arial"/>
        <family val="2"/>
      </rPr>
      <t xml:space="preserve">
CAISSON CONFIDENTIEL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(Sac Gris)</t>
    </r>
  </si>
  <si>
    <r>
      <t>(24478) CADS Aigueblanche (TD 6925)</t>
    </r>
    <r>
      <rPr>
        <sz val="14"/>
        <color rgb="FF000000"/>
        <rFont val="Arial"/>
        <family val="2"/>
      </rPr>
      <t xml:space="preserve">
Place du Château
73260 GRAND-AIGUEBLANCHE
Mardi au vendredi :</t>
    </r>
    <r>
      <rPr>
        <b/>
        <sz val="14"/>
        <color rgb="FFFF0000"/>
        <rFont val="Arial"/>
        <family val="2"/>
      </rPr>
      <t xml:space="preserve"> 9h00 - 12h00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Corbeilles fermées</t>
    </r>
  </si>
  <si>
    <r>
      <t>(24513) CADS Moutiers (TD 8270)</t>
    </r>
    <r>
      <rPr>
        <sz val="14"/>
        <color rgb="FF000000"/>
        <rFont val="Arial"/>
        <family val="2"/>
      </rPr>
      <t xml:space="preserve">
99 Square de la Liberté
73600 MOUTIERS
Mardi au vendredi : 9h00-12h00 / 14h00-17h00
</t>
    </r>
    <r>
      <rPr>
        <b/>
        <sz val="14"/>
        <color theme="1"/>
        <rFont val="Arial"/>
        <family val="2"/>
      </rPr>
      <t>Corbeilles fermées</t>
    </r>
  </si>
  <si>
    <r>
      <rPr>
        <b/>
        <sz val="14"/>
        <color theme="1"/>
        <rFont val="Arial"/>
        <family val="2"/>
      </rPr>
      <t xml:space="preserve">(48096) MAAF MOUTIERS </t>
    </r>
    <r>
      <rPr>
        <sz val="14"/>
        <color rgb="FF000000"/>
        <rFont val="Arial"/>
        <family val="2"/>
      </rPr>
      <t xml:space="preserve">
74  Square de la Liberté 
73600 MOUTIERS 
Lundi au Vendredi : 9h-12h30 / 14h-17h 
</t>
    </r>
    <r>
      <rPr>
        <b/>
        <sz val="14"/>
        <rFont val="Arial"/>
        <family val="2"/>
      </rPr>
      <t>Collecte à la corbeille</t>
    </r>
  </si>
  <si>
    <r>
      <t>(8488) CIC MOUTIERS</t>
    </r>
    <r>
      <rPr>
        <sz val="14"/>
        <color rgb="FF000000"/>
        <rFont val="Arial"/>
        <family val="2"/>
      </rPr>
      <t xml:space="preserve">
96 Avenue de la Libération
73600 MOUTIERS
Lundi au vendredi : 9h00-12h15 / 14h00-18h00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Si demande de l'agence</t>
    </r>
    <r>
      <rPr>
        <b/>
        <sz val="14"/>
        <color rgb="FFFF0000"/>
        <rFont val="Arial"/>
        <family val="2"/>
      </rPr>
      <t xml:space="preserve"> : livrer 1 rouleau sacs noirs et/ou 1 rouleau de sacs transparents</t>
    </r>
  </si>
  <si>
    <r>
      <t>(34506) CABINET AUDREX MOUTIERS (20/02)</t>
    </r>
    <r>
      <rPr>
        <sz val="11"/>
        <color theme="1"/>
        <rFont val="Aptos Narrow"/>
        <family val="2"/>
        <scheme val="minor"/>
      </rPr>
      <t xml:space="preserve">
</t>
    </r>
    <r>
      <rPr>
        <sz val="14"/>
        <color rgb="FF000000"/>
        <rFont val="Arial"/>
        <family val="2"/>
      </rPr>
      <t xml:space="preserve">28 Faubour Saint Alban
73600 MOUTIERS
</t>
    </r>
    <r>
      <rPr>
        <b/>
        <u/>
        <sz val="14"/>
        <color rgb="FFFF0000"/>
        <rFont val="Arial"/>
        <family val="2"/>
      </rPr>
      <t>CAISSON CONFIDENTIEL</t>
    </r>
    <r>
      <rPr>
        <b/>
        <sz val="14"/>
        <color rgb="FFFF0000"/>
        <rFont val="Arial"/>
        <family val="2"/>
      </rPr>
      <t xml:space="preserve"> : Sac gris à changer</t>
    </r>
    <r>
      <rPr>
        <sz val="14"/>
        <color rgb="FF000000"/>
        <rFont val="Arial"/>
        <family val="2"/>
      </rPr>
      <t xml:space="preserve">
Frédéric DUMAS Poste responsable agence Téléphone 04.79.69.06.35
06.07.39.57.08</t>
    </r>
  </si>
  <si>
    <t xml:space="preserve">Papiers confidentiels </t>
  </si>
  <si>
    <r>
      <t>(24488) CADS Bride les Bains</t>
    </r>
    <r>
      <rPr>
        <sz val="14"/>
        <color rgb="FF000000"/>
        <rFont val="Arial"/>
        <family val="2"/>
      </rPr>
      <t xml:space="preserve">
6 Rue Emile Machet
73570 BRIDES-LES-BAINS
Mardi au vendredi : </t>
    </r>
    <r>
      <rPr>
        <b/>
        <sz val="14"/>
        <color rgb="FFFF0000"/>
        <rFont val="Arial"/>
        <family val="2"/>
      </rPr>
      <t xml:space="preserve">9h00 - 12h00
</t>
    </r>
    <r>
      <rPr>
        <b/>
        <sz val="14"/>
        <color theme="1"/>
        <rFont val="Arial"/>
        <family val="2"/>
      </rPr>
      <t>Corbeilles fermées</t>
    </r>
  </si>
  <si>
    <t>Chambéry / Périphérie Chambéry</t>
  </si>
  <si>
    <t>Périphérie de Chambéry</t>
  </si>
  <si>
    <t>Obligation de commencer à 8h30 ou 9h pour Banque de Savoie La Ravoire</t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</si>
  <si>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9h00 - 18h00</t>
    </r>
    <r>
      <rPr>
        <b/>
        <sz val="14"/>
        <color rgb="FF000000"/>
        <rFont val="Arial"/>
        <family val="2"/>
      </rPr>
      <t xml:space="preserve">
2x770 Papiers/Cartons + 2x770 DIB + 1x770 MD</t>
    </r>
  </si>
  <si>
    <t>Papiers
Cartons
DIB
Bouteilles PET
Canettes
Gobelets Cartons</t>
  </si>
  <si>
    <r>
      <t xml:space="preserve">(24792) NANTET FRANCIN 
</t>
    </r>
    <r>
      <rPr>
        <sz val="14"/>
        <color rgb="FF000000"/>
        <rFont val="Arial"/>
        <family val="2"/>
      </rPr>
      <t xml:space="preserve">916 route des Chacellières
73800 Porte de Savoie
</t>
    </r>
    <r>
      <rPr>
        <b/>
        <sz val="14"/>
        <color theme="1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theme="1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</si>
  <si>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t>(24551) CHAM MOUTIERS</t>
    </r>
    <r>
      <rPr>
        <sz val="14"/>
        <color rgb="FF000000"/>
        <rFont val="Arial"/>
        <family val="2"/>
      </rPr>
      <t xml:space="preserve">
43 Rue de l'École des Mines
73600 MOUTIERS
</t>
    </r>
    <r>
      <rPr>
        <b/>
        <sz val="18"/>
        <color rgb="FF00B050"/>
        <rFont val="Arial"/>
        <family val="2"/>
      </rPr>
      <t>BACS VERTS AVEC FENTES ET CLEF SPECIALE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INTERDIT AVANT 8H</t>
    </r>
    <r>
      <rPr>
        <b/>
        <sz val="14"/>
        <color rgb="FF000000"/>
        <rFont val="Arial"/>
        <family val="2"/>
      </rPr>
      <t xml:space="preserve">
6x360 Papiers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 VERTS avec fentes</t>
    </r>
    <r>
      <rPr>
        <b/>
        <sz val="14"/>
        <color rgb="FF000000"/>
        <rFont val="Arial"/>
        <family val="2"/>
      </rPr>
      <t xml:space="preserve"> + sac de bouchons</t>
    </r>
  </si>
  <si>
    <t>Papiers Confidentiels
+ bouchons à l'accueil</t>
  </si>
  <si>
    <r>
      <t>(24468) Bureau Veritas La Motte Servolex</t>
    </r>
    <r>
      <rPr>
        <sz val="14"/>
        <color rgb="FF000000"/>
        <rFont val="Arial"/>
        <family val="2"/>
      </rPr>
      <t xml:space="preserve">
Savoie Technolac
3 Rue Lac du Mont Cenis Bat. Supernova
73290 La Motte-Servolex
lundi au vendredi 8h30 - 18h00</t>
    </r>
    <r>
      <rPr>
        <b/>
        <sz val="14"/>
        <color rgb="FF000000"/>
        <rFont val="Arial"/>
        <family val="2"/>
      </rPr>
      <t xml:space="preserve">
1x360 Papiers + 1x360 MD</t>
    </r>
  </si>
  <si>
    <r>
      <t xml:space="preserve">(24432)  BCH COMPRESSEURS
</t>
    </r>
    <r>
      <rPr>
        <sz val="14"/>
        <color rgb="FF000000"/>
        <rFont val="Arial"/>
        <family val="2"/>
      </rPr>
      <t xml:space="preserve">422 rue de la Jacquère 
Z.A. plan de Cumin
73800 Porte de Savoie
</t>
    </r>
    <r>
      <rPr>
        <b/>
        <sz val="14"/>
        <color rgb="FF000000"/>
        <rFont val="Arial"/>
        <family val="2"/>
      </rPr>
      <t xml:space="preserve">1x120 Papiers/Cartons + 1x240 MD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COLLECTE PILES</t>
    </r>
  </si>
  <si>
    <t>Papiers
Cartons
Canettes
Bouteilles plastique
Cartouches encre
Piles</t>
  </si>
  <si>
    <r>
      <t>(24549) Ehpad Moutiers Les Cordeliers</t>
    </r>
    <r>
      <rPr>
        <sz val="14"/>
        <color rgb="FF000000"/>
        <rFont val="Arial"/>
        <family val="2"/>
      </rPr>
      <t xml:space="preserve">
Rue du Chemin de Fer
73600 Moutiers
</t>
    </r>
    <r>
      <rPr>
        <b/>
        <sz val="16"/>
        <color rgb="FF00B050"/>
        <rFont val="Arial"/>
        <family val="2"/>
      </rPr>
      <t xml:space="preserve">
BACS VERTS AVEC FENTES ET CLEF SPECIALE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6x360 Papiers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 VERTS avec fentes</t>
    </r>
    <r>
      <rPr>
        <b/>
        <sz val="14"/>
        <color rgb="FF000000"/>
        <rFont val="Arial"/>
        <family val="2"/>
      </rPr>
      <t xml:space="preserve"> + sac de bouchons</t>
    </r>
  </si>
  <si>
    <r>
      <t>(24903)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>2X240 Papiers + 1x360 MD</t>
    </r>
  </si>
  <si>
    <r>
      <rPr>
        <b/>
        <sz val="14"/>
        <color rgb="FF000000"/>
        <rFont val="Arial"/>
        <family val="2"/>
      </rPr>
      <t>(24530) CDG73</t>
    </r>
    <r>
      <rPr>
        <sz val="14"/>
        <color rgb="FF000000"/>
        <rFont val="Arial"/>
        <family val="2"/>
      </rPr>
      <t xml:space="preserve">
113 Voie Albert Einstein
73800 Porte-de-Savoie
lundi-vendredi       08:30–12:00 / 13:30–17:30
</t>
    </r>
    <r>
      <rPr>
        <b/>
        <u/>
        <sz val="14"/>
        <color rgb="FF000000"/>
        <rFont val="Arial"/>
        <family val="2"/>
      </rPr>
      <t xml:space="preserve">Batiment Ceres RDC </t>
    </r>
    <r>
      <rPr>
        <b/>
        <sz val="14"/>
        <color rgb="FF000000"/>
        <rFont val="Arial"/>
        <family val="2"/>
      </rPr>
      <t xml:space="preserve">: 1X240 Papier
</t>
    </r>
    <r>
      <rPr>
        <b/>
        <u/>
        <sz val="14"/>
        <color rgb="FF000000"/>
        <rFont val="Arial"/>
        <family val="2"/>
      </rPr>
      <t>Batiment Ceres 1er étage</t>
    </r>
    <r>
      <rPr>
        <b/>
        <sz val="14"/>
        <color rgb="FF000000"/>
        <rFont val="Arial"/>
        <family val="2"/>
      </rPr>
      <t xml:space="preserve"> : 1x360 MD
</t>
    </r>
    <r>
      <rPr>
        <b/>
        <u/>
        <sz val="14"/>
        <color rgb="FF000000"/>
        <rFont val="Arial"/>
        <family val="2"/>
      </rPr>
      <t>Batiment Mars RDC</t>
    </r>
    <r>
      <rPr>
        <b/>
        <sz val="14"/>
        <color rgb="FF000000"/>
        <rFont val="Arial"/>
        <family val="2"/>
      </rPr>
      <t xml:space="preserve"> : 1x240 Papier</t>
    </r>
  </si>
  <si>
    <r>
      <t>(24776) MERIBEL ALPINA</t>
    </r>
    <r>
      <rPr>
        <sz val="14"/>
        <color rgb="FF000000"/>
        <rFont val="Arial"/>
        <family val="2"/>
      </rPr>
      <t xml:space="preserve">
502 Route de  Mottaret
73550 MOUTIERS
Lundi au vendredi : 9h00-17h00</t>
    </r>
    <r>
      <rPr>
        <i/>
        <sz val="14"/>
        <color rgb="FF000000"/>
        <rFont val="Arial"/>
        <family val="2"/>
      </rPr>
      <t xml:space="preserve">
</t>
    </r>
    <r>
      <rPr>
        <b/>
        <sz val="14"/>
        <color rgb="FF7030A0"/>
        <rFont val="Arial"/>
        <family val="2"/>
      </rPr>
      <t>En cas de pb, contacter Stanislas Bonnet  : 06 44 28 90 54</t>
    </r>
    <r>
      <rPr>
        <b/>
        <sz val="14"/>
        <color rgb="FF000000"/>
        <rFont val="Arial"/>
        <family val="2"/>
      </rPr>
      <t xml:space="preserve">
2x360 Papiers + 1x770 MD
</t>
    </r>
    <r>
      <rPr>
        <b/>
        <u/>
        <sz val="14"/>
        <color rgb="FF00B050"/>
        <rFont val="Arial"/>
        <family val="2"/>
      </rPr>
      <t>PONCTUEL S06 :</t>
    </r>
    <r>
      <rPr>
        <b/>
        <sz val="14"/>
        <color rgb="FF00B050"/>
        <rFont val="Arial"/>
        <family val="2"/>
      </rPr>
      <t xml:space="preserve"> LIVRER 2 AQUILUXS GOBELETS + 2 AQUULUXS CANETTES (LES 4 AVEC FRONTONS)</t>
    </r>
  </si>
  <si>
    <r>
      <t xml:space="preserve">(8304) CERA RECOUVREMENT CENTRE D'AFFAIRE (B/B)
</t>
    </r>
    <r>
      <rPr>
        <sz val="14"/>
        <color rgb="FF000000"/>
        <rFont val="Arial"/>
        <family val="2"/>
      </rPr>
      <t>663 Avenue René Cassin
73290 La Motte Servolex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ATTENTION</t>
    </r>
    <r>
      <rPr>
        <b/>
        <sz val="14"/>
        <color rgb="FFFF0000"/>
        <rFont val="Arial"/>
        <family val="2"/>
      </rPr>
      <t xml:space="preserve"> : 2 POINTS DE COLLECTES DONC 2 ENTREES DIFFERENTES POUR LE MEME BATIMENT</t>
    </r>
  </si>
  <si>
    <r>
      <rPr>
        <b/>
        <sz val="14"/>
        <color rgb="FF000000"/>
        <rFont val="Arial"/>
        <family val="2"/>
      </rPr>
      <t xml:space="preserve">(24418) AREA Chignin  
</t>
    </r>
    <r>
      <rPr>
        <sz val="14"/>
        <color rgb="FF000000"/>
        <rFont val="Arial"/>
        <family val="2"/>
      </rPr>
      <t xml:space="preserve">En venant de Chambéry direction Grenoble
sortir avant péage direction Les Marches,Chignin puis voir protocole
</t>
    </r>
    <r>
      <rPr>
        <b/>
        <sz val="14"/>
        <color rgb="FFFF0000"/>
        <rFont val="Arial"/>
        <family val="2"/>
      </rPr>
      <t xml:space="preserve">
PROTOCOLE DE COLLECTE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1x770 MD</t>
    </r>
  </si>
  <si>
    <t>Gobelets cartons
Bouteilles PET
Canettes
Masques</t>
  </si>
  <si>
    <r>
      <t>(68060) Banque de Savoie MERIBEL LES ALLUES</t>
    </r>
    <r>
      <rPr>
        <sz val="14"/>
        <color rgb="FF000000"/>
        <rFont val="Arial"/>
        <family val="2"/>
      </rPr>
      <t xml:space="preserve">
Route de la Chaudanne
73550 MERIBEL LES ALLUES
Lundi au Jeudi : 8h30-12h / 13h40-17h30
Vendredi : 8h30-12h/ 13h40-16h20
</t>
    </r>
    <r>
      <rPr>
        <b/>
        <sz val="14"/>
        <color rgb="FF000000"/>
        <rFont val="Arial"/>
        <family val="2"/>
      </rPr>
      <t>Sacs + cartons à plat</t>
    </r>
  </si>
  <si>
    <r>
      <t xml:space="preserve">(80012) CERA CENTRE HABITAT ALPES (AEL) LA MOTTE SERVOLEX
</t>
    </r>
    <r>
      <rPr>
        <sz val="14"/>
        <rFont val="Arial"/>
        <family val="2"/>
      </rPr>
      <t>663 Avenue René Cassin
73290 LA MOTTE SERVOLEX</t>
    </r>
    <r>
      <rPr>
        <b/>
        <sz val="14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2 POINTS DE COLLECTES DONC 2 ENTREES DIFFERENTES POUR LE MEME BATIMENT</t>
    </r>
  </si>
  <si>
    <r>
      <rPr>
        <b/>
        <sz val="14"/>
        <color rgb="FF000000"/>
        <rFont val="Arial"/>
        <family val="2"/>
      </rPr>
      <t>(8753) POINT P La Ravoire</t>
    </r>
    <r>
      <rPr>
        <sz val="14"/>
        <color rgb="FF000000"/>
        <rFont val="Arial"/>
        <family val="2"/>
      </rPr>
      <t xml:space="preserve"> 
410 rue Kléber
73490 La Ravoire  
</t>
    </r>
    <r>
      <rPr>
        <b/>
        <sz val="14"/>
        <color rgb="FF000000"/>
        <rFont val="Arial"/>
        <family val="2"/>
      </rPr>
      <t>1x770 Papiers/Cartons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S06 </t>
    </r>
    <r>
      <rPr>
        <b/>
        <sz val="14"/>
        <color rgb="FF00B050"/>
        <rFont val="Arial"/>
        <family val="2"/>
      </rPr>
      <t>: LIVRER 16 CORBEILLES 30L</t>
    </r>
  </si>
  <si>
    <r>
      <t>(68061) Banque Populaire AURA MOUTIERS</t>
    </r>
    <r>
      <rPr>
        <sz val="14"/>
        <color rgb="FF000000"/>
        <rFont val="Arial"/>
        <family val="2"/>
      </rPr>
      <t xml:space="preserve">
30 Avenue du 08 mai 1945
73600 MOUTIERS
Lundi, Mardi, Mercredi et Vendredi : 9h-12h15 / 13h45-17h45
Jeudi : 9h-12h00 / 13h45-17h45
</t>
    </r>
    <r>
      <rPr>
        <b/>
        <sz val="14"/>
        <color rgb="FF000000"/>
        <rFont val="Arial"/>
        <family val="2"/>
      </rPr>
      <t>Sacs + cartons à plat</t>
    </r>
  </si>
  <si>
    <r>
      <t xml:space="preserve">(72117) MONDIAL RELAY GRENOBLE
</t>
    </r>
    <r>
      <rPr>
        <sz val="14"/>
        <color rgb="FF000000"/>
        <rFont val="Arial"/>
        <family val="2"/>
      </rPr>
      <t xml:space="preserve">79 Rue Général Mangin
38100 GRENOBLE
Kouidri IDDIR 0604534293
Lundi au vendredi 8h-12h et 14h-17h
</t>
    </r>
    <r>
      <rPr>
        <b/>
        <sz val="14"/>
        <color rgb="FF000000"/>
        <rFont val="Arial"/>
        <family val="2"/>
      </rPr>
      <t xml:space="preserve">2x360 Papiers + 1x770 MD e
</t>
    </r>
    <r>
      <rPr>
        <b/>
        <u/>
        <sz val="14"/>
        <color rgb="FF00B050"/>
        <rFont val="Arial"/>
        <family val="2"/>
      </rPr>
      <t>PONCTUEL :</t>
    </r>
    <r>
      <rPr>
        <b/>
        <sz val="14"/>
        <color rgb="FF00B050"/>
        <rFont val="Arial"/>
        <family val="2"/>
      </rPr>
      <t xml:space="preserve"> RETRAIT 6 AQUILUXS + FRONTONS</t>
    </r>
  </si>
  <si>
    <r>
      <t xml:space="preserve">(24671) EUROVIA La Ravoire
</t>
    </r>
    <r>
      <rPr>
        <sz val="14"/>
        <color rgb="FF000000"/>
        <rFont val="Arial"/>
        <family val="2"/>
      </rPr>
      <t xml:space="preserve">801 rue Archimède
ZA de l'Albanne
73490 La Ravoire
</t>
    </r>
    <r>
      <rPr>
        <b/>
        <sz val="14"/>
        <color rgb="FF000000"/>
        <rFont val="Arial"/>
        <family val="2"/>
      </rPr>
      <t xml:space="preserve">1x360 Papiers/Cartons + 1x770 MD
</t>
    </r>
    <r>
      <rPr>
        <b/>
        <sz val="14"/>
        <color rgb="FFFF0000"/>
        <rFont val="Arial"/>
        <family val="2"/>
      </rPr>
      <t>Verre en sacs--&gt;ne pas prendre en vrac</t>
    </r>
  </si>
  <si>
    <r>
      <t>(68062) Banque de Savoie MOUTIERS</t>
    </r>
    <r>
      <rPr>
        <sz val="14"/>
        <color rgb="FF000000"/>
        <rFont val="Arial"/>
        <family val="2"/>
      </rPr>
      <t xml:space="preserve">
130 Avenue de la Libération
73600 MOUTIERS
Lundi au Jeudi : 8h30-12h / 13h40-17h30
Vendredi : 8h30-12h / 13h40-16h20
</t>
    </r>
    <r>
      <rPr>
        <b/>
        <sz val="14"/>
        <color rgb="FF000000"/>
        <rFont val="Arial"/>
        <family val="2"/>
      </rPr>
      <t xml:space="preserve">
Sacs + cartons à plat</t>
    </r>
  </si>
  <si>
    <r>
      <rPr>
        <b/>
        <sz val="14"/>
        <color rgb="FF000000"/>
        <rFont val="Arial"/>
        <family val="2"/>
      </rPr>
      <t>(24874) SIGNATURE Chambéry</t>
    </r>
    <r>
      <rPr>
        <sz val="14"/>
        <color rgb="FF000000"/>
        <rFont val="Arial"/>
        <family val="2"/>
      </rPr>
      <t xml:space="preserve">
240 Rue Pierre et Marie Curie
73490 La Ravoire
</t>
    </r>
    <r>
      <rPr>
        <b/>
        <sz val="14"/>
        <rFont val="Arial"/>
        <family val="2"/>
      </rPr>
      <t xml:space="preserve">1x240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</si>
  <si>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t>(24905) ANDERLAINE (Ex : SR CONSEIL) MOUTIERS</t>
    </r>
    <r>
      <rPr>
        <sz val="14"/>
        <color rgb="FF000000"/>
        <rFont val="Arial"/>
        <family val="2"/>
      </rPr>
      <t xml:space="preserve">
204 Faubourg de la Madeleine
73600 MOUTIERS</t>
    </r>
    <r>
      <rPr>
        <b/>
        <sz val="14"/>
        <color rgb="FF000000"/>
        <rFont val="Arial"/>
        <family val="2"/>
      </rPr>
      <t xml:space="preserve">
1x120 Papiers + 1x120 MD</t>
    </r>
  </si>
  <si>
    <t>Papiers
Capsules cafés
Bouteilles PET
Canettes
Gobelets Cartons</t>
  </si>
  <si>
    <r>
      <rPr>
        <b/>
        <sz val="14"/>
        <color rgb="FF000000"/>
        <rFont val="Arial"/>
        <family val="2"/>
      </rPr>
      <t xml:space="preserve">(24900) ANDERLAINE (Ex : SR Conseil) Francin
</t>
    </r>
    <r>
      <rPr>
        <sz val="14"/>
        <rFont val="Arial"/>
        <family val="2"/>
      </rPr>
      <t xml:space="preserve">52 Voie Albert Einstein 
73800 PORTE-DE-SAVOIE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COLLECTE EN SACS SUR 5 ETAGES </t>
    </r>
    <r>
      <rPr>
        <b/>
        <sz val="14"/>
        <color theme="1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PROTOCOLE OBLIGATOIRE</t>
    </r>
  </si>
  <si>
    <r>
      <rPr>
        <b/>
        <sz val="14"/>
        <color rgb="FF000000"/>
        <rFont val="Arial"/>
        <family val="2"/>
      </rPr>
      <t>(68056) Banque de Savoie LA RAVOIRE</t>
    </r>
    <r>
      <rPr>
        <sz val="14"/>
        <color rgb="FF000000"/>
        <rFont val="Arial"/>
        <family val="2"/>
      </rPr>
      <t xml:space="preserve">
53 Rue de la Concorde
73490 LA RAVOIRE
Lundi au Jeudi : </t>
    </r>
    <r>
      <rPr>
        <b/>
        <sz val="14"/>
        <color rgb="FFFF0000"/>
        <rFont val="Arial"/>
        <family val="2"/>
      </rPr>
      <t>13h45-17h30</t>
    </r>
    <r>
      <rPr>
        <sz val="14"/>
        <color rgb="FF000000"/>
        <rFont val="Arial"/>
        <family val="2"/>
      </rPr>
      <t xml:space="preserve">
Vendredi : </t>
    </r>
    <r>
      <rPr>
        <b/>
        <sz val="14"/>
        <color rgb="FFFF0000"/>
        <rFont val="Arial"/>
        <family val="2"/>
      </rPr>
      <t>13h45-16h20</t>
    </r>
  </si>
  <si>
    <r>
      <t>(24510) CADS Meribel</t>
    </r>
    <r>
      <rPr>
        <sz val="14"/>
        <color rgb="FF000000"/>
        <rFont val="Arial"/>
        <family val="2"/>
      </rPr>
      <t xml:space="preserve">
345 Rue des Jeux Olympiques
73550 LES ALLUES
Mardi au vendredi : 9h00-12h00 / 14h00-17h00
</t>
    </r>
    <r>
      <rPr>
        <b/>
        <sz val="20"/>
        <color rgb="FFFF0000"/>
        <rFont val="Arial"/>
        <family val="2"/>
      </rPr>
      <t>N'est ouvert que de décembre à Avril</t>
    </r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</si>
  <si>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 bonnot</t>
    </r>
    <r>
      <rPr>
        <b/>
        <sz val="14"/>
        <color rgb="FF000000"/>
        <rFont val="Arial"/>
        <family val="2"/>
      </rPr>
      <t xml:space="preserve">
2x120 Biodéchets</t>
    </r>
  </si>
  <si>
    <r>
      <t>(8790) France Travail Echirolles B/B</t>
    </r>
    <r>
      <rPr>
        <sz val="14"/>
        <color rgb="FF000000"/>
        <rFont val="Arial"/>
        <family val="2"/>
      </rPr>
      <t xml:space="preserve">
33 Rue de Normandie Niemen
38130 Échirolles
lundi        08:30–16:00
vendredi    08:30–12:30</t>
    </r>
    <r>
      <rPr>
        <b/>
        <sz val="14"/>
        <color rgb="FF000000"/>
        <rFont val="Arial"/>
        <family val="2"/>
      </rPr>
      <t>0 MD</t>
    </r>
  </si>
  <si>
    <t>PAS DE COLLECTE
LIVRAISON 2X360 "PAPIERS/CARTONS"</t>
  </si>
  <si>
    <r>
      <t>(8479) CIC Meribel</t>
    </r>
    <r>
      <rPr>
        <sz val="14"/>
        <color rgb="FF000000"/>
        <rFont val="Arial"/>
        <family val="2"/>
      </rPr>
      <t xml:space="preserve">
Route de la Montée
73550 LES ALLUES
lundi, mardi, jeudi, vendredi</t>
    </r>
    <r>
      <rPr>
        <b/>
        <sz val="14"/>
        <color rgb="FFFF0000"/>
        <rFont val="Arial"/>
        <family val="2"/>
      </rPr>
      <t xml:space="preserve"> </t>
    </r>
    <r>
      <rPr>
        <sz val="14"/>
        <color theme="1"/>
        <rFont val="Arial"/>
        <family val="2"/>
      </rPr>
      <t xml:space="preserve"> : </t>
    </r>
    <r>
      <rPr>
        <b/>
        <sz val="14"/>
        <color rgb="FFFF0000"/>
        <rFont val="Arial"/>
        <family val="2"/>
      </rPr>
      <t xml:space="preserve">10h00 - 13h00
</t>
    </r>
    <r>
      <rPr>
        <b/>
        <sz val="14"/>
        <color rgb="FF000000"/>
        <rFont val="Arial"/>
        <family val="2"/>
      </rPr>
      <t xml:space="preserve">
</t>
    </r>
    <r>
      <rPr>
        <b/>
        <sz val="20"/>
        <color rgb="FFFF0000"/>
        <rFont val="Arial"/>
        <family val="2"/>
      </rPr>
      <t>N</t>
    </r>
    <r>
      <rPr>
        <b/>
        <sz val="18"/>
        <color rgb="FFFF0000"/>
        <rFont val="Arial"/>
        <family val="2"/>
      </rPr>
      <t>'est ouvert que de décembre à Avril</t>
    </r>
  </si>
  <si>
    <t>Romans/Royans</t>
  </si>
  <si>
    <r>
      <t xml:space="preserve">(24893) SPARTOO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au </t>
    </r>
    <r>
      <rPr>
        <b/>
        <sz val="14"/>
        <color rgb="FF1616FA"/>
        <rFont val="Arial"/>
        <family val="2"/>
      </rPr>
      <t>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</si>
  <si>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r>
      <t>(8708) LCL Le Pont de Beauvoisin</t>
    </r>
    <r>
      <rPr>
        <sz val="14"/>
        <color rgb="FF000000"/>
        <rFont val="Arial"/>
        <family val="2"/>
      </rPr>
      <t xml:space="preserve">
16 Pl. de la Republique
38480 Le Pont-de-Beauvoisin
lundi        Fermé
mardi-mercredi 08:30–12:00, 13:30–17:45
jeudi -vebdredi   08:30–12:00, 14:30–17:45
</t>
    </r>
    <r>
      <rPr>
        <b/>
        <sz val="14"/>
        <color rgb="FF000000"/>
        <rFont val="Arial"/>
        <family val="2"/>
      </rPr>
      <t>Sacs + cartons à plat</t>
    </r>
  </si>
  <si>
    <r>
      <t xml:space="preserve">(48108) MAAF ROMANS </t>
    </r>
    <r>
      <rPr>
        <sz val="14"/>
        <color rgb="FF000000"/>
        <rFont val="Arial"/>
        <family val="2"/>
      </rPr>
      <t xml:space="preserve">
2 Rue Bonnevaux 
26100 ROMANS-SUR-ISERE
9h-12h30 / 14h-17h30
</t>
    </r>
    <r>
      <rPr>
        <b/>
        <sz val="14"/>
        <color rgb="FF000000"/>
        <rFont val="Arial"/>
        <family val="2"/>
      </rPr>
      <t>Collecte à la corbeille</t>
    </r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</si>
  <si>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  <r>
      <rPr>
        <b/>
        <sz val="14"/>
        <color rgb="FF000000"/>
        <rFont val="Arial"/>
        <family val="2"/>
      </rPr>
      <t xml:space="preserve">
1x770 Cartons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REFASHION</t>
    </r>
  </si>
  <si>
    <r>
      <t>(8494) CIC Le Pont de Beauvoisin</t>
    </r>
    <r>
      <rPr>
        <sz val="14"/>
        <color rgb="FF000000"/>
        <rFont val="Arial"/>
        <family val="2"/>
      </rPr>
      <t xml:space="preserve">
2 Place. du Professeur Trillat
38480 Le Pont-de-Beauvoisin
lundi       Fermé
mardi-vendredi    09:00–12:30, 14:00–18:00
</t>
    </r>
    <r>
      <rPr>
        <b/>
        <sz val="14"/>
        <color rgb="FF000000"/>
        <rFont val="Arial"/>
        <family val="2"/>
      </rPr>
      <t>Sacs + cartons à plat</t>
    </r>
  </si>
  <si>
    <r>
      <t>(25355) VALENCE ROMANS HABITAT(V.R.H.)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ROMANS CENTRE</t>
    </r>
    <r>
      <rPr>
        <sz val="14"/>
        <color rgb="FF000000"/>
        <rFont val="Arial"/>
        <family val="2"/>
      </rPr>
      <t xml:space="preserve">
10 Cours Pierre Didier   
26000 ROMANS-SUR-ISERE
</t>
    </r>
  </si>
  <si>
    <r>
      <t xml:space="preserve">(8448) CIC Echirolles
</t>
    </r>
    <r>
      <rPr>
        <sz val="14"/>
        <color rgb="FF000000"/>
        <rFont val="Arial"/>
        <family val="2"/>
      </rPr>
      <t>80 Cours Jean Jaurès
38130 Échirolles
lundi              Fermé
mardi            09:00–12:30, 14:00–18:00
mercredi-vendredi   09:00–12:30, 13:30–18:00
S</t>
    </r>
    <r>
      <rPr>
        <b/>
        <sz val="14"/>
        <color rgb="FF000000"/>
        <rFont val="Arial"/>
        <family val="2"/>
      </rPr>
      <t>acs, cartons</t>
    </r>
  </si>
  <si>
    <t>Papier
Canette
Bouteille PET
Verre</t>
  </si>
  <si>
    <r>
      <t xml:space="preserve">(8498) CIC ROMANS SUR ISERE     </t>
    </r>
    <r>
      <rPr>
        <sz val="14"/>
        <color rgb="FF000000"/>
        <rFont val="Arial"/>
        <family val="2"/>
      </rPr>
      <t xml:space="preserve">
Place du 75ème Regiment d'Infanterie  
26100 ROMANS-SUR-ISERE                          
Mardi :  9h00-12h30 / 14h15-18h00
Mercredi - Vendredi : 9h00-12h30 / 13h30-18h00     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</si>
  <si>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t>Papiers
cartons
Bouteilles PET</t>
  </si>
  <si>
    <r>
      <t xml:space="preserve">(34467) BMF Apprieu
</t>
    </r>
    <r>
      <rPr>
        <sz val="14"/>
        <color rgb="FF000000"/>
        <rFont val="Arial"/>
        <family val="2"/>
      </rPr>
      <t xml:space="preserve">250 Route de Charavines
38140 Apprieu
</t>
    </r>
    <r>
      <rPr>
        <b/>
        <sz val="14"/>
        <color rgb="FF000000"/>
        <rFont val="Arial"/>
        <family val="2"/>
      </rPr>
      <t xml:space="preserve">
2x360 Papiers/cartons 
+ 1x360 DEEE (ALD)</t>
    </r>
  </si>
  <si>
    <r>
      <t>(68046) Banque de Savoie PONT DE BEAUVOISIN</t>
    </r>
    <r>
      <rPr>
        <sz val="14"/>
        <color rgb="FF000000"/>
        <rFont val="Arial"/>
        <family val="2"/>
      </rPr>
      <t xml:space="preserve">
4 Rue du pont
73330 PONT DE BEAUVOISIN
Lundi au Jeudi : 8h30-12h / 13h40-17h30
Vendredi : 8h30-12h / 13h40-16h20</t>
    </r>
    <r>
      <rPr>
        <b/>
        <sz val="14"/>
        <color rgb="FF000000"/>
        <rFont val="Arial"/>
        <family val="2"/>
      </rPr>
      <t xml:space="preserve">
Sacs + cartons à plat</t>
    </r>
  </si>
  <si>
    <r>
      <t>(25356) VALENCE ROMANS HABITAT(V.R.H.) ROMANS EST</t>
    </r>
    <r>
      <rPr>
        <sz val="14"/>
        <color rgb="FF000000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16 Rue Roger Seignobos
26100 ROMANS-SUR-ISERE
</t>
    </r>
    <r>
      <rPr>
        <b/>
        <sz val="14"/>
        <color theme="1"/>
        <rFont val="Arial"/>
        <family val="2"/>
      </rPr>
      <t xml:space="preserve">
Collecte en sacs dans les aquiluxs</t>
    </r>
  </si>
  <si>
    <t>Papiers
Cartons
Gobelets cartons</t>
  </si>
  <si>
    <r>
      <t>(56609) MAAF ECHIROLLES C/C</t>
    </r>
    <r>
      <rPr>
        <sz val="14"/>
        <color rgb="FF000000"/>
        <rFont val="Arial"/>
        <family val="2"/>
      </rPr>
      <t xml:space="preserve">
Rue de l'Octant
Bâtiment ALPHA
38130 Echirolles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06 37 62 33 86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</si>
  <si>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 xml:space="preserve">2x360 Papiers/Cartons
</t>
    </r>
  </si>
  <si>
    <r>
      <t>(24514) CADS Pont de Beauvoisin</t>
    </r>
    <r>
      <rPr>
        <sz val="14"/>
        <color rgb="FF000000"/>
        <rFont val="Arial"/>
        <family val="2"/>
      </rPr>
      <t xml:space="preserve">
Rue Emmanuel Cretet
73330 Le Pont-de-Beauvoisin
mardi au vendredi : 9h00-12h30 / 15h00-18h00</t>
    </r>
  </si>
  <si>
    <r>
      <t>(25235) EXSTO</t>
    </r>
    <r>
      <rPr>
        <sz val="14"/>
        <color rgb="FF000000"/>
        <rFont val="Arial"/>
        <family val="2"/>
      </rPr>
      <t xml:space="preserve">
55 Avenue de la Déportation
26100 ROMANS-SUR-ISERE
</t>
    </r>
    <r>
      <rPr>
        <b/>
        <sz val="14"/>
        <color theme="1"/>
        <rFont val="Arial"/>
        <family val="2"/>
      </rPr>
      <t>2x360 Papiers/Cartons + 2x770 MD</t>
    </r>
  </si>
  <si>
    <t>Papiers
Cartons
Gobelets Carton
Canettes
Bouteilles PET</t>
  </si>
  <si>
    <r>
      <t>(67982) Banque Populaire AURA ECHIROLLES</t>
    </r>
    <r>
      <rPr>
        <b/>
        <sz val="20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Rue Normandie Niemen 
38130 ECHIROLLES
Mardi Mercredi Vendredi 
8h30 - 12h30 et 13h45 à 17h45
le Jeudi
8h30 - 12h00 et 13h45 à 17h45</t>
    </r>
  </si>
  <si>
    <r>
      <t>(24654) EUROFEU</t>
    </r>
    <r>
      <rPr>
        <sz val="14"/>
        <color rgb="FF000000"/>
        <rFont val="Arial"/>
        <family val="2"/>
      </rPr>
      <t xml:space="preserve">
75 Le Talamud
38140 Saint-Blaise-du-Buis
lundi-vendredi  08:30–12:00, 13:30–17:00
</t>
    </r>
    <r>
      <rPr>
        <b/>
        <sz val="14"/>
        <color rgb="FF000000"/>
        <rFont val="Arial"/>
        <family val="2"/>
      </rPr>
      <t>1x360 Papiers/cartons</t>
    </r>
  </si>
  <si>
    <r>
      <t>(8732) LCL Voiron</t>
    </r>
    <r>
      <rPr>
        <sz val="14"/>
        <color rgb="FF000000"/>
        <rFont val="Arial"/>
        <family val="2"/>
      </rPr>
      <t xml:space="preserve">
18 Cours Senozan
38500 VOIRON
lundi           Fermé
mardi-vendredi         08:30–12:00, 13:30–18:00
jeudi            08:30–12:00, 14:30–18:00
</t>
    </r>
    <r>
      <rPr>
        <b/>
        <sz val="14"/>
        <color rgb="FF000000"/>
        <rFont val="Arial"/>
        <family val="2"/>
      </rPr>
      <t>Sacs + cartons à plat</t>
    </r>
  </si>
  <si>
    <r>
      <t>(25093) SAINT JEAN ROMANS SUR ISERE</t>
    </r>
    <r>
      <rPr>
        <sz val="14"/>
        <color rgb="FF000000"/>
        <rFont val="Arial"/>
        <family val="2"/>
      </rPr>
      <t xml:space="preserve">
49 Avenue de la Déportation
26100 ROMANS-SUR-ISERE
</t>
    </r>
    <r>
      <rPr>
        <b/>
        <sz val="16"/>
        <color rgb="FFFF0000"/>
        <rFont val="Arial"/>
        <family val="2"/>
      </rPr>
      <t xml:space="preserve">BADGE
</t>
    </r>
    <r>
      <rPr>
        <sz val="14"/>
        <color rgb="FF000000"/>
        <rFont val="Arial"/>
        <family val="2"/>
      </rPr>
      <t xml:space="preserve">
Claudie CONTAMINE : 04 75 05 83 80
Loris CROISSANT : 07 86 14 52 07 
Lundi au vendredi : 9h00 - 18h00
</t>
    </r>
    <r>
      <rPr>
        <b/>
        <sz val="14"/>
        <color theme="1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theme="1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</si>
  <si>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t xml:space="preserve">(25363) VEYRET TECHNIQUE DECOUPE ALLOBROGES 
</t>
    </r>
    <r>
      <rPr>
        <sz val="14"/>
        <color rgb="FF000000"/>
        <rFont val="Arial"/>
        <family val="2"/>
      </rPr>
      <t xml:space="preserve">41 Bis Avenue des Allobroges
26100 ROMANS-SUR-ISERE
</t>
    </r>
    <r>
      <rPr>
        <b/>
        <u/>
        <sz val="16"/>
        <color rgb="FFFF0000"/>
        <rFont val="Arial"/>
        <family val="2"/>
      </rPr>
      <t xml:space="preserve">KLAXONER A L'INTERPHONE DU CLIENT
</t>
    </r>
    <r>
      <rPr>
        <sz val="14"/>
        <color rgb="FF000000"/>
        <rFont val="Arial"/>
        <family val="2"/>
      </rPr>
      <t xml:space="preserve">
Lionel CHEVRY : 04 75 72 73 74
</t>
    </r>
    <r>
      <rPr>
        <b/>
        <sz val="14"/>
        <color rgb="FF000000"/>
        <rFont val="Arial"/>
        <family val="2"/>
      </rPr>
      <t>1X360 Papiers/Cartons + 1x770 MD</t>
    </r>
  </si>
  <si>
    <r>
      <t>(25236) EXSTO JAILLANS</t>
    </r>
    <r>
      <rPr>
        <sz val="14"/>
        <color rgb="FF000000"/>
        <rFont val="Arial"/>
        <family val="2"/>
      </rPr>
      <t xml:space="preserve">
130 Rue des Trois Communes
26300 JAILLANS
</t>
    </r>
    <r>
      <rPr>
        <b/>
        <sz val="14"/>
        <color rgb="FF000000"/>
        <rFont val="Arial"/>
        <family val="2"/>
      </rPr>
      <t>1x240 Papiers/Cartons + 1x360 MD</t>
    </r>
  </si>
  <si>
    <t>Papiers
Cartons
Gobelets cartons
Bouteilles PET
Canettes</t>
  </si>
  <si>
    <r>
      <t>(25197) CICA</t>
    </r>
    <r>
      <rPr>
        <sz val="14"/>
        <color rgb="FF000000"/>
        <rFont val="Arial"/>
        <family val="2"/>
      </rPr>
      <t xml:space="preserve">    
9 Rue du Dauphin 
ZA Les Revols     
26540 MOURS SAINT EUSEBE 
07h30-12h00 / 14h00-16h30
</t>
    </r>
  </si>
  <si>
    <r>
      <t xml:space="preserve">(25364) VEYRET TECHNIQUE DECOUPE BERTHELOT </t>
    </r>
    <r>
      <rPr>
        <sz val="14"/>
        <color rgb="FF000000"/>
        <rFont val="Arial"/>
        <family val="2"/>
      </rPr>
      <t xml:space="preserve">
68 Avenue Berthelot
26100 ROMANS SUR ISERE
</t>
    </r>
    <r>
      <rPr>
        <b/>
        <sz val="14"/>
        <color rgb="FF000000"/>
        <rFont val="Arial"/>
        <family val="2"/>
      </rPr>
      <t>1x770 MD</t>
    </r>
  </si>
  <si>
    <t>Papiers
Cartons
Gobelets carton
Canettes
Bouteilles PET
Piles (ALD)</t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</si>
  <si>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</t>
    </r>
    <r>
      <rPr>
        <b/>
        <sz val="14"/>
        <color rgb="FF000000"/>
        <rFont val="Arial"/>
        <family val="2"/>
      </rPr>
      <t xml:space="preserve"> 
1x240 DEEE + 1x240 Cartouches d'encres
                             </t>
    </r>
  </si>
  <si>
    <t>DEEE
 Cartouches d'encre</t>
  </si>
  <si>
    <r>
      <t xml:space="preserve">(55534) LAQUET VERIDIS
</t>
    </r>
    <r>
      <rPr>
        <sz val="14"/>
        <color rgb="FF000000"/>
        <rFont val="Arial"/>
        <family val="2"/>
      </rPr>
      <t>643 Route de Beaurepaire
26210 Lapeyrouse Mornay</t>
    </r>
  </si>
  <si>
    <t xml:space="preserve">Verre
Canette
Bouteille PET
Papier
</t>
  </si>
  <si>
    <r>
      <t>(60634) OPTI SECURITE AOSTE [TD 7614]</t>
    </r>
    <r>
      <rPr>
        <sz val="14"/>
        <color rgb="FF000000"/>
        <rFont val="Arial"/>
        <family val="2"/>
      </rPr>
      <t xml:space="preserve">
Actipark, ZAC du PIDA,
38490 AOSTE
Lundi au vendredi : 8h-12h /14h-16h</t>
    </r>
  </si>
  <si>
    <t>RETRAIT 3 PALETTES DEEE
PREVOIR TRANSPALETTE</t>
  </si>
  <si>
    <t>TARIK CP
FRANCK REPOS 4J</t>
  </si>
  <si>
    <t>Jonathan Prison d'Aiton avec André</t>
  </si>
  <si>
    <t>ARTEM RECUP</t>
  </si>
  <si>
    <t>Lundi 09/02</t>
  </si>
  <si>
    <t xml:space="preserve">  mardi 10/02</t>
  </si>
  <si>
    <t xml:space="preserve"> mercredi 11/02</t>
  </si>
  <si>
    <t xml:space="preserve"> jeudi 12/02</t>
  </si>
  <si>
    <t>vendredi 13/02</t>
  </si>
  <si>
    <t>ALI + JEAN-MICHEL</t>
  </si>
  <si>
    <r>
      <t xml:space="preserve">TU T'ES TROMPE DE BACS LA SEMAINE DERNIERE
IL FAUT RETOURNER CHEZ CE CLIENT POUR METTRE DES </t>
    </r>
    <r>
      <rPr>
        <b/>
        <u/>
        <sz val="26"/>
        <color rgb="FFFF0000"/>
        <rFont val="Arial"/>
        <family val="2"/>
      </rPr>
      <t>BACS SECURISEES</t>
    </r>
    <r>
      <rPr>
        <b/>
        <sz val="14"/>
        <color rgb="FF000000"/>
        <rFont val="Arial"/>
        <family val="2"/>
      </rPr>
      <t>.
ENVOIE MOI UNE PHOTO UNE FOIS QUE C'EST OK.</t>
    </r>
  </si>
  <si>
    <r>
      <t>(24457) Bouygues Energies Services</t>
    </r>
    <r>
      <rPr>
        <sz val="14"/>
        <color rgb="FF000000"/>
        <rFont val="Arial"/>
        <family val="2"/>
      </rPr>
      <t xml:space="preserve">
ZI Chantemerle
183 Route de l'Energie
73540 La Bathie
</t>
    </r>
    <r>
      <rPr>
        <b/>
        <sz val="14"/>
        <color rgb="FFFF0000"/>
        <rFont val="Arial"/>
        <family val="2"/>
      </rPr>
      <t>Communiquer en amont 
Pauline Tauty 07 62 17 93 31
Fabio PERRAULT (+33 06 60 42 76 53 )
Alexis BRUET (+33 06 68 28 44 91 )</t>
    </r>
  </si>
  <si>
    <t>corbeilles fermées</t>
  </si>
  <si>
    <r>
      <t xml:space="preserve">(25284) MGEN SAINT THOMAS EN ROYANS 
</t>
    </r>
    <r>
      <rPr>
        <sz val="14"/>
        <color rgb="FF000000"/>
        <rFont val="Arial"/>
        <family val="2"/>
      </rPr>
      <t xml:space="preserve">630 Route des Blaches
26190 Saint Thomas en Royans 
</t>
    </r>
    <r>
      <rPr>
        <b/>
        <sz val="18"/>
        <color rgb="FFFF0000"/>
        <rFont val="Arial"/>
        <family val="2"/>
      </rPr>
      <t xml:space="preserve">
BATIMENT SERVICE MAINTENANCE</t>
    </r>
  </si>
  <si>
    <t>RETRAIT 4 PALETTES A DETRUIRE
PREVOIR TRANSPALETTE
3 PALETTES RENTRENT DANS LE CAMION. VIDER LA 4EME PALETTE DANS DES BACS POUR NE FAIRE QU'UN VOYAGE</t>
  </si>
  <si>
    <r>
      <t>(24462) BRIOCHE PASQUIER Charancieu</t>
    </r>
    <r>
      <rPr>
        <sz val="14"/>
        <color rgb="FF000000"/>
        <rFont val="Arial"/>
        <family val="2"/>
      </rPr>
      <t xml:space="preserve">
BP 12 Route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3</t>
    </r>
    <r>
      <rPr>
        <b/>
        <sz val="14"/>
        <color rgb="FF000000"/>
        <rFont val="Arial"/>
        <family val="2"/>
      </rPr>
      <t>X770 Papier/Cartons + 1X770 MD</t>
    </r>
  </si>
  <si>
    <t>PONCTUEL :
LIVRER UN SAC TCHAOMEGOTS</t>
  </si>
  <si>
    <r>
      <t xml:space="preserve">(82688) MAIF SEYSSINET
</t>
    </r>
    <r>
      <rPr>
        <sz val="14"/>
        <color rgb="FF000000"/>
        <rFont val="Arial"/>
        <family val="2"/>
      </rPr>
      <t xml:space="preserve">5 Rue des Fleurs
38170 SEYSSINET-PARISET
Lundi au vendredi : 9h-12h / 14h-17h30
</t>
    </r>
    <r>
      <rPr>
        <b/>
        <sz val="14"/>
        <color rgb="FF000000"/>
        <rFont val="Arial"/>
        <family val="2"/>
      </rPr>
      <t xml:space="preserve">
Sacs : 3 Aquiluxs Emballages en mélange + 2 Aquilux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</si>
  <si>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t>NOUVEAU CLIENT
LIVRAISON AQUILUXS</t>
  </si>
  <si>
    <r>
      <t>(55501) BERNARD CAMPENON - PAPREC B/B</t>
    </r>
    <r>
      <rPr>
        <sz val="16"/>
        <color rgb="FF000000"/>
        <rFont val="Arial"/>
        <family val="2"/>
      </rPr>
      <t xml:space="preserve">
17 Rue des Martyrs
38000 GRENOBLE
</t>
    </r>
    <r>
      <rPr>
        <b/>
        <sz val="16"/>
        <color rgb="FF000000"/>
        <rFont val="Arial"/>
        <family val="2"/>
      </rPr>
      <t>CEA Base vie Bat 41.03</t>
    </r>
    <r>
      <rPr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CHANGEMENT DU SAC 400L DU BAC BIODECHET A LAISSER SUR PLACE</t>
    </r>
  </si>
  <si>
    <r>
      <t>(24545) CERBALLIANCE</t>
    </r>
    <r>
      <rPr>
        <sz val="14"/>
        <color rgb="FF000000"/>
        <rFont val="Arial"/>
        <family val="2"/>
      </rPr>
      <t xml:space="preserve">
110C Route Nationale
38490 CHARANCIEU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Caisson sécurisé changer sac gris</t>
    </r>
  </si>
  <si>
    <r>
      <t>(24908) STRYKER MTB3 A/B</t>
    </r>
    <r>
      <rPr>
        <sz val="14"/>
        <color rgb="FF000000"/>
        <rFont val="Arial"/>
        <family val="2"/>
      </rPr>
      <t xml:space="preserve">
Anciennemment WRIGHT
161 Rue Lavoisier
38330 MONTBONNOT-SAINT-MARTIN
</t>
    </r>
    <r>
      <rPr>
        <b/>
        <sz val="14"/>
        <color rgb="FF000000"/>
        <rFont val="Arial"/>
        <family val="2"/>
      </rPr>
      <t>2x360 Papiers/Cartons + 1x770 MD</t>
    </r>
  </si>
  <si>
    <t>Papiers
Cartons
Bouteilles plastiques
Canettes
DEEE (ALD)
Piles (ALD)
Cartouches d'encre (ALD)</t>
  </si>
  <si>
    <r>
      <t xml:space="preserve">(43333) BRICORAMA Les Abrets </t>
    </r>
    <r>
      <rPr>
        <sz val="14"/>
        <color rgb="FF000000"/>
        <rFont val="Arial"/>
        <family val="2"/>
      </rPr>
      <t xml:space="preserve">
415 Rue de la République
38490 LES ABRETS EN DAUPHINE
Lundi au vendredi : 09h00–12h30 / 14h00–19h00
</t>
    </r>
    <r>
      <rPr>
        <b/>
        <sz val="14"/>
        <color rgb="FF000000"/>
        <rFont val="Arial"/>
        <family val="2"/>
      </rPr>
      <t>1x360 Papiers/Cartons</t>
    </r>
  </si>
  <si>
    <r>
      <t>(24909) STRYKER MTB4 B/B</t>
    </r>
    <r>
      <rPr>
        <sz val="14"/>
        <color rgb="FF000000"/>
        <rFont val="Arial"/>
        <family val="2"/>
      </rPr>
      <t xml:space="preserve">
Anciennemment WRIGHT
176 Rue Lavoisier
38330 MONTBONNOT-SAINT-MARTIN
</t>
    </r>
    <r>
      <rPr>
        <b/>
        <sz val="14"/>
        <color rgb="FF000000"/>
        <rFont val="Arial"/>
        <family val="2"/>
      </rPr>
      <t>1x770 Papiers/Cartons + 1x770 MD</t>
    </r>
  </si>
  <si>
    <r>
      <t xml:space="preserve">(67999) Banque Populaire AURA LES ABRETS </t>
    </r>
    <r>
      <rPr>
        <sz val="14"/>
        <color rgb="FF000000"/>
        <rFont val="Arial"/>
        <family val="2"/>
      </rPr>
      <t xml:space="preserve">
2-4 Rue Victor Hugo
38490 LES ABRETS
Mardi, Mercredi et Vendredi : 8h30-12h30 / 13h45-17h45
Jeudi : 8h30-12h00 / 13h45-17h45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</si>
  <si>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(60371) BERTIN ALPAO
</t>
    </r>
    <r>
      <rPr>
        <sz val="14"/>
        <color rgb="FF000000"/>
        <rFont val="Arial"/>
        <family val="2"/>
      </rPr>
      <t xml:space="preserve">727 Rue Aristide Berges
38330 MONTBONNOT-SAINT-MARTIN
</t>
    </r>
    <r>
      <rPr>
        <b/>
        <sz val="14"/>
        <color rgb="FF000000"/>
        <rFont val="Arial"/>
        <family val="2"/>
      </rPr>
      <t>1x770 DIB + 1x770 MD + 1x360 Papiers</t>
    </r>
  </si>
  <si>
    <r>
      <t>(24434) BIGMAT-GIRARDON Les Abrets</t>
    </r>
    <r>
      <rPr>
        <sz val="14"/>
        <color rgb="FF000000"/>
        <rFont val="Arial"/>
        <family val="2"/>
      </rPr>
      <t xml:space="preserve">
Z.A.C. de l'Etang de Charles
38490 FITILIEU
</t>
    </r>
    <r>
      <rPr>
        <b/>
        <sz val="14"/>
        <color rgb="FF000000"/>
        <rFont val="Arial"/>
        <family val="2"/>
      </rPr>
      <t>1x360 Papiers/Cartons + 1x360 MD</t>
    </r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</si>
  <si>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MONBONNOT-SAINT-MARTIN</t>
    </r>
    <r>
      <rPr>
        <b/>
        <sz val="14"/>
        <color rgb="FF000000"/>
        <rFont val="Arial"/>
        <family val="2"/>
      </rPr>
      <t xml:space="preserve">
Lundi au vendredi : 8h-17h30
Collecte à la corbeille
</t>
    </r>
    <r>
      <rPr>
        <b/>
        <sz val="14"/>
        <color rgb="FFFF0000"/>
        <rFont val="Arial"/>
        <family val="2"/>
      </rPr>
      <t>PROTOCOLE OBLIGATOIRE</t>
    </r>
  </si>
  <si>
    <t>COLLECTE EN SACS 
+
LIVRER 2X770 CARTONS + 2X770 DIB
(prendre en photo l'emplacement des bacs pour que je le rajoute au protocole)</t>
  </si>
  <si>
    <r>
      <t>(60634) OPTI SECURITE AOSTE [TD 7614]</t>
    </r>
    <r>
      <rPr>
        <sz val="14"/>
        <color rgb="FF000000"/>
        <rFont val="Arial"/>
        <family val="2"/>
      </rPr>
      <t xml:space="preserve">
Actipark, ZAC du PIDA,
38490 AOSTE
Lundi au vendredi : 8h-12h /14h-16h
</t>
    </r>
    <r>
      <rPr>
        <b/>
        <sz val="14"/>
        <color rgb="FF000000"/>
        <rFont val="Arial"/>
        <family val="2"/>
      </rPr>
      <t>1x360 DEEE</t>
    </r>
  </si>
  <si>
    <t>Piles
DEEE</t>
  </si>
  <si>
    <r>
      <t xml:space="preserve">(71129) INRIA
</t>
    </r>
    <r>
      <rPr>
        <sz val="14"/>
        <color rgb="FF000000"/>
        <rFont val="Arial"/>
        <family val="2"/>
      </rPr>
      <t>655 Avenue de l'Europe
38330 MONTBONNOT-SAINT-MARTIN
Lundi au vendredi : 8h30-12h / 13h-16h30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1x770 DIB UNIQUEMENT</t>
    </r>
  </si>
  <si>
    <r>
      <t>(24516) CADS St Genix sur Guiers</t>
    </r>
    <r>
      <rPr>
        <sz val="14"/>
        <color rgb="FF000000"/>
        <rFont val="Arial"/>
        <family val="2"/>
      </rPr>
      <t xml:space="preserve">
22 Rue du Couvent
73240 SAINT GENIX LES VILLAGES
Mardi au vendredi : </t>
    </r>
    <r>
      <rPr>
        <b/>
        <sz val="14"/>
        <color rgb="FFFF0000"/>
        <rFont val="Arial"/>
        <family val="2"/>
      </rPr>
      <t>9h00 - 12h00</t>
    </r>
  </si>
  <si>
    <t>PONCTUEL :
LIVRER 1 AQUILUX BOUCHONS</t>
  </si>
  <si>
    <r>
      <t xml:space="preserve">(24440) BIOPTIMA LABORATOIRE Les Avenières
</t>
    </r>
    <r>
      <rPr>
        <sz val="14"/>
        <color rgb="FF000000"/>
        <rFont val="Arial"/>
        <family val="2"/>
      </rPr>
      <t xml:space="preserve">210 Avenue Général Guillermaz
38630 LES AVENIERES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PASSER DERRIERE LE LABORATOIRE EN PRENANT A DROITE AVANT LE LABORATOIRE</t>
    </r>
    <r>
      <rPr>
        <b/>
        <sz val="14"/>
        <color rgb="FF000000"/>
        <rFont val="Arial"/>
        <family val="2"/>
      </rPr>
      <t xml:space="preserve">
1x360 Papiers Confidentiels </t>
    </r>
    <r>
      <rPr>
        <b/>
        <u/>
        <sz val="14"/>
        <color rgb="FFFF0000"/>
        <rFont val="Arial"/>
        <family val="2"/>
      </rPr>
      <t>SECU</t>
    </r>
  </si>
  <si>
    <r>
      <t xml:space="preserve">(74326) LOCAMUC VOGLANS
</t>
    </r>
    <r>
      <rPr>
        <sz val="14"/>
        <color rgb="FF000000"/>
        <rFont val="Arial"/>
        <family val="2"/>
      </rPr>
      <t xml:space="preserve">Route du Bourget - RN504
73420 VOGLANS
</t>
    </r>
    <r>
      <rPr>
        <b/>
        <sz val="14"/>
        <color rgb="FF000000"/>
        <rFont val="Arial"/>
        <family val="2"/>
      </rPr>
      <t xml:space="preserve">
3 Aquiluxs</t>
    </r>
  </si>
  <si>
    <t>Papiers
Bouteilles
Canettes
Gobelets</t>
  </si>
  <si>
    <r>
      <t xml:space="preserve">(74268) LOCAMUC ALBERTVILLE
</t>
    </r>
    <r>
      <rPr>
        <sz val="14"/>
        <color rgb="FF000000"/>
        <rFont val="Arial"/>
        <family val="2"/>
      </rPr>
      <t xml:space="preserve">41 Rue du Lieutenant Gustave Eysseric
73200 ALBERTVILLE
</t>
    </r>
    <r>
      <rPr>
        <b/>
        <sz val="14"/>
        <color rgb="FF000000"/>
        <rFont val="Arial"/>
        <family val="2"/>
      </rPr>
      <t xml:space="preserve">
3 Aquiluxs</t>
    </r>
  </si>
  <si>
    <r>
      <t>(2816) TOUTENVERT VEUREY</t>
    </r>
    <r>
      <rPr>
        <sz val="14"/>
        <color rgb="FF000000"/>
        <rFont val="Arial"/>
        <family val="2"/>
      </rPr>
      <t xml:space="preserve">
461 allée de l’Emporey
38113 Veurey-Voroize
</t>
    </r>
    <r>
      <rPr>
        <b/>
        <sz val="14"/>
        <color rgb="FF000000"/>
        <rFont val="Arial"/>
        <family val="2"/>
      </rPr>
      <t xml:space="preserve">
Interdiction de passer entre 12h et 14h
</t>
    </r>
    <r>
      <rPr>
        <b/>
        <sz val="14"/>
        <color rgb="FFFF0000"/>
        <rFont val="Arial"/>
        <family val="2"/>
      </rPr>
      <t xml:space="preserve">
POROTOCOLE DE COLLECTE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S07 :</t>
    </r>
    <r>
      <rPr>
        <b/>
        <sz val="14"/>
        <color rgb="FF00B050"/>
        <rFont val="Arial"/>
        <family val="2"/>
      </rPr>
      <t xml:space="preserve"> COLLECTE MEGOTS (POSER UN SAC VIDE ET COLLECTER UN SAC PLEIN)</t>
    </r>
  </si>
  <si>
    <r>
      <t xml:space="preserve">(74323) FRAMATEQ VEUREY VOROIZE
</t>
    </r>
    <r>
      <rPr>
        <sz val="14"/>
        <color rgb="FF000000"/>
        <rFont val="Arial"/>
        <family val="2"/>
      </rPr>
      <t xml:space="preserve">487 Allée de l'Emporey
38113 VEUREY VOROIZE
</t>
    </r>
    <r>
      <rPr>
        <b/>
        <sz val="14"/>
        <color rgb="FF000000"/>
        <rFont val="Arial"/>
        <family val="2"/>
      </rPr>
      <t xml:space="preserve">
1x360 MD + 1x360 Papiers/cartons</t>
    </r>
  </si>
  <si>
    <t>6H</t>
  </si>
  <si>
    <t>FIN DE CONTRAT
RETRAIT MATERIEL (RETRAIT 2X120)</t>
  </si>
  <si>
    <t>Chambéry + Périphérie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</si>
  <si>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CHAMBERY
</t>
    </r>
    <r>
      <rPr>
        <b/>
        <sz val="14"/>
        <color rgb="FF000000"/>
        <rFont val="Arial"/>
        <family val="2"/>
      </rPr>
      <t xml:space="preserve">2 Bioseaux 20L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Bio déchet</t>
    </r>
  </si>
  <si>
    <r>
      <t>(68025) Banque de Savoie VAL D'ISERE</t>
    </r>
    <r>
      <rPr>
        <sz val="14"/>
        <color rgb="FF000000"/>
        <rFont val="Arial"/>
        <family val="2"/>
      </rPr>
      <t xml:space="preserve">
Place du Dr PETRI
73150 VAL D'ISERE
</t>
    </r>
    <r>
      <rPr>
        <sz val="14"/>
        <color theme="1"/>
        <rFont val="Arial"/>
        <family val="2"/>
      </rPr>
      <t xml:space="preserve">Lundi au Jeudi : 8h30-12h / 13h40-17h30
Vendredi : </t>
    </r>
    <r>
      <rPr>
        <sz val="14"/>
        <color rgb="FF000000"/>
        <rFont val="Arial"/>
        <family val="2"/>
      </rPr>
      <t xml:space="preserve">8h30-12h / 13h40-16h20
</t>
    </r>
    <r>
      <rPr>
        <b/>
        <sz val="14"/>
        <color rgb="FF000000"/>
        <rFont val="Arial"/>
        <family val="2"/>
      </rPr>
      <t xml:space="preserve">
Sacs + cartons à plat</t>
    </r>
  </si>
  <si>
    <r>
      <t>(8804) France Travail Le Pont de Claix</t>
    </r>
    <r>
      <rPr>
        <sz val="14"/>
        <color rgb="FF000000"/>
        <rFont val="Arial"/>
        <family val="2"/>
      </rPr>
      <t xml:space="preserve">
1 Av. Maréchal-Juin
38800 Le Pont-de-Claix
lundi-vendredi        08:30–16:00
</t>
    </r>
    <r>
      <rPr>
        <b/>
        <sz val="14"/>
        <color rgb="FF000000"/>
        <rFont val="Arial"/>
        <family val="2"/>
      </rPr>
      <t>1X360 "Papiers" + 1x360 "MD"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Il n'y a pas d'accueil le jeudi après-midi dans aucune agence.</t>
    </r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</si>
  <si>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CHAMBERY
</t>
    </r>
    <r>
      <rPr>
        <b/>
        <sz val="14"/>
        <color rgb="FF000000"/>
        <rFont val="Arial"/>
        <family val="2"/>
      </rPr>
      <t xml:space="preserve">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</t>
    </r>
  </si>
  <si>
    <r>
      <t>(24522) CADS Val d'Isère</t>
    </r>
    <r>
      <rPr>
        <sz val="14"/>
        <color theme="1"/>
        <rFont val="Arial"/>
        <family val="2"/>
      </rPr>
      <t xml:space="preserve">
Avenue Olympique
73150 VAL D'ISERE
Mardi au vendredi</t>
    </r>
    <r>
      <rPr>
        <b/>
        <sz val="14"/>
        <color rgb="FFFF0000"/>
        <rFont val="Arial"/>
        <family val="2"/>
      </rPr>
      <t xml:space="preserve"> : 9h00 - 12h00</t>
    </r>
  </si>
  <si>
    <r>
      <t xml:space="preserve">
(24608) ECM TECHNOLOGIE PONT DE CLAIX
</t>
    </r>
    <r>
      <rPr>
        <sz val="14"/>
        <color rgb="FF000000"/>
        <rFont val="Arial"/>
        <family val="2"/>
      </rPr>
      <t xml:space="preserve">Voie des Collines
38800 Le Pont de Claix
lundi-vendredi       08:00–18:00
</t>
    </r>
    <r>
      <rPr>
        <b/>
        <sz val="14"/>
        <color rgb="FF000000"/>
        <rFont val="Arial"/>
        <family val="2"/>
      </rPr>
      <t>2x360 Papiers/cartons et 2x360 MD</t>
    </r>
  </si>
  <si>
    <t>Papier
Cartons 
Verre
Bouteilles PET
Canettes
Gobelets cartons
DEEE (ALD)
Cartouches (ALD)</t>
  </si>
  <si>
    <r>
      <t>(24720) IMAPRIM</t>
    </r>
    <r>
      <rPr>
        <sz val="14"/>
        <color rgb="FF000000"/>
        <rFont val="Arial"/>
        <family val="2"/>
      </rPr>
      <t xml:space="preserve">
156 Rue Amiral Gérard Daille
Eco quartier Vetrotex
73000 CHAMBERY
P</t>
    </r>
    <r>
      <rPr>
        <b/>
        <sz val="14"/>
        <color rgb="FF000000"/>
        <rFont val="Arial"/>
        <family val="2"/>
      </rPr>
      <t xml:space="preserve">rendre 1 bac pour faire le tour des bureau et vider corbeilles.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1/ Ne pas passer avant 9h00 car la responsable n'est pas là avant 
2/  récupérer les capsules café , ET les bouteilles plastiques </t>
    </r>
  </si>
  <si>
    <t>Papiers (240)
Cartons
Bouteilles PET
Verres
Capsules café</t>
  </si>
  <si>
    <r>
      <t>(8515) CIC Val d'Isère</t>
    </r>
    <r>
      <rPr>
        <sz val="14"/>
        <color theme="1"/>
        <rFont val="Arial"/>
        <family val="2"/>
      </rPr>
      <t xml:space="preserve">
Galerie des Cimes
Residence Cimes
73150 VAL D'ISERE
Lundi au vendredi : 9h00-13h00 / 14h30-17h30
</t>
    </r>
    <r>
      <rPr>
        <b/>
        <sz val="14"/>
        <color theme="1"/>
        <rFont val="Arial"/>
        <family val="2"/>
      </rPr>
      <t xml:space="preserve">
Sacs + cartons à plat</t>
    </r>
  </si>
  <si>
    <r>
      <t xml:space="preserve">(24592) DAVID BOISSONS Chambéry
</t>
    </r>
    <r>
      <rPr>
        <sz val="14"/>
        <color rgb="FF000000"/>
        <rFont val="Arial"/>
        <family val="2"/>
      </rPr>
      <t xml:space="preserve">140 Rue François Pollet
73000 CHAMBERY
</t>
    </r>
    <r>
      <rPr>
        <b/>
        <sz val="14"/>
        <color rgb="FF000000"/>
        <rFont val="Arial"/>
        <family val="2"/>
      </rPr>
      <t xml:space="preserve">1x360 Papiers/Cartons + 1x770 MD
</t>
    </r>
    <r>
      <rPr>
        <b/>
        <sz val="14"/>
        <color rgb="FFFF0000"/>
        <rFont val="Arial"/>
        <family val="2"/>
      </rPr>
      <t>NOTER NOMBRE DE SAC POUR FACTURATION</t>
    </r>
  </si>
  <si>
    <t>FIN DE CONTRAT
RETRAIT MATERIEL
RETRAIT 1X770 + 1X360 + 4 AQUILUXS</t>
  </si>
  <si>
    <r>
      <t>(24521) CADS Tignes</t>
    </r>
    <r>
      <rPr>
        <sz val="14"/>
        <color rgb="FF000000"/>
        <rFont val="Arial"/>
        <family val="2"/>
      </rPr>
      <t xml:space="preserve">
Maison du lac Place du lac
73320 TIGNES
M</t>
    </r>
    <r>
      <rPr>
        <sz val="14"/>
        <color theme="1"/>
        <rFont val="Arial"/>
        <family val="2"/>
      </rPr>
      <t>ardi au vendre</t>
    </r>
    <r>
      <rPr>
        <sz val="14"/>
        <rFont val="Arial"/>
        <family val="2"/>
      </rPr>
      <t xml:space="preserve">di : </t>
    </r>
    <r>
      <rPr>
        <b/>
        <sz val="14"/>
        <color rgb="FFFF0000"/>
        <rFont val="Arial"/>
        <family val="2"/>
      </rPr>
      <t>9h00 - 12h00</t>
    </r>
  </si>
  <si>
    <r>
      <t>(65491) SPIE BATIGNOLLES CHAMBERY</t>
    </r>
    <r>
      <rPr>
        <sz val="14"/>
        <color rgb="FF000000"/>
        <rFont val="Arial"/>
        <family val="2"/>
      </rPr>
      <t xml:space="preserve">
1091 Avenue de la Boisse
73000 CHAMBERY
</t>
    </r>
    <r>
      <rPr>
        <b/>
        <u/>
        <sz val="14"/>
        <color rgb="FF000000"/>
        <rFont val="Arial"/>
        <family val="2"/>
      </rPr>
      <t>RDC</t>
    </r>
    <r>
      <rPr>
        <b/>
        <sz val="14"/>
        <color rgb="FF000000"/>
        <rFont val="Arial"/>
        <family val="2"/>
      </rPr>
      <t xml:space="preserve"> : 1x240  
</t>
    </r>
    <r>
      <rPr>
        <b/>
        <u/>
        <sz val="14"/>
        <color rgb="FF000000"/>
        <rFont val="Arial"/>
        <family val="2"/>
      </rPr>
      <t xml:space="preserve">1er étage </t>
    </r>
    <r>
      <rPr>
        <b/>
        <sz val="14"/>
        <color rgb="FF000000"/>
        <rFont val="Arial"/>
        <family val="2"/>
      </rPr>
      <t xml:space="preserve">: 1x240 1x360
</t>
    </r>
    <r>
      <rPr>
        <b/>
        <u/>
        <sz val="14"/>
        <color rgb="FF000000"/>
        <rFont val="Arial"/>
        <family val="2"/>
      </rPr>
      <t>2ème étage</t>
    </r>
    <r>
      <rPr>
        <b/>
        <sz val="14"/>
        <color rgb="FF000000"/>
        <rFont val="Arial"/>
        <family val="2"/>
      </rPr>
      <t xml:space="preserve"> : 1x360
CODE ASCENSCEUR : </t>
    </r>
    <r>
      <rPr>
        <b/>
        <sz val="14"/>
        <color rgb="FFFF0000"/>
        <rFont val="Arial"/>
        <family val="2"/>
      </rPr>
      <t>133</t>
    </r>
  </si>
  <si>
    <t>PONCTUEL S07 :
COLLECTE VERRE</t>
  </si>
  <si>
    <t>Papiers
Cartons
Gobelets cartons
A la demande : Caps.café 50L, verre au sac, ampoules, tubes néons, piles</t>
  </si>
  <si>
    <r>
      <t xml:space="preserve">(24479) CADS Aime
</t>
    </r>
    <r>
      <rPr>
        <sz val="14"/>
        <color rgb="FF000000"/>
        <rFont val="Arial"/>
        <family val="2"/>
      </rPr>
      <t>1006 Avenue de la Tarentaise
73210 AIME-LA-PLAGNE
Mardi au vendredi : 9h00-12h00 / 14h00-17h00</t>
    </r>
  </si>
  <si>
    <r>
      <t xml:space="preserve">(49098) MAIRIE DE LA SURE EN CHARTREUSE
</t>
    </r>
    <r>
      <rPr>
        <sz val="14"/>
        <color rgb="FF000000"/>
        <rFont val="Arial"/>
        <family val="2"/>
      </rPr>
      <t xml:space="preserve">1  Place des Charminelles
38134 LA SURE EN CHARTREUSE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BAC 360 Sécu avec fentes !!!</t>
    </r>
    <r>
      <rPr>
        <b/>
        <sz val="14"/>
        <color rgb="FF000000"/>
        <rFont val="Arial"/>
        <family val="2"/>
      </rPr>
      <t xml:space="preserve">
LUNDI / 15H-17H
MARDI / 15H -17H
MERCREDI / 15H-18H
</t>
    </r>
    <r>
      <rPr>
        <b/>
        <sz val="14"/>
        <color rgb="FFFF0000"/>
        <rFont val="Arial"/>
        <family val="2"/>
      </rPr>
      <t>JEUDI 10H-12H</t>
    </r>
    <r>
      <rPr>
        <b/>
        <sz val="14"/>
        <color rgb="FF000000"/>
        <rFont val="Arial"/>
        <family val="2"/>
      </rPr>
      <t xml:space="preserve">
VENDREDI 15H-19H
signaler notre présence avec la sonnette qui se trouve à côté de la porte d'entrée de la mairie</t>
    </r>
  </si>
  <si>
    <r>
      <t xml:space="preserve">(77654) ALPINA SAVOIE
</t>
    </r>
    <r>
      <rPr>
        <sz val="14"/>
        <color rgb="FF000000"/>
        <rFont val="Arial"/>
        <family val="2"/>
      </rPr>
      <t>209 Route Aristide Berges
73000 CHAMBERY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9h00-12h / 14h-17h</t>
    </r>
    <r>
      <rPr>
        <b/>
        <sz val="14"/>
        <color rgb="FF000000"/>
        <rFont val="Arial"/>
        <family val="2"/>
      </rPr>
      <t xml:space="preserve">
1 Boiseau 20L + 1x360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:</t>
    </r>
    <r>
      <rPr>
        <b/>
        <sz val="14"/>
        <color rgb="FFFF0000"/>
        <rFont val="Arial"/>
        <family val="2"/>
      </rPr>
      <t xml:space="preserve"> TOUT LES BACS SONT SECU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PRENDRE UN SAC TCHAOMEGOTS ET VIDER LES 4 CENDRIERS DU SITE DEDANS A CHAQUE PASSAGE (1er étage terasse du réfectoire + entrée du site + entrepôt + moulin)</t>
    </r>
  </si>
  <si>
    <r>
      <t xml:space="preserve">Biodéchets
Papiers
Cartons
Bouteilles PET
Canettes
Gobelets cartons
Essuie-mains
</t>
    </r>
    <r>
      <rPr>
        <b/>
        <sz val="14"/>
        <color rgb="FFFF0000"/>
        <rFont val="Arial"/>
        <family val="2"/>
      </rPr>
      <t>Mégôts (4S)</t>
    </r>
  </si>
  <si>
    <r>
      <t>(68033) Banque Populaire AURA La PLAGNE AIME</t>
    </r>
    <r>
      <rPr>
        <sz val="14"/>
        <color rgb="FF000000"/>
        <rFont val="Arial"/>
        <family val="2"/>
      </rPr>
      <t xml:space="preserve">
25 Rue Saint Martin
73210 AIME-LA-PLAGNE
</t>
    </r>
    <r>
      <rPr>
        <sz val="14"/>
        <rFont val="Arial"/>
        <family val="2"/>
      </rPr>
      <t xml:space="preserve">Mardi, Mercredi et Vendredi </t>
    </r>
    <r>
      <rPr>
        <sz val="14"/>
        <color rgb="FFFF0000"/>
        <rFont val="Arial"/>
        <family val="2"/>
      </rPr>
      <t xml:space="preserve">: </t>
    </r>
    <r>
      <rPr>
        <sz val="14"/>
        <color rgb="FF000000"/>
        <rFont val="Arial"/>
        <family val="2"/>
      </rPr>
      <t xml:space="preserve">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</si>
  <si>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t>FIN DE CONTRAT ET RETRAIT MATERIEL S07 2026 : JEUDI 12/02/2026</t>
  </si>
  <si>
    <r>
      <t>(62235) ENTREPOT du BRICOLAGE SMH</t>
    </r>
    <r>
      <rPr>
        <sz val="14"/>
        <color rgb="FF000000"/>
        <rFont val="Arial"/>
        <family val="2"/>
      </rPr>
      <t xml:space="preserve">
ZAC Porte du Grésivaudan
27 Rue Charles Darwin
38400 SAINT MARTIN D'HERES
Ferme à 11h le vendredi
</t>
    </r>
    <r>
      <rPr>
        <b/>
        <sz val="14"/>
        <color rgb="FFFF0000"/>
        <rFont val="Arial"/>
        <family val="2"/>
      </rPr>
      <t>UNIQUEMENT LE MATIN (Bac à l'intérieur)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1x360 Papiers/Cartons + 1x770 MD</t>
    </r>
  </si>
  <si>
    <t>16S</t>
  </si>
  <si>
    <t>Papiers
Cartons
Gobelets cartons
Canettes
Bouteilles PET</t>
  </si>
  <si>
    <r>
      <t>(67998) Banque Populaire AURA AE CENTR'ALP</t>
    </r>
    <r>
      <rPr>
        <sz val="14"/>
        <color rgb="FF000000"/>
        <rFont val="Arial"/>
        <family val="2"/>
      </rPr>
      <t xml:space="preserve">
196 rue du rocher de lorzier
38430 MOIRANS
Lundi Mardi Mercredi Jeudi Vendredi
8h30-12h00 et 13h45-17h45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LIVRER 1 AQUILUX PAPIER/CARTONS</t>
    </r>
  </si>
  <si>
    <t>Papiers
Canettes
Bouteille PET
Verre</t>
  </si>
  <si>
    <r>
      <t>(8811) France Travail Saint Martin d'Hères A/B</t>
    </r>
    <r>
      <rPr>
        <sz val="14"/>
        <color rgb="FF000000"/>
        <rFont val="Arial"/>
        <family val="2"/>
      </rPr>
      <t xml:space="preserve">
Immeuble Pic De Belledonne
22 Av. Benoît Frachon
38400 Saint-Martin-d'Hères
lundi-jeudi           08:30–16:00
vendredi      08:30–12:30
</t>
    </r>
    <r>
      <rPr>
        <b/>
        <sz val="14"/>
        <color rgb="FF000000"/>
        <rFont val="Arial"/>
        <family val="2"/>
      </rPr>
      <t xml:space="preserve">2X360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+ 1x360 "MD"</t>
    </r>
  </si>
  <si>
    <r>
      <t xml:space="preserve">(24933) WC Loc </t>
    </r>
    <r>
      <rPr>
        <sz val="14"/>
        <color rgb="FF000000"/>
        <rFont val="Arial"/>
        <family val="2"/>
      </rPr>
      <t xml:space="preserve">
24 Rue Aristide Berges
38800 Le Pont-de-Claix
lundi-jeudi    08:00–12:00, 13:30–17:30
vendredi	08:00–12:00, 13:30–16:30
</t>
    </r>
    <r>
      <rPr>
        <b/>
        <sz val="14"/>
        <color rgb="FF000000"/>
        <rFont val="Arial"/>
        <family val="2"/>
      </rPr>
      <t>2x240</t>
    </r>
  </si>
  <si>
    <r>
      <rPr>
        <b/>
        <sz val="14"/>
        <rFont val="Arial"/>
        <family val="2"/>
      </rPr>
      <t>(24534) Centre médical ROCHEPLANE 
(track déchets 1955)</t>
    </r>
    <r>
      <rPr>
        <sz val="14"/>
        <rFont val="Arial"/>
        <family val="2"/>
      </rPr>
      <t xml:space="preserve">
6 rue Massenet
38400 Saint Martin D'Hères
</t>
    </r>
    <r>
      <rPr>
        <b/>
        <sz val="14"/>
        <rFont val="Arial"/>
        <family val="2"/>
      </rPr>
      <t>770 MASQUES</t>
    </r>
    <r>
      <rPr>
        <sz val="14"/>
        <rFont val="Arial"/>
        <family val="2"/>
      </rPr>
      <t xml:space="preserve">
</t>
    </r>
    <r>
      <rPr>
        <b/>
        <sz val="14"/>
        <rFont val="Arial"/>
        <family val="2"/>
      </rPr>
      <t>SE RENDRE RUE MARTIN LUTHER KING
GPS:45.178240, 5.760189</t>
    </r>
  </si>
  <si>
    <t>Sacs de masques dans 770</t>
  </si>
  <si>
    <r>
      <t>(8364) CERA Le Pont de Claix</t>
    </r>
    <r>
      <rPr>
        <sz val="14"/>
        <color rgb="FF000000"/>
        <rFont val="Arial"/>
        <family val="2"/>
      </rPr>
      <t xml:space="preserve">
15 Cours Saint-André
38800 Le Pont-de-Claix
lundi           Fermé
mardi-vendredi         09:15–12:30, 13:30–18:00</t>
    </r>
  </si>
  <si>
    <r>
      <t>(24936) ZANON TRANSPORT</t>
    </r>
    <r>
      <rPr>
        <sz val="14"/>
        <color rgb="FF000000"/>
        <rFont val="Arial"/>
        <family val="2"/>
      </rPr>
      <t xml:space="preserve">
13 avenue de la Falaise
38360 Sassenage</t>
    </r>
  </si>
  <si>
    <t>COLLECTE UNIQUEMENT CARTOUCHES D'ENCRE
+
RECUPERER 1 DEMI-LUNE BIFLUX + 1 DEMI-LUNE 30L CASPULES CAFE</t>
  </si>
  <si>
    <t>Jean-Michel</t>
  </si>
  <si>
    <r>
      <rPr>
        <b/>
        <sz val="14"/>
        <color rgb="FF000000"/>
        <rFont val="Arial"/>
        <family val="2"/>
      </rPr>
      <t xml:space="preserve">(24563) CLINIQUE D'ALLEMBERT
</t>
    </r>
    <r>
      <rPr>
        <sz val="14"/>
        <color rgb="FF000000"/>
        <rFont val="Arial"/>
        <family val="2"/>
      </rPr>
      <t>124 Rue D'Allembert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06 14 18 63 44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Bacs sécu AVEC FENTES
PROTOCOLE DE COLLECTE OBLIGATOIRE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15x360 sécu avec fentes donc </t>
    </r>
    <r>
      <rPr>
        <b/>
        <u/>
        <sz val="14"/>
        <color rgb="FFFF0000"/>
        <rFont val="Arial"/>
        <family val="2"/>
      </rPr>
      <t>2 aller-retour pour ce client</t>
    </r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</si>
  <si>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
  </t>
    </r>
    <r>
      <rPr>
        <b/>
        <sz val="14"/>
        <color rgb="FFFF0000"/>
        <rFont val="Arial"/>
        <family val="2"/>
      </rPr>
      <t xml:space="preserve">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</t>
    </r>
  </si>
  <si>
    <r>
      <t>(56374) APF INDUSTRIE</t>
    </r>
    <r>
      <rPr>
        <sz val="14"/>
        <color rgb="FF000000"/>
        <rFont val="Arial"/>
        <family val="2"/>
      </rPr>
      <t xml:space="preserve">
3 Rue Maréchal Leclerc
38130 ECHIROLLES
2580 avenue général de gaulle 
Se présenter au service logistique : ils vous guideront vers l’emplacement de collecte du bac qui se situe au magasin Vercors.
</t>
    </r>
    <r>
      <rPr>
        <b/>
        <sz val="14"/>
        <color rgb="FF000000"/>
        <rFont val="Arial"/>
        <family val="2"/>
      </rPr>
      <t>1x770 MD + 2 sacs 400L (Films plastiques)</t>
    </r>
  </si>
  <si>
    <t>Gobelest Cartons
Bouteilles PET
Canettes
Films plastiques</t>
  </si>
  <si>
    <r>
      <t>(8830) SOFINCO C/F</t>
    </r>
    <r>
      <rPr>
        <sz val="14"/>
        <color rgb="FF000000"/>
        <rFont val="Arial"/>
        <family val="2"/>
      </rPr>
      <t xml:space="preserve">
10 Pace Victor Hugo
38000 GRENOBLE
</t>
    </r>
    <r>
      <rPr>
        <b/>
        <sz val="14"/>
        <color rgb="FF000000"/>
        <rFont val="Arial"/>
        <family val="2"/>
      </rPr>
      <t>Sacs</t>
    </r>
  </si>
  <si>
    <t xml:space="preserve"> Papiers</t>
  </si>
  <si>
    <r>
      <t>(60072) GRIE de l'immeuble Horizon A/C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
2x240 MD + 1x240 Verre + 1x770 Cartons</t>
    </r>
  </si>
  <si>
    <t>Verre
Bouteilles PET
Gobelets cartons
Canettes
Cartons</t>
  </si>
  <si>
    <t>TRI DES CANETTES + NAVETTE POUR LIVRER LES CANETTES CHEZ ELISE ANNECY
280 ROUTE DE L'AIGLIERE 74370 ARGONAY</t>
  </si>
  <si>
    <r>
      <t>(24742) LACOSTE E/F</t>
    </r>
    <r>
      <rPr>
        <sz val="14"/>
        <color rgb="FF000000"/>
        <rFont val="Arial"/>
        <family val="2"/>
      </rPr>
      <t xml:space="preserve">
2 Place Dr Léon Martin
38000 GRENOBLE
lundi-vendredi : 10:00–19:00</t>
    </r>
  </si>
  <si>
    <r>
      <t>(60402) ARTELIA HOLDING B/C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
2x360 Papiers + 1x360 MD</t>
    </r>
  </si>
  <si>
    <t>Papiers
Bouteilles PET
Gobelets cartons
Canettes</t>
  </si>
  <si>
    <r>
      <t>(24584) ALLEGRO Microsystem (CROCUS) A/D</t>
    </r>
    <r>
      <rPr>
        <sz val="14"/>
        <color rgb="FF000000"/>
        <rFont val="Arial"/>
        <family val="2"/>
      </rPr>
      <t xml:space="preserve">
3 Avenue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+ cartons à plat</t>
    </r>
  </si>
  <si>
    <r>
      <t xml:space="preserve">(24425) ASTEK C/C
</t>
    </r>
    <r>
      <rPr>
        <sz val="14"/>
        <color rgb="FF000000"/>
        <rFont val="Arial"/>
        <family val="2"/>
      </rPr>
      <t xml:space="preserve">1 Place du Verseau
38130 ECHIROLLES
</t>
    </r>
    <r>
      <rPr>
        <sz val="14"/>
        <color rgb="FFFF0000"/>
        <rFont val="Arial"/>
        <family val="2"/>
      </rPr>
      <t>Ne pas passer le lundi</t>
    </r>
    <r>
      <rPr>
        <sz val="14"/>
        <color rgb="FF000000"/>
        <rFont val="Arial"/>
        <family val="2"/>
      </rPr>
      <t xml:space="preserve">
Lundi au vendredi : 09:00–19:00
</t>
    </r>
    <r>
      <rPr>
        <b/>
        <sz val="14"/>
        <color rgb="FF000000"/>
        <rFont val="Arial"/>
        <family val="2"/>
      </rPr>
      <t xml:space="preserve">Collecte à la corbeille
</t>
    </r>
  </si>
  <si>
    <r>
      <t>(63107) MEUNIER EXPERT CONSEIL - GROUPE CROWE AVVENS E/J</t>
    </r>
    <r>
      <rPr>
        <sz val="14"/>
        <color rgb="FF000000"/>
        <rFont val="Arial"/>
        <family val="2"/>
      </rPr>
      <t xml:space="preserve">
Immeuble LE PULSAR
4 Avenue Doyen Louis Weil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1er et 2ème étage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PROTOCOLE OBLIGATOIRE
</t>
    </r>
    <r>
      <rPr>
        <b/>
        <u/>
        <sz val="14"/>
        <color rgb="FFFF0000"/>
        <rFont val="Arial"/>
        <family val="2"/>
      </rPr>
      <t>SIGNATURE DU BON UNIQUEMENT A Mr DANEROL</t>
    </r>
  </si>
  <si>
    <r>
      <t>(24638) ENTREPOT DU BRICOLAGE Comboire A/B</t>
    </r>
    <r>
      <rPr>
        <sz val="14"/>
        <color rgb="FF000000"/>
        <rFont val="Arial"/>
        <family val="2"/>
      </rPr>
      <t xml:space="preserve">
Z.I. de Comboire
2 Rue du Drac
38130 ECHIROLLES
</t>
    </r>
    <r>
      <rPr>
        <b/>
        <sz val="14"/>
        <color rgb="FF000000"/>
        <rFont val="Arial"/>
        <family val="2"/>
      </rPr>
      <t>1x770 Papiers/Cartons + 1x770 MD</t>
    </r>
  </si>
  <si>
    <r>
      <t>(24583) CREDIT MUTUEL Europôle Grenoble C/D</t>
    </r>
    <r>
      <rPr>
        <sz val="14"/>
        <color rgb="FF000000"/>
        <rFont val="Arial"/>
        <family val="2"/>
      </rPr>
      <t xml:space="preserve">
1 Place Firmin Gauthier
38000 GRENOBLE
lundi-vendredi            08:00–12:00, 13:30–18:00
</t>
    </r>
    <r>
      <rPr>
        <b/>
        <sz val="14"/>
        <color rgb="FF000000"/>
        <rFont val="Arial"/>
        <family val="2"/>
      </rPr>
      <t>Sacs + cartons à plat</t>
    </r>
  </si>
  <si>
    <t xml:space="preserve">Papiers
Cartons
Gobelets cartons
Bouteilles PET
Cartouches encre
</t>
  </si>
  <si>
    <r>
      <t>(24451) BOULANGER ECHIROLLES B/B</t>
    </r>
    <r>
      <rPr>
        <sz val="14"/>
        <color rgb="FF000000"/>
        <rFont val="Arial"/>
        <family val="2"/>
      </rPr>
      <t xml:space="preserve">
Z.I. Comboire
Route de Sisteron
38130 ECHIROLLES
</t>
    </r>
    <r>
      <rPr>
        <b/>
        <sz val="14"/>
        <color rgb="FF000000"/>
        <rFont val="Arial"/>
        <family val="2"/>
      </rPr>
      <t>2X360 Papiers/Cartons + 1x770 MD</t>
    </r>
  </si>
  <si>
    <r>
      <t>(24788) MSA Echirolles</t>
    </r>
    <r>
      <rPr>
        <b/>
        <sz val="22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17 Bis Avenue du 8 mai 1945
38130 ECHIROLLES
</t>
    </r>
    <r>
      <rPr>
        <b/>
        <sz val="18"/>
        <color rgb="FFFF0000"/>
        <rFont val="Arial"/>
        <family val="2"/>
      </rPr>
      <t>BADGE pour local poubelles
UNIQUEMENT LES MARDI ET JEUDI</t>
    </r>
  </si>
  <si>
    <r>
      <t xml:space="preserve">(9657) CCF (HSBC) Gambetta Grenoble A/B
</t>
    </r>
    <r>
      <rPr>
        <sz val="14"/>
        <color rgb="FF000000"/>
        <rFont val="Arial"/>
        <family val="2"/>
      </rPr>
      <t>16 Boulevardd Gambetta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lundi-vendredi : 09:00–12:30, 14:00–17:30</t>
    </r>
    <r>
      <rPr>
        <b/>
        <sz val="14"/>
        <color rgb="FF000000"/>
        <rFont val="Arial"/>
        <family val="2"/>
      </rPr>
      <t xml:space="preserve">
3 sacs 110L MAX, tous flux confondus (PAPIER - MULTI - DIB contractuel) + 4 à 5 cartons à plat  </t>
    </r>
  </si>
  <si>
    <t>Papiers
Cartons
Bouteille PET
Verre
Canettes
Gobelets cartons
Capsules cafés</t>
  </si>
  <si>
    <r>
      <t>(8531) CREDIT COOP Gambetta Grenoble B/B</t>
    </r>
    <r>
      <rPr>
        <sz val="14"/>
        <color rgb="FF000000"/>
        <rFont val="Arial"/>
        <family val="2"/>
      </rPr>
      <t xml:space="preserve">
64 Boulevard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8h45–12h10 / 13h50–17h00
Mardi et jeudi : 8h45–12h10</t>
    </r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</si>
  <si>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 xml:space="preserve">4x360 Papiers + 1x770 Cartons + 1x770 MD
</t>
    </r>
  </si>
  <si>
    <t>COLLECTE 
+
LIVRAISON AQUILUXS
+
LIVRAISON 1X20 "BIODECHETS" + 1X240 "VERRE"</t>
  </si>
  <si>
    <r>
      <t xml:space="preserve">(24421) AREA Voreppe B/C
</t>
    </r>
    <r>
      <rPr>
        <sz val="14"/>
        <color rgb="FF000000"/>
        <rFont val="Arial"/>
        <family val="2"/>
      </rPr>
      <t xml:space="preserve">Pont de Veurey
38340 Voreppe
</t>
    </r>
    <r>
      <rPr>
        <b/>
        <sz val="14"/>
        <color rgb="FF000000"/>
        <rFont val="Arial"/>
        <family val="2"/>
      </rPr>
      <t xml:space="preserve">360MD
</t>
    </r>
  </si>
  <si>
    <t>Gobelets cartons
Bouteilles plastique
Canettes</t>
  </si>
  <si>
    <r>
      <t>(24719) ATAWEY (MCPHY)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1x120 Biodéchets + 1x360 Papiers + 1x770 MD + 1x770 DIB
Anne : 06-98-72-88-65
Frédérique : 06-98-72-85-79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</si>
  <si>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
</t>
    </r>
    <r>
      <rPr>
        <b/>
        <sz val="14"/>
        <color rgb="FF000000"/>
        <rFont val="Arial"/>
        <family val="2"/>
      </rPr>
      <t xml:space="preserve">
1X770 Papiers + 1X770 MD
</t>
    </r>
  </si>
  <si>
    <t>Papiers
Cartons
Gobelets cartons
Canettes
Bouteilles PET
Capsules cafés
DEEE (ALD)
Verre (ALD)</t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</si>
  <si>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
 sarah.alarcon@airliquide.com
 06 12 85 53 54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</si>
  <si>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</t>
    </r>
    <r>
      <rPr>
        <b/>
        <sz val="14"/>
        <color rgb="FF000000"/>
        <rFont val="Arial"/>
        <family val="2"/>
      </rPr>
      <t xml:space="preserve">
</t>
    </r>
  </si>
  <si>
    <t>DESARCHIVAGE 1H
PREVOIR 2X360</t>
  </si>
  <si>
    <t>Andé</t>
  </si>
  <si>
    <t>co 4</t>
  </si>
  <si>
    <r>
      <t>(24623) CIH EDF Pôle Hydraulique</t>
    </r>
    <r>
      <rPr>
        <sz val="14"/>
        <color rgb="FF000000"/>
        <rFont val="Arial"/>
        <family val="2"/>
      </rPr>
      <t xml:space="preserve">
38950 SAINT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3X770 Papiers/Cartons + 3X770 MD + 3X770 DIB
</t>
    </r>
  </si>
  <si>
    <r>
      <rPr>
        <b/>
        <sz val="14"/>
        <color rgb="FF000000"/>
        <rFont val="Arial"/>
        <family val="2"/>
      </rPr>
      <t>(26587) MMV VAL CENIS</t>
    </r>
    <r>
      <rPr>
        <sz val="14"/>
        <color rgb="FF000000"/>
        <rFont val="Arial"/>
        <family val="2"/>
      </rPr>
      <t xml:space="preserve">
VILLAGE CLUB LE VAL CENIS - QUARTIER DES SABLONS
6 chemin des Crueux
73480  LANSLEBOURG
</t>
    </r>
    <r>
      <rPr>
        <b/>
        <sz val="14"/>
        <color rgb="FFFF0000"/>
        <rFont val="Arial"/>
        <family val="2"/>
      </rPr>
      <t xml:space="preserve">
21/12/24 au 18/04/25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:</t>
    </r>
    <r>
      <rPr>
        <b/>
        <sz val="14"/>
        <color rgb="FF00B050"/>
        <rFont val="Arial"/>
        <family val="2"/>
      </rPr>
      <t xml:space="preserve"> LIVRER 1 CARTONS DE SACS 110L</t>
    </r>
  </si>
  <si>
    <r>
      <t xml:space="preserve">(24622) CIH EDF FORMATION
</t>
    </r>
    <r>
      <rPr>
        <sz val="14"/>
        <color rgb="FF000000"/>
        <rFont val="Arial"/>
        <family val="2"/>
      </rPr>
      <t xml:space="preserve">38950 SAINT MARTIN LE VINOUX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 X 770 Papier
1 X 770 multi déchets 
1 Bioseau 20L verre 
</t>
    </r>
    <r>
      <rPr>
        <b/>
        <sz val="14"/>
        <color rgb="FFFF0000"/>
        <rFont val="Arial"/>
        <family val="2"/>
      </rPr>
      <t>Livrer des bacs avec affichage correct</t>
    </r>
  </si>
  <si>
    <r>
      <t xml:space="preserve">(24599) DIABELOOP A/D
</t>
    </r>
    <r>
      <rPr>
        <sz val="14"/>
        <color rgb="FF000000"/>
        <rFont val="Arial"/>
        <family val="2"/>
      </rPr>
      <t xml:space="preserve">17 Rue Felix Esclangon
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: 06 60 56 52 06</t>
    </r>
  </si>
  <si>
    <r>
      <t>(24626) EDIFIM Grenoble (TD 7042) B/C</t>
    </r>
    <r>
      <rPr>
        <sz val="14"/>
        <color rgb="FF000000"/>
        <rFont val="Arial"/>
        <family val="2"/>
      </rPr>
      <t xml:space="preserve">
21 Rue Winston Churchill
38000 GRENOBLE
Lundi au jeudi : 09h00–12h00 / 14h00–18h00
Vendredi : 09h00–12h00 / 14h00–17h00
</t>
    </r>
    <r>
      <rPr>
        <b/>
        <sz val="14"/>
        <color rgb="FF000000"/>
        <rFont val="Arial"/>
        <family val="2"/>
      </rPr>
      <t>Sacs</t>
    </r>
  </si>
  <si>
    <r>
      <t>(8530) CREDIT COOP BTP Grenoble C/D</t>
    </r>
    <r>
      <rPr>
        <sz val="14"/>
        <color rgb="FF000000"/>
        <rFont val="Arial"/>
        <family val="2"/>
      </rPr>
      <t xml:space="preserve">
88 Avenue des Martyrs
38000 GRENOBLE
Lundi au vendredi : 08h45–12h10 / 13h50–17h00
</t>
    </r>
    <r>
      <rPr>
        <b/>
        <sz val="14"/>
        <color rgb="FF000000"/>
        <rFont val="Arial"/>
        <family val="2"/>
      </rPr>
      <t>Sacs</t>
    </r>
  </si>
  <si>
    <t>VEILLER A BIEN VERIFIER QUE TOUT LES BACS SOIENT BONS AVEC LES BONNES ETIQUETTES</t>
  </si>
  <si>
    <r>
      <t>(62207) APIVIA MACIF MUTUELLE E/E</t>
    </r>
    <r>
      <rPr>
        <sz val="14"/>
        <color rgb="FF000000"/>
        <rFont val="Arial"/>
        <family val="2"/>
      </rPr>
      <t xml:space="preserve">
4-6 Place Robert Schuman 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theme="1"/>
        <rFont val="Arial"/>
        <family val="2"/>
      </rPr>
      <t>Sacs</t>
    </r>
  </si>
  <si>
    <r>
      <t>(60015) Bouygues Bâtiment Sud Est</t>
    </r>
    <r>
      <rPr>
        <sz val="14"/>
        <color rgb="FF000000"/>
        <rFont val="Arial"/>
        <family val="2"/>
      </rPr>
      <t xml:space="preserve">
30 Galerie de l'Arlequin
38000 GRENOBLE
</t>
    </r>
    <r>
      <rPr>
        <b/>
        <sz val="14"/>
        <color rgb="FF000000"/>
        <rFont val="Arial"/>
        <family val="2"/>
      </rPr>
      <t>Sacs</t>
    </r>
  </si>
  <si>
    <t>Papiers
Bouteille PET 
Canettes</t>
  </si>
  <si>
    <r>
      <rPr>
        <b/>
        <sz val="14"/>
        <color rgb="FF000000"/>
        <rFont val="Arial"/>
        <family val="2"/>
      </rPr>
      <t>(8379) CERA Saint Michel de Maurienne</t>
    </r>
    <r>
      <rPr>
        <sz val="14"/>
        <color rgb="FF000000"/>
        <rFont val="Arial"/>
        <family val="2"/>
      </rPr>
      <t xml:space="preserve">
 27 avenue de La République
73140 St Michel  de Maurienne
</t>
    </r>
    <r>
      <rPr>
        <b/>
        <sz val="14"/>
        <color rgb="FF000000"/>
        <rFont val="Arial"/>
        <family val="2"/>
      </rPr>
      <t>Sacs dans Aqulix , cartons</t>
    </r>
  </si>
  <si>
    <r>
      <t>(24580) CPAM Grenoble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10x360 Papiers/Cartons en location MAIS 7 doivent être en rotation</t>
    </r>
  </si>
  <si>
    <t>Déplacé du vendredi 13/02</t>
  </si>
  <si>
    <r>
      <t>(24928) URSSAF GRENOBLE LOT 04</t>
    </r>
    <r>
      <rPr>
        <sz val="14"/>
        <color rgb="FF000000"/>
        <rFont val="Arial"/>
        <family val="2"/>
      </rPr>
      <t xml:space="preserve">
2 Avenue Marie Reynoard
38100 GRENOBLE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1x770 Papiers/cartons, 1x770 Emballages plastiques + capsules café, 1x120 verre et 1x120 métal</t>
    </r>
  </si>
  <si>
    <t>Papiers
Cartons
Verre
Métal
Capsules café</t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</si>
  <si>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>Allée des étangs
Lieu dit les Gabelins
73220 Aiton</t>
    </r>
  </si>
  <si>
    <t>DESECNOMBREMENT DEEE AVEC JONATHAN</t>
  </si>
  <si>
    <t>co 5</t>
  </si>
  <si>
    <t>Anrdé</t>
  </si>
  <si>
    <t>LOOMIS GAP</t>
  </si>
  <si>
    <t>Camion 5</t>
  </si>
  <si>
    <r>
      <t xml:space="preserve">(80855) LOOMIS GAP
</t>
    </r>
    <r>
      <rPr>
        <sz val="14"/>
        <color rgb="FF000000"/>
        <rFont val="Arial"/>
        <family val="2"/>
      </rPr>
      <t xml:space="preserve">45 Route de Rambaud
05000 GAP
</t>
    </r>
    <r>
      <rPr>
        <b/>
        <sz val="14"/>
        <color rgb="FF000000"/>
        <rFont val="Arial"/>
        <family val="2"/>
      </rPr>
      <t xml:space="preserve">
8h-16h</t>
    </r>
  </si>
  <si>
    <t>DESARCHIVAGE (VOYAGE 1)
SACS DE PAPIERS 2 CAMIONS PLEINS
IMPRIMER PHOTOS + CDD</t>
  </si>
  <si>
    <t>DESARCHIVAGE (VOYAGE 2)
SACS DE PAPIERS 2 CAMIONS PLEINS</t>
  </si>
  <si>
    <r>
      <t>(8528) Clauger Voglans</t>
    </r>
    <r>
      <rPr>
        <sz val="14"/>
        <color rgb="FF000000"/>
        <rFont val="Arial"/>
        <family val="2"/>
      </rPr>
      <t xml:space="preserve">
227 Rue de la Prairie
73420 Voglans
lundi au jeudi 8h00 - 17h30
vendredi 8h00 - 16h30
</t>
    </r>
    <r>
      <rPr>
        <b/>
        <sz val="14"/>
        <color rgb="FF000000"/>
        <rFont val="Arial"/>
        <family val="2"/>
      </rPr>
      <t>120 = feuillard + 360 = papier + 360  = MD + 770 = carton</t>
    </r>
  </si>
  <si>
    <r>
      <t xml:space="preserve">(80277) THE PEOPLE LES 2 ALPES
</t>
    </r>
    <r>
      <rPr>
        <sz val="14"/>
        <color rgb="FF000000"/>
        <rFont val="Arial"/>
        <family val="2"/>
      </rPr>
      <t xml:space="preserve">1 Route de Champané
38860 LES DEUX ALPES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Du 22/12/25 au 03/04/26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METTRE SACS COMPOSTABLE DANS LES BACS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Code barrière</t>
    </r>
    <r>
      <rPr>
        <b/>
        <sz val="14"/>
        <color rgb="FFFF0000"/>
        <rFont val="Arial"/>
        <family val="2"/>
      </rPr>
      <t xml:space="preserve"> : 2204A</t>
    </r>
  </si>
  <si>
    <r>
      <t xml:space="preserve">(71826) CESI MEYLAN B/C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 xml:space="preserve">2 Bioseaux de 20L pour marc de café
</t>
    </r>
    <r>
      <rPr>
        <b/>
        <u/>
        <sz val="14"/>
        <color rgb="FF00B050"/>
        <rFont val="Arial"/>
        <family val="2"/>
      </rPr>
      <t>PONCTUEL S07</t>
    </r>
    <r>
      <rPr>
        <b/>
        <sz val="14"/>
        <color rgb="FF00B050"/>
        <rFont val="Arial"/>
        <family val="2"/>
      </rPr>
      <t xml:space="preserve"> : COLLECTE DEEE</t>
    </r>
  </si>
  <si>
    <t>770 pour papier carton</t>
  </si>
  <si>
    <r>
      <t>(41106) Artecom - GROUP ARTEA B/D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
22 chemin du vieux chene 
38240 Meylan
</t>
    </r>
    <r>
      <rPr>
        <b/>
        <sz val="14"/>
        <color rgb="FF000000"/>
        <rFont val="Arial"/>
        <family val="2"/>
      </rPr>
      <t>6 sacs</t>
    </r>
  </si>
  <si>
    <r>
      <t xml:space="preserve">(62685) CEDRAT TECHNOLOGIES D/D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
</t>
    </r>
    <r>
      <rPr>
        <b/>
        <u/>
        <sz val="14"/>
        <color rgb="FF00B050"/>
        <rFont val="Arial"/>
        <family val="2"/>
      </rPr>
      <t xml:space="preserve">PONCTUEL S07 </t>
    </r>
    <r>
      <rPr>
        <b/>
        <sz val="14"/>
        <color rgb="FF00B050"/>
        <rFont val="Arial"/>
        <family val="2"/>
      </rPr>
      <t>: COLLECTE PAPIERS CONFIDENTIELS (imprimer CDD)</t>
    </r>
  </si>
  <si>
    <r>
      <t xml:space="preserve">(24778) METROLOGIC 
</t>
    </r>
    <r>
      <rPr>
        <sz val="14"/>
        <color rgb="FF000000"/>
        <rFont val="Arial"/>
        <family val="2"/>
      </rPr>
      <t xml:space="preserve">26 avenue Jean Kurtzman
38330 Montbonnot Saint Martin
</t>
    </r>
    <r>
      <rPr>
        <b/>
        <sz val="14"/>
        <color rgb="FFFF0000"/>
        <rFont val="Arial"/>
        <family val="2"/>
      </rPr>
      <t>240P,770MD +</t>
    </r>
    <r>
      <rPr>
        <b/>
        <u/>
        <sz val="14"/>
        <color rgb="FFFF0000"/>
        <rFont val="Arial"/>
        <family val="2"/>
      </rPr>
      <t>1x770MD qui appartient au client</t>
    </r>
  </si>
  <si>
    <t>PONCTUEL :
LIVRER 1 ETIQUETTE MD</t>
  </si>
  <si>
    <t>Installation S44</t>
  </si>
  <si>
    <t>Jean -Michel</t>
  </si>
  <si>
    <t>JEAN-MICHEL + INTERIM</t>
  </si>
  <si>
    <t>Désarchivages</t>
  </si>
  <si>
    <t>co 6</t>
  </si>
  <si>
    <r>
      <t>(24728) JAY ELECTRONIQUE</t>
    </r>
    <r>
      <rPr>
        <sz val="14"/>
        <color rgb="FF000000"/>
        <rFont val="Arial"/>
        <family val="2"/>
      </rPr>
      <t xml:space="preserve">
37 rue Champrond
38334 Saint Ismier</t>
    </r>
  </si>
  <si>
    <t>DESARCHIVAGE 1H
1ER ETAGE SANS ASCENCEUR
PREVOIR 2x360
IMPRIMER PHOTOS + CDD</t>
  </si>
  <si>
    <r>
      <t>(8523) CIC Voiron</t>
    </r>
    <r>
      <rPr>
        <sz val="14"/>
        <color rgb="FF000000"/>
        <rFont val="Arial"/>
        <family val="2"/>
      </rPr>
      <t xml:space="preserve">
3 Av. Léon et Joanny Tardy
38500 Voiron
mercredi-vendredi    09:00–12:30, 13:30–18:00</t>
    </r>
  </si>
  <si>
    <t>DESARCHIVAGE DE 12 CARTONS D'ARCHIVES A DETRUIRE
 PREVOIR 2X360
IMPRIMER CDD</t>
  </si>
  <si>
    <r>
      <t xml:space="preserve">(25165) BIGMAT GIRARDON CHANAS
</t>
    </r>
    <r>
      <rPr>
        <sz val="14"/>
        <color rgb="FF000000"/>
        <rFont val="Arial"/>
        <family val="2"/>
      </rPr>
      <t xml:space="preserve">28 Route des Peupliers
38150 CHANAS
</t>
    </r>
    <r>
      <rPr>
        <b/>
        <sz val="14"/>
        <color rgb="FF000000"/>
        <rFont val="Arial"/>
        <family val="2"/>
      </rPr>
      <t xml:space="preserve">
1x360 Papiers/Cartons + 1x360 MD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120 Verres ALD</t>
    </r>
  </si>
  <si>
    <t>Papiers
Cartons
Gobelets cartons
Bouteilles PET</t>
  </si>
  <si>
    <r>
      <t>(24860) SAMES KREMLIN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</si>
  <si>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t>DESECNOMBREMENT PILES + CARTOUCHES D'ENCRE (1H30)
Il y a 2 gros cartons de cartouches à collecter et un bidon de 90kg de piles à collecter.
Il faudra que le collecteur prenne avec lui 5 caisse croco et de la vermiculite car il va vider le bidon à la main dans les caisses croco.
Faire BSD</t>
  </si>
  <si>
    <r>
      <t xml:space="preserve">(82393) SCHMERSAL FRANCE
</t>
    </r>
    <r>
      <rPr>
        <sz val="16"/>
        <color rgb="FF000000"/>
        <rFont val="Arial"/>
        <family val="2"/>
      </rPr>
      <t>8 Rue Raoul Follereau 
38180 Seyssins</t>
    </r>
    <r>
      <rPr>
        <b/>
        <sz val="16"/>
        <color rgb="FF000000"/>
        <rFont val="Arial"/>
        <family val="2"/>
      </rPr>
      <t xml:space="preserve">
8h30-17h</t>
    </r>
  </si>
  <si>
    <t>DESARCHIVAGE 1H30
 8 PALETTES A RAMENER AU DEPOT DE FONTAINE
PRENDRE UN TRANSPALETTE
PREVOIR 3 ALLER-RETOUR
IMPRIMER PHOTO</t>
  </si>
  <si>
    <r>
      <t xml:space="preserve">(2631) XPO TRANSPORT LOCATION SAINT RAMBERT D'ALBON (Chautant) </t>
    </r>
    <r>
      <rPr>
        <sz val="14"/>
        <color rgb="FF000000"/>
        <rFont val="Arial"/>
        <family val="2"/>
      </rPr>
      <t xml:space="preserve">
4 Impasse Lucien Chautant
26140 SAINT RAMBERT D'ALBON</t>
    </r>
  </si>
  <si>
    <r>
      <t xml:space="preserve">(82186) SAMSE POLE DE FORMATION EYBENS
</t>
    </r>
    <r>
      <rPr>
        <sz val="14"/>
        <color rgb="FF000000"/>
        <rFont val="Arial"/>
        <family val="2"/>
      </rPr>
      <t xml:space="preserve">16 Rue Irène Joliot Curie
38320 EYBENS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Y ETRE POUR 11H30 CAR LA PERSONNE NOUS ATTEND SUR PLACE</t>
    </r>
    <r>
      <rPr>
        <b/>
        <sz val="14"/>
        <color rgb="FF000000"/>
        <rFont val="Arial"/>
        <family val="2"/>
      </rPr>
      <t xml:space="preserve">
1x770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(Gobelets cartons uniquement)</t>
    </r>
  </si>
  <si>
    <t>NOUVEAU CLIENT 
LIVRER 1X770 SECURISE "GOBELETS CARTONS"</t>
  </si>
  <si>
    <r>
      <t xml:space="preserve">(82381) SOLS SAVOIE
</t>
    </r>
    <r>
      <rPr>
        <sz val="14"/>
        <color rgb="FF000000"/>
        <rFont val="Arial"/>
        <family val="2"/>
      </rPr>
      <t xml:space="preserve">603 Route d'Orly
73410 ENTRELACS
</t>
    </r>
    <r>
      <rPr>
        <b/>
        <sz val="14"/>
        <color rgb="FF000000"/>
        <rFont val="Arial"/>
        <family val="2"/>
      </rPr>
      <t xml:space="preserve">
8h30-12h / 13h30-17h</t>
    </r>
  </si>
  <si>
    <t>DESARCHIVAGE 1h
 PREVOIR 4X360
ACCESS RDC</t>
  </si>
  <si>
    <t>Ali + INTERIM</t>
  </si>
  <si>
    <r>
      <t xml:space="preserve">(24893) SPARTOO A/B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</t>
    </r>
    <r>
      <rPr>
        <b/>
        <sz val="14"/>
        <color theme="3" tint="0.499984740745262"/>
        <rFont val="Arial"/>
        <family val="2"/>
      </rPr>
      <t>au 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</si>
  <si>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t>Papiers
Cartons
Gobelets cartons
Canettes
Bouteilles PET
DEEE</t>
  </si>
  <si>
    <t>FIN DE CONTRAT
RETRAIT MATERIEL (BACS + AQUILUXS)</t>
  </si>
  <si>
    <r>
      <t>(24575) EASYVISTA (EX : COSERVIT) B/C</t>
    </r>
    <r>
      <rPr>
        <sz val="14"/>
        <color rgb="FF000000"/>
        <rFont val="Arial"/>
        <family val="2"/>
      </rPr>
      <t xml:space="preserve">
18 Rue Henri Barbusse
38000 GRENOBLE
Mardi au vendredi : 9h00–12h00 / 14h00–18h00
</t>
    </r>
    <r>
      <rPr>
        <b/>
        <sz val="14"/>
        <color rgb="FF000000"/>
        <rFont val="Arial"/>
        <family val="2"/>
      </rPr>
      <t>Collecte à la corbeille en sacs (6 sacs)</t>
    </r>
  </si>
  <si>
    <t>Papiers
Cartons
Verre
Canettes
Bouteilles PET</t>
  </si>
  <si>
    <r>
      <t xml:space="preserve">(82685) MAIF EYBENS
</t>
    </r>
    <r>
      <rPr>
        <sz val="14"/>
        <color rgb="FF000000"/>
        <rFont val="Arial"/>
        <family val="2"/>
      </rPr>
      <t xml:space="preserve">11 Rue Roland Garros
38320 EYBENS
Lundi au vendredi : 9h-12h / 14h-17h30
</t>
    </r>
    <r>
      <rPr>
        <b/>
        <sz val="14"/>
        <color rgb="FF000000"/>
        <rFont val="Arial"/>
        <family val="2"/>
      </rPr>
      <t xml:space="preserve">
Sacs : 1 Aquilux Emballages en mélange + 2 Aquiluxs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</si>
  <si>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t>NOUVEAU CLIENT 
INSTALLATION AQUILUXS</t>
  </si>
  <si>
    <r>
      <t xml:space="preserve">(24770) MARE NOSTRUM C/C
</t>
    </r>
    <r>
      <rPr>
        <sz val="14"/>
        <color rgb="FF000000"/>
        <rFont val="Arial"/>
        <family val="2"/>
      </rPr>
      <t xml:space="preserve">9 Aenue de Constantine
38100 GRENOBLE
Lundi au vendredi : 08h00–18h00
</t>
    </r>
    <r>
      <rPr>
        <b/>
        <sz val="14"/>
        <color rgb="FF000000"/>
        <rFont val="Arial"/>
        <family val="2"/>
      </rPr>
      <t xml:space="preserve">
Sacs</t>
    </r>
  </si>
  <si>
    <r>
      <t xml:space="preserve">(82687) MAIF GIERES
</t>
    </r>
    <r>
      <rPr>
        <sz val="14"/>
        <color rgb="FF000000"/>
        <rFont val="Arial"/>
        <family val="2"/>
      </rPr>
      <t xml:space="preserve">7 Allée de Palestine
38610 GIERES
Lundi au vendredi : 9h-12h / 14h-17h30
</t>
    </r>
    <r>
      <rPr>
        <b/>
        <sz val="14"/>
        <color rgb="FF000000"/>
        <rFont val="Arial"/>
        <family val="2"/>
      </rPr>
      <t xml:space="preserve">
Sacs : 2 Aquiluxs Emballages en mélange + 2 Aquiluxs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</si>
  <si>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r>
      <t xml:space="preserve">(24476) CABINET NICOLAU AVOCATS </t>
    </r>
    <r>
      <rPr>
        <b/>
        <sz val="20"/>
        <color rgb="FF1616FA"/>
        <rFont val="Arial"/>
        <family val="2"/>
      </rPr>
      <t xml:space="preserve">A/B   </t>
    </r>
    <r>
      <rPr>
        <b/>
        <sz val="14"/>
        <color rgb="FF000000"/>
        <rFont val="Arial"/>
        <family val="2"/>
      </rPr>
      <t xml:space="preserve">         </t>
    </r>
    <r>
      <rPr>
        <sz val="14"/>
        <color rgb="FF000000"/>
        <rFont val="Arial"/>
        <family val="2"/>
      </rPr>
      <t xml:space="preserve">
112 Cours Berriat 
38000 GRENOBLE
Lundi au vendredi : 09h00-12h00 / 14h00-18h00
</t>
    </r>
    <r>
      <rPr>
        <b/>
        <sz val="14"/>
        <color rgb="FF000000"/>
        <rFont val="Arial"/>
        <family val="2"/>
      </rPr>
      <t>Sacs</t>
    </r>
  </si>
  <si>
    <r>
      <t xml:space="preserve">(62270) SCJE
</t>
    </r>
    <r>
      <rPr>
        <sz val="14"/>
        <color rgb="FF000000"/>
        <rFont val="Arial"/>
        <family val="2"/>
      </rPr>
      <t xml:space="preserve">3 Rue Colonel Denfert Rochereau 
38000 Grenoble
</t>
    </r>
    <r>
      <rPr>
        <b/>
        <sz val="14"/>
        <color rgb="FF000000"/>
        <rFont val="Arial"/>
        <family val="2"/>
      </rPr>
      <t xml:space="preserve">
8h-12h / 13h-18h</t>
    </r>
  </si>
  <si>
    <t>DESARCHIVAGE 20 MINUTES
PREVOIR 1X240
IMPRIMER CDD + PHOTOS</t>
  </si>
  <si>
    <t>NAVETTE BIODECEHTES MURIANETTE</t>
  </si>
  <si>
    <r>
      <t>(8342) CERA Malherbe Grenoble</t>
    </r>
    <r>
      <rPr>
        <sz val="14"/>
        <color rgb="FF000000"/>
        <rFont val="Arial"/>
        <family val="2"/>
      </rPr>
      <t xml:space="preserve">
132 Av. Jean Perrot
38100 Grenoble
lundi            Fermé
mardi-vendredi  09:15–12:30, 13:30–18:00
</t>
    </r>
    <r>
      <rPr>
        <b/>
        <sz val="14"/>
        <color rgb="FF000000"/>
        <rFont val="Arial"/>
        <family val="2"/>
      </rPr>
      <t xml:space="preserve">
Sacs dans aquilux, cartons pliés
</t>
    </r>
    <r>
      <rPr>
        <b/>
        <u/>
        <sz val="14"/>
        <color rgb="FF00B050"/>
        <rFont val="Arial"/>
        <family val="2"/>
      </rPr>
      <t>PONCTUEL S7 :</t>
    </r>
    <r>
      <rPr>
        <b/>
        <sz val="14"/>
        <color rgb="FF00B050"/>
        <rFont val="Arial"/>
        <family val="2"/>
      </rPr>
      <t xml:space="preserve"> RETIRER 1 AQUILUX POUR QU'IL N'Y EN RESTE QUE 2</t>
    </r>
  </si>
  <si>
    <r>
      <t>(67979) Banque Populaire AURA GRENOBLE-VAILLANT</t>
    </r>
    <r>
      <rPr>
        <sz val="14"/>
        <color rgb="FF000000"/>
        <rFont val="Arial"/>
        <family val="2"/>
      </rPr>
      <t xml:space="preserve">
37 Rue des Déportés 
38100 GRENOBLE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</si>
  <si>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(67675) Banque Populaire AURA GRENOBLE-BIR-HAKEIM</t>
    </r>
    <r>
      <rPr>
        <sz val="14"/>
        <color rgb="FF000000"/>
        <rFont val="Arial"/>
        <family val="2"/>
      </rPr>
      <t xml:space="preserve">
6 Rue Malakoff 
38000 GRENOBLE
Mardi, Mercredi et Vendredi : 8h30-12h30 / 13h45-17h45
Jeudi : 8h30-12h00 / 13h45-17h45
</t>
    </r>
    <r>
      <rPr>
        <b/>
        <sz val="14"/>
        <color rgb="FF000000"/>
        <rFont val="Arial"/>
        <family val="2"/>
      </rPr>
      <t>Sac + cartons à plat</t>
    </r>
  </si>
  <si>
    <r>
      <t>(67978) Banque Populaire AURA GRENOBLE EUROPOLE</t>
    </r>
    <r>
      <rPr>
        <sz val="14"/>
        <color rgb="FF000000"/>
        <rFont val="Arial"/>
        <family val="2"/>
      </rPr>
      <t xml:space="preserve">
10 Bis Rue Abbé Grégoire
38000 GRENOBLE 
Lundi, Mardi, Mercredi et Vendredi : 9h-12h15 / 13h45-17h45
Jeudi : 9h-12h00 / 13h45-17h45
</t>
    </r>
    <r>
      <rPr>
        <b/>
        <sz val="14"/>
        <color rgb="FF000000"/>
        <rFont val="Arial"/>
        <family val="2"/>
      </rPr>
      <t xml:space="preserve">
Sacs + cartons à plat</t>
    </r>
  </si>
  <si>
    <t>Franck Repos 4J</t>
  </si>
  <si>
    <t>CAMION 17 EN REVISION</t>
  </si>
  <si>
    <t>PROBLEME CAMION VAL THORENS ARTEM</t>
  </si>
  <si>
    <t xml:space="preserve"> lundi 16/02</t>
  </si>
  <si>
    <t xml:space="preserve">  mardi 17/02</t>
  </si>
  <si>
    <t xml:space="preserve"> mercredi 18/02</t>
  </si>
  <si>
    <t xml:space="preserve"> jeudi 19/02</t>
  </si>
  <si>
    <t>vendredi 20/02</t>
  </si>
  <si>
    <t>CEA + MMV</t>
  </si>
  <si>
    <r>
      <t xml:space="preserve">(24880) SNCF  l'Argentière
</t>
    </r>
    <r>
      <rPr>
        <sz val="14"/>
        <color rgb="FF000000"/>
        <rFont val="Arial"/>
        <family val="2"/>
      </rPr>
      <t xml:space="preserve">Avenue de la Gare
05120 L'Argentière-la-Bessée
</t>
    </r>
    <r>
      <rPr>
        <b/>
        <sz val="14"/>
        <color rgb="FF000000"/>
        <rFont val="Arial"/>
        <family val="2"/>
      </rPr>
      <t>Papiers,cartons</t>
    </r>
  </si>
  <si>
    <r>
      <t xml:space="preserve">(24882) SNCF Montdauphin </t>
    </r>
    <r>
      <rPr>
        <sz val="14"/>
        <color rgb="FF000000"/>
        <rFont val="Arial"/>
        <family val="2"/>
      </rPr>
      <t xml:space="preserve">
05600 Eygliers
</t>
    </r>
    <r>
      <rPr>
        <b/>
        <sz val="14"/>
        <color rgb="FF000000"/>
        <rFont val="Arial"/>
        <family val="2"/>
      </rPr>
      <t>Papiers,cartons</t>
    </r>
  </si>
  <si>
    <r>
      <t>(8371) CERA Rives</t>
    </r>
    <r>
      <rPr>
        <sz val="14"/>
        <color rgb="FF000000"/>
        <rFont val="Arial"/>
        <family val="2"/>
      </rPr>
      <t xml:space="preserve">
89 cours Jean Jaures
38140 Rives
</t>
    </r>
    <r>
      <rPr>
        <b/>
        <sz val="14"/>
        <color rgb="FF000000"/>
        <rFont val="Arial"/>
        <family val="2"/>
      </rPr>
      <t xml:space="preserve">
Sacs blancs, cartons</t>
    </r>
  </si>
  <si>
    <r>
      <t>(24444) BNP Barcelonnette</t>
    </r>
    <r>
      <rPr>
        <sz val="14"/>
        <color rgb="FF000000"/>
        <rFont val="Arial"/>
        <family val="2"/>
      </rPr>
      <t xml:space="preserve">
9 Rue Manuel
04400 Barcelonnette
lundi       Fermé
mardi-vendredi  08:30–12:30, 14:00–17:00
jeudi        08:30–12:30, 14:00–18:00
</t>
    </r>
    <r>
      <rPr>
        <b/>
        <sz val="14"/>
        <color rgb="FF000000"/>
        <rFont val="Arial"/>
        <family val="2"/>
      </rPr>
      <t>Corbeilles fermées, sacs blancs, cartons</t>
    </r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</si>
  <si>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DIB UNIQUEMENT</t>
    </r>
  </si>
  <si>
    <r>
      <t xml:space="preserve">(24458) BOUYGUES ENERGIES et SERVICES Sassenage                      
</t>
    </r>
    <r>
      <rPr>
        <sz val="14"/>
        <color rgb="FF000000"/>
        <rFont val="Arial"/>
        <family val="2"/>
      </rPr>
      <t xml:space="preserve">8 rue de Chamechaude
38360 Sassenage
lundi au vendredi : 7h30-18h
</t>
    </r>
    <r>
      <rPr>
        <b/>
        <sz val="14"/>
        <color rgb="FF000000"/>
        <rFont val="Arial"/>
        <family val="2"/>
      </rPr>
      <t xml:space="preserve">
360P,360MD           </t>
    </r>
  </si>
  <si>
    <t>Papiers
Cartons
Gobelets cart
Bouteilles plast</t>
  </si>
  <si>
    <r>
      <t>(24544) CERA Sassenage</t>
    </r>
    <r>
      <rPr>
        <sz val="14"/>
        <color rgb="FF000000"/>
        <rFont val="Arial"/>
        <family val="2"/>
      </rPr>
      <t xml:space="preserve">
11 Av. de Valence
38360 Sassenage
lundi            Fermé
mardi-vendredi        09:15–12:30, 13:30–18:00</t>
    </r>
  </si>
  <si>
    <r>
      <t>(24446) BNP Embrun</t>
    </r>
    <r>
      <rPr>
        <sz val="14"/>
        <color rgb="FF000000"/>
        <rFont val="Arial"/>
        <family val="2"/>
      </rPr>
      <t xml:space="preserve">
58 Rue Clovis Hugues
05200 Embrun
lundi        Fermé
mardi, mercredi et vendredi : 08:30–12:30, 14:00–17:00
jeudi        08:30–12:30, 14:00–18:00</t>
    </r>
  </si>
  <si>
    <t>Papiers
Cartons
1 x AKILUX BI FLUX GOBELETS CARTON / CANETTES
1 x AKILUX BOUTEILLES PLASTIQUE</t>
  </si>
  <si>
    <r>
      <t>(24879) SNCF Embrun</t>
    </r>
    <r>
      <rPr>
        <sz val="14"/>
        <color rgb="FF000000"/>
        <rFont val="Arial"/>
        <family val="2"/>
      </rPr>
      <t xml:space="preserve">
Embrun 
</t>
    </r>
    <r>
      <rPr>
        <b/>
        <sz val="14"/>
        <color rgb="FF000000"/>
        <rFont val="Arial"/>
        <family val="2"/>
      </rPr>
      <t>Papiers,cartons</t>
    </r>
  </si>
  <si>
    <r>
      <t>(8393) CERA Tullins</t>
    </r>
    <r>
      <rPr>
        <sz val="14"/>
        <color rgb="FF000000"/>
        <rFont val="Arial"/>
        <family val="2"/>
      </rPr>
      <t xml:space="preserve">
6 bis Rue Jules Cazeneuve
38210 Tullins
lundi       Fermé
mardi-vendredi      09:15–12:30, 13:30–18:00
</t>
    </r>
    <r>
      <rPr>
        <b/>
        <sz val="14"/>
        <color rgb="FF000000"/>
        <rFont val="Arial"/>
        <family val="2"/>
      </rPr>
      <t>Sacs blancs, cartons</t>
    </r>
  </si>
  <si>
    <r>
      <t>(59017) AGIR A DOM VOIRON</t>
    </r>
    <r>
      <rPr>
        <sz val="14"/>
        <color rgb="FF000000"/>
        <rFont val="Arial"/>
        <family val="2"/>
      </rPr>
      <t xml:space="preserve">
CHEMIN DE MONTOLLIER
38500 Voiron
</t>
    </r>
    <r>
      <rPr>
        <b/>
        <sz val="14"/>
        <color rgb="FFFF0000"/>
        <rFont val="Arial"/>
        <family val="2"/>
      </rPr>
      <t xml:space="preserve">il faut ouvrir le cadenas à code . Le code est 3838. </t>
    </r>
  </si>
  <si>
    <r>
      <t xml:space="preserve">(82686) MAIF GAP
</t>
    </r>
    <r>
      <rPr>
        <sz val="14"/>
        <color rgb="FF000000"/>
        <rFont val="Arial"/>
        <family val="2"/>
      </rPr>
      <t xml:space="preserve">27 Avenue François Mitterand
05000 GAP
Lundi au vendredi : 9h-12h / 14h-17h30
</t>
    </r>
    <r>
      <rPr>
        <b/>
        <sz val="14"/>
        <color rgb="FF000000"/>
        <rFont val="Arial"/>
        <family val="2"/>
      </rPr>
      <t xml:space="preserve">
Sacs : 1 Aquilux Emballages en mélange + 1 Aquilux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</si>
  <si>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r>
      <t xml:space="preserve">(74923) SAMSE GAP
</t>
    </r>
    <r>
      <rPr>
        <sz val="14"/>
        <color rgb="FF000000"/>
        <rFont val="Arial"/>
        <family val="2"/>
      </rPr>
      <t>20 Route des Fauvins
05000 GAP</t>
    </r>
    <r>
      <rPr>
        <b/>
        <sz val="14"/>
        <color rgb="FF000000"/>
        <rFont val="Arial"/>
        <family val="2"/>
      </rPr>
      <t xml:space="preserve">
1x360 Gobelets</t>
    </r>
  </si>
  <si>
    <r>
      <t xml:space="preserve">(8298) CERA Brignoud
</t>
    </r>
    <r>
      <rPr>
        <strike/>
        <sz val="14"/>
        <color rgb="FF000000"/>
        <rFont val="Arial"/>
        <family val="2"/>
      </rPr>
      <t>13 Bis Bd de la Libération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Pendant les travaux, adresse provisoire à 100m de l'ancienne agence :
</t>
    </r>
    <r>
      <rPr>
        <sz val="14"/>
        <color rgb="FFFF0000"/>
        <rFont val="Arial"/>
        <family val="2"/>
      </rPr>
      <t xml:space="preserve">Restaurant le TONKIN : 36 Boulevard de la libération
38190 VILLARD-BONNOT
</t>
    </r>
    <r>
      <rPr>
        <sz val="14"/>
        <color rgb="FF000000"/>
        <rFont val="Arial"/>
        <family val="2"/>
      </rPr>
      <t xml:space="preserve">
lundi           Fermé
mardi -vendredi        09:15–12:30, 13:30–18:00
</t>
    </r>
    <r>
      <rPr>
        <b/>
        <sz val="14"/>
        <color rgb="FF000000"/>
        <rFont val="Arial"/>
        <family val="2"/>
      </rPr>
      <t xml:space="preserve">
Sacs dans Aquilux, cartons</t>
    </r>
  </si>
  <si>
    <r>
      <t>(8315) CERA Domène</t>
    </r>
    <r>
      <rPr>
        <b/>
        <sz val="22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7 PlACE Matussière
38420 Domène
lundi           Fermé
mardi-vendredi        09:15–12:30, 13:30–18:00
</t>
    </r>
    <r>
      <rPr>
        <b/>
        <sz val="14"/>
        <color rgb="FF000000"/>
        <rFont val="Arial"/>
        <family val="2"/>
      </rPr>
      <t>Sacs blancs,cartons</t>
    </r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</si>
  <si>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mardi      09:00–12:30, 14:00–18:00
mercredi vendredi  09:00–12:30, 13:30–18:00
</t>
    </r>
    <r>
      <rPr>
        <b/>
        <sz val="14"/>
        <color rgb="FF000000"/>
        <rFont val="Arial"/>
        <family val="2"/>
      </rPr>
      <t xml:space="preserve"> laisser cartons en vrac et non pliés!
Sacs,cartons</t>
    </r>
  </si>
  <si>
    <r>
      <t>(8386) CERA Saint Ismier</t>
    </r>
    <r>
      <rPr>
        <sz val="14"/>
        <color rgb="FF000000"/>
        <rFont val="Arial"/>
        <family val="2"/>
      </rPr>
      <t xml:space="preserve">
1116 Rte de Chambéry
38330 Saint-Ismier
lundi          Fermé
mardi-vendredi        09:15–12:30, 13:30–18:00
</t>
    </r>
    <r>
      <rPr>
        <b/>
        <sz val="14"/>
        <color rgb="FF000000"/>
        <rFont val="Arial"/>
        <family val="2"/>
      </rPr>
      <t>Aquilux, sacs blancs,cartons</t>
    </r>
  </si>
  <si>
    <r>
      <t>(24858) RUTRONIK</t>
    </r>
    <r>
      <rPr>
        <sz val="14"/>
        <color rgb="FF000000"/>
        <rFont val="Arial"/>
        <family val="2"/>
      </rPr>
      <t xml:space="preserve">
26 Boulevatd de Frères Desaire 
38170 Seyssinet-Pariset </t>
    </r>
  </si>
  <si>
    <r>
      <t xml:space="preserve">(24727) JADE </t>
    </r>
    <r>
      <rPr>
        <sz val="14"/>
        <color rgb="FF000000"/>
        <rFont val="Arial"/>
        <family val="2"/>
      </rPr>
      <t xml:space="preserve">
24 Rte du Ruisset
38360 Noyarey
</t>
    </r>
    <r>
      <rPr>
        <b/>
        <sz val="14"/>
        <color rgb="FF000000"/>
        <rFont val="Arial"/>
        <family val="2"/>
      </rPr>
      <t>360P</t>
    </r>
  </si>
  <si>
    <t>Papiers
Cartons
Bouteilles plast
Canettes
Cartouches encre
Piles
D3E</t>
  </si>
  <si>
    <t>REPOS 4 J</t>
  </si>
  <si>
    <r>
      <t xml:space="preserve">(24889) PLURI ELLES
</t>
    </r>
    <r>
      <rPr>
        <sz val="14"/>
        <color rgb="FF000000"/>
        <rFont val="Arial"/>
        <family val="2"/>
      </rPr>
      <t>12 Rue des Bergeronnettes
38100 GRENOBLE
9H-12H30 / 13H30-17H</t>
    </r>
  </si>
  <si>
    <r>
      <t xml:space="preserve">(82269) APAVE EYBENS
</t>
    </r>
    <r>
      <rPr>
        <sz val="14"/>
        <color rgb="FF000000"/>
        <rFont val="Arial"/>
        <family val="2"/>
      </rPr>
      <t>6 Rue Roland Garros
38320 EYBENS
10h-12h / 13h30-17h</t>
    </r>
  </si>
  <si>
    <t>Désarchivage 2h
Prévoir 5x360</t>
  </si>
  <si>
    <r>
      <t xml:space="preserve">(25284) MGEN SAINT THOMAS EN ROYANS 
</t>
    </r>
    <r>
      <rPr>
        <sz val="14"/>
        <color rgb="FF000000"/>
        <rFont val="Arial"/>
        <family val="2"/>
      </rPr>
      <t xml:space="preserve">630 Route des Blaches
26190 Saint Thomas en Royans 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RESPECT DU POROTOCOLE</t>
    </r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</si>
  <si>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RESPECT DU PROTOCOLE</t>
    </r>
  </si>
  <si>
    <r>
      <t xml:space="preserve">(62685) CEDRAT TECHNOLOGIES D/D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
</t>
    </r>
    <r>
      <rPr>
        <b/>
        <sz val="14"/>
        <color rgb="FFFF0000"/>
        <rFont val="Arial"/>
        <family val="2"/>
      </rPr>
      <t>PROTOCOLE OBLIGATOIRE</t>
    </r>
  </si>
  <si>
    <t xml:space="preserve">Papiers
Bouteilles PET
Canettes
Capsules cafés
</t>
  </si>
  <si>
    <r>
      <t>(37925)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>2X240P,360MD</t>
    </r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</si>
  <si>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 xml:space="preserve">2 seaux 20L
</t>
    </r>
    <r>
      <rPr>
        <b/>
        <sz val="14"/>
        <color rgb="FFFF0000"/>
        <rFont val="Arial"/>
        <family val="2"/>
      </rPr>
      <t>Uniquement Bio-déchets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1 BATTRIBOX</t>
    </r>
  </si>
  <si>
    <r>
      <rPr>
        <b/>
        <sz val="14"/>
        <color rgb="FF000000"/>
        <rFont val="Arial"/>
        <family val="2"/>
      </rPr>
      <t>(24675) ETUDE ME FERRIEUX PEYRIN RIBOULET</t>
    </r>
    <r>
      <rPr>
        <sz val="14"/>
        <color rgb="FF000000"/>
        <rFont val="Arial"/>
        <family val="2"/>
      </rPr>
      <t xml:space="preserve">
484, Rue de la République
38220 VIZILLE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2 CAISSONS SECURISES A VIDER (sacs gris)</t>
    </r>
  </si>
  <si>
    <t>Papiers confidentiels dans caissons sécurisés</t>
  </si>
  <si>
    <r>
      <t>(8367) CERA Pontcharra</t>
    </r>
    <r>
      <rPr>
        <sz val="14"/>
        <color rgb="FF000000"/>
        <rFont val="Arial"/>
        <family val="2"/>
      </rPr>
      <t xml:space="preserve">
208 Rue Laurent Gayet
38530 Pontcharra
lundi        Fermé
mardi-vendredi      09:15–12:30, 13:30–18:00
</t>
    </r>
  </si>
  <si>
    <r>
      <t>(62281) WINOA</t>
    </r>
    <r>
      <rPr>
        <sz val="14"/>
        <color rgb="FF000000"/>
        <rFont val="Arial"/>
        <family val="2"/>
      </rPr>
      <t xml:space="preserve">
 528 Avenue de Savoie
38570  Le Cheylas
4</t>
    </r>
    <r>
      <rPr>
        <b/>
        <sz val="14"/>
        <color rgb="FF000000"/>
        <rFont val="Arial"/>
        <family val="2"/>
      </rPr>
      <t xml:space="preserve">x360P sécu, 4x770MD sécu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</si>
  <si>
    <t>PONCTUEL S08 :
Suivre le plan et remplacement de tout les bacs de collecte
Apreès la S08, il y aura donc 4x770 MD SECU + 4x360 Papiers SECU</t>
  </si>
  <si>
    <t xml:space="preserve">Papiers
Cartons
Gobelets cartons
Canettes
Bouteilles PET
</t>
  </si>
  <si>
    <r>
      <t xml:space="preserve">(24693) GEOLITHE
</t>
    </r>
    <r>
      <rPr>
        <sz val="14"/>
        <color rgb="FF000000"/>
        <rFont val="Arial"/>
        <family val="2"/>
      </rPr>
      <t xml:space="preserve">181 Rue des Bécasses
38920 Crolles
lundi-vendredi        07:00–18:30
</t>
    </r>
    <r>
      <rPr>
        <b/>
        <sz val="14"/>
        <color rgb="FF000000"/>
        <rFont val="Arial"/>
        <family val="2"/>
      </rPr>
      <t>1x240 Papiers + 1x770 Cartons</t>
    </r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</si>
  <si>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>4x360 Papiers + 1x770 Cartons + 1x770 MD + 1x120 Biodéchets</t>
    </r>
  </si>
  <si>
    <t>Biodéchets
Papiers
Cartons
Canettes
Bouteilles PET
Gobelets cartons
DEEE ALD (120)
Verre ALD (240)</t>
  </si>
  <si>
    <r>
      <t xml:space="preserve">(24570) COLISSIMO 
</t>
    </r>
    <r>
      <rPr>
        <sz val="14"/>
        <color rgb="FF000000"/>
        <rFont val="Arial"/>
        <family val="2"/>
      </rPr>
      <t xml:space="preserve">190 rue des blâches
38530 La Buissière
</t>
    </r>
    <r>
      <rPr>
        <b/>
        <sz val="14"/>
        <color rgb="FF000000"/>
        <rFont val="Arial"/>
        <family val="2"/>
      </rPr>
      <t xml:space="preserve">240P,770MD
</t>
    </r>
    <r>
      <rPr>
        <b/>
        <u/>
        <sz val="14"/>
        <color rgb="FF00B050"/>
        <rFont val="Arial"/>
        <family val="2"/>
      </rPr>
      <t xml:space="preserve">PONCTUEL S08 </t>
    </r>
    <r>
      <rPr>
        <b/>
        <sz val="14"/>
        <color rgb="FF00B050"/>
        <rFont val="Arial"/>
        <family val="2"/>
      </rPr>
      <t>: COLLECTE MEGOTS  + CARTOUCHES D'ENCRE</t>
    </r>
  </si>
  <si>
    <r>
      <t>(8312) CERA Crolles</t>
    </r>
    <r>
      <rPr>
        <sz val="14"/>
        <color rgb="FF000000"/>
        <rFont val="Arial"/>
        <family val="2"/>
      </rPr>
      <t xml:space="preserve">
29 Rue des Peupliers
38920 Crolles
lundi           Fermé
mardi-vendredi    09:15–12:30, 13:30–18:00
</t>
    </r>
    <r>
      <rPr>
        <b/>
        <sz val="14"/>
        <color rgb="FF000000"/>
        <rFont val="Arial"/>
        <family val="2"/>
      </rPr>
      <t>Sacs blancs,cartons</t>
    </r>
  </si>
  <si>
    <r>
      <t>(24412) ANTEA GROUP A/C</t>
    </r>
    <r>
      <rPr>
        <sz val="14"/>
        <color rgb="FF000000"/>
        <rFont val="Arial"/>
        <family val="2"/>
      </rPr>
      <t xml:space="preserve">
4 place Robert Schumann 
38000 Grenoble</t>
    </r>
  </si>
  <si>
    <r>
      <t>(62207) APIVIA MACIF MUTUELLE B/C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</si>
  <si>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t>PONCTUEL :
LIVRAISON 20 CORBEILLES 30L
+
LIVRAISON 2x120L Papiers</t>
  </si>
  <si>
    <r>
      <t xml:space="preserve">(24593) DAVIDSON Consulting C/C
</t>
    </r>
    <r>
      <rPr>
        <sz val="14"/>
        <color theme="1"/>
        <rFont val="Arial"/>
        <family val="2"/>
      </rPr>
      <t xml:space="preserve">4 place Robert Schuman
38000 Grenoble 
0762727550
</t>
    </r>
    <r>
      <rPr>
        <sz val="14"/>
        <color rgb="FF000000"/>
        <rFont val="Arial"/>
        <family val="2"/>
      </rPr>
      <t xml:space="preserve">
julie-jane.lefebvre@davidson.fr; alexandre.gervais@davidson.fr
</t>
    </r>
    <r>
      <rPr>
        <b/>
        <sz val="14"/>
        <color rgb="FF000000"/>
        <rFont val="Arial"/>
        <family val="2"/>
      </rPr>
      <t xml:space="preserve">
Sacs,cartons,</t>
    </r>
    <r>
      <rPr>
        <b/>
        <sz val="14"/>
        <color rgb="FFFF0000"/>
        <rFont val="Arial"/>
        <family val="2"/>
      </rPr>
      <t xml:space="preserve"> cartouches d'encre à chaque collecte</t>
    </r>
  </si>
  <si>
    <t xml:space="preserve">Ali </t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</si>
  <si>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 xml:space="preserve">
10x360P en location MAIS 7 doivent être en rotation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COLLECTE PILES BATTRIMEUBLE (il faut prendre un diable pour récupérer les 3 caisses croco de piles et poser 3 caisses croco vides) ELLES SE TROUVENT VERS LES MACHINES A CAFE</t>
    </r>
  </si>
  <si>
    <t>RETRAIT 3X240 "PAPIERS/CARTONS"
LIVRAISON 4X240 "PAPIERS/CARTONS"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</si>
  <si>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 Demi lunes confidentielles </t>
    </r>
    <r>
      <rPr>
        <b/>
        <sz val="14"/>
        <color rgb="FFFF0000"/>
        <rFont val="Arial"/>
        <family val="2"/>
      </rPr>
      <t xml:space="preserve">(Sacs bleus)
</t>
    </r>
    <r>
      <rPr>
        <b/>
        <sz val="14"/>
        <rFont val="Arial"/>
        <family val="2"/>
      </rPr>
      <t>1x120 Bio + 1x360 Papiers + 1x770 DIB + 1x770 MD/Cartons</t>
    </r>
  </si>
  <si>
    <r>
      <t xml:space="preserve">(73069) ALTAPURA VAL THORENS
</t>
    </r>
    <r>
      <rPr>
        <sz val="14"/>
        <color rgb="FF000000"/>
        <rFont val="Arial"/>
        <family val="2"/>
      </rPr>
      <t>215 Rue du Bouchet
73440 LES BELLEVILLE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au vendredi : 8h-18h
</t>
    </r>
    <r>
      <rPr>
        <b/>
        <sz val="14"/>
        <color rgb="FFFF0000"/>
        <rFont val="Arial"/>
        <family val="2"/>
      </rPr>
      <t>1x360 SPECIAL NESPRESSO CAPSULES</t>
    </r>
  </si>
  <si>
    <t>Capsiles café Nespresso</t>
  </si>
  <si>
    <r>
      <rPr>
        <b/>
        <sz val="14"/>
        <color rgb="FF000000"/>
        <rFont val="Arial"/>
        <family val="2"/>
      </rPr>
      <t>(49746) EIFFAGE ENERGIE SYSTEMES TOURNON</t>
    </r>
    <r>
      <rPr>
        <sz val="14"/>
        <color rgb="FF000000"/>
        <rFont val="Arial"/>
        <family val="2"/>
      </rPr>
      <t xml:space="preserve">
ZA CARREFOUR DES VALLEES
73460 TOURNON
</t>
    </r>
  </si>
  <si>
    <t>PONCTUEL :
LIVRAISON 10 CORBEILLES 30L ESPACE ENTREPRISE</t>
  </si>
  <si>
    <r>
      <t>(50672) TOUTENVERT CHATTE</t>
    </r>
    <r>
      <rPr>
        <sz val="14"/>
        <color rgb="FF000000"/>
        <rFont val="Arial"/>
        <family val="2"/>
      </rPr>
      <t xml:space="preserve">
25 Zone de la Gloriette
38160 Chatte
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8h00 - 12h00 / 14h00 - 17h00</t>
    </r>
    <r>
      <rPr>
        <b/>
        <sz val="18"/>
        <color rgb="FF000000"/>
        <rFont val="Arial"/>
        <family val="2"/>
      </rPr>
      <t xml:space="preserve">
</t>
    </r>
    <r>
      <rPr>
        <sz val="18"/>
        <color rgb="FF000000"/>
        <rFont val="Arial"/>
        <family val="2"/>
      </rPr>
      <t xml:space="preserve">
1 X 360 PAPIER + 1 X 770 MD + 1 caisson conf. (sac gris)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ATTENTION TOP PRIO - Client ULTRA sensible</t>
    </r>
  </si>
  <si>
    <t>COLLECTE CARTONS
DEMANDER AU CLIENT OU SE TROUVE LES CARTONS ET PRENDRE EN PHOTO L'EMPLACEMENT DES CARTONS POUR LA PROCHAINE FOIS</t>
  </si>
  <si>
    <t>Papiers
Cartons
Gobelets carton
Bouteilles plastique
Canettes
verres</t>
  </si>
  <si>
    <t>PAS DE COLLECTE
LIVRAISON 5X240 "PAPIERS/CARTONS"</t>
  </si>
  <si>
    <t>RETRAIT 3X240
LIVRAISON 2X240 "PAPIERS/CARTONS"</t>
  </si>
  <si>
    <t>Collecte à la corbeille AKILUX</t>
  </si>
  <si>
    <r>
      <t>(62234) Dolphin SEMICONDUCTOR B/B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</t>
    </r>
  </si>
  <si>
    <t>DESENCOMBREMENT DEEE + MOBILIER
ACCES RDC DANS LE LOCAL POUBELLE
1H
PREVOIR 2X360</t>
  </si>
  <si>
    <r>
      <t>(1221) BIOGROUP ALPES ISERE</t>
    </r>
    <r>
      <rPr>
        <sz val="14"/>
        <color rgb="FF000000"/>
        <rFont val="Arial"/>
        <family val="2"/>
      </rPr>
      <t xml:space="preserve">
28 Rue Jean Rony
38160 Saint Marcellin </t>
    </r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</si>
  <si>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MONBONNOT-ST-MARTIN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</si>
  <si>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Papiers
Bouteilles PET
Canettes
Capsules cafés
DIB (2x770)
Piles (ALD)
DEEE (ALD)</t>
  </si>
  <si>
    <r>
      <t>(8403)  CERA VINAY</t>
    </r>
    <r>
      <rPr>
        <sz val="14"/>
        <color rgb="FF000000"/>
        <rFont val="Arial"/>
        <family val="2"/>
      </rPr>
      <t xml:space="preserve">
19 Rue de Malleval
38470 Vinay 
Mardi  - Vendredi : 09h15 - 12h30 / 13h30 - 18h00
</t>
    </r>
  </si>
  <si>
    <t>Camion 06</t>
  </si>
  <si>
    <r>
      <t>(8406) CERA Voiron Centre A/B</t>
    </r>
    <r>
      <rPr>
        <sz val="14"/>
        <color rgb="FF000000"/>
        <rFont val="Arial"/>
        <family val="2"/>
      </rPr>
      <t xml:space="preserve">
6 Rue Genevoise
38500 Voiron
lundi	Fermé
mardi-vendredi : 09:15–12:30, 13:30–18:00
</t>
    </r>
    <r>
      <rPr>
        <b/>
        <sz val="14"/>
        <color rgb="FF000000"/>
        <rFont val="Arial"/>
        <family val="2"/>
      </rPr>
      <t>1 Aquilux 1er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</si>
  <si>
    <r>
      <t xml:space="preserve">(68052) Banque Populaire AURA VAL-THORENS </t>
    </r>
    <r>
      <rPr>
        <sz val="14"/>
        <color rgb="FF000000"/>
        <rFont val="Arial"/>
        <family val="2"/>
      </rPr>
      <t xml:space="preserve">
immeuble l'eskival
73440 VAL-THORENS
</t>
    </r>
    <r>
      <rPr>
        <b/>
        <u/>
        <sz val="14"/>
        <color rgb="FFFF0000"/>
        <rFont val="Arial"/>
        <family val="2"/>
      </rPr>
      <t>Du 17/11/25 au 08/05/26</t>
    </r>
    <r>
      <rPr>
        <u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: </t>
    </r>
    <r>
      <rPr>
        <b/>
        <sz val="14"/>
        <color rgb="FF000000"/>
        <rFont val="Arial"/>
        <family val="2"/>
      </rPr>
      <t>Lundi au Vendredi : 9h-12h15 à 13h45-17h45</t>
    </r>
  </si>
  <si>
    <t>PONCTUEL S 08 :
LIVRER 1 AQUILUX BOUCHONS</t>
  </si>
  <si>
    <r>
      <t>(8269) CERA AEL CHARTREUSE VERCORS B/B</t>
    </r>
    <r>
      <rPr>
        <sz val="14"/>
        <color rgb="FF000000"/>
        <rFont val="Arial"/>
        <family val="2"/>
      </rPr>
      <t xml:space="preserve">
6 Rue Genevoise
38500 Voiron
</t>
    </r>
    <r>
      <rPr>
        <b/>
        <sz val="14"/>
        <color rgb="FF000000"/>
        <rFont val="Arial"/>
        <family val="2"/>
      </rPr>
      <t>sacs, cartons
1 aquilux RDC</t>
    </r>
  </si>
  <si>
    <t>Papiers
cartons
capsules café</t>
  </si>
  <si>
    <r>
      <t>(24905) ANDERLAINE (SR CONSEIL)  MOUTIERS</t>
    </r>
    <r>
      <rPr>
        <sz val="14"/>
        <color rgb="FF000000"/>
        <rFont val="Arial"/>
        <family val="2"/>
      </rPr>
      <t xml:space="preserve">
204 Faubourg de la Madeleine
73600 Moutiers
</t>
    </r>
    <r>
      <rPr>
        <b/>
        <sz val="14"/>
        <color rgb="FF000000"/>
        <rFont val="Arial"/>
        <family val="2"/>
      </rPr>
      <t>1x120P + 1x120MD,Café</t>
    </r>
  </si>
  <si>
    <r>
      <rPr>
        <b/>
        <sz val="14"/>
        <color rgb="FF000000"/>
        <rFont val="Arial"/>
        <family val="2"/>
      </rPr>
      <t>(8352) CERA Montmélian</t>
    </r>
    <r>
      <rPr>
        <b/>
        <sz val="20"/>
        <color rgb="FF1616FA"/>
        <rFont val="Arial"/>
        <family val="2"/>
      </rPr>
      <t xml:space="preserve"> C/C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Le Rousseau
avenue de Savoie
73800 Montmélian
</t>
    </r>
    <r>
      <rPr>
        <b/>
        <sz val="14"/>
        <color rgb="FF000000"/>
        <rFont val="Arial"/>
        <family val="2"/>
      </rPr>
      <t>Aquilux papier,cartons</t>
    </r>
  </si>
  <si>
    <r>
      <t>(24667) Eurofins LABAZUR  Montmélian</t>
    </r>
    <r>
      <rPr>
        <sz val="14"/>
        <color rgb="FF000000"/>
        <rFont val="Arial"/>
        <family val="2"/>
      </rPr>
      <t xml:space="preserve">
60 rue Jean Jaures
73800 Montmélian
</t>
    </r>
    <r>
      <rPr>
        <b/>
        <sz val="14"/>
        <color rgb="FF000000"/>
        <rFont val="Arial"/>
        <family val="2"/>
      </rPr>
      <t>Corbeilles fermées</t>
    </r>
  </si>
  <si>
    <t>NON REALISE</t>
  </si>
  <si>
    <r>
      <t>(25236) EXSTO JAILLANS</t>
    </r>
    <r>
      <rPr>
        <sz val="14"/>
        <color rgb="FF000000"/>
        <rFont val="Arial"/>
        <family val="2"/>
      </rPr>
      <t xml:space="preserve">
130 Rue des Trois Communes
26300 Jaillans
1 x 240 Papier, 1x 360 MD</t>
    </r>
  </si>
  <si>
    <r>
      <t xml:space="preserve">(81650) SMG PROLIANS CHAMBERY
</t>
    </r>
    <r>
      <rPr>
        <sz val="14"/>
        <color rgb="FF000000"/>
        <rFont val="Arial"/>
        <family val="2"/>
      </rPr>
      <t>746 Avenue Général Cartier
73000 Chambéry
8h-12h30</t>
    </r>
  </si>
  <si>
    <t>Désencombrement piles et cartouches d'encre 1h
Au RDC
1 palette de cartouches d'encre encore dans leurs cartons : penser à séparer le carton des cartouches lors de la pesée.
Prévoir 1 transpalette
Il y a envrion 60L de piles à collecter (rentre dans 1x240L)</t>
  </si>
  <si>
    <r>
      <t xml:space="preserve">(82771) SEPECC
</t>
    </r>
    <r>
      <rPr>
        <sz val="16"/>
        <color rgb="FF000000"/>
        <rFont val="Arial"/>
        <family val="2"/>
      </rPr>
      <t xml:space="preserve">232 Rue du Stade 
38890 MONTCARRA
</t>
    </r>
    <r>
      <rPr>
        <b/>
        <sz val="16"/>
        <color rgb="FF000000"/>
        <rFont val="Arial"/>
        <family val="2"/>
      </rPr>
      <t xml:space="preserve">
8h-12h / 13h30-17h30</t>
    </r>
  </si>
  <si>
    <t>Désarchivage 1h
RDC
Vider 1x770 du client dans 3x360 de chez nous</t>
  </si>
  <si>
    <t>REUNION PERSONNEL 13H</t>
  </si>
  <si>
    <t>Artem entretien Jessica 11h</t>
  </si>
  <si>
    <t>ALI ABSENT</t>
  </si>
  <si>
    <t>CADS CHAMBERY G1 + G5 + G6</t>
  </si>
  <si>
    <t xml:space="preserve"> lundi 23/02</t>
  </si>
  <si>
    <t xml:space="preserve">  mardi 24/02</t>
  </si>
  <si>
    <t xml:space="preserve"> mercredi 25/02</t>
  </si>
  <si>
    <t xml:space="preserve"> jeudi 26/02</t>
  </si>
  <si>
    <t>vendredi 27/02</t>
  </si>
  <si>
    <t xml:space="preserve"> </t>
  </si>
  <si>
    <r>
      <t>(24491) CADS Château Chambéry</t>
    </r>
    <r>
      <rPr>
        <sz val="14"/>
        <color rgb="FF000000"/>
        <rFont val="Arial"/>
        <family val="2"/>
      </rPr>
      <t xml:space="preserve">
2 Place du Château
73000 Chambéry
mardi -vendredi         09:00–12:00, 14:00–17:00
</t>
    </r>
  </si>
  <si>
    <t>DESARCHIVAGE 3 CAMIONS ET 3 COLLECTEURS (Stéphane + Franck + Ali)
PREVOIR 10 BACS 360L PAR CAMION
REMPLIR TOUT LES BACS AVEC LES ARCHIVES DES PHOTOS</t>
  </si>
  <si>
    <t>RETRAIT 3X360L
LIVRAISON 1X360L DEEE</t>
  </si>
  <si>
    <r>
      <t xml:space="preserve">(50115) GEODIS SAINT EGREVE
</t>
    </r>
    <r>
      <rPr>
        <sz val="14"/>
        <color rgb="FF000000"/>
        <rFont val="Arial"/>
        <family val="2"/>
      </rPr>
      <t xml:space="preserve">7 rue Fernand FOREST
38120 Saint Egrève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PRENDRE TOUT LES SACS SUPPLEMENTAIRES QUE L'ON POURRA TROUVER</t>
    </r>
  </si>
  <si>
    <t>Evacuation d'archives :
présenté sur étagère et au sol en boites à archives, Dossiers suspendus, Papier vrac, environ 24 cartons de déménagement.
Localisation gisement : Sous-Sol avec accès à l'extérieur dans le passage Henry Murger.
Possibilité de garer une camionnette devant la porte.
Poids estimé : 3500 Kg
 Merci de se présenter à l'accueil de l'agence pour qu'une personne vient ouvrir la porte d'accès au sous-sol. Tel de l'agence 04.79.44.60.09</t>
  </si>
  <si>
    <r>
      <t xml:space="preserve">(24407) ALINEA
</t>
    </r>
    <r>
      <rPr>
        <sz val="14"/>
        <color rgb="FF000000"/>
        <rFont val="Arial"/>
        <family val="2"/>
      </rPr>
      <t xml:space="preserve">Avenue de l'Île Brune
Zone Commerciale Cap des H
38120 SAINT-EGREVE
Lundi au vendredi : 09h30–19h00
</t>
    </r>
    <r>
      <rPr>
        <b/>
        <sz val="14"/>
        <color rgb="FF000000"/>
        <rFont val="Arial"/>
        <family val="2"/>
      </rPr>
      <t xml:space="preserve">
1x240 Papiers</t>
    </r>
  </si>
  <si>
    <t xml:space="preserve">
RETRAIT DU CLIENT CAR LIQUIDATION JUDICIAIRE</t>
  </si>
  <si>
    <r>
      <t xml:space="preserve">(81799) TPF INGENIERIE EYBENS
</t>
    </r>
    <r>
      <rPr>
        <sz val="14"/>
        <color rgb="FF000000"/>
        <rFont val="Arial"/>
        <family val="2"/>
      </rPr>
      <t>7 Rue Etienne de la Boetie
38320 EYBENS</t>
    </r>
    <r>
      <rPr>
        <sz val="14"/>
        <color rgb="FFFF0000"/>
        <rFont val="Arial"/>
        <family val="2"/>
      </rPr>
      <t xml:space="preserve">
3ème étage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9h-12h / 14h-18h</t>
    </r>
  </si>
  <si>
    <t>Désencombrement DEEE, papier, carton , polystyrène, DIB et mobilier
1h30
3ème etage avec ascenceur
Prévoir 1 diable pour le mini-frigo et 6x360 pour le reste</t>
  </si>
  <si>
    <r>
      <rPr>
        <b/>
        <sz val="14"/>
        <color rgb="FF000000"/>
        <rFont val="Arial"/>
        <family val="2"/>
      </rPr>
      <t>(67168) Saint-Maclou Echirolles</t>
    </r>
    <r>
      <rPr>
        <sz val="14"/>
        <color rgb="FF000000"/>
        <rFont val="Arial"/>
        <family val="2"/>
      </rPr>
      <t xml:space="preserve">
1 Cr Jean Jaurès
38130 Échirolles
04 76 09 30 25 </t>
    </r>
  </si>
  <si>
    <t>CHANGER LES 2 BACS ET BIEN METTRE 2 BACS SECURISES</t>
  </si>
  <si>
    <t>NAVETTE BIODECHET DU SITE DE FONTAINE AU CENTRE DE COMPOSTAGE DE MURIANETTE (PROTOCOLE)</t>
  </si>
  <si>
    <r>
      <t xml:space="preserve">(24875) SINTEGRA 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TOUT LES BACS SONT SECU 
PROTOCOLE OBLIGATOIRE
</t>
    </r>
    <r>
      <rPr>
        <b/>
        <u/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papiers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MD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cartons</t>
    </r>
  </si>
  <si>
    <t>Camion 8</t>
  </si>
  <si>
    <t>Initialement prévu 20/02</t>
  </si>
  <si>
    <r>
      <rPr>
        <b/>
        <sz val="14"/>
        <color rgb="FF000000"/>
        <rFont val="Arial"/>
        <family val="2"/>
      </rPr>
      <t>(23778) AEROPORT CHAMBERY</t>
    </r>
    <r>
      <rPr>
        <sz val="14"/>
        <color rgb="FF000000"/>
        <rFont val="Arial"/>
        <family val="2"/>
      </rPr>
      <t xml:space="preserve">
Route de l'Aéroport
73420 VIVIERS DU LAC
Lundi au vendredi : 8h-12h / 13h-16h
06 60 96 53 61
</t>
    </r>
    <r>
      <rPr>
        <b/>
        <sz val="14"/>
        <color rgb="FF000000"/>
        <rFont val="Arial"/>
        <family val="2"/>
      </rPr>
      <t xml:space="preserve">
1x120 Papiers + 1x770 MD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S09 :</t>
    </r>
    <r>
      <rPr>
        <b/>
        <sz val="14"/>
        <color rgb="FF00B050"/>
        <rFont val="Arial"/>
        <family val="2"/>
      </rPr>
      <t xml:space="preserve"> LIVRAISON (ATTETION GROS REASSORT DE CORBEILLE)</t>
    </r>
  </si>
  <si>
    <t>Papiers
Canettes
Bouteilles PET
Emballage en mélange
Verre
Capsules café
Cartons à plat
Petit matériel de bureaux</t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</si>
  <si>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 ALPES
</t>
    </r>
    <r>
      <rPr>
        <b/>
        <sz val="14"/>
        <color rgb="FFFF0000"/>
        <rFont val="Arial"/>
        <family val="2"/>
      </rPr>
      <t>19/12/2025 au 25/04/2026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LIVRER 1 CARTON DE SACS</t>
    </r>
  </si>
  <si>
    <t xml:space="preserve">
2x 770 Carton 3x Films plastiques
1x MD + Glassine</t>
  </si>
  <si>
    <t>ENTRETIEN CDD TREMPLIN AVEC JESSICA ET JONATHAN 11h</t>
  </si>
  <si>
    <r>
      <t>(24402) AGAP2 D/I</t>
    </r>
    <r>
      <rPr>
        <sz val="14"/>
        <color rgb="FF000000"/>
        <rFont val="Arial"/>
        <family val="2"/>
      </rPr>
      <t xml:space="preserve">
Immeuble LE PULSAR
10 Av. Doyen Louis Weil
38000 Grenoble
</t>
    </r>
    <r>
      <rPr>
        <b/>
        <sz val="14"/>
        <color rgb="FFFF0000"/>
        <rFont val="Arial"/>
        <family val="2"/>
      </rPr>
      <t>1er étage</t>
    </r>
    <r>
      <rPr>
        <sz val="14"/>
        <color rgb="FF000000"/>
        <rFont val="Arial"/>
        <family val="2"/>
      </rPr>
      <t xml:space="preserve">
08:00–20:00
</t>
    </r>
    <r>
      <rPr>
        <b/>
        <sz val="14"/>
        <color rgb="FF000000"/>
        <rFont val="Arial"/>
        <family val="2"/>
      </rPr>
      <t>corbeilles fermées</t>
    </r>
  </si>
  <si>
    <t>Papiers
Gobelets carton
Cartouches encre</t>
  </si>
  <si>
    <r>
      <t xml:space="preserve">(76973) KERCIA SOLUTIONS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- vendredi : 9h-12h / 14h-18h
</t>
    </r>
    <r>
      <rPr>
        <b/>
        <sz val="14"/>
        <color rgb="FF000000"/>
        <rFont val="Arial"/>
        <family val="2"/>
      </rPr>
      <t xml:space="preserve">
Collecte en sacs</t>
    </r>
  </si>
  <si>
    <t>Papiers
Cartons
Bouteilles PET
Verre</t>
  </si>
  <si>
    <t>CHANGEMENT DU BAC SECU CAR LA SERRURE EST HS
BIEN LIVRER UN BAC 360 SECU</t>
  </si>
  <si>
    <t>LIVRAISON 1 ETIQUETTE MD + REETIQUETAGE DE TOUT LES BACS</t>
  </si>
  <si>
    <r>
      <t xml:space="preserve">(10636) SARETEC  </t>
    </r>
    <r>
      <rPr>
        <b/>
        <sz val="20"/>
        <color rgb="FF1616FA"/>
        <rFont val="Arial"/>
        <family val="2"/>
      </rPr>
      <t>B/F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15 chemin du Vieux Chêne
38240 Meylan
Mme Sylvie Gosteau: 04.76.04.15.84
9h12h-14h17h
</t>
    </r>
    <r>
      <rPr>
        <b/>
        <sz val="14"/>
        <color rgb="FF000000"/>
        <rFont val="Arial"/>
        <family val="2"/>
      </rPr>
      <t>1x120 Gobelets Cartons + 1x240 Papiers</t>
    </r>
  </si>
  <si>
    <t>Papiers
Gob Cart</t>
  </si>
  <si>
    <r>
      <t xml:space="preserve">(62511) SPIE BATIGNOLLES ALBERTVILLE
</t>
    </r>
    <r>
      <rPr>
        <sz val="14"/>
        <color rgb="FF000000"/>
        <rFont val="Arial"/>
        <family val="2"/>
      </rPr>
      <t>251 Chemin de la Maladière
73200 ALBERTVILLE
8h-16h</t>
    </r>
    <r>
      <rPr>
        <b/>
        <sz val="14"/>
        <color rgb="FF000000"/>
        <rFont val="Arial"/>
        <family val="2"/>
      </rPr>
      <t xml:space="preserve">
1x120 Papiers </t>
    </r>
    <r>
      <rPr>
        <b/>
        <sz val="14"/>
        <color rgb="FFFF0000"/>
        <rFont val="Arial"/>
        <family val="2"/>
      </rPr>
      <t>+ collecte en sacs pour les autres déchets</t>
    </r>
  </si>
  <si>
    <r>
      <t>(78919) Siemens Electronic Design Automation</t>
    </r>
    <r>
      <rPr>
        <b/>
        <sz val="20"/>
        <color rgb="FF1616FA"/>
        <rFont val="Arial"/>
        <family val="2"/>
      </rPr>
      <t xml:space="preserve"> F/F</t>
    </r>
    <r>
      <rPr>
        <b/>
        <sz val="22"/>
        <color rgb="FF8EDBFA"/>
        <rFont val="Arial"/>
        <family val="2"/>
      </rPr>
      <t xml:space="preserve">
</t>
    </r>
    <r>
      <rPr>
        <b/>
        <sz val="14"/>
        <rFont val="Arial"/>
        <family val="2"/>
      </rPr>
      <t>Batiment le coloft Bâtiment C</t>
    </r>
    <r>
      <rPr>
        <sz val="14"/>
        <rFont val="Arial"/>
        <family val="2"/>
      </rPr>
      <t xml:space="preserve">
22 chemin du vieux chêne 
382401 MEYLAN </t>
    </r>
  </si>
  <si>
    <t>RETRAIT 5X240
LIVRAISON 5X240 "PAPIERS/CARTONS"</t>
  </si>
  <si>
    <r>
      <t>(8395) CERA Uriage</t>
    </r>
    <r>
      <rPr>
        <sz val="14"/>
        <color rgb="FF000000"/>
        <rFont val="Arial"/>
        <family val="2"/>
      </rPr>
      <t xml:space="preserve">
82 Rte de Gières
38410 Uriage
lundi        Fermé
mardi-vendredi       09:15–12:30, 13:30–18:00
</t>
    </r>
    <r>
      <rPr>
        <b/>
        <sz val="14"/>
        <color rgb="FF000000"/>
        <rFont val="Arial"/>
        <family val="2"/>
      </rPr>
      <t>Sacs dans Aquilux, cartons</t>
    </r>
  </si>
  <si>
    <r>
      <t xml:space="preserve">(81799) TPF INGENIERIE EYBENS
</t>
    </r>
    <r>
      <rPr>
        <sz val="14"/>
        <color rgb="FF000000"/>
        <rFont val="Arial"/>
        <family val="2"/>
      </rPr>
      <t>7 Rue Etienne de la Boetie
38320 EYBENS</t>
    </r>
    <r>
      <rPr>
        <sz val="14"/>
        <color rgb="FFFF0000"/>
        <rFont val="Arial"/>
        <family val="2"/>
      </rPr>
      <t xml:space="preserve">
3ème étage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au vendredi : 9h-12h / 14h-18h
</t>
    </r>
    <r>
      <rPr>
        <b/>
        <sz val="14"/>
        <color rgb="FF000000"/>
        <rFont val="Arial"/>
        <family val="2"/>
      </rPr>
      <t>Sacs</t>
    </r>
  </si>
  <si>
    <t>Papiers
Essuis-mains</t>
  </si>
  <si>
    <t>Bouteilles PET
Piles (ALD)
DEEE (ALD)
Cartouches d'encre (ALD)</t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</si>
  <si>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>Coordonnées GPS 45.119463, 5.701846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sz val="14"/>
        <color rgb="FF000000"/>
        <rFont val="Arial"/>
        <family val="2"/>
      </rPr>
      <t xml:space="preserve">
</t>
    </r>
  </si>
  <si>
    <r>
      <t xml:space="preserve">CHANGER LE BAC 360 PAR UN BAC 360 PAPIERS/CARTONS </t>
    </r>
    <r>
      <rPr>
        <b/>
        <u/>
        <sz val="14"/>
        <color rgb="FF000000"/>
        <rFont val="Arial"/>
        <family val="2"/>
      </rPr>
      <t>SECU</t>
    </r>
  </si>
  <si>
    <r>
      <t>(49134) VERKOR B/B</t>
    </r>
    <r>
      <rPr>
        <sz val="14"/>
        <color rgb="FF000000"/>
        <rFont val="Arial"/>
        <family val="2"/>
      </rPr>
      <t xml:space="preserve">
Rue Henri Tarze
38000 GRENOBLE
9h-17h
</t>
    </r>
    <r>
      <rPr>
        <b/>
        <sz val="14"/>
        <color rgb="FF000000"/>
        <rFont val="Arial"/>
        <family val="2"/>
      </rPr>
      <t xml:space="preserve">2X360L papier
</t>
    </r>
    <r>
      <rPr>
        <b/>
        <sz val="14"/>
        <color rgb="FFFF0000"/>
        <rFont val="Arial"/>
        <family val="2"/>
      </rPr>
      <t>SIGNATURE DU BON OBLIGATOIRE PAR MAYA (BATIMENT B3)</t>
    </r>
  </si>
  <si>
    <r>
      <t xml:space="preserve">(82186) SAMSE POLE DE FORMATION EYBENS
</t>
    </r>
    <r>
      <rPr>
        <sz val="14"/>
        <color rgb="FF000000"/>
        <rFont val="Arial"/>
        <family val="2"/>
      </rPr>
      <t xml:space="preserve">16 Rue Irène Joliot Curie
38320 EYBENS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8h30-16h30</t>
    </r>
    <r>
      <rPr>
        <b/>
        <sz val="14"/>
        <color rgb="FF000000"/>
        <rFont val="Arial"/>
        <family val="2"/>
      </rPr>
      <t xml:space="preserve">
1x770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(Gobelets cartons uniquement)</t>
    </r>
  </si>
  <si>
    <t xml:space="preserve">Gobelets cartons 
</t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</si>
  <si>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MONBONNOT-ST-MARTIN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 + 2x770 Cartons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</si>
  <si>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Papiers
Bouteilles PET
Canettes
Capsules cafés
Cartons (2x770)
DIB (2x770)
Piles (ALD)
DEEE (ALD)</t>
  </si>
  <si>
    <t>Papiers
Emballages en mélange</t>
  </si>
  <si>
    <r>
      <t xml:space="preserve">(24746) LCL Chambéry Colonne </t>
    </r>
    <r>
      <rPr>
        <sz val="14"/>
        <color rgb="FF000000"/>
        <rFont val="Arial"/>
        <family val="2"/>
      </rPr>
      <t xml:space="preserve">
26 Boulevard de la Colonne
73000 Chambéry
mardi, mercredi, vendredi 8h30 - 12h00  13h30 - 18h00</t>
    </r>
  </si>
  <si>
    <t>Désarchivage d'une trentaine de sas remplis de papier.
SOUS-SOL Sans ascenceur.
Prévoir 6x360L pour mettre dedans.</t>
  </si>
  <si>
    <r>
      <t>(9665) MAGASIN BOULANGER Saint Martin d'Hères</t>
    </r>
    <r>
      <rPr>
        <sz val="14"/>
        <color rgb="FF000000"/>
        <rFont val="Arial"/>
        <family val="2"/>
      </rPr>
      <t xml:space="preserve">
136 avenue Gabriel Péri
38400 Saint Martin d'Hères
9h-17h
Mme Camille RAUD 06.11.94.24.39
prévenir par mail la veille
camille.raud@boulanger.com
</t>
    </r>
    <r>
      <rPr>
        <b/>
        <sz val="14"/>
        <color rgb="FF000000"/>
        <rFont val="Arial"/>
        <family val="2"/>
      </rPr>
      <t xml:space="preserve">
360P Sécu,770MD</t>
    </r>
  </si>
  <si>
    <r>
      <rPr>
        <b/>
        <sz val="14"/>
        <color rgb="FF000000"/>
        <rFont val="Arial"/>
        <family val="2"/>
      </rPr>
      <t>(76520) HERVE THERMIQUE</t>
    </r>
    <r>
      <rPr>
        <sz val="14"/>
        <color rgb="FF000000"/>
        <rFont val="Arial"/>
        <family val="2"/>
      </rPr>
      <t xml:space="preserve">
9 Rue Marcel Chabloz
38400 SAINT MARTIN D'HERES
</t>
    </r>
    <r>
      <rPr>
        <b/>
        <sz val="14"/>
        <color rgb="FF000000"/>
        <rFont val="Arial"/>
        <family val="2"/>
      </rPr>
      <t>0687974831</t>
    </r>
    <r>
      <rPr>
        <sz val="14"/>
        <color rgb="FF000000"/>
        <rFont val="Arial"/>
        <family val="2"/>
      </rPr>
      <t xml:space="preserve">
8h-12h / 13h-17h
</t>
    </r>
    <r>
      <rPr>
        <b/>
        <sz val="14"/>
        <color rgb="FF000000"/>
        <rFont val="Arial"/>
        <family val="2"/>
      </rPr>
      <t xml:space="preserve">
1x240 Papiers/Cartons + 1x240 MD</t>
    </r>
  </si>
  <si>
    <t>Papiers
Cartons
Bouteilles PET
Canettes</t>
  </si>
  <si>
    <r>
      <t xml:space="preserve">(24528) CCI Grenoble A/E
</t>
    </r>
    <r>
      <rPr>
        <sz val="14"/>
        <color rgb="FF000000"/>
        <rFont val="Arial"/>
        <family val="2"/>
      </rPr>
      <t xml:space="preserve">5-7 place Schuman
38000 Grenoble
MNE Pares 06 03 91 42 77 
</t>
    </r>
    <r>
      <rPr>
        <b/>
        <sz val="14"/>
        <color rgb="FF000000"/>
        <rFont val="Arial"/>
        <family val="2"/>
      </rPr>
      <t>360P,2x360MD
DEMANDER MME BEL OU MR GAIRALDI</t>
    </r>
  </si>
  <si>
    <t>PRENDRE 2X770 POUR LES CARTONS DU 2EME ETAGE</t>
  </si>
  <si>
    <r>
      <rPr>
        <b/>
        <sz val="14"/>
        <color rgb="FF000000"/>
        <rFont val="Arial"/>
        <family val="2"/>
      </rPr>
      <t xml:space="preserve">(8349) CERA Modane
</t>
    </r>
    <r>
      <rPr>
        <sz val="14"/>
        <color rgb="FF000000"/>
        <rFont val="Arial"/>
        <family val="2"/>
      </rPr>
      <t xml:space="preserve">1 rue de la Concorde
73500 Fourneaux
</t>
    </r>
    <r>
      <rPr>
        <b/>
        <sz val="14"/>
        <color rgb="FF000000"/>
        <rFont val="Arial"/>
        <family val="2"/>
      </rPr>
      <t>Corbeilles fermées, Sacs blancs, cartons</t>
    </r>
    <r>
      <rPr>
        <sz val="14"/>
        <color rgb="FF000000"/>
        <rFont val="Arial"/>
        <family val="2"/>
      </rPr>
      <t xml:space="preserve">
</t>
    </r>
  </si>
  <si>
    <t>PAS DE COLLECTE
LIVRER 1 AQUILUX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</si>
  <si>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b/>
        <sz val="14"/>
        <color rgb="FF000000"/>
        <rFont val="Arial"/>
        <family val="2"/>
      </rPr>
      <t xml:space="preserve">
1x120 Bio + 1x770 DIB 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LIVRER 4 CARTONS DE SACS 110L NOIR A MME PASCALINE SASSO</t>
    </r>
  </si>
  <si>
    <r>
      <t>(24389) A.RAYMOND France  Fluide Connection</t>
    </r>
    <r>
      <rPr>
        <b/>
        <sz val="18"/>
        <color rgb="FF00B0F0"/>
        <rFont val="Arial"/>
        <family val="2"/>
      </rPr>
      <t xml:space="preserve"> A/B</t>
    </r>
    <r>
      <rPr>
        <sz val="14"/>
        <rFont val="Arial"/>
        <family val="2"/>
      </rPr>
      <t xml:space="preserve">
TECHNISUD
</t>
    </r>
    <r>
      <rPr>
        <b/>
        <sz val="18"/>
        <color rgb="FFFF0000"/>
        <rFont val="Arial"/>
        <family val="2"/>
      </rPr>
      <t>BAT. H - Quai L</t>
    </r>
    <r>
      <rPr>
        <sz val="14"/>
        <rFont val="Arial"/>
        <family val="2"/>
      </rPr>
      <t xml:space="preserve">
123 rue Hilaire de Chardonnet
38100 Grenoble
</t>
    </r>
    <r>
      <rPr>
        <sz val="14"/>
        <color rgb="FFFF0000"/>
        <rFont val="Arial"/>
        <family val="2"/>
      </rPr>
      <t xml:space="preserve">
8h30-12h  14h-15h30
</t>
    </r>
    <r>
      <rPr>
        <sz val="14"/>
        <rFont val="Arial"/>
        <family val="2"/>
      </rPr>
      <t xml:space="preserve">Mr FLEURET 
04 57 04 25 14
Aller à la zone reception
</t>
    </r>
    <r>
      <rPr>
        <b/>
        <sz val="14"/>
        <rFont val="Arial"/>
        <family val="2"/>
      </rPr>
      <t xml:space="preserve">2X770MD
</t>
    </r>
    <r>
      <rPr>
        <b/>
        <sz val="14"/>
        <color rgb="FFFF0000"/>
        <rFont val="Arial"/>
        <family val="2"/>
      </rPr>
      <t>DEMANDER Mr STAVRAS
Si sac mal triés photo Denis et noter NB de sac HS</t>
    </r>
    <r>
      <rPr>
        <sz val="14"/>
        <rFont val="Arial"/>
        <family val="2"/>
      </rPr>
      <t xml:space="preserve">
</t>
    </r>
  </si>
  <si>
    <r>
      <t>(24609) ECM TECHNOLOGIE Hilaire B/B</t>
    </r>
    <r>
      <rPr>
        <sz val="14"/>
        <color rgb="FF000000"/>
        <rFont val="Arial"/>
        <family val="2"/>
      </rPr>
      <t xml:space="preserve">
109 Rue Hilaire de Chardonnet
38100 Grenoble
lundi-vendredi       08:00–18:00
</t>
    </r>
  </si>
  <si>
    <t>COLLECTE :
1X360 PAPIERS + 1X360 MD
A LIVRER :
1X360 DEEE</t>
  </si>
  <si>
    <r>
      <t xml:space="preserve">(24594) DDFIP 38 - DDFIP ISERE Joseph Vallier
</t>
    </r>
    <r>
      <rPr>
        <sz val="14"/>
        <color rgb="FF000000"/>
        <rFont val="Arial"/>
        <family val="2"/>
      </rPr>
      <t>9 Boulevard Joseph Vallier
38000 Grenoble
0411257686 ou 0411257687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CODE 4590A</t>
    </r>
  </si>
  <si>
    <t>cartouches</t>
  </si>
  <si>
    <t>1*360 papiers cartons 
1*360 MD</t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</si>
  <si>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
</t>
    </r>
    <r>
      <rPr>
        <b/>
        <sz val="14"/>
        <color rgb="FF000000"/>
        <rFont val="Arial"/>
        <family val="2"/>
      </rPr>
      <t xml:space="preserve">
1X770 Papiers + 1X770 MD</t>
    </r>
  </si>
  <si>
    <t>RETRAIT 1X240 DEEE
+
LIVRAISON 1X240 DEEE</t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</si>
  <si>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 xml:space="preserve">Lieu dit les Gabelins
73220 Aiton
</t>
    </r>
    <r>
      <rPr>
        <b/>
        <sz val="14"/>
        <color rgb="FF000000"/>
        <rFont val="Arial"/>
        <family val="2"/>
      </rPr>
      <t>360Psécu,770MDsécu,770film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étirable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intégrer  à chaque passage la collecte du caisson et faire la destruction 
Si changement de jour : chantal.leformal@idex.fr      
PROTOCOLE DE COLLECTE OBLIGATOIRE</t>
    </r>
  </si>
  <si>
    <t>PONCTUEL :
COLLECTE PILES + CARTOUCHES D'ENCRE</t>
  </si>
  <si>
    <t>RETRAIT 4X240 "PAPIERS/CARTONS"</t>
  </si>
  <si>
    <r>
      <t xml:space="preserve">(71598) ORTEC MAURIENNE
</t>
    </r>
    <r>
      <rPr>
        <sz val="14"/>
        <color rgb="FF000000"/>
        <rFont val="Arial"/>
        <family val="2"/>
      </rPr>
      <t xml:space="preserve">Zone industrielle Les Glaires
95 Route du Grand Chatelard
73300 La Tour en Maurienne
</t>
    </r>
    <r>
      <rPr>
        <b/>
        <sz val="14"/>
        <color rgb="FF000000"/>
        <rFont val="Arial"/>
        <family val="2"/>
      </rPr>
      <t>Collecte en sacs dans Aquilux</t>
    </r>
  </si>
  <si>
    <t>Gobelets cartons 
Papiers</t>
  </si>
  <si>
    <r>
      <t>(24397) ACTEMIUM</t>
    </r>
    <r>
      <rPr>
        <sz val="14"/>
        <color rgb="FF000000"/>
        <rFont val="Arial"/>
        <family val="2"/>
      </rPr>
      <t xml:space="preserve">
147 Allée des Blachères
73000 Chambéry
lundi au vendredi 8h30 - 17h30
</t>
    </r>
    <r>
      <rPr>
        <b/>
        <sz val="14"/>
        <color rgb="FF000000"/>
        <rFont val="Arial"/>
        <family val="2"/>
      </rPr>
      <t xml:space="preserve">360 Papiers/Cartons </t>
    </r>
    <r>
      <rPr>
        <b/>
        <u/>
        <sz val="14"/>
        <color rgb="FFFF0000"/>
        <rFont val="Arial"/>
        <family val="2"/>
      </rPr>
      <t>SECU</t>
    </r>
  </si>
  <si>
    <t>BIEN CHANGER LE BAC ET METTRE UN BAC 360 SECU</t>
  </si>
  <si>
    <r>
      <t xml:space="preserve">(24844) SATIL CORPORATION CHAMBERY (Ex : PONCIN Métal)
</t>
    </r>
    <r>
      <rPr>
        <sz val="14"/>
        <color rgb="FF000000"/>
        <rFont val="Arial"/>
        <family val="2"/>
      </rPr>
      <t xml:space="preserve">140 rue Lavoisier
73000 Chambéry
</t>
    </r>
  </si>
  <si>
    <r>
      <rPr>
        <b/>
        <sz val="14"/>
        <color rgb="FF000000"/>
        <rFont val="Arial"/>
        <family val="2"/>
      </rPr>
      <t>(8301) CERA CHAMBERY JAURES</t>
    </r>
    <r>
      <rPr>
        <sz val="14"/>
        <color rgb="FF000000"/>
        <rFont val="Arial"/>
        <family val="2"/>
      </rPr>
      <t xml:space="preserve">
22 Avenue Jean Jaurès
73000 Chambéry
mardi au vendredi 9h15 - 12h30   13h30 - 18h00</t>
    </r>
  </si>
  <si>
    <r>
      <t xml:space="preserve">(24424) Association SAVOIEXPO 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
Uniquement Bio déchet</t>
    </r>
  </si>
  <si>
    <r>
      <rPr>
        <b/>
        <sz val="14"/>
        <color rgb="FF000000"/>
        <rFont val="Arial"/>
        <family val="2"/>
      </rPr>
      <t>(8302) CERA CHAMBERY JOPPET</t>
    </r>
    <r>
      <rPr>
        <sz val="14"/>
        <color rgb="FF000000"/>
        <rFont val="Arial"/>
        <family val="2"/>
      </rPr>
      <t xml:space="preserve">
265 Avenue de Turin
73000 Chambéry
mardi au vendredi 9h15 - 12h30   13h30 - 18h00</t>
    </r>
  </si>
  <si>
    <r>
      <t>(8303) CERA Chambéry le Haut</t>
    </r>
    <r>
      <rPr>
        <sz val="14"/>
        <color rgb="FF000000"/>
        <rFont val="Arial"/>
        <family val="2"/>
      </rPr>
      <t xml:space="preserve">
Centre Commercial
231 Avenue d'Annecy
73000 Chambéry
mardi au vendredi 9h15 - 12h30   13h30 - 18h00</t>
    </r>
  </si>
  <si>
    <r>
      <t>(24494) CADS Chambéry Le Haut</t>
    </r>
    <r>
      <rPr>
        <sz val="14"/>
        <color rgb="FF000000"/>
        <rFont val="Arial"/>
        <family val="2"/>
      </rPr>
      <t xml:space="preserve">
99 Avenue d'Annecy
73000 Chambéry
mardi au vendredi </t>
    </r>
    <r>
      <rPr>
        <b/>
        <sz val="14"/>
        <color rgb="FFFF0000"/>
        <rFont val="Arial"/>
        <family val="2"/>
      </rPr>
      <t>9h00 - 12h00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S09</t>
    </r>
    <r>
      <rPr>
        <b/>
        <sz val="14"/>
        <color rgb="FF00B050"/>
        <rFont val="Arial"/>
        <family val="2"/>
      </rPr>
      <t xml:space="preserve"> : COLLECTE CARTOUCHES D'ENCRE</t>
    </r>
  </si>
  <si>
    <r>
      <rPr>
        <b/>
        <sz val="14"/>
        <color rgb="FF000000"/>
        <rFont val="Arial"/>
        <family val="2"/>
      </rPr>
      <t>(24833) POINT P Chambéry Aietaz</t>
    </r>
    <r>
      <rPr>
        <sz val="14"/>
        <color rgb="FF000000"/>
        <rFont val="Arial"/>
        <family val="2"/>
      </rPr>
      <t xml:space="preserve">
161 Avenue du Grand Arietaz
73000 Chambéry
lundi au jeudi 7h30 - 12h00   13h45 - 17h15
vendredi 7h30 - 12h00   13h45 - 16h00</t>
    </r>
  </si>
  <si>
    <r>
      <t xml:space="preserve">(62248) POINT P CARRELAGE CHAMBERY
</t>
    </r>
    <r>
      <rPr>
        <sz val="14"/>
        <color rgb="FF000000"/>
        <rFont val="Arial"/>
        <family val="2"/>
      </rPr>
      <t>140 Rue Paul Gidon
ZA Erier
73000 Chambery
Mardi au vendredi : 9h-12h / 13h30-18h</t>
    </r>
  </si>
  <si>
    <r>
      <t>(24639) ENTREPOT du BRICOLAGE Gap</t>
    </r>
    <r>
      <rPr>
        <sz val="14"/>
        <color rgb="FF000000"/>
        <rFont val="Arial"/>
        <family val="2"/>
      </rPr>
      <t xml:space="preserve">
26 Bd d'Orient
05000 Gap
lundi-vendredi    07:30–19:00
</t>
    </r>
    <r>
      <rPr>
        <b/>
        <sz val="14"/>
        <color rgb="FF000000"/>
        <rFont val="Arial"/>
        <family val="2"/>
      </rPr>
      <t>1x240 Papiers + 1x770 Cartons + 1x770 MD</t>
    </r>
  </si>
  <si>
    <t>Papiers
Cartons
Bouteille PET
Canttes
Gobelets cartons
Capsules cafés</t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</si>
  <si>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</t>
    </r>
  </si>
  <si>
    <t xml:space="preserve">DESENCOMBREMENT MOBILIER + DEEE
1h30 2 personnes (Avec Francis)
RDC + 1er étage
IMPRIMER PHOTOS + BSD </t>
  </si>
  <si>
    <r>
      <t xml:space="preserve">(24922) GEODIS D&amp;E HAUTE ALPES (Ex : TRANSPORT DEVOLUY)
</t>
    </r>
    <r>
      <rPr>
        <sz val="14"/>
        <color rgb="FF000000"/>
        <rFont val="Arial"/>
        <family val="2"/>
      </rPr>
      <t xml:space="preserve">4 rue des Silos
05000 Gap
</t>
    </r>
    <r>
      <rPr>
        <b/>
        <sz val="14"/>
        <color rgb="FF000000"/>
        <rFont val="Arial"/>
        <family val="2"/>
      </rPr>
      <t>240P,770MD</t>
    </r>
  </si>
  <si>
    <t>Papiers
Canettes
Bouteilles PET
Gobelets Cartons</t>
  </si>
  <si>
    <r>
      <t xml:space="preserve">(63272) CELDA SAINT RAMBERT D'ALBON
</t>
    </r>
    <r>
      <rPr>
        <sz val="14"/>
        <color theme="1"/>
        <rFont val="Arial"/>
        <family val="2"/>
      </rPr>
      <t xml:space="preserve">4 Rue de Marseille  
26140 Saint Rambert d'Albon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Mardi - Vendredi : 8h30 - 12h00 / 13h30 - 17h30
Jeudi : 8h30 - 12h00 / 14h30 - 17h30
On peut appeler le 04 82 28 13 96 pour signaler notre présence</t>
    </r>
  </si>
  <si>
    <r>
      <t xml:space="preserve">(80855) LOOMIS GAP
</t>
    </r>
    <r>
      <rPr>
        <sz val="14"/>
        <color rgb="FF000000"/>
        <rFont val="Arial"/>
        <family val="2"/>
      </rPr>
      <t xml:space="preserve">45 Route de Rambaud 
05000 GAP
Lundi au vendredi : 8h-16h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Prendre l'équivalent de 3x770</t>
    </r>
  </si>
  <si>
    <r>
      <t xml:space="preserve">Sacs  de papiers
</t>
    </r>
    <r>
      <rPr>
        <sz val="14"/>
        <color rgb="FFFF0000"/>
        <rFont val="Arial"/>
        <family val="2"/>
      </rPr>
      <t>Prendre l'équivalent de 3x770</t>
    </r>
  </si>
  <si>
    <r>
      <t xml:space="preserve">(73526) MATERNITE CENTRE HOSPITALIER DE GAP SODILAC
</t>
    </r>
    <r>
      <rPr>
        <sz val="14"/>
        <color rgb="FF000000"/>
        <rFont val="Arial"/>
        <family val="2"/>
      </rPr>
      <t>1 Place Auguste Muret
05000 GAP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CODE PORTE : 1670X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Claire CHEVALIER : 0492407896</t>
    </r>
    <r>
      <rPr>
        <b/>
        <sz val="14"/>
        <color rgb="FF000000"/>
        <rFont val="Arial"/>
        <family val="2"/>
      </rPr>
      <t xml:space="preserve">
2 Aquiluxs Nourette
</t>
    </r>
    <r>
      <rPr>
        <b/>
        <sz val="14"/>
        <color rgb="FFFF0000"/>
        <rFont val="Arial"/>
        <family val="2"/>
      </rPr>
      <t>PROTOCOLE</t>
    </r>
  </si>
  <si>
    <t>RETRAIT DES 2 QUILUXS SUR PLACE</t>
  </si>
  <si>
    <r>
      <t xml:space="preserve">(82247) MATERNITE CENTRE HOSPITALIER DE GAP GUIGOZ
</t>
    </r>
    <r>
      <rPr>
        <sz val="14"/>
        <color rgb="FF000000"/>
        <rFont val="Arial"/>
        <family val="2"/>
      </rPr>
      <t>1 Place Auguste Muret
05000 GAP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CODE PORTE : 1670X
</t>
    </r>
    <r>
      <rPr>
        <b/>
        <sz val="14"/>
        <rFont val="Arial"/>
        <family val="2"/>
      </rPr>
      <t>3 Aquiluxs</t>
    </r>
  </si>
  <si>
    <t>INSTALLATION NOUVEAU CLIENT 
LIVRAISON 3 AQUILUX</t>
  </si>
  <si>
    <r>
      <t xml:space="preserve">(63217) CELDA ANNEYRON
</t>
    </r>
    <r>
      <rPr>
        <sz val="14"/>
        <color theme="1"/>
        <rFont val="Arial"/>
        <family val="2"/>
      </rPr>
      <t xml:space="preserve"> 2 Rue Jean Jaurès  
26140 Anneyron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Mardi - Vendredi : 8h30 - 12h00 / 13h30 - 17h30
Jeudi : 8h30 - 12h00 / 14h30 - 17h30
on peut appeler le 04 82 28 13 96 pour signaler notre présence</t>
    </r>
  </si>
  <si>
    <r>
      <t xml:space="preserve">(80716) BALL ADVANCED ALUMINIUM TECHNOLOGIES (COPAL)
</t>
    </r>
    <r>
      <rPr>
        <sz val="14"/>
        <color rgb="FF000000"/>
        <rFont val="Arial"/>
        <family val="2"/>
      </rPr>
      <t xml:space="preserve">Route de Marcollin
38270 BEAUREPAIRE
</t>
    </r>
    <r>
      <rPr>
        <b/>
        <sz val="14"/>
        <color rgb="FF000000"/>
        <rFont val="Arial"/>
        <family val="2"/>
      </rPr>
      <t xml:space="preserve">1x770 MD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S09</t>
    </r>
    <r>
      <rPr>
        <b/>
        <sz val="14"/>
        <color rgb="FF00B050"/>
        <rFont val="Arial"/>
        <family val="2"/>
      </rPr>
      <t xml:space="preserve"> : LIVRAISON SACS + AQUILUX</t>
    </r>
  </si>
  <si>
    <t>Gobelets carton
Canettes 
Bouteilles PET</t>
  </si>
  <si>
    <t>En sacs sur la base de 5 sacs PAPIER
+
3 sacs capsules café
+
Multi déchet</t>
  </si>
  <si>
    <t>PONCTUEL S09 :
COLLECTE PILES + DEEE</t>
  </si>
  <si>
    <r>
      <t>(9657) CCF (HSBC) Gambetta B/B</t>
    </r>
    <r>
      <rPr>
        <sz val="14"/>
        <color rgb="FF000000"/>
        <rFont val="Arial"/>
        <family val="2"/>
      </rPr>
      <t xml:space="preserve">
64 Bd Gambetta
38000 Grenoble
09:00–12:30, 14:00–17:30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</si>
  <si>
    <t>Jonathan Absent</t>
  </si>
  <si>
    <t>13h30 : Visite médicale Franck</t>
  </si>
  <si>
    <t xml:space="preserve">Installation GALA GEM </t>
  </si>
  <si>
    <t>lundi 02/03</t>
  </si>
  <si>
    <t xml:space="preserve">  mardi 03/03</t>
  </si>
  <si>
    <t xml:space="preserve"> mercredi 04/03</t>
  </si>
  <si>
    <t xml:space="preserve"> jeudi 05/03</t>
  </si>
  <si>
    <t>vendredi 06/03</t>
  </si>
  <si>
    <t>VALLEE DE LA BIEVRE 1/2</t>
  </si>
  <si>
    <t>Nord Isère Complet</t>
  </si>
  <si>
    <t>Jonathan</t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</si>
  <si>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38000 Grenoble</t>
    </r>
  </si>
  <si>
    <t>ENLEVEMENT DE 5 PALETTES DE PAPIER
2 VOYAGES
PREVOIR TRANSPALETTE</t>
  </si>
  <si>
    <t>5 BOITES D'ARCHIVES A RECUPERER EN PLUS (A METTRE DANS UN DEUXIEME SAC BLEU)</t>
  </si>
  <si>
    <r>
      <t>(8355) CERA Morestel</t>
    </r>
    <r>
      <rPr>
        <sz val="14"/>
        <color rgb="FF000000"/>
        <rFont val="Arial"/>
        <family val="2"/>
      </rPr>
      <t xml:space="preserve">
105 Place de L Hôtel de ville
38510 Morestel
lundi        Fermé
mardi-vendredi     09:15–12:30, 13:30–18:00</t>
    </r>
  </si>
  <si>
    <t>RETRAIT 4x360</t>
  </si>
  <si>
    <r>
      <t>(8294) CERA Le Bourg d'Oisans</t>
    </r>
    <r>
      <rPr>
        <sz val="14"/>
        <color rgb="FF000000"/>
        <rFont val="Arial"/>
        <family val="2"/>
      </rPr>
      <t xml:space="preserve">
Avenue Docteur Faure 
Immeuble le Belledonne
38520 LE BOURG D'OISANS
Lundi : Fermé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</si>
  <si>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(34467) BMF Apprieu
</t>
    </r>
    <r>
      <rPr>
        <sz val="14"/>
        <color rgb="FF000000"/>
        <rFont val="Arial"/>
        <family val="2"/>
      </rPr>
      <t xml:space="preserve">250 Route de Charavines
38140 Apprieu
</t>
    </r>
    <r>
      <rPr>
        <b/>
        <sz val="14"/>
        <color rgb="FF000000"/>
        <rFont val="Arial"/>
        <family val="2"/>
      </rPr>
      <t xml:space="preserve">
2x360 Papiers/cartons </t>
    </r>
  </si>
  <si>
    <t>VALLEE DE LA BIEVRE 2/2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</si>
  <si>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1x770 DIB</t>
    </r>
  </si>
  <si>
    <r>
      <t>(24924) TELT Bourget du Lac/Chambéry</t>
    </r>
    <r>
      <rPr>
        <sz val="14"/>
        <color rgb="FF000000"/>
        <rFont val="Arial"/>
        <family val="2"/>
      </rPr>
      <t xml:space="preserve">
455 Chemin de la Cassine
73000 Chambéry
Les bacs seront dans un local au RDC fermé à clefs et vous n'aurez pas les clefs .Les bureaux se trouvent au 6ème étage 
</t>
    </r>
    <r>
      <rPr>
        <b/>
        <sz val="14"/>
        <color rgb="FFFF0000"/>
        <rFont val="Arial"/>
        <family val="2"/>
      </rPr>
      <t>SE PRESENTER A L'ACCUEIL AVEC CARTE D'IDENTITE POUR RECUPERER UN BADGE D'ACCES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1x240 MD, 2x360 P/C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AVANT CHAQUE PESEE, ALLER VOIR JONATHAN</t>
    </r>
  </si>
  <si>
    <r>
      <t>(8793) France Travail La Cote Saint André</t>
    </r>
    <r>
      <rPr>
        <sz val="14"/>
        <color rgb="FF000000"/>
        <rFont val="Arial"/>
        <family val="2"/>
      </rPr>
      <t xml:space="preserve">
12 rue du Commandant Juhliet
38260 La Cote Saint André
</t>
    </r>
    <r>
      <rPr>
        <b/>
        <sz val="14"/>
        <color rgb="FF000000"/>
        <rFont val="Arial"/>
        <family val="2"/>
      </rPr>
      <t>1x360 Papiers/Cartons + 1x360 MD</t>
    </r>
  </si>
  <si>
    <r>
      <t>(12510) Aftral Chambéry (A/B)</t>
    </r>
    <r>
      <rPr>
        <sz val="14"/>
        <color rgb="FF000000"/>
        <rFont val="Arial"/>
        <family val="2"/>
      </rPr>
      <t xml:space="preserve">
619 Rue Denis Papin
73290 La Motte-Servolex
</t>
    </r>
  </si>
  <si>
    <r>
      <t>CHANGEMENT DE TOUT LES BACS
RRTRAIT DE TOUT LES BACS DU CLIENT
+
LIVRAISON :
1X240 "PAPIERS"</t>
    </r>
    <r>
      <rPr>
        <b/>
        <u/>
        <sz val="16"/>
        <color rgb="FFFF0000"/>
        <rFont val="Arial"/>
        <family val="2"/>
      </rPr>
      <t xml:space="preserve"> SECU</t>
    </r>
    <r>
      <rPr>
        <b/>
        <sz val="16"/>
        <color rgb="FFFF0000"/>
        <rFont val="Arial"/>
        <family val="2"/>
      </rPr>
      <t xml:space="preserve"> + 3 CLEFS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 + 1X770 "MD"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 + 1X770 "CARTONS"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
</t>
    </r>
  </si>
  <si>
    <r>
      <t xml:space="preserve">(80922) AREA DISTICT DES TROIS MASSFIS SITE DE RIVES
</t>
    </r>
    <r>
      <rPr>
        <sz val="14"/>
        <color rgb="FF000000"/>
        <rFont val="Arial"/>
        <family val="2"/>
      </rPr>
      <t xml:space="preserve">Autoroute A48
</t>
    </r>
    <r>
      <rPr>
        <b/>
        <sz val="14"/>
        <color rgb="FF000000"/>
        <rFont val="Arial"/>
        <family val="2"/>
      </rPr>
      <t>Barrière de péage de Rives</t>
    </r>
    <r>
      <rPr>
        <sz val="14"/>
        <color rgb="FF000000"/>
        <rFont val="Arial"/>
        <family val="2"/>
      </rPr>
      <t xml:space="preserve">
38690 COLOMBE
</t>
    </r>
    <r>
      <rPr>
        <b/>
        <sz val="14"/>
        <color rgb="FFFF0000"/>
        <rFont val="Arial"/>
        <family val="2"/>
      </rPr>
      <t>BADGE + PROTOCOLE OBLIGATOIRE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8h30-12h / 13h30-16h
</t>
    </r>
    <r>
      <rPr>
        <b/>
        <sz val="14"/>
        <color rgb="FFFF0000"/>
        <rFont val="Arial"/>
        <family val="2"/>
      </rPr>
      <t xml:space="preserve">Collecte en sacs des bouteilles plastiques à l'intérieur d'un bac 770L qui appartient au client.
</t>
    </r>
    <r>
      <rPr>
        <b/>
        <u/>
        <sz val="14"/>
        <color rgb="FFFF0000"/>
        <rFont val="Arial"/>
        <family val="2"/>
      </rPr>
      <t xml:space="preserve">ATTENTION : </t>
    </r>
    <r>
      <rPr>
        <b/>
        <sz val="14"/>
        <color rgb="FFFF0000"/>
        <rFont val="Arial"/>
        <family val="2"/>
      </rPr>
      <t>NE JAMAIS CHANGER LE BAC !</t>
    </r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</si>
  <si>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 xml:space="preserve">2x360 Papiers Confidentiels/Cartons
</t>
    </r>
  </si>
  <si>
    <t>Papiers confidentiuels
Cartons</t>
  </si>
  <si>
    <t>13h30 : VISITE MEDICALE AVEC INTERPRETE A FONTAINE</t>
  </si>
  <si>
    <t>Métal
Tétine
Verre
Nourettes plastiques</t>
  </si>
  <si>
    <r>
      <t>(62281) WINOA</t>
    </r>
    <r>
      <rPr>
        <sz val="14"/>
        <color rgb="FF000000"/>
        <rFont val="Arial"/>
        <family val="2"/>
      </rPr>
      <t xml:space="preserve">
528 Avenue de Savoie
38570  LE CHEYLAS
4</t>
    </r>
    <r>
      <rPr>
        <b/>
        <sz val="14"/>
        <color rgb="FF000000"/>
        <rFont val="Arial"/>
        <family val="2"/>
      </rPr>
      <t xml:space="preserve">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+ 2x770 MD </t>
    </r>
    <r>
      <rPr>
        <b/>
        <u/>
        <sz val="14"/>
        <color rgb="FFFF0000"/>
        <rFont val="Arial"/>
        <family val="2"/>
      </rPr>
      <t>SECU
TOUT LES BACS SONT SECU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</si>
  <si>
    <t xml:space="preserve">Papiers
Cartons
Gobelets carton
Canettes 
Bouteilles PET
</t>
  </si>
  <si>
    <t>LIVRAISON + MONTAGE DES FRONTONS
ATTETION, REMPLACER LES COUVERCLES SI JAMAIS ILS CASSENT QUAND ON MONTE LES FRONTONS SUR LES COUVERCLES DU CLIENT</t>
  </si>
  <si>
    <r>
      <t>(48640) MAAF BRIANCON A/B</t>
    </r>
    <r>
      <rPr>
        <sz val="14"/>
        <color rgb="FF000000"/>
        <rFont val="Arial"/>
        <family val="2"/>
      </rPr>
      <t xml:space="preserve">
6  Bis Avenue du General de Gaulle 
05100 BRIANCON 
Lundi au vendredi : 9h30-12h30  / 14h-18h 
</t>
    </r>
    <r>
      <rPr>
        <b/>
        <sz val="14"/>
        <color rgb="FF000000"/>
        <rFont val="Arial"/>
        <family val="2"/>
      </rPr>
      <t>Collecte à la corbeille</t>
    </r>
  </si>
  <si>
    <r>
      <t>(24836) France Travail Briançon B/B</t>
    </r>
    <r>
      <rPr>
        <sz val="14"/>
        <color rgb="FF000000"/>
        <rFont val="Arial"/>
        <family val="2"/>
      </rPr>
      <t xml:space="preserve">
Le Pre Du Moulin
6 Avenue du Général de Gaulle 
Batiment F
05100 BRIANCON
Lundi au vendredi : 08h30–16h00
</t>
    </r>
    <r>
      <rPr>
        <b/>
        <sz val="14"/>
        <color rgb="FFFF0000"/>
        <rFont val="Arial"/>
        <family val="2"/>
      </rPr>
      <t>JEUDI : 08h30–12h30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</si>
  <si>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r>
      <t>(62266) RADIALL</t>
    </r>
    <r>
      <rPr>
        <sz val="14"/>
        <color rgb="FF000000"/>
        <rFont val="Arial"/>
        <family val="2"/>
      </rPr>
      <t xml:space="preserve">
642 Rue Emile Romanet,
38340 Voreppe</t>
    </r>
  </si>
  <si>
    <t>DESENCOMBREMENT PILES 1h30 
PREVOIR CAISSES CROCO + VERMICULITES + DIABLE
Faire BSD + Imprimer photos</t>
  </si>
  <si>
    <r>
      <t>(67966) Banque Populaire AURA GAP + AGP</t>
    </r>
    <r>
      <rPr>
        <sz val="14"/>
        <color rgb="FF000000"/>
        <rFont val="Arial"/>
        <family val="2"/>
      </rPr>
      <t xml:space="preserve">
pl. ladoucette
05000 GAP
</t>
    </r>
    <r>
      <rPr>
        <b/>
        <u/>
        <sz val="14"/>
        <color rgb="FFFF0000"/>
        <rFont val="Arial"/>
        <family val="2"/>
      </rPr>
      <t>ATTENTION :</t>
    </r>
    <r>
      <rPr>
        <b/>
        <sz val="14"/>
        <color rgb="FFFF0000"/>
        <rFont val="Arial"/>
        <family val="2"/>
      </rPr>
      <t xml:space="preserve"> PLUSIEURS AGENCES (Regarder le nombre de sacs pour savoir le nombre d'aquilux présentes chez le client)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RAMASSER LES CARTONS A CHAQUE PASSAGE !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</si>
  <si>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r>
      <t xml:space="preserve">(24687) SNCF GAP
</t>
    </r>
    <r>
      <rPr>
        <sz val="14"/>
        <color rgb="FF000000"/>
        <rFont val="Arial"/>
        <family val="2"/>
      </rPr>
      <t xml:space="preserve">2 Avenue des Alpes
05000 GAP
</t>
    </r>
    <r>
      <rPr>
        <b/>
        <sz val="14"/>
        <color rgb="FF000000"/>
        <rFont val="Arial"/>
        <family val="2"/>
      </rPr>
      <t>8h-17h</t>
    </r>
  </si>
  <si>
    <t>DESARCHIVAGE 1H
1ER ETAGE SANS ASCENCEUR
PREVOIR 2X360 (VOIR PHOTO)</t>
  </si>
  <si>
    <r>
      <t>(67974) Banque Populaire AURA GRENOBLE-JAURES + AGP</t>
    </r>
    <r>
      <rPr>
        <sz val="14"/>
        <color rgb="FF000000"/>
        <rFont val="Arial"/>
        <family val="2"/>
      </rPr>
      <t xml:space="preserve">
13 crs jean jaurés 
38000 GRENOBLE
</t>
    </r>
    <r>
      <rPr>
        <b/>
        <u/>
        <sz val="14"/>
        <color rgb="FFFF0000"/>
        <rFont val="Arial"/>
        <family val="2"/>
      </rPr>
      <t xml:space="preserve">2 Points de collecte ches ce client : 3 Aquilux au RDC et 2 Aquilux dans les étages car  il s'agit de 2 banques différentes
RAMASSER LES CARTONS A CHAQUE PASSAGE
</t>
    </r>
    <r>
      <rPr>
        <sz val="14"/>
        <color rgb="FF000000"/>
        <rFont val="Arial"/>
        <family val="2"/>
      </rPr>
      <t xml:space="preserve">
Lundi Mardi Mercredi et Vendredi 
9h - 12h15 et 13h45 à 17h45
le Jeudi
9h - 12h00 et 13h45 à 17h45</t>
    </r>
  </si>
  <si>
    <t>RETIRER 3 AQUILUXS AU RDC POUR QU'IL NE RESTE QUE 3 AQUILUXS AU RDC + 2 AQUILUXS DANS LES ETAGES (AU TOTAL 5)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</si>
  <si>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sz val="14"/>
        <color rgb="FF000000"/>
        <rFont val="Arial"/>
        <family val="2"/>
      </rPr>
      <t>8h-18h</t>
    </r>
  </si>
  <si>
    <t>26S</t>
  </si>
  <si>
    <t>2026 :
S10
S36</t>
  </si>
  <si>
    <t>SAC TCHAOMEGOTS</t>
  </si>
  <si>
    <r>
      <t>(8739) POINT P Albertville</t>
    </r>
    <r>
      <rPr>
        <sz val="14"/>
        <color rgb="FF000000"/>
        <rFont val="Arial"/>
        <family val="2"/>
      </rPr>
      <t xml:space="preserve">
31 Rue Lieutenant Gustave Eysseric
73200 ALBERTVILLE
Lundi au vendredi : 7h30-12h00 / 13h30-18h00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1x240 Papiers + 2X360 Papiers/Cartons</t>
    </r>
  </si>
  <si>
    <r>
      <t xml:space="preserve">(72808) GEME LYON TURIN SAINT JEAN DE MAURIENNE
</t>
    </r>
    <r>
      <rPr>
        <sz val="14"/>
        <color rgb="FF000000"/>
        <rFont val="Arial"/>
        <family val="2"/>
      </rPr>
      <t>94 Rue Louis Sibué
73300 SAINT JEAN DE MAURIENNE
8h-12h et 14h-17h</t>
    </r>
  </si>
  <si>
    <r>
      <t>(8776) France Travail Albertville</t>
    </r>
    <r>
      <rPr>
        <sz val="14"/>
        <color rgb="FF000000"/>
        <rFont val="Arial"/>
        <family val="2"/>
      </rPr>
      <t xml:space="preserve">
6 Place Léontine Vibert
73200 ALBERTVILLE
Lundi au vendredi : </t>
    </r>
    <r>
      <rPr>
        <b/>
        <sz val="14"/>
        <color rgb="FFFF0000"/>
        <rFont val="Arial"/>
        <family val="2"/>
      </rPr>
      <t>8h30 - 12h30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2X360 Papiers/Cartons + 1x360 MD</t>
    </r>
  </si>
  <si>
    <r>
      <t>(8791) France Travail Europôle Grenoble</t>
    </r>
    <r>
      <rPr>
        <sz val="14"/>
        <color rgb="FF000000"/>
        <rFont val="Arial"/>
        <family val="2"/>
      </rPr>
      <t xml:space="preserve">                                                      
1 Rue d'Arménie
38000 Grenoble
lundi                08:30– 16:00
vendredi          08:30–12:30
</t>
    </r>
    <r>
      <rPr>
        <b/>
        <sz val="14"/>
        <color rgb="FF000000"/>
        <rFont val="Arial"/>
        <family val="2"/>
      </rPr>
      <t>2x360 Papiers/Cartons + 1x360 MD</t>
    </r>
  </si>
  <si>
    <r>
      <t>(24478) CADS Aigueblanche (TD 6925)</t>
    </r>
    <r>
      <rPr>
        <sz val="14"/>
        <color rgb="FF000000"/>
        <rFont val="Arial"/>
        <family val="2"/>
      </rPr>
      <t xml:space="preserve">
Place du Château
73260 GRAND-AIGUEBLANCHE
Mardi au vendredi :</t>
    </r>
    <r>
      <rPr>
        <b/>
        <sz val="14"/>
        <color rgb="FFFF0000"/>
        <rFont val="Arial"/>
        <family val="2"/>
      </rPr>
      <t xml:space="preserve"> 9h00 - 12h00</t>
    </r>
  </si>
  <si>
    <t>DESARCHIVAGE ARCHIVES + PAPIERS + CARTONS + DEEE
30 MINUTES (PHOTO)
PREVOIR 2X360</t>
  </si>
  <si>
    <t xml:space="preserve">Artem </t>
  </si>
  <si>
    <r>
      <t>(24688) PALAIS DES SPORTS 
GALA DE GEM</t>
    </r>
    <r>
      <rPr>
        <sz val="14"/>
        <color rgb="FF000000"/>
        <rFont val="Arial"/>
        <family val="2"/>
      </rPr>
      <t xml:space="preserve">
14 Boulevard Clémenceau
38000 GRENOBLE</t>
    </r>
    <r>
      <rPr>
        <b/>
        <sz val="14"/>
        <color rgb="FF000000"/>
        <rFont val="Arial"/>
        <family val="2"/>
      </rPr>
      <t xml:space="preserve">
Sara BOUTOBA : 0757441146
</t>
    </r>
    <r>
      <rPr>
        <b/>
        <sz val="20"/>
        <color rgb="FFFF0000"/>
        <rFont val="Arial"/>
        <family val="2"/>
      </rPr>
      <t>9h</t>
    </r>
  </si>
  <si>
    <r>
      <t xml:space="preserve">Livraison matériel
1x770 Gobelets
3x770 Cartons/Films plastiques
6x360 Verre
2x120 Biodéchets
16 aquiluxs
</t>
    </r>
    <r>
      <rPr>
        <b/>
        <sz val="26"/>
        <color rgb="FFFF0000"/>
        <rFont val="Aptos Narrow"/>
        <family val="2"/>
        <scheme val="minor"/>
      </rPr>
      <t>2 voyages</t>
    </r>
  </si>
  <si>
    <r>
      <rPr>
        <b/>
        <sz val="14"/>
        <color rgb="FF000000"/>
        <rFont val="Arial"/>
        <family val="2"/>
      </rPr>
      <t>(8753) POINT P La Ravoire</t>
    </r>
    <r>
      <rPr>
        <sz val="14"/>
        <color rgb="FF000000"/>
        <rFont val="Arial"/>
        <family val="2"/>
      </rPr>
      <t xml:space="preserve"> 
410 rue Kléber
73490 La Ravoire  
</t>
    </r>
    <r>
      <rPr>
        <b/>
        <sz val="14"/>
        <color rgb="FF000000"/>
        <rFont val="Arial"/>
        <family val="2"/>
      </rPr>
      <t>1x770 Papiers/Cartons</t>
    </r>
  </si>
  <si>
    <r>
      <t>(8357) CERA Moutiers</t>
    </r>
    <r>
      <rPr>
        <sz val="14"/>
        <color rgb="FF000000"/>
        <rFont val="Arial"/>
        <family val="2"/>
      </rPr>
      <t xml:space="preserve">
67 Rue Basse de la Gare
73600 MOUTIERS
Mardi au vendredi : 9h15-12h30 / 13h30-18h00
</t>
    </r>
    <r>
      <rPr>
        <sz val="14"/>
        <color theme="1"/>
        <rFont val="Arial"/>
        <family val="2"/>
      </rPr>
      <t xml:space="preserve">
</t>
    </r>
    <r>
      <rPr>
        <b/>
        <sz val="14"/>
        <color theme="1"/>
        <rFont val="Arial"/>
        <family val="2"/>
      </rPr>
      <t>Sacs + cartons à plat</t>
    </r>
  </si>
  <si>
    <r>
      <t>(25201) COIFFURE SARL JEMS</t>
    </r>
    <r>
      <rPr>
        <sz val="14"/>
        <color rgb="FF000000"/>
        <rFont val="Arial"/>
        <family val="2"/>
      </rPr>
      <t xml:space="preserve">
Raffi Coiffure 
30 Place Jean Jaurès 
26100 ROMANS-SUR-ISERE</t>
    </r>
  </si>
  <si>
    <t>Cheveux
Aluminium</t>
  </si>
  <si>
    <r>
      <t>(50161) Rio Tinto Aluminium Pechiney</t>
    </r>
    <r>
      <rPr>
        <sz val="14"/>
        <color rgb="FF000000"/>
        <rFont val="Arial"/>
        <family val="2"/>
      </rPr>
      <t xml:space="preserve">
725 rue Aristide Bergès
38340 Voreppe
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1x360 Films Plastiques/Polystyrène</t>
    </r>
  </si>
  <si>
    <t>Plastique 
Polystyrène</t>
  </si>
  <si>
    <r>
      <t>(8363) CERA Le Pont de Beauvoisin</t>
    </r>
    <r>
      <rPr>
        <sz val="14"/>
        <color rgb="FF000000"/>
        <rFont val="Arial"/>
        <family val="2"/>
      </rPr>
      <t xml:space="preserve">
Rue du Bourg Neuf
38480 Le Pont-de-Beauvoisin
lundi        Fermé
mardi-vendredi       09:15–12:30, 13:30–18:00
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</si>
  <si>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(24399) ADENTIS </t>
    </r>
    <r>
      <rPr>
        <sz val="14"/>
        <color rgb="FF000000"/>
        <rFont val="Arial"/>
        <family val="2"/>
      </rPr>
      <t xml:space="preserve">
2 Square Roger Genin
38000 GRENOBLE
lundi-vendredi 08:00–20:00
</t>
    </r>
    <r>
      <rPr>
        <b/>
        <sz val="14"/>
        <color rgb="FF000000"/>
        <rFont val="Arial"/>
        <family val="2"/>
      </rPr>
      <t xml:space="preserve">Sacs
</t>
    </r>
    <r>
      <rPr>
        <b/>
        <u/>
        <sz val="14"/>
        <color rgb="FF00B050"/>
        <rFont val="Arial"/>
        <family val="2"/>
      </rPr>
      <t xml:space="preserve">PONCTUEL S10 </t>
    </r>
    <r>
      <rPr>
        <b/>
        <sz val="14"/>
        <color rgb="FF00B050"/>
        <rFont val="Arial"/>
        <family val="2"/>
      </rPr>
      <t>: REMPLACEMENT COUVERCLE + FRONTON AQUILUX</t>
    </r>
  </si>
  <si>
    <t>CHANGER LES DEUX BACS ET METTREB LES BONNES ETIQUETTES !!</t>
  </si>
  <si>
    <t>PRENDRE BACS SPECIAUX VIDES A LIVRER CHEZ :
SULO ST PRIEST
3 RUE GARIBALDI
69800 ST PRIEST
OUVERT DE 6H A 13H</t>
  </si>
  <si>
    <t>PRENDRE GLASSINE + TEXTILE CHEZ ELISE BOURG EN BRESSE :
4 AVENUE ARSENE D'ARSONVAL
01000 BOURG-EN-BRESSE</t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</si>
  <si>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 et en laisser un au client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1x120 Bio-déchets                                                </t>
    </r>
  </si>
  <si>
    <t>ALLER POSER TOUTE LA GLASSINE CHEZ ELISE ANNECY :
280 ROUTE DE L'AIGLIERE
74370 ARGONAY</t>
  </si>
  <si>
    <t>REVENIR AU DEPOT AVEC TOUT LE TEXTILE DE BOURG EN BRESSE + LES FLUX DE DECHETS D'ELISE ANNECY</t>
  </si>
  <si>
    <r>
      <t xml:space="preserve">(8333) CERA La Mure </t>
    </r>
    <r>
      <rPr>
        <sz val="14"/>
        <color rgb="FF000000"/>
        <rFont val="Arial"/>
        <family val="2"/>
      </rPr>
      <t xml:space="preserve">
14 Rue Cotte Rouge
38350 La Mure
lundi   Fermé
mardi-vendredi : 09:15–12:30 / 13:30–18:00
</t>
    </r>
  </si>
  <si>
    <r>
      <t xml:space="preserve">(8399) CERA Vif </t>
    </r>
    <r>
      <rPr>
        <sz val="14"/>
        <color rgb="FF000000"/>
        <rFont val="Arial"/>
        <family val="2"/>
      </rPr>
      <t xml:space="preserve">
10 Av. du 8 Mai 1945
38450 Vif
lundi   Fermé
mardi-vendredi : 09:15–12:30 / 13:30–18:00
</t>
    </r>
  </si>
  <si>
    <r>
      <t xml:space="preserve">(24730) KEOLIS VIF
</t>
    </r>
    <r>
      <rPr>
        <sz val="14"/>
        <color rgb="FF000000"/>
        <rFont val="Arial"/>
        <family val="2"/>
      </rPr>
      <t xml:space="preserve">1-3 rue du Levant
38450 Vif
</t>
    </r>
    <r>
      <rPr>
        <b/>
        <sz val="14"/>
        <color rgb="FF000000"/>
        <rFont val="Arial"/>
        <family val="2"/>
      </rPr>
      <t>1x360 Papiers/Cartons + 1x770 MD</t>
    </r>
  </si>
  <si>
    <r>
      <t xml:space="preserve">(66066) CERA Varces </t>
    </r>
    <r>
      <rPr>
        <sz val="14"/>
        <color rgb="FF000000"/>
        <rFont val="Arial"/>
        <family val="2"/>
      </rPr>
      <t xml:space="preserve">
12 Avenue Joliot Curie
Immeuble les Arcades
38760 Varces-Allières-et-Risset
Lundi : Fermé
Mardi-vendredi : 09:15–12:30, 13:30–18:00
</t>
    </r>
    <r>
      <rPr>
        <b/>
        <sz val="14"/>
        <color rgb="FF000000"/>
        <rFont val="Arial"/>
        <family val="2"/>
      </rPr>
      <t xml:space="preserve">
</t>
    </r>
  </si>
  <si>
    <t>Retrait GALA GEM 
Visite MGEN
ARTEM REPOS</t>
  </si>
  <si>
    <t>ANDRE REPOS
Bilel Absent</t>
  </si>
  <si>
    <t>GAZ 10 BUISSERATE POUR PNEUS
Raphaël médecine du travail 9h30</t>
  </si>
  <si>
    <t>Lundi 9/03</t>
  </si>
  <si>
    <t xml:space="preserve">  mardi 10/03</t>
  </si>
  <si>
    <t xml:space="preserve"> mercredi 11/03</t>
  </si>
  <si>
    <t xml:space="preserve"> jeudi 12/03</t>
  </si>
  <si>
    <t>vendredi 13/03</t>
  </si>
  <si>
    <t>St-Egrève / Veurey</t>
  </si>
  <si>
    <t>Daoud</t>
  </si>
  <si>
    <t>PONCTUEL :
LIVRER 4 AFFICHETTES</t>
  </si>
  <si>
    <r>
      <t>(12516) BOULANGER St Egrève</t>
    </r>
    <r>
      <rPr>
        <sz val="14"/>
        <color rgb="FF000000"/>
        <rFont val="Arial"/>
        <family val="2"/>
      </rPr>
      <t xml:space="preserve">
2 Rue de la Trémoulière
38120 SAINT-EGREVE
</t>
    </r>
    <r>
      <rPr>
        <b/>
        <sz val="14"/>
        <color rgb="FF000000"/>
        <rFont val="Arial"/>
        <family val="2"/>
      </rPr>
      <t>1x360 Papiers/Cartons + 1x770 MD</t>
    </r>
  </si>
  <si>
    <t>Initialament prévu 12/03</t>
  </si>
  <si>
    <r>
      <t>(24390) A.RAYMOND France  BATIMENT A, B, C ET D</t>
    </r>
    <r>
      <rPr>
        <sz val="14"/>
        <rFont val="Arial"/>
        <family val="2"/>
      </rPr>
      <t xml:space="preserve">
1 Rue Louis Besançon 
38120 SAINT-EGREVE
</t>
    </r>
    <r>
      <rPr>
        <sz val="14"/>
        <color rgb="FFFF0000"/>
        <rFont val="Arial"/>
        <family val="2"/>
      </rPr>
      <t xml:space="preserve">8h30-12h / 14h-15h30
</t>
    </r>
    <r>
      <rPr>
        <b/>
        <sz val="14"/>
        <rFont val="Arial"/>
        <family val="2"/>
      </rPr>
      <t xml:space="preserve">
</t>
    </r>
    <r>
      <rPr>
        <b/>
        <sz val="20"/>
        <rFont val="Arial"/>
        <family val="2"/>
      </rPr>
      <t xml:space="preserve">4X770 MD </t>
    </r>
    <r>
      <rPr>
        <b/>
        <u/>
        <sz val="20"/>
        <color rgb="FFFF0000"/>
        <rFont val="Arial"/>
        <family val="2"/>
      </rPr>
      <t>SECURISES</t>
    </r>
    <r>
      <rPr>
        <sz val="14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CARTE D'IDENTITE OBLIGATOIRE</t>
    </r>
  </si>
  <si>
    <t>Gobelets cartons
Bouteilles PET
Canettes</t>
  </si>
  <si>
    <t>NAVETTE TEXTILE GRES'Y CROLLES</t>
  </si>
  <si>
    <r>
      <t xml:space="preserve">(24931) VIVERIS  
</t>
    </r>
    <r>
      <rPr>
        <sz val="14"/>
        <color rgb="FF000000"/>
        <rFont val="Arial"/>
        <family val="2"/>
      </rPr>
      <t xml:space="preserve">Rue du Maquis des Marseilleres
38120 SAINT-EGREVE
</t>
    </r>
    <r>
      <rPr>
        <b/>
        <sz val="14"/>
        <color rgb="FF000000"/>
        <rFont val="Arial"/>
        <family val="2"/>
      </rPr>
      <t xml:space="preserve">Sacs + cartons à plat
</t>
    </r>
    <r>
      <rPr>
        <b/>
        <sz val="14"/>
        <color rgb="FFFF0000"/>
        <rFont val="Arial"/>
        <family val="2"/>
      </rPr>
      <t>ATTENTION ne pas prendre le sens interdit qui est présent dans l'entreprise</t>
    </r>
  </si>
  <si>
    <r>
      <t>(24688) PALAIS DES SPORTS 
GALA DE GEM</t>
    </r>
    <r>
      <rPr>
        <sz val="14"/>
        <color rgb="FF000000"/>
        <rFont val="Arial"/>
        <family val="2"/>
      </rPr>
      <t xml:space="preserve">
14 Boulevard Clémenceau
38000 GRENOBLE</t>
    </r>
    <r>
      <rPr>
        <b/>
        <sz val="14"/>
        <color rgb="FF000000"/>
        <rFont val="Arial"/>
        <family val="2"/>
      </rPr>
      <t xml:space="preserve">
Sara BOUTOBA : 0757441146
</t>
    </r>
    <r>
      <rPr>
        <b/>
        <sz val="22"/>
        <color rgb="FFFF0000"/>
        <rFont val="Arial"/>
        <family val="2"/>
      </rPr>
      <t>11h</t>
    </r>
  </si>
  <si>
    <r>
      <t xml:space="preserve">(24525) HOTEL CAMPANILE A/B
</t>
    </r>
    <r>
      <rPr>
        <sz val="14"/>
        <color rgb="FF000000"/>
        <rFont val="Arial"/>
        <family val="2"/>
      </rPr>
      <t xml:space="preserve">29 Rue René Cassin 
38120 SAINT-EGREVE
</t>
    </r>
    <r>
      <rPr>
        <b/>
        <sz val="14"/>
        <color rgb="FF000000"/>
        <rFont val="Arial"/>
        <family val="2"/>
      </rPr>
      <t>2x240 Verre</t>
    </r>
  </si>
  <si>
    <r>
      <t xml:space="preserve">(24590) DALKIA B/B
</t>
    </r>
    <r>
      <rPr>
        <sz val="14"/>
        <color rgb="FF000000"/>
        <rFont val="Arial"/>
        <family val="2"/>
      </rPr>
      <t xml:space="preserve">27 Rue René Cassin
38120 SAINT-EGREVE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</si>
  <si>
    <r>
      <t xml:space="preserve">(24683) FOUVET MERCIER </t>
    </r>
    <r>
      <rPr>
        <sz val="14"/>
        <color rgb="FF000000"/>
        <rFont val="Arial"/>
        <family val="2"/>
      </rPr>
      <t xml:space="preserve">
85 Rue des Moutonnées
38120 SAINT-EGREVE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sz val="14"/>
        <color rgb="FF000000"/>
        <rFont val="Arial"/>
        <family val="2"/>
      </rPr>
      <t xml:space="preserve">
A l'interphone appeler Jonathan pour répondre avant midi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Respecter les horaires d'ouverture à savoir 8h-12h / 14h-16h</t>
    </r>
  </si>
  <si>
    <r>
      <t>(49738) ARTEMIS VERIDIS</t>
    </r>
    <r>
      <rPr>
        <sz val="14"/>
        <color rgb="FF000000"/>
        <rFont val="Arial"/>
        <family val="2"/>
      </rPr>
      <t xml:space="preserve">
275 LE JASMIN
73240 SAINT GENIX LES VILLAGES</t>
    </r>
  </si>
  <si>
    <t>Papiers
Cartons
Canettes
Piles
DEEE</t>
  </si>
  <si>
    <r>
      <t xml:space="preserve">(50115) GEODIS SAINT EGREVE
</t>
    </r>
    <r>
      <rPr>
        <sz val="14"/>
        <color rgb="FF000000"/>
        <rFont val="Arial"/>
        <family val="2"/>
      </rPr>
      <t xml:space="preserve">7 rue Fernand FOREST
38120 Saint Egrève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</si>
  <si>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r>
      <t>(8507) CIC Saint Egrève</t>
    </r>
    <r>
      <rPr>
        <sz val="14"/>
        <color rgb="FF000000"/>
        <rFont val="Arial"/>
        <family val="2"/>
      </rPr>
      <t xml:space="preserve">
48 B Route de Grenoble
38120 Saint-Egrève
lundi : Fermé
mardi : 09h00–12h30 / 14h00–18h00
mercredi au vendredi : 09h00–12h30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</si>
  <si>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(24725) INTERMARCHE Les Avenières </t>
    </r>
    <r>
      <rPr>
        <sz val="14"/>
        <color rgb="FF000000"/>
        <rFont val="Arial"/>
        <family val="2"/>
      </rPr>
      <t xml:space="preserve">
74 Route de Jalerieu
38630 LES AVENIERES
</t>
    </r>
    <r>
      <rPr>
        <b/>
        <sz val="14"/>
        <color rgb="FF000000"/>
        <rFont val="Arial"/>
        <family val="2"/>
      </rPr>
      <t xml:space="preserve">1x240 Papiers/Cartons </t>
    </r>
    <r>
      <rPr>
        <b/>
        <u/>
        <sz val="14"/>
        <color rgb="FFFF0000"/>
        <rFont val="Arial"/>
        <family val="2"/>
      </rPr>
      <t>SECU</t>
    </r>
  </si>
  <si>
    <r>
      <t xml:space="preserve">(62252) POINT P Saint Egrève
</t>
    </r>
    <r>
      <rPr>
        <sz val="14"/>
        <color rgb="FF000000"/>
        <rFont val="Arial"/>
        <family val="2"/>
      </rPr>
      <t xml:space="preserve">Rue de la Biolle
38120 SAINT-EGREVE
Lundi au vendredi : 07h00–12h00 / 13h30–17h00
</t>
    </r>
    <r>
      <rPr>
        <b/>
        <sz val="14"/>
        <color rgb="FF000000"/>
        <rFont val="Arial"/>
        <family val="2"/>
      </rPr>
      <t>1x770 Papiers/Cartons</t>
    </r>
  </si>
  <si>
    <r>
      <t>(24541) CERA Les Avenières</t>
    </r>
    <r>
      <rPr>
        <sz val="14"/>
        <color rgb="FF000000"/>
        <rFont val="Arial"/>
        <family val="2"/>
      </rPr>
      <t xml:space="preserve">
43 Grand Rue de Ciers
38630 LES AVENIERES
Mardi au vendredi : 09h15–12h30 / 13h30–18h00
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</si>
  <si>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(24561) CITEOS Saint Egrève
</t>
    </r>
    <r>
      <rPr>
        <sz val="14"/>
        <color rgb="FF000000"/>
        <rFont val="Arial"/>
        <family val="2"/>
      </rPr>
      <t xml:space="preserve">Impasse Henri Barbusse
38120 SAINT-EGREVE
</t>
    </r>
    <r>
      <rPr>
        <b/>
        <sz val="14"/>
        <color rgb="FF000000"/>
        <rFont val="Arial"/>
        <family val="2"/>
      </rPr>
      <t xml:space="preserve">
FAIRE TOUR BUREAUX VIDER CORBEILLES
</t>
    </r>
    <r>
      <rPr>
        <sz val="14"/>
        <color rgb="FF000000"/>
        <rFont val="Arial"/>
        <family val="2"/>
      </rPr>
      <t xml:space="preserve">Lundi au vendredi : 08h00–17h00
</t>
    </r>
    <r>
      <rPr>
        <b/>
        <sz val="14"/>
        <color rgb="FF000000"/>
        <rFont val="Arial"/>
        <family val="2"/>
      </rPr>
      <t xml:space="preserve">
1x120 Papiers + 1x120 MD</t>
    </r>
  </si>
  <si>
    <t>Papiers
Gobelets cartons
Canettes
Bouteilles PET</t>
  </si>
  <si>
    <r>
      <t>(8320) CERA Eybens</t>
    </r>
    <r>
      <rPr>
        <sz val="14"/>
        <color rgb="FF000000"/>
        <rFont val="Arial"/>
        <family val="2"/>
      </rPr>
      <t xml:space="preserve">
158 Av. Jean Jaurès
38320 Eybens
lundi         Fermé
mardi-vendredi        09:15–12:30, 13:30–18:00</t>
    </r>
  </si>
  <si>
    <t>DESENCOMBREMENT CARTONS
PREVOIR 1X770</t>
  </si>
  <si>
    <r>
      <t>(8713) LCL Saint Egrève A/C</t>
    </r>
    <r>
      <rPr>
        <sz val="14"/>
        <color rgb="FF000000"/>
        <rFont val="Arial"/>
        <family val="2"/>
      </rPr>
      <t xml:space="preserve">
29 Avenue Général de Gaulle
38120 SAINT-EGREVE
lundi : Fermé
mardi au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</t>
    </r>
  </si>
  <si>
    <r>
      <t>(24807) OFFICE NOTARIAL MAYEN ET ASSOCIES</t>
    </r>
    <r>
      <rPr>
        <sz val="14"/>
        <color rgb="FF000000"/>
        <rFont val="Arial"/>
        <family val="2"/>
      </rPr>
      <t xml:space="preserve">
160 Avenue General Guillermaz
38630 LES AVENIERES</t>
    </r>
    <r>
      <rPr>
        <b/>
        <sz val="14"/>
        <color rgb="FF000000"/>
        <rFont val="Arial"/>
        <family val="2"/>
      </rPr>
      <t xml:space="preserve">
1x360 Papiers Confidentiels </t>
    </r>
    <r>
      <rPr>
        <b/>
        <u/>
        <sz val="14"/>
        <color rgb="FFFF0000"/>
        <rFont val="Arial"/>
        <family val="2"/>
      </rPr>
      <t>SECU</t>
    </r>
  </si>
  <si>
    <t>Mardi</t>
  </si>
  <si>
    <r>
      <t>(67981) Banque Populaire AURA SAINT-EGREVE B/C</t>
    </r>
    <r>
      <rPr>
        <sz val="14"/>
        <color rgb="FF000000"/>
        <rFont val="Arial"/>
        <family val="2"/>
      </rPr>
      <t xml:space="preserve">
4 Bis Avenue Général de Gaulle
38120 SAINT-EGREVE
Mardi au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</si>
  <si>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(8385) CERA Saint Egrève C/C</t>
    </r>
    <r>
      <rPr>
        <sz val="14"/>
        <color rgb="FF000000"/>
        <rFont val="Arial"/>
        <family val="2"/>
      </rPr>
      <t xml:space="preserve">
9 Avenue Général de Gaulle
38120 SAINT-EGREVE
lundi : Fermé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</si>
  <si>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>(59463) INOCEL</t>
    </r>
    <r>
      <rPr>
        <sz val="14"/>
        <color rgb="FF000000"/>
        <rFont val="Arial"/>
        <family val="2"/>
      </rPr>
      <t xml:space="preserve">
8 Rue de Rochepleine
38120 SAINT-EGREVE
</t>
    </r>
    <r>
      <rPr>
        <b/>
        <sz val="14"/>
        <color rgb="FF000000"/>
        <rFont val="Arial"/>
        <family val="2"/>
      </rPr>
      <t>1x360 Papiers/Cartons + 1x770 MD</t>
    </r>
  </si>
  <si>
    <r>
      <t>(24449) BOLLORE Logistique (CEVA)</t>
    </r>
    <r>
      <rPr>
        <sz val="14"/>
        <color rgb="FF000000"/>
        <rFont val="Arial"/>
        <family val="2"/>
      </rPr>
      <t xml:space="preserve">
353 Rtoue des Béalières
38113 VEUREY-VOROIZE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</t>
    </r>
  </si>
  <si>
    <r>
      <t>(2816) TOUTENVERT VEUREY</t>
    </r>
    <r>
      <rPr>
        <sz val="14"/>
        <color rgb="FF000000"/>
        <rFont val="Arial"/>
        <family val="2"/>
      </rPr>
      <t xml:space="preserve">
461 Allée de l’Emporey
38113 VEUREY-VOROIZE
</t>
    </r>
    <r>
      <rPr>
        <b/>
        <sz val="14"/>
        <color rgb="FF000000"/>
        <rFont val="Arial"/>
        <family val="2"/>
      </rPr>
      <t xml:space="preserve">
Interdiction de passer entre 12h et 14h
</t>
    </r>
    <r>
      <rPr>
        <b/>
        <sz val="14"/>
        <color rgb="FFFF0000"/>
        <rFont val="Arial"/>
        <family val="2"/>
      </rPr>
      <t xml:space="preserve">
POROTOCOLE DE COLLECTE OBLIGATOIRE</t>
    </r>
    <r>
      <rPr>
        <b/>
        <sz val="14"/>
        <color rgb="FF000000"/>
        <rFont val="Arial"/>
        <family val="2"/>
      </rPr>
      <t xml:space="preserve">
1x360 + 1x770 MD</t>
    </r>
  </si>
  <si>
    <t>Ne pas oublier le caisson confidentiel</t>
  </si>
  <si>
    <t>Bilel</t>
  </si>
  <si>
    <r>
      <rPr>
        <b/>
        <sz val="14"/>
        <color rgb="FF000000"/>
        <rFont val="Arial"/>
        <family val="2"/>
      </rPr>
      <t>(82432) CNAF GRENOBLE</t>
    </r>
    <r>
      <rPr>
        <sz val="14"/>
        <color rgb="FF000000"/>
        <rFont val="Arial"/>
        <family val="2"/>
      </rPr>
      <t xml:space="preserve">
3 Rue de Belgrade
38000 GRENOBLE</t>
    </r>
  </si>
  <si>
    <t>DESENCOMBREMENT DE PNEUS, MOBILIER ET DEEE
ACCES DIFFICILE CAR IL FAUDRA SE GARER LOIN
PREVOIR 1X360 POUR LE PETIT MATERIEL</t>
  </si>
  <si>
    <r>
      <t xml:space="preserve">(43379) NUMANS (SAFIGEC) A/C
</t>
    </r>
    <r>
      <rPr>
        <sz val="14"/>
        <color rgb="FF000000"/>
        <rFont val="Arial"/>
        <family val="2"/>
      </rPr>
      <t xml:space="preserve">445 Rue Lavoisier
38330 MONTBONNOT
</t>
    </r>
    <r>
      <rPr>
        <b/>
        <sz val="14"/>
        <color rgb="FF000000"/>
        <rFont val="Arial"/>
        <family val="2"/>
      </rPr>
      <t xml:space="preserve">
Faire le tour des bureaux et des 3 points de photocopie pour vider les corbeilles
</t>
    </r>
  </si>
  <si>
    <r>
      <rPr>
        <b/>
        <sz val="14"/>
        <color rgb="FF000000"/>
        <rFont val="Arial"/>
        <family val="2"/>
      </rPr>
      <t xml:space="preserve">(60214) CFP (DDFIP) RHIN ET DANUBE
</t>
    </r>
    <r>
      <rPr>
        <sz val="14"/>
        <color rgb="FF000000"/>
        <rFont val="Arial"/>
        <family val="2"/>
      </rPr>
      <t xml:space="preserve">38 Avenue Rhin et Danube
38100 GRENOBLE
</t>
    </r>
    <r>
      <rPr>
        <b/>
        <sz val="14"/>
        <color rgb="FFFF0000"/>
        <rFont val="Arial"/>
        <family val="2"/>
      </rPr>
      <t>Code barrière : 1912</t>
    </r>
  </si>
  <si>
    <t>LIVRAISON MATERIEL : 10 AQUILUXS A MONTER PAR LE CLIENT</t>
  </si>
  <si>
    <r>
      <t>(67994) Banque Populaire AURA AE MONTBONNOT ENGAMTS ANIMATION B/C</t>
    </r>
    <r>
      <rPr>
        <sz val="14"/>
        <color rgb="FF000000"/>
        <rFont val="Arial"/>
        <family val="2"/>
      </rPr>
      <t xml:space="preserve">
Novesparc 
445 rue lavoisier
38330 MONTBONNOT
Lundi au Vendredi : 8h30-12h00 / 13h45-17h45
</t>
    </r>
    <r>
      <rPr>
        <b/>
        <sz val="14"/>
        <color rgb="FF000000"/>
        <rFont val="Arial"/>
        <family val="2"/>
      </rPr>
      <t xml:space="preserve">
Sacs + cartons à plat</t>
    </r>
  </si>
  <si>
    <t>PONCTUEL :
COLLECTE PILES + CARTOUCHES SUR 3 POINTS (platefrome logistique + platerforme producn + centre technique)
Se présenter au bureau réception avant chaque collecte</t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</si>
  <si>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 xml:space="preserve">Coordonnées GPS 45.119463, 5.701846
</t>
    </r>
    <r>
      <rPr>
        <b/>
        <sz val="14"/>
        <color theme="1"/>
        <rFont val="Arial"/>
        <family val="2"/>
      </rPr>
      <t>1x360 Papiers/cartons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</si>
  <si>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t>DESENCOMBREMENT DEEE, CARTOUCHES D'ENCRE, PILES
ACCES RDC
PREVOIR 5X360 (1 POUR VIDER LES PILES DEDANS + 2 POUR VIDER LE DEEE + 2 POUR VIDER LES CARTOUCHES D'ENCRE) + PREVOIR VERMICULITE POUR LE TRANSPORT DES PILES</t>
  </si>
  <si>
    <r>
      <t xml:space="preserve">(68026) Banque Populaire AURA VAL d' ISERE </t>
    </r>
    <r>
      <rPr>
        <sz val="14"/>
        <color rgb="FF000000"/>
        <rFont val="Arial"/>
        <family val="2"/>
      </rPr>
      <t xml:space="preserve">
Résidence le Dôme
73155 VAL D' ISERE
</t>
    </r>
    <r>
      <rPr>
        <b/>
        <sz val="14"/>
        <color rgb="FFFF0000"/>
        <rFont val="Arial"/>
        <family val="2"/>
      </rPr>
      <t xml:space="preserve">
Mardi ET Jeudi : </t>
    </r>
    <r>
      <rPr>
        <sz val="14"/>
        <color rgb="FF000000"/>
        <rFont val="Arial"/>
        <family val="2"/>
      </rPr>
      <t xml:space="preserve">8h30-12h30 / 13h45-17h45
</t>
    </r>
    <r>
      <rPr>
        <b/>
        <sz val="14"/>
        <color rgb="FF000000"/>
        <rFont val="Arial"/>
        <family val="2"/>
      </rPr>
      <t>Sacs + cartons à plat</t>
    </r>
  </si>
  <si>
    <r>
      <t>(24632) ELIOR Montbonnot-Saint-Martin C/C</t>
    </r>
    <r>
      <rPr>
        <sz val="14"/>
        <color rgb="FF000000"/>
        <rFont val="Arial"/>
        <family val="2"/>
      </rPr>
      <t xml:space="preserve">
667 Rue Aristide Berges
38330 MONTBONNOT
lundi au vendredi : 08h30–12h00 / 14h00–17h00
</t>
    </r>
    <r>
      <rPr>
        <b/>
        <sz val="14"/>
        <color rgb="FF000000"/>
        <rFont val="Arial"/>
        <family val="2"/>
      </rPr>
      <t xml:space="preserve">Sacs </t>
    </r>
  </si>
  <si>
    <t xml:space="preserve">
 Papiers
Gobelets
 Bouteilles PET</t>
  </si>
  <si>
    <r>
      <t>(24909) STRYKER MTB4</t>
    </r>
    <r>
      <rPr>
        <sz val="14"/>
        <color rgb="FF000000"/>
        <rFont val="Arial"/>
        <family val="2"/>
      </rPr>
      <t xml:space="preserve">
Anciennemment WRIGHT
176 Rue Lavoisier
38330 MONTBONNOT-SAINT-MARTIN</t>
    </r>
  </si>
  <si>
    <t>Désencombrement de DEEE, Ampoules et piles
Accès RDC
Prévoir 2*360 DEEE et 2 sacs (1 pour les piles et 1 pour les ampoules)</t>
  </si>
  <si>
    <t>PAUSE DEJEUNER ENTRE LE 1ER ET LE 2EME TOUR</t>
  </si>
  <si>
    <r>
      <t>(24426) ASTURIENNE Chambéry</t>
    </r>
    <r>
      <rPr>
        <sz val="14"/>
        <color rgb="FF000000"/>
        <rFont val="Arial"/>
        <family val="2"/>
      </rPr>
      <t xml:space="preserve">
280 Rue Denis Papin
73290 LA MOTTE-SERVOLEX
Lundi au jeudi : 7h30-12h00 /13h30-17h00
Vendredi : 7h30-12h00 / 13h30-16h00
</t>
    </r>
    <r>
      <rPr>
        <b/>
        <sz val="14"/>
        <color rgb="FF000000"/>
        <rFont val="Arial"/>
        <family val="2"/>
      </rPr>
      <t>1x360 Papiers + 1x770 MD</t>
    </r>
  </si>
  <si>
    <r>
      <t xml:space="preserve">(83327) GARAGE PEUGEOT CITROEN BENJAMIN MICOUD
</t>
    </r>
    <r>
      <rPr>
        <sz val="14"/>
        <color rgb="FF000000"/>
        <rFont val="Arial"/>
        <family val="2"/>
      </rPr>
      <t>40 Chemin de Blockhaus
38340 VOREPPE</t>
    </r>
    <r>
      <rPr>
        <b/>
        <sz val="14"/>
        <color rgb="FF000000"/>
        <rFont val="Arial"/>
        <family val="2"/>
      </rPr>
      <t xml:space="preserve">
7h30-12h / 13h30-18h</t>
    </r>
  </si>
  <si>
    <t>Désarchivage RDC 1h30
Prévoir 6x360
Imprimer CDD</t>
  </si>
  <si>
    <r>
      <t>(8271) CERA Aime</t>
    </r>
    <r>
      <rPr>
        <sz val="14"/>
        <color rgb="FF000000"/>
        <rFont val="Arial"/>
        <family val="2"/>
      </rPr>
      <t xml:space="preserve">
551 Avenue de la Tarentaise
73210 AIME-LA-PLAGNE
M</t>
    </r>
    <r>
      <rPr>
        <sz val="14"/>
        <color theme="1"/>
        <rFont val="Arial"/>
        <family val="2"/>
      </rPr>
      <t>ardi au vendredi : 9h15-12h30 / 13h30-18h00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00B050"/>
        <rFont val="Arial"/>
        <family val="2"/>
      </rPr>
      <t xml:space="preserve">
</t>
    </r>
    <r>
      <rPr>
        <b/>
        <sz val="14"/>
        <rFont val="Arial"/>
        <family val="2"/>
      </rPr>
      <t>Sacs + cartons à plat</t>
    </r>
  </si>
  <si>
    <t>Canettes
Verre (ALD)
Piles (ALD)
DEEE (ALD)</t>
  </si>
  <si>
    <r>
      <t>(24584) ALLEGRO Microsystem (CROCUS)</t>
    </r>
    <r>
      <rPr>
        <sz val="14"/>
        <color rgb="FF000000"/>
        <rFont val="Arial"/>
        <family val="2"/>
      </rPr>
      <t xml:space="preserve">
3 Avenue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</t>
    </r>
  </si>
  <si>
    <t>RETRAIT 4X360 SECU</t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</si>
  <si>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CHAMBERY
</t>
    </r>
    <r>
      <rPr>
        <b/>
        <sz val="14"/>
        <color rgb="FF000000"/>
        <rFont val="Arial"/>
        <family val="2"/>
      </rPr>
      <t xml:space="preserve">1x360 Papiers/Cartons
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</t>
    </r>
  </si>
  <si>
    <t>Biodéchets
Papiers
Cartons
Cartouches encre (ALD)
Piles (ALD)
DEEE (ALD)</t>
  </si>
  <si>
    <t>RETRAIT 5X240
LIVRAISON 5X240 "PAPIERS/CARTONS" + 3x360 "PAPERS/CARTONS"</t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</si>
  <si>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DEUX-ALPES
</t>
    </r>
    <r>
      <rPr>
        <b/>
        <sz val="14"/>
        <color rgb="FFFF0000"/>
        <rFont val="Arial"/>
        <family val="2"/>
      </rPr>
      <t>19/12/2025 au 25/04/2026</t>
    </r>
  </si>
  <si>
    <r>
      <t>(24397) ACTEMIUM</t>
    </r>
    <r>
      <rPr>
        <sz val="14"/>
        <color rgb="FF000000"/>
        <rFont val="Arial"/>
        <family val="2"/>
      </rPr>
      <t xml:space="preserve">
147 Allée des Blachères
73000 Chambéry
lundi au vendredi 8h30 - 17h30</t>
    </r>
  </si>
  <si>
    <t>PAS DE COLLECTE
LIVRER 1 CLEF DE BAC SECURISE</t>
  </si>
  <si>
    <r>
      <t>(24854) QUALICONSULT Grenoble</t>
    </r>
    <r>
      <rPr>
        <sz val="14"/>
        <color rgb="FF000000"/>
        <rFont val="Arial"/>
        <family val="2"/>
      </rPr>
      <t xml:space="preserve">
37 rue Diderot
2ème étage, Bat D
38000 Grenoble
</t>
    </r>
    <r>
      <rPr>
        <b/>
        <sz val="14"/>
        <color rgb="FF000000"/>
        <rFont val="Arial"/>
        <family val="2"/>
      </rPr>
      <t>Sacs</t>
    </r>
  </si>
  <si>
    <t>ARTEM
REPOS</t>
  </si>
  <si>
    <t>ANDRE
REPOS</t>
  </si>
  <si>
    <r>
      <rPr>
        <b/>
        <u/>
        <sz val="14"/>
        <color rgb="FF000000"/>
        <rFont val="Arial"/>
        <family val="2"/>
      </rPr>
      <t>PONCTUEL :</t>
    </r>
    <r>
      <rPr>
        <b/>
        <sz val="14"/>
        <color rgb="FF000000"/>
        <rFont val="Arial"/>
        <family val="2"/>
      </rPr>
      <t xml:space="preserve">
COLLECTE CARTOUCHES D'ENCRE + PILES 
</t>
    </r>
    <r>
      <rPr>
        <b/>
        <u/>
        <sz val="14"/>
        <color rgb="FF000000"/>
        <rFont val="Arial"/>
        <family val="2"/>
      </rPr>
      <t>AU BATIMENT MAINTENANCE</t>
    </r>
  </si>
  <si>
    <t>Initialement prévu 12/03</t>
  </si>
  <si>
    <r>
      <t xml:space="preserve">(83052) BOUYGUES BATIMENT SUD EST CHAMBERY
</t>
    </r>
    <r>
      <rPr>
        <sz val="14"/>
        <color rgb="FF000000"/>
        <rFont val="Arial"/>
        <family val="2"/>
      </rPr>
      <t>6 Rue Pierre Veyrat
73000 CHAMBERY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3ème étage
</t>
    </r>
    <r>
      <rPr>
        <sz val="14"/>
        <rFont val="Arial"/>
        <family val="2"/>
      </rPr>
      <t xml:space="preserve">Lundi au vendredi : 9h-17h
</t>
    </r>
    <r>
      <rPr>
        <b/>
        <sz val="14"/>
        <color rgb="FFFF0000"/>
        <rFont val="Arial"/>
        <family val="2"/>
      </rPr>
      <t xml:space="preserve">
Ne pas collecter le DIB
</t>
    </r>
    <r>
      <rPr>
        <b/>
        <sz val="14"/>
        <rFont val="Arial"/>
        <family val="2"/>
      </rPr>
      <t>Sacs</t>
    </r>
  </si>
  <si>
    <t>PONCTUEL :
LIVRER 2 COUVERCLE AQUILUX + MONTER LES FRONTONS EXISTANTS DESSUS</t>
  </si>
  <si>
    <t xml:space="preserve">Papier
Emballages en mélange
Canette
Bouteille PET
Verre
</t>
  </si>
  <si>
    <t>PAS DE COLLECTE
LIVRAISON 2X240 "PAPIERS/CARTONS"</t>
  </si>
  <si>
    <r>
      <t>(62234) Dolphin SEMICONDUCTOR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
</t>
    </r>
    <r>
      <rPr>
        <b/>
        <sz val="14"/>
        <rFont val="Arial"/>
        <family val="2"/>
      </rPr>
      <t>360Psécu,770MDsécu (sacs)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! Pas de collecte avant 8h45
</t>
    </r>
    <r>
      <rPr>
        <b/>
        <sz val="14"/>
        <color rgb="FF000000"/>
        <rFont val="Arial"/>
        <family val="2"/>
      </rPr>
      <t xml:space="preserve">
BIEN RECUPERER LES DECHETS EN VERRE DANS LES BAC VERRE</t>
    </r>
  </si>
  <si>
    <r>
      <t>(62233) CYTOO A/D</t>
    </r>
    <r>
      <rPr>
        <sz val="14"/>
        <color rgb="FF000000"/>
        <rFont val="Arial"/>
        <family val="2"/>
      </rPr>
      <t xml:space="preserve">
16 chemin du vieux chêne
38240 MEYLAN
</t>
    </r>
    <r>
      <rPr>
        <b/>
        <sz val="14"/>
        <color rgb="FF000000"/>
        <rFont val="Arial"/>
        <family val="2"/>
      </rPr>
      <t xml:space="preserve">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+ 770 CARTON</t>
    </r>
    <r>
      <rPr>
        <b/>
        <u/>
        <sz val="14"/>
        <color rgb="FFFF0000"/>
        <rFont val="Arial"/>
        <family val="2"/>
      </rPr>
      <t xml:space="preserve"> SECU</t>
    </r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</si>
  <si>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
 sarah.alarcon@airliquide.com
 06 12 85 53 54
</t>
    </r>
    <r>
      <rPr>
        <b/>
        <sz val="14"/>
        <color rgb="FFFF0000"/>
        <rFont val="Arial"/>
        <family val="2"/>
      </rPr>
      <t>IMPRIMER 2 ODM POUR QUE LE CLIENT EN GARDE UN.
ENVOYER L'AUTRE AVEC LES POIDS PAR MAIL.</t>
    </r>
  </si>
  <si>
    <r>
      <t>(62266) RADIALL A/B</t>
    </r>
    <r>
      <rPr>
        <sz val="14"/>
        <color rgb="FF000000"/>
        <rFont val="Arial"/>
        <family val="2"/>
      </rPr>
      <t xml:space="preserve">
642 Rue Emile Romanet,
38340 Voreppe
Transmettre le BL signé à Sabrina.terki@radiall.com
</t>
    </r>
    <r>
      <rPr>
        <b/>
        <sz val="14"/>
        <color rgb="FFFF0000"/>
        <rFont val="Arial"/>
        <family val="2"/>
      </rPr>
      <t>Sonner à la réception pour récupérer les bacs et non à l’accueil.</t>
    </r>
  </si>
  <si>
    <r>
      <t>(24730) KEOLIS Voreppe B/B</t>
    </r>
    <r>
      <rPr>
        <sz val="14"/>
        <color rgb="FF000000"/>
        <rFont val="Arial"/>
        <family val="2"/>
      </rPr>
      <t xml:space="preserve">
511 Rue Emile Romanet
38340 Voreppe
</t>
    </r>
    <r>
      <rPr>
        <b/>
        <sz val="14"/>
        <color rgb="FF000000"/>
        <rFont val="Arial"/>
        <family val="2"/>
      </rPr>
      <t>360P,770MD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Envoie bon de passage à  lise.schwanenberger@keolis.com</t>
    </r>
  </si>
  <si>
    <t>DESENCOMBREMENT D'affiches publicitaires, de cartons, de livres, de grilles tarifaires et de polystyrène.
PREVOIR 1X360 + 1X770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</si>
  <si>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</t>
    </r>
  </si>
  <si>
    <r>
      <t xml:space="preserve">(24599) DIABELOOP
</t>
    </r>
    <r>
      <rPr>
        <sz val="14"/>
        <color rgb="FF000000"/>
        <rFont val="Arial"/>
        <family val="2"/>
      </rPr>
      <t xml:space="preserve">17 Rue Felix Esclangon
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: 06 60 56 52 06</t>
    </r>
  </si>
  <si>
    <r>
      <t>(24783) Minatec Esclangon BHT2</t>
    </r>
    <r>
      <rPr>
        <sz val="14"/>
        <color rgb="FF000000"/>
        <rFont val="Arial"/>
        <family val="2"/>
      </rPr>
      <t xml:space="preserve">
17 Rue Felix Esclangon
Bâtiment BHT2
38000 GRENOBLE
</t>
    </r>
    <r>
      <rPr>
        <b/>
        <sz val="14"/>
        <color rgb="FF000000"/>
        <rFont val="Arial"/>
        <family val="2"/>
      </rPr>
      <t>1x360 Papiers/Cartons + 1x360 MD</t>
    </r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</si>
  <si>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 xml:space="preserve">4x360 Papiers + 1x770 Cartons + 1x770 MD + 1x120 Biodéchets
</t>
    </r>
    <r>
      <rPr>
        <b/>
        <sz val="14"/>
        <color rgb="FFFF0000"/>
        <rFont val="Arial"/>
        <family val="2"/>
      </rPr>
      <t>1x120 DEEE (ALD)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+ 1x240 Verre (ALD)</t>
    </r>
  </si>
  <si>
    <r>
      <t>(9665) BOULANGER Saint Martin d'Hères</t>
    </r>
    <r>
      <rPr>
        <sz val="14"/>
        <color rgb="FF000000"/>
        <rFont val="Arial"/>
        <family val="2"/>
      </rPr>
      <t xml:space="preserve">
136 Avenue Gabriel Péri
38400 SAINT-MARTIN-D'HERES
9h-17h
Mme Camille RAUD 06.11.94.24.39
</t>
    </r>
    <r>
      <rPr>
        <b/>
        <sz val="14"/>
        <color rgb="FF000000"/>
        <rFont val="Arial"/>
        <family val="2"/>
      </rPr>
      <t xml:space="preserve">
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</t>
    </r>
    <r>
      <rPr>
        <sz val="14"/>
        <color rgb="FF000000"/>
        <rFont val="Arial"/>
        <family val="2"/>
      </rPr>
      <t xml:space="preserve">
</t>
    </r>
  </si>
  <si>
    <t>Papîers
Cartons
Gobelets cartons
Canettes
Bouteilles PET
Cartouches encre</t>
  </si>
  <si>
    <r>
      <rPr>
        <b/>
        <sz val="14"/>
        <color rgb="FF000000"/>
        <rFont val="Arial"/>
        <family val="2"/>
      </rPr>
      <t>(62712) TELT Modane</t>
    </r>
    <r>
      <rPr>
        <sz val="14"/>
        <color rgb="FF000000"/>
        <rFont val="Arial"/>
        <family val="2"/>
      </rPr>
      <t xml:space="preserve">
Bâtiment La Rizerie
place du 17 septembre 1943
centre d'expo de percement des Alpes
73500 Modane
</t>
    </r>
    <r>
      <rPr>
        <b/>
        <u/>
        <sz val="14"/>
        <color rgb="FFFF0000"/>
        <rFont val="Arial"/>
        <family val="2"/>
      </rPr>
      <t>SE PRESENTER A L'ACCUEIL AVEC CARTE D'IDENTITE POUR OBTENIR UN BADGE D'ACCES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AVANT CHAQUE PESEE, ALLER VOIR JONATHAN</t>
    </r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</si>
  <si>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SAINT-MARTIN-D'HERES
lundi-jeudi      08:00–17:00
vendredi   08:00–15:00
</t>
    </r>
    <r>
      <rPr>
        <b/>
        <sz val="14"/>
        <color rgb="FF000000"/>
        <rFont val="Arial"/>
        <family val="2"/>
      </rPr>
      <t>1x240 Papiers + 1x770 Cartons + 1x770 MD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</si>
  <si>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
</t>
    </r>
    <r>
      <rPr>
        <b/>
        <sz val="14"/>
        <color rgb="FF000000"/>
        <rFont val="Arial"/>
        <family val="2"/>
      </rPr>
      <t xml:space="preserve">
1X770 Papiers + 1X770 MD
</t>
    </r>
    <r>
      <rPr>
        <b/>
        <sz val="14"/>
        <color rgb="FFFF0000"/>
        <rFont val="Arial"/>
        <family val="2"/>
      </rPr>
      <t xml:space="preserve">1X240 DEE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FF0000"/>
        <rFont val="Arial"/>
        <family val="2"/>
      </rPr>
      <t xml:space="preserve">  (ALD)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+ 1x240 Verre (ALD)</t>
    </r>
  </si>
  <si>
    <r>
      <t>(8811) France Travail Saint Martin d'Hères</t>
    </r>
    <r>
      <rPr>
        <sz val="14"/>
        <color rgb="FF000000"/>
        <rFont val="Arial"/>
        <family val="2"/>
      </rPr>
      <t xml:space="preserve">
Immeuble Pic De Belledonne
22 Avenue Benoît Frachon
38400 SAINT-MARTIN-D'HERES
Lundi au jeudi : 08:30–16:00
Vendredi : 08:30–12:30
</t>
    </r>
    <r>
      <rPr>
        <b/>
        <sz val="14"/>
        <color rgb="FF000000"/>
        <rFont val="Arial"/>
        <family val="2"/>
      </rPr>
      <t xml:space="preserve">2X360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+ 1x360 "MD"</t>
    </r>
  </si>
  <si>
    <t>Papiers
Cartons
Gobelets cartons
Canettes
Bout PET</t>
  </si>
  <si>
    <r>
      <t xml:space="preserve">(24405) ALEC A/B
</t>
    </r>
    <r>
      <rPr>
        <sz val="14"/>
        <color rgb="FF000000"/>
        <rFont val="Arial"/>
        <family val="2"/>
      </rPr>
      <t xml:space="preserve">14 Av. Benoît Frachon
12 rue Alfred Kastler
38400 Saint-Martin-d'Hères
04,58,17,03,99
</t>
    </r>
    <r>
      <rPr>
        <b/>
        <sz val="14"/>
        <color rgb="FF000000"/>
        <rFont val="Arial"/>
        <family val="2"/>
      </rPr>
      <t xml:space="preserve">2x360P
</t>
    </r>
    <r>
      <rPr>
        <b/>
        <sz val="14"/>
        <color rgb="FFFF0000"/>
        <rFont val="Arial"/>
        <family val="2"/>
      </rPr>
      <t xml:space="preserve">
BADGE</t>
    </r>
  </si>
  <si>
    <t>Papiers
Cartons 
Gobelets cartons
Bouteilles PET
Cartouches encre</t>
  </si>
  <si>
    <t>Papiers
Cartons 
Gobelets cartons
Bouteilles PET
Cartouces encre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</si>
  <si>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1x120 Bio + 1x770 DIB </t>
    </r>
  </si>
  <si>
    <t>Initialement prévu 13/03</t>
  </si>
  <si>
    <t>Papiers
Gobelets</t>
  </si>
  <si>
    <r>
      <t xml:space="preserve">(72808) GEME LYON TURIN SAINT JEAN DE MAURIENNE
</t>
    </r>
    <r>
      <rPr>
        <sz val="14"/>
        <color rgb="FF000000"/>
        <rFont val="Arial"/>
        <family val="2"/>
      </rPr>
      <t>94 Rue Louis Sibué
73300 SAINT JEAN DE MAURIENNE</t>
    </r>
    <r>
      <rPr>
        <b/>
        <sz val="14"/>
        <color rgb="FF000000"/>
        <rFont val="Arial"/>
        <family val="2"/>
      </rPr>
      <t xml:space="preserve">
Collecte à la corbeille + cartons à plat</t>
    </r>
  </si>
  <si>
    <t xml:space="preserve">Franck </t>
  </si>
  <si>
    <t>Périphérie Chambéry / Chambéry + Marie Reynoard</t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</si>
  <si>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: 9h00 - 18h00
</t>
    </r>
    <r>
      <rPr>
        <b/>
        <sz val="14"/>
        <color rgb="FF000000"/>
        <rFont val="Arial"/>
        <family val="2"/>
      </rPr>
      <t>2x770 Papiers/cartons + 2x770 DIB + 1x770 MD</t>
    </r>
  </si>
  <si>
    <t>Papiers
Cartons
Bouteilles PET
Canettes
Gobelets cartons
DIB</t>
  </si>
  <si>
    <r>
      <t>(68008) Banque Populaire AURA CORENC</t>
    </r>
    <r>
      <rPr>
        <sz val="14"/>
        <color rgb="FF000000"/>
        <rFont val="Arial"/>
        <family val="2"/>
      </rPr>
      <t xml:space="preserve">
2 av du grésivaudan
38700 CORENC
Lundi Mardi Mercredi et Vendredi 
9h - 12h15 et 13h45 à 17h45
le Jeudi
9h - 12h00 et 13h45 à 17h45</t>
    </r>
  </si>
  <si>
    <r>
      <t>(68040) Banque de Savoie LA MOTTE-SERVOLEX</t>
    </r>
    <r>
      <rPr>
        <sz val="14"/>
        <color rgb="FF000000"/>
        <rFont val="Arial"/>
        <family val="2"/>
      </rPr>
      <t xml:space="preserve">
25 Rue Théodore Reinach
73290 LA MOTTE-SERVOLEX
Lundi au Jeudi : 8h30-12h / 13h40-17h30
Vendredi : 8h30-12h / 13h40-16h20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</si>
  <si>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(71826) CESI MEYLAN A/B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>2 Bioseaux de 20L pour marc de café</t>
    </r>
  </si>
  <si>
    <r>
      <t>(48088) MAAF CHAMBERY A/B</t>
    </r>
    <r>
      <rPr>
        <sz val="14"/>
        <color rgb="FF000000"/>
        <rFont val="Arial"/>
        <family val="2"/>
      </rPr>
      <t xml:space="preserve">
318  Avenue du Comte Vert 
73000 CHAMBERY 
Lundi au vendredi : 9h-12h / 14h30-17h45 
</t>
    </r>
    <r>
      <rPr>
        <b/>
        <sz val="14"/>
        <color rgb="FF000000"/>
        <rFont val="Arial"/>
        <family val="2"/>
      </rPr>
      <t>Sacs</t>
    </r>
  </si>
  <si>
    <t>Papiers
Canette
Bouteille PET
Verre</t>
  </si>
  <si>
    <r>
      <t xml:space="preserve">(24904) ANDERLAINE (Ex : SR Conseil) MEYLAN B/B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</si>
  <si>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r>
      <t>(48639) GMF - CHAMBERY B/B</t>
    </r>
    <r>
      <rPr>
        <sz val="14"/>
        <color rgb="FF000000"/>
        <rFont val="Arial"/>
        <family val="2"/>
      </rPr>
      <t xml:space="preserve">
114  Avenue du Comte Vert 
73000 CHAMBERY 
Mardi au vendredi : 9h-12h30 / 13h30-17h45 
</t>
    </r>
    <r>
      <rPr>
        <b/>
        <sz val="14"/>
        <color rgb="FF000000"/>
        <rFont val="Arial"/>
        <family val="2"/>
      </rPr>
      <t>Sacs</t>
    </r>
  </si>
  <si>
    <r>
      <t xml:space="preserve">(72600) NANOXPLORE MEYLAN
</t>
    </r>
    <r>
      <rPr>
        <sz val="14"/>
        <color rgb="FF000000"/>
        <rFont val="Arial"/>
        <family val="2"/>
      </rPr>
      <t xml:space="preserve">1 Bis A Chemin du Pré Carré
38240 MEYLAN
9h-12h et 14h-17h
</t>
    </r>
    <r>
      <rPr>
        <b/>
        <sz val="14"/>
        <color rgb="FF000000"/>
        <rFont val="Arial"/>
        <family val="2"/>
      </rPr>
      <t xml:space="preserve">Collecte à la corbeille Papiers + </t>
    </r>
    <r>
      <rPr>
        <b/>
        <sz val="14"/>
        <color rgb="FFFF0000"/>
        <rFont val="Arial"/>
        <family val="2"/>
      </rPr>
      <t>1 Bioseau 20L</t>
    </r>
  </si>
  <si>
    <r>
      <t>(8434) CIC Comte Vert Chambéry</t>
    </r>
    <r>
      <rPr>
        <sz val="14"/>
        <color rgb="FF000000"/>
        <rFont val="Arial"/>
        <family val="2"/>
      </rPr>
      <t xml:space="preserve">
76 Avenue du Comte Vert
73000 CHAMBERY
Lundi : Fermé
Mardi au vendredi : 09h00–12h30 / 14h00–18h00
</t>
    </r>
    <r>
      <rPr>
        <b/>
        <sz val="14"/>
        <color rgb="FF000000"/>
        <rFont val="Arial"/>
        <family val="2"/>
      </rPr>
      <t xml:space="preserve">
Sacs + cartons à plat</t>
    </r>
  </si>
  <si>
    <r>
      <t>(24746) LCL Chambéry Colonne</t>
    </r>
    <r>
      <rPr>
        <sz val="14"/>
        <color rgb="FF000000"/>
        <rFont val="Arial"/>
        <family val="2"/>
      </rPr>
      <t xml:space="preserve">
26 Boulevard de la Colonne
73000 CHAMBERY
Mardi au vendredi : 8h30-12h00 / 13h30-18h00
Jeudi : 8h30-12h00 / 14h30-18h00
</t>
    </r>
    <r>
      <rPr>
        <b/>
        <sz val="14"/>
        <color rgb="FF000000"/>
        <rFont val="Arial"/>
        <family val="2"/>
      </rPr>
      <t>Sacs + cartons à plat</t>
    </r>
  </si>
  <si>
    <r>
      <t>(8673) LCL Chambéry Banque Privée</t>
    </r>
    <r>
      <rPr>
        <sz val="14"/>
        <color rgb="FF000000"/>
        <rFont val="Arial"/>
        <family val="2"/>
      </rPr>
      <t xml:space="preserve">
28 Boulevard de la Colonne
73000 CHAMBERY
Lundi au vendredi : 8h45-12h00 / 13h30-17h45
</t>
    </r>
    <r>
      <rPr>
        <b/>
        <sz val="14"/>
        <color rgb="FF000000"/>
        <rFont val="Arial"/>
        <family val="2"/>
      </rPr>
      <t>Sacs  + cartons à plat</t>
    </r>
  </si>
  <si>
    <t>Papiers
Bouteilles PET
Canettes
Capsules cafés
Verre (4S)
Papiers confidentiel (ALD)</t>
  </si>
  <si>
    <r>
      <t xml:space="preserve">(24934) XL GROUPE
</t>
    </r>
    <r>
      <rPr>
        <sz val="14"/>
        <color rgb="FF000000"/>
        <rFont val="Arial"/>
        <family val="2"/>
      </rPr>
      <t>88 Allée Galilée
38330 MONTBONNOT-ST-MARTIN</t>
    </r>
  </si>
  <si>
    <t>DESARCHIVAGE DE PAPIERS CONFIDENTIELS
ACCES AU 1ER ETAGE AVEC ASCENCEUR
PREVOIR 1 DIABLE POUR METTRE LES CARTONS DE PAPIERS DESSUS</t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</si>
  <si>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</t>
    </r>
    <r>
      <rPr>
        <sz val="14"/>
        <color rgb="FF000000"/>
        <rFont val="Arial"/>
        <family val="2"/>
      </rPr>
      <t xml:space="preserve">
2 av du grésivaudan
38700 CORENC
8h30-11h30 et 13h30-16h30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 + PROTOCOLE DE COLLECTE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+ 3 demi-lunes papiers confidentiels à collecter (4S)</t>
    </r>
    <r>
      <rPr>
        <b/>
        <sz val="14"/>
        <color rgb="FF000000"/>
        <rFont val="Arial"/>
        <family val="2"/>
      </rPr>
      <t xml:space="preserve"> ---&gt; PRENDRE 3 SACS BLEU</t>
    </r>
  </si>
  <si>
    <r>
      <t>(24860) SAMES KREMLIN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8"/>
        <color rgb="FFFF0000"/>
        <rFont val="Arial"/>
        <family val="2"/>
      </rPr>
      <t>SAMES nous impose la signature d'un BON DE PASSAGE à chaque collecte.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</si>
  <si>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t>VISITE MEDICALE A FONTAINE 9H30</t>
  </si>
  <si>
    <r>
      <t>(81235) ATALIAN</t>
    </r>
    <r>
      <rPr>
        <b/>
        <sz val="16"/>
        <color rgb="FFFF0000"/>
        <rFont val="Arial"/>
        <family val="2"/>
      </rPr>
      <t xml:space="preserve"> (DANS LE CEA)</t>
    </r>
    <r>
      <rPr>
        <b/>
        <sz val="16"/>
        <color rgb="FF000000"/>
        <rFont val="Arial"/>
        <family val="2"/>
      </rPr>
      <t xml:space="preserve">
</t>
    </r>
    <r>
      <rPr>
        <sz val="16"/>
        <color rgb="FF000000"/>
        <rFont val="Arial"/>
        <family val="2"/>
      </rPr>
      <t xml:space="preserve">17 Rue des Martyrs
38000 Grenoble
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Bâtiment 10.03</t>
    </r>
  </si>
  <si>
    <t>LIVRAISON MATERIEL + MONTAGE DES AQUILUXS
Bâtiment ATALIAN 10.03</t>
  </si>
  <si>
    <r>
      <t>(24584) ALLEGRO Microsystem (CROCUS)</t>
    </r>
    <r>
      <rPr>
        <sz val="14"/>
        <color rgb="FF000000"/>
        <rFont val="Arial"/>
        <family val="2"/>
      </rPr>
      <t xml:space="preserve">
3 Avenue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+ cartons à plat</t>
    </r>
  </si>
  <si>
    <r>
      <t>(24575) EASYVISTA (EX : COSERVIT) B/B</t>
    </r>
    <r>
      <rPr>
        <sz val="14"/>
        <color rgb="FF000000"/>
        <rFont val="Arial"/>
        <family val="2"/>
      </rPr>
      <t xml:space="preserve">
18 Rue Henri Barbusse
38000 GRENOBLE
Mardi au vendredi : 9h00–12h00 / 14h00–18h00
</t>
    </r>
    <r>
      <rPr>
        <b/>
        <sz val="14"/>
        <color rgb="FF000000"/>
        <rFont val="Arial"/>
        <family val="2"/>
      </rPr>
      <t>Collecte à la corbeille en sacs (6 sacs)</t>
    </r>
  </si>
  <si>
    <r>
      <t xml:space="preserve">(24770) MARE NOSTRUM
</t>
    </r>
    <r>
      <rPr>
        <sz val="14"/>
        <color rgb="FF000000"/>
        <rFont val="Arial"/>
        <family val="2"/>
      </rPr>
      <t xml:space="preserve">9 Avenue de Constantine
38100 GRENOBLE
Lundi au vendredi : 08h00–18h00
</t>
    </r>
    <r>
      <rPr>
        <b/>
        <sz val="14"/>
        <color rgb="FF000000"/>
        <rFont val="Arial"/>
        <family val="2"/>
      </rPr>
      <t xml:space="preserve">
Sacs</t>
    </r>
  </si>
  <si>
    <r>
      <t>(24538) CERA Berriat Grenoble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118 Cours Berriat
38000 GRENOBLE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</si>
  <si>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>(24538) CERA Berriat Grenoble</t>
    </r>
    <r>
      <rPr>
        <sz val="14"/>
        <color rgb="FF000000"/>
        <rFont val="Arial"/>
        <family val="2"/>
      </rPr>
      <t xml:space="preserve">
118 Cours Berriat
38000 GRENOBLE
Mardi au vendredi : 09h15–12h30 / 13h30–18h00</t>
    </r>
  </si>
  <si>
    <t>DESENCOMBREMENT PAPIERS/CARTONS
ACCES RDC
PREVOIR 2X360</t>
  </si>
  <si>
    <r>
      <t>(24557) CIC Joffre Grenoble A/B</t>
    </r>
    <r>
      <rPr>
        <sz val="14"/>
        <color indexed="8"/>
        <rFont val="Arial"/>
        <family val="2"/>
      </rPr>
      <t xml:space="preserve">
21 Boulevard Maréchal Joffre
38000 GRENOBLE
lundi : Fermé
mardi : 09h00–12h30 / 14h00–18h00
mercredi au vendredi : 09h00-12h30 / 13h30–18h00
</t>
    </r>
    <r>
      <rPr>
        <b/>
        <sz val="14"/>
        <color rgb="FF000000"/>
        <rFont val="Arial"/>
        <family val="2"/>
      </rPr>
      <t>Sacs + Cartons à plat</t>
    </r>
  </si>
  <si>
    <r>
      <t>(24748) LCL Grenoble Molière</t>
    </r>
    <r>
      <rPr>
        <sz val="14"/>
        <color rgb="FF000000"/>
        <rFont val="Arial"/>
        <family val="2"/>
      </rPr>
      <t xml:space="preserve">
1 Rue Molière
38000 GRENOBLE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Dans cette agence, il y a 3 placards à PILON 
- 1 au RDC 
- 1 au 1er étage 
- 1 au 2ème étage 
</t>
    </r>
    <r>
      <rPr>
        <b/>
        <u/>
        <sz val="14"/>
        <color rgb="FFFF0000"/>
        <rFont val="Arial"/>
        <family val="2"/>
      </rPr>
      <t>30 SACS MAXIMUM</t>
    </r>
    <r>
      <rPr>
        <sz val="14"/>
        <color rgb="FF000000"/>
        <rFont val="Arial"/>
        <family val="2"/>
      </rPr>
      <t xml:space="preserve">
lundi  au vendredi : 08h45–12:00 / 13h30–17h45
sauf jeudi : 08h45–12h00 / 14h30–17h45
</t>
    </r>
    <r>
      <rPr>
        <b/>
        <sz val="14"/>
        <color rgb="FF000000"/>
        <rFont val="Arial"/>
        <family val="2"/>
      </rPr>
      <t>Sacs + cartons à plat</t>
    </r>
  </si>
  <si>
    <r>
      <t xml:space="preserve">(8690) LCL Liberation Grenoble  </t>
    </r>
    <r>
      <rPr>
        <sz val="14"/>
        <color rgb="FF000000"/>
        <rFont val="Arial"/>
        <family val="2"/>
      </rPr>
      <t xml:space="preserve">
3 Cours de la Libération et du Général de Gaulle
38100 GRENOBLE 
lundi : Fermé
mardi au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 + DIB</t>
    </r>
  </si>
  <si>
    <r>
      <t xml:space="preserve">(48095) MAAF GRENOBLE GAMBETTA </t>
    </r>
    <r>
      <rPr>
        <sz val="14"/>
        <color rgb="FF000000"/>
        <rFont val="Arial"/>
        <family val="2"/>
      </rPr>
      <t xml:space="preserve">
17  Boulevard Gambetta 
38000 GRENOBLE
0645458915 
Mardi au vendredi : 9h30-12h30 / 14h-18h
</t>
    </r>
    <r>
      <rPr>
        <b/>
        <sz val="14"/>
        <color rgb="FF000000"/>
        <rFont val="Arial"/>
        <family val="2"/>
      </rPr>
      <t>Collecte à la corbeille</t>
    </r>
  </si>
  <si>
    <r>
      <t xml:space="preserve">(24425) ASTEK 
</t>
    </r>
    <r>
      <rPr>
        <sz val="14"/>
        <color rgb="FF000000"/>
        <rFont val="Arial"/>
        <family val="2"/>
      </rPr>
      <t xml:space="preserve">1 Place du Verseau
38130 ECHIROLLES
</t>
    </r>
    <r>
      <rPr>
        <sz val="14"/>
        <color rgb="FFFF0000"/>
        <rFont val="Arial"/>
        <family val="2"/>
      </rPr>
      <t>Ne pas passer le lundi</t>
    </r>
    <r>
      <rPr>
        <sz val="14"/>
        <color rgb="FF000000"/>
        <rFont val="Arial"/>
        <family val="2"/>
      </rPr>
      <t xml:space="preserve">
Lundi au vendredi : 09:00–19:00
</t>
    </r>
    <r>
      <rPr>
        <b/>
        <sz val="14"/>
        <color rgb="FF000000"/>
        <rFont val="Arial"/>
        <family val="2"/>
      </rPr>
      <t>Collecte à la corbeille</t>
    </r>
  </si>
  <si>
    <t>André Repos 4 jours</t>
  </si>
  <si>
    <t>Réunion REX</t>
  </si>
  <si>
    <t>ARTEM CP</t>
  </si>
  <si>
    <t xml:space="preserve"> lundi 16/03</t>
  </si>
  <si>
    <t xml:space="preserve">  mardi 17/03</t>
  </si>
  <si>
    <t xml:space="preserve"> mercredi 18/03</t>
  </si>
  <si>
    <t xml:space="preserve"> jeudi 19/03</t>
  </si>
  <si>
    <t>vendredi 20/03</t>
  </si>
  <si>
    <r>
      <t xml:space="preserve">Papier
Carton
DIB
</t>
    </r>
    <r>
      <rPr>
        <sz val="16"/>
        <color rgb="FFFF0000"/>
        <rFont val="Arial"/>
        <family val="2"/>
      </rPr>
      <t>Contenant : Collecte en sac</t>
    </r>
    <r>
      <rPr>
        <b/>
        <sz val="16"/>
        <color rgb="FF000000"/>
        <rFont val="Arial"/>
        <family val="2"/>
      </rPr>
      <t xml:space="preserve">
</t>
    </r>
  </si>
  <si>
    <r>
      <t xml:space="preserve">PAS DE COLLECTES
</t>
    </r>
    <r>
      <rPr>
        <sz val="14"/>
        <color rgb="FFFF0000"/>
        <rFont val="Arial"/>
        <family val="2"/>
      </rPr>
      <t>EN MAI et OCTOBRE</t>
    </r>
  </si>
  <si>
    <r>
      <t xml:space="preserve">(83681) SAMSE SAINT PONS
</t>
    </r>
    <r>
      <rPr>
        <sz val="14"/>
        <color theme="1"/>
        <rFont val="Arial"/>
        <family val="2"/>
      </rPr>
      <t>Les Terres Neuves
04400 SAINT-PONS</t>
    </r>
  </si>
  <si>
    <t>CLIENT ECOSYSTEM
LIVRER + COLLECTER 2 LUMIBOX + 2 TUBIBOX</t>
  </si>
  <si>
    <r>
      <t xml:space="preserve">(83695) INTERMARCHE SAINT PONS CALAO
</t>
    </r>
    <r>
      <rPr>
        <sz val="14"/>
        <color theme="1"/>
        <rFont val="Arial"/>
        <family val="2"/>
      </rPr>
      <t>Les Terres Neuves
04400 SAINT-PONS</t>
    </r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</si>
  <si>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Base 2 et Base 4 = Grenoble</t>
    </r>
    <r>
      <rPr>
        <b/>
        <sz val="16"/>
        <color rgb="FF000000"/>
        <rFont val="Arial"/>
        <family val="2"/>
      </rPr>
      <t xml:space="preserve">
Base 1 et Base 3 = Bourg en Bresse</t>
    </r>
  </si>
  <si>
    <r>
      <t xml:space="preserve">(83690) MR BRICOLAGE SAINT PONS
</t>
    </r>
    <r>
      <rPr>
        <sz val="14"/>
        <color theme="1"/>
        <rFont val="Arial"/>
        <family val="2"/>
      </rPr>
      <t>Zone d'Activité le Riou Bourdoux
04400 SAINT-PONS</t>
    </r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</si>
  <si>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1x770 DIB</t>
    </r>
  </si>
  <si>
    <r>
      <t>(24651) PLATEC</t>
    </r>
    <r>
      <rPr>
        <sz val="14"/>
        <color rgb="FF000000"/>
        <rFont val="Arial"/>
        <family val="2"/>
      </rPr>
      <t xml:space="preserve">
503 Rue Auguste Blanchet
38690 Colombe
</t>
    </r>
    <r>
      <rPr>
        <b/>
        <sz val="14"/>
        <color rgb="FF000000"/>
        <rFont val="Arial"/>
        <family val="2"/>
      </rPr>
      <t>Le batiment fait l'angle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Coordonnées GPS : 45,389835,5,473600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</t>
    </r>
  </si>
  <si>
    <r>
      <t xml:space="preserve">(83688) CARREFOUR MARKET BARCELONETTE
</t>
    </r>
    <r>
      <rPr>
        <sz val="14"/>
        <color theme="1"/>
        <rFont val="Arial"/>
        <family val="2"/>
      </rPr>
      <t>Rue du Docteur Pierre Groues
04400 BARCELONETTE</t>
    </r>
  </si>
  <si>
    <t>S12 :
IMPRIMER BL SPECIAL PLANNER
LIVRAISON + MONTAGE DES FRONTONS
ATTENTION, REMPLACER LES COUVERCLES SI JAMAIS ILS CASSENT QUAND ON MONTE LES FRONTONS SUR LES COUVERCLES DU CLIENT</t>
  </si>
  <si>
    <t>Initialement prévu 19/03</t>
  </si>
  <si>
    <r>
      <t>(50161) Rio Tinto Aluminium Pechiney</t>
    </r>
    <r>
      <rPr>
        <sz val="14"/>
        <color rgb="FF000000"/>
        <rFont val="Arial"/>
        <family val="2"/>
      </rPr>
      <t xml:space="preserve">
725 rue Aristide Bergès
38340 Voreppe
</t>
    </r>
    <r>
      <rPr>
        <b/>
        <sz val="14"/>
        <color rgb="FF000000"/>
        <rFont val="Arial"/>
        <family val="2"/>
      </rPr>
      <t xml:space="preserve">
</t>
    </r>
    <r>
      <rPr>
        <b/>
        <u/>
        <sz val="20"/>
        <color rgb="FFFF0000"/>
        <rFont val="Arial"/>
        <family val="2"/>
      </rPr>
      <t>1 Sac de bouteilles Plastiques à l'interieur du bâtiment</t>
    </r>
  </si>
  <si>
    <t>Bouteilles plastiques</t>
  </si>
  <si>
    <r>
      <t>(24652) ETS ROSTAIN SUDRAGO</t>
    </r>
    <r>
      <rPr>
        <sz val="14"/>
        <color rgb="FF000000"/>
        <rFont val="Arial"/>
        <family val="2"/>
      </rPr>
      <t xml:space="preserve">
 (Track déchets 2692)
198 Route de la Cote de Neffes
05000 Neffes
8h 16h 
fermé mercredi AM
Mme Camille Tardy: 04;9257.82.31</t>
    </r>
  </si>
  <si>
    <t>papier
bouteille plast
néon
masque Covid
1 x AKILUX BI FLUX GOBELETS CARTON / CANETTES
1 x AKILUX BOUTEILLES PLASTIQUE</t>
  </si>
  <si>
    <t>Tournée Ecosystem</t>
  </si>
  <si>
    <t>Raphaël + Ali</t>
  </si>
  <si>
    <t>co 2</t>
  </si>
  <si>
    <t>Camion 2</t>
  </si>
  <si>
    <t xml:space="preserve">11 Points de collecte :
-Serres
- Remollom
- Gap
- Chorges
- Baratier
- La Fare en Champsaur
</t>
  </si>
  <si>
    <t>Collecte + Livraison 2 Lumibox + 2 Tubibox ECOSYSTEM (Verts)</t>
  </si>
  <si>
    <r>
      <t>(25230) ETABLISSEMENT PIERRE HENRY ET FILS</t>
    </r>
    <r>
      <rPr>
        <sz val="14"/>
        <color rgb="FF000000"/>
        <rFont val="Arial"/>
        <family val="2"/>
      </rPr>
      <t xml:space="preserve">
725 Route de Saint Nazaire
38840 Saint Hilaire du Rosier
1 x 360 Papier, 1 x 360 MD
</t>
    </r>
    <r>
      <rPr>
        <b/>
        <sz val="14"/>
        <color rgb="FFFF0000"/>
        <rFont val="Arial"/>
        <family val="2"/>
      </rPr>
      <t>PORT DU GILET JAUNE OBLIGATOIRE</t>
    </r>
  </si>
  <si>
    <t>Daoud + Bazin</t>
  </si>
  <si>
    <t>André + Ali</t>
  </si>
  <si>
    <t>Franck + Bazin</t>
  </si>
  <si>
    <r>
      <t xml:space="preserve">(24419) AREA Crolles
</t>
    </r>
    <r>
      <rPr>
        <sz val="14"/>
        <color rgb="FF000000"/>
        <rFont val="Arial"/>
        <family val="2"/>
      </rPr>
      <t xml:space="preserve">Chemin du Pré-Pichat
38920 Crolles
Mme ROZE christelle.roze@apprr.fr
04,76,71,11,74
</t>
    </r>
    <r>
      <rPr>
        <b/>
        <sz val="14"/>
        <color rgb="FF000000"/>
        <rFont val="Arial"/>
        <family val="2"/>
      </rPr>
      <t xml:space="preserve">360MD,360MD/Masques
</t>
    </r>
    <r>
      <rPr>
        <b/>
        <u/>
        <sz val="14"/>
        <color rgb="FF00B050"/>
        <rFont val="Arial"/>
        <family val="2"/>
      </rPr>
      <t>PONCTUEL S12</t>
    </r>
    <r>
      <rPr>
        <b/>
        <sz val="14"/>
        <color rgb="FF00B050"/>
        <rFont val="Arial"/>
        <family val="2"/>
      </rPr>
      <t xml:space="preserve"> : RECUPERER 1 DEMI-LUNE 30L GOBELETS</t>
    </r>
  </si>
  <si>
    <r>
      <t>(68010) Banque Populaire AURA ALPE D'HUEZ</t>
    </r>
    <r>
      <rPr>
        <sz val="14"/>
        <color rgb="FF000000"/>
        <rFont val="Arial"/>
        <family val="2"/>
      </rPr>
      <t xml:space="preserve">
Centre de Jour  Les Bergers 
179 Avenue des Marmottes
38750 ALPE D'HUEZ
</t>
    </r>
    <r>
      <rPr>
        <b/>
        <u/>
        <sz val="14"/>
        <color rgb="FF000000"/>
        <rFont val="Arial"/>
        <family val="2"/>
      </rPr>
      <t>Du 25/04 au 02/12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Mercredi</t>
    </r>
    <r>
      <rPr>
        <sz val="14"/>
        <color rgb="FF000000"/>
        <rFont val="Arial"/>
        <family val="2"/>
      </rPr>
      <t xml:space="preserve"> 08:30 - 12:30 / 13:45 - 17:45 
</t>
    </r>
    <r>
      <rPr>
        <b/>
        <u/>
        <sz val="14"/>
        <color rgb="FF000000"/>
        <rFont val="Arial"/>
        <family val="2"/>
      </rPr>
      <t>Du 03/12 au 30/04/26</t>
    </r>
    <r>
      <rPr>
        <sz val="14"/>
        <color rgb="FF000000"/>
        <rFont val="Arial"/>
        <family val="2"/>
      </rPr>
      <t xml:space="preserve">
Mardi au Vendredi : 08:30 - 12:30 / 13:45 - 17:45
</t>
    </r>
    <r>
      <rPr>
        <b/>
        <u/>
        <sz val="14"/>
        <color rgb="FF000000"/>
        <rFont val="Arial"/>
        <family val="2"/>
      </rPr>
      <t>A partir de mai 2026 :</t>
    </r>
    <r>
      <rPr>
        <sz val="14"/>
        <color rgb="FF000000"/>
        <rFont val="Arial"/>
        <family val="2"/>
      </rPr>
      <t xml:space="preserve"> que le mercredi </t>
    </r>
  </si>
  <si>
    <r>
      <t>(62281) WINOA</t>
    </r>
    <r>
      <rPr>
        <sz val="14"/>
        <color rgb="FF000000"/>
        <rFont val="Arial"/>
        <family val="2"/>
      </rPr>
      <t xml:space="preserve">
528 Avenue de Savoie
38570  LE CHEYLAS
</t>
    </r>
    <r>
      <rPr>
        <b/>
        <sz val="14"/>
        <color rgb="FF000000"/>
        <rFont val="Arial"/>
        <family val="2"/>
      </rPr>
      <t xml:space="preserve">4x360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+ 2x770 MD </t>
    </r>
    <r>
      <rPr>
        <b/>
        <u/>
        <sz val="14"/>
        <color rgb="FFFF0000"/>
        <rFont val="Arial"/>
        <family val="2"/>
      </rPr>
      <t>SECU
TOUT LES BACS SONT SECU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4 POINTS DE COLLECTE :</t>
    </r>
    <r>
      <rPr>
        <b/>
        <sz val="14"/>
        <color rgb="FFFF0000"/>
        <rFont val="Arial"/>
        <family val="2"/>
      </rPr>
      <t xml:space="preserve">
PROTOCOLE OBLIGATOIRE</t>
    </r>
  </si>
  <si>
    <t>Remettre les bonnes étiquetetes (il manque des étiquettes "Multi-Déchets" sur les bacs 770l
+
Livrer 2 clefs sécu</t>
  </si>
  <si>
    <r>
      <rPr>
        <b/>
        <sz val="14"/>
        <color rgb="FF000000"/>
        <rFont val="Arial"/>
        <family val="2"/>
      </rPr>
      <t xml:space="preserve">(8334) CERA La Ravoire
</t>
    </r>
    <r>
      <rPr>
        <sz val="14"/>
        <color rgb="FF000000"/>
        <rFont val="Arial"/>
        <family val="2"/>
      </rPr>
      <t>55 rue René cassin
73490 La Ravoire</t>
    </r>
  </si>
  <si>
    <t>RETRAIT 5X240 + 3x360
LIVRAISON 5X240 "PAPIERS/CARTONS" + 3x360 "PAPERS/CARTONS"</t>
  </si>
  <si>
    <r>
      <t>(24780) MIDALI FRERES GONCELIN BUREAU A/B</t>
    </r>
    <r>
      <rPr>
        <sz val="14"/>
        <color rgb="FF000000"/>
        <rFont val="Arial"/>
        <family val="2"/>
      </rPr>
      <t xml:space="preserve">
29 ZA de la Chandeliere
38570 GONCELIN
</t>
    </r>
    <r>
      <rPr>
        <b/>
        <sz val="14"/>
        <color rgb="FF000000"/>
        <rFont val="Arial"/>
        <family val="2"/>
      </rPr>
      <t xml:space="preserve">
4x120 Papiers + 2x360 Papiers/Cartons</t>
    </r>
  </si>
  <si>
    <t>COLLECTE DE 3 SACS DE VERRE +
 RETRAIT 1 AQUILUX VERRE</t>
  </si>
  <si>
    <t>Artem + Ali</t>
  </si>
  <si>
    <t>Repos 4 jours</t>
  </si>
  <si>
    <r>
      <rPr>
        <b/>
        <sz val="14"/>
        <color rgb="FF000000"/>
        <rFont val="Arial"/>
        <family val="2"/>
      </rPr>
      <t>(49746) EIFFAGE ENERGIE SYSTEMES TOURNON</t>
    </r>
    <r>
      <rPr>
        <sz val="14"/>
        <color rgb="FF000000"/>
        <rFont val="Arial"/>
        <family val="2"/>
      </rPr>
      <t xml:space="preserve">
ZA CARREFOUR DES VALLEES
73460 TOURNON
</t>
    </r>
  </si>
  <si>
    <r>
      <t xml:space="preserve">(24532) CEGELEC GRENOBLE C/D
</t>
    </r>
    <r>
      <rPr>
        <sz val="14"/>
        <color rgb="FF000000"/>
        <rFont val="Arial"/>
        <family val="2"/>
      </rPr>
      <t xml:space="preserve">96 Rue Félix Esclangon
38000 GRENOBLE
06 11 28 06 45
</t>
    </r>
    <r>
      <rPr>
        <b/>
        <sz val="14"/>
        <color rgb="FF000000"/>
        <rFont val="Arial"/>
        <family val="2"/>
      </rPr>
      <t xml:space="preserve">
8H-12H ET 12H30-17H
</t>
    </r>
    <r>
      <rPr>
        <b/>
        <sz val="14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rFont val="Arial"/>
        <family val="2"/>
      </rPr>
      <t xml:space="preserve"> papiers + 2x770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rFont val="Arial"/>
        <family val="2"/>
      </rPr>
      <t xml:space="preserve"> MD + </t>
    </r>
    <r>
      <rPr>
        <b/>
        <sz val="14"/>
        <color rgb="FFFF0000"/>
        <rFont val="Arial"/>
        <family val="2"/>
      </rPr>
      <t xml:space="preserve"> (TOUT LES BACS SONT SECU sauf le 360 carton)</t>
    </r>
  </si>
  <si>
    <t>Papiers
Cartons
Canettes
Bouteilles plastique
Capsules café
Verre
Cartouches d'encre (ALD)
DEEE (ALD)
Piles (ALD)</t>
  </si>
  <si>
    <t>Tarik + Bazin</t>
  </si>
  <si>
    <t>FIN DE CONTRAT
RETRAIT MATERIEL</t>
  </si>
  <si>
    <t>Bien remettre les bons bacs</t>
  </si>
  <si>
    <r>
      <t>(68054) Banque de Savoie VAL THORENS</t>
    </r>
    <r>
      <rPr>
        <sz val="14"/>
        <color rgb="FF000000"/>
        <rFont val="Arial"/>
        <family val="2"/>
      </rPr>
      <t xml:space="preserve">
GALERIE LE PECLET
73440 SAINT MARTIN DE BELLEVILLE
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FF0000"/>
        <rFont val="Arial"/>
        <family val="2"/>
      </rPr>
      <t xml:space="preserve">Du 01/07 au 17/11 </t>
    </r>
    <r>
      <rPr>
        <sz val="14"/>
        <color rgb="FFFF0000"/>
        <rFont val="Arial"/>
        <family val="2"/>
      </rPr>
      <t xml:space="preserve">: </t>
    </r>
    <r>
      <rPr>
        <b/>
        <sz val="14"/>
        <color rgb="FFFF0000"/>
        <rFont val="Arial"/>
        <family val="2"/>
      </rPr>
      <t>Mardi et jeudi uniquement 8h50-12h / 13h40-17h30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Du 17/11 au 06/05/26 </t>
    </r>
    <r>
      <rPr>
        <sz val="14"/>
        <color rgb="FF000000"/>
        <rFont val="Arial"/>
        <family val="2"/>
      </rPr>
      <t xml:space="preserve">: Lundi au vendredi  </t>
    </r>
    <r>
      <rPr>
        <b/>
        <sz val="14"/>
        <color rgb="FF000000"/>
        <rFont val="Arial"/>
        <family val="2"/>
      </rPr>
      <t>8h50-12h / 13h40-17h30</t>
    </r>
    <r>
      <rPr>
        <sz val="14"/>
        <color rgb="FF00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>Du 06/05/26 au 27/06/26 :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JEUDI 8h50-12h</t>
    </r>
  </si>
  <si>
    <t>Initialement prévu 20/03</t>
  </si>
  <si>
    <t>Opération fûts camion hayon Valence (contre camion 13)</t>
  </si>
  <si>
    <t>Raphaël Récup</t>
  </si>
  <si>
    <t xml:space="preserve"> lundi 23/03</t>
  </si>
  <si>
    <t xml:space="preserve">  mardi 24/03</t>
  </si>
  <si>
    <t xml:space="preserve"> mercredi 25/03</t>
  </si>
  <si>
    <t xml:space="preserve"> jeudi 26/03</t>
  </si>
  <si>
    <t>vendredi 27/03</t>
  </si>
  <si>
    <r>
      <t>(8393) CERA Tullins</t>
    </r>
    <r>
      <rPr>
        <sz val="14"/>
        <color rgb="FF000000"/>
        <rFont val="Arial"/>
        <family val="2"/>
      </rPr>
      <t xml:space="preserve">
6 bis Rue Jules Cazeneuve
38210 Tullins
lundi       Fermé
mardi-vendredi      09:15–12:30, 13:30–18:00</t>
    </r>
  </si>
  <si>
    <t>PAS DE COLLECTE
LIVRAISON 5X240 "PAPIERS/CARTONS"</t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</si>
  <si>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SAINT-MARTIN-D'HERES
lundi-jeudi      08:00–17:00
vendredi   08:00–15:00</t>
    </r>
  </si>
  <si>
    <t>RETRAIT 1X770 CARTONS
+
LIVRAISON 4X360 "PAPIERS/CARTONS"</t>
  </si>
  <si>
    <r>
      <rPr>
        <b/>
        <sz val="14"/>
        <color rgb="FF000000"/>
        <rFont val="Arial"/>
        <family val="2"/>
      </rPr>
      <t>(28490) SOLIHA</t>
    </r>
    <r>
      <rPr>
        <sz val="14"/>
        <color rgb="FF000000"/>
        <rFont val="Arial"/>
        <family val="2"/>
      </rPr>
      <t xml:space="preserve">
13 Rue Roland Garros
38320 EYBENS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</si>
  <si>
    <t>PONCTUEL :
LIVRER 10 ROULEAUX DE SACS 400L</t>
  </si>
  <si>
    <t>Tarik + BAZIN</t>
  </si>
  <si>
    <t>Bazin</t>
  </si>
  <si>
    <t>PONCTUEL :
LIVRAISON 1 AQUILUX DEEE</t>
  </si>
  <si>
    <t xml:space="preserve">Stéphane </t>
  </si>
  <si>
    <t>Bazin + Stéphane</t>
  </si>
  <si>
    <t>DESENCOMBREMENT
1 TABLE</t>
  </si>
  <si>
    <t>RETRAIT 5X240 + 3x360</t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</si>
  <si>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</t>
    </r>
  </si>
  <si>
    <t>REMPLIR 1X770 DEEE</t>
  </si>
  <si>
    <t>gaz 10</t>
  </si>
  <si>
    <r>
      <t>(24553) CHRONOPOST Chambéry</t>
    </r>
    <r>
      <rPr>
        <sz val="14"/>
        <color rgb="FF000000"/>
        <rFont val="Arial"/>
        <family val="2"/>
      </rPr>
      <t xml:space="preserve">
ZI de Bissy
91 rue Paul Girod
73000 Chambéry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</si>
  <si>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t>Changement bac 360 par 1x360 sécu</t>
  </si>
  <si>
    <r>
      <t xml:space="preserve">(76971) CONSTRUCTEL SAINT BADOLPH
</t>
    </r>
    <r>
      <rPr>
        <sz val="14"/>
        <color rgb="FF000000"/>
        <rFont val="Arial"/>
        <family val="2"/>
      </rPr>
      <t>98 Chemin de la Saint-Martin
73190 SAINT-BADOLPH
Lundi au Vendredi : 8h-12h / 14h-17h</t>
    </r>
    <r>
      <rPr>
        <b/>
        <sz val="14"/>
        <color rgb="FF000000"/>
        <rFont val="Arial"/>
        <family val="2"/>
      </rPr>
      <t xml:space="preserve">
1x360 Papiers/Cartons </t>
    </r>
    <r>
      <rPr>
        <b/>
        <u/>
        <sz val="14"/>
        <color rgb="FFFF0000"/>
        <rFont val="Arial"/>
        <family val="2"/>
      </rPr>
      <t xml:space="preserve">SECU </t>
    </r>
    <r>
      <rPr>
        <b/>
        <sz val="14"/>
        <color rgb="FF000000"/>
        <rFont val="Arial"/>
        <family val="2"/>
      </rPr>
      <t xml:space="preserve">+ 1x360 MD </t>
    </r>
    <r>
      <rPr>
        <b/>
        <u/>
        <sz val="14"/>
        <color rgb="FFFF0000"/>
        <rFont val="Arial"/>
        <family val="2"/>
      </rPr>
      <t>SECU</t>
    </r>
  </si>
  <si>
    <t>NOUVEAU CLIENT
LIVRAISON 1X360 SECU "PAPIERS/CARTONS" + 1X360 SECU "MD" + 1 CLEF SECU</t>
  </si>
  <si>
    <t>PONCTUEL :
LIVRAISON 1AQUILUX + BIOSEAU + 1 CARTON SAC COMPOSTABLE VERTS</t>
  </si>
  <si>
    <r>
      <t xml:space="preserve">(49088) DOLIN (B/B)
</t>
    </r>
    <r>
      <rPr>
        <sz val="14"/>
        <color rgb="FF000000"/>
        <rFont val="Arial"/>
        <family val="2"/>
      </rPr>
      <t xml:space="preserve">1138 AVENUE DU GRAND ARIÉTAZ
73094 CHAMBÉRY
</t>
    </r>
  </si>
  <si>
    <r>
      <t>(24853) QUALICONSULT Chambéry (A/B)</t>
    </r>
    <r>
      <rPr>
        <sz val="14"/>
        <color rgb="FF000000"/>
        <rFont val="Arial"/>
        <family val="2"/>
      </rPr>
      <t xml:space="preserve">
Immeuble "Le Signal
159 Allée Albert Sylvestre
73000 Chambéry
lundi au vendredi 9h00 - 12h00   14h00 - 18h00
</t>
    </r>
    <r>
      <rPr>
        <b/>
        <sz val="14"/>
        <color rgb="FF000000"/>
        <rFont val="Arial"/>
        <family val="2"/>
      </rPr>
      <t>Sacs</t>
    </r>
  </si>
  <si>
    <r>
      <t>(24853) ANDERLAINE (Ex : SR CONSEIL) CHAMBERY (B/B)</t>
    </r>
    <r>
      <rPr>
        <sz val="14"/>
        <color rgb="FF000000"/>
        <rFont val="Arial"/>
        <family val="2"/>
      </rPr>
      <t xml:space="preserve">
Batiment Iris
121 Albert Sylvestre
73000 Chambéry
</t>
    </r>
    <r>
      <rPr>
        <b/>
        <sz val="14"/>
        <color rgb="FF000000"/>
        <rFont val="Arial"/>
        <family val="2"/>
      </rPr>
      <t xml:space="preserve">
Sacs</t>
    </r>
  </si>
  <si>
    <r>
      <t xml:space="preserve">(49098) MAIRIE DE LA SURE EN CHARTREUSE
</t>
    </r>
    <r>
      <rPr>
        <sz val="14"/>
        <color rgb="FF000000"/>
        <rFont val="Arial"/>
        <family val="2"/>
      </rPr>
      <t xml:space="preserve">1  Place des Charminelles
38134 LA SURE EN CHARTREUSE
</t>
    </r>
    <r>
      <rPr>
        <b/>
        <sz val="18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BAC 360 Sécu avec fentes !!!</t>
    </r>
    <r>
      <rPr>
        <b/>
        <sz val="18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signaler notre présence avec la sonnette qui se trouve à côté de la porte d'entrée de la mairie</t>
    </r>
  </si>
  <si>
    <r>
      <t xml:space="preserve">(49087) OKOFEN
</t>
    </r>
    <r>
      <rPr>
        <sz val="14"/>
        <color rgb="FF000000"/>
        <rFont val="Arial"/>
        <family val="2"/>
      </rPr>
      <t xml:space="preserve">Impasse de la roselière
73190 SAINT-BADOLPH
</t>
    </r>
    <r>
      <rPr>
        <b/>
        <sz val="14"/>
        <color rgb="FF000000"/>
        <rFont val="Arial"/>
        <family val="2"/>
      </rPr>
      <t xml:space="preserve">
Lundi et vendredi : 8h30-12h / 13h30-17h</t>
    </r>
  </si>
  <si>
    <t>RECUPERER 2 PALETTES DE GLASSINE</t>
  </si>
  <si>
    <t>PESER ET LIVRER LES 2 PALETTES A ELISE ANNECY + SACS DE GLASSINE DE NOTRE DEPOT
ADRESSE : 280 ROUTE DE L'AIGLIERE 74370 ARGONAY</t>
  </si>
  <si>
    <t xml:space="preserve"> LIVRAISON 3 AQUILUXS</t>
  </si>
  <si>
    <r>
      <t>(24609) ECM TECHNOLOGIE Hilaire B/B</t>
    </r>
    <r>
      <rPr>
        <sz val="14"/>
        <color rgb="FF000000"/>
        <rFont val="Arial"/>
        <family val="2"/>
      </rPr>
      <t xml:space="preserve">
109 Rue Hilaire de Chardonnet
38100 Grenoble
lundi-vendredi       08:00–18:00
</t>
    </r>
    <r>
      <rPr>
        <b/>
        <sz val="14"/>
        <color rgb="FF000000"/>
        <rFont val="Arial"/>
        <family val="2"/>
      </rPr>
      <t xml:space="preserve">
360P,360MD
</t>
    </r>
    <r>
      <rPr>
        <sz val="14"/>
        <color rgb="FF000000"/>
        <rFont val="Arial"/>
        <family val="2"/>
      </rPr>
      <t xml:space="preserve">
</t>
    </r>
  </si>
  <si>
    <r>
      <t xml:space="preserve">(80716) BALL ADVANCED ALUMINIUM TECHNOLOGIES (COPAL)
</t>
    </r>
    <r>
      <rPr>
        <sz val="14"/>
        <color rgb="FF000000"/>
        <rFont val="Arial"/>
        <family val="2"/>
      </rPr>
      <t xml:space="preserve">Route de Marcollin
38270 BEAUREPAIRE
</t>
    </r>
    <r>
      <rPr>
        <b/>
        <sz val="14"/>
        <color rgb="FF000000"/>
        <rFont val="Arial"/>
        <family val="2"/>
      </rPr>
      <t>1x770 MD</t>
    </r>
  </si>
  <si>
    <t>Véhicule DENIS</t>
  </si>
  <si>
    <t>HAYON VALENCE</t>
  </si>
  <si>
    <r>
      <t xml:space="preserve">(83411) PHARMACIE PHILIPPEVILLE
</t>
    </r>
    <r>
      <rPr>
        <sz val="14"/>
        <color rgb="FF000000"/>
        <rFont val="Arial"/>
        <family val="2"/>
      </rPr>
      <t>12 Rue de Belgrade
38000 GRENOBLE</t>
    </r>
  </si>
  <si>
    <t>LIVRAISON 1X360 "PAPIERS CONFIDENTIELS"</t>
  </si>
  <si>
    <r>
      <rPr>
        <b/>
        <sz val="14"/>
        <color rgb="FF000000"/>
        <rFont val="Arial"/>
        <family val="2"/>
      </rPr>
      <t xml:space="preserve">(81025) MONTANER PIETRI BOISSONS GAP HEINEKEN  </t>
    </r>
    <r>
      <rPr>
        <sz val="14"/>
        <color rgb="FF000000"/>
        <rFont val="Arial"/>
        <family val="2"/>
      </rPr>
      <t xml:space="preserve">
584 Rue de Gandière
05110 LA SAULCE
</t>
    </r>
    <r>
      <rPr>
        <b/>
        <sz val="14"/>
        <color rgb="FF000000"/>
        <rFont val="Arial"/>
        <family val="2"/>
      </rPr>
      <t>Mr DUFOIS : 06 15 20 15 31</t>
    </r>
  </si>
  <si>
    <t>COLLECTE FUTS DE BIERES VIDES ET METTRE LES FUTS EN VRAC  DANS LE CAMION (REMPLIR UN MAXIMUM)</t>
  </si>
  <si>
    <t>NAVETTE TRI CHEZ ELISE VALENCE
35 RUE GUSTAVE EIFFEL 26000 ANNECY</t>
  </si>
  <si>
    <r>
      <t xml:space="preserve">(83411) PHARMACIE PHILIPPEVILLE
</t>
    </r>
    <r>
      <rPr>
        <sz val="14"/>
        <color rgb="FF000000"/>
        <rFont val="Arial"/>
        <family val="2"/>
      </rPr>
      <t>5 Rue Montorge
38000 GRENOBLE</t>
    </r>
  </si>
  <si>
    <t>LIVRAISON 2X360 "PAPIERS CONFIDENTIELS"</t>
  </si>
  <si>
    <t>FIN DE CONTRAT ALI A LA FIN DE LA TOURNEE</t>
  </si>
  <si>
    <t>lundi 30/03</t>
  </si>
  <si>
    <t xml:space="preserve">  mardi 31/03</t>
  </si>
  <si>
    <t xml:space="preserve"> mercredi 01/04</t>
  </si>
  <si>
    <t xml:space="preserve"> jeudi 02/04</t>
  </si>
  <si>
    <t>vendredi 03/04</t>
  </si>
  <si>
    <r>
      <t xml:space="preserve">(83533) COLLEGE NOTRE DAME DE SION
</t>
    </r>
    <r>
      <rPr>
        <sz val="14"/>
        <color rgb="FF000000"/>
        <rFont val="Arial"/>
        <family val="2"/>
      </rPr>
      <t xml:space="preserve">6 Avenue Beaumarchais
38100 GRENOBLE
</t>
    </r>
    <r>
      <rPr>
        <b/>
        <sz val="14"/>
        <color rgb="FF000000"/>
        <rFont val="Arial"/>
        <family val="2"/>
      </rPr>
      <t xml:space="preserve">
7h30-12h30 / 13h30-17h</t>
    </r>
  </si>
  <si>
    <t>DESENCOMBREMENT PILES + NEONS
ACCES RDC
PREVOIR 3 TUBIBOX + 2 CAISSES CROCOS</t>
  </si>
  <si>
    <r>
      <t>(24808) OFFICE NOTARIAL MAYEN ET ASSOCIES</t>
    </r>
    <r>
      <rPr>
        <sz val="14"/>
        <color rgb="FF000000"/>
        <rFont val="Arial"/>
        <family val="2"/>
      </rPr>
      <t xml:space="preserve">
574 Rue Paul Claudel
38510 Morestel</t>
    </r>
    <r>
      <rPr>
        <b/>
        <sz val="14"/>
        <color rgb="FF000000"/>
        <rFont val="Arial"/>
        <family val="2"/>
      </rPr>
      <t xml:space="preserve">
1x360 Papiers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</si>
  <si>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t>RETRAIT 3X360
+
LIVRAISON 3X360 "PAPIERS CONFIDENTIELS"</t>
  </si>
  <si>
    <t>RETRAIT DES BACS 
FIN DE CONTRAT</t>
  </si>
  <si>
    <t>CHANGEMENT DE SOLUTION
LIVRER 10 NOUVELLES CORBEILLES FERMEES BNP</t>
  </si>
  <si>
    <r>
      <t xml:space="preserve">(83359) AREA VIF
</t>
    </r>
    <r>
      <rPr>
        <sz val="14"/>
        <color rgb="FF000000"/>
        <rFont val="Arial"/>
        <family val="2"/>
      </rPr>
      <t xml:space="preserve">Avenue Maréchal Leclerc
38450 VIF
</t>
    </r>
    <r>
      <rPr>
        <b/>
        <sz val="14"/>
        <color rgb="FF000000"/>
        <rFont val="Arial"/>
        <family val="2"/>
      </rPr>
      <t xml:space="preserve">
Lundi au Vendredi : 8h30-12h / 13h30-17h
</t>
    </r>
    <r>
      <rPr>
        <b/>
        <sz val="14"/>
        <color rgb="FFFF0000"/>
        <rFont val="Arial"/>
        <family val="2"/>
      </rPr>
      <t>Collecte en sacs des bouteilles et gobelets à l'intérieur d'un bac 770L qui appartient au client.
ATTENTION : NE JAMAIS CHANGER LE BAC !</t>
    </r>
  </si>
  <si>
    <t>PONCTUEL S14 :
LIVRAISON REASSORT MAIS PAS DE COLLECTE</t>
  </si>
  <si>
    <t>Gobelets Cartons
Bouteilles PET</t>
  </si>
  <si>
    <t>DESENCOMBREMENT DE CARTONS (VOIR PHOTO)</t>
  </si>
  <si>
    <t xml:space="preserve">MMV / Chambéry </t>
  </si>
  <si>
    <r>
      <t xml:space="preserve">(76446) CARGLASS LA COTE SAINT ANDRE [1954]
</t>
    </r>
    <r>
      <rPr>
        <sz val="14"/>
        <color rgb="FF000000"/>
        <rFont val="Arial"/>
        <family val="2"/>
      </rPr>
      <t>75 avenue Hector Berlioz 
38260  LA COTE SAINT ANDRE
06 66 53 50 24</t>
    </r>
    <r>
      <rPr>
        <b/>
        <sz val="14"/>
        <color rgb="FF000000"/>
        <rFont val="Arial"/>
        <family val="2"/>
      </rPr>
      <t xml:space="preserve">
2x770 Cartons + 2x770 DIB</t>
    </r>
  </si>
  <si>
    <t>PONCTUEL S14 :
LIVRER 1X770 DIB + 1X770 CARTON
IL Y AURA DONC AU TOTAL APRES LIVRAISON 4X770</t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</si>
  <si>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</t>
    </r>
    <r>
      <rPr>
        <b/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     
mardi au vendredi         07:00–22:00</t>
    </r>
  </si>
  <si>
    <t>Initialement prévu 06/04</t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</si>
  <si>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u/>
        <sz val="14"/>
        <color rgb="FFFF0000"/>
        <rFont val="Arial"/>
        <family val="2"/>
      </rPr>
      <t>1 BIOSEAU BIODECHETS</t>
    </r>
  </si>
  <si>
    <t>FIN DE CONTRAT ET DERNIERE COLLECTE 
PAS DE RETRAIT MATERIEL A PREVOIR</t>
  </si>
  <si>
    <r>
      <t xml:space="preserve">(84889) MAIF GRENOBLE
</t>
    </r>
    <r>
      <rPr>
        <sz val="14"/>
        <color rgb="FF000000"/>
        <rFont val="Arial"/>
        <family val="2"/>
      </rPr>
      <t xml:space="preserve">7 Rue de Bonne 
38000 GRENOBLE
</t>
    </r>
    <r>
      <rPr>
        <b/>
        <sz val="14"/>
        <color rgb="FF000000"/>
        <rFont val="Arial"/>
        <family val="2"/>
      </rPr>
      <t xml:space="preserve">
Lundi au Vendredi : 9h-12h / 14h-17h30</t>
    </r>
  </si>
  <si>
    <t>NOUVEAUX CLIENT
LIVRER 3 AQUILUXS</t>
  </si>
  <si>
    <r>
      <t>(12510) Aftral Chambéry (A/B)</t>
    </r>
    <r>
      <rPr>
        <sz val="14"/>
        <color rgb="FF000000"/>
        <rFont val="Arial"/>
        <family val="2"/>
      </rPr>
      <t xml:space="preserve">
619 Rue Denis Papin
73290 La Motte-Servolex
</t>
    </r>
    <r>
      <rPr>
        <b/>
        <u/>
        <sz val="14"/>
        <color rgb="FFFF0000"/>
        <rFont val="Arial"/>
        <family val="2"/>
      </rPr>
      <t xml:space="preserve">TOUT LES BACS SONT SECU </t>
    </r>
    <r>
      <rPr>
        <b/>
        <sz val="14"/>
        <color rgb="FF000000"/>
        <rFont val="Arial"/>
        <family val="2"/>
      </rPr>
      <t xml:space="preserve">
1x240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</si>
  <si>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rPr>
        <b/>
        <u/>
        <sz val="14"/>
        <color rgb="FF000000"/>
        <rFont val="Arial"/>
        <family val="2"/>
      </rPr>
      <t>PONCTUEL :</t>
    </r>
    <r>
      <rPr>
        <b/>
        <sz val="14"/>
        <color rgb="FF000000"/>
        <rFont val="Arial"/>
        <family val="2"/>
      </rPr>
      <t xml:space="preserve">
LIVRAISON 2 CARTONS SACS NOIRS 110L + 4 CARTONS SACS TRANSLUCIDES 110L
ATTENTION A BIEN VERIFIER LES BACS ET L'ETIQUETTAGE</t>
    </r>
  </si>
  <si>
    <r>
      <t>(24815) OPP BTP Echirolles</t>
    </r>
    <r>
      <rPr>
        <sz val="14"/>
        <color rgb="FF000000"/>
        <rFont val="Arial"/>
        <family val="2"/>
      </rPr>
      <t xml:space="preserve">
Rue des Méridiens
38130 Échirolles
lundi-jeudi            08:30–12:00, 14:00–17:00
</t>
    </r>
    <r>
      <rPr>
        <b/>
        <sz val="14"/>
        <color rgb="FF000000"/>
        <rFont val="Arial"/>
        <family val="2"/>
      </rPr>
      <t>Sacs</t>
    </r>
  </si>
  <si>
    <r>
      <t>(84341) BNP Pontcharra</t>
    </r>
    <r>
      <rPr>
        <sz val="14"/>
        <color rgb="FF000000"/>
        <rFont val="Arial"/>
        <family val="2"/>
      </rPr>
      <t xml:space="preserve">
41 Rue du Dauphiné
38530 PONTCHARRA</t>
    </r>
    <r>
      <rPr>
        <b/>
        <sz val="14"/>
        <color theme="1"/>
        <rFont val="Arial"/>
        <family val="2"/>
      </rPr>
      <t xml:space="preserve">
Mardi au Vendredi : 9h-12h30 / 14h-18h</t>
    </r>
  </si>
  <si>
    <t>NOUVEAU CLIENT
LIVRAISON 10 CORBEILLES BNP</t>
  </si>
  <si>
    <r>
      <t>(24445) BNP Briançon</t>
    </r>
    <r>
      <rPr>
        <sz val="14"/>
        <color indexed="8"/>
        <rFont val="Arial"/>
        <family val="2"/>
      </rPr>
      <t xml:space="preserve">
5 Rue Centrale
05100 BRIANCON
Lundi : Fermé
Mardi au vendredi : 08h30–12h30 / 14h00–17h00
Jeudi : 08h30–12h30 / 14h00–18h00
</t>
    </r>
    <r>
      <rPr>
        <b/>
        <sz val="14"/>
        <color rgb="FF000000"/>
        <rFont val="Arial"/>
        <family val="2"/>
      </rPr>
      <t>Corbeilles fermées + cartons à plat</t>
    </r>
  </si>
  <si>
    <t>CHANGEMENT DE SOLUTION
LIVRER 8 NOUVELLES CORBEILLES FERMEES BNP</t>
  </si>
  <si>
    <t>PONCTUEL S14 :
LIVRER 15 SACS BLANCS</t>
  </si>
  <si>
    <r>
      <t>(24836) France Travail Briançon C/C</t>
    </r>
    <r>
      <rPr>
        <sz val="14"/>
        <color rgb="FF000000"/>
        <rFont val="Arial"/>
        <family val="2"/>
      </rPr>
      <t xml:space="preserve">
Le Pre Du Moulin
6 Avenue du Général de Gaulle 
Batiment F
05100 BRIANCON
Lundi au vendredi : 08h30–16h00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</si>
  <si>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t>RETRAIT 3X360</t>
  </si>
  <si>
    <r>
      <t xml:space="preserve">(65740) AMCOR </t>
    </r>
    <r>
      <rPr>
        <sz val="14"/>
        <color rgb="FF000000"/>
        <rFont val="Arial"/>
        <family val="2"/>
      </rPr>
      <t xml:space="preserve">
Boulevard de la République
38190 FROGES
</t>
    </r>
    <r>
      <rPr>
        <b/>
        <u/>
        <sz val="14"/>
        <color rgb="FF000000"/>
        <rFont val="Arial"/>
        <family val="2"/>
      </rPr>
      <t>3 Poins de collecte :</t>
    </r>
    <r>
      <rPr>
        <b/>
        <sz val="14"/>
        <color rgb="FF000000"/>
        <rFont val="Arial"/>
        <family val="2"/>
      </rPr>
      <t xml:space="preserve">
Batiment administratif + Atelier + Usine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
PROTOCOLE DE COLLECTE OBLIGATOIRE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PORT DU BADGE SUR SOIT OBLIGATOIRE</t>
    </r>
    <r>
      <rPr>
        <b/>
        <sz val="14"/>
        <color rgb="FF000000"/>
        <rFont val="Arial"/>
        <family val="2"/>
      </rPr>
      <t xml:space="preserve">
1x240 Textiles ALD + 1x240 Chaussures ALD</t>
    </r>
  </si>
  <si>
    <t>PONCTUEL S14 (JEUDI 02/04) :
GROSSE LIVRAISON REASSORT
+
LIVRAISON 2X240</t>
  </si>
  <si>
    <t>Papiers
Multidéchets
Glassine
Essuis-mains
Textile</t>
  </si>
  <si>
    <t>PAS DE COLLECTE
LIVRAISON 2 CORBEILLES 30L OUVERTES</t>
  </si>
  <si>
    <t>Bazin + Ali</t>
  </si>
  <si>
    <t>Gaz 10</t>
  </si>
  <si>
    <t>FIN DE CONTRAT
RETRAIT DES BACS</t>
  </si>
  <si>
    <r>
      <t xml:space="preserve">(24735) Kiloutou Arbin </t>
    </r>
    <r>
      <rPr>
        <b/>
        <sz val="20"/>
        <color rgb="FF1616FA"/>
        <rFont val="Arial"/>
        <family val="2"/>
      </rPr>
      <t>(A/B)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ZI Les Iles
396 avenue des Fusillés
73800 ARBIN
Lundi au vendredi : 7h30-12h / 13h30-18h
</t>
    </r>
    <r>
      <rPr>
        <b/>
        <sz val="14"/>
        <color rgb="FF000000"/>
        <rFont val="Arial"/>
        <family val="2"/>
      </rPr>
      <t>1x240 Papiers + 1x360 MD</t>
    </r>
  </si>
  <si>
    <r>
      <rPr>
        <b/>
        <sz val="14"/>
        <color rgb="FF000000"/>
        <rFont val="Arial"/>
        <family val="2"/>
      </rPr>
      <t>(24824) OUEST ACRO</t>
    </r>
    <r>
      <rPr>
        <b/>
        <sz val="20"/>
        <color rgb="FF1616FA"/>
        <rFont val="Arial"/>
        <family val="2"/>
      </rPr>
      <t xml:space="preserve"> (B/B) 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235 Route des Jardins 
73800 ARBIN
</t>
    </r>
    <r>
      <rPr>
        <b/>
        <sz val="14"/>
        <color rgb="FF000000"/>
        <rFont val="Arial"/>
        <family val="2"/>
      </rPr>
      <t>1X240 Papiers/Cartons</t>
    </r>
  </si>
  <si>
    <r>
      <t>(24623) CIH EDF Pôle Hydraulique</t>
    </r>
    <r>
      <rPr>
        <sz val="14"/>
        <color rgb="FF000000"/>
        <rFont val="Arial"/>
        <family val="2"/>
      </rPr>
      <t xml:space="preserve">
38950 St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3X770 Papiers/Cartons + 3X770 MD + 3X770 DIB</t>
    </r>
  </si>
  <si>
    <t>COLLECTE 5 SACS DE GLASSINE EN PLUS</t>
  </si>
  <si>
    <r>
      <rPr>
        <b/>
        <u/>
        <sz val="14"/>
        <color rgb="FF000000"/>
        <rFont val="Arial"/>
        <family val="2"/>
      </rPr>
      <t>PONCTUEL :</t>
    </r>
    <r>
      <rPr>
        <b/>
        <sz val="14"/>
        <color rgb="FF000000"/>
        <rFont val="Arial"/>
        <family val="2"/>
      </rPr>
      <t xml:space="preserve">
COLLECTE CARTOUCHES D'ENCRE (ATTENTION GROS VOLUME DONC PREVOIR 1X360 EN PLUS)</t>
    </r>
  </si>
  <si>
    <t>RETRAIT 2X240
LIVRAISON 2X240 "PAPIERS/CARTONS"</t>
  </si>
  <si>
    <r>
      <t xml:space="preserve">(24432)  BCH COMPRESSEURS
</t>
    </r>
    <r>
      <rPr>
        <sz val="14"/>
        <color rgb="FF000000"/>
        <rFont val="Arial"/>
        <family val="2"/>
      </rPr>
      <t xml:space="preserve">422 rue de la Jacquère 
Z.A. plan de Cumin
73800 Porte de Savoie
</t>
    </r>
    <r>
      <rPr>
        <b/>
        <sz val="14"/>
        <color rgb="FF000000"/>
        <rFont val="Arial"/>
        <family val="2"/>
      </rPr>
      <t xml:space="preserve">1x120 Papiers/Cartons + 1x240 MD
</t>
    </r>
    <r>
      <rPr>
        <b/>
        <u/>
        <sz val="14"/>
        <color rgb="FF00B050"/>
        <rFont val="Arial"/>
        <family val="2"/>
      </rPr>
      <t>PONCTUEL S14</t>
    </r>
    <r>
      <rPr>
        <b/>
        <sz val="14"/>
        <color rgb="FF00B050"/>
        <rFont val="Arial"/>
        <family val="2"/>
      </rPr>
      <t xml:space="preserve"> : Livrer 3 rouleaux de sacs 110L translucides</t>
    </r>
  </si>
  <si>
    <r>
      <t>(24776) MERIBEL ALPINA</t>
    </r>
    <r>
      <rPr>
        <sz val="14"/>
        <color rgb="FF000000"/>
        <rFont val="Arial"/>
        <family val="2"/>
      </rPr>
      <t xml:space="preserve">
502 Route de  Mottaret
73550 MOUTIERS
Lundi au vendredi : 9h00-17h00</t>
    </r>
    <r>
      <rPr>
        <i/>
        <sz val="14"/>
        <color rgb="FF000000"/>
        <rFont val="Arial"/>
        <family val="2"/>
      </rPr>
      <t xml:space="preserve">
</t>
    </r>
    <r>
      <rPr>
        <b/>
        <sz val="14"/>
        <color rgb="FF7030A0"/>
        <rFont val="Arial"/>
        <family val="2"/>
      </rPr>
      <t>En cas de pb, contacter Stanislas Bonnet  : 06 44 28 90 54</t>
    </r>
    <r>
      <rPr>
        <b/>
        <sz val="14"/>
        <color rgb="FF000000"/>
        <rFont val="Arial"/>
        <family val="2"/>
      </rPr>
      <t xml:space="preserve">
2x360 Papiers + 1x770 MD</t>
    </r>
  </si>
  <si>
    <r>
      <t xml:space="preserve">(8304) CERA RECOUVREMENT CENTRE D'AFFAIRE A/B
</t>
    </r>
    <r>
      <rPr>
        <sz val="14"/>
        <color rgb="FF000000"/>
        <rFont val="Arial"/>
        <family val="2"/>
      </rPr>
      <t>663 Avenue René Cassin
73290 La Motte Servolex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ATTENTION</t>
    </r>
    <r>
      <rPr>
        <b/>
        <sz val="14"/>
        <color rgb="FFFF0000"/>
        <rFont val="Arial"/>
        <family val="2"/>
      </rPr>
      <t xml:space="preserve"> : 2 POINTS DE COLLECTES DONC 2 ENTREES DIFFERENTES POUR LE MEME BATIMENT</t>
    </r>
  </si>
  <si>
    <r>
      <t xml:space="preserve">(80012) CERA CENTRE HABITAT ALPES (AEL) LA MOTTE SERVOLEX B/B
</t>
    </r>
    <r>
      <rPr>
        <sz val="14"/>
        <rFont val="Arial"/>
        <family val="2"/>
      </rPr>
      <t>663 Avenue René Cassin
73290 LA MOTTE SERVOLEX</t>
    </r>
    <r>
      <rPr>
        <b/>
        <sz val="14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2 POINTS DE COLLECTES DONC 2 ENTREES DIFFERENTES POUR LE MEME BATIMENT</t>
    </r>
  </si>
  <si>
    <r>
      <rPr>
        <b/>
        <sz val="14"/>
        <color rgb="FF000000"/>
        <rFont val="Arial"/>
        <family val="2"/>
      </rPr>
      <t xml:space="preserve">(24418) AREA Chignin  </t>
    </r>
    <r>
      <rPr>
        <sz val="14"/>
        <color rgb="FF000000"/>
        <rFont val="Arial"/>
        <family val="2"/>
      </rPr>
      <t xml:space="preserve">
En venant de Chambéry direction Grenoble
sortir avant péage direction Les Marches,Chignin puis voir protocole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DE COLLECTE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1x770 MD</t>
    </r>
  </si>
  <si>
    <r>
      <t xml:space="preserve">(24904) ANDERLAINE (Ex : SR Conseil) MEYLAN 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</si>
  <si>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t>DEMANDER OU SE TROUVE LE LOCAL MENAGE POUR VOIR OU SONT STOCKES LES SACS</t>
  </si>
  <si>
    <t>NAVETTE BIODECHET CENTRE DE COMPOSTAGE MURIANETTE</t>
  </si>
  <si>
    <r>
      <t xml:space="preserve">(63268) CELDA SAINT JEAN EN ROYANS  
</t>
    </r>
    <r>
      <rPr>
        <sz val="14"/>
        <color theme="1"/>
        <rFont val="Arial"/>
        <family val="2"/>
      </rPr>
      <t xml:space="preserve">Rue Albert Chaloin  
26190 Saint Jean en Royans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Mardi - Vendredi : 8h30 - 12h00 / 13h30 - 17h30
Jeudi : 8h30 - 12h00 / 14h30 - 17h30    </t>
    </r>
  </si>
  <si>
    <t>DESENCOMBREMENT 3 SACS DE PAPIER 110L</t>
  </si>
  <si>
    <r>
      <t xml:space="preserve">(83823) BOUYGUES BATIMENT SUD EST CHANTIER ARLEQUIN 10
</t>
    </r>
    <r>
      <rPr>
        <sz val="14"/>
        <color rgb="FF000000"/>
        <rFont val="Arial"/>
        <family val="2"/>
      </rPr>
      <t xml:space="preserve">10 Galerie de l'Arlequin
38100 GRENOBLE
</t>
    </r>
    <r>
      <rPr>
        <b/>
        <sz val="14"/>
        <color rgb="FF000000"/>
        <rFont val="Arial"/>
        <family val="2"/>
      </rPr>
      <t xml:space="preserve">
Lundi au Vendredi : 7h-17h
1x240 Papiers + 1x360 MD</t>
    </r>
  </si>
  <si>
    <t>NOUVEAU CLIENT
LIVRER 1X240 "PAPIERS" + 1X360 "MD" + 10 AQUILUXS + 1 CARTONS DE SACS 110L</t>
  </si>
  <si>
    <r>
      <t>(24718) HYPERION</t>
    </r>
    <r>
      <rPr>
        <sz val="14"/>
        <color rgb="FF000000"/>
        <rFont val="Arial"/>
        <family val="2"/>
      </rPr>
      <t xml:space="preserve">
54 avenue Rhin et Danube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 xml:space="preserve">PROTOCOLE OBLIGATOIRE </t>
    </r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</si>
  <si>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 et en laisser un au client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1x120 Bio-déchets                                       </t>
    </r>
  </si>
  <si>
    <r>
      <t>(34880) LAFUMA MOBILIER SAS</t>
    </r>
    <r>
      <rPr>
        <sz val="14"/>
        <color rgb="FF000000"/>
        <rFont val="Arial"/>
        <family val="2"/>
      </rPr>
      <t xml:space="preserve">
19 Rue Victor Lafuma
26140 Anneyron</t>
    </r>
  </si>
  <si>
    <r>
      <t>(8531) CREDIT COOP Gambetta Grenoble</t>
    </r>
    <r>
      <rPr>
        <sz val="14"/>
        <color rgb="FF000000"/>
        <rFont val="Arial"/>
        <family val="2"/>
      </rPr>
      <t xml:space="preserve">
64 Boulevard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8h45–12h10 / 13h50–17h00
Mardi et jeudi : 8h45–12h10</t>
    </r>
  </si>
  <si>
    <t>FERIE</t>
  </si>
  <si>
    <t>Navette Valence</t>
  </si>
  <si>
    <t>Artem Récup
Camion 4 en Révision</t>
  </si>
  <si>
    <t>Lundi 06/04</t>
  </si>
  <si>
    <t xml:space="preserve">  mardi 07/04</t>
  </si>
  <si>
    <t xml:space="preserve"> mercredi 08/04</t>
  </si>
  <si>
    <t xml:space="preserve"> jeudi 09/04</t>
  </si>
  <si>
    <t>vendredi 10/04</t>
  </si>
  <si>
    <t>co 1</t>
  </si>
  <si>
    <t>Camion 1</t>
  </si>
  <si>
    <r>
      <t xml:space="preserve">(68016) Banque de Savoie CHAMBERY THEATRE  </t>
    </r>
    <r>
      <rPr>
        <sz val="14"/>
        <color rgb="FF000000"/>
        <rFont val="Arial"/>
        <family val="2"/>
      </rPr>
      <t xml:space="preserve">
6 BD DU THEATRE
73000 CHAMBERY
Mardi au Vendredi  : 8h35 -12h30 / 13h30-17h40</t>
    </r>
    <r>
      <rPr>
        <b/>
        <sz val="14"/>
        <color rgb="FFFF0000"/>
        <rFont val="Arial"/>
        <family val="2"/>
      </rPr>
      <t xml:space="preserve">
</t>
    </r>
  </si>
  <si>
    <t>LIVRAISON 4 Aquiluxs</t>
  </si>
  <si>
    <r>
      <t xml:space="preserve">(74323) FRAMATEQ VEUREY VOROIZE
</t>
    </r>
    <r>
      <rPr>
        <sz val="14"/>
        <color rgb="FF000000"/>
        <rFont val="Arial"/>
        <family val="2"/>
      </rPr>
      <t xml:space="preserve">487 Allée de l'Emporey
38113 VEUREY-VOROIZE
</t>
    </r>
    <r>
      <rPr>
        <b/>
        <sz val="14"/>
        <color rgb="FF000000"/>
        <rFont val="Arial"/>
        <family val="2"/>
      </rPr>
      <t xml:space="preserve">
1x360 MD + 1x360 Papiers/cartons</t>
    </r>
  </si>
  <si>
    <t xml:space="preserve">Papiers
Bouteilles PET
Canettes
Gobelets cartons   </t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</si>
  <si>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SAINT-MARTIN-D'HERES
lundi-jeudi      08:00–17:00
vendredi   08:00–15:00
</t>
    </r>
    <r>
      <rPr>
        <b/>
        <sz val="14"/>
        <color rgb="FF000000"/>
        <rFont val="Arial"/>
        <family val="2"/>
      </rPr>
      <t>1x240 Papiers + 4x360 Papiers/Cartons + 1x770 MD</t>
    </r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</si>
  <si>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sz val="14"/>
        <color rgb="FF000000"/>
        <rFont val="Arial"/>
        <family val="2"/>
      </rPr>
      <t xml:space="preserve">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 + 1 BIOSEAU BIODECHETS</t>
    </r>
  </si>
  <si>
    <r>
      <t xml:space="preserve">PONCTUEL S15 :
COLLECTE SAC CAPSULE CAFE ET VEILLEZ A CE QUE </t>
    </r>
    <r>
      <rPr>
        <b/>
        <u/>
        <sz val="11"/>
        <color rgb="FF000000"/>
        <rFont val="Arial"/>
        <family val="2"/>
      </rPr>
      <t>LES BACS SOIENT PROPRES</t>
    </r>
  </si>
  <si>
    <r>
      <t>(24543) CERA Saint Martin d'Hères</t>
    </r>
    <r>
      <rPr>
        <sz val="14"/>
        <rFont val="Arial"/>
        <family val="2"/>
      </rPr>
      <t xml:space="preserve">
90 rue Gariel Péri
38400 Saint Martin d'Hères
</t>
    </r>
    <r>
      <rPr>
        <b/>
        <sz val="14"/>
        <rFont val="Arial"/>
        <family val="2"/>
      </rPr>
      <t>Sacs dans Aquilux</t>
    </r>
  </si>
  <si>
    <r>
      <t xml:space="preserve">(73996) ARTELIA PONT DE CLAIX
</t>
    </r>
    <r>
      <rPr>
        <sz val="14"/>
        <color rgb="FF000000"/>
        <rFont val="Arial"/>
        <family val="2"/>
      </rPr>
      <t>4 Avenue du Général de Gaulle
38800 Le Pont de Claix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7h30-12h et 13h-16h30</t>
    </r>
    <r>
      <rPr>
        <b/>
        <sz val="14"/>
        <color rgb="FF000000"/>
        <rFont val="Arial"/>
        <family val="2"/>
      </rPr>
      <t xml:space="preserve">
1x360 Papiers, 1x770 Cartons et 1x770 MD</t>
    </r>
  </si>
  <si>
    <t>Papiers (360L)
Cartons (770L)
Bouteilles (770L)
Essuis-mains (770L)
Verre (770L)</t>
  </si>
  <si>
    <t>PRENDRE LES 4 BACS PLEINS DE MMV VAL CENIS DE LA VEILLE POUR LES VIDER A LA DECHETTERIE DE ST JULIEN MONTDENIS</t>
  </si>
  <si>
    <r>
      <t>(84408) BNP Saint-Jean-de-Maurienne A/B</t>
    </r>
    <r>
      <rPr>
        <sz val="14"/>
        <color rgb="FF000000"/>
        <rFont val="Arial"/>
        <family val="2"/>
      </rPr>
      <t xml:space="preserve">
43 Place Fodéré
73300 SAINT JEAN DE MAURIENNE</t>
    </r>
    <r>
      <rPr>
        <b/>
        <sz val="14"/>
        <color theme="1"/>
        <rFont val="Arial"/>
        <family val="2"/>
      </rPr>
      <t xml:space="preserve">
Mardi et Vendredi : 9h-12h30 / 14h-18h</t>
    </r>
  </si>
  <si>
    <t>NOUVEAU CLIENT
INSTALLER 4  CORBEILLES BNP</t>
  </si>
  <si>
    <r>
      <rPr>
        <b/>
        <sz val="14"/>
        <color rgb="FF000000"/>
        <rFont val="Arial"/>
        <family val="2"/>
      </rPr>
      <t>(24669) EUROFINS LABAZUR Saint Jean Jean de Mauriennne B/B</t>
    </r>
    <r>
      <rPr>
        <sz val="14"/>
        <color rgb="FF000000"/>
        <rFont val="Arial"/>
        <family val="2"/>
      </rPr>
      <t xml:space="preserve">
Pl. Fodéré
73300 Saint-Jean-de-Maurienne
Lundi au vendredi : 07h30–11h00 / 14h00–16h00
</t>
    </r>
    <r>
      <rPr>
        <b/>
        <sz val="14"/>
        <color rgb="FF000000"/>
        <rFont val="Arial"/>
        <family val="2"/>
      </rPr>
      <t>1x360 Papiers</t>
    </r>
  </si>
  <si>
    <t>PONCTUEL :
LIVRAISON 1 CARTON DE SAC 110L</t>
  </si>
  <si>
    <r>
      <t xml:space="preserve">(24476) CABINET NICOLAU AVOCATS </t>
    </r>
    <r>
      <rPr>
        <sz val="14"/>
        <color rgb="FF000000"/>
        <rFont val="Arial"/>
        <family val="2"/>
      </rPr>
      <t xml:space="preserve">
112 Cours Berriat 
38000 GRENOBLE
Lundi au vendredi : 09h00-12h00 / 14h00-18h00
</t>
    </r>
    <r>
      <rPr>
        <b/>
        <sz val="14"/>
        <color rgb="FF000000"/>
        <rFont val="Arial"/>
        <family val="2"/>
      </rPr>
      <t>Sacs</t>
    </r>
  </si>
  <si>
    <r>
      <t>(8342) CERA Malherbe Grenoble</t>
    </r>
    <r>
      <rPr>
        <sz val="14"/>
        <color rgb="FF000000"/>
        <rFont val="Arial"/>
        <family val="2"/>
      </rPr>
      <t xml:space="preserve">
132 Avenue Jean Perrot
38100 GRENOBLE
lundi : Fermé
mardi au vendredi : 09h15–12h30 / 13h30–18h00
</t>
    </r>
    <r>
      <rPr>
        <b/>
        <sz val="14"/>
        <color rgb="FF000000"/>
        <rFont val="Arial"/>
        <family val="2"/>
      </rPr>
      <t xml:space="preserve">
Sacs + cartons à plat</t>
    </r>
  </si>
  <si>
    <t>COLLECTE NORMALE + ROTATION 2X240 "PAPIERS/CARTONS"</t>
  </si>
  <si>
    <r>
      <t>(48095) MAAF GRENOBLE GAMBETTA A/B</t>
    </r>
    <r>
      <rPr>
        <sz val="14"/>
        <color rgb="FF000000"/>
        <rFont val="Arial"/>
        <family val="2"/>
      </rPr>
      <t xml:space="preserve">
17  Boulevard Gambetta 
38000 GRENOBLE
0645458915 
Mardi au vendredi : 9h30-12h30 / 14h-18h
</t>
    </r>
    <r>
      <rPr>
        <b/>
        <sz val="14"/>
        <color rgb="FF000000"/>
        <rFont val="Arial"/>
        <family val="2"/>
      </rPr>
      <t>Collecte à la corbeille</t>
    </r>
  </si>
  <si>
    <r>
      <t>(9657) CCF (HSBC) Gambetta B/B</t>
    </r>
    <r>
      <rPr>
        <sz val="14"/>
        <color rgb="FF000000"/>
        <rFont val="Arial"/>
        <family val="2"/>
      </rPr>
      <t xml:space="preserve">
64 Boulevard Gambetta
38000 GRENOBLE
Mardi au Vendredi  : 09h–12h30 / 14h–17h30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</si>
  <si>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t>Papiers
Cartons
Gobelets Cartons
Canettes
Bouteilles PET
Emballages en mélange
Verre
Piles (ALD)</t>
  </si>
  <si>
    <r>
      <t>(8451) CIC Eybens</t>
    </r>
    <r>
      <rPr>
        <sz val="14"/>
        <color rgb="FF000000"/>
        <rFont val="Arial"/>
        <family val="2"/>
      </rPr>
      <t xml:space="preserve">
134 Av. Jean Jaurès
38320 Eybens
mercredi-vendredi 09:00–12:30, 13:30–18:00</t>
    </r>
  </si>
  <si>
    <t>PAS DE COLLECTE
LIVRAISON 4 AQULIUX</t>
  </si>
  <si>
    <r>
      <t>(56186) XPO SUPPORT SERVICES SAINT RAMBERT D'ALBON</t>
    </r>
    <r>
      <rPr>
        <sz val="14"/>
        <color rgb="FF000000"/>
        <rFont val="Arial"/>
        <family val="2"/>
      </rPr>
      <t xml:space="preserve">
4 Impasse Lucien Chautant
Bâtiment ECO 7 
26140 Saint Rambert d'Albon
</t>
    </r>
    <r>
      <rPr>
        <b/>
        <sz val="14"/>
        <color rgb="FF000000"/>
        <rFont val="Arial"/>
        <family val="2"/>
      </rPr>
      <t>2x360 Papiers/Cartons + 2x770 MD</t>
    </r>
  </si>
  <si>
    <t>PONCTUEL :
LIVRER 2 CARTONS DE SACS 110L TRANSLUCIDES</t>
  </si>
  <si>
    <t>RETRAIT 5X240 "PAPIERS/CARTONS"
LIVRAISON 5X240 "PAPIERS/CARTONS"</t>
  </si>
  <si>
    <r>
      <t>(34880) LAFUMA MOBILIER SAS</t>
    </r>
    <r>
      <rPr>
        <sz val="14"/>
        <color rgb="FF000000"/>
        <rFont val="Arial"/>
        <family val="2"/>
      </rPr>
      <t xml:space="preserve">
19 Rue Victor Lafuma
26140 ANNEYRON</t>
    </r>
  </si>
  <si>
    <r>
      <t>(84051) BNP Crolles</t>
    </r>
    <r>
      <rPr>
        <sz val="14"/>
        <color rgb="FF000000"/>
        <rFont val="Arial"/>
        <family val="2"/>
      </rPr>
      <t xml:space="preserve">
480 Rue des Sources
38920 CROLLES</t>
    </r>
    <r>
      <rPr>
        <b/>
        <sz val="14"/>
        <color theme="1"/>
        <rFont val="Arial"/>
        <family val="2"/>
      </rPr>
      <t xml:space="preserve">
Mardi et Vendredi : 9h30-12h30 / 13h30-18h
Mercredi et Jeudi : </t>
    </r>
    <r>
      <rPr>
        <b/>
        <sz val="14"/>
        <color rgb="FFFF0000"/>
        <rFont val="Arial"/>
        <family val="2"/>
      </rPr>
      <t>9h30-12h30</t>
    </r>
  </si>
  <si>
    <t>NOUVEAU CLIENT 
LIVRER  10 CORBEILLES BNP</t>
  </si>
  <si>
    <r>
      <t xml:space="preserve">(8830) SOFINCO </t>
    </r>
    <r>
      <rPr>
        <sz val="14"/>
        <color rgb="FF000000"/>
        <rFont val="Arial"/>
        <family val="2"/>
      </rPr>
      <t xml:space="preserve">
10 Pace Victor Hugo
38000 GRENOBLE
</t>
    </r>
    <r>
      <rPr>
        <b/>
        <sz val="14"/>
        <color rgb="FF000000"/>
        <rFont val="Arial"/>
        <family val="2"/>
      </rPr>
      <t>Sacs</t>
    </r>
  </si>
  <si>
    <t>PRENDRE 20X240 (DEMONTER LES ROUES POUR EMPLIER LES BACS DANS LE CAMION)</t>
  </si>
  <si>
    <r>
      <t>(84405) BNP Saint-Ismier</t>
    </r>
    <r>
      <rPr>
        <sz val="14"/>
        <color rgb="FF000000"/>
        <rFont val="Arial"/>
        <family val="2"/>
      </rPr>
      <t xml:space="preserve">
Chemin du Rivet
67 Route du Rivet
38330 SAINT ISMIER</t>
    </r>
    <r>
      <rPr>
        <b/>
        <sz val="14"/>
        <color theme="1"/>
        <rFont val="Arial"/>
        <family val="2"/>
      </rPr>
      <t xml:space="preserve">
Mardi au Vendredi : 9h30-12h30 / 13h30-18h</t>
    </r>
  </si>
  <si>
    <t>NOUVEAU CLIENT 
LIVRER  14 CORBEILLES BNP</t>
  </si>
  <si>
    <r>
      <t xml:space="preserve">(25278) FORVIS MAZARS  </t>
    </r>
    <r>
      <rPr>
        <sz val="14"/>
        <color rgb="FF000000"/>
        <rFont val="Arial"/>
        <family val="2"/>
      </rPr>
      <t xml:space="preserve">
5 Avenue de Verdun
26000 Valence
Collecte : 1 x 360 Sécu Papier
</t>
    </r>
    <r>
      <rPr>
        <b/>
        <sz val="14"/>
        <color rgb="FF000000"/>
        <rFont val="Arial"/>
        <family val="2"/>
      </rPr>
      <t>Ferme à 17h30</t>
    </r>
  </si>
  <si>
    <t>Livraison de 11 X 240 Papier</t>
  </si>
  <si>
    <r>
      <t>(83985) BNP CAF Arc Alpin</t>
    </r>
    <r>
      <rPr>
        <sz val="14"/>
        <color rgb="FF000000"/>
        <rFont val="Arial"/>
        <family val="2"/>
      </rPr>
      <t xml:space="preserve">
60 Rue Lavoisier - ZIRST
38330 MONTBONNOT SAINT MARTIN
</t>
    </r>
    <r>
      <rPr>
        <b/>
        <sz val="14"/>
        <color rgb="FF000000"/>
        <rFont val="Arial"/>
        <family val="2"/>
      </rPr>
      <t>Lundi au Vendredi : 9h-12h / 14h-17h</t>
    </r>
  </si>
  <si>
    <t>NOUVEAU CLIENT 
LIVRER 27 CORBEILLES BNP</t>
  </si>
  <si>
    <r>
      <t xml:space="preserve">(25278) FORVIS MAZARS  </t>
    </r>
    <r>
      <rPr>
        <sz val="14"/>
        <color rgb="FF000000"/>
        <rFont val="Arial"/>
        <family val="2"/>
      </rPr>
      <t xml:space="preserve">
5 Avenue de Verdun
26000 Valence
Collecte : 1 x 360 Sécu Papier
</t>
    </r>
    <r>
      <rPr>
        <b/>
        <sz val="14"/>
        <color rgb="FF000000"/>
        <rFont val="Arial"/>
        <family val="2"/>
      </rPr>
      <t>Ferme à 17h31</t>
    </r>
    <r>
      <rPr>
        <sz val="11"/>
        <color theme="1"/>
        <rFont val="Aptos Narrow"/>
        <family val="2"/>
        <scheme val="minor"/>
      </rPr>
      <t/>
    </r>
  </si>
  <si>
    <t>Reprise de 1 X 240 papier</t>
  </si>
  <si>
    <r>
      <t>(84255) BNP Meylan</t>
    </r>
    <r>
      <rPr>
        <sz val="14"/>
        <color rgb="FF000000"/>
        <rFont val="Arial"/>
        <family val="2"/>
      </rPr>
      <t xml:space="preserve">
19 Avenue de la Plaine Fleurie
38240 MEYLAN</t>
    </r>
    <r>
      <rPr>
        <b/>
        <sz val="14"/>
        <color theme="1"/>
        <rFont val="Arial"/>
        <family val="2"/>
      </rPr>
      <t xml:space="preserve">
Mardi au Vendredi : 9h30-12h30 / 13h30-18h</t>
    </r>
  </si>
  <si>
    <t>NOUVEAU CLIENT 
LIVRER 18 CORBEILLES BNP</t>
  </si>
  <si>
    <t>Vider à ELISE Valence (35 Rue Gustave Eiffel) - Navette de bacs pleins</t>
  </si>
  <si>
    <r>
      <t>(84416) BNP Saint-Martin-d'Hères</t>
    </r>
    <r>
      <rPr>
        <sz val="14"/>
        <color rgb="FF000000"/>
        <rFont val="Arial"/>
        <family val="2"/>
      </rPr>
      <t xml:space="preserve">
140 Avenue Gabriel Péri
38400 SAINT MARTIN D'HERES</t>
    </r>
    <r>
      <rPr>
        <b/>
        <sz val="14"/>
        <color theme="1"/>
        <rFont val="Arial"/>
        <family val="2"/>
      </rPr>
      <t xml:space="preserve">
Mardi et Vendredi : 9h30-12h30 / 13h30-18h
Mercredi et Jeudi :</t>
    </r>
    <r>
      <rPr>
        <b/>
        <sz val="14"/>
        <color rgb="FFFF0000"/>
        <rFont val="Arial"/>
        <family val="2"/>
      </rPr>
      <t xml:space="preserve"> 9h30-12h30</t>
    </r>
  </si>
  <si>
    <t>Echirolles</t>
  </si>
  <si>
    <r>
      <t>(84080) BNP Echirolles Mairie</t>
    </r>
    <r>
      <rPr>
        <sz val="14"/>
        <color rgb="FF000000"/>
        <rFont val="Arial"/>
        <family val="2"/>
      </rPr>
      <t xml:space="preserve">
48 Avenue Du 8 Mai 1945
38130 ECHIROLLES
</t>
    </r>
    <r>
      <rPr>
        <b/>
        <sz val="14"/>
        <color rgb="FF000000"/>
        <rFont val="Arial"/>
        <family val="2"/>
      </rPr>
      <t xml:space="preserve">Mardi : 9h30-12h30 / 13h30-18h
Mercedi au vendredi : </t>
    </r>
    <r>
      <rPr>
        <b/>
        <sz val="14"/>
        <color rgb="FFFF0000"/>
        <rFont val="Arial"/>
        <family val="2"/>
      </rPr>
      <t>9h30-12h30</t>
    </r>
  </si>
  <si>
    <t>NOUVEAU CLIENT 
LIVRER  12 CORBEILLES BNP</t>
  </si>
  <si>
    <r>
      <t>(84119) BNP Grenoble Europole</t>
    </r>
    <r>
      <rPr>
        <sz val="14"/>
        <color rgb="FF000000"/>
        <rFont val="Arial"/>
        <family val="2"/>
      </rPr>
      <t xml:space="preserve">
25 Rue Pierre Semard
38000 GRENOBLE
</t>
    </r>
    <r>
      <rPr>
        <b/>
        <sz val="14"/>
        <color rgb="FF000000"/>
        <rFont val="Arial"/>
        <family val="2"/>
      </rPr>
      <t xml:space="preserve">Lundi, Mardi et Vendredi : 9h30-13h / 14h-18h
</t>
    </r>
    <r>
      <rPr>
        <b/>
        <sz val="14"/>
        <color rgb="FFFF0000"/>
        <rFont val="Arial"/>
        <family val="2"/>
      </rPr>
      <t>Mercredi et Jeudi : 9h30-13h</t>
    </r>
  </si>
  <si>
    <r>
      <t>(84120) BNP Grenoble Ile Verte</t>
    </r>
    <r>
      <rPr>
        <sz val="14"/>
        <color rgb="FF000000"/>
        <rFont val="Arial"/>
        <family val="2"/>
      </rPr>
      <t xml:space="preserve">
41 Avenue du Maréchal Randon
38000 GRENOBLE
</t>
    </r>
    <r>
      <rPr>
        <b/>
        <sz val="14"/>
        <color rgb="FF000000"/>
        <rFont val="Arial"/>
        <family val="2"/>
      </rPr>
      <t xml:space="preserve">Mardi ET Vendredi : 9h-12h30 / 14h-18h
</t>
    </r>
    <r>
      <rPr>
        <b/>
        <sz val="14"/>
        <color rgb="FFFF0000"/>
        <rFont val="Arial"/>
        <family val="2"/>
      </rPr>
      <t>Mercredi ET Jeudi : 9h-12h30</t>
    </r>
  </si>
  <si>
    <t>NOUVEAU CLIENT 
LIVRER  8 CORBEILLES BNP</t>
  </si>
  <si>
    <r>
      <t>(84096) BNP Fontaine Vercors</t>
    </r>
    <r>
      <rPr>
        <sz val="14"/>
        <color rgb="FF000000"/>
        <rFont val="Arial"/>
        <family val="2"/>
      </rPr>
      <t xml:space="preserve">
6 boulevard Paul Langevin
38600 FONTAINE
</t>
    </r>
    <r>
      <rPr>
        <b/>
        <sz val="14"/>
        <color rgb="FF000000"/>
        <rFont val="Arial"/>
        <family val="2"/>
      </rPr>
      <t xml:space="preserve">Mardi : 8h30-12h30 / 14h-18h
Mercredi au Vendredi : </t>
    </r>
    <r>
      <rPr>
        <b/>
        <sz val="14"/>
        <color theme="1"/>
        <rFont val="Arial"/>
        <family val="2"/>
      </rPr>
      <t>8h30-12h30</t>
    </r>
  </si>
  <si>
    <t>NOUVEAU CLIENT 
LIVRER  16 CORBEILLES BNP</t>
  </si>
  <si>
    <r>
      <t>(84180) BNP Le Bourg-d'Oisans</t>
    </r>
    <r>
      <rPr>
        <sz val="14"/>
        <color rgb="FF000000"/>
        <rFont val="Arial"/>
        <family val="2"/>
      </rPr>
      <t xml:space="preserve">
7 Avenue de la République
38520 LE BOURG D'OISANS
</t>
    </r>
    <r>
      <rPr>
        <b/>
        <sz val="14"/>
        <color rgb="FF000000"/>
        <rFont val="Arial"/>
        <family val="2"/>
      </rPr>
      <t>Mardi, Jeudi et Vendredi : 9h-12h30 / 13h30-17h30</t>
    </r>
  </si>
  <si>
    <t>NOUVEAU CLIENT 
LIVRER 6 CORBEILLES BNP</t>
  </si>
  <si>
    <r>
      <t>(84505) BNP Vizille</t>
    </r>
    <r>
      <rPr>
        <sz val="14"/>
        <color rgb="FF000000"/>
        <rFont val="Arial"/>
        <family val="2"/>
      </rPr>
      <t xml:space="preserve">
1 Place de la Libération
38220 VIZILLE</t>
    </r>
    <r>
      <rPr>
        <b/>
        <sz val="14"/>
        <color theme="1"/>
        <rFont val="Arial"/>
        <family val="2"/>
      </rPr>
      <t xml:space="preserve">
Mardi ET Vendredi : 8h30-12h30 / 14h-17h30
</t>
    </r>
    <r>
      <rPr>
        <b/>
        <sz val="14"/>
        <color rgb="FFFF0000"/>
        <rFont val="Arial"/>
        <family val="2"/>
      </rPr>
      <t>Mercredi ET Jeudi : 8h30-12h30</t>
    </r>
  </si>
  <si>
    <r>
      <t>(84195) BNP Le Pont-de-Claix</t>
    </r>
    <r>
      <rPr>
        <sz val="14"/>
        <color rgb="FF000000"/>
        <rFont val="Arial"/>
        <family val="2"/>
      </rPr>
      <t xml:space="preserve">
2 Avenue du Maquis de l'Oisans
38800 LE PONT DE CLAIX
</t>
    </r>
    <r>
      <rPr>
        <b/>
        <sz val="14"/>
        <color rgb="FF000000"/>
        <rFont val="Arial"/>
        <family val="2"/>
      </rPr>
      <t xml:space="preserve">Mardi au Jeudi : 9h30-12h30 / 13h30-18h
</t>
    </r>
    <r>
      <rPr>
        <b/>
        <sz val="14"/>
        <color rgb="FFFF0000"/>
        <rFont val="Arial"/>
        <family val="2"/>
      </rPr>
      <t>Vendredi : Sur RDV Uniquement</t>
    </r>
  </si>
  <si>
    <t>14h : ALEXANDRE, NELSON ET JONATHAN A ANNECY</t>
  </si>
  <si>
    <t>13H30 : FORMATION EXTINCTEURS MOMO + VALENTYN + JONATHAN + ALEXANDRE</t>
  </si>
  <si>
    <t>14H : REUNION AVEC INTERPRETE</t>
  </si>
  <si>
    <t>Stéphane + Artem en récup</t>
  </si>
  <si>
    <t xml:space="preserve"> lundi 13/04</t>
  </si>
  <si>
    <t xml:space="preserve">  mardi 14/04</t>
  </si>
  <si>
    <t xml:space="preserve"> mercredi 15/04</t>
  </si>
  <si>
    <t xml:space="preserve"> jeudi  16/04</t>
  </si>
  <si>
    <t>vendredi 17/04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</si>
  <si>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DIB</t>
    </r>
  </si>
  <si>
    <r>
      <t xml:space="preserve">(81344) BNP MORESTEL_7392
</t>
    </r>
    <r>
      <rPr>
        <sz val="16"/>
        <color rgb="FF000000"/>
        <rFont val="Arial"/>
        <family val="2"/>
      </rPr>
      <t>Place Saint Symphorien
38510 MORESTEL</t>
    </r>
    <r>
      <rPr>
        <b/>
        <sz val="16"/>
        <color rgb="FF000000"/>
        <rFont val="Arial"/>
        <family val="2"/>
      </rPr>
      <t xml:space="preserve">
</t>
    </r>
    <r>
      <rPr>
        <b/>
        <u/>
        <sz val="16"/>
        <color rgb="FFFF0000"/>
        <rFont val="Arial"/>
        <family val="2"/>
      </rPr>
      <t>Mardi ET Jeudi Uniquement</t>
    </r>
    <r>
      <rPr>
        <b/>
        <sz val="16"/>
        <color rgb="FFFF0000"/>
        <rFont val="Arial"/>
        <family val="2"/>
      </rPr>
      <t xml:space="preserve"> : 8h30-12h / 13h30-17h30</t>
    </r>
  </si>
  <si>
    <t>LIVRAISON 8 CORBEILLES BNP (changement de solution)</t>
  </si>
  <si>
    <r>
      <t xml:space="preserve">CARREFOUR MARKET GUILLESTRE
</t>
    </r>
    <r>
      <rPr>
        <sz val="14"/>
        <color rgb="FF000000"/>
        <rFont val="Arial"/>
        <family val="2"/>
      </rPr>
      <t>124 Route du Queyras
05120 GUILLESTRE</t>
    </r>
  </si>
  <si>
    <t>CLIENT ECOSYSTEM
COLLECTE 4 LUMIBOX + 1 TUBIBOX
LIVRAISON 1 TUBIBOX + 2 LUMIBOX</t>
  </si>
  <si>
    <r>
      <t xml:space="preserve">(79933) SAMSE GUILLESTRE
</t>
    </r>
    <r>
      <rPr>
        <sz val="14"/>
        <color rgb="FF000000"/>
        <rFont val="Arial"/>
        <family val="2"/>
      </rPr>
      <t xml:space="preserve">95 Route du Palps
05600 RISOUL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8h-12h / 13h30-17h</t>
    </r>
    <r>
      <rPr>
        <b/>
        <sz val="14"/>
        <color rgb="FF000000"/>
        <rFont val="Arial"/>
        <family val="2"/>
      </rPr>
      <t xml:space="preserve">
1x360 Gobelets Cartons
</t>
    </r>
    <r>
      <rPr>
        <b/>
        <sz val="14"/>
        <color rgb="FFFF0000"/>
        <rFont val="Arial"/>
        <family val="2"/>
      </rPr>
      <t>1 Battrimeuble (ALD)</t>
    </r>
  </si>
  <si>
    <t>S16 (jeudi 16/04)
Livraison installation 1 aquilux + fronton Gobelets + 1 bac 360 Gobelets Cartons</t>
  </si>
  <si>
    <t>Piles</t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</si>
  <si>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 xml:space="preserve">
DIB</t>
    </r>
  </si>
  <si>
    <r>
      <t xml:space="preserve">(84861) BNP RIVES SUR FURE
</t>
    </r>
    <r>
      <rPr>
        <sz val="14"/>
        <color rgb="FF000000"/>
        <rFont val="Arial"/>
        <family val="2"/>
      </rPr>
      <t xml:space="preserve">Rue de la République
38140 RIVES
</t>
    </r>
    <r>
      <rPr>
        <b/>
        <sz val="14"/>
        <color rgb="FF000000"/>
        <rFont val="Arial"/>
        <family val="2"/>
      </rPr>
      <t xml:space="preserve">Mardi, Mercredi et Vendredi : 9h30-12h30 / 13h30-18h
</t>
    </r>
    <r>
      <rPr>
        <b/>
        <sz val="14"/>
        <color rgb="FFFF0000"/>
        <rFont val="Arial"/>
        <family val="2"/>
      </rPr>
      <t>Fermé le Jeudi</t>
    </r>
  </si>
  <si>
    <t xml:space="preserve">
NOUVEAU CLIENT
LIVRAISON 8 CORBEILLES</t>
  </si>
  <si>
    <r>
      <t>(84475) BNP Tullins</t>
    </r>
    <r>
      <rPr>
        <sz val="14"/>
        <color rgb="FF000000"/>
        <rFont val="Arial"/>
        <family val="2"/>
      </rPr>
      <t xml:space="preserve">
Place du Docteur Valois - Avenue de la Gare
38210 TULLINS
</t>
    </r>
    <r>
      <rPr>
        <b/>
        <sz val="14"/>
        <color rgb="FF000000"/>
        <rFont val="Arial"/>
        <family val="2"/>
      </rPr>
      <t>Mardi, Mercredi et Vendredi : 9h-12h30 / 13h30-18h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Jeudi : 14h-19h</t>
    </r>
  </si>
  <si>
    <t xml:space="preserve">
NOUVEAU CLIENT
LIVRAISON 4 CORBEILLES</t>
  </si>
  <si>
    <t>S16 
CAHNGER LE BAC CAR SALE (SUITE AUDIT)</t>
  </si>
  <si>
    <t>COLLECTE NORMALE 
+
RETRAIT 5X240</t>
  </si>
  <si>
    <r>
      <t>(59017) AGIR A DOM VOIRON</t>
    </r>
    <r>
      <rPr>
        <sz val="14"/>
        <color rgb="FF000000"/>
        <rFont val="Arial"/>
        <family val="2"/>
      </rPr>
      <t xml:space="preserve">
CHEMIN DE MONTOLLIER
38500 Voiron
</t>
    </r>
    <r>
      <rPr>
        <b/>
        <sz val="14"/>
        <color rgb="FFFF0000"/>
        <rFont val="Arial"/>
        <family val="2"/>
      </rPr>
      <t xml:space="preserve">il faut ouvrir le cadenas à code . Le code est 3838. 
</t>
    </r>
    <r>
      <rPr>
        <b/>
        <u/>
        <sz val="14"/>
        <color rgb="FF00B050"/>
        <rFont val="Arial"/>
        <family val="2"/>
      </rPr>
      <t xml:space="preserve">PONCTUEL S16 </t>
    </r>
    <r>
      <rPr>
        <b/>
        <sz val="14"/>
        <color rgb="FF00B050"/>
        <rFont val="Arial"/>
        <family val="2"/>
      </rPr>
      <t>: CHANGER LE BAC CAR C'EST UN 360 SECU SUR PLACE ET IL NE DOIT PA ETRE SECU</t>
    </r>
  </si>
  <si>
    <r>
      <t>(24448) BNP Veynes</t>
    </r>
    <r>
      <rPr>
        <sz val="14"/>
        <color rgb="FF000000"/>
        <rFont val="Arial"/>
        <family val="2"/>
      </rPr>
      <t xml:space="preserve">
 9 Place de la République
05400 VEYNES
</t>
    </r>
    <r>
      <rPr>
        <b/>
        <sz val="14"/>
        <color rgb="FFFF0000"/>
        <rFont val="Arial"/>
        <family val="2"/>
      </rPr>
      <t>Mardi ET Jeudi UNIQUEMENT : 8h30-12h / 13h30-17h30</t>
    </r>
  </si>
  <si>
    <t>LIVRAISON 8 CORBEILLES BNP
Changement de solution</t>
  </si>
  <si>
    <t>FIN DE CONTRAT
 RETRAIT DES 2 BACS 
Il faudra appeler une fois devant la résidence (il y aura un numéro sur les portes) car l’accueil sera fermé pour qu’on puisse vous donner les 2 bacs à récupérer.</t>
  </si>
  <si>
    <t>NAVETTE CANETTES + GLASSINE ELISE ANNECY</t>
  </si>
  <si>
    <t>PONCTUEL S16 :
COLLECTE ELD DES BACS CHAUSSURES ET TEXTILES</t>
  </si>
  <si>
    <r>
      <t>(8395) CERA Uriage</t>
    </r>
    <r>
      <rPr>
        <sz val="14"/>
        <color rgb="FF000000"/>
        <rFont val="Arial"/>
        <family val="2"/>
      </rPr>
      <t xml:space="preserve">
82 Rte de Gières
38410 Uriage
mardi-vendredi       09:15–12:30, 13:30–18:00</t>
    </r>
  </si>
  <si>
    <t>PAS DE COLLECTE
LIVRER 4X240 "PAPIERS/CARTONS"</t>
  </si>
  <si>
    <r>
      <t>(24575) EASYVISTA (EX : COSERVIT)</t>
    </r>
    <r>
      <rPr>
        <sz val="14"/>
        <color rgb="FF000000"/>
        <rFont val="Arial"/>
        <family val="2"/>
      </rPr>
      <t xml:space="preserve">
18 Rue Henri Barbusse
38000 GRENOBLE
Mardi au vendredi : 9h00–12h00 / 14h00–18h00</t>
    </r>
  </si>
  <si>
    <t>DESENCOMBREMENT MOIBLIER + PALETTE BOIS
30MIN</t>
  </si>
  <si>
    <t>Papiers
Bouteilles PET
Canettes
Gobelets Cartons
Verre
Petit matériel de bureau</t>
  </si>
  <si>
    <t>PONCTUEL :
LIVRER 2 AQUILUXS</t>
  </si>
  <si>
    <t>COLLECTE 
+
LIVRAISON 1X240 PAPIERS + 1X240 DIB</t>
  </si>
  <si>
    <r>
      <t>(68003) Banque de Savoie PONTCHARRA A/B</t>
    </r>
    <r>
      <rPr>
        <sz val="14"/>
        <color rgb="FF000000"/>
        <rFont val="Arial"/>
        <family val="2"/>
      </rPr>
      <t xml:space="preserve">
15 avenue du Dauphiné
38530 PONTCHARRA
Lundi au Jeudi 
8h30 12h / 13h40 17h30
Vendredi 
8h30 12h/ 13h40 16h20</t>
    </r>
  </si>
  <si>
    <t>PONCTUEL :
RECUPERER UN SAC TCHAOMEGOT PLEIN ET LIVRER UN SAC VIDE</t>
  </si>
  <si>
    <r>
      <t>(8678) LCL Crolles</t>
    </r>
    <r>
      <rPr>
        <sz val="14"/>
        <color rgb="FF000000"/>
        <rFont val="Arial"/>
        <family val="2"/>
      </rPr>
      <t xml:space="preserve">
914 Av. Ambroise Croizat
38920 Crolles
mardi -vendredi        08:30–12:00, 13:30–18:00
jeudi           08:30–12:00, 14:30–18:0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</si>
  <si>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t xml:space="preserve"> 2S</t>
  </si>
  <si>
    <r>
      <rPr>
        <b/>
        <sz val="14"/>
        <color theme="1"/>
        <rFont val="Arial"/>
        <family val="2"/>
      </rPr>
      <t>DIB</t>
    </r>
    <r>
      <rPr>
        <sz val="14"/>
        <color theme="1"/>
        <rFont val="Arial"/>
        <family val="2"/>
      </rPr>
      <t xml:space="preserve">
Papiers
Cartons
Bouteilles PET
Canettes
Emballages en Mélange</t>
    </r>
  </si>
  <si>
    <t>PONCTUEL S16 :
VIDAGE DU CENDRIER  TERRASSE SALLE DE PAUSE AU 6EME ETAGE</t>
  </si>
  <si>
    <r>
      <t>(8549) FDP Moirans (Trackdéchets 1503)</t>
    </r>
    <r>
      <rPr>
        <sz val="14"/>
        <color rgb="FF000000"/>
        <rFont val="Arial"/>
        <family val="2"/>
      </rPr>
      <t xml:space="preserve">
340 Rue de l'Eygala
38430 Moirans
</t>
    </r>
    <r>
      <rPr>
        <b/>
        <sz val="14"/>
        <color rgb="FF000000"/>
        <rFont val="Arial"/>
        <family val="2"/>
      </rPr>
      <t xml:space="preserve">
4 BACS 360L </t>
    </r>
    <r>
      <rPr>
        <b/>
        <u/>
        <sz val="14"/>
        <color rgb="FFFF0000"/>
        <rFont val="Arial"/>
        <family val="2"/>
      </rPr>
      <t>SECU AVEC FENTES</t>
    </r>
    <r>
      <rPr>
        <b/>
        <sz val="14"/>
        <color rgb="FF000000"/>
        <rFont val="Arial"/>
        <family val="2"/>
      </rPr>
      <t xml:space="preserve"> "PAPIER" (pour les tickets à gratter)
</t>
    </r>
  </si>
  <si>
    <t>DEMANDE DE PASSAGE SUPPLEMENTAIRE PONCTUEL</t>
  </si>
  <si>
    <t>FIN DE CONTRAT
RETRAIT DES 4 BACS</t>
  </si>
  <si>
    <r>
      <rPr>
        <b/>
        <sz val="14"/>
        <color rgb="FF000000"/>
        <rFont val="Arial"/>
        <family val="2"/>
      </rPr>
      <t xml:space="preserve">(24517) CADS Saint Jean de Maurienne
</t>
    </r>
    <r>
      <rPr>
        <sz val="14"/>
        <color rgb="FF000000"/>
        <rFont val="Arial"/>
        <family val="2"/>
      </rPr>
      <t>Immeuble Saint Ayrald
18 Rue des Ramassot
73300 Saint Jean de Maurienne</t>
    </r>
  </si>
  <si>
    <t>ROTATION 2X240 "PAPIERS/CARTONS"
+
LIVRAISON 1X240 SUPPLEMENTAIRE</t>
  </si>
  <si>
    <t>PONCTUEL S16  :
RETRAIT 1 AQUILUX GOBELETS + 1 AQUILUX BOUTEILLES PET</t>
  </si>
  <si>
    <t>Papiers 
Gobelets cartons
Bouteilles plastiques
Capsules café (1sac)</t>
  </si>
  <si>
    <r>
      <t xml:space="preserve">(24404) AGIR A DOM Meylan
</t>
    </r>
    <r>
      <rPr>
        <sz val="14"/>
        <color rgb="FF000000"/>
        <rFont val="Arial"/>
        <family val="2"/>
      </rPr>
      <t xml:space="preserve">36 chemein du Vieux Chêne
38240 Meylan
</t>
    </r>
    <r>
      <rPr>
        <b/>
        <sz val="14"/>
        <color rgb="FF000000"/>
        <rFont val="Arial"/>
        <family val="2"/>
      </rPr>
      <t xml:space="preserve">3X360P SECU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LIVRAISON 5 AQUILUX PAPIERS AVEC FRONTONS</t>
    </r>
  </si>
  <si>
    <r>
      <t xml:space="preserve">(24653) EUREX (anciennement Eybens)
</t>
    </r>
    <r>
      <rPr>
        <sz val="14"/>
        <color rgb="FF000000"/>
        <rFont val="Arial"/>
        <family val="2"/>
      </rPr>
      <t>4 rue de l'Octant
Parc Sud Galaxie
38130 ECHIROLLES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Caisson confidentiel (sac gris)</t>
    </r>
  </si>
  <si>
    <r>
      <t>(24718) HYPERION</t>
    </r>
    <r>
      <rPr>
        <sz val="14"/>
        <color rgb="FF000000"/>
        <rFont val="Arial"/>
        <family val="2"/>
      </rPr>
      <t xml:space="preserve">
54 avenue Rhin et Danube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</si>
  <si>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: 8h00 - 17h00</t>
    </r>
    <r>
      <rPr>
        <b/>
        <sz val="14"/>
        <color rgb="FF000000"/>
        <rFont val="Arial"/>
        <family val="2"/>
      </rPr>
      <t xml:space="preserve">
2x770 Papiers/Cartons + 2x770 DIB + 1x770 MD</t>
    </r>
  </si>
  <si>
    <r>
      <t>(50672) TOUTENVERT CHATTE</t>
    </r>
    <r>
      <rPr>
        <sz val="14"/>
        <color rgb="FF000000"/>
        <rFont val="Arial"/>
        <family val="2"/>
      </rPr>
      <t xml:space="preserve">
25 Zone de la Gloriette
38160 Chatte
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8h00 - 12h00 / 14h00 - 17h00</t>
    </r>
    <r>
      <rPr>
        <b/>
        <sz val="18"/>
        <color rgb="FF000000"/>
        <rFont val="Arial"/>
        <family val="2"/>
      </rPr>
      <t xml:space="preserve">
</t>
    </r>
    <r>
      <rPr>
        <sz val="18"/>
        <color rgb="FF000000"/>
        <rFont val="Arial"/>
        <family val="2"/>
      </rPr>
      <t>+CM123
1 X 360 PAPIER + 1 X 770 MD + 1 caisson conf. (sac gris)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ATTENTION TOP PRIO - Client ULTRA sensible</t>
    </r>
  </si>
  <si>
    <t>(25310) POINT P CHATTE BMRA
200 ZI La Gloriette
38160 Chatte+CP122CP123</t>
  </si>
  <si>
    <t>FIN DE CONTRAT
RETRAIT DES 2 BACS</t>
  </si>
  <si>
    <r>
      <t xml:space="preserve">(24593) DAVIDSON Consulting B/B
</t>
    </r>
    <r>
      <rPr>
        <sz val="14"/>
        <color rgb="FF000000"/>
        <rFont val="Arial"/>
        <family val="2"/>
      </rPr>
      <t>Immeuble Le Spring
96 Rue Félix Esclangon</t>
    </r>
    <r>
      <rPr>
        <sz val="14"/>
        <color theme="1"/>
        <rFont val="Arial"/>
        <family val="2"/>
      </rPr>
      <t xml:space="preserve">
38000 Grenoble 
Entrée SUD
0762727550
</t>
    </r>
    <r>
      <rPr>
        <b/>
        <sz val="14"/>
        <color rgb="FF000000"/>
        <rFont val="Arial"/>
        <family val="2"/>
      </rPr>
      <t xml:space="preserve">
Sacs,cartons</t>
    </r>
  </si>
  <si>
    <t>Premiere collecte nouveau site
mettre a jour protocole par collecteur</t>
  </si>
  <si>
    <r>
      <t xml:space="preserve">(24815) OPP BTP Echirolles </t>
    </r>
    <r>
      <rPr>
        <sz val="14"/>
        <color rgb="FF000000"/>
        <rFont val="Arial"/>
        <family val="2"/>
      </rPr>
      <t xml:space="preserve">
Rue des Méridiens
38130 Échirolles
</t>
    </r>
    <r>
      <rPr>
        <b/>
        <u/>
        <sz val="14"/>
        <color rgb="FFFF0000"/>
        <rFont val="Arial"/>
        <family val="2"/>
      </rPr>
      <t>LUNDI ET JEUDI UNIQUEMEN</t>
    </r>
    <r>
      <rPr>
        <b/>
        <sz val="14"/>
        <color rgb="FFFF0000"/>
        <rFont val="Arial"/>
        <family val="2"/>
      </rPr>
      <t>T : 08:30–12:00, 14:00–17:00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</si>
  <si>
    <t xml:space="preserve">Bazin </t>
  </si>
  <si>
    <t xml:space="preserve"> BNP</t>
  </si>
  <si>
    <t xml:space="preserve"> H</t>
  </si>
  <si>
    <r>
      <rPr>
        <b/>
        <sz val="14"/>
        <color rgb="FFFF0000"/>
        <rFont val="Arial"/>
        <family val="2"/>
      </rPr>
      <t>DIB</t>
    </r>
    <r>
      <rPr>
        <sz val="14"/>
        <color theme="1"/>
        <rFont val="Arial"/>
        <family val="2"/>
      </rPr>
      <t xml:space="preserve">
Papiers
Cartons
Bouteilles PET
Canettes
Emballages en Mélange</t>
    </r>
  </si>
  <si>
    <t>Collecte
+
DESENCOMBREMENT 1 CAISSON (IMPRIMER PHOTO)</t>
  </si>
  <si>
    <r>
      <rPr>
        <b/>
        <u/>
        <sz val="12"/>
        <color rgb="FF000000"/>
        <rFont val="Arial"/>
        <family val="2"/>
      </rPr>
      <t>PONCTUEL S16 :</t>
    </r>
    <r>
      <rPr>
        <b/>
        <sz val="12"/>
        <color rgb="FF000000"/>
        <rFont val="Arial"/>
        <family val="2"/>
      </rPr>
      <t xml:space="preserve">
DESENCOMBREMENT 2 CAISSONS RDC (IMPRIMER PHOTO)</t>
    </r>
  </si>
  <si>
    <r>
      <t xml:space="preserve">(73069) ALTAPURA VAL THORENS
</t>
    </r>
    <r>
      <rPr>
        <sz val="14"/>
        <color rgb="FF000000"/>
        <rFont val="Arial"/>
        <family val="2"/>
      </rPr>
      <t>215 Rue du Bouchet
73440 LES BELLEVILLE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au vendredi : 8h-18h
</t>
    </r>
    <r>
      <rPr>
        <b/>
        <sz val="14"/>
        <color rgb="FFFF0000"/>
        <rFont val="Arial"/>
        <family val="2"/>
      </rPr>
      <t>1x240 SPECIAL NESPRESSO CAPSULES</t>
    </r>
  </si>
  <si>
    <t>Tarik + Valentyn</t>
  </si>
  <si>
    <t>NAVETTE TEXTILE LUMBIN</t>
  </si>
  <si>
    <t>NAVETTE BOIS VEOLIA VOREPPE</t>
  </si>
  <si>
    <r>
      <t xml:space="preserve">(8298) CERA Brignoud
</t>
    </r>
    <r>
      <rPr>
        <sz val="14"/>
        <color rgb="FF000000"/>
        <rFont val="Arial"/>
        <family val="2"/>
      </rPr>
      <t>13 Bis Bd de la Libération
38190 BRIGNOUD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          Fermé
mardi -vendredi        09:15–12:30, 13:30–18:00
</t>
    </r>
    <r>
      <rPr>
        <b/>
        <sz val="14"/>
        <color rgb="FF000000"/>
        <rFont val="Arial"/>
        <family val="2"/>
      </rPr>
      <t xml:space="preserve">
Sacs dans Aquilux, cartons
</t>
    </r>
  </si>
  <si>
    <t>FRANCK EN CP</t>
  </si>
  <si>
    <t>FRANCK EN CP
Désencombrement  G2</t>
  </si>
  <si>
    <t>FRANCK EN CP
Désencombrement G7</t>
  </si>
  <si>
    <t xml:space="preserve"> lundi 20/04</t>
  </si>
  <si>
    <t xml:space="preserve">  mardi 21/04</t>
  </si>
  <si>
    <t xml:space="preserve"> mercredi 22/04</t>
  </si>
  <si>
    <t xml:space="preserve"> jeudi 23/04</t>
  </si>
  <si>
    <t>vendredi 24/04</t>
  </si>
  <si>
    <t>Stéphane + Artem</t>
  </si>
  <si>
    <r>
      <t xml:space="preserve">(80993) TECHCI RHONES ALPES
</t>
    </r>
    <r>
      <rPr>
        <sz val="14"/>
        <color rgb="FF000000"/>
        <rFont val="Arial"/>
        <family val="2"/>
      </rPr>
      <t>205 Route de la Plaine
73240 SAINT-GENIS-LES-VILLAGES
Lundi au vendredi : 8h-16h</t>
    </r>
    <r>
      <rPr>
        <b/>
        <sz val="14"/>
        <color rgb="FF000000"/>
        <rFont val="Arial"/>
        <family val="2"/>
      </rPr>
      <t xml:space="preserve">
1x360 Papiers + 1x770 MD</t>
    </r>
  </si>
  <si>
    <t>NOUVEAU CLIENT
LIVRER 1X360 PAPIERS + 1X770 MD</t>
  </si>
  <si>
    <r>
      <rPr>
        <b/>
        <sz val="14"/>
        <color rgb="FF000000"/>
        <rFont val="Arial"/>
        <family val="2"/>
      </rPr>
      <t xml:space="preserve">(83840) ARTEMIS CONSULT 
</t>
    </r>
    <r>
      <rPr>
        <sz val="14"/>
        <color rgb="FF000000"/>
        <rFont val="Arial"/>
        <family val="2"/>
      </rPr>
      <t xml:space="preserve">44 Cours Jean Jaurès
38000 GRENOBLE
</t>
    </r>
    <r>
      <rPr>
        <b/>
        <sz val="14"/>
        <color rgb="FFFF0000"/>
        <rFont val="Arial"/>
        <family val="2"/>
      </rPr>
      <t>Ouvre à 9h</t>
    </r>
  </si>
  <si>
    <t>Désencombrement cave en sous-sol sans ascenceur
4h de travail</t>
  </si>
  <si>
    <r>
      <t xml:space="preserve">(10636) SARETE
</t>
    </r>
    <r>
      <rPr>
        <sz val="14"/>
        <color rgb="FF000000"/>
        <rFont val="Arial"/>
        <family val="2"/>
      </rPr>
      <t xml:space="preserve">15 chemin du Vieux Chêne
38240 Meylan
Mme Sylvie Gosteau: 04.76.04.15.84
9h12h-14h17h
</t>
    </r>
    <r>
      <rPr>
        <b/>
        <sz val="14"/>
        <color rgb="FF000000"/>
        <rFont val="Arial"/>
        <family val="2"/>
      </rPr>
      <t>1x120 Gobelets Cartons + 1x240 Papiers</t>
    </r>
  </si>
  <si>
    <t>PONCTUEL :
LIVRER 2 AQUILUXS ESSUIS-MAINS ET 1 CARTON DE SACS 110L TRANSLUCIDES</t>
  </si>
  <si>
    <t>Papiers
Capsules cafés
Verre (4S)
Papiers confidentiel (ALD)
Bouteilles PET (ALD)
Canettes (ALD)</t>
  </si>
  <si>
    <t>REMETTRE LES BONNES ETIQUETTES SUR LES BACS</t>
  </si>
  <si>
    <t>3 intérimaires + 1 camion de location</t>
  </si>
  <si>
    <r>
      <rPr>
        <b/>
        <sz val="14"/>
        <color rgb="FF000000"/>
        <rFont val="Arial"/>
        <family val="2"/>
      </rPr>
      <t xml:space="preserve">(83840) ARTEMIS CONSULT 
</t>
    </r>
    <r>
      <rPr>
        <sz val="14"/>
        <color rgb="FF000000"/>
        <rFont val="Arial"/>
        <family val="2"/>
      </rPr>
      <t>44 Cours Jean Jaurès
38000 GRENOBLE
9h-12h / 14h-17h</t>
    </r>
  </si>
  <si>
    <t>DESENCOMBREMENT MOBILIER
 4 personnes (1 collecteur et 3 intérims ) et 2 heures d'intervention. Accès compliqué, 1er étage sans ascenseurs , 2 camions à prévoir.
IMPRIMER PHOTOS</t>
  </si>
  <si>
    <t>DESARCHIVAGE A DETRUIRE
 4 personnes (1 collecteur et 3 intérims ) et 2 heures d'intervention. Accès compliqué, 1er étage sans ascenseurs , 1 camion à prévoir et 8x360
IMPRIMER CDD</t>
  </si>
  <si>
    <r>
      <rPr>
        <b/>
        <sz val="14"/>
        <color rgb="FF000000"/>
        <rFont val="Arial"/>
        <family val="2"/>
      </rPr>
      <t>(23778) AEROPORT CHAMBERY</t>
    </r>
    <r>
      <rPr>
        <sz val="14"/>
        <color rgb="FF000000"/>
        <rFont val="Arial"/>
        <family val="2"/>
      </rPr>
      <t xml:space="preserve">
Route de l'Aéroport
73420 VIVIERS DU LAC
Lundi au vendredi : 8h-12h / 13h-16h
06 60 96 53 61
</t>
    </r>
    <r>
      <rPr>
        <b/>
        <sz val="14"/>
        <color rgb="FF000000"/>
        <rFont val="Arial"/>
        <family val="2"/>
      </rPr>
      <t xml:space="preserve">
1x120 Papiers + 1x770 MD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</si>
  <si>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PAUSE MIDI</t>
  </si>
  <si>
    <r>
      <rPr>
        <b/>
        <sz val="14"/>
        <color rgb="FF000000"/>
        <rFont val="Arial"/>
        <family val="2"/>
      </rPr>
      <t>(83326) VISIOGLOBE</t>
    </r>
    <r>
      <rPr>
        <sz val="14"/>
        <color rgb="FF000000"/>
        <rFont val="Arial"/>
        <family val="2"/>
      </rPr>
      <t xml:space="preserve">
55 Rue Blaise Pascal
38330 MONTBONNOT-SAINT-MARTIN
</t>
    </r>
    <r>
      <rPr>
        <b/>
        <sz val="14"/>
        <color rgb="FF000000"/>
        <rFont val="Arial"/>
        <family val="2"/>
      </rPr>
      <t>Lundi au vendredi : 9h-13h / 14h-17h</t>
    </r>
  </si>
  <si>
    <t>DESENCOMBREMENT 
 4 personnes (1 collecteur et 3 intérims ) et 2 heures d'intervention.
 2 camions à prévoir.
IMPRIMER PHOTOS + CDD</t>
  </si>
  <si>
    <r>
      <t>(24415) APLIM - Chambery</t>
    </r>
    <r>
      <rPr>
        <sz val="14"/>
        <color rgb="FF000000"/>
        <rFont val="Arial"/>
        <family val="2"/>
      </rPr>
      <t xml:space="preserve">
Z.A. Les Côtes 73190, 0 RN 6,
73190 SAINT JEOIRE EN PRIEURE
Monsieur Xavier CASSEZ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COLLECTER 1 SAC DE CARTOUCHE D'ENCRE</t>
    </r>
  </si>
  <si>
    <t>E</t>
  </si>
  <si>
    <t>PONCTUEL :
COLLECTE PILES + CARTOUCHES D'ENCRE
+
CHANGEMENT DU BAC 770 MD CAR IL EST SALE</t>
  </si>
  <si>
    <t>Tournée sacs</t>
  </si>
  <si>
    <t>co 3</t>
  </si>
  <si>
    <t>Camion 3</t>
  </si>
  <si>
    <t>Papiers
Essuis-mains
Bouteilles PET</t>
  </si>
  <si>
    <r>
      <t>(8451) CIC Eybens</t>
    </r>
    <r>
      <rPr>
        <sz val="14"/>
        <color rgb="FF000000"/>
        <rFont val="Arial"/>
        <family val="2"/>
      </rPr>
      <t xml:space="preserve">
134 Av. Jean Jaurès
38320 Eybens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</si>
  <si>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t>LIVRER 1 CARTON DE SACS 110L TRANSLUCIDES</t>
  </si>
  <si>
    <r>
      <t>(24455) BOUYGUES BATIMENT SUD EST A/C REQUET(BUREAU)</t>
    </r>
    <r>
      <rPr>
        <sz val="14"/>
        <color rgb="FF000000"/>
        <rFont val="Arial"/>
        <family val="2"/>
      </rPr>
      <t xml:space="preserve">
31  Aime Requet
</t>
    </r>
    <r>
      <rPr>
        <b/>
        <sz val="14"/>
        <color rgb="FFFF0000"/>
        <rFont val="Arial"/>
        <family val="2"/>
      </rPr>
      <t>7ème étage</t>
    </r>
    <r>
      <rPr>
        <sz val="14"/>
        <color rgb="FF000000"/>
        <rFont val="Arial"/>
        <family val="2"/>
      </rPr>
      <t xml:space="preserve">
38000 Grenoble
</t>
    </r>
    <r>
      <rPr>
        <b/>
        <sz val="14"/>
        <color rgb="FF000000"/>
        <rFont val="Arial"/>
        <family val="2"/>
      </rPr>
      <t>Sacs</t>
    </r>
  </si>
  <si>
    <r>
      <t xml:space="preserve">(24931) VIVERIS  B/B
</t>
    </r>
    <r>
      <rPr>
        <sz val="14"/>
        <color rgb="FF000000"/>
        <rFont val="Arial"/>
        <family val="2"/>
      </rPr>
      <t xml:space="preserve">31 Rue Aimé Requet
</t>
    </r>
    <r>
      <rPr>
        <b/>
        <sz val="14"/>
        <color rgb="FFFF0000"/>
        <rFont val="Arial"/>
        <family val="2"/>
      </rPr>
      <t xml:space="preserve">4ème étage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Sacs + cartons à plat</t>
    </r>
  </si>
  <si>
    <r>
      <t>(49134) VERKOR C/C</t>
    </r>
    <r>
      <rPr>
        <sz val="14"/>
        <color rgb="FF000000"/>
        <rFont val="Arial"/>
        <family val="2"/>
      </rPr>
      <t xml:space="preserve">
Rue Henri Tarze
38000 GRENOBLE
9h-17h
</t>
    </r>
    <r>
      <rPr>
        <b/>
        <sz val="14"/>
        <color rgb="FF000000"/>
        <rFont val="Arial"/>
        <family val="2"/>
      </rPr>
      <t xml:space="preserve">2X360L papier
</t>
    </r>
    <r>
      <rPr>
        <b/>
        <sz val="14"/>
        <color rgb="FFFF0000"/>
        <rFont val="Arial"/>
        <family val="2"/>
      </rPr>
      <t>SIGNATURE DU BON OBLIGATOIRE PAR MAYA (BATIMENT B3)</t>
    </r>
  </si>
  <si>
    <t>PONCTUEL S17 :
COLLECTE PILES (VIDER 2 OU 3 BATTRIBOX)</t>
  </si>
  <si>
    <r>
      <t>(84392) BNP Saint-Egrève</t>
    </r>
    <r>
      <rPr>
        <sz val="14"/>
        <color rgb="FF000000"/>
        <rFont val="Arial"/>
        <family val="2"/>
      </rPr>
      <t xml:space="preserve">
4 Rue de Saint Robert
38120 SAINT EGREVE
</t>
    </r>
    <r>
      <rPr>
        <b/>
        <sz val="14"/>
        <color rgb="FF000000"/>
        <rFont val="Arial"/>
        <family val="2"/>
      </rPr>
      <t>Mardi, Mercredi et Vendredi : 8h30-12h30 / 14h-17h30</t>
    </r>
    <r>
      <rPr>
        <b/>
        <sz val="14"/>
        <color theme="1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Jeudi : 8h30-12h30</t>
    </r>
  </si>
  <si>
    <t>NOUVEAU CLIENT
LIVRAISON 12 CORBEILLES</t>
  </si>
  <si>
    <r>
      <t>(84507) BNP Voreppe</t>
    </r>
    <r>
      <rPr>
        <sz val="14"/>
        <color rgb="FF000000"/>
        <rFont val="Arial"/>
        <family val="2"/>
      </rPr>
      <t xml:space="preserve">
6 Avenue Henri Chapays
38340 VOREPPE</t>
    </r>
    <r>
      <rPr>
        <b/>
        <sz val="14"/>
        <color theme="1"/>
        <rFont val="Arial"/>
        <family val="2"/>
      </rPr>
      <t xml:space="preserve">
Mardi au Vendredi : 8h30-12h30 / 14h-17h30</t>
    </r>
  </si>
  <si>
    <t>NOUVEAU CLIENT
LIVRAISON 6 CORBEILLES</t>
  </si>
  <si>
    <r>
      <t>(84506) BNP Voiron</t>
    </r>
    <r>
      <rPr>
        <sz val="14"/>
        <color rgb="FF000000"/>
        <rFont val="Arial"/>
        <family val="2"/>
      </rPr>
      <t xml:space="preserve">
22 Cours Senozan
38500 VOIRON</t>
    </r>
    <r>
      <rPr>
        <b/>
        <sz val="14"/>
        <color theme="1"/>
        <rFont val="Arial"/>
        <family val="2"/>
      </rPr>
      <t xml:space="preserve">
Mardi, Mercredi et Vendredi : 8h30-12h30 / 14h-18h
</t>
    </r>
    <r>
      <rPr>
        <b/>
        <sz val="14"/>
        <color rgb="FFFF0000"/>
        <rFont val="Arial"/>
        <family val="2"/>
      </rPr>
      <t>Jeudi : 8h30-12h30</t>
    </r>
  </si>
  <si>
    <t>NOUVEAU CLIENT
LIVRAISON 9 CORBEILLES</t>
  </si>
  <si>
    <t>FIN DE CONTRAT
RETRAIT MATERIEL</t>
  </si>
  <si>
    <t>AVEC VALENTYN</t>
  </si>
  <si>
    <t>Initialement prévu 23/04</t>
  </si>
  <si>
    <r>
      <t>(8531) CREDIT COOP Gambetta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 , mercredi et vendredi  08:45–12:10, 13:50–17:00
mardi et jeudi          08:45–12:10</t>
    </r>
  </si>
  <si>
    <r>
      <t>(48095) MAAF-GRENOBLE GAMBETTA A/B</t>
    </r>
    <r>
      <rPr>
        <sz val="14"/>
        <color rgb="FF000000"/>
        <rFont val="Arial"/>
        <family val="2"/>
      </rPr>
      <t xml:space="preserve">
17  Boulev ard Gambetta 
38000 GRENOBLE  
0645458915 
Mardi au vendredi : 9h30 12h30  12h30 14h 18h
</t>
    </r>
    <r>
      <rPr>
        <b/>
        <sz val="14"/>
        <color rgb="FF000000"/>
        <rFont val="Arial"/>
        <family val="2"/>
      </rPr>
      <t>Collecte à la corbeille</t>
    </r>
  </si>
  <si>
    <r>
      <t>(9657) CCF (HSBC) Gambetta B/B</t>
    </r>
    <r>
      <rPr>
        <sz val="14"/>
        <color rgb="FF000000"/>
        <rFont val="Arial"/>
        <family val="2"/>
      </rPr>
      <t xml:space="preserve">
18 Boulevard Gambetta
38000 GRENOBLE
Mardi au Vendredi  : 09h–12h30 / 14h–17h30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</si>
  <si>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t>En sacs sur la base de 5 sacs PAPIER
3Sacs capsules café
MD</t>
  </si>
  <si>
    <r>
      <t>(84369) BNP Romans / EBP Romans</t>
    </r>
    <r>
      <rPr>
        <sz val="14"/>
        <color rgb="FF000000"/>
        <rFont val="Arial"/>
        <family val="2"/>
      </rPr>
      <t xml:space="preserve">
70 Place Jean Jaurès
26100 ROMANS SUR ISERE</t>
    </r>
    <r>
      <rPr>
        <b/>
        <sz val="14"/>
        <color theme="1"/>
        <rFont val="Arial"/>
        <family val="2"/>
      </rPr>
      <t xml:space="preserve">
Mardi au Vendredi : 9h-12h30 / 13h30-18h</t>
    </r>
  </si>
  <si>
    <t xml:space="preserve">NOUVEAU CLIENT
LIVRIAISON 14 CORBEILLES 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</si>
  <si>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
Uniquement Bio déchet</t>
    </r>
  </si>
  <si>
    <r>
      <t xml:space="preserve">(24853) ANDERLAINE (Ex : SR CONSEIL) CHAMBERY </t>
    </r>
    <r>
      <rPr>
        <sz val="14"/>
        <color rgb="FF000000"/>
        <rFont val="Arial"/>
        <family val="2"/>
      </rPr>
      <t xml:space="preserve">
Batiment Iris
121 Albert Sylvestre
73000 Chambéry
</t>
    </r>
    <r>
      <rPr>
        <b/>
        <sz val="14"/>
        <color rgb="FF000000"/>
        <rFont val="Arial"/>
        <family val="2"/>
      </rPr>
      <t xml:space="preserve">
Sacs</t>
    </r>
  </si>
  <si>
    <r>
      <t>(83890) BNP Albertville</t>
    </r>
    <r>
      <rPr>
        <sz val="14"/>
        <color rgb="FF000000"/>
        <rFont val="Arial"/>
        <family val="2"/>
      </rPr>
      <t xml:space="preserve">
15 Rue de la République
73200 ALBERTVILLE
</t>
    </r>
    <r>
      <rPr>
        <b/>
        <sz val="14"/>
        <color rgb="FF000000"/>
        <rFont val="Arial"/>
        <family val="2"/>
      </rPr>
      <t>Mardi au Vendredi : 9h-12h30 / 14h-18h</t>
    </r>
  </si>
  <si>
    <t>NOUVEAU CLIENT
LIVRAISON 10 CORBEILLES</t>
  </si>
  <si>
    <r>
      <t>(24498) CADS Cognin</t>
    </r>
    <r>
      <rPr>
        <sz val="14"/>
        <color rgb="FF000000"/>
        <rFont val="Arial"/>
        <family val="2"/>
      </rPr>
      <t xml:space="preserve">
Centre Commercial de l'Épine
73160 Cognin
mardi au vendredi 9h00 - 12h00   14h00 - 17h00</t>
    </r>
  </si>
  <si>
    <t>PONCTUEL :
LIVRAISON 6 AQUILUXS</t>
  </si>
  <si>
    <t>PONCTUEL :
LIVRAISON 2 AQUILUXS</t>
  </si>
  <si>
    <t>Initialement prévu 21/04</t>
  </si>
  <si>
    <r>
      <t xml:space="preserve">(83655) INTERMARCHE GAP
</t>
    </r>
    <r>
      <rPr>
        <sz val="14"/>
        <color rgb="FF000000"/>
        <rFont val="Arial"/>
        <family val="2"/>
      </rPr>
      <t>10 Avenue Commandant Dumont
05000 GAP</t>
    </r>
  </si>
  <si>
    <t>CLIENT ECOSYSTEM
RECUPERER 3 LUMIBOX PLEINS + 2 TUBIBOX PLEINS
+
LIVRER 2 LUMIBOX + 1 TUBIBOX</t>
  </si>
  <si>
    <t>PAS DE COLLECTE
LIVRAISON 1 AQUILUX VERRE</t>
  </si>
  <si>
    <t>BNP</t>
  </si>
  <si>
    <t>1 Intériamaire + 1 camion de location</t>
  </si>
  <si>
    <r>
      <t xml:space="preserve">(84687) ODTI GRENOBLE
</t>
    </r>
    <r>
      <rPr>
        <sz val="14"/>
        <color rgb="FF000000"/>
        <rFont val="Arial"/>
        <family val="2"/>
      </rPr>
      <t>7 Place Edmond Arnaud
38000 GRENOBLE</t>
    </r>
  </si>
  <si>
    <t>DESENCOMBREMENT + DESARCHIVAGE
 2 personnes et 2 heures d'intervention. Sous-sol avec ascenseur , 2 camions à prévoir (1 avec 10 bacs pour le désarchivage et 1 pour le désencombrement).
IMPRIMER PHOTOS + CDD</t>
  </si>
  <si>
    <r>
      <t>(84121) BNP Grenoble V.Hugo</t>
    </r>
    <r>
      <rPr>
        <sz val="14"/>
        <color rgb="FF000000"/>
        <rFont val="Arial"/>
        <family val="2"/>
      </rPr>
      <t xml:space="preserve">
14 Place Victor Hugo - 1 Rue Béranger
38000 GRENOBLE
</t>
    </r>
    <r>
      <rPr>
        <b/>
        <sz val="14"/>
        <color rgb="FF000000"/>
        <rFont val="Arial"/>
        <family val="2"/>
      </rPr>
      <t>Lundi au Vendredi : 9h-13h / 14h-18h</t>
    </r>
  </si>
  <si>
    <t>NOUVEAU CLIENT
LIVRAISON 36 CORBEILLES</t>
  </si>
  <si>
    <r>
      <rPr>
        <b/>
        <sz val="14"/>
        <color rgb="FF000000"/>
        <rFont val="Arial"/>
        <family val="2"/>
      </rPr>
      <t xml:space="preserve">(78728) CHU LA TRONCHE HOPITAL COUPLE ENFANT GUIGOZ
</t>
    </r>
    <r>
      <rPr>
        <sz val="14"/>
        <color rgb="FF000000"/>
        <rFont val="Arial"/>
        <family val="2"/>
      </rPr>
      <t xml:space="preserve">Avenue des Maquis du Grésivaudan
38700 LA TRONCHE
</t>
    </r>
    <r>
      <rPr>
        <b/>
        <sz val="14"/>
        <color rgb="FF000000"/>
        <rFont val="Arial"/>
        <family val="2"/>
      </rPr>
      <t>2x120 Verres + 2x240 Tétines et Nourettes</t>
    </r>
  </si>
  <si>
    <t xml:space="preserve">
VERRE
Plastique</t>
  </si>
  <si>
    <t>FRANCK CP</t>
  </si>
  <si>
    <t>FRANCK CP
14h : PDP CEA</t>
  </si>
  <si>
    <t>FRANCK + JONATHAN CP</t>
  </si>
  <si>
    <t>lundi 27/04</t>
  </si>
  <si>
    <t xml:space="preserve">  mardi 28/04</t>
  </si>
  <si>
    <t xml:space="preserve"> mercredi 29/04</t>
  </si>
  <si>
    <t xml:space="preserve"> jeudi 30/04</t>
  </si>
  <si>
    <t>vendredi 01/05</t>
  </si>
  <si>
    <r>
      <t xml:space="preserve">(83980) BNP Bureau d’entreprise CEA Grenoble
</t>
    </r>
    <r>
      <rPr>
        <sz val="14"/>
        <color theme="1"/>
        <rFont val="Arial"/>
        <family val="2"/>
      </rPr>
      <t>Restaurant H2</t>
    </r>
    <r>
      <rPr>
        <sz val="14"/>
        <color rgb="FF000000"/>
        <rFont val="Arial"/>
        <family val="2"/>
      </rPr>
      <t xml:space="preserve">
17 Avenue des Martyrs
38000 GRENOBLE</t>
    </r>
    <r>
      <rPr>
        <b/>
        <sz val="14"/>
        <color theme="1"/>
        <rFont val="Arial"/>
        <family val="2"/>
      </rPr>
      <t xml:space="preserve">
Lundi au Vendredi : 9h-12h / 14h-17h</t>
    </r>
  </si>
  <si>
    <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3X120 Biodéchets + 1x360 Verre + 3x770 DIB + 1x770 Cartons</t>
    </r>
  </si>
  <si>
    <t>NOUVEAU CLIENT
LIVRAISON 3x120 "Biodéchets" + 1x360 "Verre" + 1x770 Cartons + 3x770 "DIB"</t>
  </si>
  <si>
    <r>
      <t>(24736) KNAUF INDUSTRIE</t>
    </r>
    <r>
      <rPr>
        <sz val="14"/>
        <color rgb="FF000000"/>
        <rFont val="Arial"/>
        <family val="2"/>
      </rPr>
      <t xml:space="preserve">
78 avenue Louis Blériot
38590 St Etienne de St Geoirs
</t>
    </r>
    <r>
      <rPr>
        <b/>
        <sz val="14"/>
        <color rgb="FF000000"/>
        <rFont val="Arial"/>
        <family val="2"/>
      </rPr>
      <t xml:space="preserve">2x240 et 1x770 MD
</t>
    </r>
    <r>
      <rPr>
        <b/>
        <u/>
        <sz val="14"/>
        <color rgb="FFFF0000"/>
        <rFont val="Arial"/>
        <family val="2"/>
      </rPr>
      <t xml:space="preserve">APRES S18 : </t>
    </r>
    <r>
      <rPr>
        <b/>
        <sz val="14"/>
        <color rgb="FF000000"/>
        <rFont val="Arial"/>
        <family val="2"/>
      </rPr>
      <t xml:space="preserve">1X240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</si>
  <si>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rPr>
        <b/>
        <u/>
        <sz val="14"/>
        <color theme="1"/>
        <rFont val="Arial"/>
        <family val="2"/>
      </rPr>
      <t xml:space="preserve">CHANGEMENT DES BACS DU CLIENT S18
</t>
    </r>
    <r>
      <rPr>
        <b/>
        <sz val="14"/>
        <color theme="1"/>
        <rFont val="Arial"/>
        <family val="2"/>
      </rPr>
      <t xml:space="preserve">
RETIRER LES 3 BACS ET LIVRER 1X240 PAPIERS/CARTONS SECU + 1X770 MD SECU
</t>
    </r>
  </si>
  <si>
    <r>
      <t xml:space="preserve">(24532) CEGELEC GRENOBLE C/D
</t>
    </r>
    <r>
      <rPr>
        <sz val="14"/>
        <color rgb="FF000000"/>
        <rFont val="Arial"/>
        <family val="2"/>
      </rPr>
      <t xml:space="preserve">96 Rue Félix Esclangon
38000 GRENOBLE
06 11 28 06 45
</t>
    </r>
    <r>
      <rPr>
        <b/>
        <sz val="14"/>
        <color rgb="FF000000"/>
        <rFont val="Arial"/>
        <family val="2"/>
      </rPr>
      <t xml:space="preserve">
8H-12H ET 12H30-17H
</t>
    </r>
    <r>
      <rPr>
        <b/>
        <sz val="14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rFont val="Arial"/>
        <family val="2"/>
      </rPr>
      <t xml:space="preserve"> papiers + 2x770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rFont val="Arial"/>
        <family val="2"/>
      </rPr>
      <t xml:space="preserve"> MD + </t>
    </r>
    <r>
      <rPr>
        <b/>
        <sz val="14"/>
        <color rgb="FFFF0000"/>
        <rFont val="Arial"/>
        <family val="2"/>
      </rPr>
      <t xml:space="preserve"> (TOUT LES BACS SONT SECU sauf le 360 carton)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S18 </t>
    </r>
    <r>
      <rPr>
        <b/>
        <sz val="14"/>
        <color rgb="FF00B050"/>
        <rFont val="Arial"/>
        <family val="2"/>
      </rPr>
      <t>: COLLECTE DE PILES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00B050"/>
        <rFont val="Arial"/>
        <family val="2"/>
      </rPr>
      <t>(gros volume donc prevoir 2 caisses croco)</t>
    </r>
  </si>
  <si>
    <r>
      <rPr>
        <b/>
        <sz val="14"/>
        <color rgb="FF000000"/>
        <rFont val="Arial"/>
        <family val="2"/>
      </rPr>
      <t xml:space="preserve">(8742) POINT P Le Bourg d'Oisans
</t>
    </r>
    <r>
      <rPr>
        <sz val="14"/>
        <color rgb="FF000000"/>
        <rFont val="Arial"/>
        <family val="2"/>
      </rPr>
      <t xml:space="preserve">D1091 Le Mas du Rat
38520 LE BOURG D'OISANS
Lundi au vendredi : 07h00–12h00 /13h30–17h30
</t>
    </r>
    <r>
      <rPr>
        <b/>
        <sz val="14"/>
        <color rgb="FF000000"/>
        <rFont val="Arial"/>
        <family val="2"/>
      </rPr>
      <t>1x770 papiers</t>
    </r>
  </si>
  <si>
    <t>Initialement prévu 01/05</t>
  </si>
  <si>
    <t>Papiers
Bouteilles PET
Canettes
Gobelets cartons
Verre
Essuis-mains
Capsules cafés
Petit matériel de bureau
Cartouches d'encre (ALD)
Piles (ALD)</t>
  </si>
  <si>
    <t>Chambéry /  EDF SMV</t>
  </si>
  <si>
    <t>Briançon</t>
  </si>
  <si>
    <t>Initialement prévu 29/04</t>
  </si>
  <si>
    <t>Attention Banque de Savoie La Ravoire ouvert l'après-midi uniquement</t>
  </si>
  <si>
    <r>
      <rPr>
        <b/>
        <sz val="14"/>
        <color rgb="FF000000"/>
        <rFont val="Arial"/>
        <family val="2"/>
      </rPr>
      <t xml:space="preserve">(67048) IDM France </t>
    </r>
    <r>
      <rPr>
        <sz val="14"/>
        <color rgb="FF000000"/>
        <rFont val="Arial"/>
        <family val="2"/>
      </rPr>
      <t xml:space="preserve">
46 Voie Saint Exupéry
73800 Porte de savoie
</t>
    </r>
    <r>
      <rPr>
        <b/>
        <sz val="14"/>
        <color rgb="FF000000"/>
        <rFont val="Arial"/>
        <family val="2"/>
      </rPr>
      <t xml:space="preserve">1x240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 /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cartons et 1x770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MD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+ 4 sacs de films transparents 400L à récupérer</t>
    </r>
  </si>
  <si>
    <r>
      <t>(24447) BNP GAP B/E</t>
    </r>
    <r>
      <rPr>
        <sz val="14"/>
        <color rgb="FF000000"/>
        <rFont val="Arial"/>
        <family val="2"/>
      </rPr>
      <t xml:space="preserve">
12 Rue Carnot
05000 GAP
Mardi au vendredi : 08h30–12h00 / 13h30–17h30</t>
    </r>
  </si>
  <si>
    <t xml:space="preserve">CHANGEMENT DE SOLUTION
RETRAIT DE L'ANCIEN MATERIEL SUR PLACE
LIVRAISON 16 CORBEILLES BNP
</t>
  </si>
  <si>
    <r>
      <rPr>
        <b/>
        <sz val="14"/>
        <color rgb="FF000000"/>
        <rFont val="Arial"/>
        <family val="2"/>
      </rPr>
      <t>(68056) Banque de Savoie LA RAVOIRE</t>
    </r>
    <r>
      <rPr>
        <sz val="14"/>
        <color rgb="FF000000"/>
        <rFont val="Arial"/>
        <family val="2"/>
      </rPr>
      <t xml:space="preserve">
53 Rue de la Concorde
73490 LA RAVOIRE
</t>
    </r>
    <r>
      <rPr>
        <sz val="26"/>
        <color rgb="FF000000"/>
        <rFont val="Arial"/>
        <family val="2"/>
      </rPr>
      <t xml:space="preserve">Lundi au Jeudi : </t>
    </r>
    <r>
      <rPr>
        <b/>
        <sz val="26"/>
        <color rgb="FFFF0000"/>
        <rFont val="Arial"/>
        <family val="2"/>
      </rPr>
      <t>13h45-17h30</t>
    </r>
  </si>
  <si>
    <t>S18 :
REMETTRE LES BONNES ETIQUETTES SUR LES 2 BACS ALD (TEXTILE ET CHAUSSURE)
+
Livraison 1 akilux avec fronton et 9 affichettes repositionnables "essuis mains"</t>
  </si>
  <si>
    <t>PONCTUEL S18 :
COLLECTE CARTES BANCAIRES</t>
  </si>
  <si>
    <t>PONCTUEL :
LIVRAISON 2 AQUILIUX + 1 ROULEAU DE SAC</t>
  </si>
  <si>
    <t>S18 :
FIN DE CONTRAT
RETRAIT MATERIEL</t>
  </si>
  <si>
    <r>
      <rPr>
        <b/>
        <sz val="14"/>
        <color rgb="FF000000"/>
        <rFont val="Arial"/>
        <family val="2"/>
      </rPr>
      <t>(82756) CIBLEX SAINTE HELENE DU LAC</t>
    </r>
    <r>
      <rPr>
        <sz val="14"/>
        <color rgb="FF000000"/>
        <rFont val="Arial"/>
        <family val="2"/>
      </rPr>
      <t xml:space="preserve">
Parc Alpespace
92 Rue Jacques Cartier
73800 SAINTE-HELENE-DU-LAC
Lundi au vendredi : 8h30-12h / 14h-17h
</t>
    </r>
    <r>
      <rPr>
        <b/>
        <sz val="14"/>
        <color rgb="FF000000"/>
        <rFont val="Arial"/>
        <family val="2"/>
      </rPr>
      <t>Collecte en sacs</t>
    </r>
  </si>
  <si>
    <t>S18 :
Récupérer 4 couvercles + frontons 
+
Livrer 4 couvercles + frontons</t>
  </si>
  <si>
    <t>Papiers
Bouteilles PET
Canettes
Gobelets cartons
Verre
Glassine
Essuis-mains
Petit matériel de bureaux
Piles (ALD)
DEEE (ALD)
Cartourche d'encre (ALD)</t>
  </si>
  <si>
    <r>
      <t>(9657) CCF (HSBC) Gambetta</t>
    </r>
    <r>
      <rPr>
        <sz val="14"/>
        <color rgb="FF000000"/>
        <rFont val="Arial"/>
        <family val="2"/>
      </rPr>
      <t xml:space="preserve">
18 Boulevard Gambetta
38000 GRENOBLE
Mardi au Vendredi  : 09h–12h30 / 14h–17h30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</si>
  <si>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 xml:space="preserve">(24785) MONDIAL RELAY </t>
    </r>
    <r>
      <rPr>
        <sz val="14"/>
        <color rgb="FF000000"/>
        <rFont val="Arial"/>
        <family val="2"/>
      </rPr>
      <t xml:space="preserve">
68 Rue Emile du Chatelet
73800 FRANCIN
</t>
    </r>
    <r>
      <rPr>
        <b/>
        <sz val="14"/>
        <color rgb="FF000000"/>
        <rFont val="Arial"/>
        <family val="2"/>
      </rPr>
      <t>1x360 Papiers/Cartons + 1x770 MD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S18</t>
    </r>
    <r>
      <rPr>
        <b/>
        <sz val="14"/>
        <color rgb="FF00B050"/>
        <rFont val="Arial"/>
        <family val="2"/>
      </rPr>
      <t xml:space="preserve"> : Livraison 2 cartons sacs 110L translucides</t>
    </r>
  </si>
  <si>
    <t>PONCTUEL :
RETIRER 2X770 POUR QU'IL NE RESTE SUR PLACE QUE :
 1X770 CARTONS + 1X770 MD + 2X360 PAPIERS + 1X240 VERRE</t>
  </si>
  <si>
    <t>PONCTUEL :
LIVRER 1 SEPARATEUR DE GOBELETS</t>
  </si>
  <si>
    <t>PONCTUEL :
RECUPERER LE BAC 360 MD ET LIVRER 1X770 MD</t>
  </si>
  <si>
    <r>
      <t>(68012) Banque Populaire AURA Les DEUX ALPES B/B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u/>
        <sz val="14"/>
        <color rgb="FF000000"/>
        <rFont val="Arial"/>
        <family val="2"/>
      </rPr>
      <t>Du 02/12 au 01/05/26</t>
    </r>
    <r>
      <rPr>
        <sz val="14"/>
        <color rgb="FF000000"/>
        <rFont val="Arial"/>
        <family val="2"/>
      </rPr>
      <t xml:space="preserve">
Du mardi au vendredi :  8h30-12h30 / 13h45-17h45
</t>
    </r>
  </si>
  <si>
    <r>
      <t>(84159) BNP La Motte-Servolex</t>
    </r>
    <r>
      <rPr>
        <sz val="14"/>
        <color rgb="FF000000"/>
        <rFont val="Arial"/>
        <family val="2"/>
      </rPr>
      <t xml:space="preserve">
19 Résidence Sainte-Anne
73290 LA MOTTE-SERVOLEX</t>
    </r>
    <r>
      <rPr>
        <b/>
        <sz val="14"/>
        <color theme="1"/>
        <rFont val="Arial"/>
        <family val="2"/>
      </rPr>
      <t xml:space="preserve">
Mardi au Vendredi : 9h-12h30 / 14h-18h</t>
    </r>
  </si>
  <si>
    <t>NOUVEAU CLIENT
LIVRAISON 8 CORBEILLES BNP</t>
  </si>
  <si>
    <r>
      <t xml:space="preserve">(8304) CERA RECOUVREMENT CENTRE D'AFFAIRE
</t>
    </r>
    <r>
      <rPr>
        <sz val="14"/>
        <color rgb="FF000000"/>
        <rFont val="Arial"/>
        <family val="2"/>
      </rPr>
      <t>663 Avenue René Cassin
73290 La Motte Servolex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ATTENTION</t>
    </r>
    <r>
      <rPr>
        <b/>
        <sz val="14"/>
        <color rgb="FFFF0000"/>
        <rFont val="Arial"/>
        <family val="2"/>
      </rPr>
      <t xml:space="preserve"> : 2 POINTS DE COLLECTES DONC 2 ENTREES DIFFERENTES POUR LE MEME BATIMENT</t>
    </r>
  </si>
  <si>
    <r>
      <t>(84012) BNP Chambéry / Territoire Savoie A/B</t>
    </r>
    <r>
      <rPr>
        <sz val="14"/>
        <color rgb="FF000000"/>
        <rFont val="Arial"/>
        <family val="2"/>
      </rPr>
      <t xml:space="preserve">
3 Place  de l'Hôtel de Ville
73000 CHAMBERY</t>
    </r>
    <r>
      <rPr>
        <b/>
        <sz val="14"/>
        <color theme="1"/>
        <rFont val="Arial"/>
        <family val="2"/>
      </rPr>
      <t xml:space="preserve">
Mardi au Vendredi : 9h-12h30 / 14h-18h</t>
    </r>
  </si>
  <si>
    <t>NOUVEAU CLIENT
LIVRAISON 15 CORBEILLES BNP</t>
  </si>
  <si>
    <r>
      <t>(84074) BNP EBP Chambéry / MDE Chambéry B/B</t>
    </r>
    <r>
      <rPr>
        <sz val="14"/>
        <color rgb="FF000000"/>
        <rFont val="Arial"/>
        <family val="2"/>
      </rPr>
      <t xml:space="preserve">
4 Place  de l'Hôtel de Ville
73000 CHAMBERY</t>
    </r>
    <r>
      <rPr>
        <b/>
        <sz val="14"/>
        <color theme="1"/>
        <rFont val="Arial"/>
        <family val="2"/>
      </rPr>
      <t xml:space="preserve">
Mardi au Vendredi : 9h-12h30 / 14h-18h</t>
    </r>
  </si>
  <si>
    <r>
      <t xml:space="preserve">(77753) UNITY SEMICONDUCTEUR
</t>
    </r>
    <r>
      <rPr>
        <sz val="14"/>
        <color rgb="FF000000"/>
        <rFont val="Arial"/>
        <family val="2"/>
      </rPr>
      <t>ZAC ISIPARC
320 Chemin des Prêles
38330 SAINT-ISMIER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</si>
  <si>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Attention :
Le client a déménagé</t>
  </si>
  <si>
    <t>PONCTUEL :
LIVRER 2 CENDRIER</t>
  </si>
  <si>
    <t>BNP + Retrait LCL</t>
  </si>
  <si>
    <t>PAS DE COLLECTE
LIVRER 2 Aquliuxs papiers + frontons</t>
  </si>
  <si>
    <r>
      <t>(8532) CREDIT COOP Mistral Grenoble</t>
    </r>
    <r>
      <rPr>
        <sz val="14"/>
        <color rgb="FF000000"/>
        <rFont val="Arial"/>
        <family val="2"/>
      </rPr>
      <t xml:space="preserve">
26 Rue Gustave Eiffel, 
38000 Grenoble
lundi-vendredi         08:45–12:10 / 13:50–17:00
mard i            08:45–12:10 / 14:50–17:00
</t>
    </r>
    <r>
      <rPr>
        <b/>
        <sz val="14"/>
        <color rgb="FF000000"/>
        <rFont val="Arial"/>
        <family val="2"/>
      </rPr>
      <t>Sacs,cartons</t>
    </r>
  </si>
  <si>
    <r>
      <t>(8531) CREDIT COOP Gambetta Grenoble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FF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 , mercredi et vendredi  : 08:45–12:10 / 13:50–17:00
mardi et jeudi : 08:45–12:10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</si>
  <si>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rgb="FF000000"/>
        <rFont val="Arial"/>
        <family val="2"/>
      </rP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3x120 Biodéchets + 1x360 Verre + 3x770 DIB + 1x770 Cartons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POUR CETTE FOIS-CI SEULEMENT, TOUT LES BACS 770L SERONT CARTONS</t>
    </r>
  </si>
  <si>
    <t>Verre
DIB
Cartons</t>
  </si>
  <si>
    <t>Papiers / cartons
Bouteilles PET
Gobelets cartons
Canettes
Essuis-Mains
Mégôts (ALD)</t>
  </si>
  <si>
    <t>DESENCOMBREMENT (VOIR PHOTO)
papier, cartons, cagettes et un petit meuble situés sous l'escalier de l'agence</t>
  </si>
  <si>
    <r>
      <t xml:space="preserve">(8694) LCL Vizille </t>
    </r>
    <r>
      <rPr>
        <sz val="14"/>
        <color rgb="FF000000"/>
        <rFont val="Arial"/>
        <family val="2"/>
      </rPr>
      <t xml:space="preserve">
48 Rue Jean Jaurès
38220 VIZILLE
lundi : Fermé
Mardi au vendredi : 08h30–12h00 / 13h30–17h30
Jeudi : 08h30–12h00 / 14h30–17h30</t>
    </r>
  </si>
  <si>
    <t xml:space="preserve">
RETRAIT FINAL 2X240
Se faire aider par MOMO ou Valentyn pour récupérer les 2 bacs</t>
  </si>
  <si>
    <t>FRANCK ABSENT</t>
  </si>
  <si>
    <t>Lundi 04/05</t>
  </si>
  <si>
    <t xml:space="preserve">  mardi 05/05</t>
  </si>
  <si>
    <t xml:space="preserve"> mercredi 06/05</t>
  </si>
  <si>
    <t xml:space="preserve"> jeudi 07/05</t>
  </si>
  <si>
    <t>vendredi 08/05</t>
  </si>
  <si>
    <t>PONCTUEL :
CHANGEMENT DU SAC TCHAOMEGOTS</t>
  </si>
  <si>
    <t>PONCTUEL :
COLLECTE CARTOUCHES D'ENCRE (PLUSIEURS ETAGES)</t>
  </si>
  <si>
    <r>
      <rPr>
        <b/>
        <sz val="14"/>
        <color rgb="FF000000"/>
        <rFont val="Arial"/>
        <family val="2"/>
      </rP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5x120 Biodéchets</t>
    </r>
  </si>
  <si>
    <t>Livrer 5x120 biodéchets
+
Retrait 3x120 biodéchets</t>
  </si>
  <si>
    <r>
      <rPr>
        <b/>
        <sz val="14"/>
        <color rgb="FF000000"/>
        <rFont val="Arial"/>
        <family val="2"/>
      </rP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1x360 Verre + 3x770 DIB + 3x770 Cartons</t>
    </r>
  </si>
  <si>
    <t>Retrait 1x360 Verre + 3x770 DIB + 1x770 Cartons
+
Livrer 1x360 Verre + 3x770 DIB + 3x770 Cartons</t>
  </si>
  <si>
    <r>
      <rPr>
        <b/>
        <sz val="14"/>
        <color rgb="FF000000"/>
        <rFont val="Arial"/>
        <family val="2"/>
      </rPr>
      <t xml:space="preserve">(86582) CEA SELF H5
</t>
    </r>
    <r>
      <rPr>
        <b/>
        <sz val="14"/>
        <color rgb="FFFF0000"/>
        <rFont val="Arial"/>
        <family val="2"/>
      </rPr>
      <t xml:space="preserve">Derrière bâtiment 40.23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2x120 Biodéchets + 1x770 DIB</t>
    </r>
  </si>
  <si>
    <t>Nouveau client
Livraison 2x120 biodéchets + 1x770 DIB</t>
  </si>
  <si>
    <t>RECUPERER DES PALETTES DE PAPIERS A BROYER CHEZ ELISE VALENCE  (LAISSER DE LA PLACE POUR LES DEUX PALETTES DU CLIENT D'APRES)</t>
  </si>
  <si>
    <r>
      <t xml:space="preserve">(60314) DEPARTEMENT DE LA DROME
</t>
    </r>
    <r>
      <rPr>
        <sz val="14"/>
        <color rgb="FF000000"/>
        <rFont val="Arial"/>
        <family val="2"/>
      </rPr>
      <t xml:space="preserve">10 Impasse de la Fée Electricité
26300 CHATUZANGE-LE-GOUBET
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14h</t>
    </r>
  </si>
  <si>
    <t>Retrait 2 palettes filmées à  détruire confidentiellement
Prendre transpalette</t>
  </si>
  <si>
    <t>Papiers
Canettes
Bouteilles plastique
Verres
Capsules café
Piles (ALD)
Cartouches d'encre (ALD)</t>
  </si>
  <si>
    <t>Chambéry /Charteuse Complet/ Pays Voironnais</t>
  </si>
  <si>
    <t>A Faire</t>
  </si>
  <si>
    <r>
      <t xml:space="preserve">(68016) Banque de Savoie CHAMBERY THEATRE  </t>
    </r>
    <r>
      <rPr>
        <sz val="14"/>
        <color rgb="FF000000"/>
        <rFont val="Arial"/>
        <family val="2"/>
      </rPr>
      <t xml:space="preserve">
6 BD DU THEATRE
73000 CHAMBERY
Mardi au Vendredi  : 8h35 -12h30 / 13h30-17h40</t>
    </r>
  </si>
  <si>
    <t>Initielemnt prévu 08/05</t>
  </si>
  <si>
    <r>
      <rPr>
        <b/>
        <sz val="14"/>
        <color rgb="FF000000"/>
        <rFont val="Arial"/>
        <family val="2"/>
      </rPr>
      <t xml:space="preserve">(86353) ALPES PATRIMOINE CONSEIL
</t>
    </r>
    <r>
      <rPr>
        <sz val="14"/>
        <color rgb="FF000000"/>
        <rFont val="Arial"/>
        <family val="2"/>
      </rPr>
      <t xml:space="preserve">3 Rue des Pins
38100 GRENOBLE
</t>
    </r>
    <r>
      <rPr>
        <b/>
        <sz val="14"/>
        <color rgb="FF000000"/>
        <rFont val="Arial"/>
        <family val="2"/>
      </rPr>
      <t xml:space="preserve">
</t>
    </r>
    <r>
      <rPr>
        <b/>
        <sz val="72"/>
        <color rgb="FFFF0000"/>
        <rFont val="Arial"/>
        <family val="2"/>
      </rPr>
      <t>11h</t>
    </r>
  </si>
  <si>
    <t>DESENCOMBREMENT MOBILIER + ARCHIVES A DETRUIRE
2H30 
Avec Valentyn
Accès RDC</t>
  </si>
  <si>
    <t>RETRAIT 4x240 "PAPIERS/CARTONS"
+
LIVRER 2 Aquiluxs papiers + frontons</t>
  </si>
  <si>
    <r>
      <t xml:space="preserve">(24405) ALEC 
</t>
    </r>
    <r>
      <rPr>
        <sz val="14"/>
        <color rgb="FF000000"/>
        <rFont val="Arial"/>
        <family val="2"/>
      </rPr>
      <t xml:space="preserve">14 Av. Benoît Frachon
12 rue Alfred Kastler
38400 Saint-Martin-d'Hères
</t>
    </r>
    <r>
      <rPr>
        <b/>
        <sz val="14"/>
        <color rgb="FF000000"/>
        <rFont val="Arial"/>
        <family val="2"/>
      </rPr>
      <t xml:space="preserve">2x360 Papiers/Cartons
</t>
    </r>
    <r>
      <rPr>
        <b/>
        <sz val="14"/>
        <color rgb="FFFF0000"/>
        <rFont val="Arial"/>
        <family val="2"/>
      </rPr>
      <t xml:space="preserve">
BADGE</t>
    </r>
  </si>
  <si>
    <r>
      <t>(67996) Banque Populaire AURA St-MARTIN-d'HERES</t>
    </r>
    <r>
      <rPr>
        <sz val="14"/>
        <color rgb="FF000000"/>
        <rFont val="Arial"/>
        <family val="2"/>
      </rPr>
      <t xml:space="preserve">
5 Rue Beethoven
38400 St-MARTIN-d'HERES
Mardi, Mercredi et Vendredi : 8h30-12h30 / 13h45-17h45
Jeudi : 8h30-12h00 / 13h45-17h45</t>
    </r>
  </si>
  <si>
    <r>
      <t>(8651) KILOUTOU Saint Martin d'Hères</t>
    </r>
    <r>
      <rPr>
        <sz val="14"/>
        <color rgb="FF000000"/>
        <rFont val="Arial"/>
        <family val="2"/>
      </rPr>
      <t xml:space="preserve">
Zone Industrielle Sud
1 Rue du Béal
38400 Saint-Martin-d'Hères
Lundi au Vendredi : 0h:00–12h00 / 13h30–18h00
</t>
    </r>
    <r>
      <rPr>
        <b/>
        <sz val="14"/>
        <color rgb="FF000000"/>
        <rFont val="Arial"/>
        <family val="2"/>
      </rPr>
      <t>1x360 Papiers/Cartons + 1x770 MD</t>
    </r>
  </si>
  <si>
    <r>
      <t xml:space="preserve">(8551) FENWICK Saint martin d'Hères </t>
    </r>
    <r>
      <rPr>
        <sz val="14"/>
        <color rgb="FF000000"/>
        <rFont val="Arial"/>
        <family val="2"/>
      </rPr>
      <t xml:space="preserve">
80 Rue du Champ Roman
38400 Saint-Martin-d'Hères
Lundi au jeudi : 08h00–12h00 / 13h30–17h00
Vendredi : 08h00–12h00 / 13h30–16h00</t>
    </r>
  </si>
  <si>
    <r>
      <t>(49209) EVD-VERIDIS-SAINT MARTIN D'HERES</t>
    </r>
    <r>
      <rPr>
        <sz val="14"/>
        <color rgb="FF000000"/>
        <rFont val="Arial"/>
        <family val="2"/>
      </rPr>
      <t xml:space="preserve">
1 Rue Georges Pérec
38400 SAINT-MARTIN-D'HERES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PONCTUEL S19 </t>
    </r>
    <r>
      <rPr>
        <b/>
        <sz val="14"/>
        <color rgb="FFFF0000"/>
        <rFont val="Arial"/>
        <family val="2"/>
      </rPr>
      <t>: COLLECTE 1 SAC DE VERRE (1 SEUL SAC A RECUPERER POUR LE VERRE)</t>
    </r>
  </si>
  <si>
    <r>
      <t>(24873) SFIC</t>
    </r>
    <r>
      <rPr>
        <sz val="14"/>
        <color rgb="FF000000"/>
        <rFont val="Arial"/>
        <family val="2"/>
      </rPr>
      <t xml:space="preserve">
3 Rue Jacques Anquetil 
38400 Saint-Martin-d'Hères
Lundi au jeudi : 07h–12h / 13h30–17h
Vendredi : 07h–12h / 13h30–16h
</t>
    </r>
    <r>
      <rPr>
        <b/>
        <sz val="14"/>
        <color rgb="FF000000"/>
        <rFont val="Arial"/>
        <family val="2"/>
      </rPr>
      <t>1x240 Papiers + 1x360 MD</t>
    </r>
  </si>
  <si>
    <r>
      <t>(24543) CERA Saint Martin d'Hères</t>
    </r>
    <r>
      <rPr>
        <sz val="14"/>
        <rFont val="Arial"/>
        <family val="2"/>
      </rPr>
      <t xml:space="preserve">
90 Rue Gariel Péri
38400 Saint-Martin-d'Hères
</t>
    </r>
    <r>
      <rPr>
        <b/>
        <sz val="14"/>
        <rFont val="Arial"/>
        <family val="2"/>
      </rPr>
      <t>Sacs dans Aquilux + cartons à plat</t>
    </r>
  </si>
  <si>
    <r>
      <t xml:space="preserve">(8502) CIC Saint martin d'Hères </t>
    </r>
    <r>
      <rPr>
        <sz val="14"/>
        <color rgb="FF000000"/>
        <rFont val="Arial"/>
        <family val="2"/>
      </rPr>
      <t xml:space="preserve">
41 Avenue Gabriel Péri
38400 Saint-Martin-d'Hères
Mardi au Vendredi : 09h00–12h30 / 14h00–18h00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</si>
  <si>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(24749) LCL Saint Martin d' Hères </t>
    </r>
    <r>
      <rPr>
        <sz val="14"/>
        <color rgb="FF000000"/>
        <rFont val="Arial"/>
        <family val="2"/>
      </rPr>
      <t xml:space="preserve">
15 Avenue Gabriel Péri
38400 Saint-Martin-d'Hères
Mardi au Vendredi : 08h30–12h00 / 13h30–17h45
Jeudi : 08h30–12:00 / 14h30–17h45
</t>
    </r>
    <r>
      <rPr>
        <b/>
        <sz val="14"/>
        <color rgb="FF000000"/>
        <rFont val="Arial"/>
        <family val="2"/>
      </rPr>
      <t>Sacs + cartons à plat</t>
    </r>
  </si>
  <si>
    <t>Benoit</t>
  </si>
  <si>
    <r>
      <t xml:space="preserve">(24827) PALEOTIME </t>
    </r>
    <r>
      <rPr>
        <sz val="14"/>
        <color rgb="FF000000"/>
        <rFont val="Arial"/>
        <family val="2"/>
      </rPr>
      <t xml:space="preserve">
75 Avenue Jean Séraphin Achard-Picard
38250 Villard-de-Lans
Lundi au Vendredi : 08h00–18h00
</t>
    </r>
    <r>
      <rPr>
        <b/>
        <sz val="14"/>
        <color rgb="FF000000"/>
        <rFont val="Arial"/>
        <family val="2"/>
      </rPr>
      <t>1x360 Papiers/Cartons</t>
    </r>
  </si>
  <si>
    <r>
      <t>(8400) CERA Villard de Lans</t>
    </r>
    <r>
      <rPr>
        <sz val="14"/>
        <color rgb="FF000000"/>
        <rFont val="Arial"/>
        <family val="2"/>
      </rPr>
      <t xml:space="preserve">
113 Rue de la République
38250 Villard-de-Lans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</si>
  <si>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>(8519) CIC Villard de Lans A/C</t>
    </r>
    <r>
      <rPr>
        <sz val="14"/>
        <color rgb="FF000000"/>
        <rFont val="Arial"/>
        <family val="2"/>
      </rPr>
      <t xml:space="preserve">
84 Avenue du Général de Gaulle
38250 Villard-de-Lans
Lundi au Vendredi : 09h00–12h15 / 14h00–18h00
</t>
    </r>
    <r>
      <rPr>
        <b/>
        <sz val="14"/>
        <color rgb="FF000000"/>
        <rFont val="Arial"/>
        <family val="2"/>
      </rPr>
      <t>Sacs + Cartons à plat</t>
    </r>
  </si>
  <si>
    <r>
      <t>(60402) ARTELIA HOLDING B/C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2x360 Papiers + 1x770 MD</t>
    </r>
  </si>
  <si>
    <t>2*360 Papier
+
1*770 MD</t>
  </si>
  <si>
    <r>
      <t>(67991) Banque Populaire AURA VILLARD DE LANS B/C</t>
    </r>
    <r>
      <rPr>
        <sz val="14"/>
        <color rgb="FF000000"/>
        <rFont val="Arial"/>
        <family val="2"/>
      </rPr>
      <t xml:space="preserve">
164 Avenue Général de gaulle 
38250 VILLARD-DE-LANS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</si>
  <si>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(24670) EUROFINS LABAZUR Villard de Lans C/C</t>
    </r>
    <r>
      <rPr>
        <sz val="14"/>
        <color rgb="FF000000"/>
        <rFont val="Arial"/>
        <family val="2"/>
      </rPr>
      <t xml:space="preserve">
188 Avenue du Général de Gaulle
38250 Villard-de-Lans
Lundi au Vendredi : 07h30–11h00 / 14h00–16h00
</t>
    </r>
    <r>
      <rPr>
        <b/>
        <sz val="14"/>
        <color rgb="FFFF0000"/>
        <rFont val="Arial"/>
        <family val="2"/>
      </rPr>
      <t xml:space="preserve">Noter le nombre de corbeilles pour la facturation
</t>
    </r>
    <r>
      <rPr>
        <b/>
        <sz val="14"/>
        <rFont val="Arial"/>
        <family val="2"/>
      </rPr>
      <t>Corbeilles fermées</t>
    </r>
  </si>
  <si>
    <r>
      <t>(8732) LCL Voiron</t>
    </r>
    <r>
      <rPr>
        <sz val="14"/>
        <color rgb="FF000000"/>
        <rFont val="Arial"/>
        <family val="2"/>
      </rPr>
      <t xml:space="preserve">
18 Cours Senozan
38500 VOIRON
Mardi, Mercedi et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</si>
  <si>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(24826) PACIFICA </t>
    </r>
    <r>
      <rPr>
        <sz val="14"/>
        <color rgb="FF000000"/>
        <rFont val="Arial"/>
        <family val="2"/>
      </rPr>
      <t xml:space="preserve">
360 Rue Louis Bontoux
38500 LA BUISSE
</t>
    </r>
    <r>
      <rPr>
        <b/>
        <sz val="14"/>
        <color rgb="FF000000"/>
        <rFont val="Arial"/>
        <family val="2"/>
      </rPr>
      <t xml:space="preserve">
1x240 Verre + 2X360 Papiers/Cartons + 1x770 MD</t>
    </r>
  </si>
  <si>
    <t>Papiers
Cartons
Canettes
Bouteilles PET
Verres</t>
  </si>
  <si>
    <r>
      <t xml:space="preserve">(8545) DSV </t>
    </r>
    <r>
      <rPr>
        <sz val="14"/>
        <color rgb="FF000000"/>
        <rFont val="Arial"/>
        <family val="2"/>
      </rPr>
      <t xml:space="preserve">
ZAC Centre Alpes 2
Rue des Tuilliers
38430 Saint-Jean-de-Moirans
</t>
    </r>
    <r>
      <rPr>
        <b/>
        <sz val="14"/>
        <color rgb="FFFF0000"/>
        <rFont val="Arial"/>
        <family val="2"/>
      </rPr>
      <t>coordonnées GPS (45.319415, 5.601995)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</si>
  <si>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rgb="FF000000"/>
        <rFont val="Arial"/>
        <family val="2"/>
      </rPr>
      <t xml:space="preserve">(8364) CERA PONT DE CLAIX
</t>
    </r>
    <r>
      <rPr>
        <sz val="14"/>
        <color rgb="FF000000"/>
        <rFont val="Arial"/>
        <family val="2"/>
      </rPr>
      <t>15 Cours Saint-André
38800 LE PONT DE CLAIX</t>
    </r>
  </si>
  <si>
    <t>DESENCOMBREMENT DE CARTONS
PREVOIR 1X770 POUR FACILITER LE TRANSPORT</t>
  </si>
  <si>
    <r>
      <t>(24547) CETUP</t>
    </r>
    <r>
      <rPr>
        <sz val="14"/>
        <color rgb="FF000000"/>
        <rFont val="Arial"/>
        <family val="2"/>
      </rPr>
      <t xml:space="preserve">
205 Rue Louis Barran
38430 St-Jean-de-Moirans
</t>
    </r>
    <r>
      <rPr>
        <b/>
        <sz val="14"/>
        <color rgb="FF000000"/>
        <rFont val="Arial"/>
        <family val="2"/>
      </rPr>
      <t>2x770 Papiers/Cartons</t>
    </r>
  </si>
  <si>
    <r>
      <t>(24640) ENTREPOT DU BRICOLAGE Saint Jean de Moirans</t>
    </r>
    <r>
      <rPr>
        <sz val="14"/>
        <color rgb="FF000000"/>
        <rFont val="Arial"/>
        <family val="2"/>
      </rPr>
      <t xml:space="preserve">
Route de Grenoble
38430 Saint-Jean-de-Moirans
</t>
    </r>
    <r>
      <rPr>
        <b/>
        <sz val="14"/>
        <color rgb="FF000000"/>
        <rFont val="Arial"/>
        <family val="2"/>
      </rPr>
      <t>1x770 Papiers/Cartons</t>
    </r>
  </si>
  <si>
    <r>
      <t>(62266) RADIALL A/C</t>
    </r>
    <r>
      <rPr>
        <sz val="14"/>
        <color rgb="FF000000"/>
        <rFont val="Arial"/>
        <family val="2"/>
      </rPr>
      <t xml:space="preserve">
642 Rue Emile Romanet
38340 VOREPPE
</t>
    </r>
    <r>
      <rPr>
        <sz val="14"/>
        <color rgb="FF7030A0"/>
        <rFont val="Arial"/>
        <family val="2"/>
      </rPr>
      <t>Transmettre le BL signé à Sabrina.terki@radiall.com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Sonner à la réception pour récupérer les bacs et non à l’accueil.
</t>
    </r>
    <r>
      <rPr>
        <b/>
        <sz val="14"/>
        <rFont val="Arial"/>
        <family val="2"/>
      </rPr>
      <t>1x360 Papiers + 3x770 DIB + 1x770 MD</t>
    </r>
  </si>
  <si>
    <t>Papiers
DIB
Gobelets cartons
Bouteilles plastique
Canettes
Sacs de glassine</t>
  </si>
  <si>
    <r>
      <t>(24730) KEOLIS Voreppe C/C</t>
    </r>
    <r>
      <rPr>
        <sz val="14"/>
        <color rgb="FF000000"/>
        <rFont val="Arial"/>
        <family val="2"/>
      </rPr>
      <t xml:space="preserve">
511 Rue Emile Romanet
38340 VOREPPE
</t>
    </r>
    <r>
      <rPr>
        <b/>
        <sz val="14"/>
        <color rgb="FF000000"/>
        <rFont val="Arial"/>
        <family val="2"/>
      </rPr>
      <t>1x360 Papiers + 1x770 MD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sz val="14"/>
        <color rgb="FF7030A0"/>
        <rFont val="Arial"/>
        <family val="2"/>
      </rPr>
      <t>Envoie bon de passage à  lise.schwanenberger@keolis.com</t>
    </r>
  </si>
  <si>
    <t>Papiers
Cartons
Gobelets cartons
Canettes
Bouteilles PET
Cartouches d'encre (ALD)</t>
  </si>
  <si>
    <r>
      <t>(8409) CERA Voreppe</t>
    </r>
    <r>
      <rPr>
        <sz val="14"/>
        <color rgb="FF000000"/>
        <rFont val="Arial"/>
        <family val="2"/>
      </rPr>
      <t xml:space="preserve">
1 Avenue Honoré de Balzac
38340 VOREPPE
Mardi au Vendredi : 09h15–12h30 / 13h30–18h00
</t>
    </r>
    <r>
      <rPr>
        <b/>
        <sz val="14"/>
        <color rgb="FF000000"/>
        <rFont val="Arial"/>
        <family val="2"/>
      </rPr>
      <t>Sacs dans Aquilux + cartons à plat</t>
    </r>
  </si>
  <si>
    <r>
      <rPr>
        <b/>
        <sz val="14"/>
        <color rgb="FF000000"/>
        <rFont val="Arial"/>
        <family val="2"/>
      </rPr>
      <t xml:space="preserve">(50161) Rio Tinto Aluminium Pechiney
</t>
    </r>
    <r>
      <rPr>
        <sz val="14"/>
        <color rgb="FF000000"/>
        <rFont val="Arial"/>
        <family val="2"/>
      </rPr>
      <t xml:space="preserve">725 Rue Aristide Bergès
38340 VOREPPE
</t>
    </r>
    <r>
      <rPr>
        <b/>
        <sz val="14"/>
        <color rgb="FF000000"/>
        <rFont val="Arial"/>
        <family val="2"/>
      </rPr>
      <t xml:space="preserve">
1x360 Films Plastiques/Polystyrène
</t>
    </r>
    <r>
      <rPr>
        <b/>
        <u/>
        <sz val="14"/>
        <color rgb="FF00B050"/>
        <rFont val="Arial"/>
        <family val="2"/>
      </rPr>
      <t>PONCTUEL :</t>
    </r>
    <r>
      <rPr>
        <b/>
        <sz val="14"/>
        <color rgb="FF00B050"/>
        <rFont val="Arial"/>
        <family val="2"/>
      </rPr>
      <t xml:space="preserve"> FAIRE LA ROTATION DU BAC 120 Textiles </t>
    </r>
  </si>
  <si>
    <t>Films PE
Plastique 
Polystyrène
Verre (ALD)
Bouteilles PET (ALD)
Textiles (ALD)</t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</si>
  <si>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
</t>
    </r>
    <r>
      <rPr>
        <b/>
        <sz val="14"/>
        <color rgb="FFFF0000"/>
        <rFont val="Arial"/>
        <family val="2"/>
      </rPr>
      <t>IMPRIMER 2 ODM POUR QUE LE CLIENT EN GARDE UN.
ENVOYER L'AUTRE AVEC LES POIDS PAR MAIL.</t>
    </r>
    <r>
      <rPr>
        <b/>
        <sz val="14"/>
        <color rgb="FF000000"/>
        <rFont val="Arial"/>
        <family val="2"/>
      </rPr>
      <t xml:space="preserve">
1x360 Papiers + 1x770 MD</t>
    </r>
  </si>
  <si>
    <t>Papiers
Bouteilles PET
Canettes
Gobelets Cartons
Verre
Piles (ALD)
DEEE (ALD)</t>
  </si>
  <si>
    <r>
      <rPr>
        <b/>
        <sz val="14"/>
        <color rgb="FF000000"/>
        <rFont val="Arial"/>
        <family val="2"/>
      </rPr>
      <t xml:space="preserve">(49567) ARBRE HAIE FORET VERIDIS
</t>
    </r>
    <r>
      <rPr>
        <sz val="14"/>
        <color rgb="FF000000"/>
        <rFont val="Arial"/>
        <family val="2"/>
      </rPr>
      <t xml:space="preserve">468 Rue des Martyrs
38340 VOREPPE
</t>
    </r>
    <r>
      <rPr>
        <b/>
        <sz val="14"/>
        <color rgb="FF000000"/>
        <rFont val="Arial"/>
        <family val="2"/>
      </rPr>
      <t>Lundi au Vendredi : 8h-12h / 14h-17h30</t>
    </r>
  </si>
  <si>
    <t xml:space="preserve">Maurienne 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</si>
  <si>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</t>
    </r>
  </si>
  <si>
    <r>
      <t>(8318) CERA E REY</t>
    </r>
    <r>
      <rPr>
        <b/>
        <sz val="20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14 Boulevard Edouard Rey
38000 GRENOBLE
Mardi au Vendredi : 09h15–12h30 / 13h30–18h00
</t>
    </r>
    <r>
      <rPr>
        <b/>
        <sz val="14"/>
        <color rgb="FF000000"/>
        <rFont val="Arial"/>
        <family val="2"/>
      </rPr>
      <t>Sacs dans Aquilux + cartons à plat</t>
    </r>
  </si>
  <si>
    <t>Papiers
Cartons
Verre
Canettes
Bouteilles PET
Piles (ALD)</t>
  </si>
  <si>
    <r>
      <t xml:space="preserve">(8449) CIC Rey Grenoble </t>
    </r>
    <r>
      <rPr>
        <b/>
        <sz val="20"/>
        <color rgb="FF1616FA"/>
        <rFont val="Arial"/>
        <family val="2"/>
      </rPr>
      <t>B/B</t>
    </r>
    <r>
      <rPr>
        <sz val="14"/>
        <color rgb="FF000000"/>
        <rFont val="Arial"/>
        <family val="2"/>
      </rPr>
      <t xml:space="preserve">
11 Boulevard Edouard Rey
38000 GRENOBLE
</t>
    </r>
    <r>
      <rPr>
        <b/>
        <sz val="14"/>
        <color rgb="FFFF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: 09h00–12h15 / 14h00–18h00
Mardi au vendredi : 09h00–12h30 / 13h30–18h00
</t>
    </r>
    <r>
      <rPr>
        <b/>
        <sz val="14"/>
        <color rgb="FF000000"/>
        <rFont val="Arial"/>
        <family val="2"/>
      </rPr>
      <t>Sacs + Cartons à plat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 PLUS DE 5 à 6  SACS 110L</t>
    </r>
  </si>
  <si>
    <r>
      <t>(8689) LCL Ile Verte Grenoble</t>
    </r>
    <r>
      <rPr>
        <sz val="14"/>
        <color rgb="FF000000"/>
        <rFont val="Arial"/>
        <family val="2"/>
      </rPr>
      <t xml:space="preserve">
26 Avenue Maréchal Randon
38000 GRENOBLE
Mardi, Mercredi et Vendredi : 08h30–12h00 / 13h30–17h45
Jeudi : 08h30–12h00 / 14h30–17h45
</t>
    </r>
    <r>
      <rPr>
        <b/>
        <sz val="14"/>
        <color rgb="FF000000"/>
        <rFont val="Arial"/>
        <family val="2"/>
      </rPr>
      <t>Sacs + cartons à plat</t>
    </r>
  </si>
  <si>
    <t>PONCTUEL :
COLLECTE DE PILES</t>
  </si>
  <si>
    <r>
      <t>(8361) CERA Perrot Grenoble</t>
    </r>
    <r>
      <rPr>
        <sz val="14"/>
        <color rgb="FF000000"/>
        <rFont val="Arial"/>
        <family val="2"/>
      </rPr>
      <t xml:space="preserve">
8-10 Avenue Jean Perrot
38100 GRENOBLE
Mardi au Vendredi : 09h15–12h30 / 13h30–18h00
</t>
    </r>
    <r>
      <rPr>
        <b/>
        <sz val="14"/>
        <color rgb="FF000000"/>
        <rFont val="Arial"/>
        <family val="2"/>
      </rPr>
      <t>Sacs dans Aquilux + Cartons à plat</t>
    </r>
  </si>
  <si>
    <r>
      <t xml:space="preserve">(8276) CERA_RESEAU ISERE SUD_70029 (Alpes City) </t>
    </r>
    <r>
      <rPr>
        <b/>
        <sz val="18"/>
        <color rgb="FF1616FA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
</t>
    </r>
    <r>
      <rPr>
        <b/>
        <sz val="14"/>
        <color theme="1"/>
        <rFont val="Arial"/>
        <family val="2"/>
      </rPr>
      <t xml:space="preserve">4x360 Papiers/Cartons
</t>
    </r>
    <r>
      <rPr>
        <sz val="14"/>
        <color theme="1"/>
        <rFont val="Arial"/>
        <family val="2"/>
      </rPr>
      <t xml:space="preserve">
Si cartons avec documents mettre au broyage avec pesée séparée pour la facturation de la destruction 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</si>
  <si>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</t>
    </r>
    <r>
      <rPr>
        <b/>
        <sz val="14"/>
        <color theme="1"/>
        <rFont val="Arial"/>
        <family val="2"/>
      </rPr>
      <t xml:space="preserve">
2x120 Biodéchets</t>
    </r>
  </si>
  <si>
    <r>
      <t>(34905) GIE ELEGIA B/D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+ 1X120 BIODECHETS + 1X360 PAPIER </t>
    </r>
    <r>
      <rPr>
        <b/>
        <u/>
        <sz val="14"/>
        <color rgb="FFFF0000"/>
        <rFont val="Arial"/>
        <family val="2"/>
      </rPr>
      <t xml:space="preserve">SECU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</si>
  <si>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t>Réétiquetage de tout les bacs
+
changement du bac 120L en sécurisé
+
changement du bac 360l sécurisé car normalement pas de fentes</t>
  </si>
  <si>
    <r>
      <t xml:space="preserve">(24812) ONET SECURITE TELEM Grenoble </t>
    </r>
    <r>
      <rPr>
        <b/>
        <sz val="18"/>
        <color rgb="FF1616FA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 Rue Antoine Polotti
38000 GRENOBLE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</t>
    </r>
  </si>
  <si>
    <t>Papiers
Cartons
Canettes
Bouteilles plastique
Verres
Ampoule (ALD)</t>
  </si>
  <si>
    <r>
      <t xml:space="preserve">(24854) QUALICONSULT Grenoble </t>
    </r>
    <r>
      <rPr>
        <b/>
        <sz val="18"/>
        <color rgb="FF1616FA"/>
        <rFont val="Arial"/>
        <family val="2"/>
      </rPr>
      <t>D/D</t>
    </r>
    <r>
      <rPr>
        <sz val="14"/>
        <color rgb="FF000000"/>
        <rFont val="Arial"/>
        <family val="2"/>
      </rPr>
      <t xml:space="preserve">
37 Rue Diderot
</t>
    </r>
    <r>
      <rPr>
        <b/>
        <sz val="14"/>
        <color rgb="FF000000"/>
        <rFont val="Arial"/>
        <family val="2"/>
      </rPr>
      <t xml:space="preserve">Bâtiment D
</t>
    </r>
    <r>
      <rPr>
        <b/>
        <sz val="14"/>
        <color rgb="FFFF0000"/>
        <rFont val="Arial"/>
        <family val="2"/>
      </rPr>
      <t>2ème étage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Sacs</t>
    </r>
  </si>
  <si>
    <t>Papiers
DEEE(ALD)</t>
  </si>
  <si>
    <t>PONCTUEL :
COLLECTE MEGOTS SAC TCHAOMEGOTS</t>
  </si>
  <si>
    <r>
      <t>(24661) EUROFINS LABAZUR Gières</t>
    </r>
    <r>
      <rPr>
        <sz val="14"/>
        <color rgb="FF000000"/>
        <rFont val="Arial"/>
        <family val="2"/>
      </rPr>
      <t xml:space="preserve">
3 Rue Jean-Jaurès
38610 GIERES
Lundi au Vendredi : 07h30–12h00 / 14h00–18h00
</t>
    </r>
    <r>
      <rPr>
        <b/>
        <sz val="14"/>
        <color rgb="FF000000"/>
        <rFont val="Arial"/>
        <family val="2"/>
      </rPr>
      <t xml:space="preserve">Corbeilles fermées
</t>
    </r>
    <r>
      <rPr>
        <b/>
        <sz val="14"/>
        <color rgb="FFFF0000"/>
        <rFont val="Arial"/>
        <family val="2"/>
      </rPr>
      <t>Noter le nombre de corbeilles pour la facturation</t>
    </r>
  </si>
  <si>
    <r>
      <t xml:space="preserve">(24396) ACOM Expertise </t>
    </r>
    <r>
      <rPr>
        <sz val="14"/>
        <color rgb="FF000000"/>
        <rFont val="Arial"/>
        <family val="2"/>
      </rPr>
      <t xml:space="preserve">
7 Allée du Pérou
38610 GIERES
Lundi au jeudi : 08h30–12h30 / 13h30–17h30
Vendredi : 08h30–12h30 / 13h30–16h30
</t>
    </r>
    <r>
      <rPr>
        <b/>
        <sz val="14"/>
        <color rgb="FF000000"/>
        <rFont val="Arial"/>
        <family val="2"/>
      </rPr>
      <t>Corbeilles</t>
    </r>
  </si>
  <si>
    <r>
      <t>(68007) Banque Populaire AURA GIERES</t>
    </r>
    <r>
      <rPr>
        <sz val="14"/>
        <color rgb="FF000000"/>
        <rFont val="Arial"/>
        <family val="2"/>
      </rPr>
      <t xml:space="preserve">
4 Avenue Esclangon
38610 GIERES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</si>
  <si>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t>Chambéry + Périphérie + Grenoble</t>
  </si>
  <si>
    <r>
      <t xml:space="preserve">(24898) ANDERLAINE (Ex : SR Conseil) Challes les Eaux
</t>
    </r>
    <r>
      <rPr>
        <sz val="14"/>
        <color rgb="FF000000"/>
        <rFont val="Arial"/>
        <family val="2"/>
      </rPr>
      <t xml:space="preserve">245 Avenue des Massettes
71190 Challes-les-Eaux
</t>
    </r>
    <r>
      <rPr>
        <b/>
        <sz val="14"/>
        <color rgb="FF000000"/>
        <rFont val="Arial"/>
        <family val="2"/>
      </rPr>
      <t>Sacs</t>
    </r>
  </si>
  <si>
    <t>Papiers
Gobelets cartons
Bouteilles PET
Capsules café</t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</si>
  <si>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
73190 Challes-les-Eaux
</t>
    </r>
    <r>
      <rPr>
        <b/>
        <sz val="14"/>
        <color rgb="FF000000"/>
        <rFont val="Arial"/>
        <family val="2"/>
      </rPr>
      <t xml:space="preserve">
1x120 Biodéchets</t>
    </r>
  </si>
  <si>
    <r>
      <t>(8528) Clauger Voglans</t>
    </r>
    <r>
      <rPr>
        <sz val="14"/>
        <color rgb="FF000000"/>
        <rFont val="Arial"/>
        <family val="2"/>
      </rPr>
      <t xml:space="preserve">
227 Rue de la Prairie
73420 VOGLANS
Lundi au jeudi : 8h00-17h30
Vendredi : 8h00-16h30
</t>
    </r>
    <r>
      <rPr>
        <b/>
        <sz val="14"/>
        <color rgb="FF000000"/>
        <rFont val="Arial"/>
        <family val="2"/>
      </rPr>
      <t>1x120 Feuillard + 1x360  Papiers + 1x360 MD + 1x770 Cartons</t>
    </r>
  </si>
  <si>
    <t>Café
BOIS
Feuillards
Canettes
Gobelets cartons
Bouteille PET
Papiers</t>
  </si>
  <si>
    <r>
      <t xml:space="preserve">(48092) MAAF-CHAMBERY (C.EXP) </t>
    </r>
    <r>
      <rPr>
        <sz val="14"/>
        <color rgb="FF000000"/>
        <rFont val="Arial"/>
        <family val="2"/>
      </rPr>
      <t xml:space="preserve">
306  Rue Jules Bocquin 
73002 CHAMBERY
</t>
    </r>
    <r>
      <rPr>
        <sz val="14"/>
        <color rgb="FFFF0000"/>
        <rFont val="Arial"/>
        <family val="2"/>
      </rPr>
      <t xml:space="preserve">(Entrée APF - MAAF - IREPS)
Bureaux MAAF - 1er et 2ème étage
</t>
    </r>
    <r>
      <rPr>
        <sz val="14"/>
        <color rgb="FF000000"/>
        <rFont val="Arial"/>
        <family val="2"/>
      </rPr>
      <t xml:space="preserve">
Mardi au Vendredi : 9h-12h30 / 13h30-17h45 
</t>
    </r>
    <r>
      <rPr>
        <b/>
        <sz val="14"/>
        <color rgb="FF000000"/>
        <rFont val="Arial"/>
        <family val="2"/>
      </rPr>
      <t>Collecte à la corbeille</t>
    </r>
  </si>
  <si>
    <r>
      <t>(24787) MSA Chambéry</t>
    </r>
    <r>
      <rPr>
        <sz val="14"/>
        <color rgb="FF000000"/>
        <rFont val="Arial"/>
        <family val="2"/>
      </rPr>
      <t xml:space="preserve">
ZAC du Grand Verger
20 Avenue des Chevaliers Tireurs
73000 CHAMBERY
Lundi au vendredi : 8h00-12h00 / 13h00-16h30
</t>
    </r>
    <r>
      <rPr>
        <b/>
        <sz val="14"/>
        <color rgb="FF000000"/>
        <rFont val="Arial"/>
        <family val="2"/>
      </rPr>
      <t xml:space="preserve">3X360 Papiers + 2X770 Cartons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
Code ascenseur sous-sol : 1980A</t>
    </r>
  </si>
  <si>
    <t>Bouteilles PET
Canettes
Cartons
D.I.B.
Papiers
Gobelets cartons
Cartouches d'encre (ALD)
Piles (ALD)</t>
  </si>
  <si>
    <r>
      <t xml:space="preserve">(77753) UNITY SEMICONDUCTEUR
</t>
    </r>
    <r>
      <rPr>
        <sz val="14"/>
        <color rgb="FF000000"/>
        <rFont val="Arial"/>
        <family val="2"/>
      </rPr>
      <t>ZAC ISIPARC
320 Chemin des Prêles
38330 SAINT-ISMIER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 + 2x770 Cartons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</si>
  <si>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 xml:space="preserve">Polystirène
Cartons
Essuis-mains
Plastique (boite de cones)
Piles (ALD)
</t>
  </si>
  <si>
    <r>
      <t xml:space="preserve">(24891) SOPRA GRENOBLE (Bâtiment AG2R)
</t>
    </r>
    <r>
      <rPr>
        <sz val="14"/>
        <color theme="1"/>
        <rFont val="Arial"/>
        <family val="2"/>
      </rPr>
      <t xml:space="preserve">30 Rue Aimé Pupin
38100 GRENOBLE
</t>
    </r>
    <r>
      <rPr>
        <b/>
        <sz val="14"/>
        <color theme="1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5ème et 6ème étage
BADGE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Lundi au vendredi : 8h30-17h</t>
    </r>
    <r>
      <rPr>
        <b/>
        <sz val="14"/>
        <color theme="1"/>
        <rFont val="Arial"/>
        <family val="2"/>
      </rPr>
      <t xml:space="preserve">
Collecte en sacs</t>
    </r>
  </si>
  <si>
    <r>
      <t xml:space="preserve">(24721) INEO TINEA (Groupe Equans)
</t>
    </r>
    <r>
      <rPr>
        <sz val="14"/>
        <color rgb="FF000000"/>
        <rFont val="Arial"/>
        <family val="2"/>
      </rPr>
      <t xml:space="preserve">7 Rue Diderot
38400 SAINT MARTIN D'HERES
1er étage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</si>
  <si>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rgb="FF000000"/>
        <rFont val="Arial"/>
        <family val="2"/>
      </rPr>
      <t xml:space="preserve">(30543) SOBECA TULLINS
</t>
    </r>
    <r>
      <rPr>
        <sz val="14"/>
        <color rgb="FF000000"/>
        <rFont val="Arial"/>
        <family val="2"/>
      </rPr>
      <t xml:space="preserve">74 Impasse de Tolignat
38210 TULLINS
Lundi au jeudi : 8h00-11h30 / 13h30-16h
Vendredi : 8h-11h30
</t>
    </r>
    <r>
      <rPr>
        <b/>
        <sz val="14"/>
        <color rgb="FF000000"/>
        <rFont val="Arial"/>
        <family val="2"/>
      </rPr>
      <t>1x240 Papiers + 1x770 MD</t>
    </r>
  </si>
  <si>
    <t>NOUVEAU CLIENT :
LIVRAISON 1X240 "PAPIERS" + 1X770 "MD" + 5 AFFICHES REPOSITIONNABLES</t>
  </si>
  <si>
    <r>
      <rPr>
        <b/>
        <sz val="14"/>
        <color rgb="FF000000"/>
        <rFont val="Arial"/>
        <family val="2"/>
      </rP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5x120 Biodéchets uniquement</t>
    </r>
  </si>
  <si>
    <t>2x Semaine</t>
  </si>
  <si>
    <r>
      <rPr>
        <b/>
        <sz val="14"/>
        <color rgb="FF000000"/>
        <rFont val="Arial"/>
        <family val="2"/>
      </rPr>
      <t xml:space="preserve">(86582) CEA SELF H5
</t>
    </r>
    <r>
      <rPr>
        <b/>
        <sz val="14"/>
        <color rgb="FFFF0000"/>
        <rFont val="Arial"/>
        <family val="2"/>
      </rPr>
      <t xml:space="preserve">Derrière bâtiment 40.23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2x120 Biodéchets Uniquement</t>
    </r>
  </si>
  <si>
    <r>
      <rPr>
        <b/>
        <sz val="14"/>
        <color rgb="FF000000"/>
        <rFont val="Arial"/>
        <family val="2"/>
      </rPr>
      <t xml:space="preserve">(24916) TESSI SERVICES  
</t>
    </r>
    <r>
      <rPr>
        <sz val="14"/>
        <color rgb="FF000000"/>
        <rFont val="Arial"/>
        <family val="2"/>
      </rPr>
      <t xml:space="preserve">Bâtiment Emeraude
14 Rue des Arts et Métiers
38000 Grenoble
lundi-vendredi              09:00–18:00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 1x770 P + 1x770 MD</t>
    </r>
  </si>
  <si>
    <t>RETRAIT DE 3 BACS 360 PAPIERS SECU
LAISSER 1X360 PAPIERS SECU SUR PLACE QUI RESTE CHEZ LE CLIENT</t>
  </si>
  <si>
    <t>iNITIALEMENT PREVU 27/04</t>
  </si>
  <si>
    <t>ELISE ANNECY
280 Route de l'aiglière
74370 ARGONNAY</t>
  </si>
  <si>
    <t>Livraison des sacs de canettes
+
3 caisses grillagées pleines DEEE
Récupérer 3 caisses DEEE pliables + Essuis-mains Annecy</t>
  </si>
  <si>
    <t>NANTET 
916 Route des Chancellières
73800 PORTE-DE-SAVOIE</t>
  </si>
  <si>
    <t>Emmener les meubles du dépôt à Nantet (benne Valdélia) avec Mohamed et Valentyn</t>
  </si>
  <si>
    <r>
      <t>(24388) ESPACE 4</t>
    </r>
    <r>
      <rPr>
        <sz val="14"/>
        <rFont val="Arial"/>
        <family val="2"/>
      </rPr>
      <t xml:space="preserve">
6 Rue de l'Europe
38640 Claix
</t>
    </r>
    <r>
      <rPr>
        <b/>
        <sz val="14"/>
        <rFont val="Arial"/>
        <family val="2"/>
      </rPr>
      <t>360MD</t>
    </r>
  </si>
  <si>
    <t>Attention G8</t>
  </si>
  <si>
    <t>PONT
Benoît absent
G1 à G2 travail uniquement</t>
  </si>
  <si>
    <t xml:space="preserve"> lundi 11/05</t>
  </si>
  <si>
    <t xml:space="preserve">  mardi 12/05</t>
  </si>
  <si>
    <t xml:space="preserve"> mercredi 13/05</t>
  </si>
  <si>
    <t xml:space="preserve"> jeudi 14/05</t>
  </si>
  <si>
    <t>vendredi 15/05</t>
  </si>
  <si>
    <t>André + Raphaël</t>
  </si>
  <si>
    <t>Déplacé du 14/05</t>
  </si>
  <si>
    <t>Biodéchets
DIB</t>
  </si>
  <si>
    <r>
      <rPr>
        <b/>
        <sz val="14"/>
        <color rgb="FF000000"/>
        <rFont val="Arial"/>
        <family val="2"/>
      </rPr>
      <t xml:space="preserve">(84782) CEA BATIMENT M22
</t>
    </r>
    <r>
      <rPr>
        <sz val="14"/>
        <color rgb="FF000000"/>
        <rFont val="Arial"/>
        <family val="2"/>
      </rPr>
      <t xml:space="preserve">17 Avenue des Martyrs 
38000 GRENOBLE
</t>
    </r>
    <r>
      <rPr>
        <b/>
        <sz val="14"/>
        <color rgb="FFFF0000"/>
        <rFont val="Arial"/>
        <family val="2"/>
      </rPr>
      <t>Bâtiment M22
Contacter Emme DRECQ au 0647589386 un peu avant pour qu'elle ouvre le bâtiment</t>
    </r>
  </si>
  <si>
    <t>2 COLLECTEURS
3H
RDC
Cartons de masques à charger dans le camion (voir photos)
1 camion plein</t>
  </si>
  <si>
    <t>NAVETTE BIODECHETS MURIANETTE</t>
  </si>
  <si>
    <t xml:space="preserve">
Papiers
Cartons
Piles
Verres
</t>
  </si>
  <si>
    <r>
      <rPr>
        <b/>
        <sz val="14"/>
        <color rgb="FF000000"/>
        <rFont val="Arial"/>
        <family val="2"/>
      </rPr>
      <t>(49746) EIFFAGE ENERGIE SYSTEMES TOURNON</t>
    </r>
    <r>
      <rPr>
        <sz val="14"/>
        <color rgb="FF000000"/>
        <rFont val="Arial"/>
        <family val="2"/>
      </rPr>
      <t xml:space="preserve">
ZA CARREFOUR DES VALLEES
73460 TOURNON</t>
    </r>
  </si>
  <si>
    <t xml:space="preserve">
360L papiers
770lL MD :Gobelets carton
Canettes
Bouteilles plastique</t>
  </si>
  <si>
    <t>PONCTUEL :
LIVRER 10 CORBEILLES OUVERTES 30L (MONTEES)</t>
  </si>
  <si>
    <t>PONCTUEL :
COLLECTE PILES + DEEE
PREVOIR 1X360
(imprimer photo)</t>
  </si>
  <si>
    <t>Raphaël + Philippe</t>
  </si>
  <si>
    <t>PONCTUEL :
VIDER UNE CORBEILLE BLEUE REFASHION DE TEXTILE EN VRAC DANS DES SACS.
LAISSER LEUR CORBEILLE SUR PLACE.
ISOLER LES SACS UNE FOIS QU'ILS SONT PESES DANS LE DEPOT.</t>
  </si>
  <si>
    <r>
      <t>(68054) Banque de Savoie VAL THORENS</t>
    </r>
    <r>
      <rPr>
        <sz val="14"/>
        <color rgb="FF000000"/>
        <rFont val="Arial"/>
        <family val="2"/>
      </rPr>
      <t xml:space="preserve">
GALERIE LE PECLET
73440 SAINT MARTIN DE BELLEVILLE
</t>
    </r>
    <r>
      <rPr>
        <u/>
        <sz val="14"/>
        <color rgb="FFFF0000"/>
        <rFont val="Arial"/>
        <family val="2"/>
      </rPr>
      <t xml:space="preserve">Du 06/05/26 au 25/06/26 </t>
    </r>
    <r>
      <rPr>
        <sz val="14"/>
        <color rgb="FFFF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JEUDI 8h50-12h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FF0000"/>
        <rFont val="Arial"/>
        <family val="2"/>
      </rPr>
      <t xml:space="preserve">Du 30/06/26 au 16/11/26 </t>
    </r>
    <r>
      <rPr>
        <sz val="14"/>
        <color rgb="FFFF0000"/>
        <rFont val="Arial"/>
        <family val="2"/>
      </rPr>
      <t xml:space="preserve">: </t>
    </r>
    <r>
      <rPr>
        <b/>
        <sz val="14"/>
        <color rgb="FFFF0000"/>
        <rFont val="Arial"/>
        <family val="2"/>
      </rPr>
      <t>Mardi et jeudi uniquement 8h50-12h / 13h40-17h30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Du 17/11/26 au 06/05/27 </t>
    </r>
    <r>
      <rPr>
        <sz val="14"/>
        <color rgb="FF000000"/>
        <rFont val="Arial"/>
        <family val="2"/>
      </rPr>
      <t xml:space="preserve">: Lundi au vendredi  </t>
    </r>
    <r>
      <rPr>
        <b/>
        <sz val="14"/>
        <color rgb="FF000000"/>
        <rFont val="Arial"/>
        <family val="2"/>
      </rPr>
      <t>8h50-12h / 13h40-17h30</t>
    </r>
  </si>
  <si>
    <t>Déplacé du 15/05</t>
  </si>
  <si>
    <r>
      <rPr>
        <b/>
        <sz val="14"/>
        <color rgb="FF000000"/>
        <rFont val="Arial"/>
        <family val="2"/>
      </rPr>
      <t xml:space="preserve">BPAURA SAINT MARCELLIN
</t>
    </r>
    <r>
      <rPr>
        <sz val="14"/>
        <color rgb="FF000000"/>
        <rFont val="Arial"/>
        <family val="2"/>
      </rPr>
      <t xml:space="preserve">156/160 Avenue de Romans
38160 Saint Marcellin
Mardi Mercredi Vendredi  : 8h30 - 12h30 et 13h45 - 17h45
Jeudi : 8h30 - 12h00 / 13h45 - 17h45
</t>
    </r>
  </si>
  <si>
    <r>
      <rPr>
        <b/>
        <sz val="18"/>
        <color rgb="FF000000"/>
        <rFont val="Arial"/>
        <family val="2"/>
      </rPr>
      <t xml:space="preserve">(68022) Banque Populaire AURA COURCHEVEL 
</t>
    </r>
    <r>
      <rPr>
        <sz val="18"/>
        <color rgb="FF000000"/>
        <rFont val="Arial"/>
        <family val="2"/>
      </rPr>
      <t xml:space="preserve">508 rue des Tovets
73120 COURCHEVEL
</t>
    </r>
    <r>
      <rPr>
        <b/>
        <sz val="18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 xml:space="preserve">MARDI JEUDI et VENDREDI : </t>
    </r>
    <r>
      <rPr>
        <b/>
        <sz val="18"/>
        <color rgb="FF000000"/>
        <rFont val="Arial"/>
        <family val="2"/>
      </rPr>
      <t xml:space="preserve">9h - 12h15 et 13h45 à 17h45
</t>
    </r>
    <r>
      <rPr>
        <b/>
        <sz val="18"/>
        <color rgb="FFFF0000"/>
        <rFont val="Arial"/>
        <family val="2"/>
      </rPr>
      <t>Ouvert uniquement Mardi, Jeudi et Vendredi</t>
    </r>
  </si>
  <si>
    <r>
      <rPr>
        <b/>
        <sz val="18"/>
        <color rgb="FF000000"/>
        <rFont val="Arial"/>
        <family val="2"/>
      </rPr>
      <t xml:space="preserve">(454) CIC Courchevel
</t>
    </r>
    <r>
      <rPr>
        <sz val="18"/>
        <color rgb="FF000000"/>
        <rFont val="Arial"/>
        <family val="2"/>
      </rPr>
      <t>La Croisette
110 Rue de la Croisette
73120 Courchevel
lundi au vendredi 9h00 - 12h15   14h00 - 17h45</t>
    </r>
  </si>
  <si>
    <r>
      <rPr>
        <b/>
        <sz val="18"/>
        <color rgb="FF000000"/>
        <rFont val="Arial"/>
        <family val="2"/>
      </rPr>
      <t xml:space="preserve">(68023) Banque de Savoie COURCHEVEL
</t>
    </r>
    <r>
      <rPr>
        <sz val="18"/>
        <color rgb="FF000000"/>
        <rFont val="Arial"/>
        <family val="2"/>
      </rPr>
      <t>110 RUE DE LA CROISETTE 
73120 COURCHEVEL
Lundi au Jeudi : 8h30 12h / 13h40 17h30
Vendredi : 8h30 12h/ 13h40 16h20</t>
    </r>
  </si>
  <si>
    <r>
      <rPr>
        <b/>
        <sz val="14"/>
        <color rgb="FF000000"/>
        <rFont val="Arial"/>
        <family val="2"/>
      </rPr>
      <t xml:space="preserve">(24785) MONDIAL RELAY PORTE-DE-SAVOIE
</t>
    </r>
    <r>
      <rPr>
        <sz val="14"/>
        <color rgb="FF000000"/>
        <rFont val="Arial"/>
        <family val="2"/>
      </rPr>
      <t>1221 Avenue Christophe Colomb
73800 PORTE-DE-SAVOIE</t>
    </r>
  </si>
  <si>
    <t>PAS DE COLLECTE
LIVRAISON 2 CARTONS DE SACS 110L TRANSPARENTS</t>
  </si>
  <si>
    <r>
      <rPr>
        <b/>
        <sz val="18"/>
        <color rgb="FF000000"/>
        <rFont val="Arial"/>
        <family val="2"/>
      </rPr>
      <t>(68048) Banque de Savoie BOZEL</t>
    </r>
    <r>
      <rPr>
        <b/>
        <sz val="18"/>
        <color rgb="FF00B050"/>
        <rFont val="Arial"/>
        <family val="2"/>
      </rPr>
      <t xml:space="preserve"> 
</t>
    </r>
    <r>
      <rPr>
        <sz val="18"/>
        <color rgb="FF000000"/>
        <rFont val="Arial"/>
        <family val="2"/>
      </rPr>
      <t xml:space="preserve">38 RUE JEAN JAURES LE SAINT ROCH 1
73350 BOZEL
</t>
    </r>
    <r>
      <rPr>
        <b/>
        <sz val="18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 xml:space="preserve">Lundi et Vendredi Uniquement  </t>
    </r>
    <r>
      <rPr>
        <b/>
        <sz val="18"/>
        <color rgb="FF000000"/>
        <rFont val="Arial"/>
        <family val="2"/>
      </rPr>
      <t>8h30 12h / 13h40 17h30</t>
    </r>
  </si>
  <si>
    <r>
      <rPr>
        <b/>
        <sz val="18"/>
        <color rgb="FF000000"/>
        <rFont val="Arial"/>
        <family val="2"/>
      </rPr>
      <t xml:space="preserve">(24487) CADS Bozel
</t>
    </r>
    <r>
      <rPr>
        <sz val="18"/>
        <color rgb="FF000000"/>
        <rFont val="Arial"/>
        <family val="2"/>
      </rPr>
      <t xml:space="preserve">Rue Jean Jaurès
73350 Bozel
</t>
    </r>
    <r>
      <rPr>
        <b/>
        <sz val="18"/>
        <color rgb="FF000000"/>
        <rFont val="Arial"/>
        <family val="2"/>
      </rPr>
      <t xml:space="preserve">
mardi au vendredi </t>
    </r>
    <r>
      <rPr>
        <b/>
        <sz val="18"/>
        <color rgb="FFFF0000"/>
        <rFont val="Arial"/>
        <family val="2"/>
      </rPr>
      <t>9h00 - 12h00</t>
    </r>
  </si>
  <si>
    <t>PONCTUEL :
AVEC BAZIN, VIDER 1 X770 PLEIN DE MAGAZINE A TRANSVASER DANS 2X360</t>
  </si>
  <si>
    <r>
      <t>(68010) Banque Populaire AURA ALPE D'HUEZ</t>
    </r>
    <r>
      <rPr>
        <sz val="14"/>
        <color rgb="FF000000"/>
        <rFont val="Arial"/>
        <family val="2"/>
      </rPr>
      <t xml:space="preserve">
Centre de Jour  Les Bergers 
179 Avenue des Marmottes
38750 ALPE D'HUEZ
</t>
    </r>
    <r>
      <rPr>
        <b/>
        <u/>
        <sz val="14"/>
        <color rgb="FF000000"/>
        <rFont val="Arial"/>
        <family val="2"/>
      </rPr>
      <t>A partir de mai 2026 :</t>
    </r>
    <r>
      <rPr>
        <sz val="14"/>
        <color rgb="FF000000"/>
        <rFont val="Arial"/>
        <family val="2"/>
      </rPr>
      <t xml:space="preserve"> 
</t>
    </r>
    <r>
      <rPr>
        <b/>
        <u/>
        <sz val="14"/>
        <color rgb="FFFF0000"/>
        <rFont val="Arial"/>
        <family val="2"/>
      </rPr>
      <t>Mercredi</t>
    </r>
    <r>
      <rPr>
        <u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: 08:30 - 12:30 / 13:45 - 17:45 </t>
    </r>
  </si>
  <si>
    <r>
      <rPr>
        <b/>
        <sz val="14"/>
        <color rgb="FF000000"/>
        <rFont val="Arial"/>
        <family val="2"/>
      </rPr>
      <t xml:space="preserve">(8404) CERA Vizille
</t>
    </r>
    <r>
      <rPr>
        <sz val="14"/>
        <color rgb="FF000000"/>
        <rFont val="Arial"/>
        <family val="2"/>
      </rPr>
      <t>94 Rue des Docteurs Bonnardon
38220 VIZILLE
Lundi : Fermé
Mardi vendredi : 09h15–12:30 / 13h30–18h00</t>
    </r>
  </si>
  <si>
    <t>Désencombrement cartons en sous-sol
Prévoir 1x770 pour faciliter le transport
(imprimer photo)</t>
  </si>
  <si>
    <r>
      <rPr>
        <b/>
        <sz val="14"/>
        <color rgb="FF000000"/>
        <rFont val="Arial"/>
        <family val="2"/>
      </rPr>
      <t xml:space="preserve">(24916) TESSI SERVICES  
</t>
    </r>
    <r>
      <rPr>
        <sz val="14"/>
        <color rgb="FF000000"/>
        <rFont val="Arial"/>
        <family val="2"/>
      </rPr>
      <t xml:space="preserve">Bâtiment Emeraude
14 Rue des Arts et Métiers
38000 Grenoble
lundi-vendredi              09:00–18:00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 1x360 Papiers + 1x770 MD</t>
    </r>
  </si>
  <si>
    <t>PONCTUEL :
CHANGER TOUT LES BACS ET LES ETIQUETTES CAR TOUT EST FAUX</t>
  </si>
  <si>
    <t>Artem + Philippe</t>
  </si>
  <si>
    <r>
      <t xml:space="preserve">(24597) DEKRA Echirolles </t>
    </r>
    <r>
      <rPr>
        <sz val="14"/>
        <color rgb="FF000000"/>
        <rFont val="Arial"/>
        <family val="2"/>
      </rPr>
      <t xml:space="preserve">
4 Rue des Méridiens
38130 Échirolles
</t>
    </r>
    <r>
      <rPr>
        <b/>
        <sz val="14"/>
        <color rgb="FF000000"/>
        <rFont val="Arial"/>
        <family val="2"/>
      </rPr>
      <t>1x360 Papier et 1x360Carton</t>
    </r>
  </si>
  <si>
    <r>
      <t xml:space="preserve">(56609) MAAF ECHIROLLES </t>
    </r>
    <r>
      <rPr>
        <sz val="14"/>
        <color rgb="FF000000"/>
        <rFont val="Arial"/>
        <family val="2"/>
      </rPr>
      <t xml:space="preserve">
4 Rue de l'Octant
Bâtiment ALPHA
38130 Echirolles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06 37 62 33 86
</t>
    </r>
    <r>
      <rPr>
        <b/>
        <sz val="14"/>
        <color rgb="FFFF0000"/>
        <rFont val="Arial"/>
        <family val="2"/>
      </rPr>
      <t>BADGE</t>
    </r>
  </si>
  <si>
    <r>
      <t>(24737) KOESIO,Echirolles</t>
    </r>
    <r>
      <rPr>
        <sz val="14"/>
        <color rgb="FF000000"/>
        <rFont val="Arial"/>
        <family val="2"/>
      </rPr>
      <t xml:space="preserve">
3 Rue de l'Octant
38130 Échirolles
lundi-vendredi 09:00–17:00
</t>
    </r>
    <r>
      <rPr>
        <b/>
        <sz val="14"/>
        <color rgb="FF000000"/>
        <rFont val="Arial"/>
        <family val="2"/>
      </rPr>
      <t>120V,360P,770MD</t>
    </r>
  </si>
  <si>
    <r>
      <t xml:space="preserve">(60072) ARTELIA GRIE  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</si>
  <si>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t>Initialement prévu 14/05</t>
  </si>
  <si>
    <t>Bien changer le bac 360 car sur place il s'agit du mauvais bac</t>
  </si>
  <si>
    <t>PONCTUEL :
Livraison 10 corbeilles 30L fermées</t>
  </si>
  <si>
    <t>Changement des 2x770 MD SECU car sales et mal étiquetés</t>
  </si>
  <si>
    <r>
      <t xml:space="preserve">(77753) UNITY SEMICONDUCTEUR
</t>
    </r>
    <r>
      <rPr>
        <sz val="14"/>
        <color rgb="FF000000"/>
        <rFont val="Arial"/>
        <family val="2"/>
      </rPr>
      <t>ZAC ISIPARC
320 Chemin des Prêles
38330 SAINT-ISMIER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</si>
  <si>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Alexandre</t>
  </si>
  <si>
    <t>Cupra Nelson</t>
  </si>
  <si>
    <r>
      <t>(68053) Banque de Savoie LES MENUIRES</t>
    </r>
    <r>
      <rPr>
        <sz val="14"/>
        <color rgb="FF000000"/>
        <rFont val="Arial"/>
        <family val="2"/>
      </rPr>
      <t xml:space="preserve">
1223 Avenue de la Croisette
LES MENUIRES
73440 LES BELLEVILLE</t>
    </r>
    <r>
      <rPr>
        <sz val="14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 xml:space="preserve">Du 29/06/26 au 16/11/26 </t>
    </r>
    <r>
      <rPr>
        <u/>
        <sz val="14"/>
        <color rgb="FF000000"/>
        <rFont val="Arial"/>
        <family val="2"/>
      </rPr>
      <t>: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Lundi, Mercredi et Vendredi uniquement 8h50-12h / 13h40-16h20</t>
    </r>
    <r>
      <rPr>
        <u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>A partir du 16/11/26 au 06/05/27 :</t>
    </r>
    <r>
      <rPr>
        <b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Lundi au Vendredi </t>
    </r>
    <r>
      <rPr>
        <b/>
        <sz val="14"/>
        <color rgb="FF000000"/>
        <rFont val="Arial"/>
        <family val="2"/>
      </rPr>
      <t>8h50-12h / 13h40-17h30</t>
    </r>
  </si>
  <si>
    <r>
      <rPr>
        <b/>
        <sz val="18"/>
        <color rgb="FF000000"/>
        <rFont val="Arial"/>
        <family val="2"/>
      </rPr>
      <t xml:space="preserve">(291) CADS Courchevel
</t>
    </r>
    <r>
      <rPr>
        <sz val="18"/>
        <color rgb="FF000000"/>
        <rFont val="Arial"/>
        <family val="2"/>
      </rPr>
      <t xml:space="preserve">La Croisette
Rue de la Croisette
73120 Courchevel
</t>
    </r>
    <r>
      <rPr>
        <b/>
        <sz val="18"/>
        <color rgb="FFFF0000"/>
        <rFont val="Arial"/>
        <family val="2"/>
      </rPr>
      <t xml:space="preserve">
Inter saison : 9h à 12h le mercredi</t>
    </r>
  </si>
  <si>
    <r>
      <rPr>
        <b/>
        <sz val="14"/>
        <color rgb="FF000000"/>
        <rFont val="Arial"/>
        <family val="2"/>
      </rPr>
      <t xml:space="preserve">(86712) NOW CONNECTED GRENOBLE
Place Nelson Mandela
38000 GRENOBLE
1x120 </t>
    </r>
    <r>
      <rPr>
        <b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Verre</t>
    </r>
  </si>
  <si>
    <t>NOUVEAU CLIENT
LIVRAISON 1X120 SECU "VERRE" + 1 CLEF SECU + 1 BATTRIBOX + 1 ALVEOLE AMPOULES</t>
  </si>
  <si>
    <t>André + Philippe</t>
  </si>
  <si>
    <r>
      <t xml:space="preserve">(79933) SAMSE GUILLESTRE
</t>
    </r>
    <r>
      <rPr>
        <sz val="14"/>
        <color rgb="FF000000"/>
        <rFont val="Arial"/>
        <family val="2"/>
      </rPr>
      <t xml:space="preserve">95 Route du Palps
05600 RISOUL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8h-12h / 13h30-17h</t>
    </r>
    <r>
      <rPr>
        <b/>
        <sz val="14"/>
        <color rgb="FF000000"/>
        <rFont val="Arial"/>
        <family val="2"/>
      </rPr>
      <t xml:space="preserve">
1x360 Gobelets Cartons</t>
    </r>
  </si>
  <si>
    <r>
      <t>(24444) BNP Barcelonnette</t>
    </r>
    <r>
      <rPr>
        <sz val="14"/>
        <color rgb="FF000000"/>
        <rFont val="Arial"/>
        <family val="2"/>
      </rPr>
      <t xml:space="preserve">
9 Rue Manuel
04400 BARCELONETTE
Mardi au vendredi : 08h30–12h30 /14h00–17h00</t>
    </r>
  </si>
  <si>
    <t xml:space="preserve">CHANGEMENT DE SOLUTION
LIVRAISON 6 CORBEILLES BNP
</t>
  </si>
  <si>
    <r>
      <rPr>
        <b/>
        <sz val="14"/>
        <color rgb="FF000000"/>
        <rFont val="Arial"/>
        <family val="2"/>
      </rPr>
      <t xml:space="preserve">(67971) Banque Populaire AURA EMBRUN / BARATIER
</t>
    </r>
    <r>
      <rPr>
        <sz val="14"/>
        <color rgb="FF000000"/>
        <rFont val="Arial"/>
        <family val="2"/>
      </rPr>
      <t xml:space="preserve">50 route d'entraigues, 
05200 BARATIER
</t>
    </r>
    <r>
      <rPr>
        <sz val="14"/>
        <color rgb="FFFF0000"/>
        <rFont val="Arial"/>
        <family val="2"/>
      </rPr>
      <t xml:space="preserve">(Agence collée au bâtiment ORPI)
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</si>
  <si>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r>
      <t>(24446) BNP Embrun</t>
    </r>
    <r>
      <rPr>
        <sz val="14"/>
        <color rgb="FF000000"/>
        <rFont val="Arial"/>
        <family val="2"/>
      </rPr>
      <t xml:space="preserve">
58 Rue Clovis Hugues
05200 EMBRUN
Mardi au vendredi : 08h30–12h30 / 14h00–17h00
</t>
    </r>
  </si>
  <si>
    <t>CHANGEMENT DE SOLUTION
LIVRAISON 8 CORBEILLES BNP</t>
  </si>
  <si>
    <t>Initialement prévu 15/05</t>
  </si>
  <si>
    <t>Stéphane + Alexandre Visite médicale</t>
  </si>
  <si>
    <t>Raphaël + Artem RECUP</t>
  </si>
  <si>
    <t xml:space="preserve"> lundi 18/05</t>
  </si>
  <si>
    <t xml:space="preserve">  mardi 19/05</t>
  </si>
  <si>
    <t xml:space="preserve"> mercredi 20/05</t>
  </si>
  <si>
    <t xml:space="preserve"> jeudi 21/05</t>
  </si>
  <si>
    <t>vendredi 22/05</t>
  </si>
  <si>
    <t>PONCTUEL :
COLLECTE DE CARTOUCHES D'ENCRE</t>
  </si>
  <si>
    <r>
      <t>(60402) ARTELIA HOLDING B/B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2x360 Papiers + 1x770 MD</t>
    </r>
  </si>
  <si>
    <t xml:space="preserve">S21
FIN DE CONTRAT 
RETRAIT DU MATERIEL </t>
  </si>
  <si>
    <r>
      <rPr>
        <b/>
        <sz val="14"/>
        <color rgb="FF000000"/>
        <rFont val="Arial"/>
        <family val="2"/>
      </rPr>
      <t xml:space="preserve">(24756) LYCEE CHAMPOLLION
</t>
    </r>
    <r>
      <rPr>
        <sz val="14"/>
        <color rgb="FF000000"/>
        <rFont val="Arial"/>
        <family val="2"/>
      </rPr>
      <t xml:space="preserve">1 cours Lafontaine 
38000 GRENOBLE  
Monsieur TEVISSEN 
</t>
    </r>
    <r>
      <rPr>
        <b/>
        <sz val="14"/>
        <color rgb="FFFF0000"/>
        <rFont val="Arial"/>
        <family val="2"/>
      </rPr>
      <t>PROTOCOLE OBLIGATOIRE</t>
    </r>
  </si>
  <si>
    <t>1 bac intendance
1 bac salle des profs
3 bacs reprographie</t>
  </si>
  <si>
    <t>EXUTOIRE</t>
  </si>
  <si>
    <r>
      <t xml:space="preserve">Centre de Compostage de Murianette
</t>
    </r>
    <r>
      <rPr>
        <sz val="14"/>
        <color rgb="FF000000"/>
        <rFont val="Arial"/>
        <family val="2"/>
      </rPr>
      <t>Le Mas de I'le
38420 MURIANETTE</t>
    </r>
  </si>
  <si>
    <t>VIDER TOUT LES BACS BIODECHETS DU DEPOT LA-BAS (VOIR PROTOCOLE)</t>
  </si>
  <si>
    <t>Désencombrement AVEC BAZIN (2h)
Ecran pc, tours informatique, papiers et cartons
Localisation gisement : 1er étage par escaliers.
Prévoir environ 5x360</t>
  </si>
  <si>
    <r>
      <rPr>
        <b/>
        <sz val="14"/>
        <color rgb="FF000000"/>
        <rFont val="Arial"/>
        <family val="2"/>
      </rPr>
      <t xml:space="preserve">(10640) LIP Fontaine
</t>
    </r>
    <r>
      <rPr>
        <sz val="14"/>
        <color rgb="FF000000"/>
        <rFont val="Arial"/>
        <family val="2"/>
      </rPr>
      <t xml:space="preserve">11 rue Abbé Vincent
38600 Fontaine
</t>
    </r>
    <r>
      <rPr>
        <b/>
        <sz val="14"/>
        <color rgb="FFFF0000"/>
        <rFont val="Arial"/>
        <family val="2"/>
      </rPr>
      <t>Code portail : 1973
Si personne ne répond à l'interphone, appeler Lydia au 06.24.59.75.44</t>
    </r>
  </si>
  <si>
    <t>Mettre à jour les bacs pour qu'ils correspondent aux planning</t>
  </si>
  <si>
    <t>PONCTUEL :
COLLECTE DE VERRE</t>
  </si>
  <si>
    <r>
      <rPr>
        <b/>
        <sz val="14"/>
        <color rgb="FF000000"/>
        <rFont val="Arial"/>
        <family val="2"/>
      </rPr>
      <t xml:space="preserve">(24570) COLISSIMO 
</t>
    </r>
    <r>
      <rPr>
        <sz val="14"/>
        <color rgb="FF000000"/>
        <rFont val="Arial"/>
        <family val="2"/>
      </rPr>
      <t xml:space="preserve">190 rue des blâches
38530 La Buissière
</t>
    </r>
    <r>
      <rPr>
        <b/>
        <sz val="14"/>
        <color rgb="FF000000"/>
        <rFont val="Arial"/>
        <family val="2"/>
      </rPr>
      <t xml:space="preserve">240P,770MD
</t>
    </r>
  </si>
  <si>
    <t>PONCTUEL :
ALLER AU MAGASIN POUR ALLER COLLECTER CARTOUCHES D'ENCRE + PILES</t>
  </si>
  <si>
    <r>
      <rPr>
        <b/>
        <sz val="14"/>
        <color rgb="FF000000"/>
        <rFont val="Arial"/>
        <family val="2"/>
      </rPr>
      <t>(27972) KOELIS</t>
    </r>
    <r>
      <rPr>
        <b/>
        <sz val="20"/>
        <color rgb="FF1616FA"/>
        <rFont val="Arial"/>
        <family val="2"/>
      </rPr>
      <t xml:space="preserve"> D/F
</t>
    </r>
    <r>
      <rPr>
        <sz val="14"/>
        <color rgb="FF000000"/>
        <rFont val="Arial"/>
        <family val="2"/>
      </rPr>
      <t xml:space="preserve">22 CHEMIN DU VIEUX CHENE
38240 Meylan
</t>
    </r>
    <r>
      <rPr>
        <b/>
        <sz val="14"/>
        <color rgb="FF000000"/>
        <rFont val="Arial"/>
        <family val="2"/>
      </rPr>
      <t xml:space="preserve">BATIMENT D - RDC
</t>
    </r>
    <r>
      <rPr>
        <b/>
        <sz val="14"/>
        <color rgb="FF7030A0"/>
        <rFont val="Arial"/>
        <family val="2"/>
      </rPr>
      <t xml:space="preserve">ENVOYER BON DE PASSAGE PAR MAIL : david.drevot@koelis.com
</t>
    </r>
    <r>
      <rPr>
        <b/>
        <sz val="14"/>
        <color rgb="FFFF0000"/>
        <rFont val="Arial"/>
        <family val="2"/>
      </rPr>
      <t xml:space="preserve">
PROTOCOLE DE COLLECTE OBLIGATOIRE 
154 506 et ENTRER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en sac 5 maximum</t>
    </r>
  </si>
  <si>
    <t>Déplacé du 18/05</t>
  </si>
  <si>
    <t>Papiers
Canettes
Bouteilles PET
Gobelets Cartons
Essuis-Mains</t>
  </si>
  <si>
    <t>RETRAIT DE TOUT LES BACS SUR PLACE</t>
  </si>
  <si>
    <t>PONCTUEL :
COLLECTE AMPOULES + NEONS (PRENDRE MATERIEL)</t>
  </si>
  <si>
    <r>
      <rPr>
        <b/>
        <sz val="14"/>
        <color rgb="FF000000"/>
        <rFont val="Arial"/>
        <family val="2"/>
      </rP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1x120 Bio + 1x770 DIB </t>
    </r>
  </si>
  <si>
    <t>Intialement prévu 22/05</t>
  </si>
  <si>
    <r>
      <rPr>
        <b/>
        <sz val="14"/>
        <color rgb="FF000000"/>
        <rFont val="Arial"/>
        <family val="2"/>
      </rPr>
      <t xml:space="preserve">(8397) CERA Vallier Grenoble
</t>
    </r>
    <r>
      <rPr>
        <strike/>
        <sz val="14"/>
        <color rgb="FF000000"/>
        <rFont val="Arial"/>
        <family val="2"/>
      </rPr>
      <t xml:space="preserve">35 Bd Joseph Vallier
38100 Grenoble
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Du 02/03/26 au 22/09/26</t>
    </r>
    <r>
      <rPr>
        <b/>
        <sz val="14"/>
        <color rgb="FFFF0000"/>
        <rFont val="Arial"/>
        <family val="2"/>
      </rPr>
      <t xml:space="preserve"> : Agence provisoire au 34 Rue Gustave Eiffel 38000 GRENOBLE
</t>
    </r>
    <r>
      <rPr>
        <sz val="14"/>
        <color rgb="FF000000"/>
        <rFont val="Arial"/>
        <family val="2"/>
      </rPr>
      <t xml:space="preserve">
lundi        Fermé
mardi-vendredi       09:15–12:30, 13:30–18:00
Sacs dans Aquilux, cartons</t>
    </r>
  </si>
  <si>
    <r>
      <rPr>
        <b/>
        <sz val="14"/>
        <color rgb="FF000000"/>
        <rFont val="Arial"/>
        <family val="2"/>
      </rPr>
      <t xml:space="preserve">(72808) GEME LYON TURIN SAINT JEAN DE MAURIENNE
</t>
    </r>
    <r>
      <rPr>
        <sz val="14"/>
        <color rgb="FF000000"/>
        <rFont val="Arial"/>
        <family val="2"/>
      </rPr>
      <t xml:space="preserve">94 Rue Louis Sibué
73300 SAINT JEAN DE MAURIENNE
</t>
    </r>
    <r>
      <rPr>
        <b/>
        <sz val="14"/>
        <color rgb="FF000000"/>
        <rFont val="Arial"/>
        <family val="2"/>
      </rPr>
      <t xml:space="preserve">
Collecte à la corbeille + cartons à plat</t>
    </r>
  </si>
  <si>
    <r>
      <rPr>
        <b/>
        <sz val="14"/>
        <color rgb="FF000000"/>
        <rFont val="Arial"/>
        <family val="2"/>
      </rPr>
      <t xml:space="preserve">(84121) BNP Grenoble V.Hugo
</t>
    </r>
    <r>
      <rPr>
        <sz val="14"/>
        <color rgb="FF000000"/>
        <rFont val="Arial"/>
        <family val="2"/>
      </rPr>
      <t xml:space="preserve">14 Place Victor Hugo - 1 Rue Béranger
38000 GRENOBLE
</t>
    </r>
    <r>
      <rPr>
        <b/>
        <sz val="14"/>
        <color rgb="FF000000"/>
        <rFont val="Arial"/>
        <family val="2"/>
      </rPr>
      <t xml:space="preserve">Lundi au Vendredi : 9h-13h / 14h-18h
</t>
    </r>
    <r>
      <rPr>
        <b/>
        <sz val="14"/>
        <color rgb="FFFF0000"/>
        <rFont val="Arial"/>
        <family val="2"/>
      </rPr>
      <t>PROTOCOLE OBLIGATOIRE</t>
    </r>
  </si>
  <si>
    <t xml:space="preserve"> 4S</t>
  </si>
  <si>
    <t>Papiers
Cartons
Bouteilles PET
Canettes
Emballages en Mélange</t>
  </si>
  <si>
    <r>
      <rPr>
        <b/>
        <sz val="14"/>
        <color rgb="FF000000"/>
        <rFont val="Arial"/>
        <family val="2"/>
      </rPr>
      <t xml:space="preserve">(84408) BNP Saint-Jean-de-Maurienne
</t>
    </r>
    <r>
      <rPr>
        <sz val="14"/>
        <color rgb="FF000000"/>
        <rFont val="Arial"/>
        <family val="2"/>
      </rPr>
      <t xml:space="preserve">43 Place Fodéré
73300 SAINT JEAN DE MAURIENNE
</t>
    </r>
    <r>
      <rPr>
        <b/>
        <sz val="14"/>
        <color rgb="FF000000"/>
        <rFont val="Arial"/>
        <family val="2"/>
      </rPr>
      <t xml:space="preserve">
Mardi et Vendredi : 9h-12h30 / 14h-18h</t>
    </r>
  </si>
  <si>
    <t>6S</t>
  </si>
  <si>
    <t>PONCTUEL :
ROTATION DU BAC 360 DEEE</t>
  </si>
  <si>
    <r>
      <rPr>
        <b/>
        <sz val="14"/>
        <color rgb="FF000000"/>
        <rFont val="Arial"/>
        <family val="2"/>
      </rPr>
      <t xml:space="preserve">(24748) LCL Grenoble Molière
</t>
    </r>
    <r>
      <rPr>
        <sz val="14"/>
        <color rgb="FF000000"/>
        <rFont val="Arial"/>
        <family val="2"/>
      </rPr>
      <t xml:space="preserve">1 Rue Molière
38000 Grenoble
</t>
    </r>
    <r>
      <rPr>
        <b/>
        <sz val="14"/>
        <color rgb="FFFF0000"/>
        <rFont val="Arial"/>
        <family val="2"/>
      </rPr>
      <t>BADGE</t>
    </r>
  </si>
  <si>
    <t>DESENCOMBREMENT environ 1,5 m3 d'encombrants :
- 3 sacs papier transparents
- des cartons
- 3 corbeilles plastiques
- 1 chaise
(voir photos)
Prévoir 1x770 pour mettre dedans</t>
  </si>
  <si>
    <r>
      <rPr>
        <b/>
        <sz val="14"/>
        <color rgb="FF000000"/>
        <rFont val="Arial"/>
        <family val="2"/>
      </rPr>
      <t xml:space="preserve">(24863) SAMSE Grenoble
</t>
    </r>
    <r>
      <rPr>
        <sz val="14"/>
        <color rgb="FF000000"/>
        <rFont val="Arial"/>
        <family val="2"/>
      </rPr>
      <t xml:space="preserve">2 Rue Raymond Pitet
38100 GRENOBLE
</t>
    </r>
    <r>
      <rPr>
        <b/>
        <sz val="14"/>
        <color rgb="FF000000"/>
        <rFont val="Arial"/>
        <family val="2"/>
      </rPr>
      <t>4x360 Papiers + 1x770 Cartons + 1x770 MD + 1x120 Biodéchets</t>
    </r>
  </si>
  <si>
    <t>VISITE MEDICALE 11H30</t>
  </si>
  <si>
    <r>
      <rPr>
        <b/>
        <sz val="14"/>
        <color rgb="FF000000"/>
        <rFont val="Arial"/>
        <family val="2"/>
      </rPr>
      <t xml:space="preserve">(24610) ECM TECHNOLOGIE
</t>
    </r>
    <r>
      <rPr>
        <sz val="14"/>
        <color rgb="FF000000"/>
        <rFont val="Arial"/>
        <family val="2"/>
      </rPr>
      <t xml:space="preserve">46 Rue Jean Vaujany
38100 GRENOBLE
Lundi au vendredi : 08h00–12h30 / 14h30–17h45
</t>
    </r>
    <r>
      <rPr>
        <b/>
        <sz val="14"/>
        <color rgb="FF000000"/>
        <rFont val="Arial"/>
        <family val="2"/>
      </rPr>
      <t xml:space="preserve">
1X770 Papiers + 1X770 MD
</t>
    </r>
  </si>
  <si>
    <r>
      <rPr>
        <b/>
        <sz val="14"/>
        <color rgb="FF000000"/>
        <rFont val="Arial"/>
        <family val="2"/>
      </rPr>
      <t xml:space="preserve">(24741) LABELLE MONTAGNE
</t>
    </r>
    <r>
      <rPr>
        <sz val="14"/>
        <color rgb="FF000000"/>
        <rFont val="Arial"/>
        <family val="2"/>
      </rPr>
      <t xml:space="preserve">Maison du Tourisme
73130 Saint François Longchamps
</t>
    </r>
    <r>
      <rPr>
        <b/>
        <sz val="14"/>
        <color rgb="FF000000"/>
        <rFont val="Arial"/>
        <family val="2"/>
      </rPr>
      <t>1x360 Papiers, 1 sac</t>
    </r>
  </si>
  <si>
    <t>Beaucoup de cartons à récupérer (sil ils ont été mis à plat uniquement)</t>
  </si>
  <si>
    <r>
      <t>(24787) MSA Chambéry C/C</t>
    </r>
    <r>
      <rPr>
        <sz val="14"/>
        <color rgb="FF000000"/>
        <rFont val="Arial"/>
        <family val="2"/>
      </rPr>
      <t xml:space="preserve">
ZAC du Grand Verger
20 Avenue des Chevaliers Tireurs
73000 CHAMBERY
Lundi au vendredi : 8h00-12h00 / 13h00-16h30
</t>
    </r>
    <r>
      <rPr>
        <b/>
        <sz val="14"/>
        <color rgb="FF000000"/>
        <rFont val="Arial"/>
        <family val="2"/>
      </rPr>
      <t xml:space="preserve">3X360 Papiers + 2X770 Cartons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
Code ascenseur sous-sol : 1980A</t>
    </r>
  </si>
  <si>
    <t>PONCTUEL :
LIVRER 1 AQUILUX "EMBALLAGES PLASTIQUES"</t>
  </si>
  <si>
    <t>PONCTUEL :
DESENCOMBREMENT 20KG DEEE ET 3KG DE PILES (imprimer photo)</t>
  </si>
  <si>
    <r>
      <t xml:space="preserve">(60485) AUTOGRILL GRANIER HUBENCY
</t>
    </r>
    <r>
      <rPr>
        <sz val="14"/>
        <color rgb="FF000000"/>
        <rFont val="Arial"/>
        <family val="2"/>
      </rPr>
      <t xml:space="preserve">Aire du Granier - Autoroute A43
73800 MYANS
</t>
    </r>
    <r>
      <rPr>
        <b/>
        <sz val="14"/>
        <color rgb="FFFF0000"/>
        <rFont val="Arial"/>
        <family val="2"/>
      </rPr>
      <t xml:space="preserve">Se présenter au restaurant
Les bacs sont dans une cour fermée qu'il faudra faire ouvrir par le personnel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2x360 Verre</t>
    </r>
  </si>
  <si>
    <t xml:space="preserve">Raphaël </t>
  </si>
  <si>
    <t>Départ dès la fin de tournée de Raphaël (après-midi)</t>
  </si>
  <si>
    <t>LIVRER 2 PALETTES ECOSYTEM A SIBUET PURFER DOMENE
31 Avenue Aristide Berges 38240 DOMENE</t>
  </si>
  <si>
    <t>LIVRER TOUT LES SACS DE CANETTES + LES SACS DE GLASSINE DE NOTRE DEPOT A ELISE ANNECY
280 ROUTE DE L'AIGLIERE 74370 ARGONAY</t>
  </si>
  <si>
    <t>JOUR DE SOLIDARITE
BARBECUE A MIDI</t>
  </si>
  <si>
    <t>lundi 25/05</t>
  </si>
  <si>
    <t xml:space="preserve">  mardi 26/05</t>
  </si>
  <si>
    <t xml:space="preserve"> mercredi 27/05</t>
  </si>
  <si>
    <t xml:space="preserve"> jeudi 28/05</t>
  </si>
  <si>
    <t>vendredi 29/05</t>
  </si>
  <si>
    <t>Réétiquetage complet de tout les bacs</t>
  </si>
  <si>
    <r>
      <t xml:space="preserve">Papier
Carton
</t>
    </r>
    <r>
      <rPr>
        <b/>
        <sz val="16"/>
        <color rgb="FFFF0000"/>
        <rFont val="Arial"/>
        <family val="2"/>
      </rPr>
      <t>DIB</t>
    </r>
    <r>
      <rPr>
        <b/>
        <sz val="16"/>
        <color rgb="FF000000"/>
        <rFont val="Arial"/>
        <family val="2"/>
      </rPr>
      <t xml:space="preserve">
</t>
    </r>
  </si>
  <si>
    <r>
      <t>(68012) Banque Populaire AURA Les DEUX ALPES B/B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u/>
        <sz val="14"/>
        <color rgb="FF000000"/>
        <rFont val="Arial"/>
        <family val="2"/>
      </rPr>
      <t>Du 02/12 au 01/05/26</t>
    </r>
    <r>
      <rPr>
        <sz val="14"/>
        <color rgb="FF000000"/>
        <rFont val="Arial"/>
        <family val="2"/>
      </rPr>
      <t xml:space="preserve">
Du mardi au vendredi :  8h30-12h30 / 13h45-17h45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 xml:space="preserve">Du 02/05/26 au 02/12/26
</t>
    </r>
    <r>
      <rPr>
        <b/>
        <sz val="14"/>
        <color rgb="FFFF0000"/>
        <rFont val="Arial"/>
        <family val="2"/>
      </rPr>
      <t>Mardi ET Vendredi : 8h30-12h30 / 13h45-17h45</t>
    </r>
  </si>
  <si>
    <r>
      <t>(24736) KNAUF INDUSTRIE</t>
    </r>
    <r>
      <rPr>
        <sz val="14"/>
        <color rgb="FF000000"/>
        <rFont val="Arial"/>
        <family val="2"/>
      </rPr>
      <t xml:space="preserve">
78 avenue Louis Blériot
38590 St Etienne de St Geoirs
</t>
    </r>
    <r>
      <rPr>
        <b/>
        <sz val="14"/>
        <color rgb="FF000000"/>
        <rFont val="Arial"/>
        <family val="2"/>
      </rPr>
      <t xml:space="preserve">1X240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</si>
  <si>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t>RETRAIT DES CORBEILLES 30L (voir photo)</t>
  </si>
  <si>
    <r>
      <t xml:space="preserve">(81343) BNP LA TOUR DU PIN_7383 B/B
</t>
    </r>
    <r>
      <rPr>
        <sz val="16"/>
        <color rgb="FF000000"/>
        <rFont val="Arial"/>
        <family val="2"/>
      </rPr>
      <t>10 Rue des Récollets
38110 LA TOUR DU PIN</t>
    </r>
    <r>
      <rPr>
        <b/>
        <sz val="16"/>
        <color rgb="FF000000"/>
        <rFont val="Arial"/>
        <family val="2"/>
      </rPr>
      <t xml:space="preserve">
Mardi au Vendredi : 8h30-12h / 13h30-17h30</t>
    </r>
  </si>
  <si>
    <r>
      <rPr>
        <b/>
        <sz val="14"/>
        <color rgb="FF000000"/>
        <rFont val="Arial"/>
        <family val="2"/>
      </rPr>
      <t xml:space="preserve">(64671) DHL SASSENAGE
</t>
    </r>
    <r>
      <rPr>
        <sz val="14"/>
        <color rgb="FF000000"/>
        <rFont val="Arial"/>
        <family val="2"/>
      </rPr>
      <t xml:space="preserve">59 Avenue de Valence
38360 SASSENAGE
Rotation DIB + Films PE Hebdo
les passages doivent se faire entre 10h30 et 15h30.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1x770 DIB + 3x770 Films PE</t>
    </r>
  </si>
  <si>
    <t>DIB
Films plastiques</t>
  </si>
  <si>
    <t>S 22 :
Changer tout les bacs pour qu'ils correspondent aux plannings</t>
  </si>
  <si>
    <t>Papiers
Canettes
Bouteilles PET
Gobelets Cartons
Verre
Piles (ALD)
DEEE (ALD)</t>
  </si>
  <si>
    <t>S22 :
REMETTRE LES BONNES ETIQUETTES SUR LES 2 BACS ALD (TEXTILE ET CHAUSSURE)</t>
  </si>
  <si>
    <r>
      <t>(48105) MAAF MONTBONNOT</t>
    </r>
    <r>
      <rPr>
        <sz val="14"/>
        <color rgb="FF000000"/>
        <rFont val="Arial"/>
        <family val="2"/>
      </rPr>
      <t xml:space="preserve">
1330 Avenue de l'Europe
38330 MONTBONNOT-SAINT-MARTIN
Lundi au vendredi : 9h-12h  / 13h30-17h30 
</t>
    </r>
    <r>
      <rPr>
        <b/>
        <sz val="14"/>
        <color rgb="FF000000"/>
        <rFont val="Arial"/>
        <family val="2"/>
      </rPr>
      <t>Collecte à la corbeille</t>
    </r>
  </si>
  <si>
    <r>
      <rPr>
        <b/>
        <sz val="14"/>
        <color rgb="FF000000"/>
        <rFont val="Arial"/>
        <family val="2"/>
      </rPr>
      <t xml:space="preserve">(86973) CARREFOUR MARKET VEYNES
</t>
    </r>
    <r>
      <rPr>
        <sz val="14"/>
        <color rgb="FF000000"/>
        <rFont val="Arial"/>
        <family val="2"/>
      </rPr>
      <t>Route de Gap
05400 VEYNES</t>
    </r>
  </si>
  <si>
    <t>CLIENT ECOSYSTEM
ECHANGE DE 2 TUBIBOX + 2 LUMIBOX</t>
  </si>
  <si>
    <t xml:space="preserve">Benoit </t>
  </si>
  <si>
    <t>Initialement prévu 25/05</t>
  </si>
  <si>
    <r>
      <rPr>
        <b/>
        <sz val="14"/>
        <color rgb="FF000000"/>
        <rFont val="Arial"/>
        <family val="2"/>
      </rPr>
      <t xml:space="preserve">(24785) MONDIAL RELAY PORTE-DE-SAVOIE
</t>
    </r>
    <r>
      <rPr>
        <sz val="14"/>
        <color rgb="FF000000"/>
        <rFont val="Arial"/>
        <family val="2"/>
      </rPr>
      <t xml:space="preserve">1221 Avenue Christophe Colomb
73800 PORTE-DE-SAVOIE
</t>
    </r>
    <r>
      <rPr>
        <b/>
        <sz val="14"/>
        <color rgb="FF000000"/>
        <rFont val="Arial"/>
        <family val="2"/>
      </rPr>
      <t>1x360 Papiers/Cartons + 1x770 MD</t>
    </r>
  </si>
  <si>
    <t xml:space="preserve">Papiers
Cartons
Emballages en Mélange </t>
  </si>
  <si>
    <r>
      <t>(60072) GRIE de l'immeuble Horizon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</si>
  <si>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r>
      <rPr>
        <b/>
        <sz val="14"/>
        <color rgb="FF000000"/>
        <rFont val="Arial"/>
        <family val="2"/>
      </rPr>
      <t>(86214) Banque Populaire AURA Challes Les Eaux Le Thera</t>
    </r>
    <r>
      <rPr>
        <sz val="14"/>
        <color rgb="FF000000"/>
        <rFont val="Arial"/>
        <family val="2"/>
      </rPr>
      <t xml:space="preserve">
333 Avenue des Massettes
73190 CHALLES-LES-EAUX
</t>
    </r>
    <r>
      <rPr>
        <b/>
        <sz val="14"/>
        <color rgb="FFFF0000"/>
        <rFont val="Arial"/>
        <family val="2"/>
      </rPr>
      <t>1er étage</t>
    </r>
    <r>
      <rPr>
        <b/>
        <sz val="14"/>
        <color rgb="FF000000"/>
        <rFont val="Arial"/>
        <family val="2"/>
      </rPr>
      <t xml:space="preserve">
Sacs + Cartons à plat</t>
    </r>
  </si>
  <si>
    <t>PREMIERE COLLECTE S22 (JEUDI 28/05)</t>
  </si>
  <si>
    <r>
      <rPr>
        <b/>
        <sz val="14"/>
        <color rgb="FF000000"/>
        <rFont val="Arial"/>
        <family val="2"/>
      </rPr>
      <t xml:space="preserve">(24792) NANTET FRANCIN 
</t>
    </r>
    <r>
      <rPr>
        <sz val="14"/>
        <color rgb="FF000000"/>
        <rFont val="Arial"/>
        <family val="2"/>
      </rPr>
      <t xml:space="preserve">916 route des Chacellières
73800 Porte de Savoie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</si>
  <si>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rPr>
        <b/>
        <u/>
        <sz val="14"/>
        <color rgb="FF000000"/>
        <rFont val="Arial"/>
        <family val="2"/>
      </rPr>
      <t xml:space="preserve">PONCTUEL :
</t>
    </r>
    <r>
      <rPr>
        <b/>
        <sz val="14"/>
        <color rgb="FF000000"/>
        <rFont val="Arial"/>
        <family val="2"/>
      </rPr>
      <t xml:space="preserve">
LIVRAISON 2 CARTONS DE SACS 110L TRANSLUCIDES</t>
    </r>
  </si>
  <si>
    <r>
      <t xml:space="preserve">(24432)  BCH COMPRESSEURS
</t>
    </r>
    <r>
      <rPr>
        <sz val="14"/>
        <color rgb="FF000000"/>
        <rFont val="Arial"/>
        <family val="2"/>
      </rPr>
      <t xml:space="preserve">422 rue de la Jacquère 
Z.A. plan de Cumin
73800 Porte de Savoie
</t>
    </r>
    <r>
      <rPr>
        <b/>
        <sz val="14"/>
        <color rgb="FF000000"/>
        <rFont val="Arial"/>
        <family val="2"/>
      </rPr>
      <t>1x120 Papiers/Cartons + 1x240 MD</t>
    </r>
  </si>
  <si>
    <t>Initialement prévu 29/05</t>
  </si>
  <si>
    <r>
      <rPr>
        <b/>
        <sz val="14"/>
        <color rgb="FF000000"/>
        <rFont val="Arial"/>
        <family val="2"/>
      </rPr>
      <t xml:space="preserve">(24688) Grenoble Ecole de Management (GEM)
</t>
    </r>
    <r>
      <rPr>
        <sz val="14"/>
        <color rgb="FF000000"/>
        <rFont val="Arial"/>
        <family val="2"/>
      </rPr>
      <t xml:space="preserve">12 Rue Pierre Semard Eurpôle
</t>
    </r>
    <r>
      <rPr>
        <sz val="14"/>
        <color rgb="FFFF0000"/>
        <rFont val="Arial"/>
        <family val="2"/>
      </rPr>
      <t xml:space="preserve">2 cotés du batiment
</t>
    </r>
    <r>
      <rPr>
        <sz val="14"/>
        <color rgb="FF000000"/>
        <rFont val="Arial"/>
        <family val="2"/>
      </rPr>
      <t>38000 Grenoble
mardi au vendredi         07:00–22:00</t>
    </r>
  </si>
  <si>
    <r>
      <rPr>
        <b/>
        <sz val="14"/>
        <color rgb="FF000000"/>
        <rFont val="Arial"/>
        <family val="2"/>
      </rPr>
      <t xml:space="preserve">(84752) MAIRIE LES DEUX ALPES
</t>
    </r>
    <r>
      <rPr>
        <sz val="14"/>
        <color rgb="FF000000"/>
        <rFont val="Arial"/>
        <family val="2"/>
      </rPr>
      <t>48 Avenue de la Muzelle 
38860 Les Deux Alpes
8h30-12h / 14h-17h</t>
    </r>
  </si>
  <si>
    <t>Désarchivage de bacs 20 bacs 360 ( 2 aller-retour de 10x360)
A faire avec VALENTYN
Imprimer CDD</t>
  </si>
  <si>
    <r>
      <rPr>
        <b/>
        <sz val="14"/>
        <color rgb="FF000000"/>
        <rFont val="Arial"/>
        <family val="2"/>
      </rPr>
      <t xml:space="preserve">(25093) SAINT JEAN ROMANS SUR ISERE
</t>
    </r>
    <r>
      <rPr>
        <sz val="14"/>
        <color rgb="FF000000"/>
        <rFont val="Arial"/>
        <family val="2"/>
      </rPr>
      <t xml:space="preserve">49 Avenue de la Déportation
26100 ROMANS-SUR-ISERE
</t>
    </r>
    <r>
      <rPr>
        <b/>
        <sz val="16"/>
        <color rgb="FFFF0000"/>
        <rFont val="Arial"/>
        <family val="2"/>
      </rPr>
      <t xml:space="preserve">BADGE
</t>
    </r>
    <r>
      <rPr>
        <sz val="14"/>
        <color rgb="FF000000"/>
        <rFont val="Arial"/>
        <family val="2"/>
      </rPr>
      <t xml:space="preserve">
Claudie CONTAMINE : 04 75 05 83 80
Loris CROISSANT : 07 86 14 52 07 
Lundi au vendredi : 9h00 - 18h00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
1x360 Chaussures SECU</t>
    </r>
  </si>
  <si>
    <t>PONCTUEL :
FAIRE LA ROTATION DU BAC 360 SECU "CAUSSURES"</t>
  </si>
  <si>
    <t>Consignes particulières pour cette collecte</t>
  </si>
  <si>
    <t>ARTEM ABSENT DUREE INDETERMINEE DONC 5 COLLECTEURS + TARIK DISPO</t>
  </si>
  <si>
    <t>CAF VALENCE</t>
  </si>
  <si>
    <t>Lundi 01/06</t>
  </si>
  <si>
    <t xml:space="preserve">  mardi 2/06</t>
  </si>
  <si>
    <t xml:space="preserve"> mercredi 3/06</t>
  </si>
  <si>
    <t xml:space="preserve"> jeudi 04/06</t>
  </si>
  <si>
    <t>vendredi 05/06</t>
  </si>
  <si>
    <t>CEA + Allembert</t>
  </si>
  <si>
    <t>Tournée à 10H</t>
  </si>
  <si>
    <t>Fraikin</t>
  </si>
  <si>
    <r>
      <t xml:space="preserve">(24893) SPARTOO </t>
    </r>
    <r>
      <rPr>
        <b/>
        <sz val="18"/>
        <color rgb="FF00B0F0"/>
        <rFont val="Arial"/>
        <family val="2"/>
      </rPr>
      <t>A/B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</t>
    </r>
    <r>
      <rPr>
        <b/>
        <sz val="14"/>
        <color theme="3" tint="0.499984740745262"/>
        <rFont val="Arial"/>
        <family val="2"/>
      </rPr>
      <t>au 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</si>
  <si>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r>
      <t>(8752) Point P La Bathie</t>
    </r>
    <r>
      <rPr>
        <sz val="14"/>
        <color rgb="FF000000"/>
        <rFont val="Arial"/>
        <family val="2"/>
      </rPr>
      <t xml:space="preserve">
Rue du Bompan
73540 LA BATHIE
Lundi au vendredi : 7h30-12h00 / 13h30-17h30
</t>
    </r>
    <r>
      <rPr>
        <b/>
        <sz val="14"/>
        <color rgb="FF000000"/>
        <rFont val="Arial"/>
        <family val="2"/>
      </rPr>
      <t>2X360 Papiers/Cartons</t>
    </r>
  </si>
  <si>
    <r>
      <t xml:space="preserve">(24575) EASYVISTA (EX : COSERVIT) </t>
    </r>
    <r>
      <rPr>
        <b/>
        <sz val="18"/>
        <color rgb="FF00B0F0"/>
        <rFont val="Arial"/>
        <family val="2"/>
      </rPr>
      <t>B/B</t>
    </r>
    <r>
      <rPr>
        <sz val="14"/>
        <color rgb="FF000000"/>
        <rFont val="Arial"/>
        <family val="2"/>
      </rPr>
      <t xml:space="preserve">
18 Rue Henri Barbusse
38000 GRENOBLE
Mardi au vendredi : 9h00–12h00 / 14h00–18h00
</t>
    </r>
    <r>
      <rPr>
        <b/>
        <sz val="14"/>
        <color rgb="FF000000"/>
        <rFont val="Arial"/>
        <family val="2"/>
      </rPr>
      <t>Collecte à la corbeille en sacs (6 sacs)</t>
    </r>
  </si>
  <si>
    <r>
      <t>(24502) CADS La Bathie (TD 3247)</t>
    </r>
    <r>
      <rPr>
        <sz val="14"/>
        <color rgb="FF000000"/>
        <rFont val="Arial"/>
        <family val="2"/>
      </rPr>
      <t xml:space="preserve">
100 Rue Alphonse de Lamartine
73540 LA BATHIE
Mardi au vendredi : </t>
    </r>
    <r>
      <rPr>
        <b/>
        <sz val="14"/>
        <color rgb="FFFF0000"/>
        <rFont val="Arial"/>
        <family val="2"/>
      </rPr>
      <t>9h00 - 12h00</t>
    </r>
  </si>
  <si>
    <r>
      <t>(8804) France Travail Le Pont de Claix</t>
    </r>
    <r>
      <rPr>
        <sz val="14"/>
        <color rgb="FF000000"/>
        <rFont val="Arial"/>
        <family val="2"/>
      </rPr>
      <t xml:space="preserve">
1 Aenue Maréchal-Juin
38800 LE PONT-DE-CLAIX
Lundi au vendredi : 08h30–16h00
</t>
    </r>
    <r>
      <rPr>
        <b/>
        <sz val="14"/>
        <color rgb="FF000000"/>
        <rFont val="Arial"/>
        <family val="2"/>
      </rPr>
      <t>1x360 "Papiers" + 1x360 "MD"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Il n'y a pas d'accueil le jeudi après-midi dans aucune agence</t>
    </r>
    <r>
      <rPr>
        <sz val="14"/>
        <color rgb="FFFF0000"/>
        <rFont val="Arial"/>
        <family val="2"/>
      </rPr>
      <t>.</t>
    </r>
  </si>
  <si>
    <t>S 23 :
Changer tout les bacs pour qu'ils correspondent aux plannings</t>
  </si>
  <si>
    <t>Papiers
Cartons
Gobelets
Canettes
Bouteilles PET</t>
  </si>
  <si>
    <t>Déplacé du mercredi</t>
  </si>
  <si>
    <r>
      <t xml:space="preserve">(68032) Banque de Savoie GROUPE OLYMPIQUE ALBERTVILLE </t>
    </r>
    <r>
      <rPr>
        <sz val="14"/>
        <color rgb="FF000000"/>
        <rFont val="Arial"/>
        <family val="2"/>
      </rPr>
      <t xml:space="preserve">
(retail, Espace patrimoine Albertville)
735 AVENUE JOSEPH  FONTANET 
73200 ALBERTVILLE
</t>
    </r>
    <r>
      <rPr>
        <b/>
        <sz val="14"/>
        <color rgb="FF000000"/>
        <rFont val="Arial"/>
        <family val="2"/>
      </rPr>
      <t xml:space="preserve">
Cartons à collecter + 4 corbeilles ELISE papier à vider, réparties sur </t>
    </r>
    <r>
      <rPr>
        <b/>
        <u/>
        <sz val="14"/>
        <color rgb="FFFF0000"/>
        <rFont val="Arial"/>
        <family val="2"/>
      </rPr>
      <t>les quatre agences de ce point de collecte</t>
    </r>
    <r>
      <rPr>
        <b/>
        <sz val="14"/>
        <color rgb="FF000000"/>
        <rFont val="Arial"/>
        <family val="2"/>
      </rPr>
      <t xml:space="preserve"> :
- agence retail,
- centre d'affaires,
- banque privée,
- direction secteur.
</t>
    </r>
    <r>
      <rPr>
        <b/>
        <sz val="18"/>
        <color rgb="FFFF0000"/>
        <rFont val="Arial"/>
        <family val="2"/>
      </rPr>
      <t xml:space="preserve">PROTOCOLE OBLIGATOIRE
</t>
    </r>
    <r>
      <rPr>
        <sz val="14"/>
        <color rgb="FF000000"/>
        <rFont val="Arial"/>
        <family val="2"/>
      </rPr>
      <t xml:space="preserve">
Lundi au Jeudi : 8h30-12h / 13h40-17h30
Vendredi : 8h30-12h/ 13h40-16h20</t>
    </r>
  </si>
  <si>
    <r>
      <t xml:space="preserve">
(24608) ECM TECHNOLOGIE PONT DE CLAIX
</t>
    </r>
    <r>
      <rPr>
        <sz val="14"/>
        <color rgb="FF000000"/>
        <rFont val="Arial"/>
        <family val="2"/>
      </rPr>
      <t xml:space="preserve">Voie des Collines
38800 LE PONT-DE-CLAIX
Lundi au vendredi : 08h00–18h00
</t>
    </r>
    <r>
      <rPr>
        <b/>
        <sz val="14"/>
        <color rgb="FF000000"/>
        <rFont val="Arial"/>
        <family val="2"/>
      </rPr>
      <t xml:space="preserve">2x360 Papiers/Cartons + 2x360 MD
</t>
    </r>
    <r>
      <rPr>
        <b/>
        <u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S23 </t>
    </r>
    <r>
      <rPr>
        <b/>
        <sz val="14"/>
        <color rgb="FF00B050"/>
        <rFont val="Arial"/>
        <family val="2"/>
      </rPr>
      <t xml:space="preserve">: LIVRAISON 3 AQUILUXS GOBELETS </t>
    </r>
  </si>
  <si>
    <t>Papiers
Cartons 
Verre
Bouteilles PET
Canettes
Gobelets cartons
DEEE (ALD)
Cartouches (ALD)</t>
  </si>
  <si>
    <r>
      <t>(24550) CHAM Albertville A/B</t>
    </r>
    <r>
      <rPr>
        <sz val="14"/>
        <color rgb="FF000000"/>
        <rFont val="Arial"/>
        <family val="2"/>
      </rPr>
      <t xml:space="preserve">
253 Rue Pierre de Coubertin
73200 ALBERTVILLE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BADGE + Petites clefs pour bacs sécu
</t>
    </r>
    <r>
      <rPr>
        <b/>
        <u/>
        <sz val="14"/>
        <color rgb="FF00B050"/>
        <rFont val="Arial"/>
        <family val="2"/>
      </rPr>
      <t xml:space="preserve">BACS SPECIAUX </t>
    </r>
  </si>
  <si>
    <r>
      <t>(24872) SERVICE TECHNIQUE ET URBANISME A/C</t>
    </r>
    <r>
      <rPr>
        <sz val="14"/>
        <color rgb="FF000000"/>
        <rFont val="Arial"/>
        <family val="2"/>
      </rPr>
      <t xml:space="preserve">
43 Avenue Maquis de l'Oisans
38800 LE PONT-DE-CLAIX
</t>
    </r>
    <r>
      <rPr>
        <sz val="14"/>
        <color rgb="FFFF0000"/>
        <rFont val="Arial"/>
        <family val="2"/>
      </rPr>
      <t xml:space="preserve">Coordonnées GPS 45.119463, 5.701846
</t>
    </r>
    <r>
      <rPr>
        <b/>
        <sz val="14"/>
        <color theme="1"/>
        <rFont val="Arial"/>
        <family val="2"/>
      </rPr>
      <t>1x360 Papiers/Cartons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</si>
  <si>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r>
      <t>(78705) MATERNITE CHAM ALBERTVILLE GUIGOZ B/B</t>
    </r>
    <r>
      <rPr>
        <sz val="14"/>
        <color rgb="FF000000"/>
        <rFont val="Arial"/>
        <family val="2"/>
      </rPr>
      <t xml:space="preserve">
253 Rue pierre de Coubertin
73200 ALBERTVILLE 
</t>
    </r>
    <r>
      <rPr>
        <b/>
        <sz val="14"/>
        <color rgb="FFFF0000"/>
        <rFont val="Arial"/>
        <family val="2"/>
      </rPr>
      <t>SUIVRE LES INDICATIONS DE L'ODM</t>
    </r>
  </si>
  <si>
    <r>
      <t xml:space="preserve">(24768) MAISON DES ASSOCIATIONS B/C
</t>
    </r>
    <r>
      <rPr>
        <sz val="14"/>
        <color rgb="FF000000"/>
        <rFont val="Arial"/>
        <family val="2"/>
      </rPr>
      <t xml:space="preserve">29 Avenue du Maquis de l'oisans
38800 LE PONT-DE-CLAIX
</t>
    </r>
    <r>
      <rPr>
        <sz val="14"/>
        <color rgb="FFFF0000"/>
        <rFont val="Arial"/>
        <family val="2"/>
      </rPr>
      <t xml:space="preserve">Coordonnées GPS 45.121753, 5.700519
</t>
    </r>
    <r>
      <rPr>
        <b/>
        <sz val="14"/>
        <rFont val="Arial"/>
        <family val="2"/>
      </rPr>
      <t xml:space="preserve">1X240 Papiers </t>
    </r>
    <r>
      <rPr>
        <b/>
        <u/>
        <sz val="14"/>
        <color rgb="FFFF0000"/>
        <rFont val="Arial"/>
        <family val="2"/>
      </rPr>
      <t>SECU</t>
    </r>
  </si>
  <si>
    <r>
      <t>(64401) CHAM Ehpad Claude Léger</t>
    </r>
    <r>
      <rPr>
        <sz val="14"/>
        <color rgb="FF000000"/>
        <rFont val="Arial"/>
        <family val="2"/>
      </rPr>
      <t xml:space="preserve">
457 Chemin des Trois-Poiriers
73200 ALBERTVILLE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Bouchons à l'accueil
</t>
    </r>
    <r>
      <rPr>
        <b/>
        <sz val="14"/>
        <color rgb="FFFF0000"/>
        <rFont val="Arial"/>
        <family val="2"/>
      </rPr>
      <t xml:space="preserve">Code porte 1806 </t>
    </r>
  </si>
  <si>
    <r>
      <t xml:space="preserve">(24416) ARCHIVES Le PONT de CAIX C/C
</t>
    </r>
    <r>
      <rPr>
        <sz val="14"/>
        <color rgb="FF000000"/>
        <rFont val="Arial"/>
        <family val="2"/>
      </rPr>
      <t xml:space="preserve">4 Avenue du Maquis de l'Oisans
38800 LE PONT-DE-CLAIX
</t>
    </r>
    <r>
      <rPr>
        <b/>
        <sz val="14"/>
        <color rgb="FF000000"/>
        <rFont val="Arial"/>
        <family val="2"/>
      </rPr>
      <t>1x240 Papiers</t>
    </r>
  </si>
  <si>
    <t>Avancée du mardi</t>
  </si>
  <si>
    <r>
      <t>(8412) CIC Albertville A/B</t>
    </r>
    <r>
      <rPr>
        <sz val="14"/>
        <color rgb="FF000000"/>
        <rFont val="Arial"/>
        <family val="2"/>
      </rPr>
      <t xml:space="preserve">
96 Rue de la République
73200 ALBERTVILLE
Mardi : 9h00-12h30 / 14h00-18h00
Mercredi au vendredi : 9h00-12h30 / 13h30-18h00
</t>
    </r>
    <r>
      <rPr>
        <b/>
        <sz val="14"/>
        <color rgb="FFFF0000"/>
        <rFont val="Arial"/>
        <family val="2"/>
      </rPr>
      <t>Si demande de l'agence : livrer 1 rouleau sacs noirs et/ou 1 rouleau de sacs transparents</t>
    </r>
  </si>
  <si>
    <r>
      <t>(24710) MAIRIE PONT DE CLAIX</t>
    </r>
    <r>
      <rPr>
        <sz val="14"/>
        <color rgb="FF000000"/>
        <rFont val="Arial"/>
        <family val="2"/>
      </rPr>
      <t xml:space="preserve">
Rue Parmentier
38800 LE PONT-DE-CLAIX
</t>
    </r>
    <r>
      <rPr>
        <b/>
        <sz val="14"/>
        <color rgb="FF000000"/>
        <rFont val="Arial"/>
        <family val="2"/>
      </rPr>
      <t xml:space="preserve">2x360 "Papiers/Cartons" </t>
    </r>
    <r>
      <rPr>
        <b/>
        <u/>
        <sz val="14"/>
        <color rgb="FFFF0000"/>
        <rFont val="Arial"/>
        <family val="2"/>
      </rPr>
      <t>SECU</t>
    </r>
  </si>
  <si>
    <r>
      <t>(10969) LCL Albertville B/B</t>
    </r>
    <r>
      <rPr>
        <sz val="14"/>
        <color rgb="FF000000"/>
        <rFont val="Arial"/>
        <family val="2"/>
      </rPr>
      <t xml:space="preserve">
47 Rue de la République
73200 ALBERTVILLE
Mardi, mercredi et vendredi : 8h30-12h00 / 13h30-18h00
Jeudi : 8h30-12h00 / 14h30-18h00
</t>
    </r>
    <r>
      <rPr>
        <b/>
        <sz val="14"/>
        <color rgb="FFFF0000"/>
        <rFont val="Arial"/>
        <family val="2"/>
      </rPr>
      <t>COLLECTE DIB</t>
    </r>
  </si>
  <si>
    <r>
      <t xml:space="preserve">Papiers
Cartons
</t>
    </r>
    <r>
      <rPr>
        <b/>
        <sz val="14"/>
        <color rgb="FFFF0000"/>
        <rFont val="Arial"/>
        <family val="2"/>
      </rPr>
      <t>DIB</t>
    </r>
  </si>
  <si>
    <r>
      <t>(24650) ETAT CIVIL Le Pont de Claix</t>
    </r>
    <r>
      <rPr>
        <sz val="14"/>
        <color rgb="FF000000"/>
        <rFont val="Arial"/>
        <family val="2"/>
      </rPr>
      <t xml:space="preserve">
Place du 8 mai 1945
38800 LE PONT-DE-CLAIX
</t>
    </r>
    <r>
      <rPr>
        <b/>
        <sz val="14"/>
        <color rgb="FF000000"/>
        <rFont val="Arial"/>
        <family val="2"/>
      </rPr>
      <t>1x240 "Papiers/Cartons"</t>
    </r>
  </si>
  <si>
    <r>
      <t xml:space="preserve">(24933) WC Loc </t>
    </r>
    <r>
      <rPr>
        <sz val="14"/>
        <color rgb="FF000000"/>
        <rFont val="Arial"/>
        <family val="2"/>
      </rPr>
      <t xml:space="preserve">
24 Rue Aristide Berges
38800 LE PONT-DE-CLAIX
Lundi au jeudi : 08h00–12 00 / 13h30–17h30
Vendredi : 08h00–12h00 / 13h30–16h30
</t>
    </r>
    <r>
      <rPr>
        <b/>
        <sz val="14"/>
        <color rgb="FF000000"/>
        <rFont val="Arial"/>
        <family val="2"/>
      </rPr>
      <t>1x240 "Papiers/Cartons" + 1x240 "MD"</t>
    </r>
  </si>
  <si>
    <t>Papiers
Cartons
Canettes</t>
  </si>
  <si>
    <r>
      <rPr>
        <b/>
        <sz val="14"/>
        <color rgb="FF000000"/>
        <rFont val="Arial"/>
        <family val="2"/>
      </rPr>
      <t xml:space="preserve">(63950) ORTEC ALBERTVILLE
</t>
    </r>
    <r>
      <rPr>
        <sz val="14"/>
        <color rgb="FF000000"/>
        <rFont val="Arial"/>
        <family val="2"/>
      </rPr>
      <t xml:space="preserve">4 Rue Henri Cartier Moulin
73200 ALBERTVILLE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au vendredi : 8h-16h
</t>
    </r>
    <r>
      <rPr>
        <b/>
        <sz val="14"/>
        <color rgb="FF000000"/>
        <rFont val="Arial"/>
        <family val="2"/>
      </rPr>
      <t xml:space="preserve">
1 sac de papiers</t>
    </r>
  </si>
  <si>
    <t>Installation du client (aquilux) + première collecte S23 (Jeudi 04/06)</t>
  </si>
  <si>
    <r>
      <t>(8364) CERA Le Pont de Claix A/C</t>
    </r>
    <r>
      <rPr>
        <sz val="14"/>
        <color rgb="FF000000"/>
        <rFont val="Arial"/>
        <family val="2"/>
      </rPr>
      <t xml:space="preserve">
15 Cours Saint-André
38800 LE PONT-DE-CLAIX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</si>
  <si>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(24421) AREA Voreppe B/C
</t>
    </r>
    <r>
      <rPr>
        <sz val="14"/>
        <color rgb="FF000000"/>
        <rFont val="Arial"/>
        <family val="2"/>
      </rPr>
      <t xml:space="preserve">Pont de Veurey
38340 VOREPPE
</t>
    </r>
    <r>
      <rPr>
        <b/>
        <sz val="14"/>
        <color rgb="FF000000"/>
        <rFont val="Arial"/>
        <family val="2"/>
      </rPr>
      <t>1X360 MD</t>
    </r>
  </si>
  <si>
    <r>
      <rPr>
        <b/>
        <sz val="14"/>
        <color rgb="FF000000"/>
        <rFont val="Arial"/>
        <family val="2"/>
      </rPr>
      <t xml:space="preserve">(64822) MMV LES SAISIES - CHALET DES CIMES
</t>
    </r>
    <r>
      <rPr>
        <sz val="14"/>
        <color rgb="FF000000"/>
        <rFont val="Arial"/>
        <family val="2"/>
      </rPr>
      <t xml:space="preserve">RT LES CHALETS DES CIMES - LES SAISIES
401 Avenue des cimes
73620  HAUTELUCE (les saisies)
</t>
    </r>
    <r>
      <rPr>
        <b/>
        <sz val="14"/>
        <color rgb="FFFF0000"/>
        <rFont val="Arial"/>
        <family val="2"/>
      </rPr>
      <t xml:space="preserve">
Du 27/06/26 au 29/08/26</t>
    </r>
  </si>
  <si>
    <t>Début de contrat S27</t>
  </si>
  <si>
    <r>
      <t>(48104) MAAF-LE PONT DE CLAIX B/C</t>
    </r>
    <r>
      <rPr>
        <sz val="14"/>
        <color rgb="FF000000"/>
        <rFont val="Arial"/>
        <family val="2"/>
      </rPr>
      <t xml:space="preserve">
22  Cours Saint André 
38800 LE PONT-DE-CLAIX 
Lundi au Vendredi : 9h-12h / 13h30-17h30 
</t>
    </r>
    <r>
      <rPr>
        <b/>
        <sz val="14"/>
        <color rgb="FF000000"/>
        <rFont val="Arial"/>
        <family val="2"/>
      </rPr>
      <t>Collecte à la corbeille</t>
    </r>
  </si>
  <si>
    <r>
      <t>(24841) POLICE MUNICIPALE Le Pont de Claix C/C</t>
    </r>
    <r>
      <rPr>
        <sz val="14"/>
        <color rgb="FF000000"/>
        <rFont val="Arial"/>
        <family val="2"/>
      </rPr>
      <t xml:space="preserve">
39 Cours Saint André
38800 LE PONT-DE-CLAIX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ALLER AU POSTE ET DEMANDER BAC
</t>
    </r>
    <r>
      <rPr>
        <b/>
        <sz val="14"/>
        <rFont val="Arial"/>
        <family val="2"/>
      </rPr>
      <t>1x240 "Papiers/Cartons"</t>
    </r>
  </si>
  <si>
    <r>
      <t xml:space="preserve">(24767) MAISON DE L'HABITANT Le Pont de Claix
</t>
    </r>
    <r>
      <rPr>
        <sz val="14"/>
        <color rgb="FF000000"/>
        <rFont val="Arial"/>
        <family val="2"/>
      </rPr>
      <t xml:space="preserve">Avenue des Iles de Mars
38800 LE PONT-DE-CLAIX
</t>
    </r>
    <r>
      <rPr>
        <b/>
        <sz val="14"/>
        <color rgb="FFFF0000"/>
        <rFont val="Arial"/>
        <family val="2"/>
      </rPr>
      <t>DEMANDER OUVERTURE LOCAL</t>
    </r>
    <r>
      <rPr>
        <b/>
        <sz val="14"/>
        <color rgb="FF000000"/>
        <rFont val="Arial"/>
        <family val="2"/>
      </rPr>
      <t xml:space="preserve">
1x120 "Papiers/Cartons" + 1x240 "Papiers/Cartons" </t>
    </r>
    <r>
      <rPr>
        <b/>
        <u/>
        <sz val="14"/>
        <color rgb="FFFF0000"/>
        <rFont val="Arial"/>
        <family val="2"/>
      </rPr>
      <t>SECU</t>
    </r>
  </si>
  <si>
    <r>
      <t>(24410) AMPHITHEATRE ET BIBLIOTHEQUE Le Pont de Claix</t>
    </r>
    <r>
      <rPr>
        <sz val="14"/>
        <color rgb="FF000000"/>
        <rFont val="Arial"/>
        <family val="2"/>
      </rPr>
      <t xml:space="preserve">
Place Michel Couetoux
38800 LE PONT-DE-CLAIX
</t>
    </r>
    <r>
      <rPr>
        <b/>
        <sz val="14"/>
        <color rgb="FFFF0000"/>
        <rFont val="Arial"/>
        <family val="2"/>
      </rPr>
      <t xml:space="preserve">
Bacs AMPHITHEATRE ET BIBLIOTHEQUE AU MEME ENDROIT DEMANDER ACCES AMPHITHEATRE
</t>
    </r>
    <r>
      <rPr>
        <b/>
        <sz val="14"/>
        <color theme="1"/>
        <rFont val="Arial"/>
        <family val="2"/>
      </rPr>
      <t>1x360 "Papiers/Cartons"</t>
    </r>
  </si>
  <si>
    <r>
      <t>(24625) EDF Le Pont de Claix</t>
    </r>
    <r>
      <rPr>
        <sz val="14"/>
        <color rgb="FF000000"/>
        <rFont val="Arial"/>
        <family val="2"/>
      </rPr>
      <t xml:space="preserve">
11 Allée de La Houille Blanche 
38800 LE PONT-DE-CLAIX
</t>
    </r>
    <r>
      <rPr>
        <sz val="14"/>
        <color theme="1"/>
        <rFont val="Arial"/>
        <family val="2"/>
      </rPr>
      <t>Portail ouvert de 7h à 12h et 13h à 17h</t>
    </r>
  </si>
  <si>
    <r>
      <t>(56568) AFPA - ATALIAN</t>
    </r>
    <r>
      <rPr>
        <sz val="14"/>
        <color rgb="FF000000"/>
        <rFont val="Arial"/>
        <family val="2"/>
      </rPr>
      <t xml:space="preserve">
34 Avenue Victor Hugo
38800 LE PONT-DE-CLAIX
</t>
    </r>
    <r>
      <rPr>
        <b/>
        <sz val="14"/>
        <color rgb="FF000000"/>
        <rFont val="Arial"/>
        <family val="2"/>
      </rPr>
      <t>5x360 Papiers</t>
    </r>
  </si>
  <si>
    <r>
      <t>(24388) ESPACE 4</t>
    </r>
    <r>
      <rPr>
        <sz val="14"/>
        <rFont val="Arial"/>
        <family val="2"/>
      </rPr>
      <t xml:space="preserve">
6 Rue de l'Europe
38640 CLAIX
</t>
    </r>
    <r>
      <rPr>
        <b/>
        <sz val="14"/>
        <rFont val="Arial"/>
        <family val="2"/>
      </rPr>
      <t>1x770 MD</t>
    </r>
  </si>
  <si>
    <t>2026 :
S03
S11
S19
S27
S35
S43
S51</t>
  </si>
  <si>
    <t xml:space="preserve">Papiers
Cartons
Gobelets </t>
  </si>
  <si>
    <r>
      <t>(68011) Banque Populaire AURA PONT-de-CLAIX</t>
    </r>
    <r>
      <rPr>
        <sz val="14"/>
        <color rgb="FF000000"/>
        <rFont val="Arial"/>
        <family val="2"/>
      </rPr>
      <t xml:space="preserve">
1 Rue du Trieves 
38800 LE PONT-DE-CLAIX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</si>
  <si>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 xml:space="preserve">(24630) EHPAD Le Pont de Claix
</t>
    </r>
    <r>
      <rPr>
        <sz val="14"/>
        <color rgb="FF000000"/>
        <rFont val="Arial"/>
        <family val="2"/>
      </rPr>
      <t xml:space="preserve">14 Auguste et Edith Goirand
38800 LE PONT-DE-CLAIX
</t>
    </r>
    <r>
      <rPr>
        <b/>
        <sz val="14"/>
        <color rgb="FF000000"/>
        <rFont val="Arial"/>
        <family val="2"/>
      </rPr>
      <t xml:space="preserve">1x360 "Papiers/Cartons"
</t>
    </r>
    <r>
      <rPr>
        <b/>
        <sz val="14"/>
        <color rgb="FFFF0000"/>
        <rFont val="Arial"/>
        <family val="2"/>
      </rPr>
      <t>Code 3880#</t>
    </r>
  </si>
  <si>
    <r>
      <t xml:space="preserve">(73996) ARTELIA PONT DE CLAIX
</t>
    </r>
    <r>
      <rPr>
        <sz val="14"/>
        <color rgb="FF000000"/>
        <rFont val="Arial"/>
        <family val="2"/>
      </rPr>
      <t>4 Avenue du Général de Gaulle
38800 LE PONT-DE-CLAIX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7h30-12h  / 13h-16h30</t>
    </r>
    <r>
      <rPr>
        <b/>
        <sz val="14"/>
        <color rgb="FF000000"/>
        <rFont val="Arial"/>
        <family val="2"/>
      </rPr>
      <t xml:space="preserve">
1x360 Papiers, 1x770 Cartons et 1x770 MD
+ 2x120 Aérosols </t>
    </r>
    <r>
      <rPr>
        <b/>
        <sz val="14"/>
        <color rgb="FFFF0000"/>
        <rFont val="Arial"/>
        <family val="2"/>
      </rPr>
      <t>ALD</t>
    </r>
  </si>
  <si>
    <r>
      <t xml:space="preserve">(24527) CCAS Le Pont de Claix
</t>
    </r>
    <r>
      <rPr>
        <sz val="14"/>
        <color rgb="FF000000"/>
        <rFont val="Arial"/>
        <family val="2"/>
      </rPr>
      <t xml:space="preserve">27 Avenue Antoine Girard
38800 LE PONT-DE-CLAIX
</t>
    </r>
    <r>
      <rPr>
        <sz val="14"/>
        <color rgb="FFFF0000"/>
        <rFont val="Arial"/>
        <family val="2"/>
      </rPr>
      <t xml:space="preserve">Coordonnées GPS : 45.127976, 5.697777
</t>
    </r>
    <r>
      <rPr>
        <b/>
        <sz val="14"/>
        <color theme="1"/>
        <rFont val="Arial"/>
        <family val="2"/>
      </rPr>
      <t>1x360 "Papiers/Cartons"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</si>
  <si>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r>
      <rPr>
        <b/>
        <sz val="14"/>
        <color rgb="FF000000"/>
        <rFont val="Arial"/>
        <family val="2"/>
      </rPr>
      <t xml:space="preserve">(64671) DHL SASSENAGE
</t>
    </r>
    <r>
      <rPr>
        <sz val="14"/>
        <color rgb="FF000000"/>
        <rFont val="Arial"/>
        <family val="2"/>
      </rPr>
      <t xml:space="preserve">59 Avenue de Valence
38360 Sassenage
</t>
    </r>
    <r>
      <rPr>
        <b/>
        <sz val="14"/>
        <color rgb="FFFF0000"/>
        <rFont val="Arial"/>
        <family val="2"/>
      </rPr>
      <t xml:space="preserve">Les passages doivent se faire entre 10h30 et 15h30 avec signature et présentation à l'accueil obligatoire
</t>
    </r>
    <r>
      <rPr>
        <b/>
        <sz val="14"/>
        <color rgb="FF000000"/>
        <rFont val="Arial"/>
        <family val="2"/>
      </rPr>
      <t>1x770 DIB
2x 770 Carton
3x770 Films plastiques
1x770 MD + Glassine</t>
    </r>
  </si>
  <si>
    <t xml:space="preserve">
1x770 DIB
2x 770 Carton
3x770 Films plastiques
1x770 MD + Glassine</t>
  </si>
  <si>
    <t>Banques des stations
Fontaine 
 + Val d'Isère 
+Tignes
+La plagne
et retour à Fontaine = 6h de routes 
2h entre la plagne et Fontaine</t>
  </si>
  <si>
    <t>Chartreuse Complet/  Pays Voironnais</t>
  </si>
  <si>
    <r>
      <t>(24441) Blanchon Group</t>
    </r>
    <r>
      <rPr>
        <sz val="14"/>
        <color rgb="FF000000"/>
        <rFont val="Arial"/>
        <family val="2"/>
      </rPr>
      <t xml:space="preserve">
270 Route du Stade
73330 DOMESSIN
</t>
    </r>
    <r>
      <rPr>
        <b/>
        <sz val="14"/>
        <color rgb="FF000000"/>
        <rFont val="Arial"/>
        <family val="2"/>
      </rPr>
      <t xml:space="preserve">1x360 Papiers + 1x770 MD
</t>
    </r>
    <r>
      <rPr>
        <b/>
        <sz val="14"/>
        <color rgb="FFFF0000"/>
        <rFont val="Arial"/>
        <family val="2"/>
      </rPr>
      <t xml:space="preserve">
SIGNATURE DU RESGISTRE A L'ACCUEIL OBLIGATOIRE</t>
    </r>
  </si>
  <si>
    <t>Papiers
Bouteilles PET
Gobelets
Canettes
Piles (ALD)
Ampoules (ALD)
DEEE (ALD)
Cartouches (ALD)</t>
  </si>
  <si>
    <r>
      <rPr>
        <b/>
        <sz val="14"/>
        <color rgb="FF000000"/>
        <rFont val="Arial"/>
        <family val="2"/>
      </rPr>
      <t xml:space="preserve">(26585) MMV ALPE D'HUEZ BERGERS
</t>
    </r>
    <r>
      <rPr>
        <sz val="14"/>
        <color rgb="FF000000"/>
        <rFont val="Arial"/>
        <family val="2"/>
      </rPr>
      <t xml:space="preserve">VILLAGE CLUB LES BERGERS - ZAC LES
BERGERS
38750 ALPES D'HUEZ
</t>
    </r>
    <r>
      <rPr>
        <b/>
        <sz val="14"/>
        <color rgb="FFFF0000"/>
        <rFont val="Arial"/>
        <family val="2"/>
      </rPr>
      <t>Du 28/06/26 au 29/08/26</t>
    </r>
  </si>
  <si>
    <r>
      <t>(24585) Cromology Research &amp; Industry</t>
    </r>
    <r>
      <rPr>
        <sz val="14"/>
        <color rgb="FF000000"/>
        <rFont val="Arial"/>
        <family val="2"/>
      </rPr>
      <t xml:space="preserve">
CD 921 Le Gunin
73520 LA BRIDOIRE
Lundi au jeudi : 8h00 - 20h00
Vendredi : 8h00 - 18h00
</t>
    </r>
    <r>
      <rPr>
        <b/>
        <sz val="14"/>
        <color rgb="FFFF0000"/>
        <rFont val="Arial"/>
        <family val="2"/>
      </rPr>
      <t>Porter des vêtements couvrants / en plus des chaussures et lunettes de sécurité et gilet haute visibilité</t>
    </r>
  </si>
  <si>
    <r>
      <t xml:space="preserve">(68016) Banque de Savoie CHAMBERY THEATRE  </t>
    </r>
    <r>
      <rPr>
        <sz val="14"/>
        <color rgb="FF000000"/>
        <rFont val="Arial"/>
        <family val="2"/>
      </rPr>
      <t xml:space="preserve">
6 Boulevard du Théatre
73000 CHAMBERY
Mardi au Vendredi  : 8h35 -12h30 / 13h30-17h40</t>
    </r>
    <r>
      <rPr>
        <b/>
        <sz val="14"/>
        <color rgb="FFFF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</si>
  <si>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(24525) HOTEL CAMPANILE </t>
    </r>
    <r>
      <rPr>
        <b/>
        <sz val="18"/>
        <color rgb="FF00B0F0"/>
        <rFont val="Arial"/>
        <family val="2"/>
      </rPr>
      <t>A/B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29 Rue René Cassin 
38120 SAINT-EGREVE
</t>
    </r>
    <r>
      <rPr>
        <b/>
        <sz val="14"/>
        <color rgb="FF000000"/>
        <rFont val="Arial"/>
        <family val="2"/>
      </rPr>
      <t>2x240 Verre</t>
    </r>
  </si>
  <si>
    <r>
      <t>(24508) CADS Les Echelles</t>
    </r>
    <r>
      <rPr>
        <sz val="14"/>
        <color rgb="FF000000"/>
        <rFont val="Arial"/>
        <family val="2"/>
      </rPr>
      <t xml:space="preserve">
124 Rue de l'Hôtel de ville
73360 LES ECHELLES
Mardi au vendredi : 9h00-12h00 / 14h-18h</t>
    </r>
  </si>
  <si>
    <r>
      <t xml:space="preserve">(78724) Banque de Savoie </t>
    </r>
    <r>
      <rPr>
        <b/>
        <sz val="14"/>
        <color rgb="FFFF0000"/>
        <rFont val="Arial"/>
        <family val="2"/>
      </rPr>
      <t>Siège de Chambéry (Site repli pour Travaux)</t>
    </r>
    <r>
      <rPr>
        <sz val="14"/>
        <color rgb="FF000000"/>
        <rFont val="Arial"/>
        <family val="2"/>
      </rPr>
      <t xml:space="preserve">
5 Rue Francois Charvet
73000 CHAMBERY
Mardi au Vendredi  : 8h35-12h30 / 13h30-17h40
</t>
    </r>
    <r>
      <rPr>
        <b/>
        <sz val="14"/>
        <color rgb="FFFF0000"/>
        <rFont val="Arial"/>
        <family val="2"/>
      </rPr>
      <t xml:space="preserve">BADGE
</t>
    </r>
    <r>
      <rPr>
        <b/>
        <sz val="14"/>
        <color theme="1"/>
        <rFont val="Arial"/>
        <family val="2"/>
      </rPr>
      <t>2x360 Papiers + 1x360 Carton + 2x360 MD</t>
    </r>
  </si>
  <si>
    <r>
      <t xml:space="preserve">(24590) DALKIA </t>
    </r>
    <r>
      <rPr>
        <b/>
        <sz val="18"/>
        <color rgb="FF00B0F0"/>
        <rFont val="Arial"/>
        <family val="2"/>
      </rPr>
      <t>B/B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27 Rue René Cassin
38120 SAINT-EGREVE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</si>
  <si>
    <r>
      <t xml:space="preserve">(24645) ESPACS Laurent du pont </t>
    </r>
    <r>
      <rPr>
        <sz val="14"/>
        <color rgb="FF000000"/>
        <rFont val="Arial"/>
        <family val="2"/>
      </rPr>
      <t xml:space="preserve">
8 ZA, Grange Venin
38380 SAINT-LAURENT-DU-PONT
Lundi au vendredi : 08h00–12h00 / 14h00–18h00
</t>
    </r>
    <r>
      <rPr>
        <b/>
        <sz val="14"/>
        <color rgb="FF000000"/>
        <rFont val="Arial"/>
        <family val="2"/>
      </rPr>
      <t xml:space="preserve">
1x360 MD</t>
    </r>
  </si>
  <si>
    <t>Papiers
Cartons
Gobelets
Bouteilles PET</t>
  </si>
  <si>
    <r>
      <t xml:space="preserve">(83052) BOUYGUES BATIMENT SUD EST CHAMBERY
</t>
    </r>
    <r>
      <rPr>
        <sz val="14"/>
        <color rgb="FF000000"/>
        <rFont val="Arial"/>
        <family val="2"/>
      </rPr>
      <t>6 Rue Pierre Veyrat
73000 CHAMBERY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3ème étage
</t>
    </r>
    <r>
      <rPr>
        <sz val="14"/>
        <rFont val="Arial"/>
        <family val="2"/>
      </rPr>
      <t xml:space="preserve">Lundi au vendredi : 9h-17h
</t>
    </r>
    <r>
      <rPr>
        <b/>
        <sz val="14"/>
        <color rgb="FFFF0000"/>
        <rFont val="Arial"/>
        <family val="2"/>
      </rPr>
      <t xml:space="preserve">
Ne pas collecter le DIB
</t>
    </r>
    <r>
      <rPr>
        <b/>
        <sz val="14"/>
        <rFont val="Arial"/>
        <family val="2"/>
      </rPr>
      <t>Sacs</t>
    </r>
  </si>
  <si>
    <t>PONCTUEL S23 :
VIDER (POIGNEE BLANCHE EN BAS DU TIUBE) MEUBLE PILES DANS UNE CAISSE CROCO AVEC VERMICULITE</t>
  </si>
  <si>
    <r>
      <t xml:space="preserve">(49098) MAIRIE DE LA SURE EN CHARTREUSE
</t>
    </r>
    <r>
      <rPr>
        <sz val="14"/>
        <color rgb="FF000000"/>
        <rFont val="Arial"/>
        <family val="2"/>
      </rPr>
      <t xml:space="preserve">1  Place des Charminelles
38134 LA SURE EN CHARTREUSE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BAC 360 Sécu avec fente</t>
    </r>
    <r>
      <rPr>
        <b/>
        <sz val="14"/>
        <color rgb="FF000000"/>
        <rFont val="Arial"/>
        <family val="2"/>
      </rPr>
      <t xml:space="preserve">
LUNDI / 15H-17H
MARDI / 15H -17H
MERCREDI / 15H-18H
</t>
    </r>
    <r>
      <rPr>
        <b/>
        <sz val="14"/>
        <color rgb="FFFF0000"/>
        <rFont val="Arial"/>
        <family val="2"/>
      </rPr>
      <t>JEUDI 10H-12H</t>
    </r>
    <r>
      <rPr>
        <b/>
        <sz val="14"/>
        <color rgb="FF000000"/>
        <rFont val="Arial"/>
        <family val="2"/>
      </rPr>
      <t xml:space="preserve">
VENDREDI 15H-19H
Signaler notre présence avec la sonnette qui se trouve à côté de la porte d'entrée de la mairie.</t>
    </r>
  </si>
  <si>
    <t>Papiers confidentiesl à détruire</t>
  </si>
  <si>
    <r>
      <t>(67998) Banque Populaire AURA AE CENTR'ALP</t>
    </r>
    <r>
      <rPr>
        <sz val="14"/>
        <color rgb="FF000000"/>
        <rFont val="Arial"/>
        <family val="2"/>
      </rPr>
      <t xml:space="preserve">
196 Rue du Rocher de Lorzier
38430 MOIRANS
Lundi au Vendredi : 8h30-12h00 / 13h45-17h45
</t>
    </r>
    <r>
      <rPr>
        <b/>
        <sz val="14"/>
        <color rgb="FF000000"/>
        <rFont val="Arial"/>
        <family val="2"/>
      </rPr>
      <t xml:space="preserve">
Sacs + cartons à plat </t>
    </r>
  </si>
  <si>
    <r>
      <t xml:space="preserve">(24721) INEO TINEA (Groupe Equans)
</t>
    </r>
    <r>
      <rPr>
        <sz val="14"/>
        <color rgb="FF000000"/>
        <rFont val="Arial"/>
        <family val="2"/>
      </rPr>
      <t xml:space="preserve">7 Rue Diderot
38400 SAINT-MARTIN-D'HERES
</t>
    </r>
    <r>
      <rPr>
        <b/>
        <sz val="14"/>
        <color rgb="FFFF0000"/>
        <rFont val="Arial"/>
        <family val="2"/>
      </rPr>
      <t>1er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
1x360 DEEE (ALD)</t>
    </r>
  </si>
  <si>
    <t>Papiers Cartons
Gobelets
Bouteilles PET
Canettes
DEEE (ALD)</t>
  </si>
  <si>
    <t>Déplacé du jeudi</t>
  </si>
  <si>
    <r>
      <t xml:space="preserve">(24864) SAMSE Moirans A/B
</t>
    </r>
    <r>
      <rPr>
        <sz val="14"/>
        <color rgb="FF000000"/>
        <rFont val="Arial"/>
        <family val="2"/>
      </rPr>
      <t xml:space="preserve">536 Rue de L'Eygala
38430 MOIRANS
</t>
    </r>
    <r>
      <rPr>
        <b/>
        <sz val="14"/>
        <color rgb="FF000000"/>
        <rFont val="Arial"/>
        <family val="2"/>
      </rPr>
      <t>1x240 Papiers + 1x360 MD</t>
    </r>
  </si>
  <si>
    <t>Déplacé du mecredi</t>
  </si>
  <si>
    <r>
      <t>(8549) FDP Moirans (Trackdéchets 1503) B/B</t>
    </r>
    <r>
      <rPr>
        <sz val="14"/>
        <color rgb="FF000000"/>
        <rFont val="Arial"/>
        <family val="2"/>
      </rPr>
      <t xml:space="preserve">
340 Rue de l'Eygala
38430 MOIRANS
</t>
    </r>
    <r>
      <rPr>
        <b/>
        <sz val="14"/>
        <color rgb="FF000000"/>
        <rFont val="Arial"/>
        <family val="2"/>
      </rPr>
      <t xml:space="preserve">
4 BACS 360L </t>
    </r>
    <r>
      <rPr>
        <b/>
        <u/>
        <sz val="14"/>
        <color rgb="FFFF0000"/>
        <rFont val="Arial"/>
        <family val="2"/>
      </rPr>
      <t>SECU AVEC FENTES</t>
    </r>
    <r>
      <rPr>
        <b/>
        <sz val="14"/>
        <color rgb="FF000000"/>
        <rFont val="Arial"/>
        <family val="2"/>
      </rPr>
      <t xml:space="preserve"> "PAPIER" (pour les tickets à gratter)
+
1 BAC 360 L "MD" non sécu</t>
    </r>
  </si>
  <si>
    <t>Papiers
Cartons
Gobelets
Bouteilles PET
Canettes
Capsules café
Piles (ALD)
Ampoules (ALD)
Néons (ALD)</t>
  </si>
  <si>
    <r>
      <t xml:space="preserve">(74342) ARAYMOND LIFE SASU VOREPPE
</t>
    </r>
    <r>
      <rPr>
        <sz val="14"/>
        <color rgb="FF000000"/>
        <rFont val="Arial"/>
        <family val="2"/>
      </rPr>
      <t>365 Rue Irène Joliot Currie
38340 VOREPPE</t>
    </r>
    <r>
      <rPr>
        <b/>
        <sz val="14"/>
        <color rgb="FF000000"/>
        <rFont val="Arial"/>
        <family val="2"/>
      </rPr>
      <t xml:space="preserve">
2x360 Papiers et 1x770 MD</t>
    </r>
  </si>
  <si>
    <r>
      <t xml:space="preserve">(8713) LCL Saint Egrève </t>
    </r>
    <r>
      <rPr>
        <b/>
        <sz val="18"/>
        <color rgb="FF00B0F0"/>
        <rFont val="Arial"/>
        <family val="2"/>
      </rPr>
      <t>A/C</t>
    </r>
    <r>
      <rPr>
        <sz val="14"/>
        <color rgb="FF000000"/>
        <rFont val="Arial"/>
        <family val="2"/>
      </rPr>
      <t xml:space="preserve">
29 Avenue Général de Gaulle
38120 SAINT-EGREVE
lundi : Fermé
mardi au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</si>
  <si>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(67981) Banque Populaire AURA SAINT-EGREVE </t>
    </r>
    <r>
      <rPr>
        <b/>
        <sz val="18"/>
        <color rgb="FF00B0F0"/>
        <rFont val="Arial"/>
        <family val="2"/>
      </rPr>
      <t>B/C</t>
    </r>
    <r>
      <rPr>
        <sz val="14"/>
        <color rgb="FF000000"/>
        <rFont val="Arial"/>
        <family val="2"/>
      </rPr>
      <t xml:space="preserve">
4 Bis Avenue Général de Gaulle
38120 SAINT-EGREVE
Mardi au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</si>
  <si>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t>Déplacé du mardi</t>
  </si>
  <si>
    <r>
      <t xml:space="preserve">(60072) GRIE de l'immeuble Horizon </t>
    </r>
    <r>
      <rPr>
        <b/>
        <sz val="18"/>
        <color rgb="FF00B0F0"/>
        <rFont val="Arial"/>
        <family val="2"/>
      </rPr>
      <t>A/C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
2x240 MD + 1x240 Verre + 1x770 Cartons</t>
    </r>
  </si>
  <si>
    <r>
      <t xml:space="preserve">(60402) ARTELIA HOLDING </t>
    </r>
    <r>
      <rPr>
        <b/>
        <sz val="18"/>
        <color rgb="FF00B0F0"/>
        <rFont val="Arial"/>
        <family val="2"/>
      </rPr>
      <t>B/C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2x360 Papiers + 1x770 MD</t>
    </r>
  </si>
  <si>
    <r>
      <t xml:space="preserve">(24425) ASTEK </t>
    </r>
    <r>
      <rPr>
        <b/>
        <sz val="18"/>
        <color rgb="FF00B0F0"/>
        <rFont val="Arial"/>
        <family val="2"/>
      </rPr>
      <t>C/C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 Place du Verseau
38130 ECHIROLLES
</t>
    </r>
    <r>
      <rPr>
        <sz val="14"/>
        <color rgb="FFFF0000"/>
        <rFont val="Arial"/>
        <family val="2"/>
      </rPr>
      <t>Ne pas passer le lundi</t>
    </r>
    <r>
      <rPr>
        <sz val="14"/>
        <color rgb="FF000000"/>
        <rFont val="Arial"/>
        <family val="2"/>
      </rPr>
      <t xml:space="preserve">
Lundi au vendredi : 09:00–19:00
</t>
    </r>
    <r>
      <rPr>
        <b/>
        <sz val="14"/>
        <color rgb="FF000000"/>
        <rFont val="Arial"/>
        <family val="2"/>
      </rPr>
      <t xml:space="preserve">Collecte à la corbeille
</t>
    </r>
  </si>
  <si>
    <r>
      <t xml:space="preserve">(24638) ENTREPOT DU BRICOLAGE Comboire </t>
    </r>
    <r>
      <rPr>
        <b/>
        <sz val="18"/>
        <color rgb="FF00B0F0"/>
        <rFont val="Arial"/>
        <family val="2"/>
      </rPr>
      <t>A/B</t>
    </r>
    <r>
      <rPr>
        <sz val="14"/>
        <color rgb="FF000000"/>
        <rFont val="Arial"/>
        <family val="2"/>
      </rPr>
      <t xml:space="preserve">
Z.I. de Comboire
2 Rue du Drac
38130 ECHIROLLES
</t>
    </r>
    <r>
      <rPr>
        <b/>
        <sz val="14"/>
        <color rgb="FF000000"/>
        <rFont val="Arial"/>
        <family val="2"/>
      </rPr>
      <t>1x770 Papiers/Cartons + 1x770 MD</t>
    </r>
  </si>
  <si>
    <r>
      <t>(24451) BOULANGER ECHIROLLES</t>
    </r>
    <r>
      <rPr>
        <b/>
        <sz val="18"/>
        <color rgb="FF00B0F0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Z.I. Comboire
Route de Sisteron
38130 ECHIROLLES
</t>
    </r>
    <r>
      <rPr>
        <b/>
        <sz val="14"/>
        <color rgb="FF000000"/>
        <rFont val="Arial"/>
        <family val="2"/>
      </rPr>
      <t>2X360 Papiers/Cartons + 1x770 MD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</si>
  <si>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
</t>
    </r>
    <r>
      <rPr>
        <b/>
        <sz val="14"/>
        <color rgb="FF000000"/>
        <rFont val="Arial"/>
        <family val="2"/>
      </rPr>
      <t xml:space="preserve">
2x770 Cartons</t>
    </r>
  </si>
  <si>
    <r>
      <rPr>
        <b/>
        <sz val="14"/>
        <color rgb="FF000000"/>
        <rFont val="Arial"/>
        <family val="2"/>
      </rP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 xml:space="preserve">8h-12h
</t>
    </r>
    <r>
      <rPr>
        <b/>
        <sz val="14"/>
        <color rgb="FF000000"/>
        <rFont val="Arial"/>
        <family val="2"/>
      </rPr>
      <t xml:space="preserve">
1x120 Bio + 1x770 DIB </t>
    </r>
  </si>
  <si>
    <r>
      <t>(24428) AVERY DENNISON</t>
    </r>
    <r>
      <rPr>
        <sz val="14"/>
        <color rgb="FF000000"/>
        <rFont val="Arial"/>
        <family val="2"/>
      </rPr>
      <t xml:space="preserve">
Zone Industrielle
38560 CHAMP-SUR-DRAC
</t>
    </r>
    <r>
      <rPr>
        <b/>
        <sz val="14"/>
        <color rgb="FF000000"/>
        <rFont val="Arial"/>
        <family val="2"/>
      </rPr>
      <t xml:space="preserve">
2x120 Verre + 1x120 Capsules cafés + 6x360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Papiers + 3x770 </t>
    </r>
    <r>
      <rPr>
        <b/>
        <u/>
        <sz val="14"/>
        <color rgb="FFFF0000"/>
        <rFont val="Arial"/>
        <family val="2"/>
      </rPr>
      <t xml:space="preserve">SECU </t>
    </r>
    <r>
      <rPr>
        <b/>
        <sz val="14"/>
        <color rgb="FF000000"/>
        <rFont val="Arial"/>
        <family val="2"/>
      </rPr>
      <t>MD</t>
    </r>
  </si>
  <si>
    <t xml:space="preserve">Papiers
Cartons
Gobelets
Canettes
Bout PET
Capsules café
Verres
</t>
  </si>
  <si>
    <r>
      <rPr>
        <b/>
        <sz val="14"/>
        <color rgb="FF000000"/>
        <rFont val="Arial"/>
        <family val="2"/>
      </rP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</si>
  <si>
    <t>2026 :
S19
S45</t>
  </si>
  <si>
    <r>
      <t>(24829) PHARMACIE MARTIN BORRET</t>
    </r>
    <r>
      <rPr>
        <sz val="14"/>
        <color rgb="FF000000"/>
        <rFont val="Arial"/>
        <family val="2"/>
      </rPr>
      <t xml:space="preserve">
84 RD 1090
38190 BERNIN
</t>
    </r>
    <r>
      <rPr>
        <b/>
        <sz val="14"/>
        <color rgb="FF000000"/>
        <rFont val="Arial"/>
        <family val="2"/>
      </rPr>
      <t>1x360 Cartons + 1x770 Cartons</t>
    </r>
  </si>
  <si>
    <r>
      <t xml:space="preserve">(24753) LEXAN AVOCATS
</t>
    </r>
    <r>
      <rPr>
        <sz val="14"/>
        <color rgb="FF000000"/>
        <rFont val="Arial"/>
        <family val="2"/>
      </rPr>
      <t xml:space="preserve">55 Rue Blaise Pascal
38330 MONTBONNOT-SAINT-MARTIN
</t>
    </r>
    <r>
      <rPr>
        <b/>
        <sz val="14"/>
        <color rgb="FF000000"/>
        <rFont val="Arial"/>
        <family val="2"/>
      </rPr>
      <t xml:space="preserve">
1X360 </t>
    </r>
    <r>
      <rPr>
        <b/>
        <u/>
        <sz val="14"/>
        <color rgb="FFFF0000"/>
        <rFont val="Arial"/>
        <family val="2"/>
      </rPr>
      <t xml:space="preserve">SECU </t>
    </r>
    <r>
      <rPr>
        <b/>
        <sz val="14"/>
        <rFont val="Arial"/>
        <family val="2"/>
      </rPr>
      <t>Papiers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Pas de destruction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Si changement de date : prévenir :
Christelle SANSONETTI 
Tel. : 04.76.619.800
secretariat@lexan-avocats.fr </t>
    </r>
  </si>
  <si>
    <r>
      <t xml:space="preserve">(24778) METROLOGIC </t>
    </r>
    <r>
      <rPr>
        <b/>
        <sz val="18"/>
        <color rgb="FF00B0F0"/>
        <rFont val="Arial"/>
        <family val="2"/>
      </rPr>
      <t>A/C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26 Avenue Jean Kurtzman
38330 MONTBONNOT-SAINT-MARTIN
</t>
    </r>
    <r>
      <rPr>
        <b/>
        <sz val="14"/>
        <rFont val="Arial"/>
        <family val="2"/>
      </rPr>
      <t>1x240 Papiers + 1x770 MD +</t>
    </r>
    <r>
      <rPr>
        <b/>
        <u/>
        <sz val="14"/>
        <color rgb="FFFF0000"/>
        <rFont val="Arial"/>
        <family val="2"/>
      </rPr>
      <t>1x770 MD qui appartient au client</t>
    </r>
  </si>
  <si>
    <r>
      <t xml:space="preserve">(24875) SINTEGRA </t>
    </r>
    <r>
      <rPr>
        <b/>
        <sz val="18"/>
        <color rgb="FF00B0F0"/>
        <rFont val="Arial"/>
        <family val="2"/>
      </rPr>
      <t>B/C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TOUT LES BACS SONT SECU 
PROTOCOLE OBLIGATOIRE
</t>
    </r>
    <r>
      <rPr>
        <b/>
        <u/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Papiers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MD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Cartons</t>
    </r>
  </si>
  <si>
    <t>Papiers
Cartons
Canettes
Bouteilles plastique
Capsules café
Verres
Piles (ALD)</t>
  </si>
  <si>
    <r>
      <t xml:space="preserve">(78446) KLA CORPORATION </t>
    </r>
    <r>
      <rPr>
        <b/>
        <sz val="18"/>
        <color rgb="FF00B0F0"/>
        <rFont val="Arial"/>
        <family val="2"/>
      </rPr>
      <t>C/C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387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8h30-17h</t>
    </r>
    <r>
      <rPr>
        <b/>
        <sz val="14"/>
        <color rgb="FF000000"/>
        <rFont val="Arial"/>
        <family val="2"/>
      </rPr>
      <t xml:space="preserve">
1x120 Biodéchets et 1x770 MD</t>
    </r>
  </si>
  <si>
    <r>
      <rPr>
        <sz val="14"/>
        <color rgb="FFFF0000"/>
        <rFont val="Arial"/>
        <family val="2"/>
      </rPr>
      <t>Bio-déchets</t>
    </r>
    <r>
      <rPr>
        <sz val="14"/>
        <color rgb="FF000000"/>
        <rFont val="Arial"/>
        <family val="2"/>
      </rPr>
      <t xml:space="preserve">
Bouteilles PET
Canettes
Essuie-mains
Verre
Capsules café
Piles (ALD)</t>
    </r>
  </si>
  <si>
    <r>
      <rPr>
        <b/>
        <sz val="14"/>
        <color rgb="FF000000"/>
        <rFont val="Arial"/>
        <family val="2"/>
      </rPr>
      <t xml:space="preserve">(8755) POINT P Lanslebourg
</t>
    </r>
    <r>
      <rPr>
        <sz val="14"/>
        <color rgb="FF000000"/>
        <rFont val="Arial"/>
        <family val="2"/>
      </rPr>
      <t xml:space="preserve">Le Chalp, ZA 
73480 LANSLEBOURG- VAL CENIS
</t>
    </r>
    <r>
      <rPr>
        <b/>
        <sz val="14"/>
        <color rgb="FF000000"/>
        <rFont val="Arial"/>
        <family val="2"/>
      </rPr>
      <t>1x770 MD</t>
    </r>
  </si>
  <si>
    <r>
      <rPr>
        <b/>
        <sz val="14"/>
        <color rgb="FF000000"/>
        <rFont val="Arial"/>
        <family val="2"/>
      </rPr>
      <t>(24507) CADS Lanslebourg</t>
    </r>
    <r>
      <rPr>
        <sz val="14"/>
        <color rgb="FF000000"/>
        <rFont val="Arial"/>
        <family val="2"/>
      </rPr>
      <t xml:space="preserve">
49 Rue du Mont-Cenis
73480 LANSLEBOURG
Mardi au vendredi :09h00-12h00 / 14h00-17h00
</t>
    </r>
    <r>
      <rPr>
        <b/>
        <sz val="14"/>
        <color rgb="FF000000"/>
        <rFont val="Arial"/>
        <family val="2"/>
      </rPr>
      <t>Corbeilles fermées + cartons à plat</t>
    </r>
  </si>
  <si>
    <r>
      <rPr>
        <b/>
        <sz val="14"/>
        <color rgb="FF000000"/>
        <rFont val="Arial"/>
        <family val="2"/>
      </rPr>
      <t>(24676) FILTECH Modane</t>
    </r>
    <r>
      <rPr>
        <sz val="14"/>
        <color rgb="FF000000"/>
        <rFont val="Arial"/>
        <family val="2"/>
      </rPr>
      <t xml:space="preserve">
Pôle Industriel Fréjus
73500 MODANE
</t>
    </r>
    <r>
      <rPr>
        <b/>
        <sz val="14"/>
        <color rgb="FF000000"/>
        <rFont val="Arial"/>
        <family val="2"/>
      </rPr>
      <t>1x770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MD</t>
    </r>
  </si>
  <si>
    <t>Papiers
Cartons
Gobelets
Bouteilles PET
Cartouches d'encre (ALD)</t>
  </si>
  <si>
    <r>
      <t xml:space="preserve">(8276) CERA_RESEAU ISERE SUD_70029 (Alpes City) </t>
    </r>
    <r>
      <rPr>
        <b/>
        <sz val="18"/>
        <color rgb="FF00B0F0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
</t>
    </r>
    <r>
      <rPr>
        <b/>
        <sz val="14"/>
        <color theme="1"/>
        <rFont val="Arial"/>
        <family val="2"/>
      </rPr>
      <t xml:space="preserve">4x360 Papiers/Cartons
</t>
    </r>
    <r>
      <rPr>
        <sz val="14"/>
        <color theme="1"/>
        <rFont val="Arial"/>
        <family val="2"/>
      </rPr>
      <t xml:space="preserve">
Si cartons avec documents mettre au broyage avec pesée séparée pour la facturation de la destruction </t>
    </r>
  </si>
  <si>
    <r>
      <rPr>
        <b/>
        <sz val="14"/>
        <color rgb="FF000000"/>
        <rFont val="Arial"/>
        <family val="2"/>
      </rPr>
      <t>(68058) Banque de Savoie MODANE</t>
    </r>
    <r>
      <rPr>
        <sz val="14"/>
        <color rgb="FF000000"/>
        <rFont val="Arial"/>
        <family val="2"/>
      </rPr>
      <t xml:space="preserve">
8 Place Sommeiller
73500 MODANE
Lundi au Vendredi : 8h30-12h / 13h40-17h30
</t>
    </r>
    <r>
      <rPr>
        <b/>
        <sz val="14"/>
        <color rgb="FF000000"/>
        <rFont val="Arial"/>
        <family val="2"/>
      </rPr>
      <t>Sacs + Cartons à plat</t>
    </r>
  </si>
  <si>
    <r>
      <t xml:space="preserve">(8276) CERA_RESEAU ISERE SUD_70029 (Alpes City) </t>
    </r>
    <r>
      <rPr>
        <b/>
        <sz val="22"/>
        <color rgb="FF00B0F0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</t>
    </r>
    <r>
      <rPr>
        <b/>
        <sz val="14"/>
        <color theme="1"/>
        <rFont val="Arial"/>
        <family val="2"/>
      </rPr>
      <t xml:space="preserve">
2x120 Biodéchets</t>
    </r>
  </si>
  <si>
    <r>
      <rPr>
        <b/>
        <sz val="14"/>
        <color rgb="FF000000"/>
        <rFont val="Arial"/>
        <family val="2"/>
      </rPr>
      <t>(68057) Banque Populaire AURA MODANE</t>
    </r>
    <r>
      <rPr>
        <sz val="14"/>
        <color rgb="FF000000"/>
        <rFont val="Arial"/>
        <family val="2"/>
      </rPr>
      <t xml:space="preserve">
7 Rue de la République         
73500 MODANE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</si>
  <si>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(34905) GIE ELEGIA</t>
    </r>
    <r>
      <rPr>
        <b/>
        <sz val="18"/>
        <color rgb="FF00B0F0"/>
        <rFont val="Arial"/>
        <family val="2"/>
      </rPr>
      <t xml:space="preserve"> B/D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+ 1X120 BIODECHETS + 1X360 PAPIER </t>
    </r>
    <r>
      <rPr>
        <b/>
        <u/>
        <sz val="14"/>
        <color rgb="FFFF0000"/>
        <rFont val="Arial"/>
        <family val="2"/>
      </rPr>
      <t xml:space="preserve">SECU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</si>
  <si>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r>
      <rPr>
        <b/>
        <sz val="14"/>
        <color rgb="FF000000"/>
        <rFont val="Arial"/>
        <family val="2"/>
      </rPr>
      <t xml:space="preserve">(24511) CADS Modane
</t>
    </r>
    <r>
      <rPr>
        <sz val="14"/>
        <color rgb="FF000000"/>
        <rFont val="Arial"/>
        <family val="2"/>
      </rPr>
      <t xml:space="preserve">9 Avenue de la Concorde
73500 FOURNEAUX
</t>
    </r>
    <r>
      <rPr>
        <b/>
        <sz val="14"/>
        <color rgb="FF000000"/>
        <rFont val="Arial"/>
        <family val="2"/>
      </rPr>
      <t>Corbeilles fermées + cartons à plat</t>
    </r>
  </si>
  <si>
    <t>Papiers
Cartons
Cartouches d'encre (ALD)</t>
  </si>
  <si>
    <r>
      <t xml:space="preserve">(24812) ONET SECURITE TELEM Grenoble </t>
    </r>
    <r>
      <rPr>
        <b/>
        <sz val="18"/>
        <color rgb="FF00B0F0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 Rue Antoine Polotti
38000 GRENOBLE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</t>
    </r>
  </si>
  <si>
    <r>
      <rPr>
        <b/>
        <sz val="14"/>
        <color rgb="FF000000"/>
        <rFont val="Arial"/>
        <family val="2"/>
      </rPr>
      <t xml:space="preserve">(24519) CADS Saint Michel de Maurienne
</t>
    </r>
    <r>
      <rPr>
        <sz val="14"/>
        <color rgb="FF000000"/>
        <rFont val="Arial"/>
        <family val="2"/>
      </rPr>
      <t xml:space="preserve">2 Rue Léon Richard
73140 SAINT-MICHEL-DE-MAURIENNE
</t>
    </r>
    <r>
      <rPr>
        <b/>
        <sz val="14"/>
        <color rgb="FF000000"/>
        <rFont val="Arial"/>
        <family val="2"/>
      </rPr>
      <t>Corbeilles fermées + cartons à plat</t>
    </r>
  </si>
  <si>
    <r>
      <t xml:space="preserve">(24854) QUALICONSULT Grenoble </t>
    </r>
    <r>
      <rPr>
        <b/>
        <sz val="18"/>
        <color rgb="FF00B0F0"/>
        <rFont val="Arial"/>
        <family val="2"/>
      </rPr>
      <t>D/D</t>
    </r>
    <r>
      <rPr>
        <sz val="14"/>
        <color rgb="FF000000"/>
        <rFont val="Arial"/>
        <family val="2"/>
      </rPr>
      <t xml:space="preserve">
37 Rue Diderot
</t>
    </r>
    <r>
      <rPr>
        <b/>
        <sz val="14"/>
        <color rgb="FF000000"/>
        <rFont val="Arial"/>
        <family val="2"/>
      </rPr>
      <t xml:space="preserve">Bâtiment D
</t>
    </r>
    <r>
      <rPr>
        <b/>
        <sz val="14"/>
        <color rgb="FFFF0000"/>
        <rFont val="Arial"/>
        <family val="2"/>
      </rPr>
      <t>2ème étage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</si>
  <si>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rgb="FF000000"/>
        <rFont val="Arial"/>
        <family val="2"/>
      </rPr>
      <t>(8379) CERA Saint Michel de Maurienne</t>
    </r>
    <r>
      <rPr>
        <sz val="14"/>
        <color rgb="FF000000"/>
        <rFont val="Arial"/>
        <family val="2"/>
      </rPr>
      <t xml:space="preserve">
 27 Avenue de La République
73140 SAINT-MICHEL-DE-MAURIENNE
</t>
    </r>
    <r>
      <rPr>
        <b/>
        <sz val="14"/>
        <color rgb="FF000000"/>
        <rFont val="Arial"/>
        <family val="2"/>
      </rPr>
      <t>Sacs + cartons à plat</t>
    </r>
  </si>
  <si>
    <t>CORENC / MEYLAN</t>
  </si>
  <si>
    <t>Stations</t>
  </si>
  <si>
    <r>
      <t>(68008) Banque Populaire AURA CORENC A/B</t>
    </r>
    <r>
      <rPr>
        <sz val="14"/>
        <color rgb="FF000000"/>
        <rFont val="Arial"/>
        <family val="2"/>
      </rPr>
      <t xml:space="preserve">
2 Avenue du Grésivaudan
38700 CORENC
Lundi, Mardi, Mercredi et Vendredi  : 9h-12h15 / 13h45-17h45
Jeudi : 9h-12h00 / 13h45-17h45
</t>
    </r>
    <r>
      <rPr>
        <b/>
        <sz val="14"/>
        <color rgb="FF000000"/>
        <rFont val="Arial"/>
        <family val="2"/>
      </rPr>
      <t>Sacs + cartons à plat</t>
    </r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</si>
  <si>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 B/B</t>
    </r>
    <r>
      <rPr>
        <sz val="14"/>
        <color rgb="FF000000"/>
        <rFont val="Arial"/>
        <family val="2"/>
      </rPr>
      <t xml:space="preserve">
2 Avenue du Grésivaudan
38700 CORENC
8h30-11h30 et 13h30-16h30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 + PROTOCOLE DE COLLECTE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+ 3 Demi-lunes papiers confidentiels à collecter (4S)</t>
    </r>
    <r>
      <rPr>
        <b/>
        <sz val="14"/>
        <color rgb="FF000000"/>
        <rFont val="Arial"/>
        <family val="2"/>
      </rPr>
      <t xml:space="preserve"> ---&gt;</t>
    </r>
    <r>
      <rPr>
        <b/>
        <u/>
        <sz val="14"/>
        <color rgb="FF000000"/>
        <rFont val="Arial"/>
        <family val="2"/>
      </rPr>
      <t xml:space="preserve"> PRENDRE 3 SACS BLEU</t>
    </r>
  </si>
  <si>
    <t>Multidéchets
Papiers
Cartons
Verre</t>
  </si>
  <si>
    <r>
      <t>(24860) SAMES KREMLIN A/C</t>
    </r>
    <r>
      <rPr>
        <sz val="14"/>
        <color rgb="FF000000"/>
        <rFont val="Arial"/>
        <family val="2"/>
      </rPr>
      <t xml:space="preserve">
13 Chemin de Malacher
38240 MEYLAN
Lundi au vendredi : 08h00–18h00
</t>
    </r>
    <r>
      <rPr>
        <b/>
        <sz val="14"/>
        <color rgb="FF7030A0"/>
        <rFont val="Arial"/>
        <family val="2"/>
      </rPr>
      <t xml:space="preserve">SAMES nous impose la signature d'un BON DE PASSAGE à chaque collecte.
</t>
    </r>
    <r>
      <rPr>
        <b/>
        <sz val="14"/>
        <color rgb="FF000000"/>
        <rFont val="Arial"/>
        <family val="2"/>
      </rPr>
      <t>Envoyer l'ODM signé à Mr REY
Olivier.rey@sames.com</t>
    </r>
  </si>
  <si>
    <t>Papiers
Cartons
Gobelets carton
Canettes
Bouteilles PET
Cartouches (ALD)
Piles (ALD)
DEEE ALD (120)</t>
  </si>
  <si>
    <r>
      <rPr>
        <b/>
        <u/>
        <sz val="14"/>
        <color rgb="FF000000"/>
        <rFont val="Arial"/>
        <family val="2"/>
      </rPr>
      <t xml:space="preserve">PONCTUEL S23 :
</t>
    </r>
    <r>
      <rPr>
        <b/>
        <sz val="14"/>
        <color rgb="FF000000"/>
        <rFont val="Arial"/>
        <family val="2"/>
      </rPr>
      <t xml:space="preserve">
DESENCOMBREMENT DEEE, BAETTRIES ET NEONS
IMPRIMER PHOTOS ET BSD</t>
    </r>
  </si>
  <si>
    <r>
      <t xml:space="preserve">(71826) CESI MEYLAN B/C
</t>
    </r>
    <r>
      <rPr>
        <sz val="14"/>
        <color rgb="FF000000"/>
        <rFont val="Arial"/>
        <family val="2"/>
      </rPr>
      <t xml:space="preserve">16 Chemin de Malacher
38240 MEYLAN
8h-17h30
</t>
    </r>
    <r>
      <rPr>
        <b/>
        <sz val="14"/>
        <color rgb="FF000000"/>
        <rFont val="Arial"/>
        <family val="2"/>
      </rPr>
      <t>2 Bioseaux de 20L pour marc de café</t>
    </r>
  </si>
  <si>
    <r>
      <t xml:space="preserve">(24904) ANDERLAINE (Ex : SR Conseil) MEYLAN C/C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</si>
  <si>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r>
      <t>(62234) Dolphin SEMICONDUCTOR B/B</t>
    </r>
    <r>
      <rPr>
        <sz val="14"/>
        <color rgb="FF000000"/>
        <rFont val="Arial"/>
        <family val="2"/>
      </rPr>
      <t xml:space="preserve">
(track déchets 9423)
1 Bis A    
Chemin du Pré Carré
38240 MEYLAN
Lundi au vendredi : 08h45–20h00
</t>
    </r>
    <r>
      <rPr>
        <b/>
        <sz val="14"/>
        <color rgb="FFFF0000"/>
        <rFont val="Arial"/>
        <family val="2"/>
      </rPr>
      <t>Pas de collecte avant 8h45</t>
    </r>
    <r>
      <rPr>
        <sz val="14"/>
        <color rgb="FF000000"/>
        <rFont val="Arial"/>
        <family val="2"/>
      </rPr>
      <t xml:space="preserve">
</t>
    </r>
    <r>
      <rPr>
        <b/>
        <sz val="14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rFont val="Arial"/>
        <family val="2"/>
      </rPr>
      <t xml:space="preserve"> Papiers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rFont val="Arial"/>
        <family val="2"/>
      </rPr>
      <t xml:space="preserve"> MD</t>
    </r>
  </si>
  <si>
    <t xml:space="preserve">Papiers
Cartons
Gobelets
Canettes
Bouteilles PET
Capsules café
Piles (ALD)
Ampoules (ALD)
Masques (ALD)
</t>
  </si>
  <si>
    <r>
      <rPr>
        <b/>
        <sz val="16"/>
        <color rgb="FFFF0000"/>
        <rFont val="Arial"/>
        <family val="2"/>
      </rPr>
      <t xml:space="preserve">NOUVEAU CLIENT
LIVRAISON :
2x360 "Papiers"
+
1x360 "DIB"
+
1x360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 "DEEE"
+
2x360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 "Papiers confidentiels"
+
3 Clefs SECU</t>
    </r>
  </si>
  <si>
    <r>
      <t>(62233) CYTOO A/D</t>
    </r>
    <r>
      <rPr>
        <sz val="14"/>
        <color rgb="FF000000"/>
        <rFont val="Arial"/>
        <family val="2"/>
      </rPr>
      <t xml:space="preserve">
16 Chemin du vieux chêne
38240 MEYLAN
</t>
    </r>
    <r>
      <rPr>
        <b/>
        <sz val="14"/>
        <color rgb="FF000000"/>
        <rFont val="Arial"/>
        <family val="2"/>
      </rPr>
      <t xml:space="preserve">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MD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Cartons</t>
    </r>
  </si>
  <si>
    <r>
      <t>(41106) Artecom - GROUP ARTEA B/D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
22 Chemin du vieux chene 
38240 MEYLAN
</t>
    </r>
    <r>
      <rPr>
        <b/>
        <sz val="14"/>
        <color rgb="FF000000"/>
        <rFont val="Arial"/>
        <family val="2"/>
      </rPr>
      <t>6 sacs maximum</t>
    </r>
  </si>
  <si>
    <r>
      <t>(59367) LAM RESEARCH C/D</t>
    </r>
    <r>
      <rPr>
        <sz val="14"/>
        <color rgb="FF000000"/>
        <rFont val="Arial"/>
        <family val="2"/>
      </rPr>
      <t xml:space="preserve">
22 Chemin du Vieux Chêne
38240 MEYLAN</t>
    </r>
  </si>
  <si>
    <r>
      <t>(8700) LCL Meylan</t>
    </r>
    <r>
      <rPr>
        <sz val="14"/>
        <color rgb="FF000000"/>
        <rFont val="Arial"/>
        <family val="2"/>
      </rPr>
      <t xml:space="preserve">
23 Avenue du Grésivaudan
38240 MEYLAN
</t>
    </r>
    <r>
      <rPr>
        <b/>
        <sz val="14"/>
        <color rgb="FF000000"/>
        <rFont val="Arial"/>
        <family val="2"/>
      </rPr>
      <t>Sacs + Cartons à plat</t>
    </r>
  </si>
  <si>
    <t>Romans/Royans
+ CAF VALENCE</t>
  </si>
  <si>
    <t>Déplacé du 3/06</t>
  </si>
  <si>
    <r>
      <t>(68047) Banque de Savoie LE GRAND VERGER + agence WEB</t>
    </r>
    <r>
      <rPr>
        <sz val="14"/>
        <color rgb="FF000000"/>
        <rFont val="Arial"/>
        <family val="2"/>
      </rPr>
      <t xml:space="preserve">
27 ALLEE ALBERT SYLVESTRE
73000 CHAMBERY
Lundi au Jeudi : 8h30-12h / 13h40-17h30
Vendredi : 8h30-12h/ 13h40-16h20
</t>
    </r>
    <r>
      <rPr>
        <b/>
        <sz val="14"/>
        <color rgb="FF000000"/>
        <rFont val="Arial"/>
        <family val="2"/>
      </rPr>
      <t>Sacs + cartons à plat</t>
    </r>
  </si>
  <si>
    <r>
      <t xml:space="preserve">(24483) CADS Barby
</t>
    </r>
    <r>
      <rPr>
        <sz val="14"/>
        <color rgb="FF000000"/>
        <rFont val="Arial"/>
        <family val="2"/>
      </rPr>
      <t xml:space="preserve">Clos Besson
Immeuble St Bernard
73230 BARBY
</t>
    </r>
    <r>
      <rPr>
        <b/>
        <sz val="14"/>
        <color rgb="FF000000"/>
        <rFont val="Arial"/>
        <family val="2"/>
      </rPr>
      <t>Sacs + cartons à plat</t>
    </r>
  </si>
  <si>
    <r>
      <t xml:space="preserve">(48087) MAAF BASSENS </t>
    </r>
    <r>
      <rPr>
        <sz val="14"/>
        <color rgb="FF000000"/>
        <rFont val="Arial"/>
        <family val="2"/>
      </rPr>
      <t xml:space="preserve">
470  Rue de la Martinère 
73000 BASSENS 
Mardi au Vendredi : 10h-12h  / 14h-17h30 
</t>
    </r>
    <r>
      <rPr>
        <b/>
        <sz val="14"/>
        <color rgb="FF000000"/>
        <rFont val="Arial"/>
        <family val="2"/>
      </rPr>
      <t>Collecte à la corbeille</t>
    </r>
  </si>
  <si>
    <r>
      <t>(24484) CADS Bassens A/B</t>
    </r>
    <r>
      <rPr>
        <sz val="14"/>
        <rFont val="Arial"/>
        <family val="2"/>
      </rPr>
      <t xml:space="preserve">
218 Rue Jean Pierre Gustin
73530 BASSENS
</t>
    </r>
    <r>
      <rPr>
        <b/>
        <sz val="14"/>
        <rFont val="Arial"/>
        <family val="2"/>
      </rPr>
      <t>Sacs + cartons à plat</t>
    </r>
  </si>
  <si>
    <r>
      <t>(24635) ENTREPOT du BRICOLAGE Bassens B/B</t>
    </r>
    <r>
      <rPr>
        <sz val="14"/>
        <color rgb="FF000000"/>
        <rFont val="Arial"/>
        <family val="2"/>
      </rPr>
      <t xml:space="preserve">
185 Rue Jean Perrier Gustin
73000 BASSENS
Lundi au vendredi : 07h30 – 19h00
</t>
    </r>
    <r>
      <rPr>
        <b/>
        <sz val="14"/>
        <color rgb="FF000000"/>
        <rFont val="Arial"/>
        <family val="2"/>
      </rPr>
      <t>1x360 Papiers/Cartons + 1x770 MD</t>
    </r>
  </si>
  <si>
    <t>Inialement prévu mercredi 03/06</t>
  </si>
  <si>
    <r>
      <rPr>
        <b/>
        <sz val="14"/>
        <color rgb="FF000000"/>
        <rFont val="Arial"/>
        <family val="2"/>
      </rPr>
      <t>(86755) TRACE SOFTWARE</t>
    </r>
    <r>
      <rPr>
        <sz val="14"/>
        <color rgb="FF000000"/>
        <rFont val="Arial"/>
        <family val="2"/>
      </rPr>
      <t xml:space="preserve">
14 Allée Lac de Tignes
73290 LA MOTTE-SERVOLEX
8h30-17h30</t>
    </r>
  </si>
  <si>
    <t>Désencombrement de cartons, films plastiques, polystyrène et DIB
Accès facile RDC
Prévoir 3x770</t>
  </si>
  <si>
    <r>
      <rPr>
        <b/>
        <sz val="14"/>
        <color rgb="FF000000"/>
        <rFont val="Arial"/>
        <family val="2"/>
      </rPr>
      <t>BANQUE DE SAVOIE VALLOIRE</t>
    </r>
    <r>
      <rPr>
        <sz val="14"/>
        <color rgb="FF000000"/>
        <rFont val="Arial"/>
        <family val="2"/>
      </rPr>
      <t xml:space="preserve">
Avenue de la Vallée d'OR
73450 VALLOIRE</t>
    </r>
  </si>
  <si>
    <t xml:space="preserve">Camion 44 </t>
  </si>
  <si>
    <r>
      <t xml:space="preserve">(24795) NAVER LABS
</t>
    </r>
    <r>
      <rPr>
        <sz val="14"/>
        <color rgb="FF000000"/>
        <rFont val="Arial"/>
        <family val="2"/>
      </rPr>
      <t>6 Chemin de Maupertuis
38240 MEYLAN</t>
    </r>
  </si>
  <si>
    <t>Fanck</t>
  </si>
  <si>
    <r>
      <t xml:space="preserve">CAISSE D'ALLOCATIONS FAMILIALES DE LA DROME (CAF 26)
</t>
    </r>
    <r>
      <rPr>
        <sz val="14"/>
        <color rgb="FF000000"/>
        <rFont val="Arial"/>
        <family val="2"/>
      </rPr>
      <t xml:space="preserve">10 Rue Marcel Barbu
26000 VALENCE
</t>
    </r>
    <r>
      <rPr>
        <b/>
        <sz val="14"/>
        <color rgb="FF000000"/>
        <rFont val="Arial"/>
        <family val="2"/>
      </rPr>
      <t xml:space="preserve">
Contact : Laurent CHAVAGNAC
06 23 21 06 20</t>
    </r>
  </si>
  <si>
    <t xml:space="preserve">DESARCHIVAGE AVEC ELISE VALENCE DE 70 BACS D'ARCHIVES A DETRUIRE
FAIRE DES NAVETTES DE 10X360 OU 10X240 </t>
  </si>
  <si>
    <t>DESARCHIVAGE AVEC ELISE VALENCE DE 70 BACS D'ARCHIVES A DETRUIRE
FAIRE DES NAVETTES DE 10X360 OU 10X240 
TARIK ET VALENTN SONT DÉJÀ SUR PLACE</t>
  </si>
  <si>
    <t>Stéphane + Valentyn</t>
  </si>
  <si>
    <t>Stéphane + Valentyn
CAF VALENCE
7 tonnes en destucruction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</si>
</sst>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#,##0.00\ &quot;€&quot;;[Red]\-#,##0.00\ &quot;€&quot;"/>
    <numFmt numFmtId="164" formatCode="&quot;€&quot;#,##0.00_);[Red]\(&quot;€&quot;#,##0.00\)"/>
    <numFmt numFmtId="165" formatCode="_-* #,##0\ _€_-;\-* #,##0\ _€_-;_-* &quot;-&quot;\ _€_-;_-@_-"/>
    <numFmt numFmtId="166" formatCode="[$-40C]d\-mmm;@"/>
    <numFmt numFmtId="167" formatCode="dd/mm/yy;@"/>
    <numFmt numFmtId="168" formatCode="0.0"/>
  </numFmts>
  <fonts count="16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rial"/>
      <family val="2"/>
    </font>
    <font>
      <sz val="14"/>
      <color indexed="8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theme="1"/>
      <name val="Arial"/>
      <family val="2"/>
    </font>
    <font>
      <b/>
      <sz val="14"/>
      <color rgb="FFFFFF00"/>
      <name val="Arial"/>
      <family val="2"/>
    </font>
    <font>
      <u/>
      <sz val="11"/>
      <color theme="10"/>
      <name val="Arial"/>
      <family val="2"/>
    </font>
    <font>
      <b/>
      <sz val="48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theme="1"/>
      <name val="Arial"/>
      <family val="2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u/>
      <sz val="14"/>
      <color rgb="FF000000"/>
      <name val="Arial"/>
      <family val="2"/>
    </font>
    <font>
      <b/>
      <sz val="26"/>
      <color rgb="FFFF0000"/>
      <name val="Arial"/>
      <family val="2"/>
    </font>
    <font>
      <b/>
      <sz val="20"/>
      <color theme="1"/>
      <name val="Arial"/>
      <family val="2"/>
    </font>
    <font>
      <b/>
      <sz val="12"/>
      <color rgb="FF000000"/>
      <name val="Arial"/>
      <family val="2"/>
    </font>
    <font>
      <b/>
      <sz val="28"/>
      <color theme="0"/>
      <name val="Aptos Narrow"/>
      <family val="2"/>
      <scheme val="minor"/>
    </font>
    <font>
      <b/>
      <sz val="16"/>
      <color rgb="FF000000"/>
      <name val="Arial"/>
      <family val="2"/>
    </font>
    <font>
      <sz val="16"/>
      <color rgb="FF000000"/>
      <name val="Arial"/>
      <family val="2"/>
    </font>
    <font>
      <b/>
      <sz val="16"/>
      <color rgb="FFFF0000"/>
      <name val="Arial"/>
      <family val="2"/>
    </font>
    <font>
      <b/>
      <sz val="24"/>
      <color rgb="FF000000"/>
      <name val="Arial"/>
      <family val="2"/>
    </font>
    <font>
      <b/>
      <sz val="24"/>
      <color theme="1"/>
      <name val="Arial"/>
      <family val="2"/>
    </font>
    <font>
      <b/>
      <sz val="20"/>
      <color rgb="FF000000"/>
      <name val="Arial"/>
      <family val="2"/>
    </font>
    <font>
      <b/>
      <sz val="16"/>
      <color theme="1"/>
      <name val="Tahoma"/>
      <family val="2"/>
    </font>
    <font>
      <sz val="16"/>
      <color rgb="FFFF0000"/>
      <name val="Arial"/>
      <family val="2"/>
    </font>
    <font>
      <b/>
      <sz val="22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4"/>
      <color rgb="FFFF0000"/>
      <name val="Arial"/>
      <family val="2"/>
    </font>
    <font>
      <b/>
      <sz val="18"/>
      <color rgb="FFFF000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rgb="FFFFFF00"/>
      <name val="Arial"/>
      <family val="2"/>
    </font>
    <font>
      <b/>
      <u/>
      <sz val="14"/>
      <color rgb="FFFF0000"/>
      <name val="Arial"/>
      <family val="2"/>
    </font>
    <font>
      <b/>
      <u/>
      <sz val="20"/>
      <color rgb="FFFF0000"/>
      <name val="Arial"/>
      <family val="2"/>
    </font>
    <font>
      <sz val="12"/>
      <color rgb="FF000000"/>
      <name val="Arial"/>
      <family val="2"/>
    </font>
    <font>
      <b/>
      <sz val="28"/>
      <color rgb="FF1616FA"/>
      <name val="Aptos Narrow"/>
      <family val="2"/>
      <scheme val="minor"/>
    </font>
    <font>
      <b/>
      <sz val="14"/>
      <color rgb="FF00B050"/>
      <name val="Arial"/>
      <family val="2"/>
    </font>
    <font>
      <b/>
      <sz val="14"/>
      <color indexed="8"/>
      <name val="Arial"/>
      <family val="2"/>
    </font>
    <font>
      <b/>
      <sz val="16"/>
      <name val="Courier New"/>
      <family val="3"/>
    </font>
    <font>
      <sz val="20"/>
      <color rgb="FF000000"/>
      <name val="Arial"/>
      <family val="2"/>
    </font>
    <font>
      <b/>
      <sz val="28"/>
      <color theme="1"/>
      <name val="Aptos Narrow"/>
      <family val="2"/>
      <scheme val="minor"/>
    </font>
    <font>
      <b/>
      <sz val="20"/>
      <color rgb="FFFFC000"/>
      <name val="Arial"/>
      <family val="2"/>
    </font>
    <font>
      <b/>
      <sz val="26"/>
      <name val="Aptos Narrow"/>
      <family val="2"/>
      <scheme val="minor"/>
    </font>
    <font>
      <b/>
      <sz val="20"/>
      <color rgb="FF1616FA"/>
      <name val="Aptos Narrow"/>
      <family val="2"/>
      <scheme val="minor"/>
    </font>
    <font>
      <b/>
      <sz val="22"/>
      <color rgb="FF000000"/>
      <name val="Arial"/>
      <family val="2"/>
    </font>
    <font>
      <i/>
      <sz val="14"/>
      <color rgb="FF000000"/>
      <name val="Arial"/>
      <family val="2"/>
    </font>
    <font>
      <b/>
      <sz val="20"/>
      <color rgb="FFEB07DB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4"/>
      <color indexed="10"/>
      <name val="Arial"/>
      <family val="2"/>
    </font>
    <font>
      <u/>
      <sz val="14"/>
      <color rgb="FF000000"/>
      <name val="Arial"/>
      <family val="2"/>
    </font>
    <font>
      <sz val="11"/>
      <color rgb="FF000000"/>
      <name val="Arial Nova Light"/>
      <family val="2"/>
    </font>
    <font>
      <sz val="14"/>
      <color rgb="FF000000"/>
      <name val="Arial Nova Light"/>
      <family val="2"/>
    </font>
    <font>
      <b/>
      <sz val="20"/>
      <color rgb="FF000000"/>
      <name val="Arial Nova Light"/>
      <family val="2"/>
    </font>
    <font>
      <b/>
      <u/>
      <sz val="14"/>
      <color rgb="FF00B050"/>
      <name val="Arial"/>
      <family val="2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sz val="11"/>
      <color theme="1"/>
      <name val="Arial"/>
      <family val="2"/>
    </font>
    <font>
      <b/>
      <sz val="22"/>
      <color rgb="FF00B0F0"/>
      <name val="Aptos Narrow"/>
      <family val="2"/>
      <scheme val="minor"/>
    </font>
    <font>
      <sz val="14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20"/>
      <color rgb="FFFF0000"/>
      <name val="Arial"/>
      <family val="2"/>
    </font>
    <font>
      <b/>
      <u/>
      <sz val="16"/>
      <color rgb="FF00B0F0"/>
      <name val="Arial"/>
      <family val="2"/>
    </font>
    <font>
      <b/>
      <sz val="20"/>
      <color theme="0"/>
      <name val="Arial"/>
      <family val="2"/>
    </font>
    <font>
      <b/>
      <sz val="14"/>
      <name val="Aptos Narrow"/>
      <family val="2"/>
      <scheme val="minor"/>
    </font>
    <font>
      <b/>
      <sz val="18"/>
      <color rgb="FF0070C0"/>
      <name val="Arial"/>
      <family val="2"/>
    </font>
    <font>
      <b/>
      <u/>
      <sz val="14"/>
      <color theme="9" tint="-0.249977111117893"/>
      <name val="Arial"/>
      <family val="2"/>
    </font>
    <font>
      <sz val="18"/>
      <color rgb="FF000000"/>
      <name val="Arial"/>
      <family val="2"/>
    </font>
    <font>
      <b/>
      <sz val="22"/>
      <color rgb="FF1616FA"/>
      <name val="Arial"/>
      <family val="2"/>
    </font>
    <font>
      <b/>
      <sz val="24"/>
      <color theme="9" tint="0.59999389629810485"/>
      <name val="Aptos Narrow"/>
      <family val="2"/>
      <scheme val="minor"/>
    </font>
    <font>
      <b/>
      <sz val="20"/>
      <color rgb="FF1616FA"/>
      <name val="Arial"/>
      <family val="2"/>
    </font>
    <font>
      <sz val="24"/>
      <color theme="0"/>
      <name val="Aptos Narrow"/>
      <family val="2"/>
    </font>
    <font>
      <sz val="20"/>
      <color rgb="FF000000"/>
      <name val="Arial Nova Light"/>
      <family val="2"/>
    </font>
    <font>
      <b/>
      <sz val="11"/>
      <color rgb="FF000000"/>
      <name val="Arial"/>
      <family val="2"/>
    </font>
    <font>
      <sz val="20"/>
      <name val="Arial Nova Light"/>
      <family val="2"/>
    </font>
    <font>
      <sz val="14"/>
      <name val="Arial Nova Light"/>
      <family val="2"/>
    </font>
    <font>
      <sz val="11"/>
      <name val="Arial Nova Light"/>
      <family val="2"/>
    </font>
    <font>
      <b/>
      <sz val="20"/>
      <name val="Arial Nova Light"/>
      <family val="2"/>
    </font>
    <font>
      <sz val="14"/>
      <color rgb="FF7030A0"/>
      <name val="Arial"/>
      <family val="2"/>
    </font>
    <font>
      <b/>
      <sz val="20"/>
      <name val="Arial"/>
      <family val="2"/>
    </font>
    <font>
      <b/>
      <sz val="18"/>
      <color rgb="FF00B050"/>
      <name val="Arial"/>
      <family val="2"/>
    </font>
    <font>
      <b/>
      <sz val="16"/>
      <color rgb="FF00B050"/>
      <name val="Arial"/>
      <family val="2"/>
    </font>
    <font>
      <b/>
      <sz val="20"/>
      <color rgb="FFFF0000"/>
      <name val="Arial"/>
      <family val="2"/>
    </font>
    <font>
      <sz val="14"/>
      <color theme="0"/>
      <name val="Arial"/>
      <family val="2"/>
    </font>
    <font>
      <sz val="22"/>
      <color rgb="FFFFC000"/>
      <name val="Arial"/>
      <family val="2"/>
    </font>
    <font>
      <sz val="22"/>
      <color rgb="FF000000"/>
      <name val="Arial"/>
      <family val="2"/>
    </font>
    <font>
      <b/>
      <sz val="26"/>
      <color rgb="FF000000"/>
      <name val="Arial"/>
      <family val="2"/>
    </font>
    <font>
      <b/>
      <u/>
      <sz val="16"/>
      <color rgb="FF000000"/>
      <name val="Arial"/>
      <family val="2"/>
    </font>
    <font>
      <b/>
      <u/>
      <sz val="18"/>
      <color rgb="FFFF0000"/>
      <name val="Arial"/>
      <family val="2"/>
    </font>
    <font>
      <b/>
      <u/>
      <sz val="16"/>
      <color rgb="FFFF0000"/>
      <name val="Arial"/>
      <family val="2"/>
    </font>
    <font>
      <b/>
      <u/>
      <sz val="11"/>
      <color rgb="FF000000"/>
      <name val="Arial"/>
      <family val="2"/>
    </font>
    <font>
      <sz val="20"/>
      <color rgb="FF1616FA"/>
      <name val="Arial"/>
      <family val="2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name val="Arial"/>
      <family val="2"/>
    </font>
    <font>
      <b/>
      <sz val="14"/>
      <color theme="5" tint="-0.249977111117893"/>
      <name val="Arial"/>
      <family val="2"/>
    </font>
    <font>
      <b/>
      <sz val="28"/>
      <color theme="9" tint="-0.249977111117893"/>
      <name val="Aptos Narrow"/>
      <family val="2"/>
      <scheme val="minor"/>
    </font>
    <font>
      <u/>
      <sz val="14"/>
      <color rgb="FFFF0000"/>
      <name val="Arial"/>
      <family val="2"/>
    </font>
    <font>
      <sz val="16"/>
      <color theme="1"/>
      <name val="Arial"/>
      <family val="2"/>
    </font>
    <font>
      <b/>
      <sz val="28"/>
      <name val="Aptos Narrow"/>
      <family val="2"/>
      <scheme val="minor"/>
    </font>
    <font>
      <b/>
      <sz val="22"/>
      <color rgb="FF00B050"/>
      <name val="Arial"/>
      <family val="2"/>
    </font>
    <font>
      <b/>
      <sz val="14"/>
      <color theme="3" tint="0.499984740745262"/>
      <name val="Arial"/>
      <family val="2"/>
    </font>
    <font>
      <b/>
      <sz val="18"/>
      <color rgb="FF1616FA"/>
      <name val="Arial"/>
      <family val="2"/>
    </font>
    <font>
      <sz val="22"/>
      <color rgb="FF1616FA"/>
      <name val="Arial"/>
      <family val="2"/>
    </font>
    <font>
      <b/>
      <i/>
      <sz val="20"/>
      <color rgb="FF000000"/>
      <name val="Arial"/>
      <family val="2"/>
    </font>
    <font>
      <b/>
      <u/>
      <sz val="22"/>
      <color rgb="FFFF0000"/>
      <name val="Arial"/>
      <family val="2"/>
    </font>
    <font>
      <b/>
      <sz val="20"/>
      <color rgb="FF00B050"/>
      <name val="Arial"/>
      <family val="2"/>
    </font>
    <font>
      <sz val="20"/>
      <color theme="1"/>
      <name val="Arial"/>
      <family val="2"/>
    </font>
    <font>
      <b/>
      <sz val="20"/>
      <color rgb="FF00B0F0"/>
      <name val="Arial"/>
      <family val="2"/>
    </font>
    <font>
      <b/>
      <u/>
      <sz val="26"/>
      <color rgb="FFFF0000"/>
      <name val="Arial"/>
      <family val="2"/>
    </font>
    <font>
      <b/>
      <sz val="22"/>
      <color rgb="FFFF0000"/>
      <name val="Arial"/>
      <family val="2"/>
    </font>
    <font>
      <b/>
      <sz val="22"/>
      <color rgb="FFFF0000"/>
      <name val="Aptos Narrow"/>
      <family val="2"/>
      <scheme val="minor"/>
    </font>
    <font>
      <sz val="11"/>
      <color rgb="FFFF0000"/>
      <name val="Arial"/>
      <family val="2"/>
    </font>
    <font>
      <b/>
      <sz val="22"/>
      <color rgb="FF8EDBFA"/>
      <name val="Arial"/>
      <family val="2"/>
    </font>
    <font>
      <b/>
      <sz val="14"/>
      <color rgb="FF1616FA"/>
      <name val="Arial"/>
      <family val="2"/>
    </font>
    <font>
      <b/>
      <sz val="24"/>
      <color rgb="FF00B050"/>
      <name val="Arial"/>
      <family val="2"/>
    </font>
    <font>
      <b/>
      <sz val="16"/>
      <color theme="1"/>
      <name val="Arial"/>
      <family val="2"/>
    </font>
    <font>
      <b/>
      <u/>
      <sz val="18"/>
      <color theme="10"/>
      <name val="Arial"/>
      <family val="2"/>
    </font>
    <font>
      <b/>
      <sz val="22"/>
      <color rgb="FF00B0F0"/>
      <name val="Arial"/>
      <family val="2"/>
    </font>
    <font>
      <b/>
      <sz val="24"/>
      <color rgb="FF1616FA"/>
      <name val="Arial"/>
      <family val="2"/>
    </font>
    <font>
      <b/>
      <sz val="22"/>
      <color theme="4" tint="0.39997558519241921"/>
      <name val="Aptos Narrow"/>
      <family val="2"/>
      <scheme val="minor"/>
    </font>
    <font>
      <sz val="14"/>
      <color rgb="FFEE0000"/>
      <name val="Arial"/>
      <family val="2"/>
    </font>
    <font>
      <b/>
      <sz val="14"/>
      <color theme="4" tint="0.39997558519241921"/>
      <name val="Arial"/>
      <family val="2"/>
    </font>
    <font>
      <b/>
      <sz val="18"/>
      <color rgb="FF00B0F0"/>
      <name val="Arial"/>
      <family val="2"/>
    </font>
    <font>
      <b/>
      <sz val="14"/>
      <name val="Arial Nova Light"/>
      <family val="2"/>
    </font>
    <font>
      <b/>
      <sz val="17"/>
      <color rgb="FF000000"/>
      <name val="Arial"/>
      <family val="2"/>
    </font>
    <font>
      <sz val="12"/>
      <color rgb="FFFF0000"/>
      <name val="Arial"/>
      <family val="2"/>
    </font>
    <font>
      <sz val="18"/>
      <color rgb="FFFF0000"/>
      <name val="Arial"/>
      <family val="2"/>
    </font>
    <font>
      <strike/>
      <sz val="14"/>
      <color rgb="FF000000"/>
      <name val="Arial"/>
      <family val="2"/>
    </font>
    <font>
      <b/>
      <sz val="14"/>
      <color rgb="FF7030A0"/>
      <name val="Arial"/>
      <family val="2"/>
    </font>
    <font>
      <b/>
      <sz val="28"/>
      <color rgb="FF000000"/>
      <name val="Arial"/>
      <family val="2"/>
    </font>
    <font>
      <b/>
      <sz val="24"/>
      <color rgb="FFFF0000"/>
      <name val="Arial"/>
      <family val="2"/>
    </font>
    <font>
      <b/>
      <sz val="14"/>
      <color rgb="FF000000"/>
      <name val="Arial Nova Light"/>
      <family val="2"/>
    </font>
    <font>
      <b/>
      <sz val="20"/>
      <color rgb="FFFF0000"/>
      <name val="Arial Nova Light"/>
      <family val="2"/>
    </font>
    <font>
      <sz val="18"/>
      <color theme="1"/>
      <name val="Aptos Narrow"/>
      <family val="2"/>
      <scheme val="minor"/>
    </font>
    <font>
      <b/>
      <sz val="26"/>
      <color rgb="FFFF0000"/>
      <name val="Aptos Narrow"/>
      <family val="2"/>
      <scheme val="minor"/>
    </font>
    <font>
      <b/>
      <sz val="28"/>
      <color rgb="FFFF0000"/>
      <name val="Aptos Narrow"/>
      <family val="2"/>
      <scheme val="minor"/>
    </font>
    <font>
      <b/>
      <sz val="22"/>
      <color theme="1"/>
      <name val="Arial"/>
      <family val="2"/>
    </font>
    <font>
      <b/>
      <sz val="20"/>
      <color rgb="FFFF0000"/>
      <name val="Aptos Narrow"/>
      <family val="2"/>
      <scheme val="minor"/>
    </font>
    <font>
      <b/>
      <u/>
      <sz val="12"/>
      <color rgb="FF000000"/>
      <name val="Arial"/>
      <family val="2"/>
    </font>
    <font>
      <b/>
      <sz val="24"/>
      <color rgb="FFFF0000"/>
      <name val="Aptos Narrow"/>
      <family val="2"/>
      <scheme val="minor"/>
    </font>
    <font>
      <b/>
      <sz val="48"/>
      <color rgb="FFFF0000"/>
      <name val="Arial"/>
      <family val="2"/>
    </font>
    <font>
      <sz val="48"/>
      <color rgb="FF000000"/>
      <name val="Arial"/>
      <family val="2"/>
    </font>
    <font>
      <sz val="28"/>
      <color rgb="FF000000"/>
      <name val="Arial"/>
      <family val="2"/>
    </font>
    <font>
      <b/>
      <sz val="12"/>
      <color theme="1"/>
      <name val="Aptos Narrow"/>
      <family val="2"/>
      <scheme val="minor"/>
    </font>
    <font>
      <b/>
      <u/>
      <sz val="14"/>
      <color theme="1"/>
      <name val="Arial"/>
      <family val="2"/>
    </font>
    <font>
      <sz val="26"/>
      <color rgb="FF000000"/>
      <name val="Arial"/>
      <family val="2"/>
    </font>
    <font>
      <b/>
      <sz val="16"/>
      <color rgb="FFFF0000"/>
      <name val="Aptos Narrow"/>
      <family val="2"/>
      <scheme val="minor"/>
    </font>
    <font>
      <b/>
      <sz val="72"/>
      <color rgb="FFFF0000"/>
      <name val="Arial"/>
      <family val="2"/>
    </font>
    <font>
      <b/>
      <sz val="18"/>
      <color rgb="FF000000"/>
      <name val="Arial Nova Light"/>
      <family val="2"/>
    </font>
    <font>
      <b/>
      <sz val="26"/>
      <color rgb="FFFF0000"/>
      <name val="Courier New"/>
      <family val="3"/>
    </font>
    <font>
      <b/>
      <sz val="24"/>
      <color rgb="FFFF0000"/>
      <name val="Arial Nova Light"/>
      <family val="2"/>
    </font>
    <font>
      <b/>
      <sz val="28"/>
      <color rgb="FFFF0000"/>
      <name val="Arial"/>
      <family val="2"/>
    </font>
    <font>
      <b/>
      <sz val="16"/>
      <color theme="0"/>
      <name val="Arial"/>
      <family val="2"/>
    </font>
    <font>
      <b/>
      <sz val="14"/>
      <color rgb="FF00B0F0"/>
      <name val="Arial"/>
      <family val="2"/>
    </font>
    <font>
      <b/>
      <u/>
      <sz val="14"/>
      <name val="Arial"/>
      <family val="2"/>
    </font>
    <font>
      <b/>
      <sz val="22"/>
      <color rgb="FF0070C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gray0625"/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D8BF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A64D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7474F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A8FCA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AD31B"/>
        <bgColor indexed="64"/>
      </patternFill>
    </fill>
    <fill>
      <patternFill patternType="solid">
        <fgColor rgb="FFFB9E3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7A7FD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indexed="65"/>
        <bgColor rgb="FF92D050"/>
      </patternFill>
    </fill>
    <fill>
      <patternFill patternType="solid">
        <fgColor theme="5" tint="0.59999389629810485"/>
        <bgColor rgb="FF92D050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2CEE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D4DE4"/>
        <bgColor indexed="64"/>
      </patternFill>
    </fill>
    <fill>
      <patternFill patternType="solid">
        <fgColor theme="0"/>
        <bgColor rgb="FF92D050"/>
      </patternFill>
    </fill>
    <fill>
      <patternFill patternType="solid">
        <fgColor rgb="FFFFFF00"/>
        <bgColor rgb="FF92D05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57AB"/>
        <bgColor indexed="64"/>
      </patternFill>
    </fill>
    <fill>
      <patternFill patternType="solid">
        <fgColor rgb="FFF3FDA7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ck">
        <color rgb="FFFF0000"/>
      </diagonal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rgb="FFFF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2" fillId="0" borderId="0"/>
    <xf numFmtId="0" fontId="8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</cellStyleXfs>
  <cellXfs count="2089">
    <xf numFmtId="0" fontId="0" fillId="0" borderId="0" xfId="0"/>
    <xf numFmtId="0" fontId="4" fillId="0" borderId="3" xfId="1" applyFont="1" applyBorder="1" applyAlignment="1" applyProtection="1">
      <alignment vertical="center"/>
      <protection locked="0"/>
    </xf>
    <xf numFmtId="0" fontId="4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4" fillId="3" borderId="5" xfId="1" applyFont="1" applyFill="1" applyBorder="1" applyAlignment="1" applyProtection="1">
      <alignment horizontal="center" vertical="center"/>
      <protection locked="0"/>
    </xf>
    <xf numFmtId="0" fontId="6" fillId="3" borderId="5" xfId="1" applyFont="1" applyFill="1" applyBorder="1" applyAlignment="1" applyProtection="1">
      <alignment horizontal="center" vertical="center"/>
      <protection locked="0"/>
    </xf>
    <xf numFmtId="0" fontId="4" fillId="3" borderId="5" xfId="1" applyFont="1" applyFill="1" applyBorder="1" applyAlignment="1" applyProtection="1">
      <alignment vertical="center"/>
      <protection locked="0"/>
    </xf>
    <xf numFmtId="0" fontId="4" fillId="0" borderId="0" xfId="1" applyFont="1" applyAlignment="1" applyProtection="1">
      <alignment horizontal="center" vertical="center" wrapText="1"/>
      <protection locked="0"/>
    </xf>
    <xf numFmtId="0" fontId="4" fillId="0" borderId="3" xfId="1" applyFont="1" applyBorder="1" applyAlignment="1" applyProtection="1">
      <alignment horizontal="center" vertical="center"/>
      <protection locked="0"/>
    </xf>
    <xf numFmtId="0" fontId="4" fillId="3" borderId="0" xfId="1" applyFont="1" applyFill="1" applyAlignment="1" applyProtection="1">
      <alignment horizontal="center" vertical="center"/>
      <protection locked="0"/>
    </xf>
    <xf numFmtId="0" fontId="6" fillId="3" borderId="0" xfId="1" applyFont="1" applyFill="1" applyAlignment="1" applyProtection="1">
      <alignment horizontal="center" vertical="center"/>
      <protection locked="0"/>
    </xf>
    <xf numFmtId="0" fontId="4" fillId="3" borderId="0" xfId="1" applyFont="1" applyFill="1" applyAlignment="1" applyProtection="1">
      <alignment vertical="center"/>
      <protection locked="0"/>
    </xf>
    <xf numFmtId="0" fontId="4" fillId="3" borderId="12" xfId="1" applyFont="1" applyFill="1" applyBorder="1" applyAlignment="1" applyProtection="1">
      <alignment horizontal="center" vertical="center"/>
      <protection locked="0"/>
    </xf>
    <xf numFmtId="0" fontId="6" fillId="3" borderId="12" xfId="1" applyFont="1" applyFill="1" applyBorder="1" applyAlignment="1" applyProtection="1">
      <alignment horizontal="center" vertical="center"/>
      <protection locked="0"/>
    </xf>
    <xf numFmtId="0" fontId="4" fillId="3" borderId="12" xfId="1" applyFont="1" applyFill="1" applyBorder="1" applyAlignment="1" applyProtection="1">
      <alignment vertical="center"/>
      <protection locked="0"/>
    </xf>
    <xf numFmtId="0" fontId="5" fillId="0" borderId="2" xfId="1" applyFont="1" applyBorder="1" applyAlignment="1" applyProtection="1">
      <alignment horizontal="center" vertical="center" textRotation="90" wrapText="1"/>
      <protection locked="0"/>
    </xf>
    <xf numFmtId="0" fontId="9" fillId="0" borderId="14" xfId="1" applyFont="1" applyBorder="1" applyAlignment="1" applyProtection="1">
      <alignment horizontal="center" vertical="top"/>
      <protection locked="0"/>
    </xf>
    <xf numFmtId="0" fontId="10" fillId="5" borderId="15" xfId="1" applyFont="1" applyFill="1" applyBorder="1" applyAlignment="1" applyProtection="1">
      <alignment horizontal="center" vertical="center" textRotation="90" wrapText="1"/>
      <protection locked="0"/>
    </xf>
    <xf numFmtId="0" fontId="11" fillId="6" borderId="10" xfId="1" applyFont="1" applyFill="1" applyBorder="1" applyAlignment="1" applyProtection="1">
      <alignment horizontal="center" vertical="center" textRotation="90" wrapText="1"/>
      <protection locked="0"/>
    </xf>
    <xf numFmtId="0" fontId="11" fillId="7" borderId="10" xfId="1" applyFont="1" applyFill="1" applyBorder="1" applyAlignment="1" applyProtection="1">
      <alignment horizontal="center" vertical="center" textRotation="90" wrapText="1"/>
      <protection locked="0"/>
    </xf>
    <xf numFmtId="0" fontId="5" fillId="0" borderId="10" xfId="1" applyFont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5" fillId="0" borderId="10" xfId="1" applyFont="1" applyBorder="1" applyAlignment="1" applyProtection="1">
      <alignment horizontal="center" vertical="center" textRotation="90" wrapText="1"/>
      <protection locked="0"/>
    </xf>
    <xf numFmtId="0" fontId="5" fillId="0" borderId="16" xfId="1" applyFont="1" applyBorder="1" applyAlignment="1" applyProtection="1">
      <alignment horizontal="center" vertical="center" textRotation="90" wrapText="1"/>
      <protection locked="0"/>
    </xf>
    <xf numFmtId="0" fontId="5" fillId="0" borderId="0" xfId="1" applyFont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 textRotation="90" wrapText="1"/>
      <protection locked="0"/>
    </xf>
    <xf numFmtId="0" fontId="12" fillId="0" borderId="1" xfId="1" applyFont="1" applyBorder="1" applyAlignment="1" applyProtection="1">
      <alignment horizontal="center" vertical="center" wrapText="1"/>
      <protection locked="0"/>
    </xf>
    <xf numFmtId="0" fontId="5" fillId="8" borderId="0" xfId="1" applyFont="1" applyFill="1" applyAlignment="1" applyProtection="1">
      <alignment horizontal="center" vertical="center"/>
      <protection locked="0"/>
    </xf>
    <xf numFmtId="0" fontId="11" fillId="6" borderId="1" xfId="1" applyFont="1" applyFill="1" applyBorder="1" applyAlignment="1" applyProtection="1">
      <alignment horizontal="center" vertical="center" textRotation="90" wrapText="1"/>
      <protection locked="0"/>
    </xf>
    <xf numFmtId="0" fontId="11" fillId="7" borderId="1" xfId="1" applyFont="1" applyFill="1" applyBorder="1" applyAlignment="1" applyProtection="1">
      <alignment horizontal="center" vertical="center" textRotation="90" wrapText="1"/>
      <protection locked="0"/>
    </xf>
    <xf numFmtId="0" fontId="5" fillId="8" borderId="0" xfId="1" applyFont="1" applyFill="1" applyAlignment="1" applyProtection="1">
      <alignment horizontal="center" vertical="center" wrapText="1"/>
      <protection locked="0"/>
    </xf>
    <xf numFmtId="0" fontId="9" fillId="0" borderId="17" xfId="1" applyFont="1" applyBorder="1" applyAlignment="1" applyProtection="1">
      <alignment horizontal="center" vertical="top"/>
      <protection locked="0"/>
    </xf>
    <xf numFmtId="0" fontId="10" fillId="5" borderId="1" xfId="1" applyFont="1" applyFill="1" applyBorder="1" applyAlignment="1" applyProtection="1">
      <alignment horizontal="center" vertical="center" textRotation="90" wrapText="1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left" wrapText="1"/>
      <protection locked="0"/>
    </xf>
    <xf numFmtId="165" fontId="14" fillId="2" borderId="1" xfId="1" applyNumberFormat="1" applyFont="1" applyFill="1" applyBorder="1" applyAlignment="1" applyProtection="1">
      <alignment vertical="center"/>
      <protection locked="0"/>
    </xf>
    <xf numFmtId="0" fontId="4" fillId="9" borderId="1" xfId="1" applyFont="1" applyFill="1" applyBorder="1" applyAlignment="1" applyProtection="1">
      <alignment horizontal="center" vertical="center" wrapText="1"/>
      <protection locked="0"/>
    </xf>
    <xf numFmtId="0" fontId="15" fillId="0" borderId="18" xfId="1" applyFont="1" applyBorder="1" applyAlignment="1" applyProtection="1">
      <alignment horizontal="center" vertical="center" wrapText="1"/>
      <protection locked="0"/>
    </xf>
    <xf numFmtId="0" fontId="16" fillId="0" borderId="19" xfId="1" applyFont="1" applyBorder="1" applyAlignment="1" applyProtection="1">
      <alignment horizontal="center" vertical="center" wrapText="1"/>
      <protection locked="0"/>
    </xf>
    <xf numFmtId="0" fontId="13" fillId="10" borderId="18" xfId="1" applyFont="1" applyFill="1" applyBorder="1" applyAlignment="1" applyProtection="1">
      <alignment horizontal="center" vertical="center" wrapText="1"/>
      <protection locked="0"/>
    </xf>
    <xf numFmtId="0" fontId="4" fillId="9" borderId="1" xfId="1" applyFont="1" applyFill="1" applyBorder="1" applyAlignment="1" applyProtection="1">
      <alignment vertical="center" wrapText="1"/>
      <protection locked="0"/>
    </xf>
    <xf numFmtId="0" fontId="17" fillId="9" borderId="1" xfId="1" applyFont="1" applyFill="1" applyBorder="1" applyAlignment="1">
      <alignment horizontal="center" vertical="center" wrapText="1"/>
    </xf>
    <xf numFmtId="0" fontId="4" fillId="11" borderId="19" xfId="1" applyFont="1" applyFill="1" applyBorder="1" applyAlignment="1" applyProtection="1">
      <alignment horizontal="center" vertical="center" wrapText="1"/>
      <protection locked="0"/>
    </xf>
    <xf numFmtId="0" fontId="6" fillId="11" borderId="20" xfId="1" applyFont="1" applyFill="1" applyBorder="1" applyAlignment="1" applyProtection="1">
      <alignment horizontal="center" vertical="center" wrapText="1"/>
      <protection locked="0"/>
    </xf>
    <xf numFmtId="0" fontId="5" fillId="0" borderId="3" xfId="1" applyFont="1" applyBorder="1" applyAlignment="1" applyProtection="1">
      <alignment horizontal="center" vertical="center" wrapText="1"/>
      <protection locked="0"/>
    </xf>
    <xf numFmtId="0" fontId="16" fillId="0" borderId="21" xfId="1" applyFont="1" applyBorder="1" applyAlignment="1" applyProtection="1">
      <alignment horizontal="center" vertical="center" wrapText="1"/>
      <protection locked="0"/>
    </xf>
    <xf numFmtId="0" fontId="13" fillId="10" borderId="22" xfId="1" applyFont="1" applyFill="1" applyBorder="1" applyAlignment="1" applyProtection="1">
      <alignment horizontal="center" vertical="center" wrapText="1"/>
      <protection locked="0"/>
    </xf>
    <xf numFmtId="0" fontId="4" fillId="9" borderId="13" xfId="1" applyFont="1" applyFill="1" applyBorder="1" applyAlignment="1" applyProtection="1">
      <alignment vertical="center" wrapText="1"/>
      <protection locked="0"/>
    </xf>
    <xf numFmtId="0" fontId="4" fillId="9" borderId="13" xfId="1" applyFont="1" applyFill="1" applyBorder="1" applyAlignment="1" applyProtection="1">
      <alignment horizontal="center" vertical="center" wrapText="1"/>
      <protection locked="0"/>
    </xf>
    <xf numFmtId="0" fontId="17" fillId="9" borderId="13" xfId="1" applyFont="1" applyFill="1" applyBorder="1" applyAlignment="1">
      <alignment horizontal="center" vertical="center" wrapText="1"/>
    </xf>
    <xf numFmtId="0" fontId="4" fillId="11" borderId="21" xfId="1" applyFont="1" applyFill="1" applyBorder="1" applyAlignment="1" applyProtection="1">
      <alignment horizontal="center" vertical="center" wrapText="1"/>
      <protection locked="0"/>
    </xf>
    <xf numFmtId="0" fontId="6" fillId="11" borderId="23" xfId="1" applyFont="1" applyFill="1" applyBorder="1" applyAlignment="1" applyProtection="1">
      <alignment horizontal="center" vertical="center" wrapText="1"/>
      <protection locked="0"/>
    </xf>
    <xf numFmtId="165" fontId="14" fillId="2" borderId="0" xfId="1" applyNumberFormat="1" applyFont="1" applyFill="1" applyAlignment="1" applyProtection="1">
      <alignment vertical="center"/>
      <protection locked="0"/>
    </xf>
    <xf numFmtId="0" fontId="4" fillId="9" borderId="24" xfId="1" applyFont="1" applyFill="1" applyBorder="1" applyAlignment="1" applyProtection="1">
      <alignment horizontal="center" vertical="center" wrapText="1"/>
      <protection locked="0"/>
    </xf>
    <xf numFmtId="0" fontId="5" fillId="8" borderId="3" xfId="1" applyFont="1" applyFill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left" vertical="center" wrapText="1"/>
      <protection locked="0"/>
    </xf>
    <xf numFmtId="0" fontId="5" fillId="8" borderId="3" xfId="1" applyFont="1" applyFill="1" applyBorder="1" applyAlignment="1" applyProtection="1">
      <alignment horizontal="center" vertical="center"/>
      <protection locked="0"/>
    </xf>
    <xf numFmtId="0" fontId="17" fillId="9" borderId="6" xfId="1" applyFont="1" applyFill="1" applyBorder="1" applyAlignment="1">
      <alignment horizontal="center" vertical="center" wrapText="1"/>
    </xf>
    <xf numFmtId="0" fontId="4" fillId="8" borderId="3" xfId="1" applyFont="1" applyFill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4" fillId="9" borderId="6" xfId="1" applyFont="1" applyFill="1" applyBorder="1" applyAlignment="1" applyProtection="1">
      <alignment horizontal="center" vertical="center" wrapText="1"/>
      <protection locked="0"/>
    </xf>
    <xf numFmtId="0" fontId="6" fillId="11" borderId="25" xfId="1" applyFont="1" applyFill="1" applyBorder="1" applyAlignment="1" applyProtection="1">
      <alignment horizontal="center" vertical="center" wrapText="1"/>
      <protection locked="0"/>
    </xf>
    <xf numFmtId="0" fontId="5" fillId="0" borderId="3" xfId="1" applyFont="1" applyBorder="1" applyAlignment="1" applyProtection="1">
      <alignment vertical="center"/>
      <protection locked="0"/>
    </xf>
    <xf numFmtId="0" fontId="18" fillId="12" borderId="26" xfId="1" applyFont="1" applyFill="1" applyBorder="1" applyAlignment="1">
      <alignment horizontal="center" vertical="center" textRotation="90" wrapText="1"/>
    </xf>
    <xf numFmtId="0" fontId="19" fillId="0" borderId="27" xfId="1" applyFont="1" applyBorder="1" applyAlignment="1" applyProtection="1">
      <alignment vertical="center" wrapText="1"/>
      <protection locked="0"/>
    </xf>
    <xf numFmtId="0" fontId="22" fillId="0" borderId="1" xfId="1" applyFont="1" applyBorder="1" applyAlignment="1" applyProtection="1">
      <alignment horizontal="center" vertical="center" wrapText="1"/>
      <protection locked="0"/>
    </xf>
    <xf numFmtId="0" fontId="23" fillId="0" borderId="1" xfId="1" applyFont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vertical="center"/>
      <protection locked="0"/>
    </xf>
    <xf numFmtId="0" fontId="19" fillId="0" borderId="1" xfId="1" applyFont="1" applyBorder="1" applyAlignment="1" applyProtection="1">
      <alignment horizontal="center" vertical="center" wrapText="1"/>
      <protection locked="0"/>
    </xf>
    <xf numFmtId="0" fontId="5" fillId="13" borderId="1" xfId="1" applyFont="1" applyFill="1" applyBorder="1" applyAlignment="1" applyProtection="1">
      <alignment horizontal="center" vertical="center" textRotation="90" wrapText="1"/>
      <protection locked="0"/>
    </xf>
    <xf numFmtId="0" fontId="5" fillId="0" borderId="1" xfId="1" applyFont="1" applyBorder="1" applyAlignment="1" applyProtection="1">
      <alignment vertical="center" wrapText="1"/>
      <protection locked="0"/>
    </xf>
    <xf numFmtId="0" fontId="2" fillId="0" borderId="1" xfId="1" applyBorder="1"/>
    <xf numFmtId="0" fontId="24" fillId="14" borderId="1" xfId="1" quotePrefix="1" applyFont="1" applyFill="1" applyBorder="1" applyAlignment="1">
      <alignment horizontal="center" vertical="center" wrapText="1"/>
    </xf>
    <xf numFmtId="0" fontId="5" fillId="10" borderId="1" xfId="1" applyFont="1" applyFill="1" applyBorder="1" applyAlignment="1">
      <alignment horizontal="center" vertical="center"/>
    </xf>
    <xf numFmtId="0" fontId="6" fillId="0" borderId="1" xfId="1" applyFont="1" applyBorder="1" applyAlignment="1">
      <alignment horizontal="center" vertical="center" wrapText="1"/>
    </xf>
    <xf numFmtId="0" fontId="4" fillId="8" borderId="3" xfId="1" applyFont="1" applyFill="1" applyBorder="1" applyAlignment="1" applyProtection="1">
      <alignment horizontal="center" vertical="center"/>
      <protection locked="0"/>
    </xf>
    <xf numFmtId="0" fontId="18" fillId="7" borderId="1" xfId="1" applyFont="1" applyFill="1" applyBorder="1" applyAlignment="1">
      <alignment horizontal="center" vertical="center" textRotation="90" wrapText="1"/>
    </xf>
    <xf numFmtId="0" fontId="4" fillId="0" borderId="19" xfId="1" applyFont="1" applyBorder="1" applyAlignment="1" applyProtection="1">
      <alignment horizontal="left" vertical="center" wrapText="1"/>
      <protection locked="0"/>
    </xf>
    <xf numFmtId="0" fontId="22" fillId="0" borderId="13" xfId="1" applyFont="1" applyBorder="1" applyAlignment="1">
      <alignment horizontal="center" vertical="center" wrapText="1"/>
    </xf>
    <xf numFmtId="0" fontId="5" fillId="0" borderId="1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vertical="center" wrapText="1"/>
      <protection locked="0"/>
    </xf>
    <xf numFmtId="0" fontId="24" fillId="15" borderId="1" xfId="1" applyFont="1" applyFill="1" applyBorder="1" applyAlignment="1" applyProtection="1">
      <alignment horizontal="center" vertical="center"/>
      <protection locked="0"/>
    </xf>
    <xf numFmtId="0" fontId="24" fillId="15" borderId="13" xfId="1" applyFont="1" applyFill="1" applyBorder="1" applyAlignment="1" applyProtection="1">
      <alignment horizontal="center" vertical="center"/>
      <protection locked="0"/>
    </xf>
    <xf numFmtId="0" fontId="24" fillId="15" borderId="28" xfId="1" applyFont="1" applyFill="1" applyBorder="1" applyAlignment="1" applyProtection="1">
      <alignment horizontal="center" vertical="center"/>
      <protection locked="0"/>
    </xf>
    <xf numFmtId="0" fontId="5" fillId="0" borderId="29" xfId="1" applyFont="1" applyBorder="1" applyAlignment="1" applyProtection="1">
      <alignment horizontal="left" vertical="center"/>
      <protection locked="0"/>
    </xf>
    <xf numFmtId="0" fontId="18" fillId="16" borderId="1" xfId="1" applyFont="1" applyFill="1" applyBorder="1" applyAlignment="1">
      <alignment horizontal="center" vertical="center" textRotation="90"/>
    </xf>
    <xf numFmtId="0" fontId="19" fillId="0" borderId="19" xfId="3" applyFont="1" applyBorder="1" applyAlignment="1">
      <alignment horizontal="left" vertical="center" wrapText="1"/>
    </xf>
    <xf numFmtId="0" fontId="19" fillId="0" borderId="1" xfId="3" applyFont="1" applyBorder="1" applyAlignment="1" applyProtection="1">
      <alignment horizontal="left" vertical="center"/>
      <protection locked="0"/>
    </xf>
    <xf numFmtId="0" fontId="21" fillId="17" borderId="1" xfId="3" applyFont="1" applyFill="1" applyBorder="1" applyAlignment="1" applyProtection="1">
      <alignment horizontal="center" vertical="center" wrapText="1"/>
      <protection locked="0"/>
    </xf>
    <xf numFmtId="16" fontId="20" fillId="0" borderId="19" xfId="3" applyNumberFormat="1" applyFont="1" applyBorder="1" applyAlignment="1" applyProtection="1">
      <alignment horizontal="center" vertical="center" textRotation="90"/>
      <protection locked="0"/>
    </xf>
    <xf numFmtId="0" fontId="19" fillId="0" borderId="1" xfId="3" applyFont="1" applyBorder="1" applyAlignment="1" applyProtection="1">
      <alignment vertical="center" wrapText="1"/>
      <protection locked="0"/>
    </xf>
    <xf numFmtId="0" fontId="19" fillId="0" borderId="1" xfId="3" applyFont="1" applyBorder="1" applyAlignment="1" applyProtection="1">
      <alignment horizontal="center" vertical="center" wrapText="1"/>
      <protection locked="0"/>
    </xf>
    <xf numFmtId="0" fontId="19" fillId="0" borderId="1" xfId="3" applyFont="1" applyBorder="1" applyAlignment="1" applyProtection="1">
      <alignment vertical="center"/>
      <protection locked="0"/>
    </xf>
    <xf numFmtId="0" fontId="19" fillId="11" borderId="30" xfId="3" applyFont="1" applyFill="1" applyBorder="1" applyAlignment="1" applyProtection="1">
      <alignment horizontal="center" vertical="center"/>
      <protection locked="0"/>
    </xf>
    <xf numFmtId="0" fontId="27" fillId="2" borderId="1" xfId="3" applyFont="1" applyFill="1" applyBorder="1" applyAlignment="1">
      <alignment horizontal="center" vertical="center" textRotation="90"/>
    </xf>
    <xf numFmtId="0" fontId="4" fillId="0" borderId="19" xfId="1" applyFont="1" applyBorder="1" applyAlignment="1">
      <alignment vertical="center" wrapText="1"/>
    </xf>
    <xf numFmtId="0" fontId="5" fillId="0" borderId="1" xfId="1" applyFont="1" applyBorder="1"/>
    <xf numFmtId="0" fontId="28" fillId="10" borderId="1" xfId="1" applyFont="1" applyFill="1" applyBorder="1" applyAlignment="1">
      <alignment horizontal="center" vertical="center"/>
    </xf>
    <xf numFmtId="0" fontId="18" fillId="18" borderId="1" xfId="1" applyFont="1" applyFill="1" applyBorder="1" applyAlignment="1">
      <alignment horizontal="center" vertical="center" textRotation="90"/>
    </xf>
    <xf numFmtId="0" fontId="22" fillId="0" borderId="1" xfId="1" applyFont="1" applyBorder="1" applyAlignment="1">
      <alignment horizontal="center" vertical="center" wrapText="1"/>
    </xf>
    <xf numFmtId="0" fontId="5" fillId="0" borderId="1" xfId="1" applyFont="1" applyBorder="1" applyAlignment="1" applyProtection="1">
      <alignment horizontal="left" vertical="center"/>
      <protection locked="0"/>
    </xf>
    <xf numFmtId="16" fontId="5" fillId="0" borderId="1" xfId="1" applyNumberFormat="1" applyFont="1" applyBorder="1" applyAlignment="1" applyProtection="1">
      <alignment horizontal="center" vertical="center"/>
      <protection locked="0"/>
    </xf>
    <xf numFmtId="0" fontId="4" fillId="0" borderId="1" xfId="1" applyFont="1" applyBorder="1" applyAlignment="1" applyProtection="1">
      <alignment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12" fillId="0" borderId="20" xfId="1" applyFont="1" applyBorder="1" applyAlignment="1" applyProtection="1">
      <alignment horizontal="center" vertical="center" wrapText="1"/>
      <protection locked="0"/>
    </xf>
    <xf numFmtId="0" fontId="2" fillId="0" borderId="0" xfId="1"/>
    <xf numFmtId="0" fontId="4" fillId="8" borderId="0" xfId="1" applyFont="1" applyFill="1" applyAlignment="1" applyProtection="1">
      <alignment horizontal="center" vertical="center"/>
      <protection locked="0"/>
    </xf>
    <xf numFmtId="0" fontId="5" fillId="19" borderId="1" xfId="1" applyFont="1" applyFill="1" applyBorder="1" applyAlignment="1" applyProtection="1">
      <alignment horizontal="center" vertical="center" textRotation="90" wrapText="1"/>
      <protection locked="0"/>
    </xf>
    <xf numFmtId="0" fontId="24" fillId="0" borderId="1" xfId="1" applyFont="1" applyBorder="1" applyAlignment="1" applyProtection="1">
      <alignment horizontal="left" vertical="center" wrapText="1"/>
      <protection locked="0"/>
    </xf>
    <xf numFmtId="0" fontId="5" fillId="0" borderId="3" xfId="1" applyFont="1" applyBorder="1" applyAlignment="1" applyProtection="1">
      <alignment horizontal="center" vertical="center"/>
      <protection locked="0"/>
    </xf>
    <xf numFmtId="0" fontId="20" fillId="0" borderId="1" xfId="3" applyFont="1" applyBorder="1" applyAlignment="1" applyProtection="1">
      <alignment horizontal="center" vertical="center"/>
      <protection locked="0"/>
    </xf>
    <xf numFmtId="0" fontId="4" fillId="0" borderId="19" xfId="1" applyFont="1" applyBorder="1" applyAlignment="1" applyProtection="1">
      <alignment vertical="center" wrapText="1"/>
      <protection locked="0"/>
    </xf>
    <xf numFmtId="0" fontId="23" fillId="0" borderId="1" xfId="1" applyFont="1" applyBorder="1" applyAlignment="1">
      <alignment horizontal="center" vertical="center" wrapText="1"/>
    </xf>
    <xf numFmtId="0" fontId="4" fillId="0" borderId="1" xfId="1" applyFont="1" applyBorder="1" applyAlignment="1" applyProtection="1">
      <alignment horizontal="left" vertical="center" wrapText="1"/>
      <protection locked="0"/>
    </xf>
    <xf numFmtId="0" fontId="4" fillId="0" borderId="31" xfId="1" applyFont="1" applyBorder="1" applyAlignment="1" applyProtection="1">
      <alignment horizontal="left" vertical="center" wrapText="1"/>
      <protection locked="0"/>
    </xf>
    <xf numFmtId="166" fontId="5" fillId="0" borderId="1" xfId="1" applyNumberFormat="1" applyFont="1" applyBorder="1" applyAlignment="1" applyProtection="1">
      <alignment horizontal="center" vertical="center"/>
      <protection locked="0"/>
    </xf>
    <xf numFmtId="0" fontId="5" fillId="13" borderId="10" xfId="1" applyFont="1" applyFill="1" applyBorder="1" applyAlignment="1" applyProtection="1">
      <alignment horizontal="center" vertical="center" textRotation="90" wrapText="1"/>
      <protection locked="0"/>
    </xf>
    <xf numFmtId="0" fontId="24" fillId="0" borderId="1" xfId="1" applyFont="1" applyBorder="1" applyProtection="1">
      <protection locked="0"/>
    </xf>
    <xf numFmtId="0" fontId="24" fillId="0" borderId="13" xfId="1" applyFont="1" applyBorder="1" applyProtection="1">
      <protection locked="0"/>
    </xf>
    <xf numFmtId="0" fontId="5" fillId="17" borderId="1" xfId="1" applyFont="1" applyFill="1" applyBorder="1" applyAlignment="1" applyProtection="1">
      <alignment horizontal="center" vertical="center"/>
      <protection locked="0"/>
    </xf>
    <xf numFmtId="0" fontId="30" fillId="0" borderId="1" xfId="1" applyFont="1" applyBorder="1" applyAlignment="1" applyProtection="1">
      <alignment vertical="center" wrapText="1"/>
      <protection locked="0"/>
    </xf>
    <xf numFmtId="0" fontId="5" fillId="20" borderId="1" xfId="1" applyFont="1" applyFill="1" applyBorder="1" applyAlignment="1" applyProtection="1">
      <alignment horizontal="center" vertical="center"/>
      <protection locked="0"/>
    </xf>
    <xf numFmtId="0" fontId="4" fillId="20" borderId="6" xfId="1" applyFont="1" applyFill="1" applyBorder="1" applyAlignment="1" applyProtection="1">
      <alignment horizontal="center" vertical="center" wrapText="1"/>
      <protection locked="0"/>
    </xf>
    <xf numFmtId="0" fontId="31" fillId="0" borderId="1" xfId="1" applyFont="1" applyBorder="1" applyAlignment="1" applyProtection="1">
      <alignment horizontal="center" vertical="center" wrapText="1"/>
      <protection locked="0"/>
    </xf>
    <xf numFmtId="0" fontId="5" fillId="14" borderId="1" xfId="1" applyFont="1" applyFill="1" applyBorder="1" applyAlignment="1" applyProtection="1">
      <alignment horizontal="center" vertical="center" textRotation="90" wrapText="1"/>
      <protection locked="0"/>
    </xf>
    <xf numFmtId="0" fontId="24" fillId="15" borderId="1" xfId="1" applyFont="1" applyFill="1" applyBorder="1" applyAlignment="1">
      <alignment horizontal="center" vertical="center" wrapText="1"/>
    </xf>
    <xf numFmtId="0" fontId="6" fillId="14" borderId="1" xfId="1" applyFont="1" applyFill="1" applyBorder="1" applyAlignment="1">
      <alignment horizontal="center" vertical="center" wrapText="1"/>
    </xf>
    <xf numFmtId="0" fontId="4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 wrapText="1"/>
    </xf>
    <xf numFmtId="0" fontId="5" fillId="14" borderId="1" xfId="1" applyFont="1" applyFill="1" applyBorder="1" applyAlignment="1">
      <alignment horizontal="center" vertical="center" wrapText="1"/>
    </xf>
    <xf numFmtId="0" fontId="5" fillId="10" borderId="13" xfId="1" applyFont="1" applyFill="1" applyBorder="1" applyAlignment="1">
      <alignment horizontal="center" vertical="center"/>
    </xf>
    <xf numFmtId="16" fontId="5" fillId="20" borderId="1" xfId="1" applyNumberFormat="1" applyFont="1" applyFill="1" applyBorder="1" applyAlignment="1" applyProtection="1">
      <alignment horizontal="center" vertical="center" wrapText="1"/>
      <protection locked="0"/>
    </xf>
    <xf numFmtId="0" fontId="22" fillId="15" borderId="1" xfId="1" applyFont="1" applyFill="1" applyBorder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center" vertical="center" wrapText="1"/>
      <protection locked="0"/>
    </xf>
    <xf numFmtId="0" fontId="18" fillId="22" borderId="1" xfId="1" applyFont="1" applyFill="1" applyBorder="1" applyAlignment="1">
      <alignment horizontal="center" vertical="center" textRotation="90" wrapText="1"/>
    </xf>
    <xf numFmtId="0" fontId="4" fillId="0" borderId="1" xfId="1" applyFont="1" applyBorder="1" applyAlignment="1">
      <alignment horizontal="left" vertical="center" wrapText="1"/>
    </xf>
    <xf numFmtId="0" fontId="4" fillId="14" borderId="1" xfId="1" applyFont="1" applyFill="1" applyBorder="1" applyAlignment="1">
      <alignment horizontal="center" vertical="center" wrapText="1"/>
    </xf>
    <xf numFmtId="0" fontId="34" fillId="4" borderId="1" xfId="1" applyFont="1" applyFill="1" applyBorder="1" applyAlignment="1">
      <alignment horizontal="center" vertical="center" wrapText="1"/>
    </xf>
    <xf numFmtId="0" fontId="24" fillId="22" borderId="1" xfId="1" quotePrefix="1" applyFont="1" applyFill="1" applyBorder="1" applyAlignment="1">
      <alignment horizontal="center" vertical="center" wrapText="1"/>
    </xf>
    <xf numFmtId="0" fontId="24" fillId="10" borderId="1" xfId="1" applyFont="1" applyFill="1" applyBorder="1" applyAlignment="1">
      <alignment horizontal="center" vertical="center"/>
    </xf>
    <xf numFmtId="0" fontId="5" fillId="14" borderId="10" xfId="1" applyFont="1" applyFill="1" applyBorder="1" applyAlignment="1" applyProtection="1">
      <alignment horizontal="center" vertical="center" textRotation="90" wrapText="1"/>
      <protection locked="0"/>
    </xf>
    <xf numFmtId="0" fontId="24" fillId="14" borderId="1" xfId="1" applyFont="1" applyFill="1" applyBorder="1" applyAlignment="1" applyProtection="1">
      <alignment horizontal="center" vertical="center"/>
      <protection locked="0"/>
    </xf>
    <xf numFmtId="16" fontId="5" fillId="0" borderId="1" xfId="1" applyNumberFormat="1" applyFont="1" applyBorder="1" applyAlignment="1" applyProtection="1">
      <alignment horizontal="left" vertical="center"/>
      <protection locked="0"/>
    </xf>
    <xf numFmtId="0" fontId="4" fillId="0" borderId="32" xfId="1" applyFont="1" applyBorder="1" applyAlignment="1" applyProtection="1">
      <alignment vertical="center" wrapText="1"/>
      <protection locked="0"/>
    </xf>
    <xf numFmtId="0" fontId="22" fillId="0" borderId="13" xfId="1" applyFont="1" applyBorder="1" applyAlignment="1" applyProtection="1">
      <alignment horizontal="center" vertical="center" wrapText="1"/>
      <protection locked="0"/>
    </xf>
    <xf numFmtId="0" fontId="23" fillId="0" borderId="13" xfId="1" applyFont="1" applyBorder="1" applyAlignment="1" applyProtection="1">
      <alignment horizontal="center" vertical="center" wrapText="1"/>
      <protection locked="0"/>
    </xf>
    <xf numFmtId="0" fontId="5" fillId="0" borderId="33" xfId="1" applyFont="1" applyBorder="1" applyAlignment="1" applyProtection="1">
      <alignment horizontal="left" vertical="center" wrapText="1"/>
      <protection locked="0"/>
    </xf>
    <xf numFmtId="0" fontId="5" fillId="0" borderId="33" xfId="1" applyFont="1" applyBorder="1" applyAlignment="1" applyProtection="1">
      <alignment horizontal="center" vertical="center"/>
      <protection locked="0"/>
    </xf>
    <xf numFmtId="0" fontId="5" fillId="0" borderId="33" xfId="1" applyFont="1" applyBorder="1" applyAlignment="1" applyProtection="1">
      <alignment horizontal="left" vertical="center"/>
      <protection locked="0"/>
    </xf>
    <xf numFmtId="0" fontId="5" fillId="0" borderId="33" xfId="1" applyFont="1" applyBorder="1" applyAlignment="1" applyProtection="1">
      <alignment horizontal="center" vertical="center" wrapText="1"/>
      <protection locked="0"/>
    </xf>
    <xf numFmtId="0" fontId="24" fillId="15" borderId="33" xfId="1" applyFont="1" applyFill="1" applyBorder="1" applyAlignment="1" applyProtection="1">
      <alignment horizontal="center" vertical="center"/>
      <protection locked="0"/>
    </xf>
    <xf numFmtId="0" fontId="10" fillId="14" borderId="33" xfId="1" applyFont="1" applyFill="1" applyBorder="1" applyAlignment="1" applyProtection="1">
      <alignment horizontal="center" vertical="center"/>
      <protection locked="0"/>
    </xf>
    <xf numFmtId="0" fontId="24" fillId="0" borderId="1" xfId="1" applyFont="1" applyBorder="1" applyAlignment="1" applyProtection="1">
      <alignment horizontal="center" vertical="center"/>
      <protection locked="0"/>
    </xf>
    <xf numFmtId="0" fontId="5" fillId="10" borderId="19" xfId="1" applyFont="1" applyFill="1" applyBorder="1" applyAlignment="1">
      <alignment horizontal="center" vertical="center"/>
    </xf>
    <xf numFmtId="0" fontId="33" fillId="0" borderId="0" xfId="1" applyFont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left" wrapText="1"/>
      <protection locked="0"/>
    </xf>
    <xf numFmtId="0" fontId="24" fillId="0" borderId="1" xfId="1" applyFont="1" applyBorder="1"/>
    <xf numFmtId="0" fontId="24" fillId="0" borderId="1" xfId="1" applyFont="1" applyBorder="1" applyAlignment="1" applyProtection="1">
      <alignment vertical="center"/>
      <protection locked="0"/>
    </xf>
    <xf numFmtId="0" fontId="20" fillId="0" borderId="1" xfId="3" applyFont="1" applyBorder="1" applyAlignment="1" applyProtection="1">
      <alignment horizontal="center" vertical="center" wrapText="1"/>
      <protection locked="0"/>
    </xf>
    <xf numFmtId="0" fontId="4" fillId="0" borderId="3" xfId="1" applyFont="1" applyBorder="1" applyAlignment="1" applyProtection="1">
      <alignment horizontal="center" vertical="center" wrapText="1"/>
      <protection locked="0"/>
    </xf>
    <xf numFmtId="0" fontId="4" fillId="21" borderId="33" xfId="1" applyFont="1" applyFill="1" applyBorder="1" applyAlignment="1" applyProtection="1">
      <alignment horizontal="center" vertical="center"/>
      <protection locked="0"/>
    </xf>
    <xf numFmtId="0" fontId="4" fillId="21" borderId="33" xfId="1" applyFont="1" applyFill="1" applyBorder="1" applyAlignment="1" applyProtection="1">
      <alignment horizontal="center" vertical="center" wrapText="1"/>
      <protection locked="0"/>
    </xf>
    <xf numFmtId="0" fontId="29" fillId="2" borderId="33" xfId="1" applyFont="1" applyFill="1" applyBorder="1" applyAlignment="1" applyProtection="1">
      <alignment horizontal="center" vertical="center" wrapText="1"/>
      <protection locked="0"/>
    </xf>
    <xf numFmtId="0" fontId="24" fillId="14" borderId="33" xfId="1" applyFont="1" applyFill="1" applyBorder="1" applyAlignment="1" applyProtection="1">
      <alignment horizontal="center" vertical="center"/>
      <protection locked="0"/>
    </xf>
    <xf numFmtId="0" fontId="5" fillId="0" borderId="18" xfId="1" applyFont="1" applyBorder="1" applyAlignment="1" applyProtection="1">
      <alignment horizontal="left" vertical="center"/>
      <protection locked="0"/>
    </xf>
    <xf numFmtId="0" fontId="32" fillId="0" borderId="1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horizontal="left" vertical="center"/>
      <protection locked="0"/>
    </xf>
    <xf numFmtId="0" fontId="23" fillId="0" borderId="6" xfId="1" applyFont="1" applyBorder="1" applyAlignment="1" applyProtection="1">
      <alignment horizontal="center" vertical="center" wrapText="1"/>
      <protection locked="0"/>
    </xf>
    <xf numFmtId="0" fontId="37" fillId="0" borderId="1" xfId="1" applyFont="1" applyBorder="1" applyAlignment="1" applyProtection="1">
      <alignment horizontal="left" vertical="center"/>
      <protection locked="0"/>
    </xf>
    <xf numFmtId="16" fontId="5" fillId="0" borderId="1" xfId="1" applyNumberFormat="1" applyFont="1" applyBorder="1" applyAlignment="1" applyProtection="1">
      <alignment horizontal="center" vertical="center" wrapText="1"/>
      <protection locked="0"/>
    </xf>
    <xf numFmtId="166" fontId="5" fillId="0" borderId="1" xfId="1" applyNumberFormat="1" applyFont="1" applyBorder="1" applyAlignment="1" applyProtection="1">
      <alignment horizontal="center" vertical="center" wrapText="1"/>
      <protection locked="0"/>
    </xf>
    <xf numFmtId="0" fontId="22" fillId="15" borderId="28" xfId="1" applyFont="1" applyFill="1" applyBorder="1" applyAlignment="1" applyProtection="1">
      <alignment horizontal="center" vertical="center"/>
      <protection locked="0"/>
    </xf>
    <xf numFmtId="0" fontId="12" fillId="0" borderId="3" xfId="1" applyFont="1" applyBorder="1" applyAlignment="1" applyProtection="1">
      <alignment horizontal="center" vertical="center" wrapText="1"/>
      <protection locked="0"/>
    </xf>
    <xf numFmtId="0" fontId="38" fillId="23" borderId="1" xfId="1" applyFont="1" applyFill="1" applyBorder="1" applyAlignment="1">
      <alignment horizontal="center" vertical="center" textRotation="90" wrapText="1"/>
    </xf>
    <xf numFmtId="0" fontId="4" fillId="0" borderId="19" xfId="1" applyFont="1" applyBorder="1" applyAlignment="1">
      <alignment horizontal="left" vertical="center" wrapText="1"/>
    </xf>
    <xf numFmtId="0" fontId="5" fillId="0" borderId="1" xfId="1" applyFont="1" applyBorder="1" applyAlignment="1">
      <alignment vertical="center" wrapText="1"/>
    </xf>
    <xf numFmtId="0" fontId="4" fillId="0" borderId="31" xfId="1" applyFont="1" applyBorder="1" applyAlignment="1">
      <alignment horizontal="left" vertical="center" wrapText="1"/>
    </xf>
    <xf numFmtId="0" fontId="2" fillId="0" borderId="1" xfId="1" applyBorder="1" applyAlignment="1" applyProtection="1">
      <alignment wrapText="1"/>
      <protection locked="0"/>
    </xf>
    <xf numFmtId="0" fontId="5" fillId="14" borderId="2" xfId="1" applyFont="1" applyFill="1" applyBorder="1" applyAlignment="1" applyProtection="1">
      <alignment horizontal="center" vertical="center"/>
      <protection locked="0"/>
    </xf>
    <xf numFmtId="0" fontId="33" fillId="0" borderId="3" xfId="1" applyFont="1" applyBorder="1" applyAlignment="1" applyProtection="1">
      <alignment horizontal="center" vertical="center" wrapText="1"/>
      <protection locked="0"/>
    </xf>
    <xf numFmtId="0" fontId="23" fillId="0" borderId="13" xfId="1" applyFont="1" applyBorder="1" applyAlignment="1">
      <alignment horizontal="center" vertical="center" wrapText="1"/>
    </xf>
    <xf numFmtId="0" fontId="24" fillId="15" borderId="18" xfId="1" applyFont="1" applyFill="1" applyBorder="1" applyAlignment="1" applyProtection="1">
      <alignment horizontal="center" vertical="center"/>
      <protection locked="0"/>
    </xf>
    <xf numFmtId="0" fontId="5" fillId="0" borderId="19" xfId="1" applyFont="1" applyBorder="1" applyAlignment="1" applyProtection="1">
      <alignment horizontal="center" vertical="center"/>
      <protection locked="0"/>
    </xf>
    <xf numFmtId="0" fontId="40" fillId="0" borderId="19" xfId="1" applyFont="1" applyBorder="1" applyAlignment="1" applyProtection="1">
      <alignment horizontal="left" vertical="center" wrapText="1"/>
      <protection locked="0"/>
    </xf>
    <xf numFmtId="0" fontId="4" fillId="0" borderId="1" xfId="1" applyFont="1" applyBorder="1" applyAlignment="1" applyProtection="1">
      <alignment vertical="center" wrapText="1"/>
      <protection locked="0"/>
    </xf>
    <xf numFmtId="0" fontId="5" fillId="0" borderId="18" xfId="1" applyFont="1" applyBorder="1" applyAlignment="1" applyProtection="1">
      <alignment horizontal="center" vertical="center"/>
      <protection locked="0"/>
    </xf>
    <xf numFmtId="16" fontId="31" fillId="0" borderId="1" xfId="1" applyNumberFormat="1" applyFont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4" fillId="0" borderId="13" xfId="1" applyFont="1" applyBorder="1" applyAlignment="1" applyProtection="1">
      <alignment vertical="center" wrapText="1"/>
      <protection locked="0"/>
    </xf>
    <xf numFmtId="0" fontId="22" fillId="14" borderId="1" xfId="1" applyFont="1" applyFill="1" applyBorder="1" applyAlignment="1" applyProtection="1">
      <alignment horizontal="center" vertical="center"/>
      <protection locked="0"/>
    </xf>
    <xf numFmtId="0" fontId="4" fillId="0" borderId="34" xfId="1" applyFont="1" applyBorder="1" applyAlignment="1" applyProtection="1">
      <alignment horizontal="left" vertical="center" wrapText="1"/>
      <protection locked="0"/>
    </xf>
    <xf numFmtId="0" fontId="23" fillId="0" borderId="6" xfId="1" applyFont="1" applyBorder="1" applyAlignment="1">
      <alignment horizontal="center" vertical="center" wrapText="1"/>
    </xf>
    <xf numFmtId="0" fontId="5" fillId="0" borderId="6" xfId="1" applyFont="1" applyBorder="1" applyAlignment="1" applyProtection="1">
      <alignment horizontal="left" vertical="center" wrapText="1"/>
      <protection locked="0"/>
    </xf>
    <xf numFmtId="0" fontId="2" fillId="0" borderId="6" xfId="1" applyBorder="1" applyProtection="1">
      <protection locked="0"/>
    </xf>
    <xf numFmtId="0" fontId="5" fillId="0" borderId="6" xfId="1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wrapText="1"/>
      <protection locked="0"/>
    </xf>
    <xf numFmtId="0" fontId="22" fillId="0" borderId="1" xfId="1" applyFont="1" applyBorder="1" applyAlignment="1" applyProtection="1">
      <alignment horizontal="center" vertical="center"/>
      <protection locked="0"/>
    </xf>
    <xf numFmtId="0" fontId="4" fillId="0" borderId="1" xfId="1" applyFont="1" applyBorder="1" applyAlignment="1" applyProtection="1">
      <alignment horizontal="center" vertical="center" wrapText="1"/>
      <protection locked="0"/>
    </xf>
    <xf numFmtId="0" fontId="4" fillId="17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>
      <alignment horizontal="center" vertical="center" wrapText="1"/>
    </xf>
    <xf numFmtId="0" fontId="2" fillId="0" borderId="19" xfId="1" applyBorder="1"/>
    <xf numFmtId="16" fontId="4" fillId="0" borderId="1" xfId="1" applyNumberFormat="1" applyFont="1" applyBorder="1" applyAlignment="1" applyProtection="1">
      <alignment horizontal="center" vertical="center" wrapText="1"/>
      <protection locked="0"/>
    </xf>
    <xf numFmtId="0" fontId="5" fillId="0" borderId="13" xfId="1" applyFont="1" applyBorder="1" applyAlignment="1" applyProtection="1">
      <alignment horizontal="center" vertical="center" wrapText="1"/>
      <protection locked="0"/>
    </xf>
    <xf numFmtId="0" fontId="2" fillId="0" borderId="1" xfId="1" applyBorder="1" applyAlignment="1">
      <alignment horizontal="center"/>
    </xf>
    <xf numFmtId="0" fontId="6" fillId="0" borderId="13" xfId="1" applyFont="1" applyBorder="1" applyAlignment="1">
      <alignment horizontal="center" vertical="center" wrapText="1"/>
    </xf>
    <xf numFmtId="0" fontId="5" fillId="0" borderId="2" xfId="1" applyFont="1" applyBorder="1" applyAlignment="1" applyProtection="1">
      <alignment horizontal="center" vertical="center"/>
      <protection locked="0"/>
    </xf>
    <xf numFmtId="0" fontId="18" fillId="24" borderId="35" xfId="1" applyFont="1" applyFill="1" applyBorder="1" applyAlignment="1">
      <alignment horizontal="center" vertical="center" textRotation="90" wrapText="1"/>
    </xf>
    <xf numFmtId="0" fontId="4" fillId="0" borderId="21" xfId="1" applyFont="1" applyBorder="1" applyAlignment="1" applyProtection="1">
      <alignment vertical="center" wrapText="1"/>
      <protection locked="0"/>
    </xf>
    <xf numFmtId="0" fontId="4" fillId="0" borderId="13" xfId="1" applyFont="1" applyBorder="1" applyAlignment="1" applyProtection="1">
      <alignment horizontal="left" vertical="center" wrapText="1"/>
      <protection locked="0"/>
    </xf>
    <xf numFmtId="0" fontId="5" fillId="0" borderId="13" xfId="1" applyFont="1" applyBorder="1" applyAlignment="1" applyProtection="1">
      <alignment horizontal="center" vertical="center"/>
      <protection locked="0"/>
    </xf>
    <xf numFmtId="0" fontId="5" fillId="0" borderId="13" xfId="1" applyFont="1" applyBorder="1" applyAlignment="1" applyProtection="1">
      <alignment horizontal="left" vertical="center" wrapText="1"/>
      <protection locked="0"/>
    </xf>
    <xf numFmtId="0" fontId="5" fillId="0" borderId="13" xfId="1" applyFont="1" applyBorder="1" applyAlignment="1" applyProtection="1">
      <alignment vertical="center"/>
      <protection locked="0"/>
    </xf>
    <xf numFmtId="0" fontId="41" fillId="0" borderId="0" xfId="1" applyFont="1" applyAlignment="1">
      <alignment horizontal="center" vertical="center"/>
    </xf>
    <xf numFmtId="0" fontId="10" fillId="15" borderId="1" xfId="1" applyFont="1" applyFill="1" applyBorder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center" vertical="center"/>
      <protection locked="0"/>
    </xf>
    <xf numFmtId="0" fontId="15" fillId="9" borderId="18" xfId="1" applyFont="1" applyFill="1" applyBorder="1" applyAlignment="1" applyProtection="1">
      <alignment horizontal="center" vertical="center" wrapText="1"/>
      <protection locked="0"/>
    </xf>
    <xf numFmtId="0" fontId="16" fillId="9" borderId="19" xfId="1" applyFont="1" applyFill="1" applyBorder="1" applyAlignment="1" applyProtection="1">
      <alignment horizontal="center" vertical="center" wrapText="1"/>
      <protection locked="0"/>
    </xf>
    <xf numFmtId="0" fontId="13" fillId="9" borderId="18" xfId="1" applyFont="1" applyFill="1" applyBorder="1" applyAlignment="1" applyProtection="1">
      <alignment horizontal="center" vertical="center" wrapText="1"/>
      <protection locked="0"/>
    </xf>
    <xf numFmtId="0" fontId="5" fillId="9" borderId="27" xfId="1" applyFont="1" applyFill="1" applyBorder="1" applyAlignment="1">
      <alignment horizontal="left" vertical="center" wrapText="1"/>
    </xf>
    <xf numFmtId="0" fontId="5" fillId="0" borderId="1" xfId="1" applyFont="1" applyBorder="1" applyAlignment="1">
      <alignment horizontal="center" vertical="center" textRotation="90" wrapText="1"/>
    </xf>
    <xf numFmtId="0" fontId="42" fillId="0" borderId="1" xfId="1" applyFont="1" applyBorder="1" applyAlignment="1">
      <alignment horizontal="center" vertical="center" wrapText="1"/>
    </xf>
    <xf numFmtId="0" fontId="4" fillId="10" borderId="1" xfId="1" applyFont="1" applyFill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42" fillId="0" borderId="1" xfId="1" applyFont="1" applyBorder="1"/>
    <xf numFmtId="0" fontId="24" fillId="15" borderId="21" xfId="1" applyFont="1" applyFill="1" applyBorder="1" applyAlignment="1" applyProtection="1">
      <alignment horizontal="center" vertical="center"/>
      <protection locked="0"/>
    </xf>
    <xf numFmtId="0" fontId="5" fillId="10" borderId="6" xfId="1" applyFont="1" applyFill="1" applyBorder="1" applyAlignment="1">
      <alignment horizontal="center" vertical="center"/>
    </xf>
    <xf numFmtId="0" fontId="42" fillId="0" borderId="1" xfId="1" applyFont="1" applyBorder="1" applyAlignment="1" applyProtection="1">
      <alignment horizontal="center" vertical="center"/>
      <protection locked="0"/>
    </xf>
    <xf numFmtId="0" fontId="42" fillId="0" borderId="1" xfId="1" applyFont="1" applyBorder="1" applyAlignment="1" applyProtection="1">
      <alignment vertical="center"/>
      <protection locked="0"/>
    </xf>
    <xf numFmtId="0" fontId="43" fillId="25" borderId="1" xfId="3" applyFont="1" applyFill="1" applyBorder="1" applyAlignment="1">
      <alignment horizontal="center" vertical="center" textRotation="90" wrapText="1"/>
    </xf>
    <xf numFmtId="0" fontId="2" fillId="0" borderId="1" xfId="1" applyBorder="1" applyAlignment="1" applyProtection="1">
      <alignment horizontal="center" vertical="center"/>
      <protection locked="0"/>
    </xf>
    <xf numFmtId="0" fontId="5" fillId="13" borderId="6" xfId="1" applyFont="1" applyFill="1" applyBorder="1" applyAlignment="1" applyProtection="1">
      <alignment horizontal="center" vertical="center" textRotation="90" wrapText="1"/>
      <protection locked="0"/>
    </xf>
    <xf numFmtId="0" fontId="24" fillId="15" borderId="28" xfId="1" applyFont="1" applyFill="1" applyBorder="1" applyAlignment="1" applyProtection="1">
      <alignment horizontal="center" vertical="center" wrapText="1"/>
      <protection locked="0"/>
    </xf>
    <xf numFmtId="0" fontId="44" fillId="26" borderId="1" xfId="1" applyFont="1" applyFill="1" applyBorder="1" applyAlignment="1" applyProtection="1">
      <alignment horizontal="center" vertical="center" textRotation="90" wrapText="1"/>
      <protection locked="0"/>
    </xf>
    <xf numFmtId="0" fontId="18" fillId="7" borderId="36" xfId="1" applyFont="1" applyFill="1" applyBorder="1" applyAlignment="1">
      <alignment horizontal="center" vertical="center" textRotation="90" wrapText="1"/>
    </xf>
    <xf numFmtId="0" fontId="45" fillId="27" borderId="1" xfId="1" applyFont="1" applyFill="1" applyBorder="1" applyAlignment="1">
      <alignment horizontal="center" vertical="center" textRotation="90" wrapText="1"/>
    </xf>
    <xf numFmtId="0" fontId="5" fillId="0" borderId="6" xfId="1" applyFont="1" applyBorder="1" applyAlignment="1" applyProtection="1">
      <alignment horizontal="center" vertical="center" wrapText="1"/>
      <protection locked="0"/>
    </xf>
    <xf numFmtId="0" fontId="46" fillId="5" borderId="1" xfId="1" applyFont="1" applyFill="1" applyBorder="1" applyAlignment="1">
      <alignment horizontal="center" vertical="center" textRotation="90" wrapText="1"/>
    </xf>
    <xf numFmtId="0" fontId="24" fillId="15" borderId="1" xfId="1" applyFont="1" applyFill="1" applyBorder="1" applyAlignment="1" applyProtection="1">
      <alignment horizontal="center" vertical="center" wrapText="1"/>
      <protection locked="0"/>
    </xf>
    <xf numFmtId="0" fontId="6" fillId="0" borderId="20" xfId="1" applyFont="1" applyBorder="1" applyAlignment="1" applyProtection="1">
      <alignment horizontal="center" vertical="center"/>
      <protection locked="0"/>
    </xf>
    <xf numFmtId="0" fontId="47" fillId="15" borderId="1" xfId="1" applyFont="1" applyFill="1" applyBorder="1" applyAlignment="1" applyProtection="1">
      <alignment horizontal="center" vertical="center"/>
      <protection locked="0"/>
    </xf>
    <xf numFmtId="0" fontId="5" fillId="0" borderId="6" xfId="1" applyFont="1" applyBorder="1" applyAlignment="1" applyProtection="1">
      <alignment vertical="center"/>
      <protection locked="0"/>
    </xf>
    <xf numFmtId="0" fontId="37" fillId="0" borderId="1" xfId="1" applyFont="1" applyBorder="1" applyAlignment="1">
      <alignment horizontal="center" vertical="center"/>
    </xf>
    <xf numFmtId="0" fontId="2" fillId="0" borderId="1" xfId="1" applyBorder="1" applyAlignment="1">
      <alignment horizontal="center" vertical="center" wrapText="1"/>
    </xf>
    <xf numFmtId="0" fontId="2" fillId="0" borderId="1" xfId="1" applyBorder="1" applyAlignment="1">
      <alignment horizontal="center" vertical="center"/>
    </xf>
    <xf numFmtId="0" fontId="42" fillId="14" borderId="1" xfId="1" applyFont="1" applyFill="1" applyBorder="1" applyAlignment="1">
      <alignment horizontal="center" vertical="center" wrapText="1"/>
    </xf>
    <xf numFmtId="16" fontId="5" fillId="0" borderId="1" xfId="1" applyNumberFormat="1" applyFont="1" applyBorder="1" applyAlignment="1" applyProtection="1">
      <alignment horizontal="left" vertical="center" wrapText="1"/>
      <protection locked="0"/>
    </xf>
    <xf numFmtId="0" fontId="42" fillId="0" borderId="1" xfId="1" applyFont="1" applyBorder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horizontal="left" vertical="center" wrapText="1"/>
      <protection locked="0"/>
    </xf>
    <xf numFmtId="0" fontId="6" fillId="0" borderId="30" xfId="1" applyFont="1" applyBorder="1" applyAlignment="1" applyProtection="1">
      <alignment horizontal="center" vertical="center"/>
      <protection locked="0"/>
    </xf>
    <xf numFmtId="0" fontId="24" fillId="15" borderId="1" xfId="1" applyFont="1" applyFill="1" applyBorder="1" applyAlignment="1">
      <alignment horizontal="center" vertical="center"/>
    </xf>
    <xf numFmtId="0" fontId="42" fillId="0" borderId="18" xfId="1" applyFont="1" applyBorder="1" applyAlignment="1">
      <alignment horizontal="center" vertical="center" wrapText="1"/>
    </xf>
    <xf numFmtId="0" fontId="24" fillId="15" borderId="28" xfId="1" applyFont="1" applyFill="1" applyBorder="1" applyAlignment="1">
      <alignment horizontal="center" vertical="center" wrapText="1"/>
    </xf>
    <xf numFmtId="0" fontId="2" fillId="0" borderId="6" xfId="1" applyBorder="1"/>
    <xf numFmtId="0" fontId="5" fillId="0" borderId="19" xfId="1" applyFont="1" applyBorder="1" applyAlignment="1">
      <alignment horizontal="left" vertical="center" wrapText="1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/>
    </xf>
    <xf numFmtId="1" fontId="42" fillId="0" borderId="1" xfId="1" applyNumberFormat="1" applyFont="1" applyBorder="1" applyAlignment="1">
      <alignment horizontal="center" vertical="center"/>
    </xf>
    <xf numFmtId="0" fontId="42" fillId="0" borderId="18" xfId="1" applyFont="1" applyBorder="1" applyAlignment="1" applyProtection="1">
      <alignment horizontal="center" vertical="center"/>
      <protection locked="0"/>
    </xf>
    <xf numFmtId="0" fontId="12" fillId="14" borderId="20" xfId="1" applyFont="1" applyFill="1" applyBorder="1" applyAlignment="1" applyProtection="1">
      <alignment horizontal="center" vertical="center" wrapText="1"/>
      <protection locked="0"/>
    </xf>
    <xf numFmtId="0" fontId="5" fillId="0" borderId="18" xfId="1" applyFont="1" applyBorder="1" applyAlignment="1">
      <alignment horizontal="center" vertical="center" wrapText="1"/>
    </xf>
    <xf numFmtId="0" fontId="5" fillId="0" borderId="19" xfId="1" applyFont="1" applyBorder="1" applyAlignment="1">
      <alignment horizontal="center" vertical="center" wrapText="1"/>
    </xf>
    <xf numFmtId="16" fontId="5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2" fillId="14" borderId="13" xfId="1" applyFill="1" applyBorder="1" applyAlignment="1">
      <alignment horizontal="center" vertical="center"/>
    </xf>
    <xf numFmtId="0" fontId="42" fillId="0" borderId="1" xfId="1" applyFont="1" applyBorder="1" applyAlignment="1" applyProtection="1">
      <alignment horizontal="left" vertical="center"/>
      <protection locked="0"/>
    </xf>
    <xf numFmtId="0" fontId="4" fillId="14" borderId="1" xfId="1" applyFont="1" applyFill="1" applyBorder="1" applyAlignment="1">
      <alignment horizontal="left" vertical="center" wrapText="1"/>
    </xf>
    <xf numFmtId="0" fontId="5" fillId="0" borderId="13" xfId="1" applyFont="1" applyBorder="1" applyAlignment="1">
      <alignment horizontal="center" vertical="center" wrapText="1"/>
    </xf>
    <xf numFmtId="0" fontId="18" fillId="15" borderId="1" xfId="1" applyFont="1" applyFill="1" applyBorder="1" applyAlignment="1">
      <alignment horizontal="center" vertical="center" textRotation="90" wrapText="1"/>
    </xf>
    <xf numFmtId="0" fontId="49" fillId="28" borderId="1" xfId="1" applyFont="1" applyFill="1" applyBorder="1" applyAlignment="1">
      <alignment horizontal="center" vertical="center" textRotation="90" wrapText="1"/>
    </xf>
    <xf numFmtId="0" fontId="4" fillId="14" borderId="19" xfId="1" applyFont="1" applyFill="1" applyBorder="1" applyAlignment="1">
      <alignment horizontal="left" vertical="center" wrapText="1"/>
    </xf>
    <xf numFmtId="0" fontId="22" fillId="14" borderId="1" xfId="1" applyFont="1" applyFill="1" applyBorder="1" applyAlignment="1">
      <alignment horizontal="center" vertical="center" wrapText="1"/>
    </xf>
    <xf numFmtId="0" fontId="37" fillId="14" borderId="1" xfId="1" applyFont="1" applyFill="1" applyBorder="1" applyAlignment="1">
      <alignment horizontal="center" vertical="center"/>
    </xf>
    <xf numFmtId="0" fontId="5" fillId="14" borderId="1" xfId="1" applyFont="1" applyFill="1" applyBorder="1" applyAlignment="1">
      <alignment horizontal="center" vertical="center"/>
    </xf>
    <xf numFmtId="0" fontId="24" fillId="14" borderId="13" xfId="1" applyFont="1" applyFill="1" applyBorder="1" applyAlignment="1">
      <alignment horizontal="center" vertical="center" wrapText="1"/>
    </xf>
    <xf numFmtId="0" fontId="24" fillId="15" borderId="13" xfId="1" applyFont="1" applyFill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5" fillId="0" borderId="1" xfId="1" applyFont="1" applyBorder="1" applyAlignment="1">
      <alignment horizontal="left" vertical="center" wrapText="1"/>
    </xf>
    <xf numFmtId="16" fontId="5" fillId="0" borderId="1" xfId="1" applyNumberFormat="1" applyFont="1" applyBorder="1" applyAlignment="1">
      <alignment horizontal="left" vertical="center" wrapText="1"/>
    </xf>
    <xf numFmtId="0" fontId="42" fillId="0" borderId="1" xfId="1" applyFont="1" applyBorder="1" applyAlignment="1">
      <alignment horizontal="center" vertical="center"/>
    </xf>
    <xf numFmtId="0" fontId="12" fillId="0" borderId="25" xfId="1" applyFont="1" applyBorder="1" applyAlignment="1" applyProtection="1">
      <alignment horizontal="center" vertical="center" wrapText="1"/>
      <protection locked="0"/>
    </xf>
    <xf numFmtId="0" fontId="24" fillId="0" borderId="18" xfId="1" applyFont="1" applyBorder="1" applyAlignment="1" applyProtection="1">
      <alignment horizontal="left" vertical="center" wrapText="1"/>
      <protection locked="0"/>
    </xf>
    <xf numFmtId="0" fontId="18" fillId="29" borderId="1" xfId="1" applyFont="1" applyFill="1" applyBorder="1" applyAlignment="1">
      <alignment horizontal="center" vertical="center" textRotation="90" wrapText="1"/>
    </xf>
    <xf numFmtId="0" fontId="50" fillId="5" borderId="1" xfId="3" applyFont="1" applyFill="1" applyBorder="1" applyAlignment="1">
      <alignment horizontal="center" vertical="center" textRotation="90" wrapText="1"/>
    </xf>
    <xf numFmtId="0" fontId="18" fillId="30" borderId="1" xfId="1" applyFont="1" applyFill="1" applyBorder="1" applyAlignment="1">
      <alignment horizontal="center" vertical="center" textRotation="90" wrapText="1"/>
    </xf>
    <xf numFmtId="166" fontId="5" fillId="0" borderId="19" xfId="1" applyNumberFormat="1" applyFont="1" applyBorder="1" applyAlignment="1" applyProtection="1">
      <alignment horizontal="center" vertical="center"/>
      <protection locked="0"/>
    </xf>
    <xf numFmtId="166" fontId="5" fillId="0" borderId="19" xfId="1" applyNumberFormat="1" applyFont="1" applyBorder="1" applyAlignment="1" applyProtection="1">
      <alignment horizontal="center" vertical="center" wrapText="1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3" fillId="0" borderId="0" xfId="1" applyFont="1" applyAlignment="1" applyProtection="1">
      <alignment horizontal="center" vertical="center"/>
      <protection locked="0"/>
    </xf>
    <xf numFmtId="0" fontId="5" fillId="0" borderId="0" xfId="1" applyFont="1" applyAlignment="1" applyProtection="1">
      <alignment vertical="center" wrapText="1"/>
      <protection locked="0"/>
    </xf>
    <xf numFmtId="0" fontId="2" fillId="0" borderId="0" xfId="1" applyAlignment="1">
      <alignment wrapText="1"/>
    </xf>
    <xf numFmtId="0" fontId="32" fillId="8" borderId="0" xfId="1" applyFont="1" applyFill="1" applyAlignment="1" applyProtection="1">
      <alignment horizontal="center" vertical="center" wrapText="1"/>
      <protection locked="0"/>
    </xf>
    <xf numFmtId="0" fontId="4" fillId="0" borderId="37" xfId="1" applyFont="1" applyBorder="1" applyAlignment="1" applyProtection="1">
      <alignment horizontal="left" vertical="center" wrapText="1"/>
      <protection locked="0"/>
    </xf>
    <xf numFmtId="166" fontId="51" fillId="14" borderId="6" xfId="1" applyNumberFormat="1" applyFont="1" applyFill="1" applyBorder="1" applyAlignment="1" applyProtection="1">
      <alignment horizontal="center" vertical="center" wrapText="1"/>
      <protection locked="0"/>
    </xf>
    <xf numFmtId="166" fontId="5" fillId="0" borderId="6" xfId="1" applyNumberFormat="1" applyFont="1" applyBorder="1" applyAlignment="1" applyProtection="1">
      <alignment horizontal="center" vertical="center"/>
      <protection locked="0"/>
    </xf>
    <xf numFmtId="166" fontId="5" fillId="0" borderId="6" xfId="1" applyNumberFormat="1" applyFont="1" applyBorder="1" applyAlignment="1" applyProtection="1">
      <alignment horizontal="center" vertical="center" wrapText="1"/>
      <protection locked="0"/>
    </xf>
    <xf numFmtId="0" fontId="42" fillId="0" borderId="6" xfId="1" applyFont="1" applyBorder="1" applyAlignment="1" applyProtection="1">
      <alignment horizontal="center" vertical="center"/>
      <protection locked="0"/>
    </xf>
    <xf numFmtId="0" fontId="5" fillId="8" borderId="18" xfId="1" applyFont="1" applyFill="1" applyBorder="1" applyAlignment="1" applyProtection="1">
      <alignment horizontal="center" vertical="center" wrapText="1"/>
      <protection locked="0"/>
    </xf>
    <xf numFmtId="0" fontId="18" fillId="31" borderId="1" xfId="1" applyFont="1" applyFill="1" applyBorder="1" applyAlignment="1">
      <alignment horizontal="center" vertical="center" textRotation="90" wrapText="1"/>
    </xf>
    <xf numFmtId="16" fontId="29" fillId="0" borderId="1" xfId="1" applyNumberFormat="1" applyFont="1" applyBorder="1" applyAlignment="1" applyProtection="1">
      <alignment horizontal="center" vertical="center" wrapText="1"/>
      <protection locked="0"/>
    </xf>
    <xf numFmtId="0" fontId="24" fillId="14" borderId="1" xfId="1" applyFont="1" applyFill="1" applyBorder="1" applyAlignment="1" applyProtection="1">
      <alignment horizontal="center" vertical="center" wrapText="1"/>
      <protection locked="0"/>
    </xf>
    <xf numFmtId="0" fontId="24" fillId="0" borderId="1" xfId="1" applyFont="1" applyBorder="1" applyAlignment="1" applyProtection="1">
      <alignment horizontal="center" vertical="center" wrapText="1"/>
      <protection locked="0"/>
    </xf>
    <xf numFmtId="0" fontId="4" fillId="0" borderId="38" xfId="1" applyFont="1" applyBorder="1" applyAlignment="1">
      <alignment horizontal="left" vertical="center" wrapText="1"/>
    </xf>
    <xf numFmtId="0" fontId="22" fillId="0" borderId="33" xfId="1" applyFont="1" applyBorder="1" applyAlignment="1">
      <alignment horizontal="center" vertical="center" wrapText="1"/>
    </xf>
    <xf numFmtId="0" fontId="53" fillId="0" borderId="33" xfId="1" applyFont="1" applyBorder="1" applyAlignment="1">
      <alignment horizontal="left" vertical="center" wrapText="1"/>
    </xf>
    <xf numFmtId="0" fontId="53" fillId="0" borderId="6" xfId="1" applyFont="1" applyBorder="1" applyAlignment="1">
      <alignment horizontal="center" vertical="center" wrapText="1"/>
    </xf>
    <xf numFmtId="0" fontId="54" fillId="0" borderId="33" xfId="1" applyFont="1" applyBorder="1" applyAlignment="1">
      <alignment horizontal="center" vertical="center" wrapText="1"/>
    </xf>
    <xf numFmtId="0" fontId="55" fillId="0" borderId="33" xfId="1" applyFont="1" applyBorder="1" applyAlignment="1">
      <alignment horizontal="left" vertical="center" wrapText="1"/>
    </xf>
    <xf numFmtId="0" fontId="55" fillId="15" borderId="33" xfId="1" applyFont="1" applyFill="1" applyBorder="1" applyAlignment="1">
      <alignment horizontal="center" vertical="center" wrapText="1"/>
    </xf>
    <xf numFmtId="0" fontId="55" fillId="0" borderId="33" xfId="1" applyFont="1" applyBorder="1" applyAlignment="1">
      <alignment horizontal="center" vertical="center" wrapText="1"/>
    </xf>
    <xf numFmtId="0" fontId="18" fillId="32" borderId="1" xfId="1" applyFont="1" applyFill="1" applyBorder="1" applyAlignment="1">
      <alignment horizontal="center" vertical="center" textRotation="90" wrapText="1"/>
    </xf>
    <xf numFmtId="0" fontId="18" fillId="33" borderId="35" xfId="1" applyFont="1" applyFill="1" applyBorder="1" applyAlignment="1">
      <alignment horizontal="center" vertical="center" textRotation="90" wrapText="1"/>
    </xf>
    <xf numFmtId="0" fontId="12" fillId="0" borderId="1" xfId="1" applyFont="1" applyBorder="1" applyAlignment="1" applyProtection="1">
      <alignment horizontal="center" vertical="center"/>
      <protection locked="0"/>
    </xf>
    <xf numFmtId="0" fontId="24" fillId="0" borderId="1" xfId="1" applyFont="1" applyBorder="1" applyAlignment="1">
      <alignment horizontal="center" vertical="center" wrapText="1"/>
    </xf>
    <xf numFmtId="0" fontId="2" fillId="0" borderId="1" xfId="1" applyBorder="1" applyAlignment="1" applyProtection="1">
      <alignment horizontal="left" vertical="center"/>
      <protection locked="0"/>
    </xf>
    <xf numFmtId="14" fontId="5" fillId="0" borderId="1" xfId="1" applyNumberFormat="1" applyFont="1" applyBorder="1" applyAlignment="1" applyProtection="1">
      <alignment vertical="center"/>
      <protection locked="0"/>
    </xf>
    <xf numFmtId="0" fontId="18" fillId="33" borderId="36" xfId="1" applyFont="1" applyFill="1" applyBorder="1" applyAlignment="1">
      <alignment horizontal="center" vertical="center" textRotation="90" wrapText="1"/>
    </xf>
    <xf numFmtId="0" fontId="24" fillId="14" borderId="13" xfId="1" applyFont="1" applyFill="1" applyBorder="1" applyAlignment="1" applyProtection="1">
      <alignment horizontal="center" vertical="center"/>
      <protection locked="0"/>
    </xf>
    <xf numFmtId="0" fontId="37" fillId="0" borderId="1" xfId="1" applyFont="1" applyBorder="1" applyAlignment="1">
      <alignment horizontal="center" vertical="center" wrapText="1"/>
    </xf>
    <xf numFmtId="0" fontId="18" fillId="34" borderId="1" xfId="1" applyFont="1" applyFill="1" applyBorder="1" applyAlignment="1">
      <alignment horizontal="center" vertical="center" textRotation="90" wrapText="1"/>
    </xf>
    <xf numFmtId="0" fontId="37" fillId="0" borderId="1" xfId="1" applyFont="1" applyBorder="1" applyAlignment="1" applyProtection="1">
      <alignment vertical="center"/>
      <protection locked="0"/>
    </xf>
    <xf numFmtId="0" fontId="37" fillId="0" borderId="1" xfId="1" applyFont="1" applyBorder="1" applyAlignment="1" applyProtection="1">
      <alignment horizontal="center" vertical="center"/>
      <protection locked="0"/>
    </xf>
    <xf numFmtId="0" fontId="2" fillId="0" borderId="1" xfId="1" applyBorder="1" applyProtection="1">
      <protection locked="0"/>
    </xf>
    <xf numFmtId="0" fontId="24" fillId="15" borderId="6" xfId="1" applyFont="1" applyFill="1" applyBorder="1" applyAlignment="1" applyProtection="1">
      <alignment horizontal="center" vertical="center"/>
      <protection locked="0"/>
    </xf>
    <xf numFmtId="0" fontId="2" fillId="0" borderId="6" xfId="1" applyBorder="1" applyAlignment="1" applyProtection="1">
      <alignment horizontal="center" vertical="center"/>
      <protection locked="0"/>
    </xf>
    <xf numFmtId="0" fontId="5" fillId="10" borderId="34" xfId="1" applyFont="1" applyFill="1" applyBorder="1" applyAlignment="1">
      <alignment horizontal="center" vertical="center"/>
    </xf>
    <xf numFmtId="0" fontId="18" fillId="33" borderId="1" xfId="1" applyFont="1" applyFill="1" applyBorder="1" applyAlignment="1">
      <alignment horizontal="center" vertical="center" textRotation="90" wrapText="1"/>
    </xf>
    <xf numFmtId="0" fontId="4" fillId="0" borderId="27" xfId="1" applyFont="1" applyBorder="1" applyAlignment="1" applyProtection="1">
      <alignment horizontal="left" vertical="center" wrapText="1"/>
      <protection locked="0"/>
    </xf>
    <xf numFmtId="0" fontId="4" fillId="0" borderId="13" xfId="1" applyFont="1" applyBorder="1" applyAlignment="1" applyProtection="1">
      <alignment vertical="center"/>
      <protection locked="0"/>
    </xf>
    <xf numFmtId="0" fontId="24" fillId="0" borderId="13" xfId="1" applyFont="1" applyBorder="1" applyAlignment="1" applyProtection="1">
      <alignment vertical="center"/>
      <protection locked="0"/>
    </xf>
    <xf numFmtId="0" fontId="42" fillId="0" borderId="13" xfId="1" applyFont="1" applyBorder="1" applyAlignment="1" applyProtection="1">
      <alignment horizontal="left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24" fillId="0" borderId="18" xfId="1" applyFont="1" applyBorder="1" applyAlignment="1" applyProtection="1">
      <alignment vertical="center"/>
      <protection locked="0"/>
    </xf>
    <xf numFmtId="0" fontId="5" fillId="0" borderId="13" xfId="1" applyFont="1" applyBorder="1" applyAlignment="1" applyProtection="1">
      <alignment vertical="center" wrapText="1"/>
      <protection locked="0"/>
    </xf>
    <xf numFmtId="0" fontId="40" fillId="0" borderId="31" xfId="1" applyFont="1" applyBorder="1" applyAlignment="1" applyProtection="1">
      <alignment horizontal="left" vertical="center" wrapText="1"/>
      <protection locked="0"/>
    </xf>
    <xf numFmtId="16" fontId="32" fillId="17" borderId="1" xfId="1" applyNumberFormat="1" applyFont="1" applyFill="1" applyBorder="1" applyAlignment="1" applyProtection="1">
      <alignment horizontal="center" vertical="center" wrapText="1"/>
      <protection locked="0"/>
    </xf>
    <xf numFmtId="0" fontId="4" fillId="14" borderId="27" xfId="1" applyFont="1" applyFill="1" applyBorder="1" applyAlignment="1" applyProtection="1">
      <alignment horizontal="left" vertical="center" wrapText="1"/>
      <protection locked="0"/>
    </xf>
    <xf numFmtId="0" fontId="4" fillId="14" borderId="13" xfId="1" applyFont="1" applyFill="1" applyBorder="1" applyAlignment="1" applyProtection="1">
      <alignment horizontal="center" vertical="center" wrapText="1"/>
      <protection locked="0"/>
    </xf>
    <xf numFmtId="0" fontId="5" fillId="14" borderId="1" xfId="1" applyFont="1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 applyProtection="1">
      <alignment horizontal="left" vertical="center" wrapText="1"/>
      <protection locked="0"/>
    </xf>
    <xf numFmtId="0" fontId="5" fillId="14" borderId="13" xfId="1" applyFont="1" applyFill="1" applyBorder="1" applyAlignment="1" applyProtection="1">
      <alignment horizontal="center" vertical="center" wrapText="1"/>
      <protection locked="0"/>
    </xf>
    <xf numFmtId="0" fontId="17" fillId="14" borderId="13" xfId="1" applyFont="1" applyFill="1" applyBorder="1" applyAlignment="1">
      <alignment horizontal="center" vertical="center" wrapText="1"/>
    </xf>
    <xf numFmtId="0" fontId="17" fillId="14" borderId="1" xfId="1" applyFont="1" applyFill="1" applyBorder="1" applyAlignment="1">
      <alignment horizontal="center" vertical="center" wrapText="1"/>
    </xf>
    <xf numFmtId="0" fontId="17" fillId="14" borderId="6" xfId="1" applyFont="1" applyFill="1" applyBorder="1" applyAlignment="1">
      <alignment horizontal="center" vertical="center" wrapText="1"/>
    </xf>
    <xf numFmtId="0" fontId="5" fillId="35" borderId="1" xfId="1" applyFont="1" applyFill="1" applyBorder="1" applyAlignment="1" applyProtection="1">
      <alignment horizontal="center" vertical="center" wrapText="1"/>
      <protection locked="0"/>
    </xf>
    <xf numFmtId="0" fontId="24" fillId="10" borderId="13" xfId="1" applyFont="1" applyFill="1" applyBorder="1" applyAlignment="1">
      <alignment horizontal="center" vertical="center"/>
    </xf>
    <xf numFmtId="0" fontId="6" fillId="0" borderId="20" xfId="1" applyFont="1" applyBorder="1" applyAlignment="1">
      <alignment horizontal="center" vertical="center" wrapText="1"/>
    </xf>
    <xf numFmtId="0" fontId="5" fillId="0" borderId="31" xfId="1" applyFont="1" applyBorder="1" applyAlignment="1">
      <alignment horizontal="left" vertical="center" wrapText="1"/>
    </xf>
    <xf numFmtId="0" fontId="5" fillId="0" borderId="18" xfId="1" applyFont="1" applyBorder="1" applyAlignment="1" applyProtection="1">
      <alignment vertical="center"/>
      <protection locked="0"/>
    </xf>
    <xf numFmtId="0" fontId="50" fillId="10" borderId="1" xfId="1" applyFont="1" applyFill="1" applyBorder="1" applyAlignment="1">
      <alignment horizontal="center" vertical="center"/>
    </xf>
    <xf numFmtId="0" fontId="42" fillId="0" borderId="1" xfId="1" applyFont="1" applyBorder="1" applyAlignment="1" applyProtection="1">
      <alignment horizontal="center" vertical="center" wrapText="1"/>
      <protection locked="0"/>
    </xf>
    <xf numFmtId="16" fontId="4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57" fillId="0" borderId="19" xfId="1" applyFont="1" applyBorder="1" applyAlignment="1">
      <alignment vertical="center" wrapText="1"/>
    </xf>
    <xf numFmtId="0" fontId="58" fillId="0" borderId="1" xfId="1" applyFont="1" applyBorder="1" applyAlignment="1">
      <alignment vertical="center"/>
    </xf>
    <xf numFmtId="0" fontId="58" fillId="0" borderId="1" xfId="1" applyFont="1" applyBorder="1" applyAlignment="1">
      <alignment horizontal="center" vertical="center" wrapText="1"/>
    </xf>
    <xf numFmtId="0" fontId="50" fillId="0" borderId="1" xfId="1" applyFont="1" applyBorder="1" applyAlignment="1">
      <alignment horizontal="center" vertical="center"/>
    </xf>
    <xf numFmtId="0" fontId="57" fillId="10" borderId="1" xfId="1" applyFont="1" applyFill="1" applyBorder="1" applyAlignment="1">
      <alignment horizontal="center" vertical="center"/>
    </xf>
    <xf numFmtId="0" fontId="42" fillId="0" borderId="13" xfId="1" applyFont="1" applyBorder="1" applyAlignment="1" applyProtection="1">
      <alignment horizontal="center" vertical="center"/>
      <protection locked="0"/>
    </xf>
    <xf numFmtId="0" fontId="6" fillId="0" borderId="24" xfId="1" applyFont="1" applyBorder="1" applyAlignment="1" applyProtection="1">
      <alignment horizontal="center" vertical="center"/>
      <protection locked="0"/>
    </xf>
    <xf numFmtId="0" fontId="24" fillId="0" borderId="18" xfId="1" applyFont="1" applyBorder="1" applyAlignment="1" applyProtection="1">
      <alignment horizontal="center" vertical="center"/>
      <protection locked="0"/>
    </xf>
    <xf numFmtId="0" fontId="24" fillId="15" borderId="39" xfId="1" applyFont="1" applyFill="1" applyBorder="1" applyAlignment="1" applyProtection="1">
      <alignment horizontal="center" vertical="center" wrapText="1"/>
      <protection locked="0"/>
    </xf>
    <xf numFmtId="16" fontId="33" fillId="0" borderId="1" xfId="1" applyNumberFormat="1" applyFont="1" applyBorder="1" applyAlignment="1" applyProtection="1">
      <alignment horizontal="center" vertical="center" wrapText="1"/>
      <protection locked="0"/>
    </xf>
    <xf numFmtId="0" fontId="2" fillId="0" borderId="0" xfId="1" applyProtection="1">
      <protection locked="0"/>
    </xf>
    <xf numFmtId="0" fontId="18" fillId="36" borderId="1" xfId="1" applyFont="1" applyFill="1" applyBorder="1" applyAlignment="1">
      <alignment horizontal="center" vertical="center" textRotation="90" wrapText="1"/>
    </xf>
    <xf numFmtId="0" fontId="24" fillId="15" borderId="40" xfId="1" applyFont="1" applyFill="1" applyBorder="1" applyAlignment="1" applyProtection="1">
      <alignment horizontal="center" vertical="center" wrapText="1"/>
      <protection locked="0"/>
    </xf>
    <xf numFmtId="0" fontId="60" fillId="0" borderId="0" xfId="1" applyFont="1" applyProtection="1">
      <protection locked="0"/>
    </xf>
    <xf numFmtId="0" fontId="4" fillId="0" borderId="1" xfId="1" applyFont="1" applyBorder="1" applyAlignment="1">
      <alignment horizontal="center" vertical="center" wrapText="1"/>
    </xf>
    <xf numFmtId="0" fontId="24" fillId="0" borderId="13" xfId="1" applyFont="1" applyBorder="1" applyAlignment="1">
      <alignment horizontal="center" vertical="center" wrapText="1"/>
    </xf>
    <xf numFmtId="0" fontId="24" fillId="0" borderId="18" xfId="1" applyFont="1" applyBorder="1"/>
    <xf numFmtId="0" fontId="24" fillId="15" borderId="28" xfId="1" applyFont="1" applyFill="1" applyBorder="1" applyAlignment="1">
      <alignment horizontal="center" vertical="center"/>
    </xf>
    <xf numFmtId="0" fontId="24" fillId="0" borderId="19" xfId="1" applyFont="1" applyBorder="1"/>
    <xf numFmtId="0" fontId="29" fillId="0" borderId="31" xfId="1" applyFont="1" applyBorder="1" applyAlignment="1" applyProtection="1">
      <alignment horizontal="center" vertical="center" wrapText="1"/>
      <protection locked="0"/>
    </xf>
    <xf numFmtId="0" fontId="6" fillId="0" borderId="19" xfId="1" applyFont="1" applyBorder="1" applyAlignment="1" applyProtection="1">
      <alignment horizontal="center" vertical="center" wrapText="1"/>
      <protection locked="0"/>
    </xf>
    <xf numFmtId="0" fontId="6" fillId="10" borderId="1" xfId="1" applyFont="1" applyFill="1" applyBorder="1" applyAlignment="1" applyProtection="1">
      <alignment horizontal="center" vertical="center" wrapText="1"/>
      <protection locked="0"/>
    </xf>
    <xf numFmtId="0" fontId="4" fillId="9" borderId="1" xfId="1" applyFont="1" applyFill="1" applyBorder="1" applyAlignment="1">
      <alignment horizontal="center" vertical="center" wrapText="1"/>
    </xf>
    <xf numFmtId="0" fontId="4" fillId="9" borderId="18" xfId="1" applyFont="1" applyFill="1" applyBorder="1" applyAlignment="1" applyProtection="1">
      <alignment horizontal="center" vertical="center" wrapText="1"/>
      <protection locked="0"/>
    </xf>
    <xf numFmtId="0" fontId="4" fillId="9" borderId="1" xfId="1" applyFont="1" applyFill="1" applyBorder="1" applyAlignment="1" applyProtection="1">
      <alignment horizontal="center" vertical="center" textRotation="90" wrapText="1"/>
      <protection locked="0"/>
    </xf>
    <xf numFmtId="0" fontId="4" fillId="9" borderId="19" xfId="1" applyFont="1" applyFill="1" applyBorder="1" applyAlignment="1" applyProtection="1">
      <alignment horizontal="center" vertical="center" textRotation="90" wrapText="1"/>
      <protection locked="0"/>
    </xf>
    <xf numFmtId="0" fontId="4" fillId="9" borderId="6" xfId="1" applyFont="1" applyFill="1" applyBorder="1" applyAlignment="1">
      <alignment horizontal="center" vertical="center" wrapText="1"/>
    </xf>
    <xf numFmtId="0" fontId="19" fillId="0" borderId="1" xfId="1" applyFont="1" applyBorder="1" applyAlignment="1">
      <alignment vertical="center" wrapText="1"/>
    </xf>
    <xf numFmtId="0" fontId="22" fillId="0" borderId="6" xfId="1" applyFont="1" applyBorder="1" applyAlignment="1" applyProtection="1">
      <alignment horizontal="center" vertical="center" wrapText="1"/>
      <protection locked="0"/>
    </xf>
    <xf numFmtId="0" fontId="66" fillId="37" borderId="1" xfId="1" applyFont="1" applyFill="1" applyBorder="1" applyAlignment="1" applyProtection="1">
      <alignment horizontal="center" vertical="center" textRotation="90"/>
      <protection locked="0"/>
    </xf>
    <xf numFmtId="16" fontId="4" fillId="0" borderId="1" xfId="1" applyNumberFormat="1" applyFont="1" applyBorder="1" applyAlignment="1" applyProtection="1">
      <alignment horizontal="left" vertical="center"/>
      <protection locked="0"/>
    </xf>
    <xf numFmtId="0" fontId="16" fillId="15" borderId="1" xfId="1" applyFont="1" applyFill="1" applyBorder="1" applyAlignment="1" applyProtection="1">
      <alignment horizontal="center" vertical="center"/>
      <protection locked="0"/>
    </xf>
    <xf numFmtId="0" fontId="24" fillId="0" borderId="13" xfId="1" applyFont="1" applyBorder="1" applyAlignment="1" applyProtection="1">
      <alignment horizontal="center" vertical="center" wrapText="1"/>
      <protection locked="0"/>
    </xf>
    <xf numFmtId="0" fontId="42" fillId="0" borderId="0" xfId="1" applyFont="1" applyProtection="1">
      <protection locked="0"/>
    </xf>
    <xf numFmtId="0" fontId="4" fillId="0" borderId="31" xfId="1" applyFont="1" applyBorder="1" applyAlignment="1" applyProtection="1">
      <alignment vertical="center" wrapText="1"/>
      <protection locked="0"/>
    </xf>
    <xf numFmtId="0" fontId="4" fillId="0" borderId="1" xfId="1" applyFont="1" applyBorder="1" applyAlignment="1">
      <alignment wrapText="1"/>
    </xf>
    <xf numFmtId="0" fontId="68" fillId="7" borderId="1" xfId="1" applyFont="1" applyFill="1" applyBorder="1" applyAlignment="1" applyProtection="1">
      <alignment horizontal="center" vertical="center" textRotation="90" wrapText="1"/>
      <protection locked="0"/>
    </xf>
    <xf numFmtId="0" fontId="24" fillId="0" borderId="1" xfId="1" applyFont="1" applyBorder="1" applyAlignment="1">
      <alignment horizontal="center"/>
    </xf>
    <xf numFmtId="0" fontId="4" fillId="0" borderId="27" xfId="1" applyFont="1" applyBorder="1" applyAlignment="1">
      <alignment horizontal="left" vertical="center" wrapText="1"/>
    </xf>
    <xf numFmtId="0" fontId="37" fillId="0" borderId="13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5" fillId="0" borderId="13" xfId="1" applyFont="1" applyBorder="1" applyAlignment="1">
      <alignment horizontal="center" vertical="center" textRotation="90" wrapText="1"/>
    </xf>
    <xf numFmtId="0" fontId="4" fillId="10" borderId="13" xfId="1" applyFont="1" applyFill="1" applyBorder="1" applyAlignment="1">
      <alignment horizontal="center" vertical="center"/>
    </xf>
    <xf numFmtId="0" fontId="31" fillId="0" borderId="27" xfId="1" applyFont="1" applyBorder="1" applyAlignment="1">
      <alignment horizontal="left" vertical="center" wrapText="1"/>
    </xf>
    <xf numFmtId="0" fontId="5" fillId="14" borderId="1" xfId="1" applyFont="1" applyFill="1" applyBorder="1" applyProtection="1">
      <protection locked="0"/>
    </xf>
    <xf numFmtId="0" fontId="42" fillId="0" borderId="13" xfId="1" applyFont="1" applyBorder="1" applyAlignment="1">
      <alignment horizontal="center" vertical="center"/>
    </xf>
    <xf numFmtId="0" fontId="27" fillId="38" borderId="1" xfId="1" applyFont="1" applyFill="1" applyBorder="1" applyAlignment="1">
      <alignment horizontal="center" vertical="center" textRotation="90" wrapText="1"/>
    </xf>
    <xf numFmtId="0" fontId="5" fillId="20" borderId="1" xfId="1" applyFont="1" applyFill="1" applyBorder="1" applyAlignment="1">
      <alignment horizontal="center" vertical="center"/>
    </xf>
    <xf numFmtId="0" fontId="4" fillId="20" borderId="1" xfId="1" applyFont="1" applyFill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/>
    </xf>
    <xf numFmtId="0" fontId="4" fillId="0" borderId="31" xfId="1" applyFont="1" applyBorder="1" applyAlignment="1">
      <alignment vertical="center" wrapText="1"/>
    </xf>
    <xf numFmtId="0" fontId="5" fillId="13" borderId="33" xfId="1" applyFont="1" applyFill="1" applyBorder="1" applyAlignment="1" applyProtection="1">
      <alignment horizontal="center" vertical="center" textRotation="90" wrapText="1"/>
      <protection locked="0"/>
    </xf>
    <xf numFmtId="0" fontId="24" fillId="0" borderId="18" xfId="1" applyFont="1" applyBorder="1" applyAlignment="1">
      <alignment horizontal="center"/>
    </xf>
    <xf numFmtId="0" fontId="70" fillId="0" borderId="1" xfId="1" applyFont="1" applyBorder="1" applyAlignment="1">
      <alignment horizontal="center" vertical="center"/>
    </xf>
    <xf numFmtId="0" fontId="4" fillId="11" borderId="1" xfId="1" applyFont="1" applyFill="1" applyBorder="1" applyAlignment="1" applyProtection="1">
      <alignment horizontal="center" vertical="center"/>
      <protection locked="0"/>
    </xf>
    <xf numFmtId="0" fontId="24" fillId="14" borderId="1" xfId="1" applyFont="1" applyFill="1" applyBorder="1" applyAlignment="1">
      <alignment horizontal="center"/>
    </xf>
    <xf numFmtId="0" fontId="24" fillId="0" borderId="6" xfId="1" applyFont="1" applyBorder="1" applyAlignment="1">
      <alignment horizontal="center"/>
    </xf>
    <xf numFmtId="0" fontId="4" fillId="20" borderId="13" xfId="1" applyFont="1" applyFill="1" applyBorder="1" applyAlignment="1">
      <alignment horizontal="center" vertical="center" wrapText="1"/>
    </xf>
    <xf numFmtId="0" fontId="4" fillId="0" borderId="6" xfId="1" applyFont="1" applyBorder="1" applyAlignment="1" applyProtection="1">
      <alignment horizontal="left" vertical="center" wrapText="1"/>
      <protection locked="0"/>
    </xf>
    <xf numFmtId="0" fontId="6" fillId="0" borderId="31" xfId="1" applyFont="1" applyBorder="1" applyAlignment="1" applyProtection="1">
      <alignment vertical="center" wrapText="1"/>
      <protection locked="0"/>
    </xf>
    <xf numFmtId="0" fontId="42" fillId="0" borderId="33" xfId="1" applyFont="1" applyBorder="1" applyAlignment="1" applyProtection="1">
      <alignment vertical="center"/>
      <protection locked="0"/>
    </xf>
    <xf numFmtId="0" fontId="72" fillId="39" borderId="1" xfId="1" applyFont="1" applyFill="1" applyBorder="1" applyAlignment="1">
      <alignment horizontal="center" vertical="center" textRotation="90" wrapText="1"/>
    </xf>
    <xf numFmtId="0" fontId="42" fillId="0" borderId="22" xfId="1" applyFont="1" applyBorder="1" applyAlignment="1" applyProtection="1">
      <alignment horizontal="center" vertical="center"/>
      <protection locked="0"/>
    </xf>
    <xf numFmtId="0" fontId="5" fillId="10" borderId="21" xfId="1" applyFont="1" applyFill="1" applyBorder="1" applyAlignment="1">
      <alignment horizontal="center" vertical="center"/>
    </xf>
    <xf numFmtId="16" fontId="24" fillId="0" borderId="1" xfId="1" applyNumberFormat="1" applyFont="1" applyBorder="1" applyAlignment="1" applyProtection="1">
      <alignment horizontal="left" vertical="center"/>
      <protection locked="0"/>
    </xf>
    <xf numFmtId="0" fontId="24" fillId="0" borderId="6" xfId="1" applyFont="1" applyBorder="1" applyAlignment="1" applyProtection="1">
      <alignment horizontal="center" vertical="center"/>
      <protection locked="0"/>
    </xf>
    <xf numFmtId="0" fontId="5" fillId="0" borderId="19" xfId="1" applyFont="1" applyBorder="1" applyAlignment="1" applyProtection="1">
      <alignment horizontal="left" vertical="center" wrapText="1"/>
      <protection locked="0"/>
    </xf>
    <xf numFmtId="0" fontId="74" fillId="6" borderId="1" xfId="1" applyFont="1" applyFill="1" applyBorder="1" applyAlignment="1" applyProtection="1">
      <alignment horizontal="center" vertical="center" textRotation="90" wrapText="1"/>
      <protection locked="0"/>
    </xf>
    <xf numFmtId="0" fontId="4" fillId="0" borderId="0" xfId="1" applyFont="1" applyAlignment="1" applyProtection="1">
      <alignment horizontal="left" vertical="center" wrapText="1"/>
      <protection locked="0"/>
    </xf>
    <xf numFmtId="16" fontId="5" fillId="0" borderId="0" xfId="1" applyNumberFormat="1" applyFont="1" applyAlignment="1" applyProtection="1">
      <alignment horizontal="center" vertical="center" wrapText="1"/>
      <protection locked="0"/>
    </xf>
    <xf numFmtId="0" fontId="75" fillId="0" borderId="1" xfId="1" applyFont="1" applyBorder="1" applyAlignment="1" applyProtection="1">
      <alignment horizontal="center" vertical="center" wrapText="1"/>
      <protection locked="0"/>
    </xf>
    <xf numFmtId="0" fontId="53" fillId="0" borderId="1" xfId="1" applyFont="1" applyBorder="1" applyAlignment="1" applyProtection="1">
      <alignment horizontal="left" vertical="center" wrapText="1"/>
      <protection locked="0"/>
    </xf>
    <xf numFmtId="0" fontId="54" fillId="0" borderId="1" xfId="1" applyFont="1" applyBorder="1" applyAlignment="1" applyProtection="1">
      <alignment horizontal="center" vertical="center" wrapText="1"/>
      <protection locked="0"/>
    </xf>
    <xf numFmtId="0" fontId="55" fillId="0" borderId="1" xfId="1" applyFont="1" applyBorder="1" applyAlignment="1" applyProtection="1">
      <alignment horizontal="left" vertical="center" wrapText="1"/>
      <protection locked="0"/>
    </xf>
    <xf numFmtId="0" fontId="55" fillId="0" borderId="1" xfId="1" applyFont="1" applyBorder="1" applyAlignment="1" applyProtection="1">
      <alignment horizontal="center" vertical="center" wrapText="1"/>
      <protection locked="0"/>
    </xf>
    <xf numFmtId="0" fontId="2" fillId="0" borderId="13" xfId="1" applyBorder="1" applyAlignment="1">
      <alignment horizontal="center" vertical="center" wrapText="1"/>
    </xf>
    <xf numFmtId="0" fontId="42" fillId="0" borderId="13" xfId="1" applyFont="1" applyBorder="1"/>
    <xf numFmtId="0" fontId="12" fillId="0" borderId="23" xfId="1" applyFont="1" applyBorder="1" applyAlignment="1" applyProtection="1">
      <alignment horizontal="center" vertical="center" wrapText="1"/>
      <protection locked="0"/>
    </xf>
    <xf numFmtId="0" fontId="54" fillId="0" borderId="1" xfId="1" applyFont="1" applyBorder="1" applyAlignment="1" applyProtection="1">
      <alignment horizontal="left" vertical="center" wrapText="1"/>
      <protection locked="0"/>
    </xf>
    <xf numFmtId="0" fontId="5" fillId="13" borderId="15" xfId="1" applyFont="1" applyFill="1" applyBorder="1" applyAlignment="1" applyProtection="1">
      <alignment horizontal="center" vertical="center" textRotation="90" wrapText="1"/>
      <protection locked="0"/>
    </xf>
    <xf numFmtId="0" fontId="53" fillId="0" borderId="1" xfId="1" applyFont="1" applyBorder="1" applyAlignment="1" applyProtection="1">
      <alignment horizontal="center" vertical="center" wrapText="1"/>
      <protection locked="0"/>
    </xf>
    <xf numFmtId="0" fontId="42" fillId="0" borderId="1" xfId="1" applyFont="1" applyBorder="1" applyAlignment="1">
      <alignment horizontal="center"/>
    </xf>
    <xf numFmtId="0" fontId="76" fillId="0" borderId="1" xfId="1" applyFont="1" applyBorder="1" applyAlignment="1">
      <alignment horizontal="center" vertical="center" wrapText="1"/>
    </xf>
    <xf numFmtId="0" fontId="76" fillId="0" borderId="1" xfId="1" applyFont="1" applyBorder="1" applyAlignment="1">
      <alignment horizontal="center" vertical="center"/>
    </xf>
    <xf numFmtId="0" fontId="2" fillId="0" borderId="0" xfId="1" applyAlignment="1" applyProtection="1">
      <alignment wrapText="1"/>
      <protection locked="0"/>
    </xf>
    <xf numFmtId="0" fontId="77" fillId="0" borderId="1" xfId="1" applyFont="1" applyBorder="1" applyAlignment="1" applyProtection="1">
      <alignment horizontal="center" vertical="center" wrapText="1"/>
      <protection locked="0"/>
    </xf>
    <xf numFmtId="0" fontId="78" fillId="0" borderId="1" xfId="1" applyFont="1" applyBorder="1" applyAlignment="1" applyProtection="1">
      <alignment horizontal="center" vertical="center" wrapText="1"/>
      <protection locked="0"/>
    </xf>
    <xf numFmtId="0" fontId="79" fillId="0" borderId="1" xfId="1" applyFont="1" applyBorder="1" applyAlignment="1" applyProtection="1">
      <alignment vertical="center" wrapText="1"/>
      <protection locked="0"/>
    </xf>
    <xf numFmtId="0" fontId="79" fillId="0" borderId="1" xfId="1" applyFont="1" applyBorder="1" applyAlignment="1" applyProtection="1">
      <alignment horizontal="center" vertical="center" wrapText="1"/>
      <protection locked="0"/>
    </xf>
    <xf numFmtId="0" fontId="79" fillId="0" borderId="13" xfId="1" applyFont="1" applyBorder="1" applyAlignment="1" applyProtection="1">
      <alignment horizontal="center" vertical="center" wrapText="1"/>
      <protection locked="0"/>
    </xf>
    <xf numFmtId="0" fontId="80" fillId="0" borderId="1" xfId="1" applyFont="1" applyBorder="1" applyAlignment="1" applyProtection="1">
      <alignment vertical="center" wrapText="1"/>
      <protection locked="0"/>
    </xf>
    <xf numFmtId="0" fontId="80" fillId="0" borderId="1" xfId="1" applyFont="1" applyBorder="1" applyAlignment="1" applyProtection="1">
      <alignment horizontal="center" vertical="center" wrapText="1"/>
      <protection locked="0"/>
    </xf>
    <xf numFmtId="0" fontId="5" fillId="0" borderId="19" xfId="1" applyFont="1" applyBorder="1" applyAlignment="1" applyProtection="1">
      <alignment vertical="center"/>
      <protection locked="0"/>
    </xf>
    <xf numFmtId="0" fontId="31" fillId="0" borderId="1" xfId="1" applyFont="1" applyBorder="1" applyAlignment="1" applyProtection="1">
      <alignment horizontal="left" vertical="center" wrapText="1"/>
      <protection locked="0"/>
    </xf>
    <xf numFmtId="0" fontId="79" fillId="0" borderId="1" xfId="1" applyFont="1" applyBorder="1" applyAlignment="1" applyProtection="1">
      <alignment horizontal="left" vertical="center" wrapText="1"/>
      <protection locked="0"/>
    </xf>
    <xf numFmtId="0" fontId="80" fillId="0" borderId="1" xfId="1" applyFont="1" applyBorder="1" applyAlignment="1" applyProtection="1">
      <alignment horizontal="left" vertical="center" wrapText="1"/>
      <protection locked="0"/>
    </xf>
    <xf numFmtId="0" fontId="12" fillId="8" borderId="0" xfId="1" applyFont="1" applyFill="1" applyAlignment="1" applyProtection="1">
      <alignment horizontal="center" vertical="center" wrapText="1"/>
      <protection locked="0"/>
    </xf>
    <xf numFmtId="0" fontId="5" fillId="9" borderId="1" xfId="1" applyFont="1" applyFill="1" applyBorder="1" applyAlignment="1" applyProtection="1">
      <alignment horizontal="center" vertical="center" wrapText="1"/>
      <protection locked="0"/>
    </xf>
    <xf numFmtId="0" fontId="4" fillId="8" borderId="3" xfId="1" applyFont="1" applyFill="1" applyBorder="1" applyAlignment="1" applyProtection="1">
      <alignment vertical="center"/>
      <protection locked="0"/>
    </xf>
    <xf numFmtId="0" fontId="29" fillId="2" borderId="1" xfId="1" applyFont="1" applyFill="1" applyBorder="1" applyAlignment="1" applyProtection="1">
      <alignment horizontal="center" vertical="center" wrapText="1"/>
      <protection locked="0"/>
    </xf>
    <xf numFmtId="0" fontId="4" fillId="8" borderId="0" xfId="1" applyFont="1" applyFill="1" applyAlignment="1" applyProtection="1">
      <alignment vertical="center" wrapText="1"/>
      <protection locked="0"/>
    </xf>
    <xf numFmtId="0" fontId="82" fillId="15" borderId="1" xfId="1" applyFont="1" applyFill="1" applyBorder="1" applyAlignment="1" applyProtection="1">
      <alignment horizontal="center" vertical="center"/>
      <protection locked="0"/>
    </xf>
    <xf numFmtId="0" fontId="4" fillId="8" borderId="0" xfId="1" applyFont="1" applyFill="1" applyAlignment="1" applyProtection="1">
      <alignment vertical="center"/>
      <protection locked="0"/>
    </xf>
    <xf numFmtId="0" fontId="42" fillId="0" borderId="13" xfId="1" applyFont="1" applyBorder="1" applyAlignment="1">
      <alignment horizontal="center" vertical="center" wrapText="1"/>
    </xf>
    <xf numFmtId="0" fontId="4" fillId="0" borderId="21" xfId="1" applyFont="1" applyBorder="1" applyAlignment="1" applyProtection="1">
      <alignment horizontal="left" vertical="center" wrapText="1"/>
      <protection locked="0"/>
    </xf>
    <xf numFmtId="0" fontId="4" fillId="0" borderId="13" xfId="1" applyFont="1" applyBorder="1" applyAlignment="1" applyProtection="1">
      <alignment horizontal="center" vertical="center" wrapText="1"/>
      <protection locked="0"/>
    </xf>
    <xf numFmtId="0" fontId="24" fillId="15" borderId="18" xfId="1" applyFont="1" applyFill="1" applyBorder="1" applyAlignment="1">
      <alignment horizontal="center" vertical="center" wrapText="1"/>
    </xf>
    <xf numFmtId="0" fontId="24" fillId="0" borderId="13" xfId="1" applyFont="1" applyBorder="1" applyAlignment="1" applyProtection="1">
      <alignment horizontal="center" vertical="center"/>
      <protection locked="0"/>
    </xf>
    <xf numFmtId="0" fontId="4" fillId="0" borderId="41" xfId="1" applyFont="1" applyBorder="1" applyAlignment="1">
      <alignment horizontal="left" vertical="center" wrapText="1"/>
    </xf>
    <xf numFmtId="0" fontId="5" fillId="0" borderId="10" xfId="1" applyFont="1" applyBorder="1" applyAlignment="1">
      <alignment horizontal="center" vertical="center" wrapText="1"/>
    </xf>
    <xf numFmtId="0" fontId="5" fillId="0" borderId="10" xfId="1" applyFont="1" applyBorder="1" applyAlignment="1">
      <alignment horizontal="center" vertical="center"/>
    </xf>
    <xf numFmtId="0" fontId="42" fillId="0" borderId="10" xfId="1" applyFont="1" applyBorder="1" applyAlignment="1">
      <alignment horizontal="center" vertical="center"/>
    </xf>
    <xf numFmtId="0" fontId="4" fillId="0" borderId="13" xfId="1" applyFont="1" applyBorder="1" applyAlignment="1">
      <alignment horizontal="left" vertical="center" wrapText="1"/>
    </xf>
    <xf numFmtId="0" fontId="33" fillId="0" borderId="1" xfId="1" applyFont="1" applyBorder="1" applyAlignment="1">
      <alignment horizontal="center" vertical="center" wrapText="1"/>
    </xf>
    <xf numFmtId="0" fontId="24" fillId="0" borderId="19" xfId="1" applyFont="1" applyBorder="1" applyAlignment="1" applyProtection="1">
      <alignment horizontal="left" vertical="center"/>
      <protection locked="0"/>
    </xf>
    <xf numFmtId="164" fontId="5" fillId="0" borderId="1" xfId="1" applyNumberFormat="1" applyFont="1" applyBorder="1" applyAlignment="1">
      <alignment horizontal="center" vertical="center"/>
    </xf>
    <xf numFmtId="164" fontId="5" fillId="0" borderId="1" xfId="1" applyNumberFormat="1" applyFont="1" applyBorder="1" applyAlignment="1">
      <alignment horizontal="center" vertical="center" textRotation="90" wrapText="1"/>
    </xf>
    <xf numFmtId="164" fontId="5" fillId="0" borderId="1" xfId="1" applyNumberFormat="1" applyFont="1" applyBorder="1" applyAlignment="1">
      <alignment horizontal="center" vertical="center" wrapText="1"/>
    </xf>
    <xf numFmtId="0" fontId="4" fillId="0" borderId="13" xfId="1" applyFont="1" applyBorder="1" applyAlignment="1">
      <alignment wrapText="1"/>
    </xf>
    <xf numFmtId="0" fontId="5" fillId="0" borderId="13" xfId="1" applyFont="1" applyBorder="1"/>
    <xf numFmtId="0" fontId="24" fillId="0" borderId="13" xfId="1" applyFont="1" applyBorder="1"/>
    <xf numFmtId="0" fontId="5" fillId="14" borderId="19" xfId="1" applyFont="1" applyFill="1" applyBorder="1" applyAlignment="1">
      <alignment horizontal="left" vertical="center" wrapText="1"/>
    </xf>
    <xf numFmtId="0" fontId="24" fillId="0" borderId="0" xfId="1" applyFont="1" applyAlignment="1" applyProtection="1">
      <alignment vertical="center"/>
      <protection locked="0"/>
    </xf>
    <xf numFmtId="0" fontId="2" fillId="0" borderId="1" xfId="1" applyBorder="1" applyAlignment="1">
      <alignment vertical="center" wrapText="1"/>
    </xf>
    <xf numFmtId="0" fontId="4" fillId="14" borderId="34" xfId="1" applyFont="1" applyFill="1" applyBorder="1" applyAlignment="1">
      <alignment horizontal="left" vertical="center" wrapText="1"/>
    </xf>
    <xf numFmtId="0" fontId="22" fillId="0" borderId="6" xfId="1" applyFont="1" applyBorder="1" applyAlignment="1">
      <alignment horizontal="center" vertical="center" wrapText="1"/>
    </xf>
    <xf numFmtId="0" fontId="5" fillId="0" borderId="42" xfId="1" applyFont="1" applyBorder="1" applyAlignment="1" applyProtection="1">
      <alignment vertical="center"/>
      <protection locked="0"/>
    </xf>
    <xf numFmtId="0" fontId="5" fillId="0" borderId="34" xfId="1" applyFont="1" applyBorder="1" applyAlignment="1" applyProtection="1">
      <alignment vertical="center"/>
      <protection locked="0"/>
    </xf>
    <xf numFmtId="0" fontId="24" fillId="0" borderId="6" xfId="1" applyFont="1" applyBorder="1" applyAlignment="1" applyProtection="1">
      <alignment vertical="center"/>
      <protection locked="0"/>
    </xf>
    <xf numFmtId="0" fontId="24" fillId="15" borderId="6" xfId="1" applyFont="1" applyFill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4" fillId="0" borderId="37" xfId="1" applyFont="1" applyBorder="1" applyAlignment="1">
      <alignment horizontal="left" vertical="center" wrapText="1"/>
    </xf>
    <xf numFmtId="0" fontId="5" fillId="0" borderId="6" xfId="1" applyFont="1" applyBorder="1" applyAlignment="1">
      <alignment horizontal="left" vertical="center"/>
    </xf>
    <xf numFmtId="0" fontId="2" fillId="0" borderId="6" xfId="1" applyBorder="1" applyAlignment="1">
      <alignment horizontal="center" vertical="center"/>
    </xf>
    <xf numFmtId="0" fontId="2" fillId="0" borderId="6" xfId="1" applyBorder="1" applyAlignment="1">
      <alignment vertical="center" wrapText="1"/>
    </xf>
    <xf numFmtId="0" fontId="42" fillId="0" borderId="6" xfId="1" applyFont="1" applyBorder="1" applyAlignment="1">
      <alignment horizontal="center" vertical="center"/>
    </xf>
    <xf numFmtId="0" fontId="5" fillId="14" borderId="38" xfId="1" applyFont="1" applyFill="1" applyBorder="1" applyAlignment="1" applyProtection="1">
      <alignment vertical="center" wrapText="1"/>
      <protection locked="0"/>
    </xf>
    <xf numFmtId="0" fontId="5" fillId="0" borderId="33" xfId="1" applyFont="1" applyBorder="1" applyProtection="1">
      <protection locked="0"/>
    </xf>
    <xf numFmtId="0" fontId="24" fillId="0" borderId="33" xfId="1" applyFont="1" applyBorder="1" applyProtection="1">
      <protection locked="0"/>
    </xf>
    <xf numFmtId="0" fontId="24" fillId="0" borderId="43" xfId="1" applyFont="1" applyBorder="1" applyProtection="1">
      <protection locked="0"/>
    </xf>
    <xf numFmtId="0" fontId="24" fillId="0" borderId="19" xfId="1" applyFont="1" applyBorder="1" applyAlignment="1" applyProtection="1">
      <alignment horizontal="center" vertical="center" wrapText="1"/>
      <protection locked="0"/>
    </xf>
    <xf numFmtId="0" fontId="10" fillId="10" borderId="1" xfId="1" applyFont="1" applyFill="1" applyBorder="1" applyAlignment="1">
      <alignment horizontal="center" vertical="center"/>
    </xf>
    <xf numFmtId="0" fontId="5" fillId="0" borderId="31" xfId="1" applyFont="1" applyBorder="1" applyAlignment="1" applyProtection="1">
      <alignment horizontal="left" vertical="center" wrapText="1"/>
      <protection locked="0"/>
    </xf>
    <xf numFmtId="164" fontId="4" fillId="14" borderId="27" xfId="1" applyNumberFormat="1" applyFont="1" applyFill="1" applyBorder="1" applyAlignment="1">
      <alignment horizontal="left" vertical="center" wrapText="1"/>
    </xf>
    <xf numFmtId="164" fontId="5" fillId="0" borderId="13" xfId="1" applyNumberFormat="1" applyFont="1" applyBorder="1" applyAlignment="1">
      <alignment horizontal="center" vertical="center"/>
    </xf>
    <xf numFmtId="164" fontId="24" fillId="0" borderId="1" xfId="1" applyNumberFormat="1" applyFont="1" applyBorder="1" applyAlignment="1">
      <alignment horizontal="center" vertical="center" wrapText="1"/>
    </xf>
    <xf numFmtId="164" fontId="4" fillId="14" borderId="31" xfId="1" applyNumberFormat="1" applyFont="1" applyFill="1" applyBorder="1" applyAlignment="1">
      <alignment horizontal="left" vertical="center" wrapText="1"/>
    </xf>
    <xf numFmtId="0" fontId="86" fillId="14" borderId="1" xfId="1" applyFont="1" applyFill="1" applyBorder="1" applyAlignment="1" applyProtection="1">
      <alignment horizontal="center" vertical="center" textRotation="90" wrapText="1"/>
      <protection locked="0"/>
    </xf>
    <xf numFmtId="0" fontId="87" fillId="40" borderId="0" xfId="1" applyFont="1" applyFill="1" applyAlignment="1">
      <alignment horizontal="center" vertical="center" textRotation="9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0" fontId="5" fillId="27" borderId="1" xfId="1" applyFont="1" applyFill="1" applyBorder="1" applyAlignment="1" applyProtection="1">
      <alignment vertical="center" textRotation="90"/>
      <protection locked="0"/>
    </xf>
    <xf numFmtId="0" fontId="19" fillId="41" borderId="1" xfId="1" applyFont="1" applyFill="1" applyBorder="1" applyAlignment="1">
      <alignment horizontal="center" vertical="center"/>
    </xf>
    <xf numFmtId="0" fontId="10" fillId="0" borderId="28" xfId="1" applyFont="1" applyBorder="1" applyAlignment="1" applyProtection="1">
      <alignment horizontal="center" vertical="center"/>
      <protection locked="0"/>
    </xf>
    <xf numFmtId="0" fontId="24" fillId="11" borderId="1" xfId="1" applyFont="1" applyFill="1" applyBorder="1" applyAlignment="1" applyProtection="1">
      <alignment horizontal="center" vertical="center"/>
      <protection locked="0"/>
    </xf>
    <xf numFmtId="0" fontId="19" fillId="2" borderId="1" xfId="1" applyFont="1" applyFill="1" applyBorder="1" applyAlignment="1">
      <alignment horizontal="center" vertical="center" wrapText="1"/>
    </xf>
    <xf numFmtId="0" fontId="18" fillId="12" borderId="35" xfId="1" applyFont="1" applyFill="1" applyBorder="1" applyAlignment="1">
      <alignment horizontal="center" vertical="center" textRotation="90" wrapText="1"/>
    </xf>
    <xf numFmtId="0" fontId="19" fillId="0" borderId="31" xfId="1" applyFont="1" applyBorder="1" applyAlignment="1" applyProtection="1">
      <alignment vertical="center" wrapText="1"/>
      <protection locked="0"/>
    </xf>
    <xf numFmtId="0" fontId="88" fillId="42" borderId="0" xfId="1" applyFont="1" applyFill="1" applyAlignment="1">
      <alignment horizontal="center" vertical="center" textRotation="90"/>
    </xf>
    <xf numFmtId="0" fontId="5" fillId="0" borderId="19" xfId="1" applyFont="1" applyBorder="1" applyAlignment="1" applyProtection="1">
      <alignment horizontal="left" vertical="center"/>
      <protection locked="0"/>
    </xf>
    <xf numFmtId="0" fontId="89" fillId="11" borderId="1" xfId="1" applyFont="1" applyFill="1" applyBorder="1" applyAlignment="1" applyProtection="1">
      <alignment horizontal="center" vertical="center"/>
      <protection locked="0"/>
    </xf>
    <xf numFmtId="0" fontId="5" fillId="2" borderId="1" xfId="1" applyFont="1" applyFill="1" applyBorder="1" applyAlignment="1" applyProtection="1">
      <alignment horizontal="center" vertical="center" wrapText="1"/>
      <protection locked="0"/>
    </xf>
    <xf numFmtId="0" fontId="24" fillId="9" borderId="1" xfId="1" applyFont="1" applyFill="1" applyBorder="1" applyAlignment="1" applyProtection="1">
      <alignment horizontal="center" vertical="center" wrapText="1"/>
      <protection locked="0"/>
    </xf>
    <xf numFmtId="0" fontId="13" fillId="10" borderId="1" xfId="1" applyFont="1" applyFill="1" applyBorder="1" applyAlignment="1">
      <alignment horizontal="center" vertical="center"/>
    </xf>
    <xf numFmtId="0" fontId="5" fillId="0" borderId="3" xfId="1" applyFont="1" applyBorder="1" applyAlignment="1" applyProtection="1">
      <alignment horizontal="left" vertical="center"/>
      <protection locked="0"/>
    </xf>
    <xf numFmtId="0" fontId="5" fillId="0" borderId="10" xfId="1" applyFont="1" applyBorder="1" applyAlignment="1" applyProtection="1">
      <alignment horizontal="left" vertical="center"/>
      <protection locked="0"/>
    </xf>
    <xf numFmtId="0" fontId="5" fillId="0" borderId="10" xfId="1" applyFont="1" applyBorder="1" applyAlignment="1" applyProtection="1">
      <alignment vertical="center"/>
      <protection locked="0"/>
    </xf>
    <xf numFmtId="0" fontId="5" fillId="0" borderId="16" xfId="1" applyFont="1" applyBorder="1" applyAlignment="1" applyProtection="1">
      <alignment vertical="center" wrapText="1"/>
      <protection locked="0"/>
    </xf>
    <xf numFmtId="0" fontId="88" fillId="42" borderId="1" xfId="1" applyFont="1" applyFill="1" applyBorder="1" applyAlignment="1">
      <alignment horizontal="center" vertical="center" textRotation="90"/>
    </xf>
    <xf numFmtId="0" fontId="5" fillId="0" borderId="34" xfId="1" applyFont="1" applyBorder="1" applyAlignment="1">
      <alignment horizontal="center" vertical="center" wrapText="1"/>
    </xf>
    <xf numFmtId="0" fontId="5" fillId="27" borderId="19" xfId="1" applyFont="1" applyFill="1" applyBorder="1" applyAlignment="1" applyProtection="1">
      <alignment vertical="center" textRotation="90"/>
      <protection locked="0"/>
    </xf>
    <xf numFmtId="0" fontId="2" fillId="0" borderId="1" xfId="1" applyBorder="1" applyAlignment="1" applyProtection="1">
      <alignment horizontal="center" vertical="center" wrapText="1"/>
      <protection locked="0"/>
    </xf>
    <xf numFmtId="49" fontId="4" fillId="0" borderId="1" xfId="1" applyNumberFormat="1" applyFont="1" applyBorder="1" applyAlignment="1" applyProtection="1">
      <alignment horizontal="left" vertical="center" wrapText="1"/>
      <protection locked="0"/>
    </xf>
    <xf numFmtId="0" fontId="5" fillId="0" borderId="42" xfId="1" applyFont="1" applyBorder="1" applyAlignment="1" applyProtection="1">
      <alignment horizontal="center" vertical="center"/>
      <protection locked="0"/>
    </xf>
    <xf numFmtId="0" fontId="5" fillId="0" borderId="15" xfId="1" applyFont="1" applyBorder="1" applyAlignment="1" applyProtection="1">
      <alignment horizontal="left" vertical="center" wrapText="1"/>
      <protection locked="0"/>
    </xf>
    <xf numFmtId="0" fontId="5" fillId="0" borderId="6" xfId="1" applyFont="1" applyBorder="1" applyAlignment="1" applyProtection="1">
      <alignment horizontal="left" wrapText="1"/>
      <protection locked="0"/>
    </xf>
    <xf numFmtId="0" fontId="5" fillId="27" borderId="6" xfId="1" applyFont="1" applyFill="1" applyBorder="1" applyAlignment="1" applyProtection="1">
      <alignment vertical="center" textRotation="90"/>
      <protection locked="0"/>
    </xf>
    <xf numFmtId="0" fontId="5" fillId="0" borderId="10" xfId="1" applyFont="1" applyBorder="1" applyAlignment="1">
      <alignment horizontal="center" vertical="center" textRotation="90" wrapText="1"/>
    </xf>
    <xf numFmtId="16" fontId="17" fillId="0" borderId="1" xfId="1" applyNumberFormat="1" applyFont="1" applyBorder="1" applyAlignment="1" applyProtection="1">
      <alignment horizontal="center" vertical="center"/>
      <protection locked="0"/>
    </xf>
    <xf numFmtId="0" fontId="4" fillId="14" borderId="1" xfId="1" applyFont="1" applyFill="1" applyBorder="1" applyAlignment="1" applyProtection="1">
      <alignment horizontal="left" vertical="center" wrapText="1"/>
      <protection locked="0"/>
    </xf>
    <xf numFmtId="0" fontId="5" fillId="27" borderId="33" xfId="1" applyFont="1" applyFill="1" applyBorder="1" applyAlignment="1" applyProtection="1">
      <alignment vertical="center" textRotation="90"/>
      <protection locked="0"/>
    </xf>
    <xf numFmtId="0" fontId="5" fillId="0" borderId="30" xfId="1" applyFont="1" applyBorder="1" applyAlignment="1" applyProtection="1">
      <alignment horizontal="center" vertical="center" wrapText="1"/>
      <protection locked="0"/>
    </xf>
    <xf numFmtId="0" fontId="29" fillId="0" borderId="1" xfId="1" applyFont="1" applyBorder="1" applyAlignment="1" applyProtection="1">
      <alignment horizontal="center" vertical="center" wrapText="1"/>
      <protection locked="0"/>
    </xf>
    <xf numFmtId="0" fontId="13" fillId="10" borderId="1" xfId="1" applyFont="1" applyFill="1" applyBorder="1" applyAlignment="1" applyProtection="1">
      <alignment horizontal="center" vertical="center" wrapText="1"/>
      <protection locked="0"/>
    </xf>
    <xf numFmtId="165" fontId="93" fillId="2" borderId="0" xfId="1" applyNumberFormat="1" applyFont="1" applyFill="1" applyAlignment="1" applyProtection="1">
      <alignment vertical="center"/>
      <protection locked="0"/>
    </xf>
    <xf numFmtId="0" fontId="94" fillId="24" borderId="1" xfId="1" applyFont="1" applyFill="1" applyBorder="1" applyAlignment="1">
      <alignment horizontal="center" vertical="center" textRotation="90" wrapText="1"/>
    </xf>
    <xf numFmtId="0" fontId="24" fillId="23" borderId="1" xfId="1" applyFont="1" applyFill="1" applyBorder="1" applyAlignment="1" applyProtection="1">
      <alignment horizontal="center" vertical="center" wrapText="1"/>
      <protection locked="0"/>
    </xf>
    <xf numFmtId="0" fontId="24" fillId="0" borderId="0" xfId="1" applyFont="1"/>
    <xf numFmtId="0" fontId="17" fillId="0" borderId="1" xfId="1" applyFont="1" applyBorder="1" applyAlignment="1" applyProtection="1">
      <alignment horizontal="center" vertical="center" wrapText="1"/>
      <protection locked="0"/>
    </xf>
    <xf numFmtId="0" fontId="24" fillId="23" borderId="1" xfId="1" applyFont="1" applyFill="1" applyBorder="1" applyAlignment="1" applyProtection="1">
      <alignment horizontal="center" vertical="center"/>
      <protection locked="0"/>
    </xf>
    <xf numFmtId="0" fontId="24" fillId="23" borderId="28" xfId="1" applyFont="1" applyFill="1" applyBorder="1" applyAlignment="1" applyProtection="1">
      <alignment horizontal="center" vertical="center"/>
      <protection locked="0"/>
    </xf>
    <xf numFmtId="0" fontId="24" fillId="23" borderId="13" xfId="1" applyFont="1" applyFill="1" applyBorder="1" applyAlignment="1" applyProtection="1">
      <alignment horizontal="center" vertical="center"/>
      <protection locked="0"/>
    </xf>
    <xf numFmtId="0" fontId="5" fillId="0" borderId="16" xfId="1" applyFont="1" applyBorder="1" applyAlignment="1" applyProtection="1">
      <alignment horizontal="left" vertical="center"/>
      <protection locked="0"/>
    </xf>
    <xf numFmtId="0" fontId="0" fillId="0" borderId="1" xfId="0" applyBorder="1"/>
    <xf numFmtId="0" fontId="25" fillId="17" borderId="1" xfId="3" applyFont="1" applyFill="1" applyBorder="1" applyAlignment="1">
      <alignment horizontal="center" vertical="center" wrapText="1"/>
    </xf>
    <xf numFmtId="2" fontId="19" fillId="11" borderId="30" xfId="3" applyNumberFormat="1" applyFont="1" applyFill="1" applyBorder="1" applyAlignment="1" applyProtection="1">
      <alignment horizontal="center" vertical="center"/>
      <protection locked="0"/>
    </xf>
    <xf numFmtId="0" fontId="18" fillId="16" borderId="1" xfId="0" applyFont="1" applyFill="1" applyBorder="1" applyAlignment="1">
      <alignment horizontal="center" vertical="center" textRotation="90"/>
    </xf>
    <xf numFmtId="0" fontId="4" fillId="0" borderId="31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>
      <alignment horizontal="center" vertical="center"/>
    </xf>
    <xf numFmtId="0" fontId="4" fillId="43" borderId="1" xfId="0" applyFont="1" applyFill="1" applyBorder="1" applyAlignment="1">
      <alignment horizontal="center" vertical="center"/>
    </xf>
    <xf numFmtId="0" fontId="4" fillId="43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4" fillId="0" borderId="1" xfId="0" applyFont="1" applyBorder="1"/>
    <xf numFmtId="0" fontId="24" fillId="43" borderId="1" xfId="0" applyFont="1" applyFill="1" applyBorder="1" applyAlignment="1">
      <alignment horizontal="center" vertical="center" wrapText="1"/>
    </xf>
    <xf numFmtId="0" fontId="50" fillId="10" borderId="1" xfId="0" applyFont="1" applyFill="1" applyBorder="1" applyAlignment="1">
      <alignment horizontal="center" vertical="center"/>
    </xf>
    <xf numFmtId="0" fontId="5" fillId="0" borderId="1" xfId="0" applyFont="1" applyBorder="1"/>
    <xf numFmtId="0" fontId="10" fillId="44" borderId="1" xfId="1" applyFont="1" applyFill="1" applyBorder="1" applyAlignment="1" applyProtection="1">
      <alignment horizontal="center" vertical="center"/>
      <protection locked="0"/>
    </xf>
    <xf numFmtId="0" fontId="95" fillId="14" borderId="1" xfId="0" applyFont="1" applyFill="1" applyBorder="1" applyAlignment="1">
      <alignment horizontal="left" vertical="center" wrapText="1"/>
    </xf>
    <xf numFmtId="0" fontId="24" fillId="15" borderId="6" xfId="1" applyFont="1" applyFill="1" applyBorder="1" applyAlignment="1" applyProtection="1">
      <alignment horizontal="center" vertical="center" wrapText="1"/>
      <protection locked="0"/>
    </xf>
    <xf numFmtId="0" fontId="24" fillId="15" borderId="19" xfId="1" applyFont="1" applyFill="1" applyBorder="1" applyAlignment="1" applyProtection="1">
      <alignment horizontal="center" vertical="center" wrapText="1"/>
      <protection locked="0"/>
    </xf>
    <xf numFmtId="0" fontId="5" fillId="0" borderId="18" xfId="1" applyFont="1" applyBorder="1" applyAlignment="1" applyProtection="1">
      <alignment horizontal="center" vertical="center" wrapText="1"/>
      <protection locked="0"/>
    </xf>
    <xf numFmtId="0" fontId="24" fillId="11" borderId="19" xfId="1" applyFont="1" applyFill="1" applyBorder="1" applyAlignment="1" applyProtection="1">
      <alignment horizontal="center" vertical="center"/>
      <protection locked="0"/>
    </xf>
    <xf numFmtId="0" fontId="5" fillId="0" borderId="10" xfId="1" applyFont="1" applyBorder="1" applyAlignment="1" applyProtection="1">
      <alignment horizontal="center" vertical="center"/>
      <protection locked="0"/>
    </xf>
    <xf numFmtId="0" fontId="2" fillId="0" borderId="10" xfId="1" applyBorder="1" applyAlignment="1" applyProtection="1">
      <alignment horizontal="center" vertical="center"/>
      <protection locked="0"/>
    </xf>
    <xf numFmtId="0" fontId="10" fillId="15" borderId="28" xfId="1" applyFont="1" applyFill="1" applyBorder="1" applyAlignment="1" applyProtection="1">
      <alignment horizontal="center" vertical="center"/>
      <protection locked="0"/>
    </xf>
    <xf numFmtId="0" fontId="2" fillId="0" borderId="42" xfId="1" applyBorder="1" applyAlignment="1" applyProtection="1">
      <alignment horizontal="center" vertical="center"/>
      <protection locked="0"/>
    </xf>
    <xf numFmtId="0" fontId="2" fillId="0" borderId="34" xfId="1" applyBorder="1" applyAlignment="1" applyProtection="1">
      <alignment horizontal="center" vertical="center"/>
      <protection locked="0"/>
    </xf>
    <xf numFmtId="0" fontId="89" fillId="11" borderId="19" xfId="1" applyFont="1" applyFill="1" applyBorder="1" applyAlignment="1" applyProtection="1">
      <alignment horizontal="center" vertical="center"/>
      <protection locked="0"/>
    </xf>
    <xf numFmtId="166" fontId="5" fillId="0" borderId="34" xfId="1" applyNumberFormat="1" applyFont="1" applyBorder="1" applyAlignment="1" applyProtection="1">
      <alignment horizontal="center" vertical="center"/>
      <protection locked="0"/>
    </xf>
    <xf numFmtId="166" fontId="5" fillId="0" borderId="34" xfId="1" applyNumberFormat="1" applyFont="1" applyBorder="1" applyAlignment="1" applyProtection="1">
      <alignment horizontal="center" vertical="center" wrapText="1"/>
      <protection locked="0"/>
    </xf>
    <xf numFmtId="0" fontId="34" fillId="4" borderId="6" xfId="1" applyFont="1" applyFill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/>
    </xf>
    <xf numFmtId="0" fontId="15" fillId="0" borderId="42" xfId="1" applyFont="1" applyBorder="1" applyAlignment="1" applyProtection="1">
      <alignment horizontal="center" vertical="center" wrapText="1"/>
      <protection locked="0"/>
    </xf>
    <xf numFmtId="0" fontId="16" fillId="0" borderId="34" xfId="1" applyFont="1" applyBorder="1" applyAlignment="1" applyProtection="1">
      <alignment horizontal="center" vertical="center" wrapText="1"/>
      <protection locked="0"/>
    </xf>
    <xf numFmtId="0" fontId="13" fillId="10" borderId="42" xfId="1" applyFont="1" applyFill="1" applyBorder="1" applyAlignment="1" applyProtection="1">
      <alignment horizontal="center" vertical="center" wrapText="1"/>
      <protection locked="0"/>
    </xf>
    <xf numFmtId="0" fontId="4" fillId="11" borderId="34" xfId="1" applyFont="1" applyFill="1" applyBorder="1" applyAlignment="1" applyProtection="1">
      <alignment horizontal="center" vertical="center" wrapText="1"/>
      <protection locked="0"/>
    </xf>
    <xf numFmtId="0" fontId="72" fillId="39" borderId="1" xfId="0" applyFont="1" applyFill="1" applyBorder="1" applyAlignment="1">
      <alignment horizontal="center" vertical="center" textRotation="90" wrapText="1"/>
    </xf>
    <xf numFmtId="0" fontId="4" fillId="43" borderId="13" xfId="0" applyFont="1" applyFill="1" applyBorder="1" applyAlignment="1">
      <alignment horizontal="center" vertical="center" wrapText="1"/>
    </xf>
    <xf numFmtId="0" fontId="42" fillId="10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94" fillId="24" borderId="13" xfId="1" applyFont="1" applyFill="1" applyBorder="1" applyAlignment="1">
      <alignment horizontal="center" vertical="center" textRotation="90" wrapText="1"/>
    </xf>
    <xf numFmtId="0" fontId="4" fillId="0" borderId="21" xfId="1" applyFont="1" applyBorder="1" applyAlignment="1">
      <alignment horizontal="left" vertical="center" wrapText="1"/>
    </xf>
    <xf numFmtId="0" fontId="2" fillId="0" borderId="13" xfId="1" applyBorder="1"/>
    <xf numFmtId="0" fontId="20" fillId="0" borderId="13" xfId="1" applyFont="1" applyBorder="1" applyAlignment="1">
      <alignment horizontal="center" vertical="center"/>
    </xf>
    <xf numFmtId="0" fontId="2" fillId="0" borderId="22" xfId="1" applyBorder="1"/>
    <xf numFmtId="0" fontId="24" fillId="15" borderId="44" xfId="1" applyFont="1" applyFill="1" applyBorder="1" applyAlignment="1" applyProtection="1">
      <alignment horizontal="center" vertical="center"/>
      <protection locked="0"/>
    </xf>
    <xf numFmtId="0" fontId="4" fillId="11" borderId="13" xfId="1" applyFont="1" applyFill="1" applyBorder="1" applyAlignment="1" applyProtection="1">
      <alignment horizontal="center" vertical="center"/>
      <protection locked="0"/>
    </xf>
    <xf numFmtId="0" fontId="18" fillId="29" borderId="1" xfId="0" applyFont="1" applyFill="1" applyBorder="1" applyAlignment="1">
      <alignment horizontal="center" vertical="center" textRotation="90" wrapText="1"/>
    </xf>
    <xf numFmtId="0" fontId="22" fillId="0" borderId="1" xfId="0" applyFont="1" applyBorder="1" applyAlignment="1" applyProtection="1">
      <alignment horizontal="center" vertical="center" wrapText="1"/>
      <protection locked="0"/>
    </xf>
    <xf numFmtId="0" fontId="24" fillId="43" borderId="1" xfId="0" applyFont="1" applyFill="1" applyBorder="1" applyAlignment="1" applyProtection="1">
      <alignment horizontal="center" vertical="center"/>
      <protection locked="0"/>
    </xf>
    <xf numFmtId="0" fontId="4" fillId="0" borderId="31" xfId="0" applyFont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left" vertical="center"/>
      <protection locked="0"/>
    </xf>
    <xf numFmtId="0" fontId="5" fillId="20" borderId="1" xfId="0" applyFont="1" applyFill="1" applyBorder="1" applyAlignment="1" applyProtection="1">
      <alignment horizontal="center" vertical="center"/>
      <protection locked="0"/>
    </xf>
    <xf numFmtId="0" fontId="4" fillId="20" borderId="1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center" vertical="center" textRotation="90" wrapText="1"/>
      <protection locked="0"/>
    </xf>
    <xf numFmtId="0" fontId="11" fillId="6" borderId="15" xfId="1" applyFont="1" applyFill="1" applyBorder="1" applyAlignment="1" applyProtection="1">
      <alignment horizontal="center" vertical="center" textRotation="90" wrapText="1"/>
      <protection locked="0"/>
    </xf>
    <xf numFmtId="0" fontId="11" fillId="7" borderId="15" xfId="1" applyFont="1" applyFill="1" applyBorder="1" applyAlignment="1" applyProtection="1">
      <alignment horizontal="center" vertical="center" textRotation="90" wrapText="1"/>
      <protection locked="0"/>
    </xf>
    <xf numFmtId="0" fontId="5" fillId="0" borderId="15" xfId="1" applyFont="1" applyBorder="1" applyAlignment="1" applyProtection="1">
      <alignment horizontal="center" vertical="center" wrapText="1"/>
      <protection locked="0"/>
    </xf>
    <xf numFmtId="0" fontId="5" fillId="0" borderId="15" xfId="1" applyFont="1" applyBorder="1" applyAlignment="1" applyProtection="1">
      <alignment horizontal="center" vertical="center"/>
      <protection locked="0"/>
    </xf>
    <xf numFmtId="0" fontId="5" fillId="0" borderId="15" xfId="1" applyFont="1" applyBorder="1" applyAlignment="1" applyProtection="1">
      <alignment horizontal="center" vertical="center" textRotation="90" wrapText="1"/>
      <protection locked="0"/>
    </xf>
    <xf numFmtId="0" fontId="5" fillId="0" borderId="46" xfId="1" applyFont="1" applyBorder="1" applyAlignment="1" applyProtection="1">
      <alignment horizontal="center" vertical="center" textRotation="90" wrapText="1"/>
      <protection locked="0"/>
    </xf>
    <xf numFmtId="0" fontId="12" fillId="0" borderId="47" xfId="1" applyFont="1" applyBorder="1" applyAlignment="1" applyProtection="1">
      <alignment horizontal="center" vertical="center" wrapText="1"/>
      <protection locked="0"/>
    </xf>
    <xf numFmtId="0" fontId="5" fillId="0" borderId="48" xfId="1" applyFont="1" applyBorder="1" applyAlignment="1" applyProtection="1">
      <alignment horizontal="center" vertical="center" textRotation="90" wrapText="1"/>
      <protection locked="0"/>
    </xf>
    <xf numFmtId="0" fontId="5" fillId="0" borderId="49" xfId="1" applyFont="1" applyBorder="1" applyAlignment="1" applyProtection="1">
      <alignment horizontal="center" vertical="center" textRotation="90" wrapText="1"/>
      <protection locked="0"/>
    </xf>
    <xf numFmtId="0" fontId="5" fillId="0" borderId="2" xfId="1" applyFont="1" applyBorder="1" applyAlignment="1" applyProtection="1">
      <alignment horizontal="center" vertical="center" wrapText="1"/>
      <protection locked="0"/>
    </xf>
    <xf numFmtId="0" fontId="5" fillId="0" borderId="47" xfId="1" applyFont="1" applyBorder="1" applyAlignment="1" applyProtection="1">
      <alignment horizontal="center" vertical="center" wrapText="1"/>
      <protection locked="0"/>
    </xf>
    <xf numFmtId="0" fontId="18" fillId="45" borderId="1" xfId="1" applyFont="1" applyFill="1" applyBorder="1" applyAlignment="1">
      <alignment horizontal="center" vertical="center" textRotation="90" wrapText="1"/>
    </xf>
    <xf numFmtId="0" fontId="4" fillId="0" borderId="27" xfId="1" applyFont="1" applyBorder="1" applyAlignment="1" applyProtection="1">
      <alignment vertical="center" wrapText="1"/>
      <protection locked="0"/>
    </xf>
    <xf numFmtId="0" fontId="5" fillId="0" borderId="13" xfId="1" applyFont="1" applyBorder="1" applyAlignment="1" applyProtection="1">
      <alignment horizontal="left" vertical="center"/>
      <protection locked="0"/>
    </xf>
    <xf numFmtId="0" fontId="2" fillId="0" borderId="13" xfId="1" applyBorder="1" applyAlignment="1" applyProtection="1">
      <alignment vertical="center"/>
      <protection locked="0"/>
    </xf>
    <xf numFmtId="0" fontId="24" fillId="0" borderId="13" xfId="1" applyFont="1" applyBorder="1" applyAlignment="1" applyProtection="1">
      <alignment horizontal="left" vertical="center"/>
      <protection locked="0"/>
    </xf>
    <xf numFmtId="0" fontId="4" fillId="20" borderId="1" xfId="1" applyFont="1" applyFill="1" applyBorder="1" applyAlignment="1">
      <alignment horizontal="center" vertical="center"/>
    </xf>
    <xf numFmtId="0" fontId="5" fillId="0" borderId="19" xfId="1" applyFont="1" applyBorder="1" applyAlignment="1" applyProtection="1">
      <alignment horizontal="center" vertical="center" wrapText="1"/>
      <protection locked="0"/>
    </xf>
    <xf numFmtId="0" fontId="10" fillId="15" borderId="28" xfId="1" applyFont="1" applyFill="1" applyBorder="1" applyAlignment="1" applyProtection="1">
      <alignment horizontal="center" vertical="center" wrapText="1"/>
      <protection locked="0"/>
    </xf>
    <xf numFmtId="0" fontId="32" fillId="0" borderId="31" xfId="1" applyFont="1" applyBorder="1" applyAlignment="1">
      <alignment horizontal="left" vertical="center" wrapText="1"/>
    </xf>
    <xf numFmtId="0" fontId="31" fillId="0" borderId="1" xfId="1" applyFont="1" applyBorder="1" applyAlignment="1" applyProtection="1">
      <alignment horizontal="center" vertical="center"/>
      <protection locked="0"/>
    </xf>
    <xf numFmtId="0" fontId="24" fillId="0" borderId="18" xfId="1" quotePrefix="1" applyFont="1" applyBorder="1" applyAlignment="1" applyProtection="1">
      <alignment horizontal="center" vertical="center"/>
      <protection locked="0"/>
    </xf>
    <xf numFmtId="0" fontId="24" fillId="15" borderId="22" xfId="1" applyFont="1" applyFill="1" applyBorder="1" applyAlignment="1" applyProtection="1">
      <alignment horizontal="center" vertical="center"/>
      <protection locked="0"/>
    </xf>
    <xf numFmtId="0" fontId="24" fillId="0" borderId="19" xfId="1" applyFont="1" applyBorder="1" applyAlignment="1">
      <alignment horizontal="center" vertical="center" wrapText="1"/>
    </xf>
    <xf numFmtId="0" fontId="24" fillId="15" borderId="1" xfId="1" quotePrefix="1" applyFont="1" applyFill="1" applyBorder="1" applyAlignment="1">
      <alignment horizontal="center" vertical="center" wrapText="1"/>
    </xf>
    <xf numFmtId="0" fontId="5" fillId="17" borderId="1" xfId="1" applyFont="1" applyFill="1" applyBorder="1" applyAlignment="1" applyProtection="1">
      <alignment horizontal="center" vertical="center" wrapText="1"/>
      <protection locked="0"/>
    </xf>
    <xf numFmtId="0" fontId="24" fillId="0" borderId="6" xfId="1" applyFont="1" applyBorder="1" applyAlignment="1">
      <alignment horizontal="center" vertical="center" wrapText="1"/>
    </xf>
    <xf numFmtId="0" fontId="4" fillId="0" borderId="37" xfId="1" applyFont="1" applyBorder="1" applyAlignment="1" applyProtection="1">
      <alignment vertical="center" wrapText="1"/>
      <protection locked="0"/>
    </xf>
    <xf numFmtId="0" fontId="5" fillId="0" borderId="6" xfId="1" applyFont="1" applyBorder="1" applyAlignment="1" applyProtection="1">
      <alignment horizontal="left" vertical="center"/>
      <protection locked="0"/>
    </xf>
    <xf numFmtId="0" fontId="5" fillId="0" borderId="6" xfId="1" applyFont="1" applyBorder="1" applyAlignment="1" applyProtection="1">
      <alignment vertical="center" wrapText="1"/>
      <protection locked="0"/>
    </xf>
    <xf numFmtId="0" fontId="24" fillId="0" borderId="18" xfId="1" applyFont="1" applyBorder="1" applyAlignment="1">
      <alignment horizontal="center" vertical="center" wrapText="1"/>
    </xf>
    <xf numFmtId="0" fontId="60" fillId="0" borderId="0" xfId="1" applyFont="1"/>
    <xf numFmtId="0" fontId="5" fillId="20" borderId="1" xfId="1" applyFont="1" applyFill="1" applyBorder="1" applyAlignment="1">
      <alignment horizontal="center" vertical="center" wrapText="1"/>
    </xf>
    <xf numFmtId="0" fontId="4" fillId="0" borderId="1" xfId="1" applyFont="1" applyBorder="1" applyAlignment="1" applyProtection="1">
      <alignment horizontal="left" vertical="center"/>
      <protection locked="0"/>
    </xf>
    <xf numFmtId="16" fontId="5" fillId="0" borderId="13" xfId="1" applyNumberFormat="1" applyFont="1" applyBorder="1" applyAlignment="1" applyProtection="1">
      <alignment horizontal="center" vertical="center" wrapText="1"/>
      <protection locked="0"/>
    </xf>
    <xf numFmtId="0" fontId="24" fillId="0" borderId="10" xfId="1" applyFont="1" applyBorder="1" applyAlignment="1" applyProtection="1">
      <alignment horizontal="left" vertical="center"/>
      <protection locked="0"/>
    </xf>
    <xf numFmtId="0" fontId="4" fillId="0" borderId="13" xfId="1" applyFont="1" applyBorder="1" applyAlignment="1">
      <alignment horizontal="center" vertical="center" wrapText="1"/>
    </xf>
    <xf numFmtId="0" fontId="24" fillId="15" borderId="13" xfId="1" applyFont="1" applyFill="1" applyBorder="1" applyAlignment="1">
      <alignment horizontal="center" vertical="center"/>
    </xf>
    <xf numFmtId="0" fontId="4" fillId="0" borderId="0" xfId="1" applyFont="1" applyAlignment="1">
      <alignment wrapText="1"/>
    </xf>
    <xf numFmtId="0" fontId="4" fillId="0" borderId="15" xfId="1" applyFont="1" applyBorder="1" applyAlignment="1">
      <alignment horizontal="center" vertical="center" wrapText="1"/>
    </xf>
    <xf numFmtId="16" fontId="5" fillId="0" borderId="13" xfId="1" applyNumberFormat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4" fillId="21" borderId="1" xfId="1" applyFont="1" applyFill="1" applyBorder="1" applyAlignment="1">
      <alignment horizontal="center" vertical="center" wrapText="1"/>
    </xf>
    <xf numFmtId="0" fontId="5" fillId="0" borderId="1" xfId="1" applyFont="1" applyBorder="1" applyAlignment="1">
      <alignment wrapText="1"/>
    </xf>
    <xf numFmtId="0" fontId="18" fillId="46" borderId="1" xfId="1" applyFont="1" applyFill="1" applyBorder="1" applyAlignment="1">
      <alignment horizontal="center" vertical="center" textRotation="90" wrapText="1"/>
    </xf>
    <xf numFmtId="0" fontId="33" fillId="2" borderId="1" xfId="1" applyFont="1" applyFill="1" applyBorder="1" applyAlignment="1">
      <alignment horizontal="center" vertical="center" wrapText="1"/>
    </xf>
    <xf numFmtId="0" fontId="4" fillId="8" borderId="0" xfId="1" applyFont="1" applyFill="1" applyAlignment="1" applyProtection="1">
      <alignment horizontal="center" vertical="center" wrapText="1"/>
      <protection locked="0"/>
    </xf>
    <xf numFmtId="0" fontId="10" fillId="9" borderId="24" xfId="1" applyFont="1" applyFill="1" applyBorder="1" applyAlignment="1" applyProtection="1">
      <alignment horizontal="center" vertical="center" wrapText="1"/>
      <protection locked="0"/>
    </xf>
    <xf numFmtId="0" fontId="10" fillId="9" borderId="27" xfId="1" applyFont="1" applyFill="1" applyBorder="1" applyAlignment="1">
      <alignment horizontal="center" vertical="center" wrapText="1"/>
    </xf>
    <xf numFmtId="0" fontId="4" fillId="9" borderId="37" xfId="1" applyFont="1" applyFill="1" applyBorder="1" applyAlignment="1" applyProtection="1">
      <alignment horizontal="center" vertical="center" wrapText="1"/>
      <protection locked="0"/>
    </xf>
    <xf numFmtId="0" fontId="98" fillId="17" borderId="1" xfId="1" applyFont="1" applyFill="1" applyBorder="1" applyAlignment="1" applyProtection="1">
      <alignment horizontal="center" vertical="center" textRotation="90" wrapText="1"/>
      <protection locked="0"/>
    </xf>
    <xf numFmtId="0" fontId="18" fillId="47" borderId="1" xfId="1" applyFont="1" applyFill="1" applyBorder="1" applyAlignment="1">
      <alignment horizontal="center" vertical="center" textRotation="90" wrapText="1"/>
    </xf>
    <xf numFmtId="0" fontId="18" fillId="24" borderId="1" xfId="1" applyFont="1" applyFill="1" applyBorder="1" applyAlignment="1">
      <alignment horizontal="center" vertical="center" textRotation="90" wrapText="1"/>
    </xf>
    <xf numFmtId="0" fontId="6" fillId="0" borderId="19" xfId="1" applyFont="1" applyBorder="1" applyAlignment="1">
      <alignment horizontal="left" vertical="center" wrapText="1"/>
    </xf>
    <xf numFmtId="0" fontId="5" fillId="0" borderId="0" xfId="1" applyFont="1" applyAlignment="1">
      <alignment vertical="center" wrapText="1"/>
    </xf>
    <xf numFmtId="0" fontId="12" fillId="14" borderId="23" xfId="1" applyFont="1" applyFill="1" applyBorder="1" applyAlignment="1" applyProtection="1">
      <alignment horizontal="center" vertical="center" wrapText="1"/>
      <protection locked="0"/>
    </xf>
    <xf numFmtId="0" fontId="24" fillId="0" borderId="13" xfId="1" applyFont="1" applyBorder="1" applyAlignment="1">
      <alignment horizontal="center" vertical="center"/>
    </xf>
    <xf numFmtId="0" fontId="6" fillId="14" borderId="20" xfId="1" applyFont="1" applyFill="1" applyBorder="1" applyAlignment="1" applyProtection="1">
      <alignment horizontal="center" vertical="center"/>
      <protection locked="0"/>
    </xf>
    <xf numFmtId="0" fontId="99" fillId="15" borderId="1" xfId="1" applyFont="1" applyFill="1" applyBorder="1" applyAlignment="1">
      <alignment horizontal="center" vertical="center" textRotation="90" wrapText="1"/>
    </xf>
    <xf numFmtId="16" fontId="2" fillId="0" borderId="19" xfId="1" applyNumberFormat="1" applyBorder="1" applyAlignment="1">
      <alignment vertical="center"/>
    </xf>
    <xf numFmtId="0" fontId="24" fillId="0" borderId="19" xfId="1" applyFont="1" applyBorder="1" applyAlignment="1" applyProtection="1">
      <alignment vertical="center"/>
      <protection locked="0"/>
    </xf>
    <xf numFmtId="0" fontId="4" fillId="17" borderId="1" xfId="1" applyFont="1" applyFill="1" applyBorder="1" applyAlignment="1" applyProtection="1">
      <alignment horizontal="center" vertical="center"/>
      <protection locked="0"/>
    </xf>
    <xf numFmtId="16" fontId="4" fillId="17" borderId="1" xfId="1" applyNumberFormat="1" applyFont="1" applyFill="1" applyBorder="1" applyAlignment="1" applyProtection="1">
      <alignment horizontal="center" vertical="center" wrapText="1"/>
      <protection locked="0"/>
    </xf>
    <xf numFmtId="0" fontId="58" fillId="0" borderId="1" xfId="1" applyFont="1" applyBorder="1" applyAlignment="1">
      <alignment horizontal="center" vertical="center"/>
    </xf>
    <xf numFmtId="0" fontId="4" fillId="14" borderId="31" xfId="1" applyFont="1" applyFill="1" applyBorder="1" applyAlignment="1" applyProtection="1">
      <alignment horizontal="left" vertical="center" wrapText="1"/>
      <protection locked="0"/>
    </xf>
    <xf numFmtId="0" fontId="5" fillId="13" borderId="13" xfId="1" applyFont="1" applyFill="1" applyBorder="1" applyAlignment="1" applyProtection="1">
      <alignment horizontal="center" vertical="center" textRotation="90" wrapText="1"/>
      <protection locked="0"/>
    </xf>
    <xf numFmtId="0" fontId="5" fillId="14" borderId="13" xfId="1" applyFont="1" applyFill="1" applyBorder="1" applyAlignment="1" applyProtection="1">
      <alignment horizontal="center" vertical="center" textRotation="90" wrapText="1"/>
      <protection locked="0"/>
    </xf>
    <xf numFmtId="0" fontId="24" fillId="0" borderId="6" xfId="1" applyFont="1" applyBorder="1"/>
    <xf numFmtId="0" fontId="24" fillId="14" borderId="1" xfId="1" applyFont="1" applyFill="1" applyBorder="1" applyAlignment="1" applyProtection="1">
      <alignment vertical="center"/>
      <protection locked="0"/>
    </xf>
    <xf numFmtId="0" fontId="5" fillId="0" borderId="23" xfId="1" applyFont="1" applyBorder="1" applyAlignment="1">
      <alignment horizontal="center" vertical="center"/>
    </xf>
    <xf numFmtId="0" fontId="4" fillId="0" borderId="16" xfId="1" applyFont="1" applyBorder="1" applyAlignment="1" applyProtection="1">
      <alignment vertical="center" wrapText="1"/>
      <protection locked="0"/>
    </xf>
    <xf numFmtId="0" fontId="2" fillId="14" borderId="1" xfId="1" applyFill="1" applyBorder="1"/>
    <xf numFmtId="16" fontId="5" fillId="0" borderId="19" xfId="1" applyNumberFormat="1" applyFont="1" applyBorder="1" applyAlignment="1" applyProtection="1">
      <alignment horizontal="center" vertical="center"/>
      <protection locked="0"/>
    </xf>
    <xf numFmtId="0" fontId="5" fillId="0" borderId="18" xfId="1" applyFont="1" applyBorder="1" applyAlignment="1" applyProtection="1">
      <alignment horizontal="left" vertical="center" wrapText="1"/>
      <protection locked="0"/>
    </xf>
    <xf numFmtId="0" fontId="30" fillId="0" borderId="18" xfId="1" applyFont="1" applyBorder="1" applyAlignment="1">
      <alignment vertical="center" wrapText="1"/>
    </xf>
    <xf numFmtId="0" fontId="101" fillId="0" borderId="1" xfId="1" applyFont="1" applyBorder="1" applyAlignment="1">
      <alignment horizontal="center" vertical="center" wrapText="1"/>
    </xf>
    <xf numFmtId="0" fontId="30" fillId="0" borderId="1" xfId="1" applyFont="1" applyBorder="1" applyAlignment="1">
      <alignment vertical="center" wrapText="1"/>
    </xf>
    <xf numFmtId="0" fontId="12" fillId="0" borderId="1" xfId="1" applyFont="1" applyBorder="1" applyAlignment="1">
      <alignment horizontal="center" vertical="center" wrapText="1"/>
    </xf>
    <xf numFmtId="0" fontId="2" fillId="0" borderId="18" xfId="1" applyBorder="1"/>
    <xf numFmtId="0" fontId="4" fillId="20" borderId="1" xfId="1" applyFont="1" applyFill="1" applyBorder="1" applyAlignment="1" applyProtection="1">
      <alignment horizontal="center" vertical="center"/>
      <protection locked="0"/>
    </xf>
    <xf numFmtId="0" fontId="4" fillId="20" borderId="19" xfId="1" applyFont="1" applyFill="1" applyBorder="1" applyAlignment="1" applyProtection="1">
      <alignment horizontal="center" vertical="center" wrapText="1"/>
      <protection locked="0"/>
    </xf>
    <xf numFmtId="0" fontId="2" fillId="0" borderId="10" xfId="1" applyBorder="1"/>
    <xf numFmtId="0" fontId="2" fillId="0" borderId="1" xfId="1" applyBorder="1" applyAlignment="1">
      <alignment wrapText="1"/>
    </xf>
    <xf numFmtId="0" fontId="12" fillId="14" borderId="25" xfId="1" applyFont="1" applyFill="1" applyBorder="1" applyAlignment="1" applyProtection="1">
      <alignment horizontal="center" vertical="center" wrapText="1"/>
      <protection locked="0"/>
    </xf>
    <xf numFmtId="0" fontId="32" fillId="0" borderId="19" xfId="1" applyFont="1" applyBorder="1" applyAlignment="1" applyProtection="1">
      <alignment vertical="center" wrapText="1"/>
      <protection locked="0"/>
    </xf>
    <xf numFmtId="0" fontId="2" fillId="0" borderId="19" xfId="1" applyBorder="1" applyAlignment="1" applyProtection="1">
      <alignment horizontal="left" vertical="center" wrapText="1"/>
      <protection locked="0"/>
    </xf>
    <xf numFmtId="0" fontId="32" fillId="0" borderId="27" xfId="1" applyFont="1" applyBorder="1" applyAlignment="1" applyProtection="1">
      <alignment horizontal="left" vertical="center" wrapText="1"/>
      <protection locked="0"/>
    </xf>
    <xf numFmtId="0" fontId="4" fillId="17" borderId="13" xfId="1" applyFont="1" applyFill="1" applyBorder="1" applyAlignment="1" applyProtection="1">
      <alignment horizontal="center" vertical="center"/>
      <protection locked="0"/>
    </xf>
    <xf numFmtId="0" fontId="4" fillId="0" borderId="38" xfId="1" applyFont="1" applyBorder="1" applyAlignment="1" applyProtection="1">
      <alignment horizontal="left" vertical="center" wrapText="1"/>
      <protection locked="0"/>
    </xf>
    <xf numFmtId="0" fontId="33" fillId="0" borderId="33" xfId="1" applyFont="1" applyBorder="1" applyAlignment="1" applyProtection="1">
      <alignment horizontal="left" vertical="top" textRotation="255" wrapText="1"/>
      <protection locked="0"/>
    </xf>
    <xf numFmtId="16" fontId="5" fillId="0" borderId="33" xfId="1" applyNumberFormat="1" applyFont="1" applyBorder="1" applyAlignment="1" applyProtection="1">
      <alignment horizontal="center" vertical="center"/>
      <protection locked="0"/>
    </xf>
    <xf numFmtId="16" fontId="5" fillId="0" borderId="33" xfId="1" applyNumberFormat="1" applyFont="1" applyBorder="1" applyAlignment="1" applyProtection="1">
      <alignment horizontal="center" vertical="center" wrapText="1"/>
      <protection locked="0"/>
    </xf>
    <xf numFmtId="0" fontId="24" fillId="0" borderId="33" xfId="1" applyFont="1" applyBorder="1" applyAlignment="1" applyProtection="1">
      <alignment horizontal="center" vertical="center"/>
      <protection locked="0"/>
    </xf>
    <xf numFmtId="0" fontId="5" fillId="10" borderId="33" xfId="1" applyFont="1" applyFill="1" applyBorder="1" applyAlignment="1">
      <alignment horizontal="center" vertical="center"/>
    </xf>
    <xf numFmtId="0" fontId="12" fillId="0" borderId="51" xfId="1" applyFont="1" applyBorder="1" applyAlignment="1" applyProtection="1">
      <alignment horizontal="center" vertical="center" wrapText="1"/>
      <protection locked="0"/>
    </xf>
    <xf numFmtId="0" fontId="4" fillId="14" borderId="13" xfId="1" applyFont="1" applyFill="1" applyBorder="1" applyAlignment="1" applyProtection="1">
      <alignment horizontal="center" vertical="center"/>
      <protection locked="0"/>
    </xf>
    <xf numFmtId="0" fontId="4" fillId="0" borderId="18" xfId="1" applyFont="1" applyBorder="1" applyAlignment="1" applyProtection="1">
      <alignment vertical="center"/>
      <protection locked="0"/>
    </xf>
    <xf numFmtId="0" fontId="5" fillId="9" borderId="37" xfId="1" applyFont="1" applyFill="1" applyBorder="1" applyAlignment="1" applyProtection="1">
      <alignment horizontal="center" vertical="center" wrapText="1"/>
      <protection locked="0"/>
    </xf>
    <xf numFmtId="0" fontId="5" fillId="0" borderId="1" xfId="1" applyFont="1" applyBorder="1" applyProtection="1">
      <protection locked="0"/>
    </xf>
    <xf numFmtId="0" fontId="42" fillId="0" borderId="1" xfId="1" applyFont="1" applyBorder="1" applyProtection="1">
      <protection locked="0"/>
    </xf>
    <xf numFmtId="0" fontId="102" fillId="48" borderId="1" xfId="1" applyFont="1" applyFill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wrapText="1"/>
    </xf>
    <xf numFmtId="0" fontId="42" fillId="0" borderId="6" xfId="1" applyFont="1" applyBorder="1"/>
    <xf numFmtId="0" fontId="42" fillId="0" borderId="0" xfId="1" applyFont="1" applyAlignment="1" applyProtection="1">
      <alignment vertical="center"/>
      <protection locked="0"/>
    </xf>
    <xf numFmtId="0" fontId="24" fillId="14" borderId="6" xfId="1" applyFont="1" applyFill="1" applyBorder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0" fontId="4" fillId="0" borderId="6" xfId="1" applyFont="1" applyBorder="1" applyAlignment="1" applyProtection="1">
      <alignment vertical="center" wrapText="1"/>
      <protection locked="0"/>
    </xf>
    <xf numFmtId="0" fontId="24" fillId="0" borderId="6" xfId="1" applyFont="1" applyBorder="1" applyAlignment="1">
      <alignment horizontal="center" vertical="center"/>
    </xf>
    <xf numFmtId="0" fontId="24" fillId="15" borderId="6" xfId="1" applyFont="1" applyFill="1" applyBorder="1" applyAlignment="1">
      <alignment horizontal="center" vertical="center"/>
    </xf>
    <xf numFmtId="0" fontId="24" fillId="14" borderId="6" xfId="1" applyFont="1" applyFill="1" applyBorder="1" applyAlignment="1">
      <alignment horizontal="center" vertical="center"/>
    </xf>
    <xf numFmtId="0" fontId="12" fillId="0" borderId="6" xfId="1" applyFont="1" applyBorder="1" applyAlignment="1" applyProtection="1">
      <alignment horizontal="center" vertical="center" wrapText="1"/>
      <protection locked="0"/>
    </xf>
    <xf numFmtId="0" fontId="12" fillId="0" borderId="2" xfId="1" applyFont="1" applyBorder="1" applyAlignment="1" applyProtection="1">
      <alignment horizontal="center" vertical="center"/>
      <protection locked="0"/>
    </xf>
    <xf numFmtId="0" fontId="6" fillId="21" borderId="1" xfId="1" applyFont="1" applyFill="1" applyBorder="1" applyAlignment="1" applyProtection="1">
      <alignment horizontal="center" vertical="center"/>
      <protection locked="0"/>
    </xf>
    <xf numFmtId="0" fontId="22" fillId="0" borderId="15" xfId="1" applyFont="1" applyBorder="1" applyAlignment="1" applyProtection="1">
      <alignment horizontal="center" vertical="center" wrapText="1"/>
      <protection locked="0"/>
    </xf>
    <xf numFmtId="0" fontId="24" fillId="0" borderId="6" xfId="1" applyFont="1" applyBorder="1" applyAlignment="1" applyProtection="1">
      <alignment vertical="center" wrapText="1"/>
      <protection locked="0"/>
    </xf>
    <xf numFmtId="166" fontId="40" fillId="23" borderId="1" xfId="1" applyNumberFormat="1" applyFont="1" applyFill="1" applyBorder="1" applyAlignment="1" applyProtection="1">
      <alignment horizontal="center" vertical="center" wrapText="1"/>
      <protection locked="0"/>
    </xf>
    <xf numFmtId="0" fontId="22" fillId="0" borderId="19" xfId="1" applyFont="1" applyBorder="1" applyAlignment="1">
      <alignment horizontal="center" vertical="center" wrapText="1"/>
    </xf>
    <xf numFmtId="0" fontId="5" fillId="19" borderId="13" xfId="1" applyFont="1" applyFill="1" applyBorder="1" applyAlignment="1" applyProtection="1">
      <alignment horizontal="center" vertical="center" textRotation="90" wrapText="1"/>
      <protection locked="0"/>
    </xf>
    <xf numFmtId="0" fontId="24" fillId="0" borderId="13" xfId="1" applyFont="1" applyBorder="1" applyAlignment="1" applyProtection="1">
      <alignment horizontal="center"/>
      <protection locked="0"/>
    </xf>
    <xf numFmtId="166" fontId="5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19" borderId="1" xfId="1" applyFont="1" applyFill="1" applyBorder="1" applyAlignment="1" applyProtection="1">
      <alignment vertical="center" textRotation="90" wrapText="1"/>
      <protection locked="0"/>
    </xf>
    <xf numFmtId="0" fontId="4" fillId="0" borderId="17" xfId="1" applyFont="1" applyBorder="1" applyAlignment="1" applyProtection="1">
      <alignment horizontal="left" vertical="center" wrapText="1"/>
      <protection locked="0"/>
    </xf>
    <xf numFmtId="0" fontId="23" fillId="0" borderId="15" xfId="1" applyFont="1" applyBorder="1" applyAlignment="1" applyProtection="1">
      <alignment horizontal="center" vertical="center" wrapText="1"/>
      <protection locked="0"/>
    </xf>
    <xf numFmtId="0" fontId="4" fillId="0" borderId="15" xfId="1" applyFont="1" applyBorder="1" applyAlignment="1" applyProtection="1">
      <alignment horizontal="left" vertical="center" wrapText="1"/>
      <protection locked="0"/>
    </xf>
    <xf numFmtId="166" fontId="5" fillId="0" borderId="15" xfId="1" applyNumberFormat="1" applyFont="1" applyBorder="1" applyAlignment="1" applyProtection="1">
      <alignment horizontal="center" vertical="center"/>
      <protection locked="0"/>
    </xf>
    <xf numFmtId="166" fontId="5" fillId="0" borderId="15" xfId="1" applyNumberFormat="1" applyFont="1" applyBorder="1" applyAlignment="1" applyProtection="1">
      <alignment horizontal="center" vertical="center" wrapText="1"/>
      <protection locked="0"/>
    </xf>
    <xf numFmtId="0" fontId="24" fillId="0" borderId="15" xfId="1" applyFont="1" applyBorder="1" applyAlignment="1" applyProtection="1">
      <alignment horizontal="center" vertical="center"/>
      <protection locked="0"/>
    </xf>
    <xf numFmtId="0" fontId="24" fillId="15" borderId="15" xfId="1" applyFont="1" applyFill="1" applyBorder="1" applyAlignment="1" applyProtection="1">
      <alignment horizontal="center" vertical="center"/>
      <protection locked="0"/>
    </xf>
    <xf numFmtId="0" fontId="24" fillId="0" borderId="52" xfId="1" applyFont="1" applyBorder="1" applyAlignment="1" applyProtection="1">
      <alignment horizontal="center" vertical="center"/>
      <protection locked="0"/>
    </xf>
    <xf numFmtId="0" fontId="5" fillId="10" borderId="46" xfId="1" applyFont="1" applyFill="1" applyBorder="1" applyAlignment="1">
      <alignment horizontal="center" vertical="center"/>
    </xf>
    <xf numFmtId="16" fontId="5" fillId="0" borderId="6" xfId="1" applyNumberFormat="1" applyFont="1" applyBorder="1" applyAlignment="1" applyProtection="1">
      <alignment horizontal="center" vertical="center"/>
      <protection locked="0"/>
    </xf>
    <xf numFmtId="16" fontId="5" fillId="0" borderId="6" xfId="1" applyNumberFormat="1" applyFont="1" applyBorder="1" applyAlignment="1" applyProtection="1">
      <alignment horizontal="center" vertical="center" wrapText="1"/>
      <protection locked="0"/>
    </xf>
    <xf numFmtId="0" fontId="4" fillId="14" borderId="31" xfId="1" applyFont="1" applyFill="1" applyBorder="1" applyAlignment="1" applyProtection="1">
      <alignment vertical="center" wrapText="1"/>
      <protection locked="0"/>
    </xf>
    <xf numFmtId="0" fontId="5" fillId="3" borderId="1" xfId="1" applyFont="1" applyFill="1" applyBorder="1" applyAlignment="1" applyProtection="1">
      <alignment horizontal="center" vertical="center" textRotation="90" wrapText="1"/>
      <protection locked="0"/>
    </xf>
    <xf numFmtId="0" fontId="4" fillId="21" borderId="1" xfId="1" applyFont="1" applyFill="1" applyBorder="1" applyAlignment="1">
      <alignment horizontal="center" vertical="center"/>
    </xf>
    <xf numFmtId="0" fontId="5" fillId="49" borderId="1" xfId="1" applyFont="1" applyFill="1" applyBorder="1" applyAlignment="1" applyProtection="1">
      <alignment horizontal="left" vertical="center" wrapText="1"/>
      <protection locked="0"/>
    </xf>
    <xf numFmtId="0" fontId="5" fillId="50" borderId="1" xfId="1" applyFont="1" applyFill="1" applyBorder="1" applyAlignment="1" applyProtection="1">
      <alignment horizontal="left" vertical="center"/>
      <protection locked="0"/>
    </xf>
    <xf numFmtId="0" fontId="5" fillId="50" borderId="1" xfId="1" applyFont="1" applyFill="1" applyBorder="1" applyAlignment="1" applyProtection="1">
      <alignment horizontal="center" vertical="center"/>
      <protection locked="0"/>
    </xf>
    <xf numFmtId="0" fontId="5" fillId="50" borderId="1" xfId="1" applyFont="1" applyFill="1" applyBorder="1" applyAlignment="1">
      <alignment horizontal="center" vertical="center" wrapText="1"/>
    </xf>
    <xf numFmtId="0" fontId="5" fillId="50" borderId="1" xfId="1" applyFont="1" applyFill="1" applyBorder="1" applyAlignment="1" applyProtection="1">
      <alignment horizontal="center" vertical="center" textRotation="90" wrapText="1"/>
      <protection locked="0"/>
    </xf>
    <xf numFmtId="0" fontId="5" fillId="50" borderId="1" xfId="1" applyFont="1" applyFill="1" applyBorder="1" applyAlignment="1" applyProtection="1">
      <alignment horizontal="center" vertical="center" wrapText="1"/>
      <protection locked="0"/>
    </xf>
    <xf numFmtId="0" fontId="24" fillId="50" borderId="1" xfId="1" applyFont="1" applyFill="1" applyBorder="1" applyAlignment="1" applyProtection="1">
      <alignment horizontal="center" vertical="center" wrapText="1"/>
      <protection locked="0"/>
    </xf>
    <xf numFmtId="0" fontId="24" fillId="51" borderId="1" xfId="1" applyFont="1" applyFill="1" applyBorder="1" applyAlignment="1" applyProtection="1">
      <alignment horizontal="center" vertical="center" wrapText="1"/>
      <protection locked="0"/>
    </xf>
    <xf numFmtId="14" fontId="5" fillId="0" borderId="1" xfId="1" applyNumberFormat="1" applyFont="1" applyBorder="1" applyAlignment="1" applyProtection="1">
      <alignment horizontal="center" vertical="center" wrapText="1"/>
      <protection locked="0"/>
    </xf>
    <xf numFmtId="0" fontId="29" fillId="14" borderId="1" xfId="1" applyFont="1" applyFill="1" applyBorder="1" applyAlignment="1" applyProtection="1">
      <alignment horizontal="center" vertical="center" wrapText="1"/>
      <protection locked="0"/>
    </xf>
    <xf numFmtId="16" fontId="29" fillId="0" borderId="1" xfId="1" applyNumberFormat="1" applyFont="1" applyBorder="1" applyAlignment="1" applyProtection="1">
      <alignment horizontal="center" vertical="center"/>
      <protection locked="0"/>
    </xf>
    <xf numFmtId="0" fontId="4" fillId="17" borderId="6" xfId="1" applyFont="1" applyFill="1" applyBorder="1" applyAlignment="1" applyProtection="1">
      <alignment horizontal="center" vertical="center"/>
      <protection locked="0"/>
    </xf>
    <xf numFmtId="0" fontId="14" fillId="9" borderId="13" xfId="1" applyFont="1" applyFill="1" applyBorder="1" applyAlignment="1" applyProtection="1">
      <alignment horizontal="center" vertical="center" wrapText="1"/>
      <protection locked="0"/>
    </xf>
    <xf numFmtId="0" fontId="14" fillId="2" borderId="0" xfId="1" applyFont="1" applyFill="1" applyAlignment="1" applyProtection="1">
      <alignment horizontal="center" vertical="center" wrapText="1"/>
      <protection locked="0"/>
    </xf>
    <xf numFmtId="0" fontId="14" fillId="2" borderId="0" xfId="1" applyFont="1" applyFill="1" applyAlignment="1" applyProtection="1">
      <alignment horizontal="center" vertical="center"/>
      <protection locked="0"/>
    </xf>
    <xf numFmtId="0" fontId="4" fillId="0" borderId="1" xfId="1" applyFont="1" applyBorder="1"/>
    <xf numFmtId="166" fontId="5" fillId="0" borderId="13" xfId="1" applyNumberFormat="1" applyFont="1" applyBorder="1" applyAlignment="1" applyProtection="1">
      <alignment horizontal="center" vertical="center" wrapText="1"/>
      <protection locked="0"/>
    </xf>
    <xf numFmtId="0" fontId="20" fillId="0" borderId="1" xfId="1" applyFont="1" applyBorder="1" applyAlignment="1" applyProtection="1">
      <alignment horizontal="center" vertical="center"/>
      <protection locked="0"/>
    </xf>
    <xf numFmtId="0" fontId="16" fillId="14" borderId="1" xfId="1" applyFont="1" applyFill="1" applyBorder="1" applyAlignment="1" applyProtection="1">
      <alignment horizontal="center" vertical="center"/>
      <protection locked="0"/>
    </xf>
    <xf numFmtId="0" fontId="10" fillId="14" borderId="1" xfId="1" applyFont="1" applyFill="1" applyBorder="1" applyAlignment="1" applyProtection="1">
      <alignment horizontal="center" vertical="center"/>
      <protection locked="0"/>
    </xf>
    <xf numFmtId="166" fontId="5" fillId="0" borderId="13" xfId="1" applyNumberFormat="1" applyFont="1" applyBorder="1" applyAlignment="1" applyProtection="1">
      <alignment horizontal="center" vertical="center"/>
      <protection locked="0"/>
    </xf>
    <xf numFmtId="0" fontId="2" fillId="0" borderId="1" xfId="1" applyBorder="1" applyAlignment="1" applyProtection="1">
      <alignment horizontal="center"/>
      <protection locked="0"/>
    </xf>
    <xf numFmtId="0" fontId="24" fillId="15" borderId="50" xfId="1" applyFont="1" applyFill="1" applyBorder="1" applyAlignment="1" applyProtection="1">
      <alignment horizontal="center" vertical="center"/>
      <protection locked="0"/>
    </xf>
    <xf numFmtId="0" fontId="28" fillId="10" borderId="13" xfId="1" applyFont="1" applyFill="1" applyBorder="1" applyAlignment="1">
      <alignment horizontal="center" vertical="center"/>
    </xf>
    <xf numFmtId="0" fontId="5" fillId="10" borderId="15" xfId="1" applyFont="1" applyFill="1" applyBorder="1" applyAlignment="1">
      <alignment horizontal="center" vertical="center"/>
    </xf>
    <xf numFmtId="0" fontId="5" fillId="0" borderId="0" xfId="1" applyFont="1"/>
    <xf numFmtId="0" fontId="24" fillId="0" borderId="19" xfId="1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center"/>
      <protection locked="0"/>
    </xf>
    <xf numFmtId="0" fontId="5" fillId="0" borderId="31" xfId="1" applyFont="1" applyBorder="1" applyAlignment="1" applyProtection="1">
      <alignment vertical="center" wrapText="1"/>
      <protection locked="0"/>
    </xf>
    <xf numFmtId="0" fontId="4" fillId="0" borderId="15" xfId="1" applyFont="1" applyBorder="1" applyAlignment="1" applyProtection="1">
      <alignment vertical="center"/>
      <protection locked="0"/>
    </xf>
    <xf numFmtId="0" fontId="24" fillId="0" borderId="15" xfId="1" applyFont="1" applyBorder="1" applyAlignment="1" applyProtection="1">
      <alignment vertical="center"/>
      <protection locked="0"/>
    </xf>
    <xf numFmtId="0" fontId="24" fillId="0" borderId="15" xfId="1" applyFont="1" applyBorder="1" applyAlignment="1" applyProtection="1">
      <alignment horizontal="left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0" fontId="18" fillId="52" borderId="1" xfId="1" applyFont="1" applyFill="1" applyBorder="1" applyAlignment="1">
      <alignment horizontal="center" vertical="center" textRotation="90" wrapText="1"/>
    </xf>
    <xf numFmtId="14" fontId="5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10" borderId="22" xfId="1" applyFont="1" applyFill="1" applyBorder="1" applyAlignment="1">
      <alignment horizontal="center" vertical="center"/>
    </xf>
    <xf numFmtId="0" fontId="5" fillId="13" borderId="53" xfId="1" applyFont="1" applyFill="1" applyBorder="1" applyAlignment="1" applyProtection="1">
      <alignment horizontal="center" vertical="center" textRotation="90" wrapText="1"/>
      <protection locked="0"/>
    </xf>
    <xf numFmtId="0" fontId="20" fillId="0" borderId="1" xfId="1" applyFont="1" applyBorder="1" applyAlignment="1">
      <alignment horizontal="center" vertical="center" wrapText="1"/>
    </xf>
    <xf numFmtId="16" fontId="5" fillId="0" borderId="13" xfId="1" applyNumberFormat="1" applyFont="1" applyBorder="1" applyAlignment="1" applyProtection="1">
      <alignment horizontal="left" vertical="center" wrapText="1"/>
      <protection locked="0"/>
    </xf>
    <xf numFmtId="0" fontId="5" fillId="10" borderId="24" xfId="1" applyFont="1" applyFill="1" applyBorder="1" applyAlignment="1">
      <alignment horizontal="center" vertical="center"/>
    </xf>
    <xf numFmtId="0" fontId="4" fillId="14" borderId="1" xfId="1" applyFont="1" applyFill="1" applyBorder="1" applyAlignment="1">
      <alignment vertical="center" wrapText="1"/>
    </xf>
    <xf numFmtId="0" fontId="5" fillId="0" borderId="0" xfId="1" applyFont="1" applyAlignment="1">
      <alignment vertical="center"/>
    </xf>
    <xf numFmtId="0" fontId="24" fillId="0" borderId="18" xfId="1" applyFont="1" applyBorder="1" applyAlignment="1" applyProtection="1">
      <alignment horizontal="center" vertical="center" wrapText="1"/>
      <protection locked="0"/>
    </xf>
    <xf numFmtId="0" fontId="5" fillId="0" borderId="13" xfId="1" applyFont="1" applyBorder="1" applyAlignment="1" applyProtection="1">
      <alignment horizontal="center" vertical="center" textRotation="90" wrapText="1"/>
      <protection locked="0"/>
    </xf>
    <xf numFmtId="0" fontId="24" fillId="15" borderId="44" xfId="1" applyFont="1" applyFill="1" applyBorder="1" applyAlignment="1" applyProtection="1">
      <alignment horizontal="center" vertical="center" wrapText="1"/>
      <protection locked="0"/>
    </xf>
    <xf numFmtId="0" fontId="4" fillId="0" borderId="54" xfId="1" applyFont="1" applyBorder="1" applyAlignment="1" applyProtection="1">
      <alignment horizontal="left" vertical="center" wrapText="1"/>
      <protection locked="0"/>
    </xf>
    <xf numFmtId="0" fontId="4" fillId="0" borderId="55" xfId="1" applyFont="1" applyBorder="1" applyAlignment="1" applyProtection="1">
      <alignment horizontal="left" vertical="center" wrapText="1"/>
      <protection locked="0"/>
    </xf>
    <xf numFmtId="0" fontId="5" fillId="0" borderId="55" xfId="1" applyFont="1" applyBorder="1" applyAlignment="1" applyProtection="1">
      <alignment horizontal="center" vertical="center"/>
      <protection locked="0"/>
    </xf>
    <xf numFmtId="166" fontId="5" fillId="0" borderId="55" xfId="1" applyNumberFormat="1" applyFont="1" applyBorder="1" applyAlignment="1" applyProtection="1">
      <alignment horizontal="center" vertical="center" wrapText="1"/>
      <protection locked="0"/>
    </xf>
    <xf numFmtId="0" fontId="24" fillId="0" borderId="55" xfId="1" applyFont="1" applyBorder="1" applyAlignment="1" applyProtection="1">
      <alignment horizontal="center" vertical="center"/>
      <protection locked="0"/>
    </xf>
    <xf numFmtId="0" fontId="24" fillId="15" borderId="55" xfId="1" applyFont="1" applyFill="1" applyBorder="1" applyAlignment="1" applyProtection="1">
      <alignment horizontal="center" vertical="center"/>
      <protection locked="0"/>
    </xf>
    <xf numFmtId="0" fontId="82" fillId="15" borderId="28" xfId="1" applyFont="1" applyFill="1" applyBorder="1" applyAlignment="1" applyProtection="1">
      <alignment horizontal="center" vertical="center" wrapText="1"/>
      <protection locked="0"/>
    </xf>
    <xf numFmtId="0" fontId="5" fillId="10" borderId="55" xfId="1" applyFont="1" applyFill="1" applyBorder="1" applyAlignment="1">
      <alignment horizontal="center" vertical="center"/>
    </xf>
    <xf numFmtId="0" fontId="6" fillId="0" borderId="55" xfId="1" applyFont="1" applyBorder="1" applyAlignment="1">
      <alignment horizontal="center" vertical="center" wrapText="1"/>
    </xf>
    <xf numFmtId="0" fontId="37" fillId="0" borderId="13" xfId="1" applyFont="1" applyBorder="1" applyAlignment="1" applyProtection="1">
      <alignment horizontal="left" vertical="center"/>
      <protection locked="0"/>
    </xf>
    <xf numFmtId="0" fontId="32" fillId="0" borderId="37" xfId="1" applyFont="1" applyBorder="1" applyAlignment="1" applyProtection="1">
      <alignment horizontal="left" vertical="center" wrapText="1"/>
      <protection locked="0"/>
    </xf>
    <xf numFmtId="0" fontId="79" fillId="0" borderId="6" xfId="1" applyFont="1" applyBorder="1" applyAlignment="1" applyProtection="1">
      <alignment horizontal="left" vertical="center" wrapText="1"/>
      <protection locked="0"/>
    </xf>
    <xf numFmtId="0" fontId="78" fillId="0" borderId="6" xfId="1" applyFont="1" applyBorder="1" applyAlignment="1" applyProtection="1">
      <alignment horizontal="center" vertical="center" wrapText="1"/>
      <protection locked="0"/>
    </xf>
    <xf numFmtId="0" fontId="80" fillId="0" borderId="6" xfId="1" applyFont="1" applyBorder="1" applyAlignment="1" applyProtection="1">
      <alignment horizontal="left" vertical="center" wrapText="1"/>
      <protection locked="0"/>
    </xf>
    <xf numFmtId="0" fontId="80" fillId="0" borderId="6" xfId="1" applyFont="1" applyBorder="1" applyAlignment="1" applyProtection="1">
      <alignment horizontal="center" vertical="center" wrapText="1"/>
      <protection locked="0"/>
    </xf>
    <xf numFmtId="14" fontId="5" fillId="0" borderId="6" xfId="1" applyNumberFormat="1" applyFont="1" applyBorder="1" applyAlignment="1" applyProtection="1">
      <alignment horizontal="center" vertical="center" wrapText="1"/>
      <protection locked="0"/>
    </xf>
    <xf numFmtId="0" fontId="14" fillId="2" borderId="0" xfId="1" applyFont="1" applyFill="1" applyAlignment="1" applyProtection="1">
      <alignment vertical="center"/>
      <protection locked="0"/>
    </xf>
    <xf numFmtId="0" fontId="106" fillId="24" borderId="1" xfId="1" applyFont="1" applyFill="1" applyBorder="1" applyAlignment="1">
      <alignment horizontal="center" vertical="center" textRotation="90"/>
    </xf>
    <xf numFmtId="0" fontId="20" fillId="0" borderId="1" xfId="1" applyFont="1" applyBorder="1" applyAlignment="1">
      <alignment horizontal="center" vertical="center"/>
    </xf>
    <xf numFmtId="0" fontId="107" fillId="11" borderId="1" xfId="1" applyFont="1" applyFill="1" applyBorder="1" applyAlignment="1" applyProtection="1">
      <alignment horizontal="center" vertical="center"/>
      <protection locked="0"/>
    </xf>
    <xf numFmtId="0" fontId="4" fillId="0" borderId="56" xfId="1" applyFont="1" applyBorder="1" applyAlignment="1" applyProtection="1">
      <alignment horizontal="center" vertical="center" wrapText="1"/>
      <protection locked="0"/>
    </xf>
    <xf numFmtId="0" fontId="5" fillId="0" borderId="6" xfId="3" applyFont="1" applyBorder="1" applyAlignment="1" applyProtection="1">
      <alignment horizontal="center" vertical="center" wrapText="1"/>
      <protection locked="0"/>
    </xf>
    <xf numFmtId="0" fontId="89" fillId="11" borderId="1" xfId="3" applyFont="1" applyFill="1" applyBorder="1" applyAlignment="1" applyProtection="1">
      <alignment horizontal="center" vertical="center"/>
      <protection locked="0"/>
    </xf>
    <xf numFmtId="165" fontId="5" fillId="0" borderId="2" xfId="1" applyNumberFormat="1" applyFont="1" applyBorder="1" applyAlignment="1" applyProtection="1">
      <alignment horizontal="center" vertical="center"/>
      <protection locked="0"/>
    </xf>
    <xf numFmtId="0" fontId="42" fillId="0" borderId="18" xfId="1" applyFont="1" applyBorder="1"/>
    <xf numFmtId="0" fontId="42" fillId="0" borderId="6" xfId="1" applyFont="1" applyBorder="1" applyAlignment="1" applyProtection="1">
      <alignment horizontal="center" vertical="center" wrapText="1"/>
      <protection locked="0"/>
    </xf>
    <xf numFmtId="0" fontId="42" fillId="0" borderId="42" xfId="1" applyFont="1" applyBorder="1" applyAlignment="1" applyProtection="1">
      <alignment horizontal="center" vertical="center" wrapText="1"/>
      <protection locked="0"/>
    </xf>
    <xf numFmtId="0" fontId="42" fillId="0" borderId="13" xfId="1" applyFont="1" applyBorder="1" applyAlignment="1" applyProtection="1">
      <alignment horizontal="center" vertical="center" wrapText="1"/>
      <protection locked="0"/>
    </xf>
    <xf numFmtId="0" fontId="42" fillId="0" borderId="13" xfId="1" applyFont="1" applyBorder="1" applyAlignment="1" applyProtection="1">
      <alignment vertical="center"/>
      <protection locked="0"/>
    </xf>
    <xf numFmtId="0" fontId="5" fillId="0" borderId="1" xfId="3" applyFont="1" applyBorder="1" applyAlignment="1" applyProtection="1">
      <alignment horizontal="left" vertical="center"/>
      <protection locked="0"/>
    </xf>
    <xf numFmtId="0" fontId="5" fillId="0" borderId="1" xfId="3" applyFont="1" applyBorder="1" applyAlignment="1" applyProtection="1">
      <alignment horizontal="center" vertical="center" wrapText="1"/>
      <protection locked="0"/>
    </xf>
    <xf numFmtId="0" fontId="5" fillId="0" borderId="1" xfId="3" applyFont="1" applyBorder="1" applyAlignment="1" applyProtection="1">
      <alignment horizontal="left" vertical="center" wrapText="1"/>
      <protection locked="0"/>
    </xf>
    <xf numFmtId="0" fontId="5" fillId="0" borderId="19" xfId="1" applyFont="1" applyBorder="1" applyAlignment="1">
      <alignment vertical="center" wrapText="1"/>
    </xf>
    <xf numFmtId="0" fontId="4" fillId="0" borderId="30" xfId="3" applyFont="1" applyBorder="1" applyAlignment="1" applyProtection="1">
      <alignment horizontal="left" vertical="center" wrapText="1"/>
      <protection locked="0"/>
    </xf>
    <xf numFmtId="0" fontId="87" fillId="40" borderId="1" xfId="1" applyFont="1" applyFill="1" applyBorder="1" applyAlignment="1">
      <alignment horizontal="center" vertical="center" textRotation="90"/>
    </xf>
    <xf numFmtId="0" fontId="88" fillId="42" borderId="1" xfId="3" applyFont="1" applyFill="1" applyBorder="1" applyAlignment="1">
      <alignment horizontal="center" vertical="center" textRotation="90"/>
    </xf>
    <xf numFmtId="0" fontId="24" fillId="15" borderId="1" xfId="3" applyFont="1" applyFill="1" applyBorder="1" applyAlignment="1" applyProtection="1">
      <alignment horizontal="center" vertical="center"/>
      <protection locked="0"/>
    </xf>
    <xf numFmtId="0" fontId="24" fillId="14" borderId="1" xfId="1" applyFont="1" applyFill="1" applyBorder="1" applyAlignment="1">
      <alignment horizontal="center" vertical="center" wrapText="1"/>
    </xf>
    <xf numFmtId="0" fontId="24" fillId="14" borderId="13" xfId="1" applyFont="1" applyFill="1" applyBorder="1" applyAlignment="1">
      <alignment horizontal="center" vertical="center"/>
    </xf>
    <xf numFmtId="0" fontId="12" fillId="0" borderId="1" xfId="4" applyFont="1" applyBorder="1" applyAlignment="1">
      <alignment vertical="center"/>
    </xf>
    <xf numFmtId="0" fontId="24" fillId="11" borderId="33" xfId="1" applyFont="1" applyFill="1" applyBorder="1" applyAlignment="1" applyProtection="1">
      <alignment horizontal="center" vertical="center"/>
      <protection locked="0"/>
    </xf>
    <xf numFmtId="0" fontId="5" fillId="0" borderId="1" xfId="3" applyFont="1" applyBorder="1" applyAlignment="1" applyProtection="1">
      <alignment vertical="center" wrapText="1"/>
      <protection locked="0"/>
    </xf>
    <xf numFmtId="0" fontId="47" fillId="0" borderId="28" xfId="3" applyFont="1" applyBorder="1" applyAlignment="1" applyProtection="1">
      <alignment horizontal="center" vertical="center"/>
      <protection locked="0"/>
    </xf>
    <xf numFmtId="0" fontId="24" fillId="23" borderId="1" xfId="3" applyFont="1" applyFill="1" applyBorder="1" applyAlignment="1" applyProtection="1">
      <alignment horizontal="center" vertical="center"/>
      <protection locked="0"/>
    </xf>
    <xf numFmtId="0" fontId="5" fillId="27" borderId="1" xfId="3" applyFont="1" applyFill="1" applyBorder="1" applyAlignment="1" applyProtection="1">
      <alignment vertical="center" textRotation="90"/>
      <protection locked="0"/>
    </xf>
    <xf numFmtId="0" fontId="5" fillId="0" borderId="1" xfId="3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center" wrapText="1"/>
      <protection locked="0"/>
    </xf>
    <xf numFmtId="0" fontId="37" fillId="0" borderId="1" xfId="1" applyFont="1" applyBorder="1" applyAlignment="1" applyProtection="1">
      <alignment horizontal="center" vertical="center" wrapText="1"/>
      <protection locked="0"/>
    </xf>
    <xf numFmtId="0" fontId="10" fillId="41" borderId="13" xfId="1" applyFont="1" applyFill="1" applyBorder="1" applyAlignment="1" applyProtection="1">
      <alignment horizontal="center" vertical="center"/>
      <protection locked="0"/>
    </xf>
    <xf numFmtId="0" fontId="88" fillId="0" borderId="1" xfId="1" applyFont="1" applyBorder="1" applyAlignment="1" applyProtection="1">
      <alignment horizontal="center" vertical="center" wrapText="1"/>
      <protection locked="0"/>
    </xf>
    <xf numFmtId="0" fontId="110" fillId="0" borderId="1" xfId="5" applyFont="1" applyBorder="1" applyAlignment="1">
      <alignment horizontal="center" vertical="center" wrapText="1"/>
    </xf>
    <xf numFmtId="0" fontId="4" fillId="0" borderId="30" xfId="1" applyFont="1" applyBorder="1" applyAlignment="1" applyProtection="1">
      <alignment horizontal="center" vertical="center" wrapText="1"/>
      <protection locked="0"/>
    </xf>
    <xf numFmtId="0" fontId="29" fillId="0" borderId="1" xfId="1" applyFont="1" applyBorder="1" applyAlignment="1" applyProtection="1">
      <alignment horizontal="center" vertical="center"/>
      <protection locked="0"/>
    </xf>
    <xf numFmtId="0" fontId="5" fillId="19" borderId="15" xfId="1" applyFont="1" applyFill="1" applyBorder="1" applyAlignment="1" applyProtection="1">
      <alignment horizontal="center" vertical="center" textRotation="90" wrapText="1"/>
      <protection locked="0"/>
    </xf>
    <xf numFmtId="0" fontId="5" fillId="27" borderId="13" xfId="1" applyFont="1" applyFill="1" applyBorder="1" applyAlignment="1" applyProtection="1">
      <alignment vertical="center" textRotation="90"/>
      <protection locked="0"/>
    </xf>
    <xf numFmtId="0" fontId="12" fillId="0" borderId="1" xfId="4" applyFont="1" applyBorder="1"/>
    <xf numFmtId="0" fontId="12" fillId="0" borderId="1" xfId="4" applyFont="1" applyBorder="1" applyAlignment="1">
      <alignment horizontal="center" vertical="center" wrapText="1"/>
    </xf>
    <xf numFmtId="0" fontId="5" fillId="54" borderId="1" xfId="4" applyFont="1" applyFill="1" applyBorder="1" applyAlignment="1">
      <alignment horizontal="center" vertical="center" wrapText="1"/>
    </xf>
    <xf numFmtId="0" fontId="12" fillId="17" borderId="1" xfId="4" applyFont="1" applyFill="1" applyBorder="1" applyAlignment="1">
      <alignment horizontal="center" vertical="center"/>
    </xf>
    <xf numFmtId="0" fontId="5" fillId="19" borderId="33" xfId="1" applyFont="1" applyFill="1" applyBorder="1" applyAlignment="1">
      <alignment horizontal="center" vertical="center" textRotation="90" wrapText="1"/>
    </xf>
    <xf numFmtId="0" fontId="15" fillId="55" borderId="1" xfId="4" applyFont="1" applyFill="1" applyBorder="1" applyAlignment="1">
      <alignment horizontal="center" vertical="center" wrapText="1"/>
    </xf>
    <xf numFmtId="0" fontId="19" fillId="41" borderId="1" xfId="3" applyFont="1" applyFill="1" applyBorder="1" applyAlignment="1">
      <alignment horizontal="center" vertical="center"/>
    </xf>
    <xf numFmtId="0" fontId="6" fillId="0" borderId="19" xfId="4" applyFont="1" applyBorder="1" applyAlignment="1">
      <alignment horizontal="left" vertical="center" wrapText="1"/>
    </xf>
    <xf numFmtId="0" fontId="5" fillId="0" borderId="21" xfId="1" applyFont="1" applyBorder="1" applyAlignment="1" applyProtection="1">
      <alignment horizontal="left" vertical="center" wrapText="1"/>
      <protection locked="0"/>
    </xf>
    <xf numFmtId="0" fontId="5" fillId="0" borderId="19" xfId="1" applyFont="1" applyBorder="1" applyAlignment="1" applyProtection="1">
      <alignment vertical="center" wrapText="1"/>
      <protection locked="0"/>
    </xf>
    <xf numFmtId="0" fontId="4" fillId="0" borderId="30" xfId="1" applyFont="1" applyBorder="1" applyAlignment="1" applyProtection="1">
      <alignment horizontal="left" vertical="center" wrapText="1"/>
      <protection locked="0"/>
    </xf>
    <xf numFmtId="0" fontId="5" fillId="0" borderId="19" xfId="1" applyFont="1" applyBorder="1" applyAlignment="1" applyProtection="1">
      <alignment wrapText="1"/>
      <protection locked="0"/>
    </xf>
    <xf numFmtId="0" fontId="4" fillId="0" borderId="19" xfId="3" applyFont="1" applyBorder="1" applyAlignment="1" applyProtection="1">
      <alignment horizontal="left" vertical="center" wrapText="1"/>
      <protection locked="0"/>
    </xf>
    <xf numFmtId="0" fontId="71" fillId="53" borderId="1" xfId="1" applyFont="1" applyFill="1" applyBorder="1" applyAlignment="1">
      <alignment horizontal="center" vertical="center" textRotation="90" wrapText="1"/>
    </xf>
    <xf numFmtId="165" fontId="93" fillId="2" borderId="1" xfId="1" applyNumberFormat="1" applyFont="1" applyFill="1" applyBorder="1" applyAlignment="1" applyProtection="1">
      <alignment vertical="center"/>
      <protection locked="0"/>
    </xf>
    <xf numFmtId="0" fontId="2" fillId="0" borderId="0" xfId="1" applyAlignment="1">
      <alignment vertical="center"/>
    </xf>
    <xf numFmtId="0" fontId="46" fillId="5" borderId="1" xfId="0" applyFont="1" applyFill="1" applyBorder="1" applyAlignment="1">
      <alignment horizontal="center" vertical="center" textRotation="90" wrapText="1"/>
    </xf>
    <xf numFmtId="0" fontId="80" fillId="0" borderId="1" xfId="0" applyFont="1" applyBorder="1" applyAlignment="1" applyProtection="1">
      <alignment horizontal="left" vertical="center" wrapText="1"/>
      <protection locked="0"/>
    </xf>
    <xf numFmtId="0" fontId="24" fillId="14" borderId="1" xfId="0" applyFont="1" applyFill="1" applyBorder="1" applyAlignment="1">
      <alignment horizontal="center" vertical="center" wrapText="1"/>
    </xf>
    <xf numFmtId="0" fontId="80" fillId="15" borderId="1" xfId="0" applyFont="1" applyFill="1" applyBorder="1" applyAlignment="1" applyProtection="1">
      <alignment horizontal="center" vertical="center" wrapText="1"/>
      <protection locked="0"/>
    </xf>
    <xf numFmtId="0" fontId="80" fillId="14" borderId="18" xfId="0" applyFont="1" applyFill="1" applyBorder="1" applyAlignment="1" applyProtection="1">
      <alignment horizontal="center" vertical="center" wrapText="1"/>
      <protection locked="0"/>
    </xf>
    <xf numFmtId="0" fontId="80" fillId="15" borderId="28" xfId="0" applyFont="1" applyFill="1" applyBorder="1" applyAlignment="1" applyProtection="1">
      <alignment horizontal="center" vertical="center" wrapText="1"/>
      <protection locked="0"/>
    </xf>
    <xf numFmtId="0" fontId="4" fillId="14" borderId="38" xfId="1" applyFont="1" applyFill="1" applyBorder="1" applyAlignment="1" applyProtection="1">
      <alignment horizontal="left" vertical="center" wrapText="1"/>
      <protection locked="0"/>
    </xf>
    <xf numFmtId="0" fontId="22" fillId="14" borderId="1" xfId="1" applyFont="1" applyFill="1" applyBorder="1" applyAlignment="1" applyProtection="1">
      <alignment horizontal="center" vertical="center" wrapText="1"/>
      <protection locked="0"/>
    </xf>
    <xf numFmtId="0" fontId="23" fillId="14" borderId="1" xfId="1" applyFont="1" applyFill="1" applyBorder="1" applyAlignment="1" applyProtection="1">
      <alignment horizontal="center" vertical="center" wrapText="1"/>
      <protection locked="0"/>
    </xf>
    <xf numFmtId="0" fontId="66" fillId="37" borderId="1" xfId="0" applyFont="1" applyFill="1" applyBorder="1" applyAlignment="1" applyProtection="1">
      <alignment horizontal="center" vertical="center" textRotation="90"/>
      <protection locked="0"/>
    </xf>
    <xf numFmtId="0" fontId="22" fillId="2" borderId="1" xfId="1" applyFont="1" applyFill="1" applyBorder="1" applyAlignment="1" applyProtection="1">
      <alignment horizontal="center" vertical="center" wrapText="1"/>
      <protection locked="0"/>
    </xf>
    <xf numFmtId="0" fontId="44" fillId="26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9" xfId="0" applyFont="1" applyBorder="1" applyAlignment="1">
      <alignment horizontal="left" vertical="center" wrapText="1"/>
    </xf>
    <xf numFmtId="0" fontId="5" fillId="0" borderId="10" xfId="0" applyFont="1" applyBorder="1" applyAlignment="1" applyProtection="1">
      <alignment horizontal="left" vertical="center"/>
      <protection locked="0"/>
    </xf>
    <xf numFmtId="0" fontId="24" fillId="15" borderId="1" xfId="0" applyFont="1" applyFill="1" applyBorder="1" applyAlignment="1">
      <alignment horizontal="center" vertical="center" wrapText="1"/>
    </xf>
    <xf numFmtId="0" fontId="24" fillId="0" borderId="18" xfId="0" applyFont="1" applyBorder="1" applyAlignment="1">
      <alignment horizontal="center" vertical="center" wrapText="1"/>
    </xf>
    <xf numFmtId="0" fontId="24" fillId="15" borderId="28" xfId="0" applyFont="1" applyFill="1" applyBorder="1" applyAlignment="1">
      <alignment horizontal="center" vertical="center" wrapText="1"/>
    </xf>
    <xf numFmtId="0" fontId="4" fillId="10" borderId="19" xfId="0" applyFont="1" applyFill="1" applyBorder="1" applyAlignment="1">
      <alignment horizontal="center" vertical="center"/>
    </xf>
    <xf numFmtId="0" fontId="12" fillId="0" borderId="20" xfId="0" applyFont="1" applyBorder="1" applyAlignment="1" applyProtection="1">
      <alignment horizontal="center" vertical="center" wrapText="1"/>
      <protection locked="0"/>
    </xf>
    <xf numFmtId="0" fontId="3" fillId="0" borderId="2" xfId="1" applyFont="1" applyBorder="1" applyAlignment="1" applyProtection="1">
      <alignment horizontal="center" vertical="center"/>
      <protection locked="0"/>
    </xf>
    <xf numFmtId="16" fontId="4" fillId="2" borderId="1" xfId="1" applyNumberFormat="1" applyFont="1" applyFill="1" applyBorder="1" applyAlignment="1">
      <alignment horizontal="center" vertical="center" wrapText="1"/>
    </xf>
    <xf numFmtId="0" fontId="4" fillId="0" borderId="5" xfId="1" applyFont="1" applyBorder="1" applyAlignment="1" applyProtection="1">
      <alignment vertical="center"/>
      <protection locked="0"/>
    </xf>
    <xf numFmtId="0" fontId="2" fillId="0" borderId="0" xfId="1" applyAlignment="1" applyProtection="1">
      <alignment horizontal="left" vertical="center"/>
      <protection locked="0"/>
    </xf>
    <xf numFmtId="0" fontId="5" fillId="0" borderId="5" xfId="1" applyFont="1" applyBorder="1" applyAlignment="1" applyProtection="1">
      <alignment horizontal="left" vertical="center" wrapText="1"/>
      <protection locked="0"/>
    </xf>
    <xf numFmtId="0" fontId="5" fillId="0" borderId="20" xfId="1" applyFont="1" applyBorder="1" applyAlignment="1" applyProtection="1">
      <alignment horizontal="center" vertical="center" wrapText="1"/>
      <protection locked="0"/>
    </xf>
    <xf numFmtId="0" fontId="5" fillId="8" borderId="2" xfId="1" applyFont="1" applyFill="1" applyBorder="1" applyAlignment="1" applyProtection="1">
      <alignment horizontal="center" vertical="center"/>
      <protection locked="0"/>
    </xf>
    <xf numFmtId="14" fontId="5" fillId="0" borderId="0" xfId="1" applyNumberFormat="1" applyFont="1" applyAlignment="1" applyProtection="1">
      <alignment horizontal="center" vertical="center" wrapText="1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24" fillId="0" borderId="18" xfId="1" applyFont="1" applyBorder="1" applyAlignment="1" applyProtection="1">
      <alignment vertical="center" wrapText="1"/>
      <protection locked="0"/>
    </xf>
    <xf numFmtId="0" fontId="24" fillId="10" borderId="19" xfId="1" applyFont="1" applyFill="1" applyBorder="1" applyAlignment="1">
      <alignment horizontal="center" vertical="center"/>
    </xf>
    <xf numFmtId="0" fontId="5" fillId="21" borderId="1" xfId="1" applyFont="1" applyFill="1" applyBorder="1" applyAlignment="1">
      <alignment horizontal="center" vertical="center" wrapText="1"/>
    </xf>
    <xf numFmtId="0" fontId="24" fillId="14" borderId="42" xfId="1" applyFont="1" applyFill="1" applyBorder="1" applyAlignment="1" applyProtection="1">
      <alignment horizontal="center" vertical="center"/>
      <protection locked="0"/>
    </xf>
    <xf numFmtId="0" fontId="2" fillId="0" borderId="0" xfId="1" applyAlignment="1" applyProtection="1">
      <alignment vertical="center"/>
      <protection locked="0"/>
    </xf>
    <xf numFmtId="0" fontId="6" fillId="35" borderId="1" xfId="1" applyFont="1" applyFill="1" applyBorder="1" applyAlignment="1" applyProtection="1">
      <alignment horizontal="left" vertical="center" wrapText="1"/>
      <protection locked="0"/>
    </xf>
    <xf numFmtId="0" fontId="5" fillId="35" borderId="1" xfId="1" applyFont="1" applyFill="1" applyBorder="1" applyAlignment="1" applyProtection="1">
      <alignment horizontal="left" vertical="center" wrapText="1"/>
      <protection locked="0"/>
    </xf>
    <xf numFmtId="0" fontId="5" fillId="35" borderId="1" xfId="1" applyFont="1" applyFill="1" applyBorder="1" applyAlignment="1" applyProtection="1">
      <alignment horizontal="center" vertical="center"/>
      <protection locked="0"/>
    </xf>
    <xf numFmtId="16" fontId="5" fillId="35" borderId="1" xfId="1" applyNumberFormat="1" applyFont="1" applyFill="1" applyBorder="1" applyAlignment="1" applyProtection="1">
      <alignment horizontal="center" vertical="center" wrapText="1"/>
      <protection locked="0"/>
    </xf>
    <xf numFmtId="16" fontId="5" fillId="35" borderId="1" xfId="1" applyNumberFormat="1" applyFont="1" applyFill="1" applyBorder="1" applyAlignment="1" applyProtection="1">
      <alignment horizontal="center" vertical="center"/>
      <protection locked="0"/>
    </xf>
    <xf numFmtId="0" fontId="2" fillId="0" borderId="49" xfId="1" applyBorder="1"/>
    <xf numFmtId="0" fontId="24" fillId="15" borderId="42" xfId="1" applyFont="1" applyFill="1" applyBorder="1" applyAlignment="1" applyProtection="1">
      <alignment horizontal="center" vertical="center"/>
      <protection locked="0"/>
    </xf>
    <xf numFmtId="0" fontId="2" fillId="0" borderId="20" xfId="1" applyBorder="1"/>
    <xf numFmtId="0" fontId="24" fillId="10" borderId="6" xfId="1" applyFont="1" applyFill="1" applyBorder="1" applyAlignment="1">
      <alignment horizontal="center" vertical="center"/>
    </xf>
    <xf numFmtId="0" fontId="24" fillId="0" borderId="42" xfId="1" applyFont="1" applyBorder="1" applyAlignment="1" applyProtection="1">
      <alignment vertical="center"/>
      <protection locked="0"/>
    </xf>
    <xf numFmtId="16" fontId="5" fillId="0" borderId="10" xfId="1" applyNumberFormat="1" applyFont="1" applyBorder="1" applyAlignment="1" applyProtection="1">
      <alignment horizontal="center" vertical="center"/>
      <protection locked="0"/>
    </xf>
    <xf numFmtId="0" fontId="5" fillId="0" borderId="20" xfId="1" applyFont="1" applyBorder="1" applyAlignment="1">
      <alignment horizontal="center" vertical="center" wrapText="1"/>
    </xf>
    <xf numFmtId="166" fontId="5" fillId="0" borderId="1" xfId="1" applyNumberFormat="1" applyFont="1" applyBorder="1" applyAlignment="1">
      <alignment horizontal="center" vertical="center"/>
    </xf>
    <xf numFmtId="16" fontId="5" fillId="0" borderId="1" xfId="1" applyNumberFormat="1" applyFont="1" applyBorder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12" fillId="0" borderId="20" xfId="1" applyFont="1" applyBorder="1" applyAlignment="1" applyProtection="1">
      <alignment horizontal="center" vertical="center"/>
      <protection locked="0"/>
    </xf>
    <xf numFmtId="16" fontId="5" fillId="0" borderId="1" xfId="1" applyNumberFormat="1" applyFont="1" applyBorder="1" applyAlignment="1" applyProtection="1">
      <alignment vertical="center" wrapText="1"/>
      <protection locked="0"/>
    </xf>
    <xf numFmtId="0" fontId="5" fillId="0" borderId="1" xfId="1" applyFont="1" applyBorder="1" applyAlignment="1" applyProtection="1">
      <alignment vertical="center" textRotation="90" wrapText="1"/>
      <protection locked="0"/>
    </xf>
    <xf numFmtId="0" fontId="5" fillId="14" borderId="1" xfId="1" applyFont="1" applyFill="1" applyBorder="1" applyAlignment="1" applyProtection="1">
      <alignment horizontal="center" vertical="center" wrapText="1"/>
      <protection locked="0"/>
    </xf>
    <xf numFmtId="0" fontId="24" fillId="0" borderId="22" xfId="1" applyFont="1" applyBorder="1" applyAlignment="1" applyProtection="1">
      <alignment horizontal="center" vertical="center"/>
      <protection locked="0"/>
    </xf>
    <xf numFmtId="0" fontId="5" fillId="0" borderId="9" xfId="1" applyFont="1" applyBorder="1" applyAlignment="1" applyProtection="1">
      <alignment horizontal="center" vertical="center" wrapText="1"/>
      <protection locked="0"/>
    </xf>
    <xf numFmtId="0" fontId="4" fillId="0" borderId="1" xfId="1" applyFont="1" applyBorder="1" applyAlignment="1">
      <alignment horizontal="center" vertical="center"/>
    </xf>
    <xf numFmtId="0" fontId="5" fillId="0" borderId="9" xfId="1" applyFont="1" applyBorder="1" applyAlignment="1" applyProtection="1">
      <alignment horizontal="center" vertical="center"/>
      <protection locked="0"/>
    </xf>
    <xf numFmtId="16" fontId="30" fillId="0" borderId="1" xfId="1" applyNumberFormat="1" applyFont="1" applyBorder="1" applyAlignment="1" applyProtection="1">
      <alignment vertical="center" wrapText="1"/>
      <protection locked="0"/>
    </xf>
    <xf numFmtId="16" fontId="5" fillId="0" borderId="0" xfId="1" applyNumberFormat="1" applyFont="1" applyAlignment="1" applyProtection="1">
      <alignment horizontal="center" vertical="center"/>
      <protection locked="0"/>
    </xf>
    <xf numFmtId="166" fontId="5" fillId="0" borderId="0" xfId="1" applyNumberFormat="1" applyFont="1" applyAlignment="1" applyProtection="1">
      <alignment horizontal="center" vertical="center"/>
      <protection locked="0"/>
    </xf>
    <xf numFmtId="0" fontId="23" fillId="0" borderId="0" xfId="1" applyFont="1" applyAlignment="1" applyProtection="1">
      <alignment horizontal="center" vertical="center" wrapText="1"/>
      <protection locked="0"/>
    </xf>
    <xf numFmtId="0" fontId="4" fillId="56" borderId="27" xfId="1" applyFont="1" applyFill="1" applyBorder="1" applyAlignment="1">
      <alignment horizontal="center" vertical="center" wrapText="1"/>
    </xf>
    <xf numFmtId="0" fontId="4" fillId="56" borderId="24" xfId="1" applyFont="1" applyFill="1" applyBorder="1" applyAlignment="1" applyProtection="1">
      <alignment horizontal="center" vertical="center" wrapText="1"/>
      <protection locked="0"/>
    </xf>
    <xf numFmtId="0" fontId="4" fillId="11" borderId="1" xfId="1" applyFont="1" applyFill="1" applyBorder="1" applyAlignment="1" applyProtection="1">
      <alignment horizontal="center" vertical="center" wrapText="1"/>
      <protection locked="0"/>
    </xf>
    <xf numFmtId="0" fontId="85" fillId="0" borderId="1" xfId="1" applyFont="1" applyBorder="1" applyAlignment="1" applyProtection="1">
      <alignment horizontal="center" vertical="center" wrapText="1"/>
      <protection locked="0"/>
    </xf>
    <xf numFmtId="14" fontId="5" fillId="0" borderId="1" xfId="1" applyNumberFormat="1" applyFont="1" applyBorder="1" applyAlignment="1" applyProtection="1">
      <alignment horizontal="center" vertical="center"/>
      <protection locked="0"/>
    </xf>
    <xf numFmtId="0" fontId="6" fillId="0" borderId="1" xfId="4" applyFont="1" applyBorder="1" applyAlignment="1">
      <alignment horizontal="left" vertical="center" wrapText="1"/>
    </xf>
    <xf numFmtId="0" fontId="4" fillId="11" borderId="1" xfId="4" applyFont="1" applyFill="1" applyBorder="1" applyAlignment="1" applyProtection="1">
      <alignment horizontal="center" vertical="center"/>
      <protection locked="0"/>
    </xf>
    <xf numFmtId="0" fontId="24" fillId="15" borderId="22" xfId="1" applyFont="1" applyFill="1" applyBorder="1" applyAlignment="1">
      <alignment horizontal="center" vertical="center" wrapText="1"/>
    </xf>
    <xf numFmtId="0" fontId="5" fillId="0" borderId="21" xfId="1" applyFont="1" applyBorder="1" applyAlignment="1">
      <alignment horizontal="center" vertical="center" wrapText="1"/>
    </xf>
    <xf numFmtId="0" fontId="4" fillId="14" borderId="37" xfId="1" applyFont="1" applyFill="1" applyBorder="1" applyAlignment="1" applyProtection="1">
      <alignment vertical="center" wrapText="1"/>
      <protection locked="0"/>
    </xf>
    <xf numFmtId="0" fontId="4" fillId="14" borderId="6" xfId="1" applyFont="1" applyFill="1" applyBorder="1" applyAlignment="1" applyProtection="1">
      <alignment horizontal="center" vertical="center" wrapText="1"/>
      <protection locked="0"/>
    </xf>
    <xf numFmtId="0" fontId="5" fillId="14" borderId="6" xfId="1" applyFont="1" applyFill="1" applyBorder="1" applyAlignment="1" applyProtection="1">
      <alignment horizontal="center" vertical="center" wrapText="1"/>
      <protection locked="0"/>
    </xf>
    <xf numFmtId="0" fontId="4" fillId="14" borderId="6" xfId="1" applyFont="1" applyFill="1" applyBorder="1" applyAlignment="1" applyProtection="1">
      <alignment horizontal="center" vertical="center" textRotation="90" wrapText="1"/>
      <protection locked="0"/>
    </xf>
    <xf numFmtId="0" fontId="24" fillId="14" borderId="6" xfId="1" applyFont="1" applyFill="1" applyBorder="1" applyAlignment="1">
      <alignment horizontal="center" vertical="center" wrapText="1"/>
    </xf>
    <xf numFmtId="0" fontId="24" fillId="15" borderId="10" xfId="1" applyFont="1" applyFill="1" applyBorder="1" applyAlignment="1" applyProtection="1">
      <alignment horizontal="center" vertical="center"/>
      <protection locked="0"/>
    </xf>
    <xf numFmtId="0" fontId="24" fillId="14" borderId="34" xfId="1" applyFont="1" applyFill="1" applyBorder="1" applyAlignment="1">
      <alignment horizontal="center" vertical="center" wrapText="1"/>
    </xf>
    <xf numFmtId="0" fontId="6" fillId="0" borderId="25" xfId="1" applyFont="1" applyBorder="1" applyAlignment="1" applyProtection="1">
      <alignment horizontal="center" vertical="center"/>
      <protection locked="0"/>
    </xf>
    <xf numFmtId="0" fontId="5" fillId="0" borderId="22" xfId="1" applyFont="1" applyBorder="1" applyAlignment="1">
      <alignment horizontal="center" vertical="center" wrapText="1"/>
    </xf>
    <xf numFmtId="0" fontId="6" fillId="0" borderId="31" xfId="1" applyFont="1" applyBorder="1" applyAlignment="1" applyProtection="1">
      <alignment horizontal="left" vertical="center" wrapText="1"/>
      <protection locked="0"/>
    </xf>
    <xf numFmtId="0" fontId="24" fillId="0" borderId="19" xfId="1" applyFont="1" applyBorder="1" applyAlignment="1" applyProtection="1">
      <alignment vertical="center" wrapText="1"/>
      <protection locked="0"/>
    </xf>
    <xf numFmtId="0" fontId="5" fillId="8" borderId="9" xfId="1" applyFont="1" applyFill="1" applyBorder="1" applyAlignment="1" applyProtection="1">
      <alignment horizontal="center" vertical="center"/>
      <protection locked="0"/>
    </xf>
    <xf numFmtId="0" fontId="32" fillId="9" borderId="24" xfId="1" applyFont="1" applyFill="1" applyBorder="1" applyAlignment="1" applyProtection="1">
      <alignment horizontal="center" vertical="center" wrapText="1"/>
      <protection locked="0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24" fillId="0" borderId="13" xfId="1" applyFont="1" applyBorder="1" applyAlignment="1" applyProtection="1">
      <alignment vertical="center" wrapText="1"/>
      <protection locked="0"/>
    </xf>
    <xf numFmtId="0" fontId="4" fillId="20" borderId="1" xfId="1" applyFont="1" applyFill="1" applyBorder="1" applyAlignment="1" applyProtection="1">
      <alignment horizontal="center" vertical="center" wrapText="1"/>
      <protection locked="0"/>
    </xf>
    <xf numFmtId="16" fontId="5" fillId="19" borderId="1" xfId="1" applyNumberFormat="1" applyFont="1" applyFill="1" applyBorder="1" applyAlignment="1" applyProtection="1">
      <alignment horizontal="center" vertical="center" textRotation="90" wrapText="1"/>
      <protection locked="0"/>
    </xf>
    <xf numFmtId="0" fontId="24" fillId="10" borderId="15" xfId="1" applyFont="1" applyFill="1" applyBorder="1" applyAlignment="1">
      <alignment horizontal="center" vertical="center"/>
    </xf>
    <xf numFmtId="0" fontId="51" fillId="14" borderId="1" xfId="1" applyFont="1" applyFill="1" applyBorder="1" applyAlignment="1" applyProtection="1">
      <alignment horizontal="center" vertical="center" wrapText="1"/>
      <protection locked="0"/>
    </xf>
    <xf numFmtId="0" fontId="24" fillId="0" borderId="1" xfId="1" applyFont="1" applyBorder="1" applyAlignment="1" applyProtection="1">
      <alignment horizontal="center"/>
      <protection locked="0"/>
    </xf>
    <xf numFmtId="0" fontId="2" fillId="0" borderId="1" xfId="1" applyBorder="1" applyAlignment="1" applyProtection="1">
      <alignment vertical="center"/>
      <protection locked="0"/>
    </xf>
    <xf numFmtId="0" fontId="4" fillId="0" borderId="34" xfId="1" applyFont="1" applyBorder="1" applyAlignment="1" applyProtection="1">
      <alignment vertical="center" wrapText="1"/>
      <protection locked="0"/>
    </xf>
    <xf numFmtId="0" fontId="4" fillId="0" borderId="38" xfId="1" applyFont="1" applyBorder="1" applyAlignment="1" applyProtection="1">
      <alignment vertical="center" wrapText="1"/>
      <protection locked="0"/>
    </xf>
    <xf numFmtId="0" fontId="40" fillId="0" borderId="1" xfId="1" applyFont="1" applyBorder="1" applyAlignment="1" applyProtection="1">
      <alignment horizontal="left" vertical="center" wrapText="1"/>
      <protection locked="0"/>
    </xf>
    <xf numFmtId="0" fontId="2" fillId="0" borderId="33" xfId="1" applyBorder="1"/>
    <xf numFmtId="0" fontId="24" fillId="0" borderId="33" xfId="1" applyFont="1" applyBorder="1" applyAlignment="1" applyProtection="1">
      <alignment vertical="center" wrapText="1"/>
      <protection locked="0"/>
    </xf>
    <xf numFmtId="0" fontId="24" fillId="0" borderId="33" xfId="1" applyFont="1" applyBorder="1" applyAlignment="1" applyProtection="1">
      <alignment vertical="center"/>
      <protection locked="0"/>
    </xf>
    <xf numFmtId="0" fontId="24" fillId="15" borderId="33" xfId="1" applyFont="1" applyFill="1" applyBorder="1" applyAlignment="1" applyProtection="1">
      <alignment horizontal="center" vertical="center" wrapText="1"/>
      <protection locked="0"/>
    </xf>
    <xf numFmtId="0" fontId="24" fillId="10" borderId="33" xfId="1" applyFont="1" applyFill="1" applyBorder="1" applyAlignment="1">
      <alignment horizontal="center" vertical="center"/>
    </xf>
    <xf numFmtId="0" fontId="12" fillId="0" borderId="0" xfId="1" applyFont="1" applyAlignment="1" applyProtection="1">
      <alignment horizontal="left" vertical="center"/>
      <protection locked="0"/>
    </xf>
    <xf numFmtId="0" fontId="5" fillId="8" borderId="0" xfId="1" applyFont="1" applyFill="1" applyAlignment="1" applyProtection="1">
      <alignment horizontal="left" vertical="center"/>
      <protection locked="0"/>
    </xf>
    <xf numFmtId="0" fontId="2" fillId="8" borderId="0" xfId="1" applyFill="1" applyProtection="1">
      <protection locked="0"/>
    </xf>
    <xf numFmtId="0" fontId="5" fillId="21" borderId="1" xfId="1" applyFont="1" applyFill="1" applyBorder="1" applyAlignment="1">
      <alignment horizontal="center" vertical="center"/>
    </xf>
    <xf numFmtId="0" fontId="4" fillId="0" borderId="10" xfId="1" applyFont="1" applyBorder="1" applyAlignment="1" applyProtection="1">
      <alignment horizontal="center" vertical="center" textRotation="90" wrapText="1"/>
      <protection locked="0"/>
    </xf>
    <xf numFmtId="16" fontId="24" fillId="0" borderId="1" xfId="1" applyNumberFormat="1" applyFont="1" applyBorder="1" applyAlignment="1" applyProtection="1">
      <alignment horizontal="center" vertical="center"/>
      <protection locked="0"/>
    </xf>
    <xf numFmtId="0" fontId="24" fillId="0" borderId="6" xfId="1" applyFont="1" applyBorder="1" applyAlignment="1" applyProtection="1">
      <alignment horizontal="center" vertical="center" wrapText="1"/>
      <protection locked="0"/>
    </xf>
    <xf numFmtId="0" fontId="4" fillId="0" borderId="1" xfId="1" applyFont="1" applyBorder="1" applyAlignment="1" applyProtection="1">
      <alignment horizontal="center" vertical="center" textRotation="90" wrapText="1"/>
      <protection locked="0"/>
    </xf>
    <xf numFmtId="0" fontId="5" fillId="0" borderId="20" xfId="1" applyFont="1" applyBorder="1" applyAlignment="1">
      <alignment horizontal="center" vertical="center"/>
    </xf>
    <xf numFmtId="0" fontId="115" fillId="0" borderId="1" xfId="1" applyFont="1" applyBorder="1" applyAlignment="1">
      <alignment horizontal="center" vertical="center" wrapText="1"/>
    </xf>
    <xf numFmtId="0" fontId="119" fillId="2" borderId="1" xfId="1" applyFont="1" applyFill="1" applyBorder="1" applyAlignment="1">
      <alignment horizontal="center" vertical="center" wrapText="1"/>
    </xf>
    <xf numFmtId="0" fontId="24" fillId="0" borderId="18" xfId="1" applyFont="1" applyBorder="1" applyAlignment="1" applyProtection="1">
      <alignment horizontal="left" vertical="center"/>
      <protection locked="0"/>
    </xf>
    <xf numFmtId="0" fontId="24" fillId="0" borderId="0" xfId="1" applyFont="1" applyAlignment="1" applyProtection="1">
      <alignment horizontal="left" vertical="center"/>
      <protection locked="0"/>
    </xf>
    <xf numFmtId="0" fontId="53" fillId="0" borderId="1" xfId="1" applyFont="1" applyBorder="1" applyAlignment="1">
      <alignment horizontal="left" vertical="center" wrapText="1"/>
    </xf>
    <xf numFmtId="0" fontId="53" fillId="0" borderId="1" xfId="1" applyFont="1" applyBorder="1" applyAlignment="1">
      <alignment horizontal="center" vertical="center" wrapText="1"/>
    </xf>
    <xf numFmtId="0" fontId="54" fillId="0" borderId="1" xfId="1" applyFont="1" applyBorder="1" applyAlignment="1">
      <alignment horizontal="center" vertical="center" wrapText="1"/>
    </xf>
    <xf numFmtId="0" fontId="55" fillId="0" borderId="1" xfId="1" applyFont="1" applyBorder="1" applyAlignment="1">
      <alignment horizontal="left" vertical="center" wrapText="1"/>
    </xf>
    <xf numFmtId="0" fontId="55" fillId="0" borderId="1" xfId="1" applyFont="1" applyBorder="1" applyAlignment="1">
      <alignment horizontal="center" vertical="center" wrapText="1"/>
    </xf>
    <xf numFmtId="0" fontId="24" fillId="0" borderId="10" xfId="1" applyFont="1" applyBorder="1" applyAlignment="1">
      <alignment horizontal="center" vertical="center" wrapText="1"/>
    </xf>
    <xf numFmtId="0" fontId="24" fillId="15" borderId="10" xfId="1" applyFont="1" applyFill="1" applyBorder="1" applyAlignment="1">
      <alignment horizontal="center" vertical="center" wrapText="1"/>
    </xf>
    <xf numFmtId="0" fontId="50" fillId="10" borderId="6" xfId="1" applyFont="1" applyFill="1" applyBorder="1" applyAlignment="1">
      <alignment horizontal="center" vertical="center"/>
    </xf>
    <xf numFmtId="0" fontId="5" fillId="0" borderId="6" xfId="1" applyFont="1" applyBorder="1"/>
    <xf numFmtId="0" fontId="40" fillId="0" borderId="27" xfId="1" applyFont="1" applyBorder="1" applyAlignment="1" applyProtection="1">
      <alignment horizontal="left" vertical="top" wrapText="1"/>
      <protection locked="0"/>
    </xf>
    <xf numFmtId="0" fontId="24" fillId="0" borderId="13" xfId="1" applyFont="1" applyBorder="1" applyAlignment="1">
      <alignment horizontal="center"/>
    </xf>
    <xf numFmtId="166" fontId="5" fillId="0" borderId="1" xfId="1" applyNumberFormat="1" applyFont="1" applyBorder="1" applyAlignment="1" applyProtection="1">
      <alignment horizontal="center" vertical="center" textRotation="90" wrapText="1"/>
      <protection locked="0"/>
    </xf>
    <xf numFmtId="0" fontId="24" fillId="15" borderId="39" xfId="1" applyFont="1" applyFill="1" applyBorder="1" applyAlignment="1" applyProtection="1">
      <alignment horizontal="center" vertical="center"/>
      <protection locked="0"/>
    </xf>
    <xf numFmtId="0" fontId="5" fillId="19" borderId="1" xfId="1" applyFont="1" applyFill="1" applyBorder="1" applyAlignment="1">
      <alignment horizontal="center" vertical="center" textRotation="90" wrapText="1"/>
    </xf>
    <xf numFmtId="0" fontId="10" fillId="0" borderId="1" xfId="1" applyFont="1" applyBorder="1" applyAlignment="1" applyProtection="1">
      <alignment horizontal="center" vertical="center"/>
      <protection locked="0"/>
    </xf>
    <xf numFmtId="0" fontId="17" fillId="57" borderId="1" xfId="1" applyFont="1" applyFill="1" applyBorder="1" applyAlignment="1">
      <alignment horizontal="center" vertical="center" wrapText="1"/>
    </xf>
    <xf numFmtId="0" fontId="17" fillId="57" borderId="6" xfId="1" applyFont="1" applyFill="1" applyBorder="1" applyAlignment="1">
      <alignment horizontal="center" vertical="center" wrapText="1"/>
    </xf>
    <xf numFmtId="0" fontId="4" fillId="14" borderId="1" xfId="1" applyFont="1" applyFill="1" applyBorder="1" applyAlignment="1" applyProtection="1">
      <alignment horizontal="center" vertical="center" wrapText="1"/>
      <protection locked="0"/>
    </xf>
    <xf numFmtId="0" fontId="5" fillId="14" borderId="1" xfId="1" applyFont="1" applyFill="1" applyBorder="1" applyAlignment="1">
      <alignment vertical="center" wrapText="1"/>
    </xf>
    <xf numFmtId="14" fontId="5" fillId="0" borderId="0" xfId="1" applyNumberFormat="1" applyFont="1" applyAlignment="1" applyProtection="1">
      <alignment vertical="center"/>
      <protection locked="0"/>
    </xf>
    <xf numFmtId="0" fontId="27" fillId="38" borderId="1" xfId="0" applyFont="1" applyFill="1" applyBorder="1" applyAlignment="1">
      <alignment horizontal="center" vertical="center" textRotation="90" wrapText="1"/>
    </xf>
    <xf numFmtId="0" fontId="4" fillId="0" borderId="19" xfId="0" applyFont="1" applyBorder="1" applyAlignment="1">
      <alignment vertical="center" wrapText="1"/>
    </xf>
    <xf numFmtId="0" fontId="5" fillId="10" borderId="1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4" fillId="0" borderId="19" xfId="0" applyFont="1" applyBorder="1" applyAlignment="1" applyProtection="1">
      <alignment vertical="center" wrapText="1"/>
      <protection locked="0"/>
    </xf>
    <xf numFmtId="0" fontId="24" fillId="0" borderId="1" xfId="0" applyFont="1" applyBorder="1" applyAlignment="1" applyProtection="1">
      <alignment horizontal="left" vertical="center"/>
      <protection locked="0"/>
    </xf>
    <xf numFmtId="0" fontId="24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 wrapText="1"/>
      <protection locked="0"/>
    </xf>
    <xf numFmtId="0" fontId="24" fillId="0" borderId="19" xfId="0" applyFont="1" applyBorder="1" applyAlignment="1" applyProtection="1">
      <alignment horizontal="left" vertical="center"/>
      <protection locked="0"/>
    </xf>
    <xf numFmtId="0" fontId="5" fillId="0" borderId="23" xfId="0" applyFont="1" applyBorder="1" applyAlignment="1">
      <alignment horizontal="center" vertical="center"/>
    </xf>
    <xf numFmtId="0" fontId="50" fillId="10" borderId="19" xfId="1" applyFont="1" applyFill="1" applyBorder="1" applyAlignment="1">
      <alignment horizontal="center" vertical="center"/>
    </xf>
    <xf numFmtId="0" fontId="19" fillId="11" borderId="1" xfId="1" applyFont="1" applyFill="1" applyBorder="1" applyAlignment="1" applyProtection="1">
      <alignment horizontal="center" vertical="center"/>
      <protection locked="0"/>
    </xf>
    <xf numFmtId="0" fontId="16" fillId="0" borderId="1" xfId="4" applyFont="1" applyBorder="1"/>
    <xf numFmtId="0" fontId="18" fillId="15" borderId="1" xfId="0" applyFont="1" applyFill="1" applyBorder="1" applyAlignment="1">
      <alignment horizontal="center" vertical="center" textRotation="90" wrapText="1"/>
    </xf>
    <xf numFmtId="0" fontId="24" fillId="0" borderId="1" xfId="0" applyFont="1" applyBorder="1" applyAlignment="1" applyProtection="1">
      <alignment vertical="center"/>
      <protection locked="0"/>
    </xf>
    <xf numFmtId="0" fontId="24" fillId="0" borderId="18" xfId="0" applyFont="1" applyBorder="1" applyAlignment="1" applyProtection="1">
      <alignment vertical="center"/>
      <protection locked="0"/>
    </xf>
    <xf numFmtId="0" fontId="24" fillId="14" borderId="1" xfId="0" applyFont="1" applyFill="1" applyBorder="1" applyAlignment="1" applyProtection="1">
      <alignment horizontal="center" vertical="center"/>
      <protection locked="0"/>
    </xf>
    <xf numFmtId="0" fontId="24" fillId="0" borderId="19" xfId="0" applyFont="1" applyBorder="1" applyAlignment="1" applyProtection="1">
      <alignment horizontal="center" vertical="center"/>
      <protection locked="0"/>
    </xf>
    <xf numFmtId="0" fontId="94" fillId="24" borderId="1" xfId="0" applyFont="1" applyFill="1" applyBorder="1" applyAlignment="1">
      <alignment horizontal="center" vertical="center" textRotation="90" wrapText="1"/>
    </xf>
    <xf numFmtId="0" fontId="4" fillId="0" borderId="19" xfId="0" applyFont="1" applyBorder="1" applyAlignment="1" applyProtection="1">
      <alignment horizontal="left" vertical="center" wrapText="1"/>
      <protection locked="0"/>
    </xf>
    <xf numFmtId="0" fontId="24" fillId="14" borderId="1" xfId="0" applyFont="1" applyFill="1" applyBorder="1" applyAlignment="1" applyProtection="1">
      <alignment horizontal="center" vertical="center" wrapText="1"/>
      <protection locked="0"/>
    </xf>
    <xf numFmtId="0" fontId="24" fillId="15" borderId="28" xfId="0" applyFont="1" applyFill="1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 applyProtection="1">
      <alignment horizontal="center" vertical="center"/>
      <protection locked="0"/>
    </xf>
    <xf numFmtId="49" fontId="4" fillId="0" borderId="19" xfId="1" applyNumberFormat="1" applyFont="1" applyBorder="1" applyAlignment="1" applyProtection="1">
      <alignment horizontal="left" vertical="center" wrapText="1"/>
      <protection locked="0"/>
    </xf>
    <xf numFmtId="0" fontId="42" fillId="0" borderId="42" xfId="1" applyFont="1" applyBorder="1" applyAlignment="1" applyProtection="1">
      <alignment horizontal="center" vertical="center"/>
      <protection locked="0"/>
    </xf>
    <xf numFmtId="0" fontId="24" fillId="0" borderId="10" xfId="1" applyFont="1" applyBorder="1" applyAlignment="1" applyProtection="1">
      <alignment horizontal="center" vertical="center" wrapText="1"/>
      <protection locked="0"/>
    </xf>
    <xf numFmtId="0" fontId="24" fillId="0" borderId="42" xfId="1" applyFont="1" applyBorder="1" applyAlignment="1" applyProtection="1">
      <alignment horizontal="center" vertical="center"/>
      <protection locked="0"/>
    </xf>
    <xf numFmtId="0" fontId="24" fillId="0" borderId="34" xfId="1" applyFont="1" applyBorder="1" applyAlignment="1" applyProtection="1">
      <alignment horizontal="center" vertical="center"/>
      <protection locked="0"/>
    </xf>
    <xf numFmtId="0" fontId="24" fillId="0" borderId="10" xfId="1" applyFont="1" applyBorder="1" applyAlignment="1" applyProtection="1">
      <alignment horizontal="center" vertical="center"/>
      <protection locked="0"/>
    </xf>
    <xf numFmtId="0" fontId="24" fillId="0" borderId="6" xfId="1" applyFont="1" applyBorder="1" applyAlignment="1" applyProtection="1">
      <alignment horizontal="center"/>
      <protection locked="0"/>
    </xf>
    <xf numFmtId="165" fontId="4" fillId="0" borderId="0" xfId="1" applyNumberFormat="1" applyFont="1" applyAlignment="1" applyProtection="1">
      <alignment horizontal="center" vertical="center"/>
      <protection locked="0"/>
    </xf>
    <xf numFmtId="0" fontId="10" fillId="3" borderId="5" xfId="1" applyFont="1" applyFill="1" applyBorder="1" applyAlignment="1" applyProtection="1">
      <alignment horizontal="center" vertical="center"/>
      <protection locked="0"/>
    </xf>
    <xf numFmtId="0" fontId="5" fillId="3" borderId="5" xfId="1" applyFont="1" applyFill="1" applyBorder="1" applyAlignment="1" applyProtection="1">
      <alignment horizontal="center" vertical="center"/>
      <protection locked="0"/>
    </xf>
    <xf numFmtId="0" fontId="120" fillId="3" borderId="0" xfId="2" applyFont="1" applyFill="1" applyAlignment="1" applyProtection="1">
      <alignment horizontal="center" vertical="center"/>
      <protection locked="0"/>
    </xf>
    <xf numFmtId="0" fontId="13" fillId="3" borderId="0" xfId="1" applyFont="1" applyFill="1" applyAlignment="1" applyProtection="1">
      <alignment horizontal="center" vertical="center"/>
      <protection locked="0"/>
    </xf>
    <xf numFmtId="0" fontId="10" fillId="3" borderId="0" xfId="1" applyFont="1" applyFill="1" applyAlignment="1" applyProtection="1">
      <alignment horizontal="center" vertical="center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165" fontId="5" fillId="0" borderId="2" xfId="1" applyNumberFormat="1" applyFont="1" applyBorder="1" applyAlignment="1" applyProtection="1">
      <alignment horizontal="center" vertical="center" textRotation="90" wrapText="1"/>
      <protection locked="0"/>
    </xf>
    <xf numFmtId="0" fontId="9" fillId="0" borderId="14" xfId="1" applyFont="1" applyBorder="1" applyAlignment="1" applyProtection="1">
      <alignment horizontal="center" vertical="center"/>
      <protection locked="0"/>
    </xf>
    <xf numFmtId="0" fontId="5" fillId="8" borderId="1" xfId="1" applyFont="1" applyFill="1" applyBorder="1" applyAlignment="1" applyProtection="1">
      <alignment horizontal="center" vertical="center" wrapText="1"/>
      <protection locked="0"/>
    </xf>
    <xf numFmtId="0" fontId="9" fillId="0" borderId="1" xfId="1" applyFont="1" applyBorder="1" applyAlignment="1" applyProtection="1">
      <alignment horizontal="center" vertical="center"/>
      <protection locked="0"/>
    </xf>
    <xf numFmtId="0" fontId="10" fillId="5" borderId="62" xfId="1" applyFont="1" applyFill="1" applyBorder="1" applyAlignment="1" applyProtection="1">
      <alignment horizontal="center" vertical="center" textRotation="90" wrapText="1"/>
      <protection locked="0"/>
    </xf>
    <xf numFmtId="0" fontId="9" fillId="0" borderId="6" xfId="1" applyFont="1" applyBorder="1" applyAlignment="1" applyProtection="1">
      <alignment horizontal="center" vertical="center"/>
      <protection locked="0"/>
    </xf>
    <xf numFmtId="1" fontId="5" fillId="0" borderId="1" xfId="1" applyNumberFormat="1" applyFont="1" applyBorder="1" applyAlignment="1" applyProtection="1">
      <alignment horizontal="center" vertical="center" textRotation="90" wrapText="1"/>
      <protection locked="0"/>
    </xf>
    <xf numFmtId="0" fontId="29" fillId="0" borderId="13" xfId="1" applyFont="1" applyBorder="1" applyAlignment="1" applyProtection="1">
      <alignment horizontal="center" vertical="center" wrapText="1"/>
      <protection locked="0"/>
    </xf>
    <xf numFmtId="0" fontId="13" fillId="10" borderId="13" xfId="1" applyFont="1" applyFill="1" applyBorder="1" applyAlignment="1" applyProtection="1">
      <alignment horizontal="center" vertical="center" wrapText="1"/>
      <protection locked="0"/>
    </xf>
    <xf numFmtId="0" fontId="24" fillId="58" borderId="22" xfId="1" applyFont="1" applyFill="1" applyBorder="1" applyAlignment="1" applyProtection="1">
      <alignment horizontal="center" vertical="center"/>
      <protection locked="0"/>
    </xf>
    <xf numFmtId="0" fontId="24" fillId="58" borderId="28" xfId="1" applyFont="1" applyFill="1" applyBorder="1" applyAlignment="1" applyProtection="1">
      <alignment horizontal="center" vertical="center"/>
      <protection locked="0"/>
    </xf>
    <xf numFmtId="166" fontId="24" fillId="0" borderId="1" xfId="1" applyNumberFormat="1" applyFont="1" applyBorder="1" applyAlignment="1" applyProtection="1">
      <alignment horizontal="center" vertical="center"/>
      <protection locked="0"/>
    </xf>
    <xf numFmtId="0" fontId="5" fillId="0" borderId="18" xfId="1" applyFont="1" applyBorder="1" applyAlignment="1" applyProtection="1">
      <alignment vertical="center" wrapText="1"/>
      <protection locked="0"/>
    </xf>
    <xf numFmtId="0" fontId="4" fillId="0" borderId="19" xfId="1" applyFont="1" applyBorder="1" applyAlignment="1" applyProtection="1">
      <alignment horizontal="center" vertical="center" wrapText="1"/>
      <protection locked="0"/>
    </xf>
    <xf numFmtId="0" fontId="5" fillId="0" borderId="0" xfId="1" applyFont="1" applyAlignment="1">
      <alignment horizontal="center" vertical="center"/>
    </xf>
    <xf numFmtId="0" fontId="4" fillId="9" borderId="19" xfId="1" applyFont="1" applyFill="1" applyBorder="1" applyAlignment="1" applyProtection="1">
      <alignment horizontal="center" vertical="center" wrapText="1"/>
      <protection locked="0"/>
    </xf>
    <xf numFmtId="0" fontId="4" fillId="56" borderId="1" xfId="1" applyFont="1" applyFill="1" applyBorder="1" applyAlignment="1">
      <alignment horizontal="center" vertical="center" wrapText="1"/>
    </xf>
    <xf numFmtId="0" fontId="4" fillId="9" borderId="19" xfId="1" applyFont="1" applyFill="1" applyBorder="1" applyAlignment="1" applyProtection="1">
      <alignment vertical="center" wrapText="1"/>
      <protection locked="0"/>
    </xf>
    <xf numFmtId="0" fontId="4" fillId="56" borderId="1" xfId="1" applyFont="1" applyFill="1" applyBorder="1" applyAlignment="1" applyProtection="1">
      <alignment horizontal="center" vertical="center" wrapText="1"/>
      <protection locked="0"/>
    </xf>
    <xf numFmtId="0" fontId="4" fillId="14" borderId="1" xfId="1" applyFont="1" applyFill="1" applyBorder="1" applyAlignment="1" applyProtection="1">
      <alignment horizontal="center" vertical="center"/>
      <protection locked="0"/>
    </xf>
    <xf numFmtId="0" fontId="19" fillId="15" borderId="1" xfId="1" applyFont="1" applyFill="1" applyBorder="1" applyAlignment="1" applyProtection="1">
      <alignment horizontal="center" vertical="center"/>
      <protection locked="0"/>
    </xf>
    <xf numFmtId="16" fontId="5" fillId="14" borderId="1" xfId="1" applyNumberFormat="1" applyFont="1" applyFill="1" applyBorder="1" applyAlignment="1" applyProtection="1">
      <alignment horizontal="left" vertical="center" wrapText="1"/>
      <protection locked="0"/>
    </xf>
    <xf numFmtId="0" fontId="24" fillId="14" borderId="15" xfId="1" applyFont="1" applyFill="1" applyBorder="1" applyAlignment="1" applyProtection="1">
      <alignment horizontal="center" vertical="center"/>
      <protection locked="0"/>
    </xf>
    <xf numFmtId="0" fontId="22" fillId="0" borderId="63" xfId="1" applyFont="1" applyBorder="1" applyAlignment="1" applyProtection="1">
      <alignment horizontal="center" vertical="center" wrapText="1"/>
      <protection locked="0"/>
    </xf>
    <xf numFmtId="0" fontId="23" fillId="0" borderId="63" xfId="1" applyFont="1" applyBorder="1" applyAlignment="1" applyProtection="1">
      <alignment horizontal="center" vertical="center" wrapText="1"/>
      <protection locked="0"/>
    </xf>
    <xf numFmtId="0" fontId="58" fillId="0" borderId="63" xfId="1" applyFont="1" applyBorder="1" applyAlignment="1">
      <alignment vertical="center"/>
    </xf>
    <xf numFmtId="0" fontId="5" fillId="0" borderId="63" xfId="1" applyFont="1" applyBorder="1" applyAlignment="1" applyProtection="1">
      <alignment horizontal="center" vertical="center"/>
      <protection locked="0"/>
    </xf>
    <xf numFmtId="0" fontId="58" fillId="0" borderId="63" xfId="1" applyFont="1" applyBorder="1" applyAlignment="1">
      <alignment horizontal="center" vertical="center"/>
    </xf>
    <xf numFmtId="0" fontId="50" fillId="0" borderId="63" xfId="1" applyFont="1" applyBorder="1" applyAlignment="1">
      <alignment horizontal="center" vertical="center"/>
    </xf>
    <xf numFmtId="0" fontId="24" fillId="15" borderId="28" xfId="1" applyFont="1" applyFill="1" applyBorder="1" applyAlignment="1" applyProtection="1">
      <alignment horizontal="left" vertical="center"/>
      <protection locked="0"/>
    </xf>
    <xf numFmtId="0" fontId="12" fillId="0" borderId="1" xfId="1" applyFont="1" applyBorder="1" applyAlignment="1">
      <alignment horizontal="center" vertical="center"/>
    </xf>
    <xf numFmtId="0" fontId="24" fillId="14" borderId="18" xfId="1" applyFont="1" applyFill="1" applyBorder="1" applyAlignment="1" applyProtection="1">
      <alignment horizontal="center" vertical="center"/>
      <protection locked="0"/>
    </xf>
    <xf numFmtId="0" fontId="24" fillId="14" borderId="13" xfId="1" applyFont="1" applyFill="1" applyBorder="1" applyAlignment="1" applyProtection="1">
      <alignment horizontal="center" vertical="center" wrapText="1"/>
      <protection locked="0"/>
    </xf>
    <xf numFmtId="0" fontId="5" fillId="20" borderId="13" xfId="1" applyFont="1" applyFill="1" applyBorder="1" applyAlignment="1">
      <alignment horizontal="center" vertical="center"/>
    </xf>
    <xf numFmtId="0" fontId="42" fillId="0" borderId="19" xfId="1" applyFont="1" applyBorder="1" applyAlignment="1" applyProtection="1">
      <alignment horizontal="center" vertical="center"/>
      <protection locked="0"/>
    </xf>
    <xf numFmtId="0" fontId="78" fillId="0" borderId="1" xfId="1" applyFont="1" applyBorder="1" applyAlignment="1" applyProtection="1">
      <alignment horizontal="left" vertical="center" wrapText="1"/>
      <protection locked="0"/>
    </xf>
    <xf numFmtId="0" fontId="32" fillId="0" borderId="19" xfId="1" applyFont="1" applyBorder="1" applyAlignment="1" applyProtection="1">
      <alignment horizontal="left" vertical="center" wrapText="1"/>
      <protection locked="0"/>
    </xf>
    <xf numFmtId="167" fontId="5" fillId="0" borderId="1" xfId="1" applyNumberFormat="1" applyFont="1" applyBorder="1" applyAlignment="1" applyProtection="1">
      <alignment horizontal="center" vertical="center" wrapText="1"/>
      <protection locked="0"/>
    </xf>
    <xf numFmtId="0" fontId="33" fillId="0" borderId="1" xfId="1" applyFont="1" applyBorder="1" applyAlignment="1" applyProtection="1">
      <alignment horizontal="center" vertical="center" wrapText="1"/>
      <protection locked="0"/>
    </xf>
    <xf numFmtId="11" fontId="4" fillId="0" borderId="19" xfId="1" applyNumberFormat="1" applyFont="1" applyBorder="1" applyAlignment="1" applyProtection="1">
      <alignment vertical="center" wrapText="1"/>
      <protection locked="0"/>
    </xf>
    <xf numFmtId="11" fontId="5" fillId="0" borderId="1" xfId="1" applyNumberFormat="1" applyFont="1" applyBorder="1" applyAlignment="1" applyProtection="1">
      <alignment horizontal="left" vertical="center" wrapText="1"/>
      <protection locked="0"/>
    </xf>
    <xf numFmtId="11" fontId="5" fillId="0" borderId="1" xfId="1" applyNumberFormat="1" applyFont="1" applyBorder="1" applyAlignment="1" applyProtection="1">
      <alignment horizontal="center" vertical="center"/>
      <protection locked="0"/>
    </xf>
    <xf numFmtId="11" fontId="5" fillId="0" borderId="1" xfId="1" applyNumberFormat="1" applyFont="1" applyBorder="1" applyAlignment="1" applyProtection="1">
      <alignment horizontal="center" vertical="center" wrapText="1"/>
      <protection locked="0"/>
    </xf>
    <xf numFmtId="0" fontId="99" fillId="59" borderId="1" xfId="1" applyFont="1" applyFill="1" applyBorder="1" applyAlignment="1">
      <alignment horizontal="center" vertical="center" textRotation="90" wrapText="1"/>
    </xf>
    <xf numFmtId="0" fontId="50" fillId="0" borderId="1" xfId="1" applyFont="1" applyBorder="1" applyAlignment="1">
      <alignment vertical="center"/>
    </xf>
    <xf numFmtId="0" fontId="4" fillId="0" borderId="19" xfId="1" applyFont="1" applyBorder="1" applyAlignment="1" applyProtection="1">
      <alignment horizontal="left" wrapText="1"/>
      <protection locked="0"/>
    </xf>
    <xf numFmtId="0" fontId="4" fillId="14" borderId="19" xfId="1" applyFont="1" applyFill="1" applyBorder="1" applyAlignment="1" applyProtection="1">
      <alignment horizontal="left" vertical="center" wrapText="1"/>
      <protection locked="0"/>
    </xf>
    <xf numFmtId="0" fontId="10" fillId="14" borderId="13" xfId="1" applyFont="1" applyFill="1" applyBorder="1" applyAlignment="1" applyProtection="1">
      <alignment horizontal="center" vertical="center"/>
      <protection locked="0"/>
    </xf>
    <xf numFmtId="0" fontId="4" fillId="0" borderId="32" xfId="1" applyFont="1" applyBorder="1" applyAlignment="1" applyProtection="1">
      <alignment horizontal="left" vertical="center" wrapText="1"/>
      <protection locked="0"/>
    </xf>
    <xf numFmtId="0" fontId="5" fillId="0" borderId="33" xfId="1" applyFont="1" applyBorder="1" applyAlignment="1" applyProtection="1">
      <alignment vertical="center" wrapText="1"/>
      <protection locked="0"/>
    </xf>
    <xf numFmtId="0" fontId="4" fillId="0" borderId="64" xfId="1" applyFont="1" applyBorder="1" applyAlignment="1" applyProtection="1">
      <alignment horizontal="left" vertical="center" wrapText="1"/>
      <protection locked="0"/>
    </xf>
    <xf numFmtId="0" fontId="24" fillId="14" borderId="55" xfId="1" applyFont="1" applyFill="1" applyBorder="1" applyAlignment="1" applyProtection="1">
      <alignment horizontal="center" vertical="center"/>
      <protection locked="0"/>
    </xf>
    <xf numFmtId="0" fontId="24" fillId="0" borderId="48" xfId="1" applyFont="1" applyBorder="1" applyAlignment="1" applyProtection="1">
      <alignment horizontal="center" vertical="center"/>
      <protection locked="0"/>
    </xf>
    <xf numFmtId="0" fontId="5" fillId="19" borderId="49" xfId="1" applyFont="1" applyFill="1" applyBorder="1" applyAlignment="1" applyProtection="1">
      <alignment horizontal="center" vertical="center" textRotation="90" wrapText="1"/>
      <protection locked="0"/>
    </xf>
    <xf numFmtId="0" fontId="2" fillId="0" borderId="19" xfId="1" applyBorder="1" applyAlignment="1" applyProtection="1">
      <alignment horizontal="left" vertical="center"/>
      <protection locked="0"/>
    </xf>
    <xf numFmtId="0" fontId="4" fillId="0" borderId="19" xfId="1" applyFont="1" applyBorder="1" applyAlignment="1">
      <alignment wrapText="1"/>
    </xf>
    <xf numFmtId="0" fontId="33" fillId="0" borderId="18" xfId="1" applyFont="1" applyBorder="1" applyAlignment="1" applyProtection="1">
      <alignment horizontal="left" vertical="top" textRotation="255" wrapText="1"/>
      <protection locked="0"/>
    </xf>
    <xf numFmtId="0" fontId="2" fillId="0" borderId="19" xfId="1" applyBorder="1" applyAlignment="1" applyProtection="1">
      <alignment vertical="center"/>
      <protection locked="0"/>
    </xf>
    <xf numFmtId="165" fontId="5" fillId="8" borderId="0" xfId="1" applyNumberFormat="1" applyFont="1" applyFill="1" applyAlignment="1" applyProtection="1">
      <alignment horizontal="center" vertical="center" wrapText="1"/>
      <protection locked="0"/>
    </xf>
    <xf numFmtId="0" fontId="47" fillId="14" borderId="1" xfId="1" applyFont="1" applyFill="1" applyBorder="1" applyAlignment="1">
      <alignment horizontal="center" vertical="center"/>
    </xf>
    <xf numFmtId="16" fontId="5" fillId="0" borderId="19" xfId="1" applyNumberFormat="1" applyFont="1" applyBorder="1" applyAlignment="1" applyProtection="1">
      <alignment horizontal="left" vertical="center"/>
      <protection locked="0"/>
    </xf>
    <xf numFmtId="0" fontId="4" fillId="14" borderId="1" xfId="1" applyFont="1" applyFill="1" applyBorder="1" applyAlignment="1">
      <alignment horizontal="center" vertical="center"/>
    </xf>
    <xf numFmtId="0" fontId="47" fillId="14" borderId="1" xfId="1" applyFont="1" applyFill="1" applyBorder="1" applyAlignment="1" applyProtection="1">
      <alignment horizontal="center" vertical="center"/>
      <protection locked="0"/>
    </xf>
    <xf numFmtId="16" fontId="2" fillId="0" borderId="1" xfId="1" applyNumberForma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vertical="center" wrapText="1"/>
      <protection locked="0"/>
    </xf>
    <xf numFmtId="0" fontId="10" fillId="15" borderId="1" xfId="1" applyFont="1" applyFill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16" fontId="2" fillId="0" borderId="18" xfId="1" applyNumberFormat="1" applyBorder="1" applyAlignment="1" applyProtection="1">
      <alignment vertical="center"/>
      <protection locked="0"/>
    </xf>
    <xf numFmtId="0" fontId="24" fillId="15" borderId="18" xfId="1" applyFont="1" applyFill="1" applyBorder="1" applyAlignment="1" applyProtection="1">
      <alignment horizontal="center" vertical="center" wrapText="1"/>
      <protection locked="0"/>
    </xf>
    <xf numFmtId="0" fontId="4" fillId="0" borderId="31" xfId="1" applyFont="1" applyBorder="1" applyAlignment="1" applyProtection="1">
      <alignment wrapText="1"/>
      <protection locked="0"/>
    </xf>
    <xf numFmtId="0" fontId="47" fillId="14" borderId="1" xfId="1" applyFont="1" applyFill="1" applyBorder="1" applyAlignment="1" applyProtection="1">
      <alignment horizontal="center" vertical="center" wrapText="1"/>
      <protection locked="0"/>
    </xf>
    <xf numFmtId="0" fontId="24" fillId="15" borderId="42" xfId="1" applyFont="1" applyFill="1" applyBorder="1" applyAlignment="1" applyProtection="1">
      <alignment horizontal="center" vertical="center" wrapText="1"/>
      <protection locked="0"/>
    </xf>
    <xf numFmtId="0" fontId="24" fillId="0" borderId="34" xfId="1" applyFont="1" applyBorder="1" applyAlignment="1" applyProtection="1">
      <alignment horizontal="center" vertical="center" wrapText="1"/>
      <protection locked="0"/>
    </xf>
    <xf numFmtId="0" fontId="5" fillId="49" borderId="19" xfId="1" applyFont="1" applyFill="1" applyBorder="1" applyAlignment="1" applyProtection="1">
      <alignment horizontal="left" vertical="center" wrapText="1"/>
      <protection locked="0"/>
    </xf>
    <xf numFmtId="0" fontId="47" fillId="60" borderId="1" xfId="1" applyFont="1" applyFill="1" applyBorder="1" applyAlignment="1" applyProtection="1">
      <alignment horizontal="center" vertical="center"/>
      <protection locked="0"/>
    </xf>
    <xf numFmtId="0" fontId="24" fillId="50" borderId="13" xfId="1" applyFont="1" applyFill="1" applyBorder="1" applyAlignment="1" applyProtection="1">
      <alignment horizontal="center" vertical="center" wrapText="1"/>
      <protection locked="0"/>
    </xf>
    <xf numFmtId="0" fontId="3" fillId="0" borderId="1" xfId="1" applyFont="1" applyBorder="1" applyAlignment="1" applyProtection="1">
      <alignment horizontal="center" vertical="center"/>
      <protection locked="0"/>
    </xf>
    <xf numFmtId="16" fontId="2" fillId="0" borderId="18" xfId="1" applyNumberFormat="1" applyBorder="1" applyAlignment="1" applyProtection="1">
      <alignment horizontal="center" vertical="center"/>
      <protection locked="0"/>
    </xf>
    <xf numFmtId="0" fontId="5" fillId="14" borderId="19" xfId="1" applyFont="1" applyFill="1" applyBorder="1" applyAlignment="1">
      <alignment vertical="center" wrapText="1"/>
    </xf>
    <xf numFmtId="0" fontId="47" fillId="14" borderId="1" xfId="1" applyFont="1" applyFill="1" applyBorder="1" applyAlignment="1">
      <alignment horizontal="center" vertical="center" wrapText="1"/>
    </xf>
    <xf numFmtId="0" fontId="29" fillId="0" borderId="19" xfId="1" applyFont="1" applyBorder="1" applyAlignment="1" applyProtection="1">
      <alignment horizontal="center" vertical="center" wrapText="1"/>
      <protection locked="0"/>
    </xf>
    <xf numFmtId="0" fontId="127" fillId="0" borderId="19" xfId="1" applyFont="1" applyBorder="1" applyAlignment="1" applyProtection="1">
      <alignment horizontal="left" vertical="center" wrapText="1"/>
      <protection locked="0"/>
    </xf>
    <xf numFmtId="0" fontId="128" fillId="15" borderId="13" xfId="1" applyFont="1" applyFill="1" applyBorder="1" applyAlignment="1" applyProtection="1">
      <alignment horizontal="center" vertical="center"/>
      <protection locked="0"/>
    </xf>
    <xf numFmtId="0" fontId="5" fillId="0" borderId="15" xfId="1" applyFont="1" applyBorder="1" applyAlignment="1">
      <alignment horizontal="center" vertical="center" wrapText="1"/>
    </xf>
    <xf numFmtId="0" fontId="24" fillId="0" borderId="15" xfId="1" applyFont="1" applyBorder="1" applyAlignment="1">
      <alignment horizontal="center" vertical="center" wrapText="1"/>
    </xf>
    <xf numFmtId="0" fontId="24" fillId="15" borderId="15" xfId="1" applyFont="1" applyFill="1" applyBorder="1" applyAlignment="1">
      <alignment horizontal="center" vertical="center" wrapText="1"/>
    </xf>
    <xf numFmtId="0" fontId="5" fillId="0" borderId="15" xfId="1" applyFont="1" applyBorder="1" applyAlignment="1" applyProtection="1">
      <alignment horizontal="left" vertical="center"/>
      <protection locked="0"/>
    </xf>
    <xf numFmtId="0" fontId="5" fillId="0" borderId="30" xfId="1" applyFont="1" applyBorder="1" applyAlignment="1" applyProtection="1">
      <alignment horizontal="left" vertical="center"/>
      <protection locked="0"/>
    </xf>
    <xf numFmtId="1" fontId="24" fillId="0" borderId="1" xfId="1" applyNumberFormat="1" applyFont="1" applyBorder="1" applyAlignment="1">
      <alignment horizontal="center" vertical="center"/>
    </xf>
    <xf numFmtId="0" fontId="128" fillId="15" borderId="1" xfId="1" applyFont="1" applyFill="1" applyBorder="1" applyAlignment="1">
      <alignment horizontal="center" vertical="center"/>
    </xf>
    <xf numFmtId="0" fontId="5" fillId="0" borderId="15" xfId="1" applyFont="1" applyBorder="1" applyAlignment="1">
      <alignment horizontal="center" vertical="center"/>
    </xf>
    <xf numFmtId="0" fontId="6" fillId="0" borderId="31" xfId="4" applyFont="1" applyBorder="1" applyAlignment="1">
      <alignment horizontal="left" vertical="center" wrapText="1"/>
    </xf>
    <xf numFmtId="0" fontId="12" fillId="0" borderId="22" xfId="4" applyFont="1" applyBorder="1"/>
    <xf numFmtId="0" fontId="12" fillId="0" borderId="19" xfId="4" applyFont="1" applyBorder="1"/>
    <xf numFmtId="0" fontId="12" fillId="0" borderId="18" xfId="4" applyFont="1" applyBorder="1"/>
    <xf numFmtId="49" fontId="4" fillId="0" borderId="31" xfId="1" applyNumberFormat="1" applyFont="1" applyBorder="1" applyAlignment="1" applyProtection="1">
      <alignment horizontal="left" vertical="center" wrapText="1"/>
      <protection locked="0"/>
    </xf>
    <xf numFmtId="0" fontId="5" fillId="0" borderId="28" xfId="1" applyFont="1" applyBorder="1" applyAlignment="1" applyProtection="1">
      <alignment horizontal="center" vertical="center"/>
      <protection locked="0"/>
    </xf>
    <xf numFmtId="0" fontId="5" fillId="0" borderId="42" xfId="1" applyFont="1" applyBorder="1" applyAlignment="1" applyProtection="1">
      <alignment horizontal="left" vertical="center"/>
      <protection locked="0"/>
    </xf>
    <xf numFmtId="0" fontId="13" fillId="10" borderId="19" xfId="1" applyFont="1" applyFill="1" applyBorder="1" applyAlignment="1">
      <alignment horizontal="center" vertical="center"/>
    </xf>
    <xf numFmtId="0" fontId="34" fillId="4" borderId="13" xfId="1" applyFont="1" applyFill="1" applyBorder="1" applyAlignment="1">
      <alignment horizontal="center" vertical="center" wrapText="1"/>
    </xf>
    <xf numFmtId="0" fontId="5" fillId="0" borderId="16" xfId="1" applyFont="1" applyBorder="1" applyAlignment="1" applyProtection="1">
      <alignment horizontal="center" vertical="center" wrapText="1"/>
      <protection locked="0"/>
    </xf>
    <xf numFmtId="0" fontId="129" fillId="0" borderId="1" xfId="1" applyFont="1" applyBorder="1" applyAlignment="1">
      <alignment horizontal="center" vertical="center" wrapText="1"/>
    </xf>
    <xf numFmtId="166" fontId="4" fillId="0" borderId="1" xfId="1" applyNumberFormat="1" applyFont="1" applyBorder="1" applyAlignment="1" applyProtection="1">
      <alignment horizontal="center" vertical="center" wrapText="1"/>
      <protection locked="0"/>
    </xf>
    <xf numFmtId="0" fontId="19" fillId="15" borderId="13" xfId="1" applyFont="1" applyFill="1" applyBorder="1" applyAlignment="1" applyProtection="1">
      <alignment horizontal="center" vertical="center" wrapText="1"/>
      <protection locked="0"/>
    </xf>
    <xf numFmtId="0" fontId="5" fillId="0" borderId="22" xfId="1" applyFont="1" applyBorder="1" applyAlignment="1" applyProtection="1">
      <alignment horizontal="center" vertical="center"/>
      <protection locked="0"/>
    </xf>
    <xf numFmtId="0" fontId="4" fillId="0" borderId="18" xfId="1" applyFont="1" applyBorder="1" applyAlignment="1" applyProtection="1">
      <alignment horizontal="center" vertical="center"/>
      <protection locked="0"/>
    </xf>
    <xf numFmtId="0" fontId="10" fillId="0" borderId="22" xfId="1" applyFont="1" applyBorder="1" applyAlignment="1" applyProtection="1">
      <alignment horizontal="center" vertical="center"/>
      <protection locked="0"/>
    </xf>
    <xf numFmtId="0" fontId="88" fillId="42" borderId="18" xfId="1" applyFont="1" applyFill="1" applyBorder="1" applyAlignment="1">
      <alignment horizontal="center" vertical="center" textRotation="90"/>
    </xf>
    <xf numFmtId="0" fontId="13" fillId="10" borderId="6" xfId="1" applyFont="1" applyFill="1" applyBorder="1" applyAlignment="1">
      <alignment horizontal="center" vertical="center"/>
    </xf>
    <xf numFmtId="0" fontId="4" fillId="14" borderId="31" xfId="1" applyFont="1" applyFill="1" applyBorder="1" applyAlignment="1">
      <alignment horizontal="left" vertical="center" wrapText="1"/>
    </xf>
    <xf numFmtId="0" fontId="33" fillId="14" borderId="1" xfId="1" applyFont="1" applyFill="1" applyBorder="1" applyAlignment="1">
      <alignment horizontal="center" vertical="center" wrapText="1"/>
    </xf>
    <xf numFmtId="0" fontId="24" fillId="14" borderId="1" xfId="1" applyFont="1" applyFill="1" applyBorder="1" applyAlignment="1">
      <alignment horizontal="center" vertical="center"/>
    </xf>
    <xf numFmtId="0" fontId="22" fillId="0" borderId="21" xfId="1" applyFont="1" applyBorder="1" applyAlignment="1">
      <alignment horizontal="center" vertical="center" wrapText="1"/>
    </xf>
    <xf numFmtId="0" fontId="10" fillId="0" borderId="13" xfId="1" applyFont="1" applyBorder="1" applyAlignment="1" applyProtection="1">
      <alignment horizontal="center" vertical="center"/>
      <protection locked="0"/>
    </xf>
    <xf numFmtId="0" fontId="6" fillId="0" borderId="37" xfId="4" applyFont="1" applyBorder="1" applyAlignment="1">
      <alignment horizontal="left" vertical="center" wrapText="1"/>
    </xf>
    <xf numFmtId="0" fontId="12" fillId="0" borderId="6" xfId="4" applyFont="1" applyBorder="1"/>
    <xf numFmtId="0" fontId="12" fillId="0" borderId="6" xfId="4" applyFont="1" applyBorder="1" applyAlignment="1">
      <alignment horizontal="center" vertical="center" wrapText="1"/>
    </xf>
    <xf numFmtId="1" fontId="5" fillId="0" borderId="1" xfId="1" applyNumberFormat="1" applyFont="1" applyBorder="1" applyAlignment="1">
      <alignment horizontal="center" vertical="center"/>
    </xf>
    <xf numFmtId="1" fontId="5" fillId="0" borderId="6" xfId="1" applyNumberFormat="1" applyFont="1" applyBorder="1" applyAlignment="1">
      <alignment horizontal="center" vertical="center"/>
    </xf>
    <xf numFmtId="0" fontId="5" fillId="0" borderId="19" xfId="1" applyFont="1" applyBorder="1" applyAlignment="1">
      <alignment horizontal="center" vertical="center"/>
    </xf>
    <xf numFmtId="165" fontId="5" fillId="0" borderId="0" xfId="1" applyNumberFormat="1" applyFont="1" applyAlignment="1" applyProtection="1">
      <alignment horizontal="center" vertical="center"/>
      <protection locked="0"/>
    </xf>
    <xf numFmtId="0" fontId="4" fillId="14" borderId="19" xfId="1" applyFont="1" applyFill="1" applyBorder="1" applyAlignment="1">
      <alignment wrapText="1"/>
    </xf>
    <xf numFmtId="0" fontId="4" fillId="35" borderId="19" xfId="1" applyFont="1" applyFill="1" applyBorder="1" applyAlignment="1">
      <alignment horizontal="left" vertical="center" wrapText="1"/>
    </xf>
    <xf numFmtId="0" fontId="5" fillId="35" borderId="1" xfId="1" applyFont="1" applyFill="1" applyBorder="1" applyAlignment="1">
      <alignment horizontal="center" vertical="center" wrapText="1"/>
    </xf>
    <xf numFmtId="0" fontId="5" fillId="35" borderId="1" xfId="1" applyFont="1" applyFill="1" applyBorder="1" applyAlignment="1">
      <alignment vertical="center" wrapText="1"/>
    </xf>
    <xf numFmtId="0" fontId="4" fillId="0" borderId="58" xfId="3" applyFont="1" applyBorder="1" applyAlignment="1" applyProtection="1">
      <alignment horizontal="left" vertical="center" wrapText="1"/>
      <protection locked="0"/>
    </xf>
    <xf numFmtId="0" fontId="5" fillId="0" borderId="6" xfId="3" applyFont="1" applyBorder="1" applyAlignment="1" applyProtection="1">
      <alignment horizontal="left" vertical="center" wrapText="1"/>
      <protection locked="0"/>
    </xf>
    <xf numFmtId="0" fontId="5" fillId="0" borderId="42" xfId="1" applyFont="1" applyBorder="1" applyAlignment="1" applyProtection="1">
      <alignment horizontal="center" vertical="center" wrapText="1"/>
      <protection locked="0"/>
    </xf>
    <xf numFmtId="0" fontId="12" fillId="2" borderId="1" xfId="4" applyFont="1" applyFill="1" applyBorder="1" applyAlignment="1">
      <alignment horizontal="center" vertical="center" wrapText="1"/>
    </xf>
    <xf numFmtId="0" fontId="5" fillId="27" borderId="34" xfId="1" applyFont="1" applyFill="1" applyBorder="1" applyAlignment="1" applyProtection="1">
      <alignment vertical="center" textRotation="90"/>
      <protection locked="0"/>
    </xf>
    <xf numFmtId="14" fontId="5" fillId="0" borderId="1" xfId="1" applyNumberFormat="1" applyFont="1" applyBorder="1" applyAlignment="1" applyProtection="1">
      <alignment horizontal="left" vertical="center" wrapText="1"/>
      <protection locked="0"/>
    </xf>
    <xf numFmtId="0" fontId="45" fillId="27" borderId="1" xfId="0" applyFont="1" applyFill="1" applyBorder="1" applyAlignment="1">
      <alignment horizontal="center" vertical="center" textRotation="90" wrapText="1"/>
    </xf>
    <xf numFmtId="0" fontId="5" fillId="0" borderId="1" xfId="0" applyFont="1" applyBorder="1" applyProtection="1">
      <protection locked="0"/>
    </xf>
    <xf numFmtId="0" fontId="4" fillId="43" borderId="1" xfId="0" applyFont="1" applyFill="1" applyBorder="1" applyAlignment="1" applyProtection="1">
      <alignment horizontal="center" vertical="center"/>
      <protection locked="0"/>
    </xf>
    <xf numFmtId="0" fontId="4" fillId="43" borderId="1" xfId="0" applyFont="1" applyFill="1" applyBorder="1" applyProtection="1">
      <protection locked="0"/>
    </xf>
    <xf numFmtId="166" fontId="5" fillId="0" borderId="30" xfId="0" applyNumberFormat="1" applyFont="1" applyBorder="1" applyAlignment="1" applyProtection="1">
      <alignment horizontal="center" vertical="center" wrapText="1"/>
      <protection locked="0"/>
    </xf>
    <xf numFmtId="0" fontId="24" fillId="0" borderId="1" xfId="0" applyFont="1" applyBorder="1" applyAlignment="1" applyProtection="1">
      <alignment horizontal="center"/>
      <protection locked="0"/>
    </xf>
    <xf numFmtId="0" fontId="6" fillId="0" borderId="20" xfId="0" applyFont="1" applyBorder="1" applyAlignment="1" applyProtection="1">
      <alignment horizontal="center" vertical="center"/>
      <protection locked="0"/>
    </xf>
    <xf numFmtId="166" fontId="5" fillId="0" borderId="48" xfId="1" applyNumberFormat="1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vertical="center"/>
      <protection locked="0"/>
    </xf>
    <xf numFmtId="0" fontId="20" fillId="21" borderId="1" xfId="3" applyFont="1" applyFill="1" applyBorder="1" applyAlignment="1" applyProtection="1">
      <alignment horizontal="center" vertical="center"/>
      <protection locked="0"/>
    </xf>
    <xf numFmtId="0" fontId="19" fillId="21" borderId="1" xfId="3" applyFont="1" applyFill="1" applyBorder="1" applyAlignment="1" applyProtection="1">
      <alignment horizontal="center" vertical="center" wrapText="1"/>
      <protection locked="0"/>
    </xf>
    <xf numFmtId="0" fontId="42" fillId="0" borderId="1" xfId="1" applyFont="1" applyBorder="1" applyAlignment="1">
      <alignment vertical="center" wrapText="1"/>
    </xf>
    <xf numFmtId="0" fontId="5" fillId="9" borderId="1" xfId="1" applyFont="1" applyFill="1" applyBorder="1" applyAlignment="1">
      <alignment horizontal="left" vertical="center" wrapText="1"/>
    </xf>
    <xf numFmtId="0" fontId="18" fillId="33" borderId="26" xfId="1" applyFont="1" applyFill="1" applyBorder="1" applyAlignment="1">
      <alignment horizontal="center" vertical="center" textRotation="90" wrapText="1"/>
    </xf>
    <xf numFmtId="0" fontId="24" fillId="0" borderId="0" xfId="1" applyFont="1" applyProtection="1">
      <protection locked="0"/>
    </xf>
    <xf numFmtId="0" fontId="42" fillId="0" borderId="6" xfId="1" applyFont="1" applyBorder="1" applyAlignment="1">
      <alignment horizontal="center" vertical="center" wrapText="1"/>
    </xf>
    <xf numFmtId="0" fontId="28" fillId="10" borderId="19" xfId="1" applyFont="1" applyFill="1" applyBorder="1" applyAlignment="1">
      <alignment horizontal="center" vertical="center"/>
    </xf>
    <xf numFmtId="0" fontId="55" fillId="14" borderId="1" xfId="1" applyFont="1" applyFill="1" applyBorder="1" applyAlignment="1" applyProtection="1">
      <alignment horizontal="center" vertical="center" wrapText="1"/>
      <protection locked="0"/>
    </xf>
    <xf numFmtId="0" fontId="49" fillId="28" borderId="18" xfId="1" applyFont="1" applyFill="1" applyBorder="1" applyAlignment="1">
      <alignment horizontal="center" vertical="center" textRotation="90" wrapText="1"/>
    </xf>
    <xf numFmtId="164" fontId="4" fillId="0" borderId="1" xfId="1" applyNumberFormat="1" applyFont="1" applyBorder="1" applyAlignment="1">
      <alignment horizontal="left" vertical="center" wrapText="1"/>
    </xf>
    <xf numFmtId="164" fontId="24" fillId="0" borderId="1" xfId="1" applyNumberFormat="1" applyFont="1" applyBorder="1" applyAlignment="1">
      <alignment horizontal="center" vertical="center"/>
    </xf>
    <xf numFmtId="0" fontId="24" fillId="0" borderId="18" xfId="1" applyFont="1" applyBorder="1" applyAlignment="1">
      <alignment horizontal="center" vertical="center"/>
    </xf>
    <xf numFmtId="0" fontId="4" fillId="0" borderId="13" xfId="1" applyFont="1" applyBorder="1" applyAlignment="1">
      <alignment vertical="center" wrapText="1"/>
    </xf>
    <xf numFmtId="0" fontId="19" fillId="11" borderId="1" xfId="3" applyFont="1" applyFill="1" applyBorder="1" applyAlignment="1" applyProtection="1">
      <alignment horizontal="center" vertical="center"/>
      <protection locked="0"/>
    </xf>
    <xf numFmtId="0" fontId="12" fillId="17" borderId="1" xfId="4" applyFont="1" applyFill="1" applyBorder="1" applyAlignment="1">
      <alignment horizontal="center" vertical="center" wrapText="1"/>
    </xf>
    <xf numFmtId="0" fontId="18" fillId="7" borderId="1" xfId="0" applyFont="1" applyFill="1" applyBorder="1" applyAlignment="1">
      <alignment horizontal="center" vertical="center" textRotation="90" wrapText="1"/>
    </xf>
    <xf numFmtId="0" fontId="4" fillId="0" borderId="1" xfId="0" applyFont="1" applyBorder="1" applyAlignment="1">
      <alignment vertical="center" wrapText="1"/>
    </xf>
    <xf numFmtId="0" fontId="22" fillId="0" borderId="13" xfId="0" applyFont="1" applyBorder="1" applyAlignment="1">
      <alignment horizontal="center" vertical="center" wrapText="1"/>
    </xf>
    <xf numFmtId="0" fontId="24" fillId="14" borderId="21" xfId="0" applyFont="1" applyFill="1" applyBorder="1" applyAlignment="1" applyProtection="1">
      <alignment horizontal="center" vertical="center"/>
      <protection locked="0"/>
    </xf>
    <xf numFmtId="0" fontId="24" fillId="0" borderId="18" xfId="0" applyFont="1" applyBorder="1"/>
    <xf numFmtId="0" fontId="24" fillId="15" borderId="28" xfId="0" applyFont="1" applyFill="1" applyBorder="1" applyAlignment="1">
      <alignment horizontal="center" vertical="center"/>
    </xf>
    <xf numFmtId="0" fontId="24" fillId="10" borderId="34" xfId="0" applyFont="1" applyFill="1" applyBorder="1" applyAlignment="1">
      <alignment horizontal="center" vertical="center"/>
    </xf>
    <xf numFmtId="0" fontId="30" fillId="2" borderId="6" xfId="1" applyFont="1" applyFill="1" applyBorder="1" applyAlignment="1" applyProtection="1">
      <alignment horizontal="center" vertical="center" wrapText="1"/>
      <protection locked="0"/>
    </xf>
    <xf numFmtId="0" fontId="24" fillId="14" borderId="33" xfId="1" applyFont="1" applyFill="1" applyBorder="1" applyAlignment="1" applyProtection="1">
      <alignment horizontal="center" vertical="center" wrapText="1"/>
      <protection locked="0"/>
    </xf>
    <xf numFmtId="0" fontId="29" fillId="2" borderId="1" xfId="1" applyFont="1" applyFill="1" applyBorder="1" applyAlignment="1">
      <alignment horizontal="center" vertical="center" wrapText="1"/>
    </xf>
    <xf numFmtId="0" fontId="30" fillId="2" borderId="1" xfId="1" applyFont="1" applyFill="1" applyBorder="1" applyAlignment="1">
      <alignment horizontal="center" vertical="center" wrapText="1"/>
    </xf>
    <xf numFmtId="0" fontId="19" fillId="14" borderId="1" xfId="1" applyFont="1" applyFill="1" applyBorder="1" applyAlignment="1" applyProtection="1">
      <alignment horizontal="left" vertical="center" wrapText="1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0" fontId="18" fillId="34" borderId="1" xfId="0" applyFont="1" applyFill="1" applyBorder="1" applyAlignment="1">
      <alignment horizontal="center" vertical="center" textRotation="90" wrapText="1"/>
    </xf>
    <xf numFmtId="0" fontId="4" fillId="0" borderId="31" xfId="0" applyFont="1" applyBorder="1" applyAlignment="1" applyProtection="1">
      <alignment horizontal="left" vertical="center" wrapText="1"/>
      <protection locked="0"/>
    </xf>
    <xf numFmtId="0" fontId="24" fillId="10" borderId="1" xfId="0" applyFont="1" applyFill="1" applyBorder="1" applyAlignment="1">
      <alignment horizontal="center" vertical="center"/>
    </xf>
    <xf numFmtId="0" fontId="99" fillId="15" borderId="18" xfId="0" applyFont="1" applyFill="1" applyBorder="1" applyAlignment="1">
      <alignment horizontal="center" vertical="center" textRotation="90" wrapText="1"/>
    </xf>
    <xf numFmtId="0" fontId="31" fillId="0" borderId="1" xfId="0" applyFont="1" applyBorder="1" applyAlignment="1" applyProtection="1">
      <alignment vertical="center" wrapText="1"/>
      <protection locked="0"/>
    </xf>
    <xf numFmtId="0" fontId="24" fillId="0" borderId="1" xfId="0" applyFont="1" applyBorder="1" applyProtection="1">
      <protection locked="0"/>
    </xf>
    <xf numFmtId="0" fontId="32" fillId="0" borderId="1" xfId="0" applyFont="1" applyBorder="1" applyAlignment="1" applyProtection="1">
      <alignment horizontal="left" vertical="center" wrapText="1"/>
      <protection locked="0"/>
    </xf>
    <xf numFmtId="0" fontId="5" fillId="13" borderId="10" xfId="0" applyFont="1" applyFill="1" applyBorder="1" applyAlignment="1" applyProtection="1">
      <alignment horizontal="center" vertical="center" textRotation="90" wrapText="1"/>
      <protection locked="0"/>
    </xf>
    <xf numFmtId="0" fontId="4" fillId="2" borderId="1" xfId="1" applyFont="1" applyFill="1" applyBorder="1" applyAlignment="1" applyProtection="1">
      <alignment horizontal="center" vertical="center" wrapText="1"/>
      <protection locked="0"/>
    </xf>
    <xf numFmtId="0" fontId="4" fillId="10" borderId="19" xfId="1" applyFont="1" applyFill="1" applyBorder="1" applyAlignment="1">
      <alignment horizontal="center" vertical="center"/>
    </xf>
    <xf numFmtId="0" fontId="24" fillId="15" borderId="18" xfId="1" quotePrefix="1" applyFont="1" applyFill="1" applyBorder="1" applyAlignment="1">
      <alignment horizontal="center" vertical="center" wrapText="1"/>
    </xf>
    <xf numFmtId="0" fontId="24" fillId="15" borderId="28" xfId="1" quotePrefix="1" applyFont="1" applyFill="1" applyBorder="1" applyAlignment="1">
      <alignment horizontal="center" vertical="center" wrapText="1"/>
    </xf>
    <xf numFmtId="0" fontId="42" fillId="0" borderId="19" xfId="1" applyFont="1" applyBorder="1" applyAlignment="1">
      <alignment horizontal="center" vertical="center" wrapText="1"/>
    </xf>
    <xf numFmtId="0" fontId="10" fillId="9" borderId="1" xfId="1" applyFont="1" applyFill="1" applyBorder="1" applyAlignment="1" applyProtection="1">
      <alignment horizontal="center" vertical="center" wrapText="1"/>
      <protection locked="0"/>
    </xf>
    <xf numFmtId="0" fontId="5" fillId="21" borderId="13" xfId="1" applyFont="1" applyFill="1" applyBorder="1" applyAlignment="1" applyProtection="1">
      <alignment horizontal="center" vertical="center"/>
      <protection locked="0"/>
    </xf>
    <xf numFmtId="16" fontId="4" fillId="21" borderId="13" xfId="1" applyNumberFormat="1" applyFont="1" applyFill="1" applyBorder="1" applyAlignment="1" applyProtection="1">
      <alignment horizontal="center" vertical="center" wrapText="1"/>
      <protection locked="0"/>
    </xf>
    <xf numFmtId="0" fontId="80" fillId="15" borderId="1" xfId="1" applyFont="1" applyFill="1" applyBorder="1" applyAlignment="1" applyProtection="1">
      <alignment horizontal="center" vertical="center" wrapText="1"/>
      <protection locked="0"/>
    </xf>
    <xf numFmtId="0" fontId="80" fillId="14" borderId="18" xfId="1" applyFont="1" applyFill="1" applyBorder="1" applyAlignment="1" applyProtection="1">
      <alignment horizontal="center" vertical="center" wrapText="1"/>
      <protection locked="0"/>
    </xf>
    <xf numFmtId="0" fontId="80" fillId="15" borderId="28" xfId="1" applyFont="1" applyFill="1" applyBorder="1" applyAlignment="1" applyProtection="1">
      <alignment horizontal="center" vertical="center" wrapText="1"/>
      <protection locked="0"/>
    </xf>
    <xf numFmtId="0" fontId="24" fillId="15" borderId="28" xfId="3" applyFont="1" applyFill="1" applyBorder="1" applyAlignment="1" applyProtection="1">
      <alignment horizontal="center" vertical="center"/>
      <protection locked="0"/>
    </xf>
    <xf numFmtId="16" fontId="4" fillId="17" borderId="1" xfId="1" applyNumberFormat="1" applyFont="1" applyFill="1" applyBorder="1" applyAlignment="1" applyProtection="1">
      <alignment horizontal="center" vertical="center"/>
      <protection locked="0"/>
    </xf>
    <xf numFmtId="0" fontId="14" fillId="9" borderId="1" xfId="1" applyFont="1" applyFill="1" applyBorder="1" applyAlignment="1" applyProtection="1">
      <alignment horizontal="center" vertical="center" wrapText="1"/>
      <protection locked="0"/>
    </xf>
    <xf numFmtId="0" fontId="27" fillId="2" borderId="18" xfId="3" applyFont="1" applyFill="1" applyBorder="1" applyAlignment="1">
      <alignment horizontal="center" vertical="center" textRotation="90"/>
    </xf>
    <xf numFmtId="0" fontId="99" fillId="15" borderId="18" xfId="1" applyFont="1" applyFill="1" applyBorder="1" applyAlignment="1">
      <alignment horizontal="center" vertical="center" textRotation="90" wrapText="1"/>
    </xf>
    <xf numFmtId="0" fontId="22" fillId="14" borderId="1" xfId="1" quotePrefix="1" applyFont="1" applyFill="1" applyBorder="1" applyAlignment="1">
      <alignment horizontal="center" vertical="center" wrapText="1"/>
    </xf>
    <xf numFmtId="0" fontId="18" fillId="36" borderId="18" xfId="1" applyFont="1" applyFill="1" applyBorder="1" applyAlignment="1">
      <alignment horizontal="center" vertical="center" textRotation="90" wrapText="1"/>
    </xf>
    <xf numFmtId="0" fontId="24" fillId="2" borderId="1" xfId="1" applyFont="1" applyFill="1" applyBorder="1" applyAlignment="1">
      <alignment horizontal="center" vertical="center"/>
    </xf>
    <xf numFmtId="0" fontId="24" fillId="0" borderId="42" xfId="1" applyFont="1" applyBorder="1" applyAlignment="1" applyProtection="1">
      <alignment horizontal="center" vertical="center" wrapText="1"/>
      <protection locked="0"/>
    </xf>
    <xf numFmtId="0" fontId="10" fillId="41" borderId="1" xfId="3" applyFont="1" applyFill="1" applyBorder="1" applyAlignment="1" applyProtection="1">
      <alignment horizontal="center" vertical="center"/>
      <protection locked="0"/>
    </xf>
    <xf numFmtId="0" fontId="10" fillId="9" borderId="1" xfId="1" applyFont="1" applyFill="1" applyBorder="1" applyAlignment="1">
      <alignment horizontal="center" vertical="center" wrapText="1"/>
    </xf>
    <xf numFmtId="0" fontId="23" fillId="0" borderId="13" xfId="0" applyFont="1" applyBorder="1" applyAlignment="1" applyProtection="1">
      <alignment horizontal="center" vertical="center" wrapText="1"/>
      <protection locked="0"/>
    </xf>
    <xf numFmtId="0" fontId="5" fillId="0" borderId="13" xfId="0" applyFont="1" applyBorder="1" applyProtection="1">
      <protection locked="0"/>
    </xf>
    <xf numFmtId="0" fontId="4" fillId="43" borderId="13" xfId="0" applyFont="1" applyFill="1" applyBorder="1" applyAlignment="1" applyProtection="1">
      <alignment horizontal="center" vertical="center"/>
      <protection locked="0"/>
    </xf>
    <xf numFmtId="0" fontId="4" fillId="43" borderId="13" xfId="0" applyFont="1" applyFill="1" applyBorder="1" applyProtection="1">
      <protection locked="0"/>
    </xf>
    <xf numFmtId="0" fontId="5" fillId="0" borderId="13" xfId="0" applyFont="1" applyBorder="1" applyAlignment="1" applyProtection="1">
      <alignment vertical="center"/>
      <protection locked="0"/>
    </xf>
    <xf numFmtId="0" fontId="5" fillId="0" borderId="13" xfId="0" applyFont="1" applyBorder="1" applyAlignment="1" applyProtection="1">
      <alignment horizontal="center" vertical="center" wrapText="1"/>
      <protection locked="0"/>
    </xf>
    <xf numFmtId="0" fontId="24" fillId="0" borderId="13" xfId="0" applyFont="1" applyBorder="1" applyAlignment="1" applyProtection="1">
      <alignment vertical="center"/>
      <protection locked="0"/>
    </xf>
    <xf numFmtId="0" fontId="24" fillId="0" borderId="13" xfId="0" applyFont="1" applyBorder="1" applyProtection="1">
      <protection locked="0"/>
    </xf>
    <xf numFmtId="0" fontId="24" fillId="43" borderId="13" xfId="0" applyFont="1" applyFill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24" fillId="14" borderId="18" xfId="1" applyFont="1" applyFill="1" applyBorder="1" applyAlignment="1" applyProtection="1">
      <alignment horizontal="center" vertical="center" wrapText="1"/>
      <protection locked="0"/>
    </xf>
    <xf numFmtId="0" fontId="24" fillId="2" borderId="1" xfId="1" applyFont="1" applyFill="1" applyBorder="1" applyAlignment="1" applyProtection="1">
      <alignment horizontal="center" vertical="center"/>
      <protection locked="0"/>
    </xf>
    <xf numFmtId="0" fontId="17" fillId="2" borderId="1" xfId="1" applyFont="1" applyFill="1" applyBorder="1" applyAlignment="1" applyProtection="1">
      <alignment horizontal="center" vertical="center" wrapText="1"/>
      <protection locked="0"/>
    </xf>
    <xf numFmtId="0" fontId="18" fillId="31" borderId="1" xfId="0" applyFont="1" applyFill="1" applyBorder="1" applyAlignment="1">
      <alignment horizontal="center" vertical="center" textRotation="90" wrapText="1"/>
    </xf>
    <xf numFmtId="0" fontId="28" fillId="10" borderId="1" xfId="0" applyFont="1" applyFill="1" applyBorder="1" applyAlignment="1">
      <alignment horizontal="center" vertical="center"/>
    </xf>
    <xf numFmtId="0" fontId="24" fillId="10" borderId="19" xfId="0" applyFont="1" applyFill="1" applyBorder="1" applyAlignment="1">
      <alignment horizontal="center" vertical="center"/>
    </xf>
    <xf numFmtId="0" fontId="24" fillId="14" borderId="1" xfId="0" applyFont="1" applyFill="1" applyBorder="1" applyAlignment="1" applyProtection="1">
      <alignment horizontal="left" vertical="center"/>
      <protection locked="0"/>
    </xf>
    <xf numFmtId="0" fontId="6" fillId="0" borderId="20" xfId="0" applyFont="1" applyBorder="1" applyAlignment="1">
      <alignment horizontal="center" vertical="center" wrapText="1"/>
    </xf>
    <xf numFmtId="0" fontId="99" fillId="59" borderId="1" xfId="0" applyFont="1" applyFill="1" applyBorder="1" applyAlignment="1">
      <alignment horizontal="center" vertical="center" textRotation="90" wrapText="1"/>
    </xf>
    <xf numFmtId="0" fontId="22" fillId="15" borderId="28" xfId="0" applyFont="1" applyFill="1" applyBorder="1" applyAlignment="1" applyProtection="1">
      <alignment horizontal="center" vertical="center"/>
      <protection locked="0"/>
    </xf>
    <xf numFmtId="0" fontId="5" fillId="10" borderId="13" xfId="0" applyFont="1" applyFill="1" applyBorder="1" applyAlignment="1">
      <alignment horizontal="center" vertical="center"/>
    </xf>
    <xf numFmtId="0" fontId="10" fillId="0" borderId="39" xfId="1" applyFont="1" applyBorder="1" applyAlignment="1" applyProtection="1">
      <alignment horizontal="center" vertical="center"/>
      <protection locked="0"/>
    </xf>
    <xf numFmtId="0" fontId="4" fillId="11" borderId="6" xfId="1" applyFont="1" applyFill="1" applyBorder="1" applyAlignment="1" applyProtection="1">
      <alignment horizontal="center" vertical="center"/>
      <protection locked="0"/>
    </xf>
    <xf numFmtId="0" fontId="41" fillId="0" borderId="1" xfId="1" applyFont="1" applyBorder="1" applyAlignment="1">
      <alignment horizontal="center" vertical="center"/>
    </xf>
    <xf numFmtId="0" fontId="4" fillId="0" borderId="46" xfId="1" applyFont="1" applyBorder="1" applyAlignment="1" applyProtection="1">
      <alignment horizontal="left" vertical="center" wrapText="1"/>
      <protection locked="0"/>
    </xf>
    <xf numFmtId="0" fontId="4" fillId="14" borderId="19" xfId="1" applyFont="1" applyFill="1" applyBorder="1" applyAlignment="1" applyProtection="1">
      <alignment vertical="center" wrapText="1"/>
      <protection locked="0"/>
    </xf>
    <xf numFmtId="165" fontId="14" fillId="2" borderId="1" xfId="1" applyNumberFormat="1" applyFont="1" applyFill="1" applyBorder="1" applyAlignment="1" applyProtection="1">
      <alignment vertical="center" wrapText="1"/>
      <protection locked="0"/>
    </xf>
    <xf numFmtId="0" fontId="19" fillId="14" borderId="6" xfId="1" applyFont="1" applyFill="1" applyBorder="1" applyAlignment="1">
      <alignment horizontal="left" vertical="center" wrapText="1"/>
    </xf>
    <xf numFmtId="165" fontId="14" fillId="2" borderId="0" xfId="1" applyNumberFormat="1" applyFont="1" applyFill="1" applyAlignment="1" applyProtection="1">
      <alignment vertical="center" wrapText="1"/>
      <protection locked="0"/>
    </xf>
    <xf numFmtId="0" fontId="12" fillId="7" borderId="23" xfId="1" applyFont="1" applyFill="1" applyBorder="1" applyAlignment="1" applyProtection="1">
      <alignment horizontal="center" vertical="center" wrapText="1"/>
      <protection locked="0"/>
    </xf>
    <xf numFmtId="0" fontId="13" fillId="10" borderId="6" xfId="1" applyFont="1" applyFill="1" applyBorder="1" applyAlignment="1" applyProtection="1">
      <alignment horizontal="center" vertical="center" wrapText="1"/>
      <protection locked="0"/>
    </xf>
    <xf numFmtId="0" fontId="4" fillId="2" borderId="0" xfId="1" applyFont="1" applyFill="1" applyAlignment="1" applyProtection="1">
      <alignment horizontal="center" vertical="center" wrapText="1"/>
      <protection locked="0"/>
    </xf>
    <xf numFmtId="0" fontId="4" fillId="2" borderId="13" xfId="1" applyFont="1" applyFill="1" applyBorder="1" applyAlignment="1">
      <alignment horizontal="center" vertical="center" wrapText="1"/>
    </xf>
    <xf numFmtId="166" fontId="4" fillId="2" borderId="15" xfId="1" applyNumberFormat="1" applyFont="1" applyFill="1" applyBorder="1" applyAlignment="1" applyProtection="1">
      <alignment horizontal="center" vertical="center" wrapText="1"/>
      <protection locked="0"/>
    </xf>
    <xf numFmtId="0" fontId="4" fillId="2" borderId="1" xfId="1" applyFont="1" applyFill="1" applyBorder="1" applyAlignment="1">
      <alignment horizontal="center" vertical="center" wrapText="1"/>
    </xf>
    <xf numFmtId="46" fontId="32" fillId="17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49" xfId="1" applyFont="1" applyBorder="1" applyAlignment="1" applyProtection="1">
      <alignment vertical="center" wrapText="1"/>
      <protection locked="0"/>
    </xf>
    <xf numFmtId="0" fontId="12" fillId="0" borderId="2" xfId="1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horizontal="center" vertical="center"/>
      <protection locked="0"/>
    </xf>
    <xf numFmtId="0" fontId="24" fillId="0" borderId="18" xfId="3" applyFont="1" applyBorder="1" applyAlignment="1" applyProtection="1">
      <alignment horizontal="center" vertical="center"/>
      <protection locked="0"/>
    </xf>
    <xf numFmtId="0" fontId="24" fillId="14" borderId="1" xfId="3" applyFont="1" applyFill="1" applyBorder="1" applyAlignment="1" applyProtection="1">
      <alignment horizontal="center" vertical="center"/>
      <protection locked="0"/>
    </xf>
    <xf numFmtId="0" fontId="5" fillId="17" borderId="6" xfId="1" applyFont="1" applyFill="1" applyBorder="1" applyAlignment="1" applyProtection="1">
      <alignment horizontal="center" vertical="center"/>
      <protection locked="0"/>
    </xf>
    <xf numFmtId="0" fontId="5" fillId="21" borderId="1" xfId="1" applyFont="1" applyFill="1" applyBorder="1" applyAlignment="1" applyProtection="1">
      <alignment horizontal="center" vertical="center"/>
      <protection locked="0"/>
    </xf>
    <xf numFmtId="16" fontId="4" fillId="21" borderId="1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13" xfId="1" applyFont="1" applyBorder="1" applyAlignment="1" applyProtection="1">
      <alignment horizontal="left" vertical="center"/>
      <protection locked="0"/>
    </xf>
    <xf numFmtId="0" fontId="22" fillId="0" borderId="10" xfId="1" applyFont="1" applyBorder="1" applyAlignment="1" applyProtection="1">
      <alignment horizontal="center" vertical="center" wrapText="1"/>
      <protection locked="0"/>
    </xf>
    <xf numFmtId="0" fontId="23" fillId="0" borderId="10" xfId="1" applyFont="1" applyBorder="1" applyAlignment="1" applyProtection="1">
      <alignment horizontal="center" vertical="center" wrapText="1"/>
      <protection locked="0"/>
    </xf>
    <xf numFmtId="0" fontId="18" fillId="24" borderId="13" xfId="1" applyFont="1" applyFill="1" applyBorder="1" applyAlignment="1">
      <alignment horizontal="center" vertical="center" textRotation="90" wrapText="1"/>
    </xf>
    <xf numFmtId="0" fontId="24" fillId="11" borderId="13" xfId="1" applyFont="1" applyFill="1" applyBorder="1" applyAlignment="1" applyProtection="1">
      <alignment horizontal="center" vertical="center"/>
      <protection locked="0"/>
    </xf>
    <xf numFmtId="0" fontId="5" fillId="39" borderId="1" xfId="1" applyFont="1" applyFill="1" applyBorder="1" applyAlignment="1" applyProtection="1">
      <alignment horizontal="center" vertical="center"/>
      <protection locked="0"/>
    </xf>
    <xf numFmtId="0" fontId="4" fillId="39" borderId="1" xfId="1" applyFont="1" applyFill="1" applyBorder="1" applyAlignment="1">
      <alignment horizontal="center" vertical="center" wrapText="1"/>
    </xf>
    <xf numFmtId="0" fontId="16" fillId="0" borderId="1" xfId="1" applyFont="1" applyBorder="1" applyAlignment="1" applyProtection="1">
      <alignment horizontal="center" vertical="center"/>
      <protection locked="0"/>
    </xf>
    <xf numFmtId="0" fontId="18" fillId="32" borderId="1" xfId="3" applyFont="1" applyFill="1" applyBorder="1" applyAlignment="1">
      <alignment horizontal="center" vertical="center" textRotation="90" wrapText="1"/>
    </xf>
    <xf numFmtId="0" fontId="4" fillId="0" borderId="37" xfId="3" applyFont="1" applyBorder="1" applyAlignment="1" applyProtection="1">
      <alignment horizontal="left" vertical="center" wrapText="1"/>
      <protection locked="0"/>
    </xf>
    <xf numFmtId="0" fontId="22" fillId="0" borderId="6" xfId="3" applyFont="1" applyBorder="1" applyAlignment="1" applyProtection="1">
      <alignment horizontal="center" vertical="center" wrapText="1"/>
      <protection locked="0"/>
    </xf>
    <xf numFmtId="0" fontId="23" fillId="0" borderId="6" xfId="3" applyFont="1" applyBorder="1" applyAlignment="1" applyProtection="1">
      <alignment horizontal="center" vertical="center" wrapText="1"/>
      <protection locked="0"/>
    </xf>
    <xf numFmtId="0" fontId="5" fillId="0" borderId="6" xfId="3" applyFont="1" applyBorder="1" applyAlignment="1" applyProtection="1">
      <alignment horizontal="center" vertical="center"/>
      <protection locked="0"/>
    </xf>
    <xf numFmtId="0" fontId="1" fillId="0" borderId="6" xfId="3" applyBorder="1"/>
    <xf numFmtId="16" fontId="5" fillId="0" borderId="6" xfId="3" applyNumberFormat="1" applyFont="1" applyBorder="1" applyAlignment="1" applyProtection="1">
      <alignment horizontal="center" vertical="center" wrapText="1"/>
      <protection locked="0"/>
    </xf>
    <xf numFmtId="16" fontId="5" fillId="0" borderId="33" xfId="3" applyNumberFormat="1" applyFont="1" applyBorder="1" applyAlignment="1" applyProtection="1">
      <alignment horizontal="center" vertical="center" wrapText="1"/>
      <protection locked="0"/>
    </xf>
    <xf numFmtId="0" fontId="24" fillId="15" borderId="33" xfId="3" applyFont="1" applyFill="1" applyBorder="1" applyAlignment="1" applyProtection="1">
      <alignment horizontal="center" vertical="center" wrapText="1"/>
      <protection locked="0"/>
    </xf>
    <xf numFmtId="0" fontId="24" fillId="0" borderId="6" xfId="3" applyFont="1" applyBorder="1" applyAlignment="1" applyProtection="1">
      <alignment horizontal="center" vertical="center"/>
      <protection locked="0"/>
    </xf>
    <xf numFmtId="0" fontId="24" fillId="10" borderId="1" xfId="3" applyFont="1" applyFill="1" applyBorder="1" applyAlignment="1">
      <alignment horizontal="center" vertical="center"/>
    </xf>
    <xf numFmtId="0" fontId="40" fillId="0" borderId="1" xfId="3" applyFont="1" applyBorder="1" applyAlignment="1" applyProtection="1">
      <alignment horizontal="left" vertical="center" wrapText="1"/>
      <protection locked="0"/>
    </xf>
    <xf numFmtId="0" fontId="22" fillId="0" borderId="1" xfId="3" applyFont="1" applyBorder="1" applyAlignment="1" applyProtection="1">
      <alignment horizontal="center" vertical="center" wrapText="1"/>
      <protection locked="0"/>
    </xf>
    <xf numFmtId="0" fontId="23" fillId="0" borderId="1" xfId="3" applyFont="1" applyBorder="1" applyAlignment="1" applyProtection="1">
      <alignment horizontal="center" vertical="center" wrapText="1"/>
      <protection locked="0"/>
    </xf>
    <xf numFmtId="0" fontId="1" fillId="0" borderId="1" xfId="3" applyBorder="1"/>
    <xf numFmtId="0" fontId="1" fillId="0" borderId="33" xfId="3" applyBorder="1"/>
    <xf numFmtId="0" fontId="24" fillId="0" borderId="33" xfId="3" applyFont="1" applyBorder="1" applyAlignment="1" applyProtection="1">
      <alignment vertical="center" wrapText="1"/>
      <protection locked="0"/>
    </xf>
    <xf numFmtId="0" fontId="24" fillId="14" borderId="33" xfId="3" applyFont="1" applyFill="1" applyBorder="1" applyAlignment="1" applyProtection="1">
      <alignment horizontal="center" vertical="center" wrapText="1"/>
      <protection locked="0"/>
    </xf>
    <xf numFmtId="0" fontId="24" fillId="10" borderId="33" xfId="3" applyFont="1" applyFill="1" applyBorder="1" applyAlignment="1">
      <alignment horizontal="center" vertical="center"/>
    </xf>
    <xf numFmtId="0" fontId="5" fillId="9" borderId="24" xfId="1" applyFont="1" applyFill="1" applyBorder="1" applyAlignment="1" applyProtection="1">
      <alignment horizontal="center" vertical="center" wrapText="1"/>
      <protection locked="0"/>
    </xf>
    <xf numFmtId="0" fontId="133" fillId="41" borderId="1" xfId="1" applyFont="1" applyFill="1" applyBorder="1" applyAlignment="1" applyProtection="1">
      <alignment horizontal="center" vertical="center"/>
      <protection locked="0"/>
    </xf>
    <xf numFmtId="0" fontId="24" fillId="41" borderId="1" xfId="1" applyFont="1" applyFill="1" applyBorder="1" applyAlignment="1" applyProtection="1">
      <alignment horizontal="center" vertical="center"/>
      <protection locked="0"/>
    </xf>
    <xf numFmtId="0" fontId="2" fillId="0" borderId="6" xfId="1" applyBorder="1" applyAlignment="1" applyProtection="1">
      <alignment horizontal="center"/>
      <protection locked="0"/>
    </xf>
    <xf numFmtId="0" fontId="133" fillId="0" borderId="1" xfId="1" applyFont="1" applyBorder="1" applyAlignment="1" applyProtection="1">
      <alignment horizontal="center" vertical="center"/>
      <protection locked="0"/>
    </xf>
    <xf numFmtId="0" fontId="2" fillId="0" borderId="13" xfId="1" applyBorder="1" applyAlignment="1" applyProtection="1">
      <alignment horizontal="center"/>
      <protection locked="0"/>
    </xf>
    <xf numFmtId="0" fontId="22" fillId="0" borderId="28" xfId="1" applyFont="1" applyBorder="1" applyAlignment="1" applyProtection="1">
      <alignment horizontal="center" vertical="center"/>
      <protection locked="0"/>
    </xf>
    <xf numFmtId="0" fontId="10" fillId="0" borderId="44" xfId="1" applyFont="1" applyBorder="1" applyAlignment="1" applyProtection="1">
      <alignment horizontal="center" vertical="center"/>
      <protection locked="0"/>
    </xf>
    <xf numFmtId="168" fontId="89" fillId="11" borderId="1" xfId="1" applyNumberFormat="1" applyFont="1" applyFill="1" applyBorder="1" applyAlignment="1" applyProtection="1">
      <alignment horizontal="center" vertical="center"/>
      <protection locked="0"/>
    </xf>
    <xf numFmtId="0" fontId="10" fillId="41" borderId="1" xfId="1" applyFont="1" applyFill="1" applyBorder="1" applyAlignment="1" applyProtection="1">
      <alignment horizontal="center" vertical="center"/>
      <protection locked="0"/>
    </xf>
    <xf numFmtId="0" fontId="24" fillId="17" borderId="19" xfId="1" applyFont="1" applyFill="1" applyBorder="1" applyAlignment="1" applyProtection="1">
      <alignment horizontal="center" vertical="center" wrapText="1"/>
      <protection locked="0"/>
    </xf>
    <xf numFmtId="0" fontId="24" fillId="17" borderId="6" xfId="1" applyFont="1" applyFill="1" applyBorder="1" applyAlignment="1" applyProtection="1">
      <alignment horizontal="center" vertical="center" wrapText="1"/>
      <protection locked="0"/>
    </xf>
    <xf numFmtId="0" fontId="10" fillId="0" borderId="6" xfId="1" applyFont="1" applyBorder="1" applyAlignment="1" applyProtection="1">
      <alignment horizontal="center" vertical="center"/>
      <protection locked="0"/>
    </xf>
    <xf numFmtId="0" fontId="24" fillId="17" borderId="1" xfId="1" applyFont="1" applyFill="1" applyBorder="1" applyAlignment="1" applyProtection="1">
      <alignment horizontal="center" vertical="center" wrapText="1"/>
      <protection locked="0"/>
    </xf>
    <xf numFmtId="0" fontId="17" fillId="11" borderId="1" xfId="1" applyFont="1" applyFill="1" applyBorder="1" applyAlignment="1" applyProtection="1">
      <alignment horizontal="center" vertical="center"/>
      <protection locked="0"/>
    </xf>
    <xf numFmtId="0" fontId="23" fillId="0" borderId="18" xfId="1" applyFont="1" applyBorder="1" applyAlignment="1" applyProtection="1">
      <alignment horizontal="center" vertical="center" wrapText="1"/>
      <protection locked="0"/>
    </xf>
    <xf numFmtId="0" fontId="106" fillId="24" borderId="18" xfId="1" applyFont="1" applyFill="1" applyBorder="1" applyAlignment="1">
      <alignment horizontal="center" vertical="center" textRotation="90"/>
    </xf>
    <xf numFmtId="0" fontId="4" fillId="0" borderId="16" xfId="1" applyFont="1" applyBorder="1" applyAlignment="1" applyProtection="1">
      <alignment horizontal="left" vertical="center" wrapText="1"/>
      <protection locked="0"/>
    </xf>
    <xf numFmtId="0" fontId="24" fillId="15" borderId="1" xfId="0" applyFont="1" applyFill="1" applyBorder="1" applyAlignment="1" applyProtection="1">
      <alignment horizontal="center" vertical="center" wrapText="1"/>
      <protection locked="0"/>
    </xf>
    <xf numFmtId="0" fontId="18" fillId="52" borderId="1" xfId="0" applyFont="1" applyFill="1" applyBorder="1" applyAlignment="1">
      <alignment horizontal="center" vertical="center" textRotation="90" wrapText="1"/>
    </xf>
    <xf numFmtId="0" fontId="88" fillId="42" borderId="18" xfId="0" applyFont="1" applyFill="1" applyBorder="1" applyAlignment="1">
      <alignment horizontal="center" vertical="center" textRotation="90"/>
    </xf>
    <xf numFmtId="0" fontId="5" fillId="0" borderId="18" xfId="0" applyFont="1" applyBorder="1" applyAlignment="1" applyProtection="1">
      <alignment horizontal="center" vertical="center" wrapText="1"/>
      <protection locked="0"/>
    </xf>
    <xf numFmtId="0" fontId="13" fillId="10" borderId="19" xfId="0" applyFont="1" applyFill="1" applyBorder="1" applyAlignment="1">
      <alignment horizontal="center" vertical="center"/>
    </xf>
    <xf numFmtId="0" fontId="135" fillId="2" borderId="1" xfId="1" applyFont="1" applyFill="1" applyBorder="1" applyAlignment="1">
      <alignment horizontal="center" vertical="center" wrapText="1"/>
    </xf>
    <xf numFmtId="0" fontId="50" fillId="0" borderId="6" xfId="1" applyFont="1" applyBorder="1" applyAlignment="1">
      <alignment horizontal="center" vertical="center"/>
    </xf>
    <xf numFmtId="0" fontId="18" fillId="15" borderId="18" xfId="1" applyFont="1" applyFill="1" applyBorder="1" applyAlignment="1">
      <alignment horizontal="center" vertical="center" textRotation="90" wrapText="1"/>
    </xf>
    <xf numFmtId="0" fontId="49" fillId="28" borderId="1" xfId="0" applyFont="1" applyFill="1" applyBorder="1" applyAlignment="1">
      <alignment horizontal="center" vertical="center" textRotation="90" wrapText="1"/>
    </xf>
    <xf numFmtId="0" fontId="5" fillId="0" borderId="31" xfId="0" applyFont="1" applyBorder="1" applyAlignment="1">
      <alignment horizontal="left" vertical="center" wrapText="1"/>
    </xf>
    <xf numFmtId="0" fontId="32" fillId="0" borderId="37" xfId="0" applyFont="1" applyBorder="1" applyAlignment="1" applyProtection="1">
      <alignment horizontal="left" vertical="center" wrapText="1"/>
      <protection locked="0"/>
    </xf>
    <xf numFmtId="0" fontId="22" fillId="0" borderId="6" xfId="0" applyFont="1" applyBorder="1" applyAlignment="1">
      <alignment horizontal="center" vertical="center" wrapText="1"/>
    </xf>
    <xf numFmtId="0" fontId="80" fillId="0" borderId="6" xfId="0" applyFont="1" applyBorder="1" applyAlignment="1" applyProtection="1">
      <alignment horizontal="left" vertical="center" wrapText="1"/>
      <protection locked="0"/>
    </xf>
    <xf numFmtId="0" fontId="80" fillId="0" borderId="6" xfId="0" applyFont="1" applyBorder="1" applyAlignment="1" applyProtection="1">
      <alignment horizontal="center" vertical="center" wrapText="1"/>
      <protection locked="0"/>
    </xf>
    <xf numFmtId="0" fontId="4" fillId="56" borderId="21" xfId="1" applyFont="1" applyFill="1" applyBorder="1" applyAlignment="1">
      <alignment horizontal="center" vertical="center" wrapText="1"/>
    </xf>
    <xf numFmtId="0" fontId="2" fillId="10" borderId="1" xfId="1" applyFill="1" applyBorder="1" applyAlignment="1">
      <alignment horizontal="center" vertical="center"/>
    </xf>
    <xf numFmtId="0" fontId="5" fillId="0" borderId="18" xfId="1" applyFont="1" applyBorder="1"/>
    <xf numFmtId="0" fontId="22" fillId="0" borderId="0" xfId="1" applyFont="1" applyAlignment="1" applyProtection="1">
      <alignment horizontal="center" vertical="center"/>
      <protection locked="0"/>
    </xf>
    <xf numFmtId="0" fontId="53" fillId="0" borderId="13" xfId="1" applyFont="1" applyBorder="1" applyAlignment="1">
      <alignment horizontal="left" vertical="center" wrapText="1"/>
    </xf>
    <xf numFmtId="0" fontId="54" fillId="0" borderId="13" xfId="1" applyFont="1" applyBorder="1" applyAlignment="1">
      <alignment horizontal="center" vertical="center" wrapText="1"/>
    </xf>
    <xf numFmtId="0" fontId="55" fillId="0" borderId="13" xfId="1" applyFont="1" applyBorder="1" applyAlignment="1">
      <alignment horizontal="center" vertical="center" wrapText="1"/>
    </xf>
    <xf numFmtId="0" fontId="76" fillId="2" borderId="1" xfId="1" applyFont="1" applyFill="1" applyBorder="1" applyAlignment="1" applyProtection="1">
      <alignment horizontal="center" vertical="center" wrapText="1"/>
      <protection locked="0"/>
    </xf>
    <xf numFmtId="0" fontId="5" fillId="0" borderId="21" xfId="1" applyFont="1" applyBorder="1" applyAlignment="1">
      <alignment horizontal="left" vertical="center" wrapText="1"/>
    </xf>
    <xf numFmtId="0" fontId="5" fillId="0" borderId="13" xfId="1" applyFont="1" applyBorder="1" applyAlignment="1">
      <alignment horizontal="left" vertical="center"/>
    </xf>
    <xf numFmtId="0" fontId="5" fillId="0" borderId="13" xfId="1" applyFont="1" applyBorder="1" applyAlignment="1">
      <alignment vertical="center" wrapText="1"/>
    </xf>
    <xf numFmtId="1" fontId="24" fillId="0" borderId="13" xfId="1" applyNumberFormat="1" applyFont="1" applyBorder="1" applyAlignment="1">
      <alignment horizontal="center" vertical="center"/>
    </xf>
    <xf numFmtId="0" fontId="68" fillId="7" borderId="1" xfId="0" applyFont="1" applyFill="1" applyBorder="1" applyAlignment="1" applyProtection="1">
      <alignment horizontal="center" vertical="center" textRotation="90" wrapText="1"/>
      <protection locked="0"/>
    </xf>
    <xf numFmtId="0" fontId="5" fillId="0" borderId="31" xfId="0" applyFont="1" applyBorder="1" applyAlignment="1" applyProtection="1">
      <alignment horizontal="left" vertical="center" wrapText="1"/>
      <protection locked="0"/>
    </xf>
    <xf numFmtId="0" fontId="22" fillId="0" borderId="19" xfId="0" applyFont="1" applyBorder="1" applyAlignment="1">
      <alignment horizontal="center" vertical="center" wrapText="1"/>
    </xf>
    <xf numFmtId="0" fontId="24" fillId="0" borderId="1" xfId="0" applyFont="1" applyBorder="1" applyAlignment="1" applyProtection="1">
      <alignment vertical="center" wrapText="1"/>
      <protection locked="0"/>
    </xf>
    <xf numFmtId="0" fontId="12" fillId="0" borderId="23" xfId="0" applyFont="1" applyBorder="1" applyAlignment="1" applyProtection="1">
      <alignment horizontal="center" vertical="center" wrapText="1"/>
      <protection locked="0"/>
    </xf>
    <xf numFmtId="166" fontId="5" fillId="19" borderId="1" xfId="0" applyNumberFormat="1" applyFont="1" applyFill="1" applyBorder="1" applyAlignment="1" applyProtection="1">
      <alignment horizontal="center" vertical="center" textRotation="90" wrapText="1"/>
      <protection locked="0"/>
    </xf>
    <xf numFmtId="0" fontId="24" fillId="0" borderId="6" xfId="0" applyFont="1" applyBorder="1" applyAlignment="1" applyProtection="1">
      <alignment horizontal="center" vertical="center"/>
      <protection locked="0"/>
    </xf>
    <xf numFmtId="165" fontId="14" fillId="2" borderId="1" xfId="1" applyNumberFormat="1" applyFont="1" applyFill="1" applyBorder="1" applyAlignment="1" applyProtection="1">
      <alignment horizontal="center" vertical="center"/>
      <protection locked="0"/>
    </xf>
    <xf numFmtId="0" fontId="5" fillId="0" borderId="21" xfId="1" applyFont="1" applyBorder="1" applyAlignment="1" applyProtection="1">
      <alignment horizontal="center" vertical="center"/>
      <protection locked="0"/>
    </xf>
    <xf numFmtId="0" fontId="12" fillId="0" borderId="42" xfId="4" applyFont="1" applyBorder="1"/>
    <xf numFmtId="16" fontId="19" fillId="7" borderId="19" xfId="1" applyNumberFormat="1" applyFont="1" applyFill="1" applyBorder="1" applyAlignment="1" applyProtection="1">
      <alignment horizontal="center" vertical="center" wrapText="1"/>
      <protection locked="0"/>
    </xf>
    <xf numFmtId="0" fontId="14" fillId="2" borderId="1" xfId="1" applyFont="1" applyFill="1" applyBorder="1" applyAlignment="1" applyProtection="1">
      <alignment horizontal="center" vertical="center"/>
      <protection locked="0"/>
    </xf>
    <xf numFmtId="16" fontId="32" fillId="2" borderId="1" xfId="1" applyNumberFormat="1" applyFont="1" applyFill="1" applyBorder="1" applyAlignment="1" applyProtection="1">
      <alignment horizontal="center" vertical="center" wrapText="1"/>
      <protection locked="0"/>
    </xf>
    <xf numFmtId="16" fontId="1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0" fillId="7" borderId="1" xfId="1" applyFont="1" applyFill="1" applyBorder="1" applyAlignment="1" applyProtection="1">
      <alignment horizontal="center" vertical="center" wrapText="1"/>
      <protection locked="0"/>
    </xf>
    <xf numFmtId="0" fontId="6" fillId="22" borderId="1" xfId="1" applyFont="1" applyFill="1" applyBorder="1" applyAlignment="1" applyProtection="1">
      <alignment horizontal="center" vertical="center" wrapText="1"/>
      <protection locked="0"/>
    </xf>
    <xf numFmtId="0" fontId="18" fillId="45" borderId="1" xfId="0" applyFont="1" applyFill="1" applyBorder="1" applyAlignment="1">
      <alignment horizontal="center" vertical="center" textRotation="90" wrapText="1"/>
    </xf>
    <xf numFmtId="0" fontId="24" fillId="15" borderId="1" xfId="0" applyFont="1" applyFill="1" applyBorder="1" applyAlignment="1" applyProtection="1">
      <alignment horizontal="center" vertical="center"/>
      <protection locked="0"/>
    </xf>
    <xf numFmtId="0" fontId="4" fillId="61" borderId="1" xfId="1" applyFont="1" applyFill="1" applyBorder="1" applyAlignment="1">
      <alignment horizontal="center" vertical="center" wrapText="1"/>
    </xf>
    <xf numFmtId="0" fontId="29" fillId="2" borderId="1" xfId="1" applyFont="1" applyFill="1" applyBorder="1" applyAlignment="1">
      <alignment horizontal="center" vertical="center"/>
    </xf>
    <xf numFmtId="0" fontId="21" fillId="2" borderId="1" xfId="1" applyFont="1" applyFill="1" applyBorder="1" applyAlignment="1">
      <alignment horizontal="center" vertical="center" wrapText="1"/>
    </xf>
    <xf numFmtId="0" fontId="82" fillId="14" borderId="1" xfId="1" applyFont="1" applyFill="1" applyBorder="1" applyAlignment="1" applyProtection="1">
      <alignment horizontal="center" vertical="center"/>
      <protection locked="0"/>
    </xf>
    <xf numFmtId="0" fontId="33" fillId="0" borderId="6" xfId="1" applyFont="1" applyBorder="1" applyAlignment="1" applyProtection="1">
      <alignment horizontal="center" vertical="center" wrapText="1"/>
      <protection locked="0"/>
    </xf>
    <xf numFmtId="166" fontId="4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13" borderId="1" xfId="0" applyFont="1" applyFill="1" applyBorder="1" applyAlignment="1" applyProtection="1">
      <alignment horizontal="center" vertical="center" textRotation="90" wrapText="1"/>
      <protection locked="0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24" fillId="15" borderId="13" xfId="0" applyFont="1" applyFill="1" applyBorder="1" applyAlignment="1">
      <alignment horizontal="center" vertical="center" wrapText="1"/>
    </xf>
    <xf numFmtId="0" fontId="4" fillId="20" borderId="6" xfId="0" applyFont="1" applyFill="1" applyBorder="1" applyAlignment="1" applyProtection="1">
      <alignment horizontal="center" vertical="center" wrapText="1"/>
      <protection locked="0"/>
    </xf>
    <xf numFmtId="0" fontId="42" fillId="0" borderId="1" xfId="0" applyFont="1" applyBorder="1" applyAlignment="1" applyProtection="1">
      <alignment vertical="center" wrapText="1"/>
      <protection locked="0"/>
    </xf>
    <xf numFmtId="0" fontId="42" fillId="0" borderId="1" xfId="0" applyFont="1" applyBorder="1" applyAlignment="1" applyProtection="1">
      <alignment horizontal="center" vertical="center" wrapText="1"/>
      <protection locked="0"/>
    </xf>
    <xf numFmtId="0" fontId="19" fillId="11" borderId="18" xfId="3" applyFont="1" applyFill="1" applyBorder="1" applyAlignment="1" applyProtection="1">
      <alignment horizontal="center" vertical="center"/>
      <protection locked="0"/>
    </xf>
    <xf numFmtId="0" fontId="19" fillId="0" borderId="20" xfId="3" applyFont="1" applyBorder="1" applyAlignment="1" applyProtection="1">
      <alignment vertical="center"/>
      <protection locked="0"/>
    </xf>
    <xf numFmtId="0" fontId="43" fillId="14" borderId="1" xfId="3" applyFont="1" applyFill="1" applyBorder="1" applyAlignment="1">
      <alignment horizontal="center" vertical="center" textRotation="90" wrapText="1"/>
    </xf>
    <xf numFmtId="0" fontId="76" fillId="2" borderId="1" xfId="1" applyFont="1" applyFill="1" applyBorder="1" applyAlignment="1">
      <alignment horizontal="center" vertical="center" wrapText="1"/>
    </xf>
    <xf numFmtId="0" fontId="18" fillId="30" borderId="6" xfId="1" applyFont="1" applyFill="1" applyBorder="1" applyAlignment="1">
      <alignment horizontal="center" vertical="center" textRotation="90" wrapText="1"/>
    </xf>
    <xf numFmtId="0" fontId="2" fillId="0" borderId="6" xfId="1" applyBorder="1" applyAlignment="1" applyProtection="1">
      <alignment wrapText="1"/>
      <protection locked="0"/>
    </xf>
    <xf numFmtId="0" fontId="30" fillId="0" borderId="1" xfId="1" applyFont="1" applyBorder="1" applyAlignment="1">
      <alignment horizontal="center" vertical="center"/>
    </xf>
    <xf numFmtId="0" fontId="6" fillId="21" borderId="1" xfId="1" applyFont="1" applyFill="1" applyBorder="1" applyAlignment="1">
      <alignment horizontal="center" vertical="center" wrapText="1"/>
    </xf>
    <xf numFmtId="0" fontId="4" fillId="14" borderId="19" xfId="1" applyFont="1" applyFill="1" applyBorder="1" applyAlignment="1">
      <alignment vertical="center" wrapText="1"/>
    </xf>
    <xf numFmtId="16" fontId="2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vertical="center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166" fontId="5" fillId="0" borderId="1" xfId="0" applyNumberFormat="1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 vertical="center" wrapText="1"/>
      <protection locked="0"/>
    </xf>
    <xf numFmtId="0" fontId="5" fillId="0" borderId="13" xfId="1" applyFont="1" applyBorder="1" applyAlignment="1">
      <alignment horizontal="left" vertical="center" wrapText="1"/>
    </xf>
    <xf numFmtId="16" fontId="5" fillId="0" borderId="13" xfId="1" applyNumberFormat="1" applyFont="1" applyBorder="1" applyAlignment="1">
      <alignment horizontal="left" vertical="center" wrapText="1"/>
    </xf>
    <xf numFmtId="0" fontId="4" fillId="14" borderId="1" xfId="0" applyFont="1" applyFill="1" applyBorder="1" applyAlignment="1">
      <alignment horizontal="left" vertical="center" wrapText="1"/>
    </xf>
    <xf numFmtId="0" fontId="24" fillId="0" borderId="42" xfId="1" applyFont="1" applyBorder="1" applyProtection="1">
      <protection locked="0"/>
    </xf>
    <xf numFmtId="0" fontId="24" fillId="15" borderId="66" xfId="1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 wrapText="1"/>
    </xf>
    <xf numFmtId="0" fontId="49" fillId="28" borderId="13" xfId="1" applyFont="1" applyFill="1" applyBorder="1" applyAlignment="1">
      <alignment horizontal="center" vertical="center" textRotation="90" wrapText="1"/>
    </xf>
    <xf numFmtId="0" fontId="5" fillId="20" borderId="13" xfId="1" applyFont="1" applyFill="1" applyBorder="1" applyAlignment="1" applyProtection="1">
      <alignment horizontal="center" vertical="center"/>
      <protection locked="0"/>
    </xf>
    <xf numFmtId="0" fontId="4" fillId="20" borderId="10" xfId="1" applyFont="1" applyFill="1" applyBorder="1" applyAlignment="1" applyProtection="1">
      <alignment horizontal="center" vertical="center" wrapText="1"/>
      <protection locked="0"/>
    </xf>
    <xf numFmtId="0" fontId="19" fillId="11" borderId="24" xfId="3" applyFont="1" applyFill="1" applyBorder="1" applyAlignment="1" applyProtection="1">
      <alignment horizontal="center" vertical="center"/>
      <protection locked="0"/>
    </xf>
    <xf numFmtId="0" fontId="19" fillId="0" borderId="13" xfId="3" applyFont="1" applyBorder="1" applyAlignment="1" applyProtection="1">
      <alignment vertical="center"/>
      <protection locked="0"/>
    </xf>
    <xf numFmtId="165" fontId="14" fillId="62" borderId="1" xfId="1" applyNumberFormat="1" applyFont="1" applyFill="1" applyBorder="1" applyAlignment="1" applyProtection="1">
      <alignment vertical="center"/>
      <protection locked="0"/>
    </xf>
    <xf numFmtId="0" fontId="4" fillId="62" borderId="1" xfId="1" applyFont="1" applyFill="1" applyBorder="1" applyAlignment="1" applyProtection="1">
      <alignment horizontal="center" vertical="center" wrapText="1"/>
      <protection locked="0"/>
    </xf>
    <xf numFmtId="0" fontId="5" fillId="62" borderId="1" xfId="1" applyFont="1" applyFill="1" applyBorder="1" applyAlignment="1" applyProtection="1">
      <alignment horizontal="center" vertical="center" wrapText="1"/>
      <protection locked="0"/>
    </xf>
    <xf numFmtId="0" fontId="4" fillId="7" borderId="1" xfId="1" applyFont="1" applyFill="1" applyBorder="1" applyAlignment="1">
      <alignment horizontal="center" vertical="center" wrapText="1"/>
    </xf>
    <xf numFmtId="0" fontId="15" fillId="0" borderId="30" xfId="1" applyFont="1" applyBorder="1" applyAlignment="1" applyProtection="1">
      <alignment horizontal="center" vertical="center" wrapText="1"/>
      <protection locked="0"/>
    </xf>
    <xf numFmtId="0" fontId="44" fillId="26" borderId="13" xfId="1" applyFont="1" applyFill="1" applyBorder="1" applyAlignment="1" applyProtection="1">
      <alignment horizontal="center" vertical="center" textRotation="90" wrapText="1"/>
      <protection locked="0"/>
    </xf>
    <xf numFmtId="0" fontId="18" fillId="15" borderId="6" xfId="1" applyFont="1" applyFill="1" applyBorder="1" applyAlignment="1">
      <alignment horizontal="center" vertical="center" textRotation="90" wrapText="1"/>
    </xf>
    <xf numFmtId="0" fontId="19" fillId="0" borderId="13" xfId="1" applyFont="1" applyBorder="1" applyAlignment="1" applyProtection="1">
      <alignment horizontal="center" vertical="center" wrapText="1"/>
      <protection locked="0"/>
    </xf>
    <xf numFmtId="0" fontId="24" fillId="14" borderId="13" xfId="1" quotePrefix="1" applyFont="1" applyFill="1" applyBorder="1" applyAlignment="1">
      <alignment horizontal="center" vertical="center" wrapText="1"/>
    </xf>
    <xf numFmtId="0" fontId="17" fillId="7" borderId="1" xfId="1" applyFont="1" applyFill="1" applyBorder="1" applyAlignment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/>
      <protection locked="0"/>
    </xf>
    <xf numFmtId="16" fontId="29" fillId="2" borderId="1" xfId="3" applyNumberFormat="1" applyFont="1" applyFill="1" applyBorder="1" applyAlignment="1" applyProtection="1">
      <alignment horizontal="center" vertical="center" wrapText="1"/>
      <protection locked="0"/>
    </xf>
    <xf numFmtId="0" fontId="2" fillId="11" borderId="1" xfId="1" applyFill="1" applyBorder="1" applyAlignment="1" applyProtection="1">
      <alignment horizontal="center"/>
      <protection locked="0"/>
    </xf>
    <xf numFmtId="0" fontId="42" fillId="0" borderId="19" xfId="1" applyFont="1" applyBorder="1"/>
    <xf numFmtId="0" fontId="42" fillId="0" borderId="6" xfId="1" applyFont="1" applyBorder="1" applyAlignment="1" applyProtection="1">
      <alignment vertical="center"/>
      <protection locked="0"/>
    </xf>
    <xf numFmtId="0" fontId="42" fillId="0" borderId="0" xfId="1" applyFont="1"/>
    <xf numFmtId="0" fontId="18" fillId="34" borderId="13" xfId="1" applyFont="1" applyFill="1" applyBorder="1" applyAlignment="1">
      <alignment horizontal="center" vertical="center" textRotation="90" wrapText="1"/>
    </xf>
    <xf numFmtId="0" fontId="14" fillId="2" borderId="1" xfId="1" applyFont="1" applyFill="1" applyBorder="1" applyAlignment="1" applyProtection="1">
      <alignment vertical="center"/>
      <protection locked="0"/>
    </xf>
    <xf numFmtId="0" fontId="76" fillId="14" borderId="1" xfId="1" applyFont="1" applyFill="1" applyBorder="1" applyAlignment="1">
      <alignment horizontal="center" vertical="center" wrapText="1"/>
    </xf>
    <xf numFmtId="0" fontId="96" fillId="2" borderId="1" xfId="0" applyFont="1" applyFill="1" applyBorder="1" applyAlignment="1">
      <alignment horizontal="center" vertical="center" wrapText="1"/>
    </xf>
    <xf numFmtId="0" fontId="4" fillId="0" borderId="31" xfId="0" applyFont="1" applyBorder="1" applyAlignment="1">
      <alignment vertical="center" wrapText="1"/>
    </xf>
    <xf numFmtId="0" fontId="5" fillId="13" borderId="33" xfId="0" applyFont="1" applyFill="1" applyBorder="1" applyAlignment="1" applyProtection="1">
      <alignment horizontal="center" vertical="center" textRotation="90" wrapText="1"/>
      <protection locked="0"/>
    </xf>
    <xf numFmtId="16" fontId="5" fillId="0" borderId="1" xfId="0" applyNumberFormat="1" applyFont="1" applyBorder="1" applyAlignment="1" applyProtection="1">
      <alignment horizontal="center" vertical="center" wrapText="1"/>
      <protection locked="0"/>
    </xf>
    <xf numFmtId="0" fontId="24" fillId="0" borderId="1" xfId="0" applyFont="1" applyBorder="1" applyAlignment="1">
      <alignment horizontal="center" vertical="center"/>
    </xf>
    <xf numFmtId="0" fontId="24" fillId="15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/>
    </xf>
    <xf numFmtId="0" fontId="24" fillId="0" borderId="18" xfId="0" applyFont="1" applyBorder="1" applyAlignment="1">
      <alignment horizontal="center"/>
    </xf>
    <xf numFmtId="0" fontId="5" fillId="10" borderId="19" xfId="0" applyFont="1" applyFill="1" applyBorder="1" applyAlignment="1">
      <alignment horizontal="center" vertical="center"/>
    </xf>
    <xf numFmtId="0" fontId="6" fillId="11" borderId="1" xfId="1" applyFont="1" applyFill="1" applyBorder="1" applyAlignment="1" applyProtection="1">
      <alignment horizontal="center" vertical="center" wrapText="1"/>
      <protection locked="0"/>
    </xf>
    <xf numFmtId="165" fontId="14" fillId="19" borderId="1" xfId="1" applyNumberFormat="1" applyFont="1" applyFill="1" applyBorder="1" applyAlignment="1" applyProtection="1">
      <alignment vertical="center"/>
      <protection locked="0"/>
    </xf>
    <xf numFmtId="0" fontId="4" fillId="19" borderId="1" xfId="1" applyFont="1" applyFill="1" applyBorder="1" applyAlignment="1" applyProtection="1">
      <alignment horizontal="center" vertical="center" wrapText="1"/>
      <protection locked="0"/>
    </xf>
    <xf numFmtId="165" fontId="93" fillId="19" borderId="1" xfId="1" applyNumberFormat="1" applyFont="1" applyFill="1" applyBorder="1" applyAlignment="1" applyProtection="1">
      <alignment vertical="center"/>
      <protection locked="0"/>
    </xf>
    <xf numFmtId="0" fontId="32" fillId="9" borderId="1" xfId="1" applyFont="1" applyFill="1" applyBorder="1" applyAlignment="1" applyProtection="1">
      <alignment horizontal="center" vertical="center" wrapText="1"/>
      <protection locked="0"/>
    </xf>
    <xf numFmtId="0" fontId="13" fillId="7" borderId="20" xfId="1" applyFont="1" applyFill="1" applyBorder="1" applyAlignment="1" applyProtection="1">
      <alignment horizontal="center" vertical="center" wrapText="1"/>
      <protection locked="0"/>
    </xf>
    <xf numFmtId="0" fontId="6" fillId="7" borderId="1" xfId="1" applyFont="1" applyFill="1" applyBorder="1" applyAlignment="1" applyProtection="1">
      <alignment horizontal="center" vertical="center" wrapText="1"/>
      <protection locked="0"/>
    </xf>
    <xf numFmtId="0" fontId="45" fillId="27" borderId="18" xfId="1" applyFont="1" applyFill="1" applyBorder="1" applyAlignment="1">
      <alignment horizontal="center" vertical="center" textRotation="90" wrapText="1"/>
    </xf>
    <xf numFmtId="0" fontId="4" fillId="14" borderId="1" xfId="1" applyFont="1" applyFill="1" applyBorder="1" applyAlignment="1" applyProtection="1">
      <alignment vertical="center" wrapText="1"/>
      <protection locked="0"/>
    </xf>
    <xf numFmtId="0" fontId="4" fillId="14" borderId="1" xfId="1" applyFont="1" applyFill="1" applyBorder="1" applyAlignment="1" applyProtection="1">
      <alignment horizontal="center" vertical="center" textRotation="90" wrapText="1"/>
      <protection locked="0"/>
    </xf>
    <xf numFmtId="0" fontId="24" fillId="0" borderId="0" xfId="1" applyFont="1" applyAlignment="1">
      <alignment horizontal="center" vertical="center"/>
    </xf>
    <xf numFmtId="0" fontId="42" fillId="0" borderId="1" xfId="0" applyFont="1" applyBorder="1" applyAlignment="1">
      <alignment horizontal="center" vertical="center" wrapText="1"/>
    </xf>
    <xf numFmtId="0" fontId="28" fillId="10" borderId="19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5" fillId="63" borderId="1" xfId="0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19" fillId="63" borderId="1" xfId="0" applyFont="1" applyFill="1" applyBorder="1" applyAlignment="1">
      <alignment horizontal="center" vertical="center"/>
    </xf>
    <xf numFmtId="0" fontId="24" fillId="14" borderId="1" xfId="0" applyFont="1" applyFill="1" applyBorder="1" applyAlignment="1" applyProtection="1">
      <alignment vertical="center"/>
      <protection locked="0"/>
    </xf>
    <xf numFmtId="0" fontId="12" fillId="7" borderId="6" xfId="1" applyFont="1" applyFill="1" applyBorder="1" applyAlignment="1" applyProtection="1">
      <alignment horizontal="center" vertical="center" wrapText="1"/>
      <protection locked="0"/>
    </xf>
    <xf numFmtId="0" fontId="18" fillId="36" borderId="1" xfId="3" applyFont="1" applyFill="1" applyBorder="1" applyAlignment="1">
      <alignment horizontal="center" vertical="center" textRotation="90" wrapText="1"/>
    </xf>
    <xf numFmtId="0" fontId="4" fillId="14" borderId="31" xfId="3" applyFont="1" applyFill="1" applyBorder="1" applyAlignment="1" applyProtection="1">
      <alignment vertical="center" wrapText="1"/>
      <protection locked="0"/>
    </xf>
    <xf numFmtId="0" fontId="5" fillId="13" borderId="1" xfId="3" applyFont="1" applyFill="1" applyBorder="1" applyAlignment="1" applyProtection="1">
      <alignment horizontal="center" vertical="center" textRotation="90" wrapText="1"/>
      <protection locked="0"/>
    </xf>
    <xf numFmtId="16" fontId="5" fillId="0" borderId="1" xfId="3" applyNumberFormat="1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vertical="center" wrapText="1"/>
      <protection locked="0"/>
    </xf>
    <xf numFmtId="0" fontId="24" fillId="15" borderId="18" xfId="3" applyFont="1" applyFill="1" applyBorder="1" applyAlignment="1" applyProtection="1">
      <alignment horizontal="center" vertical="center"/>
      <protection locked="0"/>
    </xf>
    <xf numFmtId="0" fontId="5" fillId="10" borderId="19" xfId="3" applyFont="1" applyFill="1" applyBorder="1" applyAlignment="1">
      <alignment horizontal="center" vertical="center"/>
    </xf>
    <xf numFmtId="0" fontId="12" fillId="0" borderId="20" xfId="3" applyFont="1" applyBorder="1" applyAlignment="1" applyProtection="1">
      <alignment horizontal="center" vertical="center" wrapText="1"/>
      <protection locked="0"/>
    </xf>
    <xf numFmtId="0" fontId="6" fillId="0" borderId="19" xfId="1" applyFont="1" applyBorder="1" applyAlignment="1">
      <alignment vertical="center" wrapText="1"/>
    </xf>
    <xf numFmtId="16" fontId="4" fillId="2" borderId="1" xfId="1" applyNumberFormat="1" applyFont="1" applyFill="1" applyBorder="1" applyAlignment="1" applyProtection="1">
      <alignment horizontal="center" vertical="center" wrapText="1"/>
      <protection locked="0"/>
    </xf>
    <xf numFmtId="167" fontId="1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30" borderId="1" xfId="0" applyFont="1" applyFill="1" applyBorder="1" applyAlignment="1">
      <alignment horizontal="center" vertical="center" textRotation="90" wrapText="1"/>
    </xf>
    <xf numFmtId="0" fontId="99" fillId="15" borderId="1" xfId="0" applyFont="1" applyFill="1" applyBorder="1" applyAlignment="1">
      <alignment horizontal="center" vertical="center" textRotation="90" wrapText="1"/>
    </xf>
    <xf numFmtId="0" fontId="4" fillId="14" borderId="31" xfId="0" applyFont="1" applyFill="1" applyBorder="1" applyAlignment="1">
      <alignment horizontal="left" vertical="center" wrapText="1"/>
    </xf>
    <xf numFmtId="0" fontId="24" fillId="15" borderId="29" xfId="1" applyFont="1" applyFill="1" applyBorder="1" applyAlignment="1" applyProtection="1">
      <alignment horizontal="center" vertical="center"/>
      <protection locked="0"/>
    </xf>
    <xf numFmtId="0" fontId="24" fillId="0" borderId="34" xfId="1" applyFont="1" applyBorder="1" applyAlignment="1">
      <alignment horizontal="center" vertical="center" wrapText="1"/>
    </xf>
    <xf numFmtId="0" fontId="5" fillId="9" borderId="6" xfId="1" applyFont="1" applyFill="1" applyBorder="1" applyAlignment="1" applyProtection="1">
      <alignment horizontal="center" vertical="center" wrapText="1"/>
      <protection locked="0"/>
    </xf>
    <xf numFmtId="0" fontId="29" fillId="0" borderId="6" xfId="1" applyFont="1" applyBorder="1" applyAlignment="1" applyProtection="1">
      <alignment horizontal="center" vertical="center" wrapText="1"/>
      <protection locked="0"/>
    </xf>
    <xf numFmtId="0" fontId="113" fillId="0" borderId="1" xfId="1" applyFont="1" applyBorder="1" applyAlignment="1" applyProtection="1">
      <alignment vertical="center" wrapText="1"/>
      <protection locked="0"/>
    </xf>
    <xf numFmtId="0" fontId="140" fillId="15" borderId="1" xfId="1" applyFont="1" applyFill="1" applyBorder="1" applyAlignment="1" applyProtection="1">
      <alignment horizontal="center" vertical="center" wrapText="1"/>
      <protection locked="0"/>
    </xf>
    <xf numFmtId="16" fontId="4" fillId="20" borderId="1" xfId="1" applyNumberFormat="1" applyFont="1" applyFill="1" applyBorder="1" applyAlignment="1" applyProtection="1">
      <alignment horizontal="center" vertical="center" wrapText="1"/>
      <protection locked="0"/>
    </xf>
    <xf numFmtId="0" fontId="37" fillId="14" borderId="13" xfId="1" applyFont="1" applyFill="1" applyBorder="1" applyAlignment="1">
      <alignment horizontal="center" vertical="center"/>
    </xf>
    <xf numFmtId="0" fontId="5" fillId="14" borderId="13" xfId="1" applyFont="1" applyFill="1" applyBorder="1" applyAlignment="1">
      <alignment horizontal="center" vertical="center"/>
    </xf>
    <xf numFmtId="0" fontId="6" fillId="14" borderId="1" xfId="1" applyFont="1" applyFill="1" applyBorder="1" applyAlignment="1">
      <alignment horizontal="left" vertical="center" wrapText="1"/>
    </xf>
    <xf numFmtId="165" fontId="142" fillId="2" borderId="1" xfId="1" applyNumberFormat="1" applyFont="1" applyFill="1" applyBorder="1" applyAlignment="1" applyProtection="1">
      <alignment vertical="center"/>
      <protection locked="0"/>
    </xf>
    <xf numFmtId="0" fontId="49" fillId="28" borderId="1" xfId="3" applyFont="1" applyFill="1" applyBorder="1" applyAlignment="1">
      <alignment horizontal="center" vertical="center" textRotation="90" wrapText="1"/>
    </xf>
    <xf numFmtId="0" fontId="4" fillId="0" borderId="19" xfId="3" applyFont="1" applyBorder="1" applyAlignment="1">
      <alignment horizontal="left" vertical="center" wrapText="1"/>
    </xf>
    <xf numFmtId="0" fontId="22" fillId="0" borderId="1" xfId="3" applyFont="1" applyBorder="1" applyAlignment="1">
      <alignment horizontal="center" vertical="center" wrapText="1"/>
    </xf>
    <xf numFmtId="0" fontId="5" fillId="0" borderId="1" xfId="3" applyFont="1" applyBorder="1" applyAlignment="1">
      <alignment horizontal="left" vertical="center"/>
    </xf>
    <xf numFmtId="0" fontId="5" fillId="0" borderId="1" xfId="3" applyFont="1" applyBorder="1" applyAlignment="1">
      <alignment horizontal="center" vertical="center"/>
    </xf>
    <xf numFmtId="0" fontId="5" fillId="0" borderId="1" xfId="3" applyFont="1" applyBorder="1" applyAlignment="1">
      <alignment vertical="center" wrapText="1"/>
    </xf>
    <xf numFmtId="0" fontId="5" fillId="0" borderId="1" xfId="3" applyFont="1" applyBorder="1" applyAlignment="1">
      <alignment horizontal="center" vertical="center" wrapText="1"/>
    </xf>
    <xf numFmtId="1" fontId="24" fillId="0" borderId="1" xfId="3" applyNumberFormat="1" applyFont="1" applyBorder="1" applyAlignment="1">
      <alignment horizontal="center" vertical="center"/>
    </xf>
    <xf numFmtId="0" fontId="128" fillId="15" borderId="13" xfId="3" applyFont="1" applyFill="1" applyBorder="1" applyAlignment="1" applyProtection="1">
      <alignment horizontal="center" vertical="center"/>
      <protection locked="0"/>
    </xf>
    <xf numFmtId="0" fontId="5" fillId="10" borderId="1" xfId="3" applyFont="1" applyFill="1" applyBorder="1" applyAlignment="1">
      <alignment horizontal="center" vertical="center"/>
    </xf>
    <xf numFmtId="0" fontId="6" fillId="0" borderId="1" xfId="3" applyFont="1" applyBorder="1" applyAlignment="1">
      <alignment horizontal="center" vertical="center" wrapText="1"/>
    </xf>
    <xf numFmtId="0" fontId="19" fillId="7" borderId="1" xfId="3" applyFont="1" applyFill="1" applyBorder="1" applyAlignment="1" applyProtection="1">
      <alignment horizontal="center" vertical="center" wrapText="1"/>
      <protection locked="0"/>
    </xf>
    <xf numFmtId="0" fontId="5" fillId="14" borderId="1" xfId="0" applyFont="1" applyFill="1" applyBorder="1" applyAlignment="1">
      <alignment horizontal="center" vertical="center" wrapText="1"/>
    </xf>
    <xf numFmtId="0" fontId="135" fillId="2" borderId="1" xfId="1" applyFont="1" applyFill="1" applyBorder="1" applyAlignment="1" applyProtection="1">
      <alignment horizontal="center" vertical="center" wrapText="1"/>
      <protection locked="0"/>
    </xf>
    <xf numFmtId="0" fontId="4" fillId="7" borderId="19" xfId="1" applyFont="1" applyFill="1" applyBorder="1" applyAlignment="1">
      <alignment horizontal="left" vertical="center" wrapText="1"/>
    </xf>
    <xf numFmtId="0" fontId="42" fillId="0" borderId="1" xfId="0" applyFont="1" applyBorder="1" applyAlignment="1" applyProtection="1">
      <alignment horizontal="left" vertical="center"/>
      <protection locked="0"/>
    </xf>
    <xf numFmtId="0" fontId="42" fillId="0" borderId="18" xfId="0" applyFont="1" applyBorder="1" applyAlignment="1" applyProtection="1">
      <alignment horizontal="left" vertical="center"/>
      <protection locked="0"/>
    </xf>
    <xf numFmtId="0" fontId="40" fillId="14" borderId="31" xfId="1" applyFont="1" applyFill="1" applyBorder="1" applyAlignment="1" applyProtection="1">
      <alignment horizontal="left" vertical="center" wrapText="1"/>
      <protection locked="0"/>
    </xf>
    <xf numFmtId="0" fontId="87" fillId="40" borderId="0" xfId="0" applyFont="1" applyFill="1" applyAlignment="1">
      <alignment horizontal="center" vertical="center" textRotation="90"/>
    </xf>
    <xf numFmtId="0" fontId="5" fillId="0" borderId="6" xfId="0" applyFont="1" applyBorder="1" applyAlignment="1" applyProtection="1">
      <alignment horizontal="center" vertical="center" wrapText="1"/>
      <protection locked="0"/>
    </xf>
    <xf numFmtId="0" fontId="24" fillId="15" borderId="6" xfId="0" applyFont="1" applyFill="1" applyBorder="1" applyAlignment="1" applyProtection="1">
      <alignment horizontal="center" vertical="center" wrapText="1"/>
      <protection locked="0"/>
    </xf>
    <xf numFmtId="0" fontId="5" fillId="0" borderId="42" xfId="0" applyFont="1" applyBorder="1" applyAlignment="1" applyProtection="1">
      <alignment horizontal="center" vertical="center" wrapText="1"/>
      <protection locked="0"/>
    </xf>
    <xf numFmtId="0" fontId="24" fillId="15" borderId="39" xfId="0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14" borderId="1" xfId="0" applyFont="1" applyFill="1" applyBorder="1" applyAlignment="1">
      <alignment horizontal="left" vertical="center" wrapText="1"/>
    </xf>
    <xf numFmtId="0" fontId="18" fillId="24" borderId="13" xfId="0" applyFont="1" applyFill="1" applyBorder="1" applyAlignment="1">
      <alignment horizontal="center" vertical="center" textRotation="90" wrapText="1"/>
    </xf>
    <xf numFmtId="0" fontId="13" fillId="10" borderId="1" xfId="0" applyFont="1" applyFill="1" applyBorder="1" applyAlignment="1">
      <alignment horizontal="center" vertical="center"/>
    </xf>
    <xf numFmtId="0" fontId="4" fillId="0" borderId="1" xfId="3" applyFont="1" applyBorder="1" applyAlignment="1">
      <alignment vertical="center" wrapText="1"/>
    </xf>
    <xf numFmtId="0" fontId="24" fillId="0" borderId="1" xfId="3" applyFont="1" applyBorder="1" applyAlignment="1">
      <alignment horizontal="center" vertical="center" wrapText="1"/>
    </xf>
    <xf numFmtId="0" fontId="24" fillId="15" borderId="1" xfId="3" quotePrefix="1" applyFont="1" applyFill="1" applyBorder="1" applyAlignment="1">
      <alignment horizontal="center" vertical="center" wrapText="1"/>
    </xf>
    <xf numFmtId="0" fontId="24" fillId="15" borderId="28" xfId="3" applyFont="1" applyFill="1" applyBorder="1" applyAlignment="1" applyProtection="1">
      <alignment horizontal="center" vertical="center" wrapText="1"/>
      <protection locked="0"/>
    </xf>
    <xf numFmtId="0" fontId="18" fillId="18" borderId="1" xfId="0" applyFont="1" applyFill="1" applyBorder="1" applyAlignment="1">
      <alignment horizontal="center" vertical="center" textRotation="90"/>
    </xf>
    <xf numFmtId="14" fontId="5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36" borderId="1" xfId="0" applyFont="1" applyFill="1" applyBorder="1" applyAlignment="1">
      <alignment horizontal="center" vertical="center" textRotation="90" wrapText="1"/>
    </xf>
    <xf numFmtId="0" fontId="28" fillId="2" borderId="1" xfId="0" applyFont="1" applyFill="1" applyBorder="1" applyAlignment="1">
      <alignment horizontal="center" vertical="center" wrapText="1"/>
    </xf>
    <xf numFmtId="166" fontId="2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6" fillId="14" borderId="1" xfId="3" applyFont="1" applyFill="1" applyBorder="1" applyAlignment="1">
      <alignment horizontal="left" vertical="center" wrapText="1"/>
    </xf>
    <xf numFmtId="0" fontId="57" fillId="0" borderId="1" xfId="1" applyFont="1" applyBorder="1" applyAlignment="1">
      <alignment horizontal="center" vertical="center"/>
    </xf>
    <xf numFmtId="166" fontId="32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7" fillId="2" borderId="1" xfId="1" applyFont="1" applyFill="1" applyBorder="1" applyAlignment="1">
      <alignment horizontal="center" vertical="center" wrapText="1"/>
    </xf>
    <xf numFmtId="0" fontId="12" fillId="0" borderId="1" xfId="3" applyFont="1" applyBorder="1" applyAlignment="1">
      <alignment horizontal="center" vertical="center"/>
    </xf>
    <xf numFmtId="0" fontId="13" fillId="10" borderId="1" xfId="3" applyFont="1" applyFill="1" applyBorder="1" applyAlignment="1">
      <alignment horizontal="center" vertical="center"/>
    </xf>
    <xf numFmtId="0" fontId="45" fillId="27" borderId="1" xfId="3" applyFont="1" applyFill="1" applyBorder="1" applyAlignment="1">
      <alignment horizontal="center" vertical="center" textRotation="90" wrapText="1"/>
    </xf>
    <xf numFmtId="0" fontId="24" fillId="0" borderId="67" xfId="1" applyFont="1" applyBorder="1" applyAlignment="1" applyProtection="1">
      <alignment horizontal="center" vertical="center"/>
      <protection locked="0"/>
    </xf>
    <xf numFmtId="16" fontId="4" fillId="2" borderId="13" xfId="1" applyNumberFormat="1" applyFont="1" applyFill="1" applyBorder="1" applyAlignment="1" applyProtection="1">
      <alignment horizontal="center" vertical="center" wrapText="1"/>
      <protection locked="0"/>
    </xf>
    <xf numFmtId="0" fontId="68" fillId="7" borderId="13" xfId="1" applyFont="1" applyFill="1" applyBorder="1" applyAlignment="1" applyProtection="1">
      <alignment horizontal="center" vertical="center" textRotation="90" wrapText="1"/>
      <protection locked="0"/>
    </xf>
    <xf numFmtId="0" fontId="24" fillId="0" borderId="22" xfId="1" applyFont="1" applyBorder="1" applyAlignment="1">
      <alignment horizontal="center"/>
    </xf>
    <xf numFmtId="0" fontId="24" fillId="14" borderId="10" xfId="1" applyFont="1" applyFill="1" applyBorder="1" applyAlignment="1" applyProtection="1">
      <alignment horizontal="center" vertical="center"/>
      <protection locked="0"/>
    </xf>
    <xf numFmtId="0" fontId="24" fillId="23" borderId="1" xfId="1" applyFont="1" applyFill="1" applyBorder="1" applyAlignment="1">
      <alignment horizontal="center" vertical="center"/>
    </xf>
    <xf numFmtId="0" fontId="24" fillId="23" borderId="28" xfId="1" applyFont="1" applyFill="1" applyBorder="1" applyAlignment="1" applyProtection="1">
      <alignment horizontal="center" vertical="center" wrapText="1"/>
      <protection locked="0"/>
    </xf>
    <xf numFmtId="0" fontId="6" fillId="14" borderId="1" xfId="1" applyFont="1" applyFill="1" applyBorder="1" applyAlignment="1" applyProtection="1">
      <alignment horizontal="center" vertical="center" wrapText="1"/>
      <protection locked="0"/>
    </xf>
    <xf numFmtId="16" fontId="5" fillId="19" borderId="13" xfId="1" applyNumberFormat="1" applyFont="1" applyFill="1" applyBorder="1" applyAlignment="1" applyProtection="1">
      <alignment horizontal="center" vertical="center" textRotation="90" wrapText="1"/>
      <protection locked="0"/>
    </xf>
    <xf numFmtId="0" fontId="24" fillId="8" borderId="0" xfId="1" applyFont="1" applyFill="1" applyProtection="1">
      <protection locked="0"/>
    </xf>
    <xf numFmtId="0" fontId="24" fillId="9" borderId="1" xfId="1" applyFont="1" applyFill="1" applyBorder="1" applyAlignment="1">
      <alignment horizontal="center" vertical="center" wrapText="1"/>
    </xf>
    <xf numFmtId="0" fontId="24" fillId="14" borderId="1" xfId="1" applyFont="1" applyFill="1" applyBorder="1"/>
    <xf numFmtId="0" fontId="24" fillId="14" borderId="1" xfId="1" applyFont="1" applyFill="1" applyBorder="1" applyAlignment="1" applyProtection="1">
      <alignment horizontal="center"/>
      <protection locked="0"/>
    </xf>
    <xf numFmtId="0" fontId="24" fillId="14" borderId="6" xfId="1" applyFont="1" applyFill="1" applyBorder="1" applyAlignment="1" applyProtection="1">
      <alignment horizontal="center"/>
      <protection locked="0"/>
    </xf>
    <xf numFmtId="0" fontId="24" fillId="14" borderId="1" xfId="1" applyFont="1" applyFill="1" applyBorder="1" applyAlignment="1" applyProtection="1">
      <alignment horizontal="left" vertical="center"/>
      <protection locked="0"/>
    </xf>
    <xf numFmtId="0" fontId="24" fillId="14" borderId="1" xfId="1" applyFont="1" applyFill="1" applyBorder="1" applyProtection="1">
      <protection locked="0"/>
    </xf>
    <xf numFmtId="0" fontId="24" fillId="14" borderId="0" xfId="1" applyFont="1" applyFill="1"/>
    <xf numFmtId="0" fontId="24" fillId="14" borderId="18" xfId="1" applyFont="1" applyFill="1" applyBorder="1" applyAlignment="1" applyProtection="1">
      <alignment horizontal="left" vertical="center"/>
      <protection locked="0"/>
    </xf>
    <xf numFmtId="0" fontId="24" fillId="14" borderId="13" xfId="1" applyFont="1" applyFill="1" applyBorder="1" applyAlignment="1" applyProtection="1">
      <alignment horizontal="center"/>
      <protection locked="0"/>
    </xf>
    <xf numFmtId="0" fontId="24" fillId="15" borderId="55" xfId="0" applyFont="1" applyFill="1" applyBorder="1" applyAlignment="1" applyProtection="1">
      <alignment horizontal="center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4" fillId="0" borderId="23" xfId="1" applyFont="1" applyBorder="1" applyAlignment="1" applyProtection="1">
      <alignment horizontal="center" vertical="center" wrapText="1"/>
      <protection locked="0"/>
    </xf>
    <xf numFmtId="0" fontId="16" fillId="64" borderId="1" xfId="1" applyFont="1" applyFill="1" applyBorder="1" applyAlignment="1" applyProtection="1">
      <alignment horizontal="center" vertical="center" wrapText="1"/>
      <protection locked="0"/>
    </xf>
    <xf numFmtId="0" fontId="16" fillId="64" borderId="6" xfId="1" applyFont="1" applyFill="1" applyBorder="1" applyAlignment="1" applyProtection="1">
      <alignment horizontal="center" vertical="center" wrapText="1"/>
      <protection locked="0"/>
    </xf>
    <xf numFmtId="0" fontId="21" fillId="14" borderId="1" xfId="1" applyFont="1" applyFill="1" applyBorder="1" applyAlignment="1" applyProtection="1">
      <alignment horizontal="center" vertical="center" wrapText="1"/>
      <protection locked="0"/>
    </xf>
    <xf numFmtId="0" fontId="18" fillId="18" borderId="1" xfId="3" applyFont="1" applyFill="1" applyBorder="1" applyAlignment="1">
      <alignment horizontal="center" vertical="center" textRotation="90"/>
    </xf>
    <xf numFmtId="0" fontId="29" fillId="0" borderId="1" xfId="1" applyFont="1" applyBorder="1" applyAlignment="1">
      <alignment horizontal="center" vertical="center" wrapText="1"/>
    </xf>
    <xf numFmtId="0" fontId="4" fillId="2" borderId="6" xfId="1" applyFont="1" applyFill="1" applyBorder="1" applyAlignment="1" applyProtection="1">
      <alignment horizontal="center" vertical="center" wrapText="1"/>
      <protection locked="0"/>
    </xf>
    <xf numFmtId="0" fontId="85" fillId="14" borderId="1" xfId="1" applyFont="1" applyFill="1" applyBorder="1" applyAlignment="1">
      <alignment horizontal="center" vertical="center" wrapText="1"/>
    </xf>
    <xf numFmtId="16" fontId="6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47" fillId="2" borderId="1" xfId="3" applyFont="1" applyFill="1" applyBorder="1" applyAlignment="1">
      <alignment horizontal="center" vertical="center" wrapText="1"/>
    </xf>
    <xf numFmtId="0" fontId="24" fillId="15" borderId="19" xfId="1" applyFont="1" applyFill="1" applyBorder="1" applyAlignment="1" applyProtection="1">
      <alignment horizontal="center" vertical="center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42" fillId="0" borderId="18" xfId="1" applyFont="1" applyBorder="1" applyAlignment="1" applyProtection="1">
      <alignment horizontal="left" vertical="center"/>
      <protection locked="0"/>
    </xf>
    <xf numFmtId="0" fontId="10" fillId="2" borderId="1" xfId="1" applyFont="1" applyFill="1" applyBorder="1" applyAlignment="1" applyProtection="1">
      <alignment horizontal="center" vertical="center" wrapText="1"/>
      <protection locked="0"/>
    </xf>
    <xf numFmtId="8" fontId="5" fillId="0" borderId="1" xfId="1" applyNumberFormat="1" applyFont="1" applyBorder="1" applyAlignment="1">
      <alignment horizontal="center" vertical="center"/>
    </xf>
    <xf numFmtId="8" fontId="5" fillId="0" borderId="1" xfId="1" applyNumberFormat="1" applyFont="1" applyBorder="1" applyAlignment="1">
      <alignment horizontal="center" vertical="center" textRotation="90" wrapText="1"/>
    </xf>
    <xf numFmtId="8" fontId="5" fillId="0" borderId="1" xfId="1" applyNumberFormat="1" applyFont="1" applyBorder="1" applyAlignment="1">
      <alignment horizontal="center" vertical="center" wrapText="1"/>
    </xf>
    <xf numFmtId="8" fontId="4" fillId="14" borderId="27" xfId="1" applyNumberFormat="1" applyFont="1" applyFill="1" applyBorder="1" applyAlignment="1">
      <alignment horizontal="left" vertical="center" wrapText="1"/>
    </xf>
    <xf numFmtId="8" fontId="5" fillId="0" borderId="13" xfId="1" applyNumberFormat="1" applyFont="1" applyBorder="1" applyAlignment="1">
      <alignment horizontal="center" vertical="center"/>
    </xf>
    <xf numFmtId="8" fontId="24" fillId="0" borderId="1" xfId="1" applyNumberFormat="1" applyFont="1" applyBorder="1" applyAlignment="1">
      <alignment horizontal="center" vertical="center" wrapText="1"/>
    </xf>
    <xf numFmtId="8" fontId="4" fillId="14" borderId="31" xfId="1" applyNumberFormat="1" applyFont="1" applyFill="1" applyBorder="1" applyAlignment="1">
      <alignment horizontal="left" vertical="center" wrapText="1"/>
    </xf>
    <xf numFmtId="0" fontId="18" fillId="12" borderId="35" xfId="0" applyFont="1" applyFill="1" applyBorder="1" applyAlignment="1">
      <alignment horizontal="center" vertical="center" textRotation="90" wrapText="1"/>
    </xf>
    <xf numFmtId="0" fontId="24" fillId="43" borderId="1" xfId="0" applyFont="1" applyFill="1" applyBorder="1" applyAlignment="1">
      <alignment horizontal="center" vertical="center"/>
    </xf>
    <xf numFmtId="0" fontId="19" fillId="7" borderId="1" xfId="1" applyFont="1" applyFill="1" applyBorder="1" applyAlignment="1" applyProtection="1">
      <alignment horizontal="center" vertical="center" wrapText="1"/>
      <protection locked="0"/>
    </xf>
    <xf numFmtId="0" fontId="24" fillId="0" borderId="19" xfId="1" applyFont="1" applyBorder="1" applyAlignment="1">
      <alignment horizontal="center"/>
    </xf>
    <xf numFmtId="0" fontId="150" fillId="65" borderId="1" xfId="1" applyFont="1" applyFill="1" applyBorder="1" applyAlignment="1">
      <alignment horizontal="center" vertical="center"/>
    </xf>
    <xf numFmtId="0" fontId="17" fillId="65" borderId="1" xfId="1" applyFont="1" applyFill="1" applyBorder="1" applyAlignment="1">
      <alignment horizontal="center" vertical="center" wrapText="1"/>
    </xf>
    <xf numFmtId="0" fontId="32" fillId="0" borderId="34" xfId="1" applyFont="1" applyBorder="1" applyAlignment="1" applyProtection="1">
      <alignment horizontal="left" vertical="center" wrapText="1"/>
      <protection locked="0"/>
    </xf>
    <xf numFmtId="0" fontId="24" fillId="0" borderId="28" xfId="1" applyFont="1" applyBorder="1" applyAlignment="1" applyProtection="1">
      <alignment horizontal="center" vertical="center" wrapText="1"/>
      <protection locked="0"/>
    </xf>
    <xf numFmtId="0" fontId="6" fillId="7" borderId="1" xfId="1" applyFont="1" applyFill="1" applyBorder="1" applyAlignment="1">
      <alignment horizontal="center" vertical="center" wrapText="1"/>
    </xf>
    <xf numFmtId="0" fontId="22" fillId="0" borderId="0" xfId="1" applyFont="1" applyAlignment="1">
      <alignment horizontal="center" vertical="center" wrapText="1"/>
    </xf>
    <xf numFmtId="166" fontId="5" fillId="0" borderId="0" xfId="1" applyNumberFormat="1" applyFont="1" applyAlignment="1" applyProtection="1">
      <alignment horizontal="center" vertical="center" wrapText="1"/>
      <protection locked="0"/>
    </xf>
    <xf numFmtId="0" fontId="24" fillId="14" borderId="6" xfId="1" applyFont="1" applyFill="1" applyBorder="1" applyAlignment="1" applyProtection="1">
      <alignment horizontal="center" vertical="center" wrapText="1"/>
      <protection locked="0"/>
    </xf>
    <xf numFmtId="0" fontId="50" fillId="22" borderId="1" xfId="1" applyFont="1" applyFill="1" applyBorder="1" applyAlignment="1">
      <alignment horizontal="center" vertical="center"/>
    </xf>
    <xf numFmtId="0" fontId="5" fillId="22" borderId="1" xfId="1" applyFont="1" applyFill="1" applyBorder="1" applyAlignment="1">
      <alignment vertical="center" wrapText="1"/>
    </xf>
    <xf numFmtId="0" fontId="24" fillId="22" borderId="19" xfId="1" applyFont="1" applyFill="1" applyBorder="1" applyAlignment="1">
      <alignment horizontal="center" vertical="center"/>
    </xf>
    <xf numFmtId="0" fontId="6" fillId="22" borderId="20" xfId="1" applyFont="1" applyFill="1" applyBorder="1" applyAlignment="1">
      <alignment horizontal="center" vertical="center" wrapText="1"/>
    </xf>
    <xf numFmtId="0" fontId="24" fillId="22" borderId="1" xfId="1" applyFont="1" applyFill="1" applyBorder="1" applyAlignment="1">
      <alignment horizontal="center" vertical="center"/>
    </xf>
    <xf numFmtId="0" fontId="6" fillId="22" borderId="1" xfId="1" applyFont="1" applyFill="1" applyBorder="1" applyAlignment="1">
      <alignment horizontal="center" vertical="center" wrapText="1"/>
    </xf>
    <xf numFmtId="0" fontId="28" fillId="22" borderId="1" xfId="1" applyFont="1" applyFill="1" applyBorder="1" applyAlignment="1">
      <alignment horizontal="center" vertical="center"/>
    </xf>
    <xf numFmtId="0" fontId="2" fillId="22" borderId="1" xfId="1" applyFill="1" applyBorder="1" applyAlignment="1">
      <alignment horizontal="center" vertical="center" wrapText="1"/>
    </xf>
    <xf numFmtId="0" fontId="24" fillId="22" borderId="1" xfId="1" applyFont="1" applyFill="1" applyBorder="1" applyAlignment="1" applyProtection="1">
      <alignment horizontal="center" vertical="center"/>
      <protection locked="0"/>
    </xf>
    <xf numFmtId="0" fontId="5" fillId="22" borderId="1" xfId="1" applyFont="1" applyFill="1" applyBorder="1" applyAlignment="1">
      <alignment horizontal="center" vertical="center" wrapText="1"/>
    </xf>
    <xf numFmtId="0" fontId="14" fillId="2" borderId="1" xfId="1" applyFont="1" applyFill="1" applyBorder="1" applyAlignment="1" applyProtection="1">
      <alignment horizontal="center" vertical="center" wrapText="1"/>
      <protection locked="0"/>
    </xf>
    <xf numFmtId="0" fontId="17" fillId="15" borderId="1" xfId="1" applyFont="1" applyFill="1" applyBorder="1" applyAlignment="1">
      <alignment horizontal="center" vertical="center" wrapText="1"/>
    </xf>
    <xf numFmtId="0" fontId="19" fillId="7" borderId="1" xfId="1" applyFont="1" applyFill="1" applyBorder="1" applyAlignment="1">
      <alignment horizontal="center" vertical="center" wrapText="1"/>
    </xf>
    <xf numFmtId="0" fontId="18" fillId="12" borderId="36" xfId="1" applyFont="1" applyFill="1" applyBorder="1" applyAlignment="1">
      <alignment horizontal="center" vertical="center" textRotation="90" wrapText="1"/>
    </xf>
    <xf numFmtId="0" fontId="5" fillId="0" borderId="34" xfId="1" applyFont="1" applyBorder="1" applyAlignment="1" applyProtection="1">
      <alignment horizontal="center" vertical="center" wrapText="1"/>
      <protection locked="0"/>
    </xf>
    <xf numFmtId="0" fontId="88" fillId="42" borderId="13" xfId="1" applyFont="1" applyFill="1" applyBorder="1" applyAlignment="1">
      <alignment horizontal="center" vertical="center" textRotation="90"/>
    </xf>
    <xf numFmtId="49" fontId="4" fillId="0" borderId="13" xfId="1" applyNumberFormat="1" applyFont="1" applyBorder="1" applyAlignment="1" applyProtection="1">
      <alignment horizontal="left" vertical="center" wrapText="1"/>
      <protection locked="0"/>
    </xf>
    <xf numFmtId="0" fontId="42" fillId="14" borderId="13" xfId="1" applyFont="1" applyFill="1" applyBorder="1" applyAlignment="1" applyProtection="1">
      <alignment horizontal="center" vertical="center"/>
      <protection locked="0"/>
    </xf>
    <xf numFmtId="0" fontId="13" fillId="10" borderId="21" xfId="1" applyFont="1" applyFill="1" applyBorder="1" applyAlignment="1">
      <alignment horizontal="center" vertical="center"/>
    </xf>
    <xf numFmtId="0" fontId="5" fillId="0" borderId="22" xfId="1" applyFont="1" applyBorder="1" applyAlignment="1" applyProtection="1">
      <alignment horizontal="left" vertical="center"/>
      <protection locked="0"/>
    </xf>
    <xf numFmtId="0" fontId="42" fillId="14" borderId="21" xfId="1" applyFont="1" applyFill="1" applyBorder="1" applyAlignment="1" applyProtection="1">
      <alignment horizontal="center" vertical="center"/>
      <protection locked="0"/>
    </xf>
    <xf numFmtId="0" fontId="0" fillId="0" borderId="68" xfId="0" applyBorder="1"/>
    <xf numFmtId="0" fontId="6" fillId="14" borderId="19" xfId="1" applyFont="1" applyFill="1" applyBorder="1" applyAlignment="1">
      <alignment horizontal="left" vertical="center" wrapText="1"/>
    </xf>
    <xf numFmtId="165" fontId="93" fillId="2" borderId="6" xfId="1" applyNumberFormat="1" applyFont="1" applyFill="1" applyBorder="1" applyAlignment="1" applyProtection="1">
      <alignment vertical="center"/>
      <protection locked="0"/>
    </xf>
    <xf numFmtId="0" fontId="5" fillId="20" borderId="18" xfId="1" applyFont="1" applyFill="1" applyBorder="1" applyAlignment="1" applyProtection="1">
      <alignment horizontal="center" vertical="center"/>
      <protection locked="0"/>
    </xf>
    <xf numFmtId="0" fontId="4" fillId="2" borderId="68" xfId="1" applyFont="1" applyFill="1" applyBorder="1" applyAlignment="1" applyProtection="1">
      <alignment horizontal="center" vertical="center" wrapText="1"/>
      <protection locked="0"/>
    </xf>
    <xf numFmtId="0" fontId="24" fillId="15" borderId="68" xfId="1" applyFont="1" applyFill="1" applyBorder="1" applyAlignment="1" applyProtection="1">
      <alignment horizontal="center" vertical="center"/>
      <protection locked="0"/>
    </xf>
    <xf numFmtId="0" fontId="24" fillId="14" borderId="68" xfId="1" applyFont="1" applyFill="1" applyBorder="1" applyAlignment="1" applyProtection="1">
      <alignment horizontal="center" vertical="center"/>
      <protection locked="0"/>
    </xf>
    <xf numFmtId="0" fontId="20" fillId="2" borderId="1" xfId="1" applyFont="1" applyFill="1" applyBorder="1" applyAlignment="1">
      <alignment horizontal="center" vertical="center" wrapText="1"/>
    </xf>
    <xf numFmtId="0" fontId="5" fillId="0" borderId="19" xfId="0" applyFont="1" applyBorder="1" applyAlignment="1" applyProtection="1">
      <alignment horizontal="center" vertical="center" wrapText="1"/>
      <protection locked="0"/>
    </xf>
    <xf numFmtId="0" fontId="19" fillId="0" borderId="1" xfId="0" applyFont="1" applyBorder="1" applyAlignment="1" applyProtection="1">
      <alignment horizontal="center" vertical="center" wrapText="1"/>
      <protection locked="0"/>
    </xf>
    <xf numFmtId="0" fontId="34" fillId="4" borderId="1" xfId="0" applyFont="1" applyFill="1" applyBorder="1" applyAlignment="1">
      <alignment horizontal="center" vertical="center" wrapText="1"/>
    </xf>
    <xf numFmtId="0" fontId="18" fillId="12" borderId="73" xfId="0" applyFont="1" applyFill="1" applyBorder="1" applyAlignment="1">
      <alignment horizontal="center" vertical="center" textRotation="90" wrapText="1"/>
    </xf>
    <xf numFmtId="0" fontId="22" fillId="0" borderId="19" xfId="0" applyFont="1" applyBorder="1" applyAlignment="1" applyProtection="1">
      <alignment horizontal="center" vertical="center" wrapText="1"/>
      <protection locked="0"/>
    </xf>
    <xf numFmtId="0" fontId="10" fillId="0" borderId="1" xfId="0" applyFont="1" applyBorder="1"/>
    <xf numFmtId="0" fontId="0" fillId="0" borderId="0" xfId="0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textRotation="90" wrapText="1"/>
    </xf>
    <xf numFmtId="0" fontId="5" fillId="0" borderId="0" xfId="0" applyFont="1" applyAlignment="1" applyProtection="1">
      <alignment horizontal="center" vertical="center"/>
      <protection locked="0"/>
    </xf>
    <xf numFmtId="0" fontId="28" fillId="10" borderId="18" xfId="1" applyFont="1" applyFill="1" applyBorder="1" applyAlignment="1">
      <alignment horizontal="center" vertical="center"/>
    </xf>
    <xf numFmtId="0" fontId="19" fillId="7" borderId="6" xfId="1" applyFont="1" applyFill="1" applyBorder="1" applyAlignment="1">
      <alignment horizontal="center" vertical="center" wrapText="1"/>
    </xf>
    <xf numFmtId="0" fontId="19" fillId="7" borderId="13" xfId="1" applyFont="1" applyFill="1" applyBorder="1" applyAlignment="1">
      <alignment horizontal="center" vertical="center" wrapText="1"/>
    </xf>
    <xf numFmtId="0" fontId="42" fillId="14" borderId="68" xfId="1" applyFont="1" applyFill="1" applyBorder="1" applyAlignment="1" applyProtection="1">
      <alignment vertical="center"/>
      <protection locked="0"/>
    </xf>
    <xf numFmtId="14" fontId="4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74" fillId="6" borderId="18" xfId="0" applyFont="1" applyFill="1" applyBorder="1" applyAlignment="1" applyProtection="1">
      <alignment horizontal="center" vertical="center" textRotation="90" wrapText="1"/>
      <protection locked="0"/>
    </xf>
    <xf numFmtId="165" fontId="14" fillId="2" borderId="68" xfId="1" applyNumberFormat="1" applyFont="1" applyFill="1" applyBorder="1" applyAlignment="1" applyProtection="1">
      <alignment vertical="center"/>
      <protection locked="0"/>
    </xf>
    <xf numFmtId="0" fontId="4" fillId="9" borderId="68" xfId="1" applyFont="1" applyFill="1" applyBorder="1" applyAlignment="1" applyProtection="1">
      <alignment horizontal="center" vertical="center" wrapText="1"/>
      <protection locked="0"/>
    </xf>
    <xf numFmtId="0" fontId="27" fillId="2" borderId="13" xfId="3" applyFont="1" applyFill="1" applyBorder="1" applyAlignment="1">
      <alignment horizontal="center" vertical="center" textRotation="90"/>
    </xf>
    <xf numFmtId="0" fontId="4" fillId="9" borderId="34" xfId="1" applyFont="1" applyFill="1" applyBorder="1" applyAlignment="1" applyProtection="1">
      <alignment horizontal="center" vertical="center" wrapText="1"/>
      <protection locked="0"/>
    </xf>
    <xf numFmtId="0" fontId="5" fillId="0" borderId="19" xfId="1" applyFont="1" applyBorder="1"/>
    <xf numFmtId="0" fontId="4" fillId="0" borderId="6" xfId="1" applyFont="1" applyBorder="1" applyAlignment="1">
      <alignment horizontal="center" vertical="center" wrapText="1"/>
    </xf>
    <xf numFmtId="0" fontId="72" fillId="39" borderId="13" xfId="1" applyFont="1" applyFill="1" applyBorder="1" applyAlignment="1">
      <alignment horizontal="center" vertical="center" textRotation="90" wrapText="1"/>
    </xf>
    <xf numFmtId="165" fontId="93" fillId="2" borderId="68" xfId="1" applyNumberFormat="1" applyFont="1" applyFill="1" applyBorder="1" applyAlignment="1" applyProtection="1">
      <alignment vertical="center"/>
      <protection locked="0"/>
    </xf>
    <xf numFmtId="0" fontId="5" fillId="9" borderId="19" xfId="1" applyFont="1" applyFill="1" applyBorder="1" applyAlignment="1" applyProtection="1">
      <alignment horizontal="center" vertical="center" wrapText="1"/>
      <protection locked="0"/>
    </xf>
    <xf numFmtId="0" fontId="4" fillId="56" borderId="68" xfId="1" applyFont="1" applyFill="1" applyBorder="1" applyAlignment="1">
      <alignment horizontal="center" vertical="center" wrapText="1"/>
    </xf>
    <xf numFmtId="0" fontId="4" fillId="56" borderId="68" xfId="1" applyFont="1" applyFill="1" applyBorder="1" applyAlignment="1" applyProtection="1">
      <alignment horizontal="center" vertical="center" wrapText="1"/>
      <protection locked="0"/>
    </xf>
    <xf numFmtId="0" fontId="43" fillId="25" borderId="13" xfId="3" applyFont="1" applyFill="1" applyBorder="1" applyAlignment="1">
      <alignment horizontal="center" vertical="center" textRotation="90" wrapText="1"/>
    </xf>
    <xf numFmtId="0" fontId="18" fillId="16" borderId="13" xfId="1" applyFont="1" applyFill="1" applyBorder="1" applyAlignment="1">
      <alignment horizontal="center" vertical="center" textRotation="90"/>
    </xf>
    <xf numFmtId="0" fontId="19" fillId="0" borderId="21" xfId="3" applyFont="1" applyBorder="1" applyAlignment="1">
      <alignment horizontal="left" vertical="center" wrapText="1"/>
    </xf>
    <xf numFmtId="0" fontId="5" fillId="9" borderId="68" xfId="1" applyFont="1" applyFill="1" applyBorder="1" applyAlignment="1" applyProtection="1">
      <alignment horizontal="center" vertical="center" wrapText="1"/>
      <protection locked="0"/>
    </xf>
    <xf numFmtId="0" fontId="18" fillId="33" borderId="13" xfId="1" applyFont="1" applyFill="1" applyBorder="1" applyAlignment="1">
      <alignment horizontal="center" vertical="center" textRotation="90" wrapText="1"/>
    </xf>
    <xf numFmtId="0" fontId="14" fillId="2" borderId="68" xfId="1" applyFont="1" applyFill="1" applyBorder="1" applyAlignment="1" applyProtection="1">
      <alignment vertical="center"/>
      <protection locked="0"/>
    </xf>
    <xf numFmtId="0" fontId="5" fillId="14" borderId="13" xfId="1" applyFont="1" applyFill="1" applyBorder="1" applyAlignment="1">
      <alignment vertical="center" wrapText="1"/>
    </xf>
    <xf numFmtId="0" fontId="98" fillId="17" borderId="13" xfId="1" applyFont="1" applyFill="1" applyBorder="1" applyAlignment="1" applyProtection="1">
      <alignment horizontal="center" vertical="center" textRotation="90" wrapText="1"/>
      <protection locked="0"/>
    </xf>
    <xf numFmtId="0" fontId="46" fillId="5" borderId="13" xfId="1" applyFont="1" applyFill="1" applyBorder="1" applyAlignment="1">
      <alignment horizontal="center" vertical="center" textRotation="90" wrapText="1"/>
    </xf>
    <xf numFmtId="0" fontId="152" fillId="2" borderId="1" xfId="1" applyFont="1" applyFill="1" applyBorder="1" applyAlignment="1" applyProtection="1">
      <alignment horizontal="center" vertical="center" wrapText="1"/>
      <protection locked="0"/>
    </xf>
    <xf numFmtId="0" fontId="32" fillId="9" borderId="68" xfId="1" applyFont="1" applyFill="1" applyBorder="1" applyAlignment="1" applyProtection="1">
      <alignment horizontal="center" vertical="center" wrapText="1"/>
      <protection locked="0"/>
    </xf>
    <xf numFmtId="0" fontId="18" fillId="18" borderId="13" xfId="1" applyFont="1" applyFill="1" applyBorder="1" applyAlignment="1">
      <alignment horizontal="center" vertical="center" textRotation="90"/>
    </xf>
    <xf numFmtId="0" fontId="87" fillId="40" borderId="68" xfId="1" applyFont="1" applyFill="1" applyBorder="1" applyAlignment="1">
      <alignment horizontal="center" vertical="center" textRotation="90"/>
    </xf>
    <xf numFmtId="0" fontId="88" fillId="42" borderId="68" xfId="1" applyFont="1" applyFill="1" applyBorder="1" applyAlignment="1">
      <alignment horizontal="center" vertical="center" textRotation="90"/>
    </xf>
    <xf numFmtId="0" fontId="106" fillId="24" borderId="68" xfId="1" applyFont="1" applyFill="1" applyBorder="1" applyAlignment="1">
      <alignment horizontal="center" vertical="center" textRotation="90"/>
    </xf>
    <xf numFmtId="165" fontId="14" fillId="2" borderId="69" xfId="1" applyNumberFormat="1" applyFont="1" applyFill="1" applyBorder="1" applyAlignment="1" applyProtection="1">
      <alignment vertical="center"/>
      <protection locked="0"/>
    </xf>
    <xf numFmtId="166" fontId="5" fillId="0" borderId="68" xfId="1" applyNumberFormat="1" applyFont="1" applyBorder="1" applyAlignment="1" applyProtection="1">
      <alignment horizontal="center" vertical="center"/>
      <protection locked="0"/>
    </xf>
    <xf numFmtId="166" fontId="5" fillId="0" borderId="68" xfId="1" applyNumberFormat="1" applyFont="1" applyBorder="1" applyAlignment="1" applyProtection="1">
      <alignment horizontal="center" vertical="center" textRotation="90" wrapText="1"/>
      <protection locked="0"/>
    </xf>
    <xf numFmtId="16" fontId="5" fillId="0" borderId="68" xfId="1" applyNumberFormat="1" applyFont="1" applyBorder="1" applyAlignment="1" applyProtection="1">
      <alignment horizontal="left" vertical="center" wrapText="1"/>
      <protection locked="0"/>
    </xf>
    <xf numFmtId="16" fontId="5" fillId="0" borderId="68" xfId="1" applyNumberFormat="1" applyFont="1" applyBorder="1" applyAlignment="1" applyProtection="1">
      <alignment horizontal="center" vertical="center" wrapText="1"/>
      <protection locked="0"/>
    </xf>
    <xf numFmtId="16" fontId="5" fillId="0" borderId="18" xfId="1" applyNumberFormat="1" applyFont="1" applyBorder="1" applyAlignment="1" applyProtection="1">
      <alignment horizontal="center" vertical="center"/>
      <protection locked="0"/>
    </xf>
    <xf numFmtId="0" fontId="4" fillId="0" borderId="19" xfId="1" applyFont="1" applyBorder="1" applyAlignment="1" applyProtection="1">
      <alignment horizontal="center" vertical="center"/>
      <protection locked="0"/>
    </xf>
    <xf numFmtId="0" fontId="2" fillId="0" borderId="19" xfId="1" applyBorder="1" applyAlignment="1" applyProtection="1">
      <alignment horizontal="center"/>
      <protection locked="0"/>
    </xf>
    <xf numFmtId="16" fontId="5" fillId="0" borderId="42" xfId="1" applyNumberFormat="1" applyFont="1" applyBorder="1" applyAlignment="1" applyProtection="1">
      <alignment horizontal="center" vertical="center" wrapText="1"/>
      <protection locked="0"/>
    </xf>
    <xf numFmtId="0" fontId="0" fillId="0" borderId="69" xfId="0" applyBorder="1"/>
    <xf numFmtId="16" fontId="5" fillId="0" borderId="34" xfId="1" applyNumberFormat="1" applyFont="1" applyBorder="1" applyAlignment="1" applyProtection="1">
      <alignment horizontal="center" vertical="center" wrapText="1"/>
      <protection locked="0"/>
    </xf>
    <xf numFmtId="0" fontId="2" fillId="0" borderId="18" xfId="1" applyBorder="1" applyAlignment="1" applyProtection="1">
      <alignment horizontal="center" vertical="center" wrapText="1"/>
      <protection locked="0"/>
    </xf>
    <xf numFmtId="0" fontId="74" fillId="6" borderId="13" xfId="1" applyFont="1" applyFill="1" applyBorder="1" applyAlignment="1" applyProtection="1">
      <alignment horizontal="center" vertical="center" textRotation="90" wrapText="1"/>
      <protection locked="0"/>
    </xf>
    <xf numFmtId="0" fontId="5" fillId="19" borderId="1" xfId="0" applyFont="1" applyFill="1" applyBorder="1" applyAlignment="1" applyProtection="1">
      <alignment horizontal="center" vertical="center" textRotation="90" wrapText="1"/>
      <protection locked="0"/>
    </xf>
    <xf numFmtId="0" fontId="42" fillId="0" borderId="1" xfId="0" applyFont="1" applyBorder="1" applyAlignment="1" applyProtection="1">
      <alignment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37" fillId="0" borderId="1" xfId="0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24" fillId="10" borderId="15" xfId="0" applyFont="1" applyFill="1" applyBorder="1" applyAlignment="1">
      <alignment horizontal="center" vertical="center"/>
    </xf>
    <xf numFmtId="0" fontId="50" fillId="15" borderId="1" xfId="3" applyFont="1" applyFill="1" applyBorder="1" applyAlignment="1">
      <alignment horizontal="center" vertical="center"/>
    </xf>
    <xf numFmtId="0" fontId="23" fillId="0" borderId="18" xfId="0" applyFont="1" applyBorder="1" applyAlignment="1" applyProtection="1">
      <alignment horizontal="center" vertical="center" wrapText="1"/>
      <protection locked="0"/>
    </xf>
    <xf numFmtId="0" fontId="12" fillId="0" borderId="19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8" fillId="12" borderId="74" xfId="0" applyFont="1" applyFill="1" applyBorder="1" applyAlignment="1">
      <alignment horizontal="center" vertical="center" textRotation="90" wrapText="1"/>
    </xf>
    <xf numFmtId="0" fontId="22" fillId="0" borderId="34" xfId="0" applyFont="1" applyBorder="1" applyAlignment="1" applyProtection="1">
      <alignment horizontal="center" vertical="center" wrapText="1"/>
      <protection locked="0"/>
    </xf>
    <xf numFmtId="0" fontId="23" fillId="0" borderId="6" xfId="0" applyFont="1" applyBorder="1" applyAlignment="1" applyProtection="1">
      <alignment horizontal="center" vertical="center" wrapText="1"/>
      <protection locked="0"/>
    </xf>
    <xf numFmtId="0" fontId="5" fillId="0" borderId="6" xfId="0" applyFont="1" applyBorder="1" applyAlignment="1" applyProtection="1">
      <alignment vertical="center"/>
      <protection locked="0"/>
    </xf>
    <xf numFmtId="0" fontId="0" fillId="0" borderId="6" xfId="0" applyBorder="1"/>
    <xf numFmtId="0" fontId="5" fillId="0" borderId="34" xfId="0" applyFont="1" applyBorder="1" applyAlignment="1" applyProtection="1">
      <alignment horizontal="center" vertical="center" wrapText="1"/>
      <protection locked="0"/>
    </xf>
    <xf numFmtId="166" fontId="5" fillId="0" borderId="6" xfId="0" applyNumberFormat="1" applyFont="1" applyBorder="1" applyAlignment="1" applyProtection="1">
      <alignment horizontal="center" vertical="center" wrapText="1"/>
      <protection locked="0"/>
    </xf>
    <xf numFmtId="0" fontId="24" fillId="15" borderId="6" xfId="0" applyFont="1" applyFill="1" applyBorder="1" applyAlignment="1" applyProtection="1">
      <alignment horizontal="center" vertical="center"/>
      <protection locked="0"/>
    </xf>
    <xf numFmtId="0" fontId="24" fillId="14" borderId="6" xfId="0" applyFont="1" applyFill="1" applyBorder="1" applyAlignment="1" applyProtection="1">
      <alignment horizontal="center" vertical="center"/>
      <protection locked="0"/>
    </xf>
    <xf numFmtId="0" fontId="24" fillId="14" borderId="6" xfId="0" applyFont="1" applyFill="1" applyBorder="1" applyAlignment="1" applyProtection="1">
      <alignment horizontal="center" vertical="center" wrapText="1"/>
      <protection locked="0"/>
    </xf>
    <xf numFmtId="0" fontId="13" fillId="10" borderId="6" xfId="0" applyFont="1" applyFill="1" applyBorder="1" applyAlignment="1">
      <alignment horizontal="center" vertical="center"/>
    </xf>
    <xf numFmtId="0" fontId="4" fillId="0" borderId="1" xfId="0" applyFont="1" applyBorder="1" applyAlignment="1" applyProtection="1">
      <alignment vertical="center" wrapText="1"/>
      <protection locked="0"/>
    </xf>
    <xf numFmtId="0" fontId="4" fillId="0" borderId="41" xfId="1" applyFont="1" applyBorder="1" applyAlignment="1" applyProtection="1">
      <alignment horizontal="left" vertical="center" wrapText="1"/>
      <protection locked="0"/>
    </xf>
    <xf numFmtId="0" fontId="5" fillId="0" borderId="68" xfId="1" applyFont="1" applyBorder="1" applyAlignment="1" applyProtection="1">
      <alignment horizontal="left" vertical="center"/>
      <protection locked="0"/>
    </xf>
    <xf numFmtId="0" fontId="5" fillId="0" borderId="68" xfId="1" applyFont="1" applyBorder="1" applyAlignment="1" applyProtection="1">
      <alignment horizontal="center" vertical="center"/>
      <protection locked="0"/>
    </xf>
    <xf numFmtId="0" fontId="5" fillId="13" borderId="68" xfId="1" applyFont="1" applyFill="1" applyBorder="1" applyAlignment="1" applyProtection="1">
      <alignment horizontal="center" vertical="center" textRotation="90" wrapText="1"/>
      <protection locked="0"/>
    </xf>
    <xf numFmtId="0" fontId="5" fillId="0" borderId="68" xfId="1" applyFont="1" applyBorder="1" applyAlignment="1" applyProtection="1">
      <alignment vertical="center" wrapText="1"/>
      <protection locked="0"/>
    </xf>
    <xf numFmtId="0" fontId="5" fillId="0" borderId="68" xfId="1" applyFont="1" applyBorder="1" applyAlignment="1" applyProtection="1">
      <alignment horizontal="center" vertical="center" wrapText="1"/>
      <protection locked="0"/>
    </xf>
    <xf numFmtId="0" fontId="24" fillId="0" borderId="68" xfId="1" applyFont="1" applyBorder="1" applyAlignment="1" applyProtection="1">
      <alignment vertical="center"/>
      <protection locked="0"/>
    </xf>
    <xf numFmtId="0" fontId="24" fillId="0" borderId="10" xfId="1" applyFont="1" applyBorder="1"/>
    <xf numFmtId="0" fontId="32" fillId="0" borderId="31" xfId="0" applyFont="1" applyBorder="1" applyAlignment="1" applyProtection="1">
      <alignment vertical="center" wrapText="1"/>
      <protection locked="0"/>
    </xf>
    <xf numFmtId="0" fontId="31" fillId="0" borderId="1" xfId="0" applyFont="1" applyBorder="1" applyAlignment="1" applyProtection="1">
      <alignment horizontal="left" vertical="center" wrapText="1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16" fontId="5" fillId="0" borderId="1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left" wrapText="1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0" fontId="4" fillId="7" borderId="1" xfId="1" applyFont="1" applyFill="1" applyBorder="1" applyAlignment="1" applyProtection="1">
      <alignment horizontal="center" vertical="center" wrapText="1"/>
      <protection locked="0"/>
    </xf>
    <xf numFmtId="0" fontId="5" fillId="13" borderId="68" xfId="0" applyFont="1" applyFill="1" applyBorder="1" applyAlignment="1" applyProtection="1">
      <alignment horizontal="center" vertical="center" textRotation="90" wrapText="1"/>
      <protection locked="0"/>
    </xf>
    <xf numFmtId="0" fontId="5" fillId="0" borderId="19" xfId="0" applyFont="1" applyBorder="1" applyProtection="1">
      <protection locked="0"/>
    </xf>
    <xf numFmtId="0" fontId="4" fillId="43" borderId="18" xfId="0" applyFont="1" applyFill="1" applyBorder="1" applyAlignment="1" applyProtection="1">
      <alignment horizontal="center" vertical="center" wrapText="1"/>
      <protection locked="0"/>
    </xf>
    <xf numFmtId="0" fontId="22" fillId="0" borderId="19" xfId="1" applyFont="1" applyBorder="1" applyAlignment="1" applyProtection="1">
      <alignment horizontal="center" vertical="center" wrapText="1"/>
      <protection locked="0"/>
    </xf>
    <xf numFmtId="0" fontId="18" fillId="12" borderId="73" xfId="1" applyFont="1" applyFill="1" applyBorder="1" applyAlignment="1">
      <alignment horizontal="center" vertical="center" textRotation="90" wrapText="1"/>
    </xf>
    <xf numFmtId="0" fontId="4" fillId="0" borderId="68" xfId="3" applyFont="1" applyBorder="1" applyAlignment="1" applyProtection="1">
      <alignment vertical="center" wrapText="1"/>
      <protection locked="0"/>
    </xf>
    <xf numFmtId="16" fontId="4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30" borderId="1" xfId="3" applyFont="1" applyFill="1" applyBorder="1" applyAlignment="1">
      <alignment horizontal="center" vertical="center" textRotation="90" wrapText="1"/>
    </xf>
    <xf numFmtId="16" fontId="5" fillId="0" borderId="1" xfId="3" applyNumberFormat="1" applyFont="1" applyBorder="1" applyAlignment="1" applyProtection="1">
      <alignment horizontal="center" vertical="center"/>
      <protection locked="0"/>
    </xf>
    <xf numFmtId="0" fontId="1" fillId="0" borderId="1" xfId="3" applyBorder="1" applyAlignment="1" applyProtection="1">
      <alignment wrapText="1"/>
      <protection locked="0"/>
    </xf>
    <xf numFmtId="0" fontId="24" fillId="15" borderId="1" xfId="3" applyFont="1" applyFill="1" applyBorder="1" applyAlignment="1">
      <alignment horizontal="center" vertical="center"/>
    </xf>
    <xf numFmtId="0" fontId="74" fillId="6" borderId="18" xfId="1" applyFont="1" applyFill="1" applyBorder="1" applyAlignment="1" applyProtection="1">
      <alignment horizontal="center" vertical="center" textRotation="90" wrapText="1"/>
      <protection locked="0"/>
    </xf>
    <xf numFmtId="0" fontId="10" fillId="0" borderId="31" xfId="1" applyFont="1" applyBorder="1" applyAlignment="1">
      <alignment vertical="center" wrapText="1"/>
    </xf>
    <xf numFmtId="0" fontId="10" fillId="0" borderId="1" xfId="1" applyFont="1" applyBorder="1"/>
    <xf numFmtId="0" fontId="10" fillId="0" borderId="31" xfId="1" applyFont="1" applyBorder="1" applyAlignment="1">
      <alignment horizontal="left" vertical="center" wrapText="1"/>
    </xf>
    <xf numFmtId="0" fontId="10" fillId="0" borderId="1" xfId="1" applyFont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textRotation="90" wrapText="1"/>
    </xf>
    <xf numFmtId="0" fontId="47" fillId="7" borderId="1" xfId="1" applyFont="1" applyFill="1" applyBorder="1" applyAlignment="1" applyProtection="1">
      <alignment horizontal="center" vertical="center" wrapText="1"/>
      <protection locked="0"/>
    </xf>
    <xf numFmtId="0" fontId="27" fillId="2" borderId="6" xfId="3" applyFont="1" applyFill="1" applyBorder="1" applyAlignment="1">
      <alignment horizontal="center" vertical="center" textRotation="90"/>
    </xf>
    <xf numFmtId="0" fontId="4" fillId="0" borderId="6" xfId="1" applyFont="1" applyBorder="1" applyAlignment="1">
      <alignment vertical="center" wrapText="1"/>
    </xf>
    <xf numFmtId="0" fontId="28" fillId="10" borderId="6" xfId="1" applyFont="1" applyFill="1" applyBorder="1" applyAlignment="1">
      <alignment horizontal="center" vertical="center"/>
    </xf>
    <xf numFmtId="0" fontId="5" fillId="9" borderId="69" xfId="1" applyFont="1" applyFill="1" applyBorder="1" applyAlignment="1" applyProtection="1">
      <alignment horizontal="center" vertical="center" wrapText="1"/>
      <protection locked="0"/>
    </xf>
    <xf numFmtId="0" fontId="29" fillId="0" borderId="34" xfId="1" applyFont="1" applyBorder="1" applyAlignment="1" applyProtection="1">
      <alignment horizontal="center" vertical="center" wrapText="1"/>
      <protection locked="0"/>
    </xf>
    <xf numFmtId="0" fontId="57" fillId="0" borderId="34" xfId="1" applyFont="1" applyBorder="1" applyAlignment="1">
      <alignment vertical="center" wrapText="1"/>
    </xf>
    <xf numFmtId="0" fontId="19" fillId="2" borderId="1" xfId="1" applyFont="1" applyFill="1" applyBorder="1" applyAlignment="1" applyProtection="1">
      <alignment horizontal="center" vertical="center" wrapText="1"/>
      <protection locked="0"/>
    </xf>
    <xf numFmtId="0" fontId="10" fillId="2" borderId="1" xfId="1" applyFont="1" applyFill="1" applyBorder="1" applyAlignment="1">
      <alignment horizontal="center" vertical="center" wrapText="1"/>
    </xf>
    <xf numFmtId="165" fontId="93" fillId="27" borderId="1" xfId="1" applyNumberFormat="1" applyFont="1" applyFill="1" applyBorder="1" applyAlignment="1" applyProtection="1">
      <alignment vertical="center"/>
      <protection locked="0"/>
    </xf>
    <xf numFmtId="165" fontId="93" fillId="27" borderId="0" xfId="1" applyNumberFormat="1" applyFont="1" applyFill="1" applyAlignment="1" applyProtection="1">
      <alignment vertical="center"/>
      <protection locked="0"/>
    </xf>
    <xf numFmtId="165" fontId="14" fillId="27" borderId="1" xfId="1" applyNumberFormat="1" applyFont="1" applyFill="1" applyBorder="1" applyAlignment="1" applyProtection="1">
      <alignment vertical="center"/>
      <protection locked="0"/>
    </xf>
    <xf numFmtId="165" fontId="14" fillId="27" borderId="0" xfId="1" applyNumberFormat="1" applyFont="1" applyFill="1" applyAlignment="1" applyProtection="1">
      <alignment vertical="center"/>
      <protection locked="0"/>
    </xf>
    <xf numFmtId="0" fontId="19" fillId="22" borderId="1" xfId="3" applyFont="1" applyFill="1" applyBorder="1" applyAlignment="1" applyProtection="1">
      <alignment vertical="center" wrapText="1"/>
      <protection locked="0"/>
    </xf>
    <xf numFmtId="0" fontId="19" fillId="22" borderId="30" xfId="3" applyFont="1" applyFill="1" applyBorder="1" applyAlignment="1" applyProtection="1">
      <alignment horizontal="center" vertical="center"/>
      <protection locked="0"/>
    </xf>
    <xf numFmtId="0" fontId="18" fillId="15" borderId="1" xfId="3" applyFont="1" applyFill="1" applyBorder="1" applyAlignment="1">
      <alignment horizontal="center" vertical="center" textRotation="90" wrapText="1"/>
    </xf>
    <xf numFmtId="0" fontId="156" fillId="22" borderId="68" xfId="1" applyFont="1" applyFill="1" applyBorder="1" applyAlignment="1">
      <alignment horizontal="center" vertical="center" wrapText="1"/>
    </xf>
    <xf numFmtId="0" fontId="14" fillId="27" borderId="0" xfId="1" applyFont="1" applyFill="1" applyAlignment="1" applyProtection="1">
      <alignment horizontal="center" vertical="center"/>
      <protection locked="0"/>
    </xf>
    <xf numFmtId="0" fontId="4" fillId="14" borderId="1" xfId="3" applyFont="1" applyFill="1" applyBorder="1" applyAlignment="1" applyProtection="1">
      <alignment vertical="center" wrapText="1"/>
      <protection locked="0"/>
    </xf>
    <xf numFmtId="165" fontId="14" fillId="66" borderId="1" xfId="1" applyNumberFormat="1" applyFont="1" applyFill="1" applyBorder="1" applyAlignment="1" applyProtection="1">
      <alignment vertical="center"/>
      <protection locked="0"/>
    </xf>
    <xf numFmtId="0" fontId="157" fillId="67" borderId="1" xfId="1" applyFont="1" applyFill="1" applyBorder="1" applyAlignment="1" applyProtection="1">
      <alignment horizontal="center" vertical="center" wrapText="1"/>
      <protection locked="0"/>
    </xf>
    <xf numFmtId="0" fontId="24" fillId="0" borderId="21" xfId="1" applyFont="1" applyBorder="1" applyAlignment="1" applyProtection="1">
      <alignment vertical="center"/>
      <protection locked="0"/>
    </xf>
    <xf numFmtId="0" fontId="24" fillId="0" borderId="22" xfId="1" applyFont="1" applyBorder="1" applyAlignment="1" applyProtection="1">
      <alignment vertical="center"/>
      <protection locked="0"/>
    </xf>
    <xf numFmtId="0" fontId="32" fillId="14" borderId="27" xfId="1" applyFont="1" applyFill="1" applyBorder="1" applyAlignment="1" applyProtection="1">
      <alignment horizontal="left" vertical="center" wrapText="1"/>
      <protection locked="0"/>
    </xf>
    <xf numFmtId="0" fontId="4" fillId="14" borderId="37" xfId="1" applyFont="1" applyFill="1" applyBorder="1" applyAlignment="1" applyProtection="1">
      <alignment horizontal="left" vertical="center" wrapText="1"/>
      <protection locked="0"/>
    </xf>
    <xf numFmtId="0" fontId="10" fillId="0" borderId="31" xfId="0" applyFont="1" applyBorder="1" applyAlignment="1">
      <alignment vertical="center" wrapText="1"/>
    </xf>
    <xf numFmtId="0" fontId="10" fillId="0" borderId="31" xfId="0" applyFont="1" applyBorder="1" applyAlignment="1">
      <alignment horizontal="left" vertical="center" wrapText="1"/>
    </xf>
    <xf numFmtId="0" fontId="4" fillId="0" borderId="69" xfId="3" applyFont="1" applyBorder="1" applyAlignment="1" applyProtection="1">
      <alignment vertical="center" wrapText="1"/>
      <protection locked="0"/>
    </xf>
    <xf numFmtId="0" fontId="4" fillId="2" borderId="13" xfId="1" applyFont="1" applyFill="1" applyBorder="1" applyAlignment="1" applyProtection="1">
      <alignment horizontal="center" vertical="center" wrapText="1"/>
      <protection locked="0"/>
    </xf>
    <xf numFmtId="0" fontId="5" fillId="0" borderId="18" xfId="1" applyFont="1" applyBorder="1" applyAlignment="1">
      <alignment horizontal="center" vertical="center"/>
    </xf>
    <xf numFmtId="0" fontId="5" fillId="13" borderId="21" xfId="1" applyFont="1" applyFill="1" applyBorder="1" applyAlignment="1" applyProtection="1">
      <alignment horizontal="center" vertical="center" textRotation="90" wrapText="1"/>
      <protection locked="0"/>
    </xf>
    <xf numFmtId="0" fontId="19" fillId="22" borderId="1" xfId="3" applyFont="1" applyFill="1" applyBorder="1" applyAlignment="1" applyProtection="1">
      <alignment horizontal="center" vertical="center" wrapText="1"/>
      <protection locked="0"/>
    </xf>
    <xf numFmtId="0" fontId="85" fillId="14" borderId="18" xfId="1" applyFont="1" applyFill="1" applyBorder="1" applyAlignment="1">
      <alignment horizontal="center" vertical="center" wrapText="1"/>
    </xf>
    <xf numFmtId="0" fontId="85" fillId="14" borderId="30" xfId="1" applyFont="1" applyFill="1" applyBorder="1" applyAlignment="1">
      <alignment horizontal="center" vertical="center" wrapText="1"/>
    </xf>
    <xf numFmtId="0" fontId="85" fillId="14" borderId="19" xfId="1" applyFont="1" applyFill="1" applyBorder="1" applyAlignment="1">
      <alignment horizontal="center" vertical="center" wrapText="1"/>
    </xf>
    <xf numFmtId="0" fontId="85" fillId="0" borderId="18" xfId="1" applyFont="1" applyBorder="1" applyAlignment="1" applyProtection="1">
      <alignment horizontal="center" vertical="center" wrapText="1"/>
      <protection locked="0"/>
    </xf>
    <xf numFmtId="0" fontId="85" fillId="0" borderId="30" xfId="1" applyFont="1" applyBorder="1" applyAlignment="1" applyProtection="1">
      <alignment horizontal="center" vertical="center" wrapText="1"/>
      <protection locked="0"/>
    </xf>
    <xf numFmtId="0" fontId="85" fillId="0" borderId="19" xfId="1" applyFont="1" applyBorder="1" applyAlignment="1" applyProtection="1">
      <alignment horizontal="center" vertical="center" wrapText="1"/>
      <protection locked="0"/>
    </xf>
    <xf numFmtId="0" fontId="7" fillId="4" borderId="6" xfId="1" applyFont="1" applyFill="1" applyBorder="1" applyAlignment="1">
      <alignment horizontal="center" vertical="center" wrapText="1"/>
    </xf>
    <xf numFmtId="0" fontId="7" fillId="4" borderId="10" xfId="1" applyFont="1" applyFill="1" applyBorder="1" applyAlignment="1">
      <alignment horizontal="center" vertical="center" wrapText="1"/>
    </xf>
    <xf numFmtId="0" fontId="4" fillId="3" borderId="7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/>
    </xf>
    <xf numFmtId="0" fontId="4" fillId="3" borderId="4" xfId="1" applyFont="1" applyFill="1" applyBorder="1" applyAlignment="1" applyProtection="1">
      <alignment horizontal="center" vertical="center"/>
      <protection locked="0"/>
    </xf>
    <xf numFmtId="0" fontId="4" fillId="3" borderId="9" xfId="1" applyFont="1" applyFill="1" applyBorder="1" applyAlignment="1" applyProtection="1">
      <alignment horizontal="center" vertical="center"/>
      <protection locked="0"/>
    </xf>
    <xf numFmtId="0" fontId="4" fillId="3" borderId="11" xfId="1" applyFont="1" applyFill="1" applyBorder="1" applyAlignment="1" applyProtection="1">
      <alignment horizontal="center" vertical="center"/>
      <protection locked="0"/>
    </xf>
    <xf numFmtId="0" fontId="30" fillId="0" borderId="18" xfId="1" applyFont="1" applyBorder="1" applyAlignment="1" applyProtection="1">
      <alignment horizontal="center" vertical="center" wrapText="1"/>
      <protection locked="0"/>
    </xf>
    <xf numFmtId="0" fontId="30" fillId="0" borderId="30" xfId="1" applyFont="1" applyBorder="1" applyAlignment="1" applyProtection="1">
      <alignment horizontal="center" vertical="center"/>
      <protection locked="0"/>
    </xf>
    <xf numFmtId="0" fontId="30" fillId="0" borderId="19" xfId="1" applyFont="1" applyBorder="1" applyAlignment="1" applyProtection="1">
      <alignment horizontal="center" vertical="center"/>
      <protection locked="0"/>
    </xf>
    <xf numFmtId="0" fontId="113" fillId="0" borderId="18" xfId="0" applyFont="1" applyBorder="1" applyAlignment="1">
      <alignment horizontal="center" vertical="center" wrapText="1"/>
    </xf>
    <xf numFmtId="0" fontId="113" fillId="0" borderId="30" xfId="0" applyFont="1" applyBorder="1" applyAlignment="1">
      <alignment horizontal="center" vertical="center" wrapText="1"/>
    </xf>
    <xf numFmtId="0" fontId="113" fillId="0" borderId="24" xfId="0" applyFont="1" applyBorder="1" applyAlignment="1">
      <alignment horizontal="center" vertical="center" wrapText="1"/>
    </xf>
    <xf numFmtId="0" fontId="113" fillId="0" borderId="19" xfId="0" applyFont="1" applyBorder="1" applyAlignment="1">
      <alignment horizontal="center" vertical="center" wrapText="1"/>
    </xf>
    <xf numFmtId="0" fontId="3" fillId="0" borderId="0" xfId="1" applyFont="1" applyAlignment="1" applyProtection="1">
      <alignment horizontal="center" vertical="center"/>
      <protection locked="0"/>
    </xf>
    <xf numFmtId="0" fontId="3" fillId="0" borderId="2" xfId="1" applyFont="1" applyBorder="1" applyAlignment="1" applyProtection="1">
      <alignment horizontal="center" vertical="center"/>
      <protection locked="0"/>
    </xf>
    <xf numFmtId="0" fontId="4" fillId="22" borderId="4" xfId="1" applyFont="1" applyFill="1" applyBorder="1" applyAlignment="1" applyProtection="1">
      <alignment horizontal="center" vertical="center" wrapText="1"/>
      <protection locked="0"/>
    </xf>
    <xf numFmtId="0" fontId="4" fillId="22" borderId="9" xfId="1" applyFont="1" applyFill="1" applyBorder="1" applyAlignment="1" applyProtection="1">
      <alignment horizontal="center" vertical="center"/>
      <protection locked="0"/>
    </xf>
    <xf numFmtId="0" fontId="4" fillId="22" borderId="11" xfId="1" applyFont="1" applyFill="1" applyBorder="1" applyAlignment="1" applyProtection="1">
      <alignment horizontal="center" vertical="center"/>
      <protection locked="0"/>
    </xf>
    <xf numFmtId="0" fontId="7" fillId="4" borderId="13" xfId="1" applyFont="1" applyFill="1" applyBorder="1" applyAlignment="1">
      <alignment horizontal="center" vertical="center" wrapText="1"/>
    </xf>
    <xf numFmtId="0" fontId="4" fillId="3" borderId="7" xfId="1" applyFont="1" applyFill="1" applyBorder="1" applyAlignment="1" applyProtection="1">
      <alignment horizontal="center" vertical="center"/>
      <protection locked="0"/>
    </xf>
    <xf numFmtId="0" fontId="4" fillId="3" borderId="2" xfId="1" applyFont="1" applyFill="1" applyBorder="1" applyAlignment="1" applyProtection="1">
      <alignment horizontal="center" vertical="center"/>
      <protection locked="0"/>
    </xf>
    <xf numFmtId="165" fontId="4" fillId="3" borderId="8" xfId="1" applyNumberFormat="1" applyFont="1" applyFill="1" applyBorder="1" applyAlignment="1" applyProtection="1">
      <alignment horizontal="center" vertical="center"/>
      <protection locked="0"/>
    </xf>
    <xf numFmtId="0" fontId="4" fillId="3" borderId="5" xfId="1" applyFont="1" applyFill="1" applyBorder="1" applyAlignment="1" applyProtection="1">
      <alignment horizontal="center" vertical="center"/>
      <protection locked="0"/>
    </xf>
    <xf numFmtId="165" fontId="8" fillId="3" borderId="3" xfId="2" applyNumberFormat="1" applyFill="1" applyBorder="1" applyAlignment="1" applyProtection="1">
      <alignment horizontal="center" vertical="center"/>
      <protection locked="0"/>
    </xf>
    <xf numFmtId="0" fontId="8" fillId="3" borderId="0" xfId="2" applyFill="1" applyAlignment="1" applyProtection="1">
      <alignment horizontal="center" vertical="center"/>
      <protection locked="0"/>
    </xf>
    <xf numFmtId="0" fontId="85" fillId="0" borderId="30" xfId="1" applyFont="1" applyBorder="1" applyAlignment="1" applyProtection="1">
      <alignment horizontal="center" vertical="center"/>
      <protection locked="0"/>
    </xf>
    <xf numFmtId="0" fontId="85" fillId="0" borderId="19" xfId="1" applyFont="1" applyBorder="1" applyAlignment="1" applyProtection="1">
      <alignment horizontal="center" vertical="center"/>
      <protection locked="0"/>
    </xf>
    <xf numFmtId="0" fontId="4" fillId="7" borderId="4" xfId="1" applyFont="1" applyFill="1" applyBorder="1" applyAlignment="1" applyProtection="1">
      <alignment horizontal="center" vertical="center"/>
      <protection locked="0"/>
    </xf>
    <xf numFmtId="0" fontId="4" fillId="7" borderId="9" xfId="1" applyFont="1" applyFill="1" applyBorder="1" applyAlignment="1" applyProtection="1">
      <alignment horizontal="center" vertical="center"/>
      <protection locked="0"/>
    </xf>
    <xf numFmtId="0" fontId="4" fillId="7" borderId="11" xfId="1" applyFont="1" applyFill="1" applyBorder="1" applyAlignment="1" applyProtection="1">
      <alignment horizontal="center" vertical="center"/>
      <protection locked="0"/>
    </xf>
    <xf numFmtId="0" fontId="29" fillId="0" borderId="18" xfId="1" applyFont="1" applyBorder="1" applyAlignment="1">
      <alignment horizontal="center" vertical="center"/>
    </xf>
    <xf numFmtId="0" fontId="29" fillId="0" borderId="30" xfId="1" applyFont="1" applyBorder="1" applyAlignment="1">
      <alignment horizontal="center" vertical="center"/>
    </xf>
    <xf numFmtId="0" fontId="29" fillId="0" borderId="19" xfId="1" applyFont="1" applyBorder="1" applyAlignment="1">
      <alignment horizontal="center" vertical="center"/>
    </xf>
    <xf numFmtId="0" fontId="85" fillId="0" borderId="1" xfId="1" applyFont="1" applyBorder="1" applyAlignment="1">
      <alignment horizontal="center" vertical="center" wrapText="1"/>
    </xf>
    <xf numFmtId="0" fontId="85" fillId="0" borderId="1" xfId="1" applyFont="1" applyBorder="1" applyAlignment="1">
      <alignment horizontal="center" vertical="center"/>
    </xf>
    <xf numFmtId="0" fontId="30" fillId="14" borderId="18" xfId="0" applyFont="1" applyFill="1" applyBorder="1" applyAlignment="1">
      <alignment horizontal="center" vertical="center" wrapText="1"/>
    </xf>
    <xf numFmtId="0" fontId="30" fillId="14" borderId="30" xfId="0" applyFont="1" applyFill="1" applyBorder="1" applyAlignment="1">
      <alignment horizontal="center" vertical="center"/>
    </xf>
    <xf numFmtId="0" fontId="30" fillId="14" borderId="19" xfId="0" applyFont="1" applyFill="1" applyBorder="1" applyAlignment="1">
      <alignment horizontal="center" vertical="center"/>
    </xf>
    <xf numFmtId="0" fontId="85" fillId="14" borderId="18" xfId="1" applyFont="1" applyFill="1" applyBorder="1" applyAlignment="1" applyProtection="1">
      <alignment horizontal="center" vertical="center" wrapText="1"/>
      <protection locked="0"/>
    </xf>
    <xf numFmtId="0" fontId="85" fillId="14" borderId="30" xfId="1" applyFont="1" applyFill="1" applyBorder="1" applyAlignment="1" applyProtection="1">
      <alignment horizontal="center" vertical="center"/>
      <protection locked="0"/>
    </xf>
    <xf numFmtId="0" fontId="85" fillId="14" borderId="19" xfId="1" applyFont="1" applyFill="1" applyBorder="1" applyAlignment="1" applyProtection="1">
      <alignment horizontal="center" vertical="center"/>
      <protection locked="0"/>
    </xf>
    <xf numFmtId="165" fontId="14" fillId="2" borderId="1" xfId="1" applyNumberFormat="1" applyFont="1" applyFill="1" applyBorder="1" applyAlignment="1" applyProtection="1">
      <alignment horizontal="center" vertical="center"/>
      <protection locked="0"/>
    </xf>
    <xf numFmtId="0" fontId="85" fillId="0" borderId="18" xfId="1" applyFont="1" applyBorder="1" applyAlignment="1">
      <alignment horizontal="center" vertical="center" wrapText="1"/>
    </xf>
    <xf numFmtId="0" fontId="85" fillId="0" borderId="30" xfId="1" applyFont="1" applyBorder="1" applyAlignment="1">
      <alignment horizontal="center" vertical="center"/>
    </xf>
    <xf numFmtId="0" fontId="85" fillId="0" borderId="19" xfId="1" applyFont="1" applyBorder="1" applyAlignment="1">
      <alignment horizontal="center" vertical="center"/>
    </xf>
    <xf numFmtId="0" fontId="30" fillId="0" borderId="1" xfId="1" applyFont="1" applyBorder="1" applyAlignment="1" applyProtection="1">
      <alignment horizontal="center" vertical="center" wrapText="1"/>
      <protection locked="0"/>
    </xf>
    <xf numFmtId="0" fontId="30" fillId="0" borderId="1" xfId="1" applyFont="1" applyBorder="1" applyAlignment="1" applyProtection="1">
      <alignment horizontal="center" vertical="center"/>
      <protection locked="0"/>
    </xf>
    <xf numFmtId="0" fontId="4" fillId="3" borderId="45" xfId="1" applyFont="1" applyFill="1" applyBorder="1" applyAlignment="1">
      <alignment horizontal="center" vertical="center"/>
    </xf>
    <xf numFmtId="0" fontId="113" fillId="0" borderId="18" xfId="1" applyFont="1" applyBorder="1" applyAlignment="1" applyProtection="1">
      <alignment horizontal="center" vertical="center"/>
      <protection locked="0"/>
    </xf>
    <xf numFmtId="0" fontId="113" fillId="0" borderId="30" xfId="1" applyFont="1" applyBorder="1" applyAlignment="1" applyProtection="1">
      <alignment horizontal="center" vertical="center"/>
      <protection locked="0"/>
    </xf>
    <xf numFmtId="0" fontId="113" fillId="0" borderId="19" xfId="1" applyFont="1" applyBorder="1" applyAlignment="1" applyProtection="1">
      <alignment horizontal="center" vertical="center"/>
      <protection locked="0"/>
    </xf>
    <xf numFmtId="0" fontId="4" fillId="3" borderId="45" xfId="1" applyFont="1" applyFill="1" applyBorder="1" applyAlignment="1" applyProtection="1">
      <alignment horizontal="center" vertical="center"/>
      <protection locked="0"/>
    </xf>
    <xf numFmtId="0" fontId="85" fillId="0" borderId="18" xfId="0" applyFont="1" applyBorder="1" applyAlignment="1" applyProtection="1">
      <alignment horizontal="center" vertical="center" wrapText="1"/>
      <protection locked="0"/>
    </xf>
    <xf numFmtId="0" fontId="85" fillId="0" borderId="30" xfId="0" applyFont="1" applyBorder="1" applyAlignment="1" applyProtection="1">
      <alignment horizontal="center" vertical="center"/>
      <protection locked="0"/>
    </xf>
    <xf numFmtId="0" fontId="85" fillId="0" borderId="19" xfId="0" applyFont="1" applyBorder="1" applyAlignment="1" applyProtection="1">
      <alignment horizontal="center" vertical="center"/>
      <protection locked="0"/>
    </xf>
    <xf numFmtId="0" fontId="114" fillId="14" borderId="18" xfId="0" applyFont="1" applyFill="1" applyBorder="1" applyAlignment="1">
      <alignment horizontal="center" vertical="center" wrapText="1"/>
    </xf>
    <xf numFmtId="0" fontId="114" fillId="14" borderId="30" xfId="0" applyFont="1" applyFill="1" applyBorder="1" applyAlignment="1">
      <alignment horizontal="center" vertical="center"/>
    </xf>
    <xf numFmtId="0" fontId="114" fillId="14" borderId="19" xfId="0" applyFont="1" applyFill="1" applyBorder="1" applyAlignment="1">
      <alignment horizontal="center" vertical="center"/>
    </xf>
    <xf numFmtId="0" fontId="85" fillId="14" borderId="59" xfId="1" applyFont="1" applyFill="1" applyBorder="1" applyAlignment="1" applyProtection="1">
      <alignment horizontal="center" vertical="center" wrapText="1"/>
      <protection locked="0"/>
    </xf>
    <xf numFmtId="0" fontId="85" fillId="14" borderId="12" xfId="1" applyFont="1" applyFill="1" applyBorder="1" applyAlignment="1" applyProtection="1">
      <alignment horizontal="center" vertical="center" wrapText="1"/>
      <protection locked="0"/>
    </xf>
    <xf numFmtId="0" fontId="85" fillId="14" borderId="60" xfId="1" applyFont="1" applyFill="1" applyBorder="1" applyAlignment="1" applyProtection="1">
      <alignment horizontal="center" vertical="center" wrapText="1"/>
      <protection locked="0"/>
    </xf>
    <xf numFmtId="16" fontId="113" fillId="14" borderId="42" xfId="1" applyNumberFormat="1" applyFont="1" applyFill="1" applyBorder="1" applyAlignment="1" applyProtection="1">
      <alignment horizontal="center" vertical="center" wrapText="1"/>
      <protection locked="0"/>
    </xf>
    <xf numFmtId="16" fontId="113" fillId="14" borderId="57" xfId="1" applyNumberFormat="1" applyFont="1" applyFill="1" applyBorder="1" applyAlignment="1" applyProtection="1">
      <alignment horizontal="center" vertical="center" wrapText="1"/>
      <protection locked="0"/>
    </xf>
    <xf numFmtId="16" fontId="113" fillId="14" borderId="34" xfId="1" applyNumberFormat="1" applyFont="1" applyFill="1" applyBorder="1" applyAlignment="1" applyProtection="1">
      <alignment horizontal="center" vertical="center" wrapText="1"/>
      <protection locked="0"/>
    </xf>
    <xf numFmtId="0" fontId="113" fillId="0" borderId="18" xfId="1" applyFont="1" applyBorder="1" applyAlignment="1">
      <alignment horizontal="center" vertical="center"/>
    </xf>
    <xf numFmtId="0" fontId="113" fillId="0" borderId="30" xfId="1" applyFont="1" applyBorder="1" applyAlignment="1">
      <alignment horizontal="center" vertical="center"/>
    </xf>
    <xf numFmtId="0" fontId="113" fillId="0" borderId="19" xfId="1" applyFont="1" applyBorder="1" applyAlignment="1">
      <alignment horizontal="center" vertical="center"/>
    </xf>
    <xf numFmtId="0" fontId="3" fillId="0" borderId="3" xfId="1" applyFont="1" applyBorder="1" applyAlignment="1" applyProtection="1">
      <alignment horizontal="center" vertical="center"/>
      <protection locked="0"/>
    </xf>
    <xf numFmtId="0" fontId="4" fillId="7" borderId="4" xfId="1" applyFont="1" applyFill="1" applyBorder="1" applyAlignment="1" applyProtection="1">
      <alignment horizontal="center" vertical="center" wrapText="1"/>
      <protection locked="0"/>
    </xf>
    <xf numFmtId="0" fontId="30" fillId="0" borderId="18" xfId="1" applyFont="1" applyBorder="1" applyAlignment="1">
      <alignment horizontal="center" vertical="center" wrapText="1"/>
    </xf>
    <xf numFmtId="0" fontId="30" fillId="0" borderId="30" xfId="1" applyFont="1" applyBorder="1" applyAlignment="1">
      <alignment horizontal="center" vertical="center"/>
    </xf>
    <xf numFmtId="0" fontId="30" fillId="0" borderId="19" xfId="1" applyFont="1" applyBorder="1" applyAlignment="1">
      <alignment horizontal="center" vertical="center"/>
    </xf>
    <xf numFmtId="0" fontId="30" fillId="0" borderId="18" xfId="0" applyFont="1" applyBorder="1" applyAlignment="1" applyProtection="1">
      <alignment horizontal="center" vertical="center" wrapText="1"/>
      <protection locked="0"/>
    </xf>
    <xf numFmtId="0" fontId="30" fillId="0" borderId="30" xfId="0" applyFont="1" applyBorder="1" applyAlignment="1" applyProtection="1">
      <alignment horizontal="center" vertical="center"/>
      <protection locked="0"/>
    </xf>
    <xf numFmtId="0" fontId="30" fillId="0" borderId="19" xfId="0" applyFont="1" applyBorder="1" applyAlignment="1" applyProtection="1">
      <alignment horizontal="center" vertical="center"/>
      <protection locked="0"/>
    </xf>
    <xf numFmtId="0" fontId="85" fillId="0" borderId="58" xfId="0" applyFont="1" applyBorder="1" applyAlignment="1" applyProtection="1">
      <alignment horizontal="center" vertical="center" wrapText="1"/>
      <protection locked="0"/>
    </xf>
    <xf numFmtId="0" fontId="85" fillId="0" borderId="30" xfId="0" applyFont="1" applyBorder="1" applyAlignment="1" applyProtection="1">
      <alignment horizontal="center" vertical="center" wrapText="1"/>
      <protection locked="0"/>
    </xf>
    <xf numFmtId="0" fontId="85" fillId="0" borderId="19" xfId="0" applyFont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5" fillId="0" borderId="2" xfId="1" applyFont="1" applyBorder="1" applyAlignment="1" applyProtection="1">
      <alignment horizontal="center" vertical="center"/>
      <protection locked="0"/>
    </xf>
    <xf numFmtId="165" fontId="10" fillId="3" borderId="8" xfId="1" applyNumberFormat="1" applyFont="1" applyFill="1" applyBorder="1" applyAlignment="1" applyProtection="1">
      <alignment horizontal="center" vertical="center"/>
      <protection locked="0"/>
    </xf>
    <xf numFmtId="0" fontId="10" fillId="3" borderId="5" xfId="1" applyFont="1" applyFill="1" applyBorder="1" applyAlignment="1" applyProtection="1">
      <alignment horizontal="center" vertical="center"/>
      <protection locked="0"/>
    </xf>
    <xf numFmtId="165" fontId="120" fillId="3" borderId="5" xfId="2" applyNumberFormat="1" applyFont="1" applyFill="1" applyBorder="1" applyAlignment="1" applyProtection="1">
      <alignment horizontal="center" vertical="center"/>
      <protection locked="0"/>
    </xf>
    <xf numFmtId="0" fontId="120" fillId="3" borderId="5" xfId="2" applyFont="1" applyFill="1" applyBorder="1" applyAlignment="1" applyProtection="1">
      <alignment horizontal="center" vertical="center"/>
      <protection locked="0"/>
    </xf>
    <xf numFmtId="0" fontId="4" fillId="3" borderId="7" xfId="1" applyFont="1" applyFill="1" applyBorder="1" applyAlignment="1" applyProtection="1">
      <alignment horizontal="center" vertical="center" wrapText="1"/>
      <protection locked="0"/>
    </xf>
    <xf numFmtId="0" fontId="4" fillId="3" borderId="2" xfId="1" applyFont="1" applyFill="1" applyBorder="1" applyAlignment="1" applyProtection="1">
      <alignment horizontal="center" vertical="center" wrapText="1"/>
      <protection locked="0"/>
    </xf>
    <xf numFmtId="165" fontId="120" fillId="3" borderId="3" xfId="2" applyNumberFormat="1" applyFont="1" applyFill="1" applyBorder="1" applyAlignment="1" applyProtection="1">
      <alignment horizontal="center" vertical="center"/>
      <protection locked="0"/>
    </xf>
    <xf numFmtId="0" fontId="120" fillId="3" borderId="0" xfId="2" applyFont="1" applyFill="1" applyAlignment="1" applyProtection="1">
      <alignment horizontal="center" vertical="center"/>
      <protection locked="0"/>
    </xf>
    <xf numFmtId="0" fontId="120" fillId="3" borderId="61" xfId="2" applyFont="1" applyFill="1" applyBorder="1" applyAlignment="1" applyProtection="1">
      <alignment horizontal="center" vertical="center"/>
      <protection locked="0"/>
    </xf>
    <xf numFmtId="0" fontId="120" fillId="3" borderId="12" xfId="2" applyFont="1" applyFill="1" applyBorder="1" applyAlignment="1" applyProtection="1">
      <alignment horizontal="center" vertical="center"/>
      <protection locked="0"/>
    </xf>
    <xf numFmtId="165" fontId="120" fillId="3" borderId="12" xfId="2" applyNumberFormat="1" applyFont="1" applyFill="1" applyBorder="1" applyAlignment="1" applyProtection="1">
      <alignment horizontal="center" vertical="center"/>
      <protection locked="0"/>
    </xf>
    <xf numFmtId="0" fontId="4" fillId="7" borderId="7" xfId="1" applyFont="1" applyFill="1" applyBorder="1" applyAlignment="1" applyProtection="1">
      <alignment horizontal="center" vertical="center"/>
      <protection locked="0"/>
    </xf>
    <xf numFmtId="0" fontId="4" fillId="7" borderId="2" xfId="1" applyFont="1" applyFill="1" applyBorder="1" applyAlignment="1" applyProtection="1">
      <alignment horizontal="center" vertical="center"/>
      <protection locked="0"/>
    </xf>
    <xf numFmtId="0" fontId="30" fillId="0" borderId="42" xfId="1" applyFont="1" applyBorder="1" applyAlignment="1" applyProtection="1">
      <alignment horizontal="center" vertical="center" wrapText="1"/>
      <protection locked="0"/>
    </xf>
    <xf numFmtId="0" fontId="30" fillId="0" borderId="57" xfId="1" applyFont="1" applyBorder="1" applyAlignment="1" applyProtection="1">
      <alignment horizontal="center" vertical="center"/>
      <protection locked="0"/>
    </xf>
    <xf numFmtId="0" fontId="30" fillId="0" borderId="34" xfId="1" applyFont="1" applyBorder="1" applyAlignment="1" applyProtection="1">
      <alignment horizontal="center" vertical="center"/>
      <protection locked="0"/>
    </xf>
    <xf numFmtId="0" fontId="34" fillId="4" borderId="18" xfId="1" applyFont="1" applyFill="1" applyBorder="1" applyAlignment="1">
      <alignment horizontal="center" vertical="center" wrapText="1"/>
    </xf>
    <xf numFmtId="0" fontId="34" fillId="4" borderId="30" xfId="1" applyFont="1" applyFill="1" applyBorder="1" applyAlignment="1">
      <alignment horizontal="center" vertical="center" wrapText="1"/>
    </xf>
    <xf numFmtId="0" fontId="34" fillId="4" borderId="19" xfId="1" applyFont="1" applyFill="1" applyBorder="1" applyAlignment="1">
      <alignment horizontal="center" vertical="center" wrapText="1"/>
    </xf>
    <xf numFmtId="0" fontId="30" fillId="2" borderId="18" xfId="1" applyFont="1" applyFill="1" applyBorder="1" applyAlignment="1">
      <alignment horizontal="center" vertical="center" wrapText="1"/>
    </xf>
    <xf numFmtId="0" fontId="30" fillId="2" borderId="30" xfId="1" applyFont="1" applyFill="1" applyBorder="1" applyAlignment="1">
      <alignment horizontal="center" vertical="center"/>
    </xf>
    <xf numFmtId="0" fontId="30" fillId="2" borderId="19" xfId="1" applyFont="1" applyFill="1" applyBorder="1" applyAlignment="1">
      <alignment horizontal="center" vertical="center"/>
    </xf>
    <xf numFmtId="0" fontId="30" fillId="0" borderId="30" xfId="1" applyFont="1" applyBorder="1" applyAlignment="1" applyProtection="1">
      <alignment horizontal="center" vertical="center" wrapText="1"/>
      <protection locked="0"/>
    </xf>
    <xf numFmtId="0" fontId="30" fillId="0" borderId="19" xfId="1" applyFont="1" applyBorder="1" applyAlignment="1" applyProtection="1">
      <alignment horizontal="center" vertical="center" wrapText="1"/>
      <protection locked="0"/>
    </xf>
    <xf numFmtId="0" fontId="85" fillId="0" borderId="65" xfId="0" applyFont="1" applyBorder="1" applyAlignment="1" applyProtection="1">
      <alignment horizontal="center" vertical="center" wrapText="1"/>
      <protection locked="0"/>
    </xf>
    <xf numFmtId="0" fontId="85" fillId="0" borderId="24" xfId="0" applyFont="1" applyBorder="1" applyAlignment="1" applyProtection="1">
      <alignment horizontal="center" vertical="center" wrapText="1"/>
      <protection locked="0"/>
    </xf>
    <xf numFmtId="0" fontId="85" fillId="0" borderId="21" xfId="0" applyFont="1" applyBorder="1" applyAlignment="1" applyProtection="1">
      <alignment horizontal="center" vertical="center" wrapText="1"/>
      <protection locked="0"/>
    </xf>
    <xf numFmtId="0" fontId="85" fillId="14" borderId="18" xfId="0" applyFont="1" applyFill="1" applyBorder="1" applyAlignment="1" applyProtection="1">
      <alignment horizontal="center" vertical="center" wrapText="1"/>
      <protection locked="0"/>
    </xf>
    <xf numFmtId="0" fontId="85" fillId="14" borderId="30" xfId="0" applyFont="1" applyFill="1" applyBorder="1" applyAlignment="1" applyProtection="1">
      <alignment horizontal="center" vertical="center" wrapText="1"/>
      <protection locked="0"/>
    </xf>
    <xf numFmtId="0" fontId="85" fillId="14" borderId="19" xfId="0" applyFont="1" applyFill="1" applyBorder="1" applyAlignment="1" applyProtection="1">
      <alignment horizontal="center" vertical="center" wrapText="1"/>
      <protection locked="0"/>
    </xf>
    <xf numFmtId="0" fontId="30" fillId="14" borderId="18" xfId="0" applyFont="1" applyFill="1" applyBorder="1" applyAlignment="1" applyProtection="1">
      <alignment horizontal="center" vertical="center" wrapText="1"/>
      <protection locked="0"/>
    </xf>
    <xf numFmtId="0" fontId="30" fillId="14" borderId="30" xfId="0" applyFont="1" applyFill="1" applyBorder="1" applyAlignment="1" applyProtection="1">
      <alignment horizontal="center" vertical="center"/>
      <protection locked="0"/>
    </xf>
    <xf numFmtId="0" fontId="30" fillId="14" borderId="19" xfId="0" applyFont="1" applyFill="1" applyBorder="1" applyAlignment="1" applyProtection="1">
      <alignment horizontal="center" vertical="center"/>
      <protection locked="0"/>
    </xf>
    <xf numFmtId="0" fontId="30" fillId="0" borderId="30" xfId="1" applyFont="1" applyBorder="1" applyAlignment="1">
      <alignment horizontal="center" vertical="center" wrapText="1"/>
    </xf>
    <xf numFmtId="0" fontId="30" fillId="0" borderId="19" xfId="1" applyFont="1" applyBorder="1" applyAlignment="1">
      <alignment horizontal="center" vertical="center" wrapText="1"/>
    </xf>
    <xf numFmtId="0" fontId="30" fillId="0" borderId="18" xfId="0" applyFont="1" applyBorder="1" applyAlignment="1">
      <alignment horizontal="center" vertical="center" wrapText="1"/>
    </xf>
    <xf numFmtId="0" fontId="30" fillId="0" borderId="30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16" fontId="85" fillId="14" borderId="18" xfId="1" applyNumberFormat="1" applyFont="1" applyFill="1" applyBorder="1" applyAlignment="1" applyProtection="1">
      <alignment horizontal="center" vertical="center" wrapText="1"/>
      <protection locked="0"/>
    </xf>
    <xf numFmtId="16" fontId="85" fillId="14" borderId="30" xfId="1" applyNumberFormat="1" applyFont="1" applyFill="1" applyBorder="1" applyAlignment="1" applyProtection="1">
      <alignment horizontal="center" vertical="center" wrapText="1"/>
      <protection locked="0"/>
    </xf>
    <xf numFmtId="16" fontId="85" fillId="14" borderId="19" xfId="1" applyNumberFormat="1" applyFont="1" applyFill="1" applyBorder="1" applyAlignment="1" applyProtection="1">
      <alignment horizontal="center" vertical="center" wrapText="1"/>
      <protection locked="0"/>
    </xf>
    <xf numFmtId="0" fontId="29" fillId="0" borderId="1" xfId="1" applyFont="1" applyBorder="1" applyAlignment="1" applyProtection="1">
      <alignment horizontal="center" vertical="center" wrapText="1"/>
      <protection locked="0"/>
    </xf>
    <xf numFmtId="0" fontId="29" fillId="0" borderId="13" xfId="1" applyFont="1" applyBorder="1" applyAlignment="1" applyProtection="1">
      <alignment horizontal="center" vertical="center" wrapText="1"/>
      <protection locked="0"/>
    </xf>
    <xf numFmtId="0" fontId="85" fillId="50" borderId="18" xfId="1" applyFont="1" applyFill="1" applyBorder="1" applyAlignment="1" applyProtection="1">
      <alignment horizontal="center" vertical="center"/>
      <protection locked="0"/>
    </xf>
    <xf numFmtId="0" fontId="85" fillId="50" borderId="30" xfId="1" applyFont="1" applyFill="1" applyBorder="1" applyAlignment="1" applyProtection="1">
      <alignment horizontal="center" vertical="center"/>
      <protection locked="0"/>
    </xf>
    <xf numFmtId="0" fontId="85" fillId="50" borderId="19" xfId="1" applyFont="1" applyFill="1" applyBorder="1" applyAlignment="1" applyProtection="1">
      <alignment horizontal="center" vertical="center"/>
      <protection locked="0"/>
    </xf>
    <xf numFmtId="0" fontId="21" fillId="0" borderId="18" xfId="1" applyFont="1" applyBorder="1" applyAlignment="1">
      <alignment horizontal="center" vertical="center" wrapText="1"/>
    </xf>
    <xf numFmtId="0" fontId="21" fillId="0" borderId="30" xfId="1" applyFont="1" applyBorder="1" applyAlignment="1">
      <alignment horizontal="center" vertical="center"/>
    </xf>
    <xf numFmtId="0" fontId="21" fillId="0" borderId="19" xfId="1" applyFont="1" applyBorder="1" applyAlignment="1">
      <alignment horizontal="center" vertical="center"/>
    </xf>
    <xf numFmtId="0" fontId="29" fillId="14" borderId="18" xfId="1" applyFont="1" applyFill="1" applyBorder="1" applyAlignment="1" applyProtection="1">
      <alignment horizontal="center" vertical="center" wrapText="1"/>
      <protection locked="0"/>
    </xf>
    <xf numFmtId="0" fontId="29" fillId="14" borderId="30" xfId="1" applyFont="1" applyFill="1" applyBorder="1" applyAlignment="1" applyProtection="1">
      <alignment horizontal="center" vertical="center" wrapText="1"/>
      <protection locked="0"/>
    </xf>
    <xf numFmtId="0" fontId="29" fillId="14" borderId="19" xfId="1" applyFont="1" applyFill="1" applyBorder="1" applyAlignment="1" applyProtection="1">
      <alignment horizontal="center" vertical="center" wrapText="1"/>
      <protection locked="0"/>
    </xf>
    <xf numFmtId="0" fontId="4" fillId="2" borderId="4" xfId="1" applyFont="1" applyFill="1" applyBorder="1" applyAlignment="1" applyProtection="1">
      <alignment horizontal="center" vertical="center"/>
      <protection locked="0"/>
    </xf>
    <xf numFmtId="0" fontId="4" fillId="2" borderId="9" xfId="1" applyFont="1" applyFill="1" applyBorder="1" applyAlignment="1" applyProtection="1">
      <alignment horizontal="center" vertical="center"/>
      <protection locked="0"/>
    </xf>
    <xf numFmtId="0" fontId="4" fillId="2" borderId="11" xfId="1" applyFont="1" applyFill="1" applyBorder="1" applyAlignment="1" applyProtection="1">
      <alignment horizontal="center" vertical="center"/>
      <protection locked="0"/>
    </xf>
    <xf numFmtId="0" fontId="4" fillId="2" borderId="18" xfId="1" applyFont="1" applyFill="1" applyBorder="1" applyAlignment="1" applyProtection="1">
      <alignment horizontal="center" vertical="center" wrapText="1"/>
      <protection locked="0"/>
    </xf>
    <xf numFmtId="0" fontId="4" fillId="2" borderId="30" xfId="1" applyFont="1" applyFill="1" applyBorder="1" applyAlignment="1" applyProtection="1">
      <alignment horizontal="center" vertical="center" wrapText="1"/>
      <protection locked="0"/>
    </xf>
    <xf numFmtId="0" fontId="4" fillId="2" borderId="19" xfId="1" applyFont="1" applyFill="1" applyBorder="1" applyAlignment="1" applyProtection="1">
      <alignment horizontal="center" vertical="center" wrapText="1"/>
      <protection locked="0"/>
    </xf>
    <xf numFmtId="0" fontId="4" fillId="14" borderId="18" xfId="1" applyFont="1" applyFill="1" applyBorder="1" applyAlignment="1" applyProtection="1">
      <alignment horizontal="center" vertical="center" wrapText="1"/>
      <protection locked="0"/>
    </xf>
    <xf numFmtId="0" fontId="4" fillId="14" borderId="30" xfId="1" applyFont="1" applyFill="1" applyBorder="1" applyAlignment="1" applyProtection="1">
      <alignment horizontal="center" vertical="center"/>
      <protection locked="0"/>
    </xf>
    <xf numFmtId="0" fontId="4" fillId="14" borderId="19" xfId="1" applyFont="1" applyFill="1" applyBorder="1" applyAlignment="1" applyProtection="1">
      <alignment horizontal="center" vertical="center"/>
      <protection locked="0"/>
    </xf>
    <xf numFmtId="0" fontId="113" fillId="14" borderId="1" xfId="1" applyFont="1" applyFill="1" applyBorder="1" applyAlignment="1" applyProtection="1">
      <alignment horizontal="center" vertical="center" wrapText="1"/>
      <protection locked="0"/>
    </xf>
    <xf numFmtId="0" fontId="113" fillId="14" borderId="1" xfId="1" applyFont="1" applyFill="1" applyBorder="1" applyAlignment="1" applyProtection="1">
      <alignment horizontal="center" vertical="center"/>
      <protection locked="0"/>
    </xf>
    <xf numFmtId="0" fontId="30" fillId="0" borderId="18" xfId="3" applyFont="1" applyBorder="1" applyAlignment="1" applyProtection="1">
      <alignment horizontal="center" vertical="center" wrapText="1"/>
      <protection locked="0"/>
    </xf>
    <xf numFmtId="0" fontId="30" fillId="0" borderId="30" xfId="3" applyFont="1" applyBorder="1" applyAlignment="1" applyProtection="1">
      <alignment horizontal="center" vertical="center" wrapText="1"/>
      <protection locked="0"/>
    </xf>
    <xf numFmtId="0" fontId="30" fillId="0" borderId="19" xfId="3" applyFont="1" applyBorder="1" applyAlignment="1" applyProtection="1">
      <alignment horizontal="center" vertical="center" wrapText="1"/>
      <protection locked="0"/>
    </xf>
    <xf numFmtId="0" fontId="113" fillId="0" borderId="18" xfId="0" applyFont="1" applyBorder="1" applyAlignment="1" applyProtection="1">
      <alignment horizontal="center" vertical="center" wrapText="1"/>
      <protection locked="0"/>
    </xf>
    <xf numFmtId="0" fontId="113" fillId="0" borderId="30" xfId="0" applyFont="1" applyBorder="1" applyAlignment="1" applyProtection="1">
      <alignment horizontal="center" vertical="center"/>
      <protection locked="0"/>
    </xf>
    <xf numFmtId="0" fontId="113" fillId="0" borderId="19" xfId="0" applyFont="1" applyBorder="1" applyAlignment="1" applyProtection="1">
      <alignment horizontal="center" vertical="center"/>
      <protection locked="0"/>
    </xf>
    <xf numFmtId="0" fontId="113" fillId="0" borderId="30" xfId="0" applyFont="1" applyBorder="1" applyAlignment="1" applyProtection="1">
      <alignment horizontal="center" vertical="center" wrapText="1"/>
      <protection locked="0"/>
    </xf>
    <xf numFmtId="0" fontId="113" fillId="0" borderId="19" xfId="0" applyFont="1" applyBorder="1" applyAlignment="1" applyProtection="1">
      <alignment horizontal="center" vertical="center" wrapText="1"/>
      <protection locked="0"/>
    </xf>
    <xf numFmtId="0" fontId="136" fillId="0" borderId="18" xfId="0" applyFont="1" applyBorder="1" applyAlignment="1" applyProtection="1">
      <alignment horizontal="center" vertical="center" wrapText="1"/>
      <protection locked="0"/>
    </xf>
    <xf numFmtId="0" fontId="136" fillId="0" borderId="30" xfId="0" applyFont="1" applyBorder="1" applyAlignment="1" applyProtection="1">
      <alignment horizontal="center" vertical="center" wrapText="1"/>
      <protection locked="0"/>
    </xf>
    <xf numFmtId="0" fontId="136" fillId="0" borderId="19" xfId="0" applyFont="1" applyBorder="1" applyAlignment="1" applyProtection="1">
      <alignment horizontal="center" vertical="center" wrapText="1"/>
      <protection locked="0"/>
    </xf>
    <xf numFmtId="0" fontId="134" fillId="0" borderId="18" xfId="0" applyFont="1" applyBorder="1" applyAlignment="1" applyProtection="1">
      <alignment horizontal="center" vertical="center" wrapText="1"/>
      <protection locked="0"/>
    </xf>
    <xf numFmtId="0" fontId="134" fillId="0" borderId="30" xfId="0" applyFont="1" applyBorder="1" applyAlignment="1" applyProtection="1">
      <alignment horizontal="center" vertical="center"/>
      <protection locked="0"/>
    </xf>
    <xf numFmtId="0" fontId="134" fillId="0" borderId="19" xfId="0" applyFont="1" applyBorder="1" applyAlignment="1" applyProtection="1">
      <alignment horizontal="center" vertical="center"/>
      <protection locked="0"/>
    </xf>
    <xf numFmtId="0" fontId="30" fillId="14" borderId="18" xfId="1" applyFont="1" applyFill="1" applyBorder="1" applyAlignment="1" applyProtection="1">
      <alignment horizontal="center" vertical="center" wrapText="1"/>
      <protection locked="0"/>
    </xf>
    <xf numFmtId="0" fontId="30" fillId="14" borderId="30" xfId="1" applyFont="1" applyFill="1" applyBorder="1" applyAlignment="1" applyProtection="1">
      <alignment horizontal="center" vertical="center" wrapText="1"/>
      <protection locked="0"/>
    </xf>
    <xf numFmtId="0" fontId="30" fillId="14" borderId="19" xfId="1" applyFont="1" applyFill="1" applyBorder="1" applyAlignment="1" applyProtection="1">
      <alignment horizontal="center" vertical="center" wrapText="1"/>
      <protection locked="0"/>
    </xf>
    <xf numFmtId="0" fontId="19" fillId="20" borderId="18" xfId="0" applyFont="1" applyFill="1" applyBorder="1" applyAlignment="1">
      <alignment horizontal="center" vertical="center"/>
    </xf>
    <xf numFmtId="0" fontId="19" fillId="20" borderId="30" xfId="0" applyFont="1" applyFill="1" applyBorder="1" applyAlignment="1">
      <alignment horizontal="center" vertical="center"/>
    </xf>
    <xf numFmtId="0" fontId="19" fillId="20" borderId="19" xfId="0" applyFont="1" applyFill="1" applyBorder="1" applyAlignment="1">
      <alignment horizontal="center" vertical="center"/>
    </xf>
    <xf numFmtId="0" fontId="4" fillId="22" borderId="4" xfId="1" applyFont="1" applyFill="1" applyBorder="1" applyAlignment="1" applyProtection="1">
      <alignment horizontal="center" vertical="center"/>
      <protection locked="0"/>
    </xf>
    <xf numFmtId="0" fontId="85" fillId="14" borderId="18" xfId="0" applyFont="1" applyFill="1" applyBorder="1" applyAlignment="1">
      <alignment horizontal="center" vertical="center" wrapText="1"/>
    </xf>
    <xf numFmtId="0" fontId="85" fillId="14" borderId="30" xfId="0" applyFont="1" applyFill="1" applyBorder="1" applyAlignment="1">
      <alignment horizontal="center" vertical="center" wrapText="1"/>
    </xf>
    <xf numFmtId="0" fontId="85" fillId="14" borderId="19" xfId="0" applyFont="1" applyFill="1" applyBorder="1" applyAlignment="1">
      <alignment horizontal="center" vertical="center" wrapText="1"/>
    </xf>
    <xf numFmtId="0" fontId="85" fillId="0" borderId="1" xfId="0" applyFont="1" applyBorder="1" applyAlignment="1">
      <alignment horizontal="center" vertical="center" wrapText="1"/>
    </xf>
    <xf numFmtId="0" fontId="85" fillId="0" borderId="30" xfId="1" applyFont="1" applyBorder="1" applyAlignment="1">
      <alignment horizontal="center" vertical="center" wrapText="1"/>
    </xf>
    <xf numFmtId="0" fontId="85" fillId="0" borderId="19" xfId="1" applyFont="1" applyBorder="1" applyAlignment="1">
      <alignment horizontal="center" vertical="center" wrapText="1"/>
    </xf>
    <xf numFmtId="0" fontId="85" fillId="0" borderId="18" xfId="1" applyFont="1" applyBorder="1" applyAlignment="1">
      <alignment horizontal="center" vertical="center"/>
    </xf>
    <xf numFmtId="0" fontId="85" fillId="0" borderId="56" xfId="1" applyFont="1" applyBorder="1" applyAlignment="1">
      <alignment horizontal="center" vertical="center"/>
    </xf>
    <xf numFmtId="16" fontId="19" fillId="2" borderId="18" xfId="0" applyNumberFormat="1" applyFont="1" applyFill="1" applyBorder="1" applyAlignment="1" applyProtection="1">
      <alignment horizontal="center" vertical="center" wrapText="1"/>
      <protection locked="0"/>
    </xf>
    <xf numFmtId="16" fontId="19" fillId="2" borderId="30" xfId="0" applyNumberFormat="1" applyFont="1" applyFill="1" applyBorder="1" applyAlignment="1" applyProtection="1">
      <alignment horizontal="center" vertical="center" wrapText="1"/>
      <protection locked="0"/>
    </xf>
    <xf numFmtId="16" fontId="19" fillId="2" borderId="19" xfId="0" applyNumberFormat="1" applyFont="1" applyFill="1" applyBorder="1" applyAlignment="1" applyProtection="1">
      <alignment horizontal="center" vertical="center" wrapText="1"/>
      <protection locked="0"/>
    </xf>
    <xf numFmtId="16" fontId="4" fillId="2" borderId="18" xfId="1" applyNumberFormat="1" applyFont="1" applyFill="1" applyBorder="1" applyAlignment="1" applyProtection="1">
      <alignment horizontal="center" vertical="center" wrapText="1"/>
      <protection locked="0"/>
    </xf>
    <xf numFmtId="16" fontId="4" fillId="2" borderId="30" xfId="1" applyNumberFormat="1" applyFont="1" applyFill="1" applyBorder="1" applyAlignment="1" applyProtection="1">
      <alignment horizontal="center" vertical="center" wrapText="1"/>
      <protection locked="0"/>
    </xf>
    <xf numFmtId="16" fontId="4" fillId="2" borderId="19" xfId="1" applyNumberFormat="1" applyFont="1" applyFill="1" applyBorder="1" applyAlignment="1" applyProtection="1">
      <alignment horizontal="center" vertical="center" wrapText="1"/>
      <protection locked="0"/>
    </xf>
    <xf numFmtId="0" fontId="21" fillId="14" borderId="18" xfId="1" applyFont="1" applyFill="1" applyBorder="1" applyAlignment="1" applyProtection="1">
      <alignment horizontal="center" vertical="center" wrapText="1"/>
      <protection locked="0"/>
    </xf>
    <xf numFmtId="0" fontId="21" fillId="14" borderId="30" xfId="1" applyFont="1" applyFill="1" applyBorder="1" applyAlignment="1" applyProtection="1">
      <alignment horizontal="center" vertical="center" wrapText="1"/>
      <protection locked="0"/>
    </xf>
    <xf numFmtId="0" fontId="21" fillId="14" borderId="19" xfId="1" applyFont="1" applyFill="1" applyBorder="1" applyAlignment="1" applyProtection="1">
      <alignment horizontal="center" vertical="center" wrapText="1"/>
      <protection locked="0"/>
    </xf>
    <xf numFmtId="0" fontId="21" fillId="0" borderId="1" xfId="1" applyFont="1" applyBorder="1" applyAlignment="1">
      <alignment horizontal="center" vertical="center" wrapText="1"/>
    </xf>
    <xf numFmtId="0" fontId="21" fillId="0" borderId="18" xfId="1" applyFont="1" applyBorder="1" applyAlignment="1" applyProtection="1">
      <alignment horizontal="center" vertical="center" wrapText="1"/>
      <protection locked="0"/>
    </xf>
    <xf numFmtId="0" fontId="21" fillId="0" borderId="30" xfId="1" applyFont="1" applyBorder="1" applyAlignment="1" applyProtection="1">
      <alignment horizontal="center" vertical="center"/>
      <protection locked="0"/>
    </xf>
    <xf numFmtId="0" fontId="21" fillId="0" borderId="19" xfId="1" applyFont="1" applyBorder="1" applyAlignment="1" applyProtection="1">
      <alignment horizontal="center" vertical="center"/>
      <protection locked="0"/>
    </xf>
    <xf numFmtId="0" fontId="113" fillId="0" borderId="18" xfId="1" applyFont="1" applyBorder="1" applyAlignment="1" applyProtection="1">
      <alignment horizontal="center" vertical="center" wrapText="1"/>
      <protection locked="0"/>
    </xf>
    <xf numFmtId="0" fontId="113" fillId="0" borderId="30" xfId="1" applyFont="1" applyBorder="1" applyAlignment="1" applyProtection="1">
      <alignment horizontal="center" vertical="center" wrapText="1"/>
      <protection locked="0"/>
    </xf>
    <xf numFmtId="0" fontId="113" fillId="0" borderId="19" xfId="1" applyFont="1" applyBorder="1" applyAlignment="1" applyProtection="1">
      <alignment horizontal="center" vertical="center" wrapText="1"/>
      <protection locked="0"/>
    </xf>
    <xf numFmtId="0" fontId="137" fillId="0" borderId="18" xfId="0" applyFont="1" applyBorder="1" applyAlignment="1">
      <alignment horizontal="center" vertical="center" wrapText="1"/>
    </xf>
    <xf numFmtId="0" fontId="137" fillId="0" borderId="30" xfId="0" applyFont="1" applyBorder="1" applyAlignment="1">
      <alignment horizontal="center" vertical="center" wrapText="1"/>
    </xf>
    <xf numFmtId="0" fontId="137" fillId="0" borderId="19" xfId="0" applyFont="1" applyBorder="1" applyAlignment="1">
      <alignment horizontal="center" vertical="center" wrapText="1"/>
    </xf>
    <xf numFmtId="0" fontId="138" fillId="0" borderId="18" xfId="0" applyFont="1" applyBorder="1" applyAlignment="1">
      <alignment horizontal="center" vertical="center"/>
    </xf>
    <xf numFmtId="0" fontId="138" fillId="0" borderId="30" xfId="0" applyFont="1" applyBorder="1" applyAlignment="1">
      <alignment horizontal="center" vertical="center"/>
    </xf>
    <xf numFmtId="0" fontId="138" fillId="0" borderId="19" xfId="0" applyFont="1" applyBorder="1" applyAlignment="1">
      <alignment horizontal="center" vertical="center"/>
    </xf>
    <xf numFmtId="0" fontId="21" fillId="14" borderId="1" xfId="1" applyFont="1" applyFill="1" applyBorder="1" applyAlignment="1">
      <alignment horizontal="center" vertical="center" wrapText="1"/>
    </xf>
    <xf numFmtId="0" fontId="21" fillId="14" borderId="1" xfId="1" applyFont="1" applyFill="1" applyBorder="1" applyAlignment="1">
      <alignment horizontal="center" vertical="center"/>
    </xf>
    <xf numFmtId="0" fontId="30" fillId="0" borderId="30" xfId="0" applyFont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 wrapText="1"/>
    </xf>
    <xf numFmtId="0" fontId="134" fillId="0" borderId="22" xfId="0" applyFont="1" applyBorder="1" applyAlignment="1">
      <alignment horizontal="center" vertical="center" wrapText="1"/>
    </xf>
    <xf numFmtId="0" fontId="134" fillId="0" borderId="24" xfId="0" applyFont="1" applyBorder="1" applyAlignment="1">
      <alignment horizontal="center" vertical="center" wrapText="1"/>
    </xf>
    <xf numFmtId="0" fontId="134" fillId="0" borderId="21" xfId="0" applyFont="1" applyBorder="1" applyAlignment="1">
      <alignment horizontal="center" vertical="center" wrapText="1"/>
    </xf>
    <xf numFmtId="0" fontId="5" fillId="0" borderId="30" xfId="1" applyFont="1" applyBorder="1" applyAlignment="1" applyProtection="1">
      <alignment horizontal="center" vertical="center" wrapText="1"/>
      <protection locked="0"/>
    </xf>
    <xf numFmtId="0" fontId="5" fillId="0" borderId="19" xfId="1" applyFont="1" applyBorder="1" applyAlignment="1" applyProtection="1">
      <alignment horizontal="center" vertical="center" wrapText="1"/>
      <protection locked="0"/>
    </xf>
    <xf numFmtId="0" fontId="85" fillId="0" borderId="1" xfId="1" applyFont="1" applyBorder="1" applyAlignment="1" applyProtection="1">
      <alignment horizontal="center" vertical="center"/>
      <protection locked="0"/>
    </xf>
    <xf numFmtId="0" fontId="139" fillId="0" borderId="18" xfId="0" applyFont="1" applyBorder="1" applyAlignment="1">
      <alignment horizontal="center" vertical="center"/>
    </xf>
    <xf numFmtId="0" fontId="139" fillId="0" borderId="30" xfId="0" applyFont="1" applyBorder="1" applyAlignment="1">
      <alignment horizontal="center" vertical="center"/>
    </xf>
    <xf numFmtId="0" fontId="139" fillId="0" borderId="19" xfId="0" applyFont="1" applyBorder="1" applyAlignment="1">
      <alignment horizontal="center" vertical="center"/>
    </xf>
    <xf numFmtId="0" fontId="85" fillId="0" borderId="18" xfId="1" applyFont="1" applyBorder="1" applyAlignment="1" applyProtection="1">
      <alignment horizontal="center" vertical="center"/>
      <protection locked="0"/>
    </xf>
    <xf numFmtId="0" fontId="113" fillId="14" borderId="18" xfId="0" applyFont="1" applyFill="1" applyBorder="1" applyAlignment="1">
      <alignment horizontal="center" vertical="center" wrapText="1"/>
    </xf>
    <xf numFmtId="0" fontId="113" fillId="14" borderId="30" xfId="0" applyFont="1" applyFill="1" applyBorder="1" applyAlignment="1">
      <alignment horizontal="center" vertical="center"/>
    </xf>
    <xf numFmtId="0" fontId="113" fillId="14" borderId="19" xfId="0" applyFont="1" applyFill="1" applyBorder="1" applyAlignment="1">
      <alignment horizontal="center" vertical="center"/>
    </xf>
    <xf numFmtId="0" fontId="114" fillId="0" borderId="18" xfId="0" applyFont="1" applyBorder="1" applyAlignment="1">
      <alignment horizontal="center" vertical="center" wrapText="1"/>
    </xf>
    <xf numFmtId="0" fontId="114" fillId="0" borderId="30" xfId="0" applyFont="1" applyBorder="1" applyAlignment="1">
      <alignment horizontal="center" vertical="center" wrapText="1"/>
    </xf>
    <xf numFmtId="0" fontId="114" fillId="0" borderId="19" xfId="0" applyFont="1" applyBorder="1" applyAlignment="1">
      <alignment horizontal="center" vertical="center" wrapText="1"/>
    </xf>
    <xf numFmtId="0" fontId="134" fillId="0" borderId="18" xfId="1" applyFont="1" applyBorder="1" applyAlignment="1">
      <alignment horizontal="center" vertical="center"/>
    </xf>
    <xf numFmtId="0" fontId="134" fillId="0" borderId="30" xfId="1" applyFont="1" applyBorder="1" applyAlignment="1">
      <alignment horizontal="center" vertical="center"/>
    </xf>
    <xf numFmtId="0" fontId="134" fillId="0" borderId="19" xfId="1" applyFont="1" applyBorder="1" applyAlignment="1">
      <alignment horizontal="center" vertical="center"/>
    </xf>
    <xf numFmtId="0" fontId="21" fillId="14" borderId="18" xfId="1" applyFont="1" applyFill="1" applyBorder="1" applyAlignment="1">
      <alignment horizontal="center" vertical="center" wrapText="1"/>
    </xf>
    <xf numFmtId="0" fontId="21" fillId="14" borderId="30" xfId="1" applyFont="1" applyFill="1" applyBorder="1" applyAlignment="1">
      <alignment horizontal="center" vertical="center" wrapText="1"/>
    </xf>
    <xf numFmtId="0" fontId="21" fillId="14" borderId="19" xfId="1" applyFont="1" applyFill="1" applyBorder="1" applyAlignment="1">
      <alignment horizontal="center" vertical="center" wrapText="1"/>
    </xf>
    <xf numFmtId="0" fontId="85" fillId="0" borderId="18" xfId="0" applyFont="1" applyBorder="1" applyAlignment="1">
      <alignment horizontal="center" vertical="center" wrapText="1"/>
    </xf>
    <xf numFmtId="0" fontId="85" fillId="0" borderId="30" xfId="0" applyFont="1" applyBorder="1" applyAlignment="1">
      <alignment horizontal="center" vertical="center" wrapText="1"/>
    </xf>
    <xf numFmtId="0" fontId="85" fillId="0" borderId="19" xfId="0" applyFont="1" applyBorder="1" applyAlignment="1">
      <alignment horizontal="center" vertical="center" wrapText="1"/>
    </xf>
    <xf numFmtId="0" fontId="85" fillId="14" borderId="1" xfId="1" applyFont="1" applyFill="1" applyBorder="1" applyAlignment="1" applyProtection="1">
      <alignment horizontal="center" vertical="center" wrapText="1"/>
      <protection locked="0"/>
    </xf>
    <xf numFmtId="0" fontId="30" fillId="0" borderId="18" xfId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30" fillId="0" borderId="42" xfId="1" applyFont="1" applyBorder="1" applyAlignment="1">
      <alignment horizontal="center" vertical="center" wrapText="1"/>
    </xf>
    <xf numFmtId="0" fontId="30" fillId="0" borderId="57" xfId="1" applyFont="1" applyBorder="1" applyAlignment="1">
      <alignment horizontal="center" vertical="center"/>
    </xf>
    <xf numFmtId="0" fontId="30" fillId="0" borderId="34" xfId="1" applyFont="1" applyBorder="1" applyAlignment="1">
      <alignment horizontal="center" vertical="center"/>
    </xf>
    <xf numFmtId="0" fontId="113" fillId="0" borderId="18" xfId="1" applyFont="1" applyBorder="1" applyAlignment="1">
      <alignment horizontal="center" vertical="center" wrapText="1"/>
    </xf>
    <xf numFmtId="0" fontId="113" fillId="14" borderId="18" xfId="1" applyFont="1" applyFill="1" applyBorder="1" applyAlignment="1">
      <alignment horizontal="center" vertical="center" wrapText="1"/>
    </xf>
    <xf numFmtId="0" fontId="113" fillId="14" borderId="30" xfId="1" applyFont="1" applyFill="1" applyBorder="1" applyAlignment="1">
      <alignment horizontal="center" vertical="center" wrapText="1"/>
    </xf>
    <xf numFmtId="0" fontId="113" fillId="14" borderId="19" xfId="1" applyFont="1" applyFill="1" applyBorder="1" applyAlignment="1">
      <alignment horizontal="center" vertical="center" wrapText="1"/>
    </xf>
    <xf numFmtId="0" fontId="4" fillId="7" borderId="7" xfId="1" applyFont="1" applyFill="1" applyBorder="1" applyAlignment="1" applyProtection="1">
      <alignment horizontal="center" vertical="center" wrapText="1"/>
      <protection locked="0"/>
    </xf>
    <xf numFmtId="0" fontId="85" fillId="14" borderId="30" xfId="0" applyFont="1" applyFill="1" applyBorder="1" applyAlignment="1" applyProtection="1">
      <alignment horizontal="center" vertical="center"/>
      <protection locked="0"/>
    </xf>
    <xf numFmtId="0" fontId="85" fillId="14" borderId="19" xfId="0" applyFont="1" applyFill="1" applyBorder="1" applyAlignment="1" applyProtection="1">
      <alignment horizontal="center" vertical="center"/>
      <protection locked="0"/>
    </xf>
    <xf numFmtId="0" fontId="141" fillId="0" borderId="18" xfId="0" applyFont="1" applyBorder="1" applyAlignment="1">
      <alignment horizontal="center" vertical="center"/>
    </xf>
    <xf numFmtId="0" fontId="141" fillId="0" borderId="30" xfId="0" applyFont="1" applyBorder="1" applyAlignment="1">
      <alignment horizontal="center" vertical="center"/>
    </xf>
    <xf numFmtId="0" fontId="141" fillId="0" borderId="19" xfId="0" applyFont="1" applyBorder="1" applyAlignment="1">
      <alignment horizontal="center" vertical="center"/>
    </xf>
    <xf numFmtId="0" fontId="134" fillId="14" borderId="18" xfId="1" applyFont="1" applyFill="1" applyBorder="1" applyAlignment="1">
      <alignment horizontal="center" vertical="center" wrapText="1"/>
    </xf>
    <xf numFmtId="0" fontId="134" fillId="14" borderId="30" xfId="1" applyFont="1" applyFill="1" applyBorder="1" applyAlignment="1">
      <alignment horizontal="center" vertical="center" wrapText="1"/>
    </xf>
    <xf numFmtId="0" fontId="134" fillId="14" borderId="19" xfId="1" applyFont="1" applyFill="1" applyBorder="1" applyAlignment="1">
      <alignment horizontal="center" vertical="center" wrapText="1"/>
    </xf>
    <xf numFmtId="0" fontId="113" fillId="0" borderId="1" xfId="1" applyFont="1" applyBorder="1" applyAlignment="1">
      <alignment horizontal="center" vertical="center" wrapText="1"/>
    </xf>
    <xf numFmtId="0" fontId="85" fillId="14" borderId="18" xfId="3" applyFont="1" applyFill="1" applyBorder="1" applyAlignment="1" applyProtection="1">
      <alignment horizontal="center" vertical="center" wrapText="1"/>
      <protection locked="0"/>
    </xf>
    <xf numFmtId="0" fontId="85" fillId="14" borderId="30" xfId="3" applyFont="1" applyFill="1" applyBorder="1" applyAlignment="1" applyProtection="1">
      <alignment horizontal="center" vertical="center"/>
      <protection locked="0"/>
    </xf>
    <xf numFmtId="0" fontId="85" fillId="14" borderId="19" xfId="3" applyFont="1" applyFill="1" applyBorder="1" applyAlignment="1" applyProtection="1">
      <alignment horizontal="center" vertical="center"/>
      <protection locked="0"/>
    </xf>
    <xf numFmtId="0" fontId="85" fillId="0" borderId="18" xfId="4" applyFont="1" applyBorder="1" applyAlignment="1">
      <alignment horizontal="center" vertical="center"/>
    </xf>
    <xf numFmtId="0" fontId="85" fillId="0" borderId="30" xfId="4" applyFont="1" applyBorder="1" applyAlignment="1">
      <alignment horizontal="center" vertical="center"/>
    </xf>
    <xf numFmtId="0" fontId="85" fillId="0" borderId="19" xfId="4" applyFont="1" applyBorder="1" applyAlignment="1">
      <alignment horizontal="center" vertical="center"/>
    </xf>
    <xf numFmtId="0" fontId="113" fillId="0" borderId="30" xfId="0" applyFont="1" applyBorder="1" applyAlignment="1">
      <alignment horizontal="center" vertical="center"/>
    </xf>
    <xf numFmtId="0" fontId="113" fillId="0" borderId="19" xfId="0" applyFont="1" applyBorder="1" applyAlignment="1">
      <alignment horizontal="center" vertical="center"/>
    </xf>
    <xf numFmtId="0" fontId="113" fillId="14" borderId="18" xfId="1" applyFont="1" applyFill="1" applyBorder="1" applyAlignment="1" applyProtection="1">
      <alignment horizontal="center" vertical="center" wrapText="1"/>
      <protection locked="0"/>
    </xf>
    <xf numFmtId="0" fontId="113" fillId="14" borderId="30" xfId="1" applyFont="1" applyFill="1" applyBorder="1" applyAlignment="1" applyProtection="1">
      <alignment horizontal="center" vertical="center" wrapText="1"/>
      <protection locked="0"/>
    </xf>
    <xf numFmtId="0" fontId="113" fillId="14" borderId="19" xfId="1" applyFont="1" applyFill="1" applyBorder="1" applyAlignment="1" applyProtection="1">
      <alignment horizontal="center" vertical="center" wrapText="1"/>
      <protection locked="0"/>
    </xf>
    <xf numFmtId="0" fontId="134" fillId="0" borderId="18" xfId="1" applyFont="1" applyBorder="1" applyAlignment="1" applyProtection="1">
      <alignment horizontal="center" vertical="center" wrapText="1"/>
      <protection locked="0"/>
    </xf>
    <xf numFmtId="0" fontId="22" fillId="0" borderId="30" xfId="1" applyFont="1" applyBorder="1" applyAlignment="1" applyProtection="1">
      <alignment horizontal="center" vertical="center" wrapText="1"/>
      <protection locked="0"/>
    </xf>
    <xf numFmtId="0" fontId="22" fillId="0" borderId="19" xfId="1" applyFont="1" applyBorder="1" applyAlignment="1" applyProtection="1">
      <alignment horizontal="center" vertical="center" wrapText="1"/>
      <protection locked="0"/>
    </xf>
    <xf numFmtId="0" fontId="141" fillId="0" borderId="18" xfId="1" applyFont="1" applyBorder="1" applyAlignment="1">
      <alignment horizontal="center" vertical="center" wrapText="1"/>
    </xf>
    <xf numFmtId="0" fontId="141" fillId="0" borderId="30" xfId="1" applyFont="1" applyBorder="1" applyAlignment="1">
      <alignment horizontal="center" vertical="center" wrapText="1"/>
    </xf>
    <xf numFmtId="0" fontId="141" fillId="0" borderId="19" xfId="1" applyFont="1" applyBorder="1" applyAlignment="1">
      <alignment horizontal="center" vertical="center" wrapText="1"/>
    </xf>
    <xf numFmtId="0" fontId="85" fillId="0" borderId="1" xfId="1" applyFont="1" applyBorder="1" applyAlignment="1" applyProtection="1">
      <alignment horizontal="center" vertical="center" wrapText="1"/>
      <protection locked="0"/>
    </xf>
    <xf numFmtId="0" fontId="144" fillId="2" borderId="18" xfId="1" applyFont="1" applyFill="1" applyBorder="1" applyAlignment="1" applyProtection="1">
      <alignment horizontal="center" vertical="center" wrapText="1"/>
      <protection locked="0"/>
    </xf>
    <xf numFmtId="0" fontId="144" fillId="2" borderId="30" xfId="1" applyFont="1" applyFill="1" applyBorder="1" applyAlignment="1" applyProtection="1">
      <alignment horizontal="center" vertical="center" wrapText="1"/>
      <protection locked="0"/>
    </xf>
    <xf numFmtId="0" fontId="144" fillId="2" borderId="19" xfId="1" applyFont="1" applyFill="1" applyBorder="1" applyAlignment="1" applyProtection="1">
      <alignment horizontal="center" vertical="center" wrapText="1"/>
      <protection locked="0"/>
    </xf>
    <xf numFmtId="0" fontId="145" fillId="0" borderId="18" xfId="1" applyFont="1" applyBorder="1" applyAlignment="1">
      <alignment horizontal="center" vertical="center" wrapText="1"/>
    </xf>
    <xf numFmtId="0" fontId="145" fillId="0" borderId="30" xfId="1" applyFont="1" applyBorder="1" applyAlignment="1">
      <alignment horizontal="center" vertical="center" wrapText="1"/>
    </xf>
    <xf numFmtId="0" fontId="145" fillId="0" borderId="19" xfId="1" applyFont="1" applyBorder="1" applyAlignment="1">
      <alignment horizontal="center" vertical="center" wrapText="1"/>
    </xf>
    <xf numFmtId="0" fontId="146" fillId="0" borderId="18" xfId="1" applyFont="1" applyBorder="1" applyAlignment="1">
      <alignment horizontal="center" vertical="center" wrapText="1"/>
    </xf>
    <xf numFmtId="0" fontId="146" fillId="0" borderId="30" xfId="1" applyFont="1" applyBorder="1" applyAlignment="1">
      <alignment horizontal="center" vertical="center" wrapText="1"/>
    </xf>
    <xf numFmtId="0" fontId="146" fillId="0" borderId="19" xfId="1" applyFont="1" applyBorder="1" applyAlignment="1">
      <alignment horizontal="center" vertical="center" wrapText="1"/>
    </xf>
    <xf numFmtId="165" fontId="113" fillId="0" borderId="18" xfId="1" applyNumberFormat="1" applyFont="1" applyBorder="1" applyAlignment="1" applyProtection="1">
      <alignment horizontal="center" vertical="center"/>
      <protection locked="0"/>
    </xf>
    <xf numFmtId="165" fontId="113" fillId="0" borderId="30" xfId="1" applyNumberFormat="1" applyFont="1" applyBorder="1" applyAlignment="1" applyProtection="1">
      <alignment horizontal="center" vertical="center"/>
      <protection locked="0"/>
    </xf>
    <xf numFmtId="165" fontId="113" fillId="0" borderId="19" xfId="1" applyNumberFormat="1" applyFont="1" applyBorder="1" applyAlignment="1" applyProtection="1">
      <alignment horizontal="center" vertical="center"/>
      <protection locked="0"/>
    </xf>
    <xf numFmtId="0" fontId="4" fillId="7" borderId="9" xfId="1" applyFont="1" applyFill="1" applyBorder="1" applyAlignment="1" applyProtection="1">
      <alignment horizontal="center" vertical="center" wrapText="1"/>
      <protection locked="0"/>
    </xf>
    <xf numFmtId="0" fontId="4" fillId="7" borderId="11" xfId="1" applyFont="1" applyFill="1" applyBorder="1" applyAlignment="1" applyProtection="1">
      <alignment horizontal="center" vertical="center" wrapText="1"/>
      <protection locked="0"/>
    </xf>
    <xf numFmtId="0" fontId="19" fillId="2" borderId="18" xfId="1" applyFont="1" applyFill="1" applyBorder="1" applyAlignment="1" applyProtection="1">
      <alignment horizontal="center" vertical="center" wrapText="1"/>
      <protection locked="0"/>
    </xf>
    <xf numFmtId="0" fontId="19" fillId="2" borderId="30" xfId="1" applyFont="1" applyFill="1" applyBorder="1" applyAlignment="1" applyProtection="1">
      <alignment horizontal="center" vertical="center" wrapText="1"/>
      <protection locked="0"/>
    </xf>
    <xf numFmtId="0" fontId="19" fillId="2" borderId="19" xfId="1" applyFont="1" applyFill="1" applyBorder="1" applyAlignment="1" applyProtection="1">
      <alignment horizontal="center" vertical="center" wrapText="1"/>
      <protection locked="0"/>
    </xf>
    <xf numFmtId="0" fontId="30" fillId="14" borderId="18" xfId="1" applyFont="1" applyFill="1" applyBorder="1" applyAlignment="1">
      <alignment horizontal="center" vertical="center" wrapText="1"/>
    </xf>
    <xf numFmtId="0" fontId="30" fillId="14" borderId="30" xfId="1" applyFont="1" applyFill="1" applyBorder="1" applyAlignment="1">
      <alignment horizontal="center" vertical="center" wrapText="1"/>
    </xf>
    <xf numFmtId="0" fontId="30" fillId="14" borderId="19" xfId="1" applyFont="1" applyFill="1" applyBorder="1" applyAlignment="1">
      <alignment horizontal="center" vertical="center" wrapText="1"/>
    </xf>
    <xf numFmtId="0" fontId="113" fillId="14" borderId="1" xfId="1" applyFont="1" applyFill="1" applyBorder="1" applyAlignment="1">
      <alignment horizontal="center" vertical="center" wrapText="1"/>
    </xf>
    <xf numFmtId="0" fontId="5" fillId="0" borderId="30" xfId="1" applyFont="1" applyBorder="1" applyAlignment="1" applyProtection="1">
      <alignment horizontal="center" vertical="center"/>
      <protection locked="0"/>
    </xf>
    <xf numFmtId="0" fontId="5" fillId="0" borderId="19" xfId="1" applyFont="1" applyBorder="1" applyAlignment="1" applyProtection="1">
      <alignment horizontal="center" vertical="center"/>
      <protection locked="0"/>
    </xf>
    <xf numFmtId="0" fontId="113" fillId="14" borderId="18" xfId="0" applyFont="1" applyFill="1" applyBorder="1" applyAlignment="1" applyProtection="1">
      <alignment horizontal="center" vertical="center" wrapText="1"/>
      <protection locked="0"/>
    </xf>
    <xf numFmtId="0" fontId="113" fillId="14" borderId="30" xfId="0" applyFont="1" applyFill="1" applyBorder="1" applyAlignment="1" applyProtection="1">
      <alignment horizontal="center" vertical="center"/>
      <protection locked="0"/>
    </xf>
    <xf numFmtId="0" fontId="113" fillId="14" borderId="19" xfId="0" applyFont="1" applyFill="1" applyBorder="1" applyAlignment="1" applyProtection="1">
      <alignment horizontal="center" vertical="center"/>
      <protection locked="0"/>
    </xf>
    <xf numFmtId="0" fontId="21" fillId="0" borderId="30" xfId="1" applyFont="1" applyBorder="1" applyAlignment="1" applyProtection="1">
      <alignment horizontal="center" vertical="center" wrapText="1"/>
      <protection locked="0"/>
    </xf>
    <xf numFmtId="0" fontId="21" fillId="0" borderId="19" xfId="1" applyFont="1" applyBorder="1" applyAlignment="1" applyProtection="1">
      <alignment horizontal="center" vertical="center" wrapText="1"/>
      <protection locked="0"/>
    </xf>
    <xf numFmtId="165" fontId="14" fillId="2" borderId="18" xfId="1" applyNumberFormat="1" applyFont="1" applyFill="1" applyBorder="1" applyAlignment="1" applyProtection="1">
      <alignment horizontal="center" vertical="center"/>
      <protection locked="0"/>
    </xf>
    <xf numFmtId="165" fontId="14" fillId="2" borderId="19" xfId="1" applyNumberFormat="1" applyFont="1" applyFill="1" applyBorder="1" applyAlignment="1" applyProtection="1">
      <alignment horizontal="center" vertical="center"/>
      <protection locked="0"/>
    </xf>
    <xf numFmtId="0" fontId="85" fillId="14" borderId="1" xfId="0" applyFont="1" applyFill="1" applyBorder="1" applyAlignment="1" applyProtection="1">
      <alignment horizontal="center" vertical="center" wrapText="1"/>
      <protection locked="0"/>
    </xf>
    <xf numFmtId="0" fontId="85" fillId="14" borderId="1" xfId="0" applyFont="1" applyFill="1" applyBorder="1" applyAlignment="1" applyProtection="1">
      <alignment horizontal="center" vertical="center"/>
      <protection locked="0"/>
    </xf>
    <xf numFmtId="0" fontId="113" fillId="0" borderId="1" xfId="1" applyFont="1" applyBorder="1" applyAlignment="1" applyProtection="1">
      <alignment horizontal="center" vertical="center" wrapText="1"/>
      <protection locked="0"/>
    </xf>
    <xf numFmtId="0" fontId="143" fillId="0" borderId="1" xfId="0" applyFont="1" applyBorder="1" applyAlignment="1">
      <alignment horizontal="center" vertical="center"/>
    </xf>
    <xf numFmtId="0" fontId="85" fillId="14" borderId="30" xfId="1" applyFont="1" applyFill="1" applyBorder="1" applyAlignment="1" applyProtection="1">
      <alignment horizontal="center" vertical="center" wrapText="1"/>
      <protection locked="0"/>
    </xf>
    <xf numFmtId="0" fontId="85" fillId="14" borderId="19" xfId="1" applyFont="1" applyFill="1" applyBorder="1" applyAlignment="1" applyProtection="1">
      <alignment horizontal="center" vertical="center" wrapText="1"/>
      <protection locked="0"/>
    </xf>
    <xf numFmtId="0" fontId="141" fillId="0" borderId="18" xfId="0" applyFont="1" applyBorder="1" applyAlignment="1">
      <alignment horizontal="center" vertical="center" wrapText="1"/>
    </xf>
    <xf numFmtId="0" fontId="141" fillId="0" borderId="30" xfId="0" applyFont="1" applyBorder="1" applyAlignment="1">
      <alignment horizontal="center" vertical="center" wrapText="1"/>
    </xf>
    <xf numFmtId="0" fontId="141" fillId="0" borderId="19" xfId="0" applyFont="1" applyBorder="1" applyAlignment="1">
      <alignment horizontal="center" vertical="center" wrapText="1"/>
    </xf>
    <xf numFmtId="0" fontId="30" fillId="0" borderId="30" xfId="0" applyFont="1" applyBorder="1" applyAlignment="1" applyProtection="1">
      <alignment horizontal="center" vertical="center" wrapText="1"/>
      <protection locked="0"/>
    </xf>
    <xf numFmtId="0" fontId="30" fillId="0" borderId="19" xfId="0" applyFont="1" applyBorder="1" applyAlignment="1" applyProtection="1">
      <alignment horizontal="center" vertical="center" wrapText="1"/>
      <protection locked="0"/>
    </xf>
    <xf numFmtId="0" fontId="30" fillId="0" borderId="68" xfId="1" applyFont="1" applyBorder="1" applyAlignment="1" applyProtection="1">
      <alignment horizontal="center" vertical="center" wrapText="1"/>
      <protection locked="0"/>
    </xf>
    <xf numFmtId="0" fontId="85" fillId="0" borderId="70" xfId="1" applyFont="1" applyBorder="1" applyAlignment="1" applyProtection="1">
      <alignment horizontal="center" vertical="center" wrapText="1"/>
      <protection locked="0"/>
    </xf>
    <xf numFmtId="0" fontId="85" fillId="0" borderId="71" xfId="1" applyFont="1" applyBorder="1" applyAlignment="1" applyProtection="1">
      <alignment horizontal="center" vertical="center" wrapText="1"/>
      <protection locked="0"/>
    </xf>
    <xf numFmtId="0" fontId="85" fillId="0" borderId="72" xfId="1" applyFont="1" applyBorder="1" applyAlignment="1" applyProtection="1">
      <alignment horizontal="center" vertical="center" wrapText="1"/>
      <protection locked="0"/>
    </xf>
    <xf numFmtId="0" fontId="15" fillId="0" borderId="18" xfId="1" applyFont="1" applyBorder="1" applyAlignment="1" applyProtection="1">
      <alignment horizontal="center" vertical="center" wrapText="1"/>
      <protection locked="0"/>
    </xf>
    <xf numFmtId="0" fontId="15" fillId="0" borderId="30" xfId="1" applyFont="1" applyBorder="1" applyAlignment="1" applyProtection="1">
      <alignment horizontal="center" vertical="center" wrapText="1"/>
      <protection locked="0"/>
    </xf>
    <xf numFmtId="0" fontId="15" fillId="0" borderId="19" xfId="1" applyFont="1" applyBorder="1" applyAlignment="1" applyProtection="1">
      <alignment horizontal="center" vertical="center" wrapText="1"/>
      <protection locked="0"/>
    </xf>
    <xf numFmtId="0" fontId="15" fillId="14" borderId="68" xfId="1" applyFont="1" applyFill="1" applyBorder="1" applyAlignment="1">
      <alignment horizontal="center" vertical="center" wrapText="1"/>
    </xf>
    <xf numFmtId="0" fontId="15" fillId="14" borderId="69" xfId="1" applyFont="1" applyFill="1" applyBorder="1" applyAlignment="1">
      <alignment horizontal="center" vertical="center" wrapText="1"/>
    </xf>
    <xf numFmtId="0" fontId="134" fillId="0" borderId="30" xfId="1" applyFont="1" applyBorder="1" applyAlignment="1" applyProtection="1">
      <alignment horizontal="center" vertical="center"/>
      <protection locked="0"/>
    </xf>
    <xf numFmtId="0" fontId="134" fillId="0" borderId="19" xfId="1" applyFont="1" applyBorder="1" applyAlignment="1" applyProtection="1">
      <alignment horizontal="center" vertical="center"/>
      <protection locked="0"/>
    </xf>
    <xf numFmtId="0" fontId="15" fillId="0" borderId="18" xfId="1" applyFont="1" applyBorder="1" applyAlignment="1">
      <alignment horizontal="center" vertical="center" wrapText="1"/>
    </xf>
    <xf numFmtId="0" fontId="15" fillId="0" borderId="30" xfId="1" applyFont="1" applyBorder="1" applyAlignment="1">
      <alignment horizontal="center" vertical="center"/>
    </xf>
    <xf numFmtId="0" fontId="15" fillId="0" borderId="19" xfId="1" applyFont="1" applyBorder="1" applyAlignment="1">
      <alignment horizontal="center" vertical="center"/>
    </xf>
    <xf numFmtId="0" fontId="136" fillId="0" borderId="18" xfId="1" applyFont="1" applyBorder="1" applyAlignment="1" applyProtection="1">
      <alignment horizontal="center" vertical="center" wrapText="1"/>
      <protection locked="0"/>
    </xf>
    <xf numFmtId="0" fontId="136" fillId="0" borderId="30" xfId="1" applyFont="1" applyBorder="1" applyAlignment="1" applyProtection="1">
      <alignment horizontal="center" vertical="center" wrapText="1"/>
      <protection locked="0"/>
    </xf>
    <xf numFmtId="0" fontId="136" fillId="0" borderId="19" xfId="1" applyFont="1" applyBorder="1" applyAlignment="1" applyProtection="1">
      <alignment horizontal="center" vertical="center" wrapText="1"/>
      <protection locked="0"/>
    </xf>
    <xf numFmtId="0" fontId="143" fillId="0" borderId="18" xfId="3" applyFont="1" applyBorder="1" applyAlignment="1">
      <alignment horizontal="center" vertical="center" wrapText="1"/>
    </xf>
    <xf numFmtId="0" fontId="143" fillId="0" borderId="30" xfId="3" applyFont="1" applyBorder="1" applyAlignment="1">
      <alignment horizontal="center" vertical="center"/>
    </xf>
    <xf numFmtId="0" fontId="143" fillId="0" borderId="19" xfId="3" applyFont="1" applyBorder="1" applyAlignment="1">
      <alignment horizontal="center" vertical="center"/>
    </xf>
    <xf numFmtId="0" fontId="153" fillId="0" borderId="68" xfId="1" applyFont="1" applyBorder="1" applyAlignment="1">
      <alignment horizontal="center" vertical="center"/>
    </xf>
    <xf numFmtId="0" fontId="154" fillId="0" borderId="18" xfId="0" applyFont="1" applyBorder="1" applyAlignment="1" applyProtection="1">
      <alignment horizontal="center" vertical="center" wrapText="1"/>
      <protection locked="0"/>
    </xf>
    <xf numFmtId="0" fontId="154" fillId="0" borderId="30" xfId="0" applyFont="1" applyBorder="1" applyAlignment="1" applyProtection="1">
      <alignment horizontal="center" vertical="center" wrapText="1"/>
      <protection locked="0"/>
    </xf>
    <xf numFmtId="0" fontId="154" fillId="0" borderId="19" xfId="0" applyFont="1" applyBorder="1" applyAlignment="1" applyProtection="1">
      <alignment horizontal="center" vertical="center" wrapText="1"/>
      <protection locked="0"/>
    </xf>
    <xf numFmtId="0" fontId="155" fillId="0" borderId="75" xfId="1" applyFont="1" applyBorder="1" applyAlignment="1" applyProtection="1">
      <alignment horizontal="center" vertical="center" wrapText="1"/>
      <protection locked="0"/>
    </xf>
    <xf numFmtId="0" fontId="155" fillId="0" borderId="76" xfId="1" applyFont="1" applyBorder="1" applyAlignment="1" applyProtection="1">
      <alignment horizontal="center" vertical="center" wrapText="1"/>
      <protection locked="0"/>
    </xf>
    <xf numFmtId="0" fontId="155" fillId="0" borderId="77" xfId="1" applyFont="1" applyBorder="1" applyAlignment="1" applyProtection="1">
      <alignment horizontal="center" vertical="center" wrapText="1"/>
      <protection locked="0"/>
    </xf>
    <xf numFmtId="0" fontId="151" fillId="0" borderId="75" xfId="1" applyFont="1" applyBorder="1" applyAlignment="1">
      <alignment horizontal="center" vertical="center" wrapText="1"/>
    </xf>
    <xf numFmtId="0" fontId="151" fillId="0" borderId="76" xfId="1" applyFont="1" applyBorder="1" applyAlignment="1">
      <alignment horizontal="center" vertical="center" wrapText="1"/>
    </xf>
    <xf numFmtId="0" fontId="151" fillId="0" borderId="78" xfId="1" applyFont="1" applyBorder="1" applyAlignment="1">
      <alignment horizontal="center" vertical="center" wrapText="1"/>
    </xf>
    <xf numFmtId="0" fontId="4" fillId="2" borderId="4" xfId="1" applyFont="1" applyFill="1" applyBorder="1" applyAlignment="1" applyProtection="1">
      <alignment horizontal="center" vertical="center" wrapText="1"/>
      <protection locked="0"/>
    </xf>
    <xf numFmtId="0" fontId="4" fillId="2" borderId="9" xfId="1" applyFont="1" applyFill="1" applyBorder="1" applyAlignment="1" applyProtection="1">
      <alignment horizontal="center" vertical="center" wrapText="1"/>
      <protection locked="0"/>
    </xf>
    <xf numFmtId="0" fontId="4" fillId="2" borderId="11" xfId="1" applyFont="1" applyFill="1" applyBorder="1" applyAlignment="1" applyProtection="1">
      <alignment horizontal="center" vertical="center" wrapText="1"/>
      <protection locked="0"/>
    </xf>
    <xf numFmtId="0" fontId="24" fillId="22" borderId="4" xfId="1" applyFont="1" applyFill="1" applyBorder="1" applyAlignment="1" applyProtection="1">
      <alignment horizontal="center" vertical="center"/>
      <protection locked="0"/>
    </xf>
    <xf numFmtId="0" fontId="24" fillId="22" borderId="9" xfId="1" applyFont="1" applyFill="1" applyBorder="1" applyAlignment="1" applyProtection="1">
      <alignment horizontal="center" vertical="center"/>
      <protection locked="0"/>
    </xf>
    <xf numFmtId="0" fontId="24" fillId="22" borderId="11" xfId="1" applyFont="1" applyFill="1" applyBorder="1" applyAlignment="1" applyProtection="1">
      <alignment horizontal="center" vertical="center"/>
      <protection locked="0"/>
    </xf>
    <xf numFmtId="0" fontId="4" fillId="14" borderId="1" xfId="3" applyFont="1" applyFill="1" applyBorder="1" applyAlignment="1">
      <alignment horizontal="left" vertical="center" wrapText="1"/>
    </xf>
    <xf numFmtId="0" fontId="22" fillId="14" borderId="1" xfId="3" applyFont="1" applyFill="1" applyBorder="1" applyAlignment="1" applyProtection="1">
      <alignment horizontal="center" vertical="center" wrapText="1"/>
      <protection locked="0"/>
    </xf>
    <xf numFmtId="0" fontId="23" fillId="14" borderId="1" xfId="3" applyFont="1" applyFill="1" applyBorder="1" applyAlignment="1" applyProtection="1">
      <alignment horizontal="center" vertical="center" wrapText="1"/>
      <protection locked="0"/>
    </xf>
    <xf numFmtId="0" fontId="21" fillId="14" borderId="18" xfId="3" applyFont="1" applyFill="1" applyBorder="1" applyAlignment="1">
      <alignment horizontal="center" vertical="center" wrapText="1"/>
    </xf>
    <xf numFmtId="0" fontId="21" fillId="14" borderId="30" xfId="3" applyFont="1" applyFill="1" applyBorder="1" applyAlignment="1">
      <alignment horizontal="center" vertical="center"/>
    </xf>
    <xf numFmtId="0" fontId="21" fillId="14" borderId="19" xfId="3" applyFont="1" applyFill="1" applyBorder="1" applyAlignment="1">
      <alignment horizontal="center" vertical="center"/>
    </xf>
    <xf numFmtId="165" fontId="158" fillId="2" borderId="1" xfId="1" applyNumberFormat="1" applyFont="1" applyFill="1" applyBorder="1" applyAlignment="1" applyProtection="1">
      <alignment vertical="center"/>
      <protection locked="0"/>
    </xf>
    <xf numFmtId="0" fontId="159" fillId="53" borderId="1" xfId="1" applyFont="1" applyFill="1" applyBorder="1" applyAlignment="1">
      <alignment horizontal="center" vertical="center" textRotation="90"/>
    </xf>
  </cellXfs>
  <cellStyles count="6">
    <cellStyle name="Lien hypertexte 2" xfId="2" xr:uid="{D72EAF41-C985-4707-B749-720B64E9EEA4}"/>
    <cellStyle name="Normal" xfId="0" builtinId="0"/>
    <cellStyle name="Normal 2" xfId="1" xr:uid="{9BFA7870-C600-45E0-AAD6-975ACB4163C5}"/>
    <cellStyle name="Normal 2 2" xfId="3" xr:uid="{26F35909-0DD7-4CF0-9E15-95539E06A3E2}"/>
    <cellStyle name="Normal 3" xfId="4" xr:uid="{F35553A2-20D8-417E-A40C-1788AF1A82D1}"/>
    <cellStyle name="Normal 3 12" xfId="5" xr:uid="{D2D81A3C-7A58-412F-B856-FF69AB1584B6}"/>
  </cellStyles>
  <dxfs count="147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22/10/relationships/richValueRel" Target="richData/richValueRel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784535</xdr:colOff>
      <xdr:row>4</xdr:row>
      <xdr:rowOff>212090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78C363E6-C02D-479F-83A7-AEC414400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167</xdr:row>
          <xdr:rowOff>792480</xdr:rowOff>
        </xdr:from>
        <xdr:to>
          <xdr:col>93</xdr:col>
          <xdr:colOff>5135880</xdr:colOff>
          <xdr:row>167</xdr:row>
          <xdr:rowOff>1211580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207645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45C39080-1562-4B13-9613-FDB872DBE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782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178</xdr:row>
          <xdr:rowOff>792480</xdr:rowOff>
        </xdr:from>
        <xdr:to>
          <xdr:col>1</xdr:col>
          <xdr:colOff>5135880</xdr:colOff>
          <xdr:row>178</xdr:row>
          <xdr:rowOff>1211580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178</xdr:row>
          <xdr:rowOff>792480</xdr:rowOff>
        </xdr:from>
        <xdr:to>
          <xdr:col>70</xdr:col>
          <xdr:colOff>5135880</xdr:colOff>
          <xdr:row>178</xdr:row>
          <xdr:rowOff>1211580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178</xdr:row>
          <xdr:rowOff>792480</xdr:rowOff>
        </xdr:from>
        <xdr:to>
          <xdr:col>93</xdr:col>
          <xdr:colOff>5135880</xdr:colOff>
          <xdr:row>178</xdr:row>
          <xdr:rowOff>1211580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B1856351-CF20-405F-B843-33FFBA726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20955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2DC3BFCF-CAE9-4467-B330-A5AE88843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87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3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3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3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4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780725</xdr:colOff>
      <xdr:row>4</xdr:row>
      <xdr:rowOff>208280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158F8915-7D3A-447D-A82F-D452A1BD2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4535" cy="8788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4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4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211455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D41B38CD-35B2-4240-95D3-D5C162F39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74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181</xdr:row>
          <xdr:rowOff>792480</xdr:rowOff>
        </xdr:from>
        <xdr:to>
          <xdr:col>1</xdr:col>
          <xdr:colOff>5135880</xdr:colOff>
          <xdr:row>181</xdr:row>
          <xdr:rowOff>1211580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5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181</xdr:row>
          <xdr:rowOff>792480</xdr:rowOff>
        </xdr:from>
        <xdr:to>
          <xdr:col>70</xdr:col>
          <xdr:colOff>5135880</xdr:colOff>
          <xdr:row>181</xdr:row>
          <xdr:rowOff>1211580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5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181</xdr:row>
          <xdr:rowOff>792480</xdr:rowOff>
        </xdr:from>
        <xdr:to>
          <xdr:col>93</xdr:col>
          <xdr:colOff>5135880</xdr:colOff>
          <xdr:row>181</xdr:row>
          <xdr:rowOff>1211580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181</xdr:row>
          <xdr:rowOff>792480</xdr:rowOff>
        </xdr:from>
        <xdr:to>
          <xdr:col>24</xdr:col>
          <xdr:colOff>5135880</xdr:colOff>
          <xdr:row>181</xdr:row>
          <xdr:rowOff>1211580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5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181</xdr:row>
          <xdr:rowOff>792480</xdr:rowOff>
        </xdr:from>
        <xdr:to>
          <xdr:col>47</xdr:col>
          <xdr:colOff>5135880</xdr:colOff>
          <xdr:row>181</xdr:row>
          <xdr:rowOff>1211580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5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6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6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C78A652A-7B1D-4275-9CD6-0C9AEFE60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6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6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6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6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6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6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6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6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7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7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7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17145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8550099A-4AC9-4D91-AE0F-7EECE3132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87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7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7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7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7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14351" name="Button 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7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14352" name="Button 16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7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14353" name="Button 17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7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14354" name="Button 18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7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8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8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8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8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8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8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8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784535</xdr:colOff>
      <xdr:row>4</xdr:row>
      <xdr:rowOff>212090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E3C7F1F0-A1DD-4175-B4BF-19EE4A7F0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8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15371" name="Button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8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8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8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15374" name="Button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8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15375" name="Button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8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15376" name="Button 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8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9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9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92075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F6ACE34A-4FD9-4B82-AAB7-ECEB28FA6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73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9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178</xdr:row>
          <xdr:rowOff>792480</xdr:rowOff>
        </xdr:from>
        <xdr:to>
          <xdr:col>1</xdr:col>
          <xdr:colOff>5135880</xdr:colOff>
          <xdr:row>178</xdr:row>
          <xdr:rowOff>1211580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9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178</xdr:row>
          <xdr:rowOff>792480</xdr:rowOff>
        </xdr:from>
        <xdr:to>
          <xdr:col>70</xdr:col>
          <xdr:colOff>5135880</xdr:colOff>
          <xdr:row>178</xdr:row>
          <xdr:rowOff>1211580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9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178</xdr:row>
          <xdr:rowOff>792480</xdr:rowOff>
        </xdr:from>
        <xdr:to>
          <xdr:col>93</xdr:col>
          <xdr:colOff>5135880</xdr:colOff>
          <xdr:row>178</xdr:row>
          <xdr:rowOff>1211580</xdr:rowOff>
        </xdr:to>
        <xdr:sp macro="" textlink="">
          <xdr:nvSpPr>
            <xdr:cNvPr id="22540" name="Button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9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178</xdr:row>
          <xdr:rowOff>792480</xdr:rowOff>
        </xdr:from>
        <xdr:to>
          <xdr:col>24</xdr:col>
          <xdr:colOff>5135880</xdr:colOff>
          <xdr:row>178</xdr:row>
          <xdr:rowOff>1211580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9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34</xdr:row>
          <xdr:rowOff>792480</xdr:rowOff>
        </xdr:from>
        <xdr:to>
          <xdr:col>47</xdr:col>
          <xdr:colOff>5135880</xdr:colOff>
          <xdr:row>34</xdr:row>
          <xdr:rowOff>1211580</xdr:rowOff>
        </xdr:to>
        <xdr:sp macro="" textlink="">
          <xdr:nvSpPr>
            <xdr:cNvPr id="22542" name="Button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9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34</xdr:row>
          <xdr:rowOff>792480</xdr:rowOff>
        </xdr:from>
        <xdr:to>
          <xdr:col>1</xdr:col>
          <xdr:colOff>5135880</xdr:colOff>
          <xdr:row>34</xdr:row>
          <xdr:rowOff>1211580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9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157</xdr:row>
          <xdr:rowOff>792480</xdr:rowOff>
        </xdr:from>
        <xdr:to>
          <xdr:col>24</xdr:col>
          <xdr:colOff>5135880</xdr:colOff>
          <xdr:row>157</xdr:row>
          <xdr:rowOff>1211580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9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157</xdr:row>
          <xdr:rowOff>792480</xdr:rowOff>
        </xdr:from>
        <xdr:to>
          <xdr:col>24</xdr:col>
          <xdr:colOff>5135880</xdr:colOff>
          <xdr:row>157</xdr:row>
          <xdr:rowOff>1211580</xdr:rowOff>
        </xdr:to>
        <xdr:sp macro="" textlink="">
          <xdr:nvSpPr>
            <xdr:cNvPr id="22548" name="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9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FD79A4AB-EF9D-415D-A4B7-9AC2AF9A6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A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A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A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A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A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A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A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A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163</xdr:row>
          <xdr:rowOff>792480</xdr:rowOff>
        </xdr:from>
        <xdr:to>
          <xdr:col>24</xdr:col>
          <xdr:colOff>5135880</xdr:colOff>
          <xdr:row>163</xdr:row>
          <xdr:rowOff>1211580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A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A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B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B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B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B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B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B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B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B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B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B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134620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95594063-1AAA-438E-B77E-4922997E6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839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B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B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B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B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B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B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B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C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C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C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C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C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C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C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C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C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780725</xdr:colOff>
      <xdr:row>4</xdr:row>
      <xdr:rowOff>208280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45F6A39E-B22A-432D-8F99-D81EBF98A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C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C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C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C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C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C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C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D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D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D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64516" name="Button 4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0D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64517" name="Button 5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0D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64518" name="Button 6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0D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64519" name="Button 7" hidden="1">
              <a:extLst>
                <a:ext uri="{63B3BB69-23CF-44E3-9099-C40C66FF867C}">
                  <a14:compatExt spid="_x0000_s64519"/>
                </a:ext>
                <a:ext uri="{FF2B5EF4-FFF2-40B4-BE49-F238E27FC236}">
                  <a16:creationId xmlns:a16="http://schemas.microsoft.com/office/drawing/2014/main" id="{00000000-0008-0000-0D00-00000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207645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9F7A4B2D-5173-4677-90C7-C609DA2F5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74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64520" name="Button 8" hidden="1">
              <a:extLst>
                <a:ext uri="{63B3BB69-23CF-44E3-9099-C40C66FF867C}">
                  <a14:compatExt spid="_x0000_s64520"/>
                </a:ext>
                <a:ext uri="{FF2B5EF4-FFF2-40B4-BE49-F238E27FC236}">
                  <a16:creationId xmlns:a16="http://schemas.microsoft.com/office/drawing/2014/main" id="{00000000-0008-0000-0D00-00000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64521" name="Button 9" hidden="1">
              <a:extLst>
                <a:ext uri="{63B3BB69-23CF-44E3-9099-C40C66FF867C}">
                  <a14:compatExt spid="_x0000_s64521"/>
                </a:ext>
                <a:ext uri="{FF2B5EF4-FFF2-40B4-BE49-F238E27FC236}">
                  <a16:creationId xmlns:a16="http://schemas.microsoft.com/office/drawing/2014/main" id="{00000000-0008-0000-0D00-00000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87</xdr:row>
          <xdr:rowOff>792480</xdr:rowOff>
        </xdr:from>
        <xdr:to>
          <xdr:col>1</xdr:col>
          <xdr:colOff>5135880</xdr:colOff>
          <xdr:row>87</xdr:row>
          <xdr:rowOff>1211580</xdr:rowOff>
        </xdr:to>
        <xdr:sp macro="" textlink="">
          <xdr:nvSpPr>
            <xdr:cNvPr id="64522" name="Button 10" hidden="1">
              <a:extLst>
                <a:ext uri="{63B3BB69-23CF-44E3-9099-C40C66FF867C}">
                  <a14:compatExt spid="_x0000_s64522"/>
                </a:ext>
                <a:ext uri="{FF2B5EF4-FFF2-40B4-BE49-F238E27FC236}">
                  <a16:creationId xmlns:a16="http://schemas.microsoft.com/office/drawing/2014/main" id="{00000000-0008-0000-0D00-00000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178</xdr:row>
          <xdr:rowOff>792480</xdr:rowOff>
        </xdr:from>
        <xdr:to>
          <xdr:col>70</xdr:col>
          <xdr:colOff>5135880</xdr:colOff>
          <xdr:row>178</xdr:row>
          <xdr:rowOff>1211580</xdr:rowOff>
        </xdr:to>
        <xdr:sp macro="" textlink="">
          <xdr:nvSpPr>
            <xdr:cNvPr id="64523" name="Button 11" hidden="1">
              <a:extLst>
                <a:ext uri="{63B3BB69-23CF-44E3-9099-C40C66FF867C}">
                  <a14:compatExt spid="_x0000_s64523"/>
                </a:ext>
                <a:ext uri="{FF2B5EF4-FFF2-40B4-BE49-F238E27FC236}">
                  <a16:creationId xmlns:a16="http://schemas.microsoft.com/office/drawing/2014/main" id="{00000000-0008-0000-0D00-00000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178</xdr:row>
          <xdr:rowOff>792480</xdr:rowOff>
        </xdr:from>
        <xdr:to>
          <xdr:col>93</xdr:col>
          <xdr:colOff>5135880</xdr:colOff>
          <xdr:row>178</xdr:row>
          <xdr:rowOff>1211580</xdr:rowOff>
        </xdr:to>
        <xdr:sp macro="" textlink="">
          <xdr:nvSpPr>
            <xdr:cNvPr id="64524" name="Button 12" hidden="1">
              <a:extLst>
                <a:ext uri="{63B3BB69-23CF-44E3-9099-C40C66FF867C}">
                  <a14:compatExt spid="_x0000_s64524"/>
                </a:ext>
                <a:ext uri="{FF2B5EF4-FFF2-40B4-BE49-F238E27FC236}">
                  <a16:creationId xmlns:a16="http://schemas.microsoft.com/office/drawing/2014/main" id="{00000000-0008-0000-0D00-00000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178</xdr:row>
          <xdr:rowOff>792480</xdr:rowOff>
        </xdr:from>
        <xdr:to>
          <xdr:col>24</xdr:col>
          <xdr:colOff>5135880</xdr:colOff>
          <xdr:row>178</xdr:row>
          <xdr:rowOff>1211580</xdr:rowOff>
        </xdr:to>
        <xdr:sp macro="" textlink="">
          <xdr:nvSpPr>
            <xdr:cNvPr id="64525" name="Button 13" hidden="1">
              <a:extLst>
                <a:ext uri="{63B3BB69-23CF-44E3-9099-C40C66FF867C}">
                  <a14:compatExt spid="_x0000_s64525"/>
                </a:ext>
                <a:ext uri="{FF2B5EF4-FFF2-40B4-BE49-F238E27FC236}">
                  <a16:creationId xmlns:a16="http://schemas.microsoft.com/office/drawing/2014/main" id="{00000000-0008-0000-0D00-00000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178</xdr:row>
          <xdr:rowOff>792480</xdr:rowOff>
        </xdr:from>
        <xdr:to>
          <xdr:col>47</xdr:col>
          <xdr:colOff>5135880</xdr:colOff>
          <xdr:row>178</xdr:row>
          <xdr:rowOff>1211580</xdr:rowOff>
        </xdr:to>
        <xdr:sp macro="" textlink="">
          <xdr:nvSpPr>
            <xdr:cNvPr id="64526" name="Button 14" hidden="1">
              <a:extLst>
                <a:ext uri="{63B3BB69-23CF-44E3-9099-C40C66FF867C}">
                  <a14:compatExt spid="_x0000_s64526"/>
                </a:ext>
                <a:ext uri="{FF2B5EF4-FFF2-40B4-BE49-F238E27FC236}">
                  <a16:creationId xmlns:a16="http://schemas.microsoft.com/office/drawing/2014/main" id="{00000000-0008-0000-0D00-00000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E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0E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E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0E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79877" name="Button 5" hidden="1">
              <a:extLst>
                <a:ext uri="{63B3BB69-23CF-44E3-9099-C40C66FF867C}">
                  <a14:compatExt spid="_x0000_s79877"/>
                </a:ext>
                <a:ext uri="{FF2B5EF4-FFF2-40B4-BE49-F238E27FC236}">
                  <a16:creationId xmlns:a16="http://schemas.microsoft.com/office/drawing/2014/main" id="{00000000-0008-0000-0E00-00000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79878" name="Button 6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0E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79879" name="Button 7" hidden="1">
              <a:extLst>
                <a:ext uri="{63B3BB69-23CF-44E3-9099-C40C66FF867C}">
                  <a14:compatExt spid="_x0000_s79879"/>
                </a:ext>
                <a:ext uri="{FF2B5EF4-FFF2-40B4-BE49-F238E27FC236}">
                  <a16:creationId xmlns:a16="http://schemas.microsoft.com/office/drawing/2014/main" id="{00000000-0008-0000-0E00-00000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79880" name="Button 8" hidden="1">
              <a:extLst>
                <a:ext uri="{63B3BB69-23CF-44E3-9099-C40C66FF867C}">
                  <a14:compatExt spid="_x0000_s79880"/>
                </a:ext>
                <a:ext uri="{FF2B5EF4-FFF2-40B4-BE49-F238E27FC236}">
                  <a16:creationId xmlns:a16="http://schemas.microsoft.com/office/drawing/2014/main" id="{00000000-0008-0000-0E00-00000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2B2B6CEF-4558-4A0A-A8B6-895528412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79881" name="Button 9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0E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79882" name="Button 10" hidden="1">
              <a:extLst>
                <a:ext uri="{63B3BB69-23CF-44E3-9099-C40C66FF867C}">
                  <a14:compatExt spid="_x0000_s79882"/>
                </a:ext>
                <a:ext uri="{FF2B5EF4-FFF2-40B4-BE49-F238E27FC236}">
                  <a16:creationId xmlns:a16="http://schemas.microsoft.com/office/drawing/2014/main" id="{00000000-0008-0000-0E00-00000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79883" name="Button 11" hidden="1">
              <a:extLst>
                <a:ext uri="{63B3BB69-23CF-44E3-9099-C40C66FF867C}">
                  <a14:compatExt spid="_x0000_s79883"/>
                </a:ext>
                <a:ext uri="{FF2B5EF4-FFF2-40B4-BE49-F238E27FC236}">
                  <a16:creationId xmlns:a16="http://schemas.microsoft.com/office/drawing/2014/main" id="{00000000-0008-0000-0E00-00000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79884" name="Button 12" hidden="1">
              <a:extLst>
                <a:ext uri="{63B3BB69-23CF-44E3-9099-C40C66FF867C}">
                  <a14:compatExt spid="_x0000_s79884"/>
                </a:ext>
                <a:ext uri="{FF2B5EF4-FFF2-40B4-BE49-F238E27FC236}">
                  <a16:creationId xmlns:a16="http://schemas.microsoft.com/office/drawing/2014/main" id="{00000000-0008-0000-0E00-00000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79885" name="Button 13" hidden="1">
              <a:extLst>
                <a:ext uri="{63B3BB69-23CF-44E3-9099-C40C66FF867C}">
                  <a14:compatExt spid="_x0000_s79885"/>
                </a:ext>
                <a:ext uri="{FF2B5EF4-FFF2-40B4-BE49-F238E27FC236}">
                  <a16:creationId xmlns:a16="http://schemas.microsoft.com/office/drawing/2014/main" id="{00000000-0008-0000-0E00-00000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79886" name="Button 14" hidden="1">
              <a:extLst>
                <a:ext uri="{63B3BB69-23CF-44E3-9099-C40C66FF867C}">
                  <a14:compatExt spid="_x0000_s79886"/>
                </a:ext>
                <a:ext uri="{FF2B5EF4-FFF2-40B4-BE49-F238E27FC236}">
                  <a16:creationId xmlns:a16="http://schemas.microsoft.com/office/drawing/2014/main" id="{00000000-0008-0000-0E00-00000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79887" name="Button 15" hidden="1">
              <a:extLst>
                <a:ext uri="{63B3BB69-23CF-44E3-9099-C40C66FF867C}">
                  <a14:compatExt spid="_x0000_s79887"/>
                </a:ext>
                <a:ext uri="{FF2B5EF4-FFF2-40B4-BE49-F238E27FC236}">
                  <a16:creationId xmlns:a16="http://schemas.microsoft.com/office/drawing/2014/main" id="{00000000-0008-0000-0E00-00000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79888" name="Button 16" hidden="1">
              <a:extLst>
                <a:ext uri="{63B3BB69-23CF-44E3-9099-C40C66FF867C}">
                  <a14:compatExt spid="_x0000_s79888"/>
                </a:ext>
                <a:ext uri="{FF2B5EF4-FFF2-40B4-BE49-F238E27FC236}">
                  <a16:creationId xmlns:a16="http://schemas.microsoft.com/office/drawing/2014/main" id="{00000000-0008-0000-0E00-00001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163</xdr:row>
          <xdr:rowOff>792480</xdr:rowOff>
        </xdr:from>
        <xdr:to>
          <xdr:col>24</xdr:col>
          <xdr:colOff>5135880</xdr:colOff>
          <xdr:row>163</xdr:row>
          <xdr:rowOff>1211580</xdr:rowOff>
        </xdr:to>
        <xdr:sp macro="" textlink="">
          <xdr:nvSpPr>
            <xdr:cNvPr id="79889" name="Button 17" hidden="1">
              <a:extLst>
                <a:ext uri="{63B3BB69-23CF-44E3-9099-C40C66FF867C}">
                  <a14:compatExt spid="_x0000_s79889"/>
                </a:ext>
                <a:ext uri="{FF2B5EF4-FFF2-40B4-BE49-F238E27FC236}">
                  <a16:creationId xmlns:a16="http://schemas.microsoft.com/office/drawing/2014/main" id="{00000000-0008-0000-0E00-00001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F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F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F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F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F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F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81927" name="Button 7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F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F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81929" name="Button 9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F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81930" name="Button 10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F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20955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9034FDB3-3493-47A8-B68A-7DE8D68A0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87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81931" name="Button 11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F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81932" name="Button 12" hidden="1">
              <a:extLst>
                <a:ext uri="{63B3BB69-23CF-44E3-9099-C40C66FF867C}">
                  <a14:compatExt spid="_x0000_s81932"/>
                </a:ext>
                <a:ext uri="{FF2B5EF4-FFF2-40B4-BE49-F238E27FC236}">
                  <a16:creationId xmlns:a16="http://schemas.microsoft.com/office/drawing/2014/main" id="{00000000-0008-0000-0F00-00000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81933" name="Button 13" hidden="1">
              <a:extLst>
                <a:ext uri="{63B3BB69-23CF-44E3-9099-C40C66FF867C}">
                  <a14:compatExt spid="_x0000_s81933"/>
                </a:ext>
                <a:ext uri="{FF2B5EF4-FFF2-40B4-BE49-F238E27FC236}">
                  <a16:creationId xmlns:a16="http://schemas.microsoft.com/office/drawing/2014/main" id="{00000000-0008-0000-0F00-00000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81934" name="Button 14" hidden="1">
              <a:extLst>
                <a:ext uri="{63B3BB69-23CF-44E3-9099-C40C66FF867C}">
                  <a14:compatExt spid="_x0000_s81934"/>
                </a:ext>
                <a:ext uri="{FF2B5EF4-FFF2-40B4-BE49-F238E27FC236}">
                  <a16:creationId xmlns:a16="http://schemas.microsoft.com/office/drawing/2014/main" id="{00000000-0008-0000-0F00-00000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81935" name="Button 15" hidden="1">
              <a:extLst>
                <a:ext uri="{63B3BB69-23CF-44E3-9099-C40C66FF867C}">
                  <a14:compatExt spid="_x0000_s81935"/>
                </a:ext>
                <a:ext uri="{FF2B5EF4-FFF2-40B4-BE49-F238E27FC236}">
                  <a16:creationId xmlns:a16="http://schemas.microsoft.com/office/drawing/2014/main" id="{00000000-0008-0000-0F00-00000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81936" name="Button 16" hidden="1">
              <a:extLst>
                <a:ext uri="{63B3BB69-23CF-44E3-9099-C40C66FF867C}">
                  <a14:compatExt spid="_x0000_s81936"/>
                </a:ext>
                <a:ext uri="{FF2B5EF4-FFF2-40B4-BE49-F238E27FC236}">
                  <a16:creationId xmlns:a16="http://schemas.microsoft.com/office/drawing/2014/main" id="{00000000-0008-0000-0F00-00001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81937" name="Button 17" hidden="1">
              <a:extLst>
                <a:ext uri="{63B3BB69-23CF-44E3-9099-C40C66FF867C}">
                  <a14:compatExt spid="_x0000_s81937"/>
                </a:ext>
                <a:ext uri="{FF2B5EF4-FFF2-40B4-BE49-F238E27FC236}">
                  <a16:creationId xmlns:a16="http://schemas.microsoft.com/office/drawing/2014/main" id="{00000000-0008-0000-0F00-00001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40</xdr:row>
          <xdr:rowOff>731520</xdr:rowOff>
        </xdr:from>
        <xdr:to>
          <xdr:col>24</xdr:col>
          <xdr:colOff>1287780</xdr:colOff>
          <xdr:row>40</xdr:row>
          <xdr:rowOff>1249680</xdr:rowOff>
        </xdr:to>
        <xdr:sp macro="" textlink="">
          <xdr:nvSpPr>
            <xdr:cNvPr id="81941" name="Button 21" hidden="1">
              <a:extLst>
                <a:ext uri="{63B3BB69-23CF-44E3-9099-C40C66FF867C}">
                  <a14:compatExt spid="_x0000_s81941"/>
                </a:ext>
                <a:ext uri="{FF2B5EF4-FFF2-40B4-BE49-F238E27FC236}">
                  <a16:creationId xmlns:a16="http://schemas.microsoft.com/office/drawing/2014/main" id="{00000000-0008-0000-0F00-00001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40</xdr:row>
          <xdr:rowOff>868680</xdr:rowOff>
        </xdr:from>
        <xdr:to>
          <xdr:col>24</xdr:col>
          <xdr:colOff>4030980</xdr:colOff>
          <xdr:row>40</xdr:row>
          <xdr:rowOff>1287780</xdr:rowOff>
        </xdr:to>
        <xdr:sp macro="" textlink="">
          <xdr:nvSpPr>
            <xdr:cNvPr id="81942" name="Button 22" hidden="1">
              <a:extLst>
                <a:ext uri="{63B3BB69-23CF-44E3-9099-C40C66FF867C}">
                  <a14:compatExt spid="_x0000_s81942"/>
                </a:ext>
                <a:ext uri="{FF2B5EF4-FFF2-40B4-BE49-F238E27FC236}">
                  <a16:creationId xmlns:a16="http://schemas.microsoft.com/office/drawing/2014/main" id="{00000000-0008-0000-0F00-00001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0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10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10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98308" name="Button 4" hidden="1">
              <a:extLst>
                <a:ext uri="{63B3BB69-23CF-44E3-9099-C40C66FF867C}">
                  <a14:compatExt spid="_x0000_s98308"/>
                </a:ext>
                <a:ext uri="{FF2B5EF4-FFF2-40B4-BE49-F238E27FC236}">
                  <a16:creationId xmlns:a16="http://schemas.microsoft.com/office/drawing/2014/main" id="{00000000-0008-0000-1000-00000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98309" name="Button 5" hidden="1">
              <a:extLst>
                <a:ext uri="{63B3BB69-23CF-44E3-9099-C40C66FF867C}">
                  <a14:compatExt spid="_x0000_s98309"/>
                </a:ext>
                <a:ext uri="{FF2B5EF4-FFF2-40B4-BE49-F238E27FC236}">
                  <a16:creationId xmlns:a16="http://schemas.microsoft.com/office/drawing/2014/main" id="{00000000-0008-0000-1000-00000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98310" name="Button 6" hidden="1">
              <a:extLst>
                <a:ext uri="{63B3BB69-23CF-44E3-9099-C40C66FF867C}">
                  <a14:compatExt spid="_x0000_s98310"/>
                </a:ext>
                <a:ext uri="{FF2B5EF4-FFF2-40B4-BE49-F238E27FC236}">
                  <a16:creationId xmlns:a16="http://schemas.microsoft.com/office/drawing/2014/main" id="{00000000-0008-0000-1000-00000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98311" name="Button 7" hidden="1">
              <a:extLst>
                <a:ext uri="{63B3BB69-23CF-44E3-9099-C40C66FF867C}">
                  <a14:compatExt spid="_x0000_s98311"/>
                </a:ext>
                <a:ext uri="{FF2B5EF4-FFF2-40B4-BE49-F238E27FC236}">
                  <a16:creationId xmlns:a16="http://schemas.microsoft.com/office/drawing/2014/main" id="{00000000-0008-0000-1000-00000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98312" name="Button 8" hidden="1">
              <a:extLst>
                <a:ext uri="{63B3BB69-23CF-44E3-9099-C40C66FF867C}">
                  <a14:compatExt spid="_x0000_s98312"/>
                </a:ext>
                <a:ext uri="{FF2B5EF4-FFF2-40B4-BE49-F238E27FC236}">
                  <a16:creationId xmlns:a16="http://schemas.microsoft.com/office/drawing/2014/main" id="{00000000-0008-0000-1000-00000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98313" name="Button 9" hidden="1">
              <a:extLst>
                <a:ext uri="{63B3BB69-23CF-44E3-9099-C40C66FF867C}">
                  <a14:compatExt spid="_x0000_s98313"/>
                </a:ext>
                <a:ext uri="{FF2B5EF4-FFF2-40B4-BE49-F238E27FC236}">
                  <a16:creationId xmlns:a16="http://schemas.microsoft.com/office/drawing/2014/main" id="{00000000-0008-0000-1000-000009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784535</xdr:colOff>
      <xdr:row>4</xdr:row>
      <xdr:rowOff>212090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D2A8EED8-C911-42BD-BD9C-BF48EE385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98314" name="Button 10" hidden="1">
              <a:extLst>
                <a:ext uri="{63B3BB69-23CF-44E3-9099-C40C66FF867C}">
                  <a14:compatExt spid="_x0000_s98314"/>
                </a:ext>
                <a:ext uri="{FF2B5EF4-FFF2-40B4-BE49-F238E27FC236}">
                  <a16:creationId xmlns:a16="http://schemas.microsoft.com/office/drawing/2014/main" id="{00000000-0008-0000-1000-00000A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98315" name="Button 11" hidden="1">
              <a:extLst>
                <a:ext uri="{63B3BB69-23CF-44E3-9099-C40C66FF867C}">
                  <a14:compatExt spid="_x0000_s98315"/>
                </a:ext>
                <a:ext uri="{FF2B5EF4-FFF2-40B4-BE49-F238E27FC236}">
                  <a16:creationId xmlns:a16="http://schemas.microsoft.com/office/drawing/2014/main" id="{00000000-0008-0000-1000-00000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141</xdr:row>
          <xdr:rowOff>792480</xdr:rowOff>
        </xdr:from>
        <xdr:to>
          <xdr:col>70</xdr:col>
          <xdr:colOff>5135880</xdr:colOff>
          <xdr:row>141</xdr:row>
          <xdr:rowOff>1211580</xdr:rowOff>
        </xdr:to>
        <xdr:sp macro="" textlink="">
          <xdr:nvSpPr>
            <xdr:cNvPr id="98316" name="Button 12" hidden="1">
              <a:extLst>
                <a:ext uri="{63B3BB69-23CF-44E3-9099-C40C66FF867C}">
                  <a14:compatExt spid="_x0000_s98316"/>
                </a:ext>
                <a:ext uri="{FF2B5EF4-FFF2-40B4-BE49-F238E27FC236}">
                  <a16:creationId xmlns:a16="http://schemas.microsoft.com/office/drawing/2014/main" id="{00000000-0008-0000-1000-00000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137</xdr:row>
          <xdr:rowOff>792480</xdr:rowOff>
        </xdr:from>
        <xdr:to>
          <xdr:col>93</xdr:col>
          <xdr:colOff>5135880</xdr:colOff>
          <xdr:row>137</xdr:row>
          <xdr:rowOff>1211580</xdr:rowOff>
        </xdr:to>
        <xdr:sp macro="" textlink="">
          <xdr:nvSpPr>
            <xdr:cNvPr id="98317" name="Button 13" hidden="1">
              <a:extLst>
                <a:ext uri="{63B3BB69-23CF-44E3-9099-C40C66FF867C}">
                  <a14:compatExt spid="_x0000_s98317"/>
                </a:ext>
                <a:ext uri="{FF2B5EF4-FFF2-40B4-BE49-F238E27FC236}">
                  <a16:creationId xmlns:a16="http://schemas.microsoft.com/office/drawing/2014/main" id="{00000000-0008-0000-1000-00000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98318" name="Button 14" hidden="1">
              <a:extLst>
                <a:ext uri="{63B3BB69-23CF-44E3-9099-C40C66FF867C}">
                  <a14:compatExt spid="_x0000_s98318"/>
                </a:ext>
                <a:ext uri="{FF2B5EF4-FFF2-40B4-BE49-F238E27FC236}">
                  <a16:creationId xmlns:a16="http://schemas.microsoft.com/office/drawing/2014/main" id="{00000000-0008-0000-1000-00000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98319" name="Button 15" hidden="1">
              <a:extLst>
                <a:ext uri="{63B3BB69-23CF-44E3-9099-C40C66FF867C}">
                  <a14:compatExt spid="_x0000_s98319"/>
                </a:ext>
                <a:ext uri="{FF2B5EF4-FFF2-40B4-BE49-F238E27FC236}">
                  <a16:creationId xmlns:a16="http://schemas.microsoft.com/office/drawing/2014/main" id="{00000000-0008-0000-1000-00000F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171</xdr:row>
          <xdr:rowOff>792480</xdr:rowOff>
        </xdr:from>
        <xdr:to>
          <xdr:col>70</xdr:col>
          <xdr:colOff>5135880</xdr:colOff>
          <xdr:row>171</xdr:row>
          <xdr:rowOff>1211580</xdr:rowOff>
        </xdr:to>
        <xdr:sp macro="" textlink="">
          <xdr:nvSpPr>
            <xdr:cNvPr id="98320" name="Button 16" hidden="1">
              <a:extLst>
                <a:ext uri="{63B3BB69-23CF-44E3-9099-C40C66FF867C}">
                  <a14:compatExt spid="_x0000_s98320"/>
                </a:ext>
                <a:ext uri="{FF2B5EF4-FFF2-40B4-BE49-F238E27FC236}">
                  <a16:creationId xmlns:a16="http://schemas.microsoft.com/office/drawing/2014/main" id="{00000000-0008-0000-1000-000010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107</xdr:row>
          <xdr:rowOff>792480</xdr:rowOff>
        </xdr:from>
        <xdr:to>
          <xdr:col>93</xdr:col>
          <xdr:colOff>5135880</xdr:colOff>
          <xdr:row>107</xdr:row>
          <xdr:rowOff>1211580</xdr:rowOff>
        </xdr:to>
        <xdr:sp macro="" textlink="">
          <xdr:nvSpPr>
            <xdr:cNvPr id="98324" name="Button 20" hidden="1">
              <a:extLst>
                <a:ext uri="{63B3BB69-23CF-44E3-9099-C40C66FF867C}">
                  <a14:compatExt spid="_x0000_s98324"/>
                </a:ext>
                <a:ext uri="{FF2B5EF4-FFF2-40B4-BE49-F238E27FC236}">
                  <a16:creationId xmlns:a16="http://schemas.microsoft.com/office/drawing/2014/main" id="{00000000-0008-0000-1000-00001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1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11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115715" name="Button 3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11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11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115717" name="Button 5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11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115718" name="Button 6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11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115719" name="Button 7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11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211455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7EF65DFA-479A-4354-AE4E-D68074E45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782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115720" name="Button 8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11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11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115722" name="Button 10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11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115723" name="Button 11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11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114</xdr:row>
          <xdr:rowOff>792480</xdr:rowOff>
        </xdr:from>
        <xdr:to>
          <xdr:col>93</xdr:col>
          <xdr:colOff>5135880</xdr:colOff>
          <xdr:row>114</xdr:row>
          <xdr:rowOff>1211580</xdr:rowOff>
        </xdr:to>
        <xdr:sp macro="" textlink="">
          <xdr:nvSpPr>
            <xdr:cNvPr id="115724" name="Button 12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11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115725" name="Button 13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11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115726" name="Button 14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11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154625" name="Butto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12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154626" name="Butto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12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154627" name="Button 3" hidden="1">
              <a:extLst>
                <a:ext uri="{63B3BB69-23CF-44E3-9099-C40C66FF867C}">
                  <a14:compatExt spid="_x0000_s154627"/>
                </a:ext>
                <a:ext uri="{FF2B5EF4-FFF2-40B4-BE49-F238E27FC236}">
                  <a16:creationId xmlns:a16="http://schemas.microsoft.com/office/drawing/2014/main" id="{00000000-0008-0000-1200-00000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154628" name="Button 4" hidden="1">
              <a:extLst>
                <a:ext uri="{63B3BB69-23CF-44E3-9099-C40C66FF867C}">
                  <a14:compatExt spid="_x0000_s154628"/>
                </a:ext>
                <a:ext uri="{FF2B5EF4-FFF2-40B4-BE49-F238E27FC236}">
                  <a16:creationId xmlns:a16="http://schemas.microsoft.com/office/drawing/2014/main" id="{00000000-0008-0000-1200-00000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154629" name="Button 5" hidden="1">
              <a:extLst>
                <a:ext uri="{63B3BB69-23CF-44E3-9099-C40C66FF867C}">
                  <a14:compatExt spid="_x0000_s154629"/>
                </a:ext>
                <a:ext uri="{FF2B5EF4-FFF2-40B4-BE49-F238E27FC236}">
                  <a16:creationId xmlns:a16="http://schemas.microsoft.com/office/drawing/2014/main" id="{00000000-0008-0000-1200-00000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154630" name="Button 6" hidden="1">
              <a:extLst>
                <a:ext uri="{63B3BB69-23CF-44E3-9099-C40C66FF867C}">
                  <a14:compatExt spid="_x0000_s154630"/>
                </a:ext>
                <a:ext uri="{FF2B5EF4-FFF2-40B4-BE49-F238E27FC236}">
                  <a16:creationId xmlns:a16="http://schemas.microsoft.com/office/drawing/2014/main" id="{00000000-0008-0000-1200-00000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154631" name="Button 7" hidden="1">
              <a:extLst>
                <a:ext uri="{63B3BB69-23CF-44E3-9099-C40C66FF867C}">
                  <a14:compatExt spid="_x0000_s154631"/>
                </a:ext>
                <a:ext uri="{FF2B5EF4-FFF2-40B4-BE49-F238E27FC236}">
                  <a16:creationId xmlns:a16="http://schemas.microsoft.com/office/drawing/2014/main" id="{00000000-0008-0000-1200-00000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154632" name="Button 8" hidden="1">
              <a:extLst>
                <a:ext uri="{63B3BB69-23CF-44E3-9099-C40C66FF867C}">
                  <a14:compatExt spid="_x0000_s154632"/>
                </a:ext>
                <a:ext uri="{FF2B5EF4-FFF2-40B4-BE49-F238E27FC236}">
                  <a16:creationId xmlns:a16="http://schemas.microsoft.com/office/drawing/2014/main" id="{00000000-0008-0000-1200-00000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42D6B916-7527-4F57-B777-DA1EA7C06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154633" name="Button 9" hidden="1">
              <a:extLst>
                <a:ext uri="{63B3BB69-23CF-44E3-9099-C40C66FF867C}">
                  <a14:compatExt spid="_x0000_s154633"/>
                </a:ext>
                <a:ext uri="{FF2B5EF4-FFF2-40B4-BE49-F238E27FC236}">
                  <a16:creationId xmlns:a16="http://schemas.microsoft.com/office/drawing/2014/main" id="{00000000-0008-0000-1200-00000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154634" name="Button 10" hidden="1">
              <a:extLst>
                <a:ext uri="{63B3BB69-23CF-44E3-9099-C40C66FF867C}">
                  <a14:compatExt spid="_x0000_s154634"/>
                </a:ext>
                <a:ext uri="{FF2B5EF4-FFF2-40B4-BE49-F238E27FC236}">
                  <a16:creationId xmlns:a16="http://schemas.microsoft.com/office/drawing/2014/main" id="{00000000-0008-0000-1200-00000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154635" name="Button 11" hidden="1">
              <a:extLst>
                <a:ext uri="{63B3BB69-23CF-44E3-9099-C40C66FF867C}">
                  <a14:compatExt spid="_x0000_s154635"/>
                </a:ext>
                <a:ext uri="{FF2B5EF4-FFF2-40B4-BE49-F238E27FC236}">
                  <a16:creationId xmlns:a16="http://schemas.microsoft.com/office/drawing/2014/main" id="{00000000-0008-0000-1200-00000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154636" name="Button 12" hidden="1">
              <a:extLst>
                <a:ext uri="{63B3BB69-23CF-44E3-9099-C40C66FF867C}">
                  <a14:compatExt spid="_x0000_s154636"/>
                </a:ext>
                <a:ext uri="{FF2B5EF4-FFF2-40B4-BE49-F238E27FC236}">
                  <a16:creationId xmlns:a16="http://schemas.microsoft.com/office/drawing/2014/main" id="{00000000-0008-0000-1200-00000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162</xdr:row>
          <xdr:rowOff>792480</xdr:rowOff>
        </xdr:from>
        <xdr:to>
          <xdr:col>1</xdr:col>
          <xdr:colOff>5135880</xdr:colOff>
          <xdr:row>162</xdr:row>
          <xdr:rowOff>1211580</xdr:rowOff>
        </xdr:to>
        <xdr:sp macro="" textlink="">
          <xdr:nvSpPr>
            <xdr:cNvPr id="154637" name="Button 13" hidden="1">
              <a:extLst>
                <a:ext uri="{63B3BB69-23CF-44E3-9099-C40C66FF867C}">
                  <a14:compatExt spid="_x0000_s154637"/>
                </a:ext>
                <a:ext uri="{FF2B5EF4-FFF2-40B4-BE49-F238E27FC236}">
                  <a16:creationId xmlns:a16="http://schemas.microsoft.com/office/drawing/2014/main" id="{00000000-0008-0000-1200-00000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110</xdr:row>
          <xdr:rowOff>792480</xdr:rowOff>
        </xdr:from>
        <xdr:to>
          <xdr:col>70</xdr:col>
          <xdr:colOff>5135880</xdr:colOff>
          <xdr:row>110</xdr:row>
          <xdr:rowOff>1211580</xdr:rowOff>
        </xdr:to>
        <xdr:sp macro="" textlink="">
          <xdr:nvSpPr>
            <xdr:cNvPr id="154638" name="Button 14" hidden="1">
              <a:extLst>
                <a:ext uri="{63B3BB69-23CF-44E3-9099-C40C66FF867C}">
                  <a14:compatExt spid="_x0000_s154638"/>
                </a:ext>
                <a:ext uri="{FF2B5EF4-FFF2-40B4-BE49-F238E27FC236}">
                  <a16:creationId xmlns:a16="http://schemas.microsoft.com/office/drawing/2014/main" id="{00000000-0008-0000-1200-00000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81</xdr:row>
          <xdr:rowOff>792480</xdr:rowOff>
        </xdr:from>
        <xdr:to>
          <xdr:col>93</xdr:col>
          <xdr:colOff>5135880</xdr:colOff>
          <xdr:row>81</xdr:row>
          <xdr:rowOff>1211580</xdr:rowOff>
        </xdr:to>
        <xdr:sp macro="" textlink="">
          <xdr:nvSpPr>
            <xdr:cNvPr id="154639" name="Button 15" hidden="1">
              <a:extLst>
                <a:ext uri="{63B3BB69-23CF-44E3-9099-C40C66FF867C}">
                  <a14:compatExt spid="_x0000_s154639"/>
                </a:ext>
                <a:ext uri="{FF2B5EF4-FFF2-40B4-BE49-F238E27FC236}">
                  <a16:creationId xmlns:a16="http://schemas.microsoft.com/office/drawing/2014/main" id="{00000000-0008-0000-1200-00000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162</xdr:row>
          <xdr:rowOff>792480</xdr:rowOff>
        </xdr:from>
        <xdr:to>
          <xdr:col>47</xdr:col>
          <xdr:colOff>5135880</xdr:colOff>
          <xdr:row>162</xdr:row>
          <xdr:rowOff>1211580</xdr:rowOff>
        </xdr:to>
        <xdr:sp macro="" textlink="">
          <xdr:nvSpPr>
            <xdr:cNvPr id="154640" name="Button 16" hidden="1">
              <a:extLst>
                <a:ext uri="{63B3BB69-23CF-44E3-9099-C40C66FF867C}">
                  <a14:compatExt spid="_x0000_s154640"/>
                </a:ext>
                <a:ext uri="{FF2B5EF4-FFF2-40B4-BE49-F238E27FC236}">
                  <a16:creationId xmlns:a16="http://schemas.microsoft.com/office/drawing/2014/main" id="{00000000-0008-0000-1200-00001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162</xdr:row>
          <xdr:rowOff>792480</xdr:rowOff>
        </xdr:from>
        <xdr:to>
          <xdr:col>24</xdr:col>
          <xdr:colOff>5135880</xdr:colOff>
          <xdr:row>162</xdr:row>
          <xdr:rowOff>1211580</xdr:rowOff>
        </xdr:to>
        <xdr:sp macro="" textlink="">
          <xdr:nvSpPr>
            <xdr:cNvPr id="154641" name="Button 17" hidden="1">
              <a:extLst>
                <a:ext uri="{63B3BB69-23CF-44E3-9099-C40C66FF867C}">
                  <a14:compatExt spid="_x0000_s154641"/>
                </a:ext>
                <a:ext uri="{FF2B5EF4-FFF2-40B4-BE49-F238E27FC236}">
                  <a16:creationId xmlns:a16="http://schemas.microsoft.com/office/drawing/2014/main" id="{00000000-0008-0000-1200-00001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3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155650" name="Button 2" hidden="1">
              <a:extLst>
                <a:ext uri="{63B3BB69-23CF-44E3-9099-C40C66FF867C}">
                  <a14:compatExt spid="_x0000_s155650"/>
                </a:ext>
                <a:ext uri="{FF2B5EF4-FFF2-40B4-BE49-F238E27FC236}">
                  <a16:creationId xmlns:a16="http://schemas.microsoft.com/office/drawing/2014/main" id="{00000000-0008-0000-1300-000002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155651" name="Button 3" hidden="1">
              <a:extLst>
                <a:ext uri="{63B3BB69-23CF-44E3-9099-C40C66FF867C}">
                  <a14:compatExt spid="_x0000_s155651"/>
                </a:ext>
                <a:ext uri="{FF2B5EF4-FFF2-40B4-BE49-F238E27FC236}">
                  <a16:creationId xmlns:a16="http://schemas.microsoft.com/office/drawing/2014/main" id="{00000000-0008-0000-1300-000003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155652" name="Button 4" hidden="1">
              <a:extLst>
                <a:ext uri="{63B3BB69-23CF-44E3-9099-C40C66FF867C}">
                  <a14:compatExt spid="_x0000_s155652"/>
                </a:ext>
                <a:ext uri="{FF2B5EF4-FFF2-40B4-BE49-F238E27FC236}">
                  <a16:creationId xmlns:a16="http://schemas.microsoft.com/office/drawing/2014/main" id="{00000000-0008-0000-1300-000004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155653" name="Button 5" hidden="1">
              <a:extLst>
                <a:ext uri="{63B3BB69-23CF-44E3-9099-C40C66FF867C}">
                  <a14:compatExt spid="_x0000_s155653"/>
                </a:ext>
                <a:ext uri="{FF2B5EF4-FFF2-40B4-BE49-F238E27FC236}">
                  <a16:creationId xmlns:a16="http://schemas.microsoft.com/office/drawing/2014/main" id="{00000000-0008-0000-1300-000005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155654" name="Button 6" hidden="1">
              <a:extLst>
                <a:ext uri="{63B3BB69-23CF-44E3-9099-C40C66FF867C}">
                  <a14:compatExt spid="_x0000_s155654"/>
                </a:ext>
                <a:ext uri="{FF2B5EF4-FFF2-40B4-BE49-F238E27FC236}">
                  <a16:creationId xmlns:a16="http://schemas.microsoft.com/office/drawing/2014/main" id="{00000000-0008-0000-1300-000006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155655" name="Button 7" hidden="1">
              <a:extLst>
                <a:ext uri="{63B3BB69-23CF-44E3-9099-C40C66FF867C}">
                  <a14:compatExt spid="_x0000_s155655"/>
                </a:ext>
                <a:ext uri="{FF2B5EF4-FFF2-40B4-BE49-F238E27FC236}">
                  <a16:creationId xmlns:a16="http://schemas.microsoft.com/office/drawing/2014/main" id="{00000000-0008-0000-1300-000007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155656" name="Button 8" hidden="1">
              <a:extLst>
                <a:ext uri="{63B3BB69-23CF-44E3-9099-C40C66FF867C}">
                  <a14:compatExt spid="_x0000_s155656"/>
                </a:ext>
                <a:ext uri="{FF2B5EF4-FFF2-40B4-BE49-F238E27FC236}">
                  <a16:creationId xmlns:a16="http://schemas.microsoft.com/office/drawing/2014/main" id="{00000000-0008-0000-1300-000008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155657" name="Button 9" hidden="1">
              <a:extLst>
                <a:ext uri="{63B3BB69-23CF-44E3-9099-C40C66FF867C}">
                  <a14:compatExt spid="_x0000_s155657"/>
                </a:ext>
                <a:ext uri="{FF2B5EF4-FFF2-40B4-BE49-F238E27FC236}">
                  <a16:creationId xmlns:a16="http://schemas.microsoft.com/office/drawing/2014/main" id="{00000000-0008-0000-1300-000009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155658" name="Button 10" hidden="1">
              <a:extLst>
                <a:ext uri="{63B3BB69-23CF-44E3-9099-C40C66FF867C}">
                  <a14:compatExt spid="_x0000_s155658"/>
                </a:ext>
                <a:ext uri="{FF2B5EF4-FFF2-40B4-BE49-F238E27FC236}">
                  <a16:creationId xmlns:a16="http://schemas.microsoft.com/office/drawing/2014/main" id="{00000000-0008-0000-1300-00000A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17145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73CD204D-2536-45AE-86CA-3EE488AF0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87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155659" name="Button 11" hidden="1">
              <a:extLst>
                <a:ext uri="{63B3BB69-23CF-44E3-9099-C40C66FF867C}">
                  <a14:compatExt spid="_x0000_s155659"/>
                </a:ext>
                <a:ext uri="{FF2B5EF4-FFF2-40B4-BE49-F238E27FC236}">
                  <a16:creationId xmlns:a16="http://schemas.microsoft.com/office/drawing/2014/main" id="{00000000-0008-0000-1300-00000B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155660" name="Button 12" hidden="1">
              <a:extLst>
                <a:ext uri="{63B3BB69-23CF-44E3-9099-C40C66FF867C}">
                  <a14:compatExt spid="_x0000_s155660"/>
                </a:ext>
                <a:ext uri="{FF2B5EF4-FFF2-40B4-BE49-F238E27FC236}">
                  <a16:creationId xmlns:a16="http://schemas.microsoft.com/office/drawing/2014/main" id="{00000000-0008-0000-1300-00000C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155661" name="Button 13" hidden="1">
              <a:extLst>
                <a:ext uri="{63B3BB69-23CF-44E3-9099-C40C66FF867C}">
                  <a14:compatExt spid="_x0000_s155661"/>
                </a:ext>
                <a:ext uri="{FF2B5EF4-FFF2-40B4-BE49-F238E27FC236}">
                  <a16:creationId xmlns:a16="http://schemas.microsoft.com/office/drawing/2014/main" id="{00000000-0008-0000-1300-00000D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155662" name="Button 14" hidden="1">
              <a:extLst>
                <a:ext uri="{63B3BB69-23CF-44E3-9099-C40C66FF867C}">
                  <a14:compatExt spid="_x0000_s155662"/>
                </a:ext>
                <a:ext uri="{FF2B5EF4-FFF2-40B4-BE49-F238E27FC236}">
                  <a16:creationId xmlns:a16="http://schemas.microsoft.com/office/drawing/2014/main" id="{00000000-0008-0000-1300-00000E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155663" name="Button 15" hidden="1">
              <a:extLst>
                <a:ext uri="{63B3BB69-23CF-44E3-9099-C40C66FF867C}">
                  <a14:compatExt spid="_x0000_s155663"/>
                </a:ext>
                <a:ext uri="{FF2B5EF4-FFF2-40B4-BE49-F238E27FC236}">
                  <a16:creationId xmlns:a16="http://schemas.microsoft.com/office/drawing/2014/main" id="{00000000-0008-0000-1300-00000F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155664" name="Button 16" hidden="1">
              <a:extLst>
                <a:ext uri="{63B3BB69-23CF-44E3-9099-C40C66FF867C}">
                  <a14:compatExt spid="_x0000_s155664"/>
                </a:ext>
                <a:ext uri="{FF2B5EF4-FFF2-40B4-BE49-F238E27FC236}">
                  <a16:creationId xmlns:a16="http://schemas.microsoft.com/office/drawing/2014/main" id="{00000000-0008-0000-1300-000010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155665" name="Button 17" hidden="1">
              <a:extLst>
                <a:ext uri="{63B3BB69-23CF-44E3-9099-C40C66FF867C}">
                  <a14:compatExt spid="_x0000_s155665"/>
                </a:ext>
                <a:ext uri="{FF2B5EF4-FFF2-40B4-BE49-F238E27FC236}">
                  <a16:creationId xmlns:a16="http://schemas.microsoft.com/office/drawing/2014/main" id="{00000000-0008-0000-1300-00001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176129" name="Button 1" hidden="1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:a16="http://schemas.microsoft.com/office/drawing/2014/main" id="{00000000-0008-0000-1400-000001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176130" name="Button 2" hidden="1">
              <a:extLst>
                <a:ext uri="{63B3BB69-23CF-44E3-9099-C40C66FF867C}">
                  <a14:compatExt spid="_x0000_s176130"/>
                </a:ext>
                <a:ext uri="{FF2B5EF4-FFF2-40B4-BE49-F238E27FC236}">
                  <a16:creationId xmlns:a16="http://schemas.microsoft.com/office/drawing/2014/main" id="{00000000-0008-0000-1400-000002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176131" name="Button 3" hidden="1">
              <a:extLst>
                <a:ext uri="{63B3BB69-23CF-44E3-9099-C40C66FF867C}">
                  <a14:compatExt spid="_x0000_s176131"/>
                </a:ext>
                <a:ext uri="{FF2B5EF4-FFF2-40B4-BE49-F238E27FC236}">
                  <a16:creationId xmlns:a16="http://schemas.microsoft.com/office/drawing/2014/main" id="{00000000-0008-0000-1400-000003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176132" name="Button 4" hidden="1">
              <a:extLst>
                <a:ext uri="{63B3BB69-23CF-44E3-9099-C40C66FF867C}">
                  <a14:compatExt spid="_x0000_s176132"/>
                </a:ext>
                <a:ext uri="{FF2B5EF4-FFF2-40B4-BE49-F238E27FC236}">
                  <a16:creationId xmlns:a16="http://schemas.microsoft.com/office/drawing/2014/main" id="{00000000-0008-0000-1400-000004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176133" name="Button 5" hidden="1">
              <a:extLst>
                <a:ext uri="{63B3BB69-23CF-44E3-9099-C40C66FF867C}">
                  <a14:compatExt spid="_x0000_s176133"/>
                </a:ext>
                <a:ext uri="{FF2B5EF4-FFF2-40B4-BE49-F238E27FC236}">
                  <a16:creationId xmlns:a16="http://schemas.microsoft.com/office/drawing/2014/main" id="{00000000-0008-0000-1400-000005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176134" name="Button 6" hidden="1">
              <a:extLst>
                <a:ext uri="{63B3BB69-23CF-44E3-9099-C40C66FF867C}">
                  <a14:compatExt spid="_x0000_s176134"/>
                </a:ext>
                <a:ext uri="{FF2B5EF4-FFF2-40B4-BE49-F238E27FC236}">
                  <a16:creationId xmlns:a16="http://schemas.microsoft.com/office/drawing/2014/main" id="{00000000-0008-0000-1400-000006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176135" name="Button 7" hidden="1">
              <a:extLst>
                <a:ext uri="{63B3BB69-23CF-44E3-9099-C40C66FF867C}">
                  <a14:compatExt spid="_x0000_s176135"/>
                </a:ext>
                <a:ext uri="{FF2B5EF4-FFF2-40B4-BE49-F238E27FC236}">
                  <a16:creationId xmlns:a16="http://schemas.microsoft.com/office/drawing/2014/main" id="{00000000-0008-0000-1400-000007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176136" name="Button 8" hidden="1">
              <a:extLst>
                <a:ext uri="{63B3BB69-23CF-44E3-9099-C40C66FF867C}">
                  <a14:compatExt spid="_x0000_s176136"/>
                </a:ext>
                <a:ext uri="{FF2B5EF4-FFF2-40B4-BE49-F238E27FC236}">
                  <a16:creationId xmlns:a16="http://schemas.microsoft.com/office/drawing/2014/main" id="{00000000-0008-0000-1400-000008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176137" name="Button 9" hidden="1">
              <a:extLst>
                <a:ext uri="{63B3BB69-23CF-44E3-9099-C40C66FF867C}">
                  <a14:compatExt spid="_x0000_s176137"/>
                </a:ext>
                <a:ext uri="{FF2B5EF4-FFF2-40B4-BE49-F238E27FC236}">
                  <a16:creationId xmlns:a16="http://schemas.microsoft.com/office/drawing/2014/main" id="{00000000-0008-0000-1400-000009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784535</xdr:colOff>
      <xdr:row>4</xdr:row>
      <xdr:rowOff>208280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9AC842F0-73ED-4CCE-9BDF-5B3245089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4535" cy="882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176138" name="Button 10" hidden="1">
              <a:extLst>
                <a:ext uri="{63B3BB69-23CF-44E3-9099-C40C66FF867C}">
                  <a14:compatExt spid="_x0000_s176138"/>
                </a:ext>
                <a:ext uri="{FF2B5EF4-FFF2-40B4-BE49-F238E27FC236}">
                  <a16:creationId xmlns:a16="http://schemas.microsoft.com/office/drawing/2014/main" id="{00000000-0008-0000-1400-00000A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176139" name="Button 11" hidden="1">
              <a:extLst>
                <a:ext uri="{63B3BB69-23CF-44E3-9099-C40C66FF867C}">
                  <a14:compatExt spid="_x0000_s176139"/>
                </a:ext>
                <a:ext uri="{FF2B5EF4-FFF2-40B4-BE49-F238E27FC236}">
                  <a16:creationId xmlns:a16="http://schemas.microsoft.com/office/drawing/2014/main" id="{00000000-0008-0000-1400-00000B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176140" name="Button 12" hidden="1">
              <a:extLst>
                <a:ext uri="{63B3BB69-23CF-44E3-9099-C40C66FF867C}">
                  <a14:compatExt spid="_x0000_s176140"/>
                </a:ext>
                <a:ext uri="{FF2B5EF4-FFF2-40B4-BE49-F238E27FC236}">
                  <a16:creationId xmlns:a16="http://schemas.microsoft.com/office/drawing/2014/main" id="{00000000-0008-0000-1400-00000C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176141" name="Button 13" hidden="1">
              <a:extLst>
                <a:ext uri="{63B3BB69-23CF-44E3-9099-C40C66FF867C}">
                  <a14:compatExt spid="_x0000_s176141"/>
                </a:ext>
                <a:ext uri="{FF2B5EF4-FFF2-40B4-BE49-F238E27FC236}">
                  <a16:creationId xmlns:a16="http://schemas.microsoft.com/office/drawing/2014/main" id="{00000000-0008-0000-1400-00000D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176142" name="Button 14" hidden="1">
              <a:extLst>
                <a:ext uri="{63B3BB69-23CF-44E3-9099-C40C66FF867C}">
                  <a14:compatExt spid="_x0000_s176142"/>
                </a:ext>
                <a:ext uri="{FF2B5EF4-FFF2-40B4-BE49-F238E27FC236}">
                  <a16:creationId xmlns:a16="http://schemas.microsoft.com/office/drawing/2014/main" id="{00000000-0008-0000-1400-00000E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176143" name="Button 15" hidden="1">
              <a:extLst>
                <a:ext uri="{63B3BB69-23CF-44E3-9099-C40C66FF867C}">
                  <a14:compatExt spid="_x0000_s176143"/>
                </a:ext>
                <a:ext uri="{FF2B5EF4-FFF2-40B4-BE49-F238E27FC236}">
                  <a16:creationId xmlns:a16="http://schemas.microsoft.com/office/drawing/2014/main" id="{00000000-0008-0000-1400-00000F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176144" name="Button 16" hidden="1">
              <a:extLst>
                <a:ext uri="{63B3BB69-23CF-44E3-9099-C40C66FF867C}">
                  <a14:compatExt spid="_x0000_s176144"/>
                </a:ext>
                <a:ext uri="{FF2B5EF4-FFF2-40B4-BE49-F238E27FC236}">
                  <a16:creationId xmlns:a16="http://schemas.microsoft.com/office/drawing/2014/main" id="{00000000-0008-0000-1400-000010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177153" name="Button 1" hidden="1">
              <a:extLst>
                <a:ext uri="{63B3BB69-23CF-44E3-9099-C40C66FF867C}">
                  <a14:compatExt spid="_x0000_s177153"/>
                </a:ext>
                <a:ext uri="{FF2B5EF4-FFF2-40B4-BE49-F238E27FC236}">
                  <a16:creationId xmlns:a16="http://schemas.microsoft.com/office/drawing/2014/main" id="{00000000-0008-0000-1500-000001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177154" name="Button 2" hidden="1">
              <a:extLst>
                <a:ext uri="{63B3BB69-23CF-44E3-9099-C40C66FF867C}">
                  <a14:compatExt spid="_x0000_s177154"/>
                </a:ext>
                <a:ext uri="{FF2B5EF4-FFF2-40B4-BE49-F238E27FC236}">
                  <a16:creationId xmlns:a16="http://schemas.microsoft.com/office/drawing/2014/main" id="{00000000-0008-0000-1500-000002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177155" name="Button 3" hidden="1">
              <a:extLst>
                <a:ext uri="{63B3BB69-23CF-44E3-9099-C40C66FF867C}">
                  <a14:compatExt spid="_x0000_s177155"/>
                </a:ext>
                <a:ext uri="{FF2B5EF4-FFF2-40B4-BE49-F238E27FC236}">
                  <a16:creationId xmlns:a16="http://schemas.microsoft.com/office/drawing/2014/main" id="{00000000-0008-0000-1500-000003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177156" name="Button 4" hidden="1">
              <a:extLst>
                <a:ext uri="{63B3BB69-23CF-44E3-9099-C40C66FF867C}">
                  <a14:compatExt spid="_x0000_s177156"/>
                </a:ext>
                <a:ext uri="{FF2B5EF4-FFF2-40B4-BE49-F238E27FC236}">
                  <a16:creationId xmlns:a16="http://schemas.microsoft.com/office/drawing/2014/main" id="{00000000-0008-0000-1500-000004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177157" name="Button 5" hidden="1">
              <a:extLst>
                <a:ext uri="{63B3BB69-23CF-44E3-9099-C40C66FF867C}">
                  <a14:compatExt spid="_x0000_s177157"/>
                </a:ext>
                <a:ext uri="{FF2B5EF4-FFF2-40B4-BE49-F238E27FC236}">
                  <a16:creationId xmlns:a16="http://schemas.microsoft.com/office/drawing/2014/main" id="{00000000-0008-0000-1500-000005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177158" name="Button 6" hidden="1">
              <a:extLst>
                <a:ext uri="{63B3BB69-23CF-44E3-9099-C40C66FF867C}">
                  <a14:compatExt spid="_x0000_s177158"/>
                </a:ext>
                <a:ext uri="{FF2B5EF4-FFF2-40B4-BE49-F238E27FC236}">
                  <a16:creationId xmlns:a16="http://schemas.microsoft.com/office/drawing/2014/main" id="{00000000-0008-0000-1500-000006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177159" name="Button 7" hidden="1">
              <a:extLst>
                <a:ext uri="{63B3BB69-23CF-44E3-9099-C40C66FF867C}">
                  <a14:compatExt spid="_x0000_s177159"/>
                </a:ext>
                <a:ext uri="{FF2B5EF4-FFF2-40B4-BE49-F238E27FC236}">
                  <a16:creationId xmlns:a16="http://schemas.microsoft.com/office/drawing/2014/main" id="{00000000-0008-0000-1500-000007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0090" cy="900372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D6C517AC-2161-442A-BEAA-72AA847AD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1450"/>
          <a:ext cx="780090" cy="900372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177160" name="Button 8" hidden="1">
              <a:extLst>
                <a:ext uri="{63B3BB69-23CF-44E3-9099-C40C66FF867C}">
                  <a14:compatExt spid="_x0000_s177160"/>
                </a:ext>
                <a:ext uri="{FF2B5EF4-FFF2-40B4-BE49-F238E27FC236}">
                  <a16:creationId xmlns:a16="http://schemas.microsoft.com/office/drawing/2014/main" id="{00000000-0008-0000-1500-000008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177161" name="Button 9" hidden="1">
              <a:extLst>
                <a:ext uri="{63B3BB69-23CF-44E3-9099-C40C66FF867C}">
                  <a14:compatExt spid="_x0000_s177161"/>
                </a:ext>
                <a:ext uri="{FF2B5EF4-FFF2-40B4-BE49-F238E27FC236}">
                  <a16:creationId xmlns:a16="http://schemas.microsoft.com/office/drawing/2014/main" id="{00000000-0008-0000-1500-000009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135</xdr:row>
          <xdr:rowOff>792480</xdr:rowOff>
        </xdr:from>
        <xdr:to>
          <xdr:col>1</xdr:col>
          <xdr:colOff>5135880</xdr:colOff>
          <xdr:row>135</xdr:row>
          <xdr:rowOff>1211580</xdr:rowOff>
        </xdr:to>
        <xdr:sp macro="" textlink="">
          <xdr:nvSpPr>
            <xdr:cNvPr id="177162" name="Button 10" hidden="1">
              <a:extLst>
                <a:ext uri="{63B3BB69-23CF-44E3-9099-C40C66FF867C}">
                  <a14:compatExt spid="_x0000_s177162"/>
                </a:ext>
                <a:ext uri="{FF2B5EF4-FFF2-40B4-BE49-F238E27FC236}">
                  <a16:creationId xmlns:a16="http://schemas.microsoft.com/office/drawing/2014/main" id="{00000000-0008-0000-1500-00000A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135</xdr:row>
          <xdr:rowOff>792480</xdr:rowOff>
        </xdr:from>
        <xdr:to>
          <xdr:col>70</xdr:col>
          <xdr:colOff>5135880</xdr:colOff>
          <xdr:row>135</xdr:row>
          <xdr:rowOff>1211580</xdr:rowOff>
        </xdr:to>
        <xdr:sp macro="" textlink="">
          <xdr:nvSpPr>
            <xdr:cNvPr id="177163" name="Button 11" hidden="1">
              <a:extLst>
                <a:ext uri="{63B3BB69-23CF-44E3-9099-C40C66FF867C}">
                  <a14:compatExt spid="_x0000_s177163"/>
                </a:ext>
                <a:ext uri="{FF2B5EF4-FFF2-40B4-BE49-F238E27FC236}">
                  <a16:creationId xmlns:a16="http://schemas.microsoft.com/office/drawing/2014/main" id="{00000000-0008-0000-1500-00000B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135</xdr:row>
          <xdr:rowOff>792480</xdr:rowOff>
        </xdr:from>
        <xdr:to>
          <xdr:col>93</xdr:col>
          <xdr:colOff>5135880</xdr:colOff>
          <xdr:row>135</xdr:row>
          <xdr:rowOff>1211580</xdr:rowOff>
        </xdr:to>
        <xdr:sp macro="" textlink="">
          <xdr:nvSpPr>
            <xdr:cNvPr id="177164" name="Button 12" hidden="1">
              <a:extLst>
                <a:ext uri="{63B3BB69-23CF-44E3-9099-C40C66FF867C}">
                  <a14:compatExt spid="_x0000_s177164"/>
                </a:ext>
                <a:ext uri="{FF2B5EF4-FFF2-40B4-BE49-F238E27FC236}">
                  <a16:creationId xmlns:a16="http://schemas.microsoft.com/office/drawing/2014/main" id="{00000000-0008-0000-1500-00000C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96</xdr:row>
          <xdr:rowOff>792480</xdr:rowOff>
        </xdr:from>
        <xdr:to>
          <xdr:col>47</xdr:col>
          <xdr:colOff>5135880</xdr:colOff>
          <xdr:row>96</xdr:row>
          <xdr:rowOff>1211580</xdr:rowOff>
        </xdr:to>
        <xdr:sp macro="" textlink="">
          <xdr:nvSpPr>
            <xdr:cNvPr id="177165" name="Button 13" hidden="1">
              <a:extLst>
                <a:ext uri="{63B3BB69-23CF-44E3-9099-C40C66FF867C}">
                  <a14:compatExt spid="_x0000_s177165"/>
                </a:ext>
                <a:ext uri="{FF2B5EF4-FFF2-40B4-BE49-F238E27FC236}">
                  <a16:creationId xmlns:a16="http://schemas.microsoft.com/office/drawing/2014/main" id="{00000000-0008-0000-1500-00000D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135</xdr:row>
          <xdr:rowOff>792480</xdr:rowOff>
        </xdr:from>
        <xdr:to>
          <xdr:col>47</xdr:col>
          <xdr:colOff>5135880</xdr:colOff>
          <xdr:row>135</xdr:row>
          <xdr:rowOff>1211580</xdr:rowOff>
        </xdr:to>
        <xdr:sp macro="" textlink="">
          <xdr:nvSpPr>
            <xdr:cNvPr id="177166" name="Button 14" hidden="1">
              <a:extLst>
                <a:ext uri="{63B3BB69-23CF-44E3-9099-C40C66FF867C}">
                  <a14:compatExt spid="_x0000_s177166"/>
                </a:ext>
                <a:ext uri="{FF2B5EF4-FFF2-40B4-BE49-F238E27FC236}">
                  <a16:creationId xmlns:a16="http://schemas.microsoft.com/office/drawing/2014/main" id="{00000000-0008-0000-1500-00000E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123</xdr:row>
          <xdr:rowOff>792480</xdr:rowOff>
        </xdr:from>
        <xdr:to>
          <xdr:col>24</xdr:col>
          <xdr:colOff>5135880</xdr:colOff>
          <xdr:row>123</xdr:row>
          <xdr:rowOff>1211580</xdr:rowOff>
        </xdr:to>
        <xdr:sp macro="" textlink="">
          <xdr:nvSpPr>
            <xdr:cNvPr id="177167" name="Button 15" hidden="1">
              <a:extLst>
                <a:ext uri="{63B3BB69-23CF-44E3-9099-C40C66FF867C}">
                  <a14:compatExt spid="_x0000_s177167"/>
                </a:ext>
                <a:ext uri="{FF2B5EF4-FFF2-40B4-BE49-F238E27FC236}">
                  <a16:creationId xmlns:a16="http://schemas.microsoft.com/office/drawing/2014/main" id="{00000000-0008-0000-1500-00000F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135</xdr:row>
          <xdr:rowOff>792480</xdr:rowOff>
        </xdr:from>
        <xdr:to>
          <xdr:col>24</xdr:col>
          <xdr:colOff>5135880</xdr:colOff>
          <xdr:row>135</xdr:row>
          <xdr:rowOff>1211580</xdr:rowOff>
        </xdr:to>
        <xdr:sp macro="" textlink="">
          <xdr:nvSpPr>
            <xdr:cNvPr id="177168" name="Button 16" hidden="1">
              <a:extLst>
                <a:ext uri="{63B3BB69-23CF-44E3-9099-C40C66FF867C}">
                  <a14:compatExt spid="_x0000_s177168"/>
                </a:ext>
                <a:ext uri="{FF2B5EF4-FFF2-40B4-BE49-F238E27FC236}">
                  <a16:creationId xmlns:a16="http://schemas.microsoft.com/office/drawing/2014/main" id="{C6A36B44-D1C8-4F32-9B2E-386973E4C7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aevaelisealpes.sharepoint.com/sites/EliseAlpes/ADV%20%20Exploitation/LOGISTIQUE%20EXPLOITATION/PLANNINGS/GRENOBLE/LES%20BASES%20Grenoble%202026.xlsm" TargetMode="External"/><Relationship Id="rId1" Type="http://schemas.openxmlformats.org/officeDocument/2006/relationships/externalLinkPath" Target="LES%20BASES%20Grenoble%20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écap"/>
      <sheetName val="Correspondance"/>
      <sheetName val="Base 1"/>
      <sheetName val="Base 2"/>
      <sheetName val="Base 3"/>
      <sheetName val="Base 3 (nelson)"/>
      <sheetName val="Base 4"/>
      <sheetName val="BaseQRCode"/>
      <sheetName val="A intégrer"/>
      <sheetName val="ALD + Saisons"/>
    </sheetNames>
    <sheetDataSet>
      <sheetData sheetId="0" refreshError="1"/>
      <sheetData sheetId="1" refreshError="1"/>
      <sheetData sheetId="2">
        <row r="66">
          <cell r="A66" t="str">
            <v>co 3</v>
          </cell>
        </row>
        <row r="124">
          <cell r="A124" t="str">
            <v>co 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3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</richValueRel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13" Type="http://schemas.openxmlformats.org/officeDocument/2006/relationships/ctrlProp" Target="../ctrlProps/ctrlProp38.xml"/><Relationship Id="rId18" Type="http://schemas.openxmlformats.org/officeDocument/2006/relationships/ctrlProp" Target="../ctrlProps/ctrlProp4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17" Type="http://schemas.openxmlformats.org/officeDocument/2006/relationships/ctrlProp" Target="../ctrlProps/ctrlProp4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5" Type="http://schemas.openxmlformats.org/officeDocument/2006/relationships/ctrlProp" Target="../ctrlProps/ctrlProp40.xml"/><Relationship Id="rId10" Type="http://schemas.openxmlformats.org/officeDocument/2006/relationships/ctrlProp" Target="../ctrlProps/ctrlProp35.xml"/><Relationship Id="rId19" Type="http://schemas.openxmlformats.org/officeDocument/2006/relationships/ctrlProp" Target="../ctrlProps/ctrlProp44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Relationship Id="rId14" Type="http://schemas.openxmlformats.org/officeDocument/2006/relationships/ctrlProp" Target="../ctrlProps/ctrlProp3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18" Type="http://schemas.openxmlformats.org/officeDocument/2006/relationships/ctrlProp" Target="../ctrlProps/ctrlProp5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17" Type="http://schemas.openxmlformats.org/officeDocument/2006/relationships/ctrlProp" Target="../ctrlProps/ctrlProp5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57.xml"/><Relationship Id="rId20" Type="http://schemas.openxmlformats.org/officeDocument/2006/relationships/ctrlProp" Target="../ctrlProps/ctrlProp6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10" Type="http://schemas.openxmlformats.org/officeDocument/2006/relationships/ctrlProp" Target="../ctrlProps/ctrlProp51.xml"/><Relationship Id="rId19" Type="http://schemas.openxmlformats.org/officeDocument/2006/relationships/ctrlProp" Target="../ctrlProps/ctrlProp60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6.xml"/><Relationship Id="rId13" Type="http://schemas.openxmlformats.org/officeDocument/2006/relationships/ctrlProp" Target="../ctrlProps/ctrlProp71.xml"/><Relationship Id="rId18" Type="http://schemas.openxmlformats.org/officeDocument/2006/relationships/ctrlProp" Target="../ctrlProps/ctrlProp7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65.xml"/><Relationship Id="rId12" Type="http://schemas.openxmlformats.org/officeDocument/2006/relationships/ctrlProp" Target="../ctrlProps/ctrlProp70.xml"/><Relationship Id="rId17" Type="http://schemas.openxmlformats.org/officeDocument/2006/relationships/ctrlProp" Target="../ctrlProps/ctrlProp75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7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4.xml"/><Relationship Id="rId11" Type="http://schemas.openxmlformats.org/officeDocument/2006/relationships/ctrlProp" Target="../ctrlProps/ctrlProp69.xml"/><Relationship Id="rId5" Type="http://schemas.openxmlformats.org/officeDocument/2006/relationships/ctrlProp" Target="../ctrlProps/ctrlProp63.xml"/><Relationship Id="rId15" Type="http://schemas.openxmlformats.org/officeDocument/2006/relationships/ctrlProp" Target="../ctrlProps/ctrlProp73.xml"/><Relationship Id="rId10" Type="http://schemas.openxmlformats.org/officeDocument/2006/relationships/ctrlProp" Target="../ctrlProps/ctrlProp68.xml"/><Relationship Id="rId19" Type="http://schemas.openxmlformats.org/officeDocument/2006/relationships/ctrlProp" Target="../ctrlProps/ctrlProp77.xml"/><Relationship Id="rId4" Type="http://schemas.openxmlformats.org/officeDocument/2006/relationships/ctrlProp" Target="../ctrlProps/ctrlProp62.xml"/><Relationship Id="rId9" Type="http://schemas.openxmlformats.org/officeDocument/2006/relationships/ctrlProp" Target="../ctrlProps/ctrlProp67.xml"/><Relationship Id="rId14" Type="http://schemas.openxmlformats.org/officeDocument/2006/relationships/ctrlProp" Target="../ctrlProps/ctrlProp7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10" Type="http://schemas.openxmlformats.org/officeDocument/2006/relationships/ctrlProp" Target="../ctrlProps/ctrlProp84.xml"/><Relationship Id="rId4" Type="http://schemas.openxmlformats.org/officeDocument/2006/relationships/ctrlProp" Target="../ctrlProps/ctrlProp78.x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18" Type="http://schemas.openxmlformats.org/officeDocument/2006/relationships/ctrlProp" Target="../ctrlProps/ctrlProp10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17" Type="http://schemas.openxmlformats.org/officeDocument/2006/relationships/ctrlProp" Target="../ctrlProps/ctrlProp105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0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10" Type="http://schemas.openxmlformats.org/officeDocument/2006/relationships/ctrlProp" Target="../ctrlProps/ctrlProp98.xml"/><Relationship Id="rId19" Type="http://schemas.openxmlformats.org/officeDocument/2006/relationships/ctrlProp" Target="../ctrlProps/ctrlProp107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2.xml"/><Relationship Id="rId13" Type="http://schemas.openxmlformats.org/officeDocument/2006/relationships/ctrlProp" Target="../ctrlProps/ctrlProp117.xml"/><Relationship Id="rId18" Type="http://schemas.openxmlformats.org/officeDocument/2006/relationships/ctrlProp" Target="../ctrlProps/ctrlProp12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125.xml"/><Relationship Id="rId7" Type="http://schemas.openxmlformats.org/officeDocument/2006/relationships/ctrlProp" Target="../ctrlProps/ctrlProp111.xml"/><Relationship Id="rId12" Type="http://schemas.openxmlformats.org/officeDocument/2006/relationships/ctrlProp" Target="../ctrlProps/ctrlProp116.xml"/><Relationship Id="rId17" Type="http://schemas.openxmlformats.org/officeDocument/2006/relationships/ctrlProp" Target="../ctrlProps/ctrlProp121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120.xml"/><Relationship Id="rId20" Type="http://schemas.openxmlformats.org/officeDocument/2006/relationships/ctrlProp" Target="../ctrlProps/ctrlProp12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10.xml"/><Relationship Id="rId11" Type="http://schemas.openxmlformats.org/officeDocument/2006/relationships/ctrlProp" Target="../ctrlProps/ctrlProp115.xml"/><Relationship Id="rId5" Type="http://schemas.openxmlformats.org/officeDocument/2006/relationships/ctrlProp" Target="../ctrlProps/ctrlProp109.xml"/><Relationship Id="rId15" Type="http://schemas.openxmlformats.org/officeDocument/2006/relationships/ctrlProp" Target="../ctrlProps/ctrlProp119.xml"/><Relationship Id="rId10" Type="http://schemas.openxmlformats.org/officeDocument/2006/relationships/ctrlProp" Target="../ctrlProps/ctrlProp114.xml"/><Relationship Id="rId19" Type="http://schemas.openxmlformats.org/officeDocument/2006/relationships/ctrlProp" Target="../ctrlProps/ctrlProp123.xml"/><Relationship Id="rId4" Type="http://schemas.openxmlformats.org/officeDocument/2006/relationships/ctrlProp" Target="../ctrlProps/ctrlProp108.xml"/><Relationship Id="rId9" Type="http://schemas.openxmlformats.org/officeDocument/2006/relationships/ctrlProp" Target="../ctrlProps/ctrlProp113.xml"/><Relationship Id="rId14" Type="http://schemas.openxmlformats.org/officeDocument/2006/relationships/ctrlProp" Target="../ctrlProps/ctrlProp11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0.xml"/><Relationship Id="rId13" Type="http://schemas.openxmlformats.org/officeDocument/2006/relationships/ctrlProp" Target="../ctrlProps/ctrlProp135.xml"/><Relationship Id="rId18" Type="http://schemas.openxmlformats.org/officeDocument/2006/relationships/ctrlProp" Target="../ctrlProps/ctrlProp14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29.xml"/><Relationship Id="rId12" Type="http://schemas.openxmlformats.org/officeDocument/2006/relationships/ctrlProp" Target="../ctrlProps/ctrlProp134.xml"/><Relationship Id="rId17" Type="http://schemas.openxmlformats.org/officeDocument/2006/relationships/ctrlProp" Target="../ctrlProps/ctrlProp139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13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28.xml"/><Relationship Id="rId11" Type="http://schemas.openxmlformats.org/officeDocument/2006/relationships/ctrlProp" Target="../ctrlProps/ctrlProp133.xml"/><Relationship Id="rId5" Type="http://schemas.openxmlformats.org/officeDocument/2006/relationships/ctrlProp" Target="../ctrlProps/ctrlProp127.xml"/><Relationship Id="rId15" Type="http://schemas.openxmlformats.org/officeDocument/2006/relationships/ctrlProp" Target="../ctrlProps/ctrlProp137.xml"/><Relationship Id="rId10" Type="http://schemas.openxmlformats.org/officeDocument/2006/relationships/ctrlProp" Target="../ctrlProps/ctrlProp132.xml"/><Relationship Id="rId19" Type="http://schemas.openxmlformats.org/officeDocument/2006/relationships/ctrlProp" Target="../ctrlProps/ctrlProp141.xml"/><Relationship Id="rId4" Type="http://schemas.openxmlformats.org/officeDocument/2006/relationships/ctrlProp" Target="../ctrlProps/ctrlProp126.xml"/><Relationship Id="rId9" Type="http://schemas.openxmlformats.org/officeDocument/2006/relationships/ctrlProp" Target="../ctrlProps/ctrlProp131.xml"/><Relationship Id="rId14" Type="http://schemas.openxmlformats.org/officeDocument/2006/relationships/ctrlProp" Target="../ctrlProps/ctrlProp13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6.xml"/><Relationship Id="rId13" Type="http://schemas.openxmlformats.org/officeDocument/2006/relationships/ctrlProp" Target="../ctrlProps/ctrlProp151.xml"/><Relationship Id="rId18" Type="http://schemas.openxmlformats.org/officeDocument/2006/relationships/ctrlProp" Target="../ctrlProps/ctrlProp15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145.xml"/><Relationship Id="rId12" Type="http://schemas.openxmlformats.org/officeDocument/2006/relationships/ctrlProp" Target="../ctrlProps/ctrlProp150.xml"/><Relationship Id="rId17" Type="http://schemas.openxmlformats.org/officeDocument/2006/relationships/ctrlProp" Target="../ctrlProps/ctrlProp155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154.xml"/><Relationship Id="rId20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44.xml"/><Relationship Id="rId11" Type="http://schemas.openxmlformats.org/officeDocument/2006/relationships/ctrlProp" Target="../ctrlProps/ctrlProp149.xml"/><Relationship Id="rId5" Type="http://schemas.openxmlformats.org/officeDocument/2006/relationships/ctrlProp" Target="../ctrlProps/ctrlProp143.xml"/><Relationship Id="rId15" Type="http://schemas.openxmlformats.org/officeDocument/2006/relationships/ctrlProp" Target="../ctrlProps/ctrlProp153.xml"/><Relationship Id="rId10" Type="http://schemas.openxmlformats.org/officeDocument/2006/relationships/ctrlProp" Target="../ctrlProps/ctrlProp148.xml"/><Relationship Id="rId19" Type="http://schemas.openxmlformats.org/officeDocument/2006/relationships/ctrlProp" Target="../ctrlProps/ctrlProp157.xml"/><Relationship Id="rId4" Type="http://schemas.openxmlformats.org/officeDocument/2006/relationships/ctrlProp" Target="../ctrlProps/ctrlProp142.xml"/><Relationship Id="rId9" Type="http://schemas.openxmlformats.org/officeDocument/2006/relationships/ctrlProp" Target="../ctrlProps/ctrlProp147.xml"/><Relationship Id="rId14" Type="http://schemas.openxmlformats.org/officeDocument/2006/relationships/ctrlProp" Target="../ctrlProps/ctrlProp15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3.xml"/><Relationship Id="rId13" Type="http://schemas.openxmlformats.org/officeDocument/2006/relationships/ctrlProp" Target="../ctrlProps/ctrlProp168.xml"/><Relationship Id="rId18" Type="http://schemas.openxmlformats.org/officeDocument/2006/relationships/ctrlProp" Target="../ctrlProps/ctrlProp173.xml"/><Relationship Id="rId3" Type="http://schemas.openxmlformats.org/officeDocument/2006/relationships/vmlDrawing" Target="../drawings/vmlDrawing11.vml"/><Relationship Id="rId21" Type="http://schemas.openxmlformats.org/officeDocument/2006/relationships/ctrlProp" Target="../ctrlProps/ctrlProp176.xml"/><Relationship Id="rId7" Type="http://schemas.openxmlformats.org/officeDocument/2006/relationships/ctrlProp" Target="../ctrlProps/ctrlProp162.xml"/><Relationship Id="rId12" Type="http://schemas.openxmlformats.org/officeDocument/2006/relationships/ctrlProp" Target="../ctrlProps/ctrlProp167.xml"/><Relationship Id="rId17" Type="http://schemas.openxmlformats.org/officeDocument/2006/relationships/ctrlProp" Target="../ctrlProps/ctrlProp172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171.xml"/><Relationship Id="rId20" Type="http://schemas.openxmlformats.org/officeDocument/2006/relationships/ctrlProp" Target="../ctrlProps/ctrlProp17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61.xml"/><Relationship Id="rId11" Type="http://schemas.openxmlformats.org/officeDocument/2006/relationships/ctrlProp" Target="../ctrlProps/ctrlProp166.xml"/><Relationship Id="rId5" Type="http://schemas.openxmlformats.org/officeDocument/2006/relationships/ctrlProp" Target="../ctrlProps/ctrlProp160.xml"/><Relationship Id="rId15" Type="http://schemas.openxmlformats.org/officeDocument/2006/relationships/ctrlProp" Target="../ctrlProps/ctrlProp170.xml"/><Relationship Id="rId10" Type="http://schemas.openxmlformats.org/officeDocument/2006/relationships/ctrlProp" Target="../ctrlProps/ctrlProp165.xml"/><Relationship Id="rId19" Type="http://schemas.openxmlformats.org/officeDocument/2006/relationships/ctrlProp" Target="../ctrlProps/ctrlProp174.xml"/><Relationship Id="rId4" Type="http://schemas.openxmlformats.org/officeDocument/2006/relationships/ctrlProp" Target="../ctrlProps/ctrlProp159.xml"/><Relationship Id="rId9" Type="http://schemas.openxmlformats.org/officeDocument/2006/relationships/ctrlProp" Target="../ctrlProps/ctrlProp164.xml"/><Relationship Id="rId14" Type="http://schemas.openxmlformats.org/officeDocument/2006/relationships/ctrlProp" Target="../ctrlProps/ctrlProp16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.xml"/><Relationship Id="rId13" Type="http://schemas.openxmlformats.org/officeDocument/2006/relationships/ctrlProp" Target="../ctrlProps/ctrlProp186.xml"/><Relationship Id="rId18" Type="http://schemas.openxmlformats.org/officeDocument/2006/relationships/ctrlProp" Target="../ctrlProps/ctrlProp19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80.xml"/><Relationship Id="rId12" Type="http://schemas.openxmlformats.org/officeDocument/2006/relationships/ctrlProp" Target="../ctrlProps/ctrlProp185.xml"/><Relationship Id="rId17" Type="http://schemas.openxmlformats.org/officeDocument/2006/relationships/ctrlProp" Target="../ctrlProps/ctrlProp190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189.xml"/><Relationship Id="rId20" Type="http://schemas.openxmlformats.org/officeDocument/2006/relationships/ctrlProp" Target="../ctrlProps/ctrlProp19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9.xml"/><Relationship Id="rId11" Type="http://schemas.openxmlformats.org/officeDocument/2006/relationships/ctrlProp" Target="../ctrlProps/ctrlProp184.xml"/><Relationship Id="rId5" Type="http://schemas.openxmlformats.org/officeDocument/2006/relationships/ctrlProp" Target="../ctrlProps/ctrlProp178.xml"/><Relationship Id="rId15" Type="http://schemas.openxmlformats.org/officeDocument/2006/relationships/ctrlProp" Target="../ctrlProps/ctrlProp188.xml"/><Relationship Id="rId10" Type="http://schemas.openxmlformats.org/officeDocument/2006/relationships/ctrlProp" Target="../ctrlProps/ctrlProp183.xml"/><Relationship Id="rId19" Type="http://schemas.openxmlformats.org/officeDocument/2006/relationships/ctrlProp" Target="../ctrlProps/ctrlProp192.xml"/><Relationship Id="rId4" Type="http://schemas.openxmlformats.org/officeDocument/2006/relationships/ctrlProp" Target="../ctrlProps/ctrlProp177.xml"/><Relationship Id="rId9" Type="http://schemas.openxmlformats.org/officeDocument/2006/relationships/ctrlProp" Target="../ctrlProps/ctrlProp182.xml"/><Relationship Id="rId14" Type="http://schemas.openxmlformats.org/officeDocument/2006/relationships/ctrlProp" Target="../ctrlProps/ctrlProp18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8.xml"/><Relationship Id="rId13" Type="http://schemas.openxmlformats.org/officeDocument/2006/relationships/ctrlProp" Target="../ctrlProps/ctrlProp203.xml"/><Relationship Id="rId18" Type="http://schemas.openxmlformats.org/officeDocument/2006/relationships/ctrlProp" Target="../ctrlProps/ctrlProp208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97.xml"/><Relationship Id="rId12" Type="http://schemas.openxmlformats.org/officeDocument/2006/relationships/ctrlProp" Target="../ctrlProps/ctrlProp202.xml"/><Relationship Id="rId17" Type="http://schemas.openxmlformats.org/officeDocument/2006/relationships/ctrlProp" Target="../ctrlProps/ctrlProp20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96.xml"/><Relationship Id="rId11" Type="http://schemas.openxmlformats.org/officeDocument/2006/relationships/ctrlProp" Target="../ctrlProps/ctrlProp201.xml"/><Relationship Id="rId5" Type="http://schemas.openxmlformats.org/officeDocument/2006/relationships/ctrlProp" Target="../ctrlProps/ctrlProp195.xml"/><Relationship Id="rId15" Type="http://schemas.openxmlformats.org/officeDocument/2006/relationships/ctrlProp" Target="../ctrlProps/ctrlProp205.xml"/><Relationship Id="rId10" Type="http://schemas.openxmlformats.org/officeDocument/2006/relationships/ctrlProp" Target="../ctrlProps/ctrlProp200.xml"/><Relationship Id="rId19" Type="http://schemas.openxmlformats.org/officeDocument/2006/relationships/ctrlProp" Target="../ctrlProps/ctrlProp209.xml"/><Relationship Id="rId4" Type="http://schemas.openxmlformats.org/officeDocument/2006/relationships/ctrlProp" Target="../ctrlProps/ctrlProp194.xml"/><Relationship Id="rId9" Type="http://schemas.openxmlformats.org/officeDocument/2006/relationships/ctrlProp" Target="../ctrlProps/ctrlProp199.xml"/><Relationship Id="rId14" Type="http://schemas.openxmlformats.org/officeDocument/2006/relationships/ctrlProp" Target="../ctrlProps/ctrlProp20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4.xml"/><Relationship Id="rId13" Type="http://schemas.openxmlformats.org/officeDocument/2006/relationships/ctrlProp" Target="../ctrlProps/ctrlProp219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213.xml"/><Relationship Id="rId12" Type="http://schemas.openxmlformats.org/officeDocument/2006/relationships/ctrlProp" Target="../ctrlProps/ctrlProp218.xml"/><Relationship Id="rId17" Type="http://schemas.openxmlformats.org/officeDocument/2006/relationships/ctrlProp" Target="../ctrlProps/ctrlProp22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22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12.xml"/><Relationship Id="rId11" Type="http://schemas.openxmlformats.org/officeDocument/2006/relationships/ctrlProp" Target="../ctrlProps/ctrlProp217.xml"/><Relationship Id="rId5" Type="http://schemas.openxmlformats.org/officeDocument/2006/relationships/ctrlProp" Target="../ctrlProps/ctrlProp211.xml"/><Relationship Id="rId15" Type="http://schemas.openxmlformats.org/officeDocument/2006/relationships/ctrlProp" Target="../ctrlProps/ctrlProp221.xml"/><Relationship Id="rId10" Type="http://schemas.openxmlformats.org/officeDocument/2006/relationships/ctrlProp" Target="../ctrlProps/ctrlProp216.xml"/><Relationship Id="rId4" Type="http://schemas.openxmlformats.org/officeDocument/2006/relationships/ctrlProp" Target="../ctrlProps/ctrlProp210.xml"/><Relationship Id="rId9" Type="http://schemas.openxmlformats.org/officeDocument/2006/relationships/ctrlProp" Target="../ctrlProps/ctrlProp215.xml"/><Relationship Id="rId14" Type="http://schemas.openxmlformats.org/officeDocument/2006/relationships/ctrlProp" Target="../ctrlProps/ctrlProp22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8.xml"/><Relationship Id="rId13" Type="http://schemas.openxmlformats.org/officeDocument/2006/relationships/ctrlProp" Target="../ctrlProps/ctrlProp233.xml"/><Relationship Id="rId18" Type="http://schemas.openxmlformats.org/officeDocument/2006/relationships/ctrlProp" Target="../ctrlProps/ctrlProp238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227.xml"/><Relationship Id="rId12" Type="http://schemas.openxmlformats.org/officeDocument/2006/relationships/ctrlProp" Target="../ctrlProps/ctrlProp232.xml"/><Relationship Id="rId17" Type="http://schemas.openxmlformats.org/officeDocument/2006/relationships/ctrlProp" Target="../ctrlProps/ctrlProp237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236.xml"/><Relationship Id="rId20" Type="http://schemas.openxmlformats.org/officeDocument/2006/relationships/ctrlProp" Target="../ctrlProps/ctrlProp24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226.xml"/><Relationship Id="rId11" Type="http://schemas.openxmlformats.org/officeDocument/2006/relationships/ctrlProp" Target="../ctrlProps/ctrlProp231.xml"/><Relationship Id="rId5" Type="http://schemas.openxmlformats.org/officeDocument/2006/relationships/ctrlProp" Target="../ctrlProps/ctrlProp225.xml"/><Relationship Id="rId15" Type="http://schemas.openxmlformats.org/officeDocument/2006/relationships/ctrlProp" Target="../ctrlProps/ctrlProp235.xml"/><Relationship Id="rId10" Type="http://schemas.openxmlformats.org/officeDocument/2006/relationships/ctrlProp" Target="../ctrlProps/ctrlProp230.xml"/><Relationship Id="rId19" Type="http://schemas.openxmlformats.org/officeDocument/2006/relationships/ctrlProp" Target="../ctrlProps/ctrlProp239.xml"/><Relationship Id="rId4" Type="http://schemas.openxmlformats.org/officeDocument/2006/relationships/ctrlProp" Target="../ctrlProps/ctrlProp224.xml"/><Relationship Id="rId9" Type="http://schemas.openxmlformats.org/officeDocument/2006/relationships/ctrlProp" Target="../ctrlProps/ctrlProp229.xml"/><Relationship Id="rId14" Type="http://schemas.openxmlformats.org/officeDocument/2006/relationships/ctrlProp" Target="../ctrlProps/ctrlProp23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5.xml"/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3" Type="http://schemas.openxmlformats.org/officeDocument/2006/relationships/vmlDrawing" Target="../drawings/vmlDrawing16.vml"/><Relationship Id="rId21" Type="http://schemas.openxmlformats.org/officeDocument/2006/relationships/ctrlProp" Target="../ctrlProps/ctrlProp258.xml"/><Relationship Id="rId7" Type="http://schemas.openxmlformats.org/officeDocument/2006/relationships/ctrlProp" Target="../ctrlProps/ctrlProp244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253.xml"/><Relationship Id="rId20" Type="http://schemas.openxmlformats.org/officeDocument/2006/relationships/ctrlProp" Target="../ctrlProps/ctrlProp257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243.xml"/><Relationship Id="rId11" Type="http://schemas.openxmlformats.org/officeDocument/2006/relationships/ctrlProp" Target="../ctrlProps/ctrlProp248.xml"/><Relationship Id="rId5" Type="http://schemas.openxmlformats.org/officeDocument/2006/relationships/ctrlProp" Target="../ctrlProps/ctrlProp242.xml"/><Relationship Id="rId15" Type="http://schemas.openxmlformats.org/officeDocument/2006/relationships/ctrlProp" Target="../ctrlProps/ctrlProp252.xml"/><Relationship Id="rId10" Type="http://schemas.openxmlformats.org/officeDocument/2006/relationships/ctrlProp" Target="../ctrlProps/ctrlProp247.xml"/><Relationship Id="rId19" Type="http://schemas.openxmlformats.org/officeDocument/2006/relationships/ctrlProp" Target="../ctrlProps/ctrlProp256.xml"/><Relationship Id="rId4" Type="http://schemas.openxmlformats.org/officeDocument/2006/relationships/ctrlProp" Target="../ctrlProps/ctrlProp241.xml"/><Relationship Id="rId9" Type="http://schemas.openxmlformats.org/officeDocument/2006/relationships/ctrlProp" Target="../ctrlProps/ctrlProp24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4.xml"/><Relationship Id="rId13" Type="http://schemas.openxmlformats.org/officeDocument/2006/relationships/ctrlProp" Target="../ctrlProps/ctrlProp269.xml"/><Relationship Id="rId18" Type="http://schemas.openxmlformats.org/officeDocument/2006/relationships/ctrlProp" Target="../ctrlProps/ctrlProp274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263.xml"/><Relationship Id="rId12" Type="http://schemas.openxmlformats.org/officeDocument/2006/relationships/ctrlProp" Target="../ctrlProps/ctrlProp268.xml"/><Relationship Id="rId17" Type="http://schemas.openxmlformats.org/officeDocument/2006/relationships/ctrlProp" Target="../ctrlProps/ctrlProp273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272.xml"/><Relationship Id="rId20" Type="http://schemas.openxmlformats.org/officeDocument/2006/relationships/ctrlProp" Target="../ctrlProps/ctrlProp27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262.xml"/><Relationship Id="rId11" Type="http://schemas.openxmlformats.org/officeDocument/2006/relationships/ctrlProp" Target="../ctrlProps/ctrlProp267.xml"/><Relationship Id="rId5" Type="http://schemas.openxmlformats.org/officeDocument/2006/relationships/ctrlProp" Target="../ctrlProps/ctrlProp261.xml"/><Relationship Id="rId15" Type="http://schemas.openxmlformats.org/officeDocument/2006/relationships/ctrlProp" Target="../ctrlProps/ctrlProp271.xml"/><Relationship Id="rId10" Type="http://schemas.openxmlformats.org/officeDocument/2006/relationships/ctrlProp" Target="../ctrlProps/ctrlProp266.xml"/><Relationship Id="rId19" Type="http://schemas.openxmlformats.org/officeDocument/2006/relationships/ctrlProp" Target="../ctrlProps/ctrlProp275.xml"/><Relationship Id="rId4" Type="http://schemas.openxmlformats.org/officeDocument/2006/relationships/ctrlProp" Target="../ctrlProps/ctrlProp260.xml"/><Relationship Id="rId9" Type="http://schemas.openxmlformats.org/officeDocument/2006/relationships/ctrlProp" Target="../ctrlProps/ctrlProp265.xml"/><Relationship Id="rId14" Type="http://schemas.openxmlformats.org/officeDocument/2006/relationships/ctrlProp" Target="../ctrlProps/ctrlProp27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1.xml"/><Relationship Id="rId13" Type="http://schemas.openxmlformats.org/officeDocument/2006/relationships/ctrlProp" Target="../ctrlProps/ctrlProp286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280.xml"/><Relationship Id="rId12" Type="http://schemas.openxmlformats.org/officeDocument/2006/relationships/ctrlProp" Target="../ctrlProps/ctrlProp285.xml"/><Relationship Id="rId17" Type="http://schemas.openxmlformats.org/officeDocument/2006/relationships/ctrlProp" Target="../ctrlProps/ctrlProp290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289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79.xml"/><Relationship Id="rId11" Type="http://schemas.openxmlformats.org/officeDocument/2006/relationships/ctrlProp" Target="../ctrlProps/ctrlProp284.xml"/><Relationship Id="rId5" Type="http://schemas.openxmlformats.org/officeDocument/2006/relationships/ctrlProp" Target="../ctrlProps/ctrlProp278.xml"/><Relationship Id="rId15" Type="http://schemas.openxmlformats.org/officeDocument/2006/relationships/ctrlProp" Target="../ctrlProps/ctrlProp288.xml"/><Relationship Id="rId10" Type="http://schemas.openxmlformats.org/officeDocument/2006/relationships/ctrlProp" Target="../ctrlProps/ctrlProp283.xml"/><Relationship Id="rId4" Type="http://schemas.openxmlformats.org/officeDocument/2006/relationships/ctrlProp" Target="../ctrlProps/ctrlProp277.xml"/><Relationship Id="rId9" Type="http://schemas.openxmlformats.org/officeDocument/2006/relationships/ctrlProp" Target="../ctrlProps/ctrlProp282.xml"/><Relationship Id="rId14" Type="http://schemas.openxmlformats.org/officeDocument/2006/relationships/ctrlProp" Target="../ctrlProps/ctrlProp28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5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294.x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303.xml"/><Relationship Id="rId20" Type="http://schemas.openxmlformats.org/officeDocument/2006/relationships/ctrlProp" Target="../ctrlProps/ctrlProp30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93.xml"/><Relationship Id="rId11" Type="http://schemas.openxmlformats.org/officeDocument/2006/relationships/ctrlProp" Target="../ctrlProps/ctrlProp298.xml"/><Relationship Id="rId5" Type="http://schemas.openxmlformats.org/officeDocument/2006/relationships/ctrlProp" Target="../ctrlProps/ctrlProp292.xml"/><Relationship Id="rId15" Type="http://schemas.openxmlformats.org/officeDocument/2006/relationships/ctrlProp" Target="../ctrlProps/ctrlProp302.xml"/><Relationship Id="rId10" Type="http://schemas.openxmlformats.org/officeDocument/2006/relationships/ctrlProp" Target="../ctrlProps/ctrlProp297.xml"/><Relationship Id="rId19" Type="http://schemas.openxmlformats.org/officeDocument/2006/relationships/ctrlProp" Target="../ctrlProps/ctrlProp306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4" Type="http://schemas.openxmlformats.org/officeDocument/2006/relationships/ctrlProp" Target="../ctrlProps/ctrlProp30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2.xml"/><Relationship Id="rId13" Type="http://schemas.openxmlformats.org/officeDocument/2006/relationships/ctrlProp" Target="../ctrlProps/ctrlProp317.xml"/><Relationship Id="rId18" Type="http://schemas.openxmlformats.org/officeDocument/2006/relationships/ctrlProp" Target="../ctrlProps/ctrlProp322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311.xml"/><Relationship Id="rId12" Type="http://schemas.openxmlformats.org/officeDocument/2006/relationships/ctrlProp" Target="../ctrlProps/ctrlProp316.xml"/><Relationship Id="rId17" Type="http://schemas.openxmlformats.org/officeDocument/2006/relationships/ctrlProp" Target="../ctrlProps/ctrlProp321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320.xml"/><Relationship Id="rId20" Type="http://schemas.openxmlformats.org/officeDocument/2006/relationships/ctrlProp" Target="../ctrlProps/ctrlProp324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10.xml"/><Relationship Id="rId11" Type="http://schemas.openxmlformats.org/officeDocument/2006/relationships/ctrlProp" Target="../ctrlProps/ctrlProp315.xml"/><Relationship Id="rId5" Type="http://schemas.openxmlformats.org/officeDocument/2006/relationships/ctrlProp" Target="../ctrlProps/ctrlProp309.xml"/><Relationship Id="rId15" Type="http://schemas.openxmlformats.org/officeDocument/2006/relationships/ctrlProp" Target="../ctrlProps/ctrlProp319.xml"/><Relationship Id="rId10" Type="http://schemas.openxmlformats.org/officeDocument/2006/relationships/ctrlProp" Target="../ctrlProps/ctrlProp314.xml"/><Relationship Id="rId19" Type="http://schemas.openxmlformats.org/officeDocument/2006/relationships/ctrlProp" Target="../ctrlProps/ctrlProp323.xml"/><Relationship Id="rId4" Type="http://schemas.openxmlformats.org/officeDocument/2006/relationships/ctrlProp" Target="../ctrlProps/ctrlProp308.xml"/><Relationship Id="rId9" Type="http://schemas.openxmlformats.org/officeDocument/2006/relationships/ctrlProp" Target="../ctrlProps/ctrlProp313.xml"/><Relationship Id="rId14" Type="http://schemas.openxmlformats.org/officeDocument/2006/relationships/ctrlProp" Target="../ctrlProps/ctrlProp31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9.xml"/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337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5.xml"/><Relationship Id="rId13" Type="http://schemas.openxmlformats.org/officeDocument/2006/relationships/ctrlProp" Target="../ctrlProps/ctrlProp350.xml"/><Relationship Id="rId18" Type="http://schemas.openxmlformats.org/officeDocument/2006/relationships/ctrlProp" Target="../ctrlProps/ctrlProp355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344.xml"/><Relationship Id="rId12" Type="http://schemas.openxmlformats.org/officeDocument/2006/relationships/ctrlProp" Target="../ctrlProps/ctrlProp349.xml"/><Relationship Id="rId17" Type="http://schemas.openxmlformats.org/officeDocument/2006/relationships/ctrlProp" Target="../ctrlProps/ctrlProp354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353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343.xml"/><Relationship Id="rId11" Type="http://schemas.openxmlformats.org/officeDocument/2006/relationships/ctrlProp" Target="../ctrlProps/ctrlProp348.xml"/><Relationship Id="rId5" Type="http://schemas.openxmlformats.org/officeDocument/2006/relationships/ctrlProp" Target="../ctrlProps/ctrlProp342.xml"/><Relationship Id="rId15" Type="http://schemas.openxmlformats.org/officeDocument/2006/relationships/ctrlProp" Target="../ctrlProps/ctrlProp352.xml"/><Relationship Id="rId10" Type="http://schemas.openxmlformats.org/officeDocument/2006/relationships/ctrlProp" Target="../ctrlProps/ctrlProp347.xml"/><Relationship Id="rId19" Type="http://schemas.openxmlformats.org/officeDocument/2006/relationships/ctrlProp" Target="../ctrlProps/ctrlProp356.xml"/><Relationship Id="rId4" Type="http://schemas.openxmlformats.org/officeDocument/2006/relationships/ctrlProp" Target="../ctrlProps/ctrlProp341.xml"/><Relationship Id="rId9" Type="http://schemas.openxmlformats.org/officeDocument/2006/relationships/ctrlProp" Target="../ctrlProps/ctrlProp346.xml"/><Relationship Id="rId14" Type="http://schemas.openxmlformats.org/officeDocument/2006/relationships/ctrlProp" Target="../ctrlProps/ctrlProp35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E3583-E09C-477C-BF9F-DB8D7D1D6B9A}">
  <sheetPr codeName="Feuil9">
    <pageSetUpPr fitToPage="1"/>
  </sheetPr>
  <dimension ref="A1:DP436"/>
  <sheetViews>
    <sheetView topLeftCell="AZ1" zoomScale="60" zoomScaleNormal="60" workbookViewId="0">
      <pane ySplit="5" topLeftCell="A32" activePane="bottomLeft" state="frozenSplit"/>
      <selection activeCell="A10" sqref="A10:V10"/>
      <selection pane="bottomLeft" activeCell="A10" sqref="A10:V10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17.44140625" style="26" bestFit="1" customWidth="1"/>
    <col min="25" max="25" width="77.6640625" style="517" customWidth="1"/>
    <col min="26" max="26" width="6.6640625" style="288" customWidth="1" outlineLevel="1"/>
    <col min="27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7.4414062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7.33203125" style="3" bestFit="1" customWidth="1" outlineLevel="1"/>
    <col min="68" max="68" width="15.6640625" style="36" customWidth="1"/>
    <col min="69" max="69" width="1.6640625" style="59" customWidth="1"/>
    <col min="70" max="70" width="17.4414062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2.332031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17.44140625" style="208" bestFit="1" customWidth="1"/>
    <col min="94" max="94" width="74" style="62" customWidth="1"/>
    <col min="95" max="95" width="6.664062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33203125" style="36" customWidth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1756" t="s">
        <v>0</v>
      </c>
      <c r="B1" s="1756"/>
      <c r="C1" s="1756"/>
      <c r="D1" s="1756"/>
      <c r="E1" s="1756"/>
      <c r="F1" s="1756"/>
      <c r="G1" s="1756"/>
      <c r="H1" s="1756"/>
      <c r="I1" s="1756"/>
      <c r="J1" s="1756"/>
      <c r="K1" s="1756"/>
      <c r="L1" s="1756"/>
      <c r="M1" s="1756"/>
      <c r="N1" s="1756"/>
      <c r="O1" s="1756"/>
      <c r="P1" s="1756"/>
      <c r="Q1" s="1756"/>
      <c r="R1" s="1756"/>
      <c r="S1" s="1756"/>
      <c r="T1" s="1756"/>
      <c r="U1" s="1756"/>
      <c r="V1" s="1756"/>
      <c r="W1" s="1756"/>
      <c r="X1" s="1756"/>
      <c r="Y1" s="1756"/>
      <c r="Z1" s="1756"/>
      <c r="AA1" s="1756"/>
      <c r="AB1" s="1756"/>
      <c r="AC1" s="1756"/>
      <c r="AD1" s="1756"/>
      <c r="AE1" s="1756"/>
      <c r="AF1" s="1756"/>
      <c r="AG1" s="1756"/>
      <c r="AH1" s="1756"/>
      <c r="AI1" s="1756"/>
      <c r="AJ1" s="1756"/>
      <c r="AK1" s="1756"/>
      <c r="AL1" s="1756"/>
      <c r="AM1" s="1756"/>
      <c r="AN1" s="1756"/>
      <c r="AO1" s="1756"/>
      <c r="AP1" s="1756"/>
      <c r="AQ1" s="1756"/>
      <c r="AR1" s="1756"/>
      <c r="AS1" s="1756"/>
      <c r="AT1" s="1756"/>
      <c r="AU1" s="1756"/>
      <c r="AV1" s="1756"/>
      <c r="AW1" s="1756"/>
      <c r="AX1" s="1756"/>
      <c r="AY1" s="1756"/>
      <c r="AZ1" s="1756"/>
      <c r="BA1" s="1756"/>
      <c r="BB1" s="1756"/>
      <c r="BC1" s="1756"/>
      <c r="BD1" s="1756"/>
      <c r="BE1" s="1756"/>
      <c r="BF1" s="1756"/>
      <c r="BG1" s="1756"/>
      <c r="BH1" s="1756"/>
      <c r="BI1" s="1756"/>
      <c r="BJ1" s="1756"/>
      <c r="BK1" s="1756"/>
      <c r="BL1" s="1756"/>
      <c r="BM1" s="1756"/>
      <c r="BN1" s="1756"/>
      <c r="BO1" s="1756"/>
      <c r="BP1" s="1756"/>
      <c r="BQ1" s="1756"/>
      <c r="BR1" s="1756"/>
      <c r="BS1" s="1756"/>
      <c r="BT1" s="1756"/>
      <c r="BU1" s="1756"/>
      <c r="BV1" s="1756"/>
      <c r="BW1" s="1756"/>
      <c r="BX1" s="1756"/>
      <c r="BY1" s="1756"/>
      <c r="BZ1" s="1756"/>
      <c r="CA1" s="1756"/>
      <c r="CB1" s="1756"/>
      <c r="CC1" s="1756"/>
      <c r="CD1" s="1756"/>
      <c r="CE1" s="1756"/>
      <c r="CF1" s="1756"/>
      <c r="CG1" s="1756"/>
      <c r="CH1" s="1756"/>
      <c r="CI1" s="1756"/>
      <c r="CJ1" s="1756"/>
      <c r="CK1" s="1756"/>
      <c r="CL1" s="1756"/>
      <c r="CM1" s="1756"/>
      <c r="CN1" s="1756"/>
      <c r="CO1" s="1756"/>
      <c r="CP1" s="1756"/>
      <c r="CQ1" s="1756"/>
      <c r="CR1" s="1756"/>
      <c r="CS1" s="1756"/>
      <c r="CT1" s="1756"/>
      <c r="CU1" s="1756"/>
      <c r="CV1" s="1756"/>
      <c r="CW1" s="1756"/>
      <c r="CX1" s="1756"/>
      <c r="CY1" s="1756"/>
      <c r="CZ1" s="1756"/>
      <c r="DA1" s="1756"/>
      <c r="DB1" s="1756"/>
      <c r="DC1" s="1756"/>
      <c r="DD1" s="1756"/>
      <c r="DE1" s="1756"/>
      <c r="DF1" s="1756"/>
      <c r="DG1" s="1756"/>
      <c r="DH1" s="1756"/>
      <c r="DI1" s="1756"/>
      <c r="DJ1" s="1757"/>
      <c r="DK1" s="1"/>
      <c r="DL1" s="2"/>
    </row>
    <row r="2" spans="1:120" ht="17.399999999999999" x14ac:dyDescent="0.3">
      <c r="A2" s="4"/>
      <c r="B2" s="1746" t="s">
        <v>1</v>
      </c>
      <c r="C2" s="5"/>
      <c r="D2" s="6"/>
      <c r="E2" s="6"/>
      <c r="F2" s="7"/>
      <c r="G2" s="5"/>
      <c r="H2" s="7"/>
      <c r="I2" s="7"/>
      <c r="J2" s="1742">
        <f>SUMIFS(L11:L106,K11:K106,"Bio-déchets")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762">
        <f>SUM(U:U)</f>
        <v>63</v>
      </c>
      <c r="W2" s="4"/>
      <c r="X2" s="8"/>
      <c r="Y2" s="1746" t="s">
        <v>1</v>
      </c>
      <c r="Z2" s="5"/>
      <c r="AA2" s="6"/>
      <c r="AB2" s="6"/>
      <c r="AC2" s="7"/>
      <c r="AD2" s="5"/>
      <c r="AE2" s="7"/>
      <c r="AF2" s="7"/>
      <c r="AG2" s="1742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744">
        <f>SUM(AR:AR)</f>
        <v>72</v>
      </c>
      <c r="AT2" s="4"/>
      <c r="AU2" s="4"/>
      <c r="AV2" s="1746" t="s">
        <v>1</v>
      </c>
      <c r="AW2" s="1764" t="str">
        <f>AU6</f>
        <v>Franck</v>
      </c>
      <c r="AX2" s="1765"/>
      <c r="AY2" s="6"/>
      <c r="AZ2" s="7"/>
      <c r="BA2" s="5"/>
      <c r="BB2" s="7"/>
      <c r="BC2" s="7"/>
      <c r="BD2" s="1742">
        <f>SUMIFS(BF10:BF106,BE10:BE106,"Bio-déchets")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744">
        <f>SUM(BO:BO)</f>
        <v>48</v>
      </c>
      <c r="BQ2" s="9"/>
      <c r="BR2" s="4"/>
      <c r="BS2" s="1746" t="s">
        <v>1</v>
      </c>
      <c r="BT2" s="5"/>
      <c r="BU2" s="6"/>
      <c r="BV2" s="6"/>
      <c r="BW2" s="7"/>
      <c r="BX2" s="7"/>
      <c r="BY2" s="7"/>
      <c r="BZ2" s="7"/>
      <c r="CA2" s="1742">
        <f>SUMIFS(CC14:CC90,CB14:CB90,"Bio-déchets")</f>
        <v>7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744">
        <f>SUM(CL:CL)</f>
        <v>69</v>
      </c>
      <c r="CN2" s="4"/>
      <c r="CO2" s="4"/>
      <c r="CP2" s="1770" t="s">
        <v>2</v>
      </c>
      <c r="CQ2" s="5"/>
      <c r="CR2" s="6"/>
      <c r="CS2" s="6"/>
      <c r="CT2" s="7"/>
      <c r="CU2" s="7"/>
      <c r="CV2" s="7"/>
      <c r="CW2" s="7"/>
      <c r="CX2" s="1742">
        <f>SUMIFS(CZ8:CZ84,CY8:CY84,"Bio-déchets")</f>
        <v>10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744">
        <f>SUM(DI:DI)</f>
        <v>57</v>
      </c>
      <c r="DK2" s="1"/>
      <c r="DL2" s="2"/>
    </row>
    <row r="3" spans="1:120" ht="17.399999999999999" x14ac:dyDescent="0.3">
      <c r="A3" s="4"/>
      <c r="B3" s="1747"/>
      <c r="C3" s="10"/>
      <c r="D3" s="11"/>
      <c r="E3" s="11"/>
      <c r="F3" s="12"/>
      <c r="G3" s="10"/>
      <c r="H3" s="12" t="s">
        <v>3</v>
      </c>
      <c r="I3" s="12"/>
      <c r="J3" s="1743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763">
        <f>SUM(U:U)</f>
        <v>63</v>
      </c>
      <c r="W3" s="4"/>
      <c r="X3" s="8"/>
      <c r="Y3" s="1747"/>
      <c r="Z3" s="10"/>
      <c r="AA3" s="11"/>
      <c r="AB3" s="11"/>
      <c r="AC3" s="12"/>
      <c r="AD3" s="10"/>
      <c r="AE3" s="12" t="s">
        <v>3</v>
      </c>
      <c r="AF3" s="12"/>
      <c r="AG3" s="1743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745">
        <f>SUM(AR:AR)</f>
        <v>72</v>
      </c>
      <c r="AT3" s="4"/>
      <c r="AU3" s="4"/>
      <c r="AV3" s="1747"/>
      <c r="AW3" s="1766" t="str">
        <f>AU37</f>
        <v>Raphaël</v>
      </c>
      <c r="AX3" s="1767"/>
      <c r="AY3" s="11"/>
      <c r="AZ3" s="12"/>
      <c r="BA3" s="10"/>
      <c r="BB3" s="12" t="s">
        <v>3</v>
      </c>
      <c r="BC3" s="12"/>
      <c r="BD3" s="1743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745">
        <f>SUM(BO:BO)</f>
        <v>48</v>
      </c>
      <c r="BQ3" s="9"/>
      <c r="BR3" s="4"/>
      <c r="BS3" s="1747"/>
      <c r="BT3" s="10"/>
      <c r="BU3" s="11"/>
      <c r="BV3" s="11"/>
      <c r="BW3" s="12"/>
      <c r="BX3" s="12"/>
      <c r="BY3" s="12" t="s">
        <v>3</v>
      </c>
      <c r="BZ3" s="12"/>
      <c r="CA3" s="1743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745">
        <f>SUM(CL:CL)</f>
        <v>69</v>
      </c>
      <c r="CN3" s="4"/>
      <c r="CO3" s="4"/>
      <c r="CP3" s="1771"/>
      <c r="CQ3" s="10"/>
      <c r="CR3" s="11"/>
      <c r="CS3" s="11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745">
        <f>SUM(DI:DI)</f>
        <v>57</v>
      </c>
      <c r="DK3" s="1"/>
      <c r="DL3" s="2"/>
    </row>
    <row r="4" spans="1:120" ht="18" thickBot="1" x14ac:dyDescent="0.35">
      <c r="A4" s="4"/>
      <c r="B4" s="1748"/>
      <c r="C4" s="13"/>
      <c r="D4" s="14"/>
      <c r="E4" s="14"/>
      <c r="F4" s="15"/>
      <c r="G4" s="10"/>
      <c r="H4" s="12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763">
        <f>SUM(U:U)</f>
        <v>63</v>
      </c>
      <c r="W4" s="4"/>
      <c r="X4" s="8"/>
      <c r="Y4" s="1748"/>
      <c r="Z4" s="13"/>
      <c r="AA4" s="11"/>
      <c r="AB4" s="11"/>
      <c r="AC4" s="12"/>
      <c r="AD4" s="10"/>
      <c r="AE4" s="12"/>
      <c r="AF4" s="12"/>
      <c r="AG4" s="1743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745">
        <f>SUM(AR:AR)</f>
        <v>72</v>
      </c>
      <c r="AT4" s="4"/>
      <c r="AU4" s="4"/>
      <c r="AV4" s="1748"/>
      <c r="AW4" s="10"/>
      <c r="AX4" s="11"/>
      <c r="AY4" s="11"/>
      <c r="AZ4" s="12"/>
      <c r="BA4" s="10"/>
      <c r="BB4" s="12"/>
      <c r="BC4" s="12"/>
      <c r="BD4" s="1743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745">
        <f>SUM(BO:BO)</f>
        <v>48</v>
      </c>
      <c r="BQ4" s="9"/>
      <c r="BR4" s="4"/>
      <c r="BS4" s="1748"/>
      <c r="BT4" s="13"/>
      <c r="BU4" s="14"/>
      <c r="BV4" s="11"/>
      <c r="BW4" s="12"/>
      <c r="BX4" s="12"/>
      <c r="BY4" s="12"/>
      <c r="BZ4" s="12"/>
      <c r="CA4" s="1743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745">
        <f>SUM(CL:CL)</f>
        <v>69</v>
      </c>
      <c r="CN4" s="4"/>
      <c r="CO4" s="4"/>
      <c r="CP4" s="1772"/>
      <c r="CQ4" s="10"/>
      <c r="CR4" s="11"/>
      <c r="CS4" s="11"/>
      <c r="CT4" s="12"/>
      <c r="CU4" s="12"/>
      <c r="CV4" s="12"/>
      <c r="CW4" s="12"/>
      <c r="CX4" s="1743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745">
        <f>SUM(DI:DI)</f>
        <v>57</v>
      </c>
      <c r="DK4" s="1"/>
      <c r="DL4" s="2"/>
    </row>
    <row r="5" spans="1:120" s="36" customFormat="1" ht="121.2" x14ac:dyDescent="0.3">
      <c r="A5" s="16" t="s">
        <v>4</v>
      </c>
      <c r="B5" s="17" t="s">
        <v>5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22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33" t="s">
        <v>24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35" t="s">
        <v>25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35" t="s">
        <v>26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799999999999997" x14ac:dyDescent="0.3">
      <c r="A6" s="38" t="s">
        <v>27</v>
      </c>
      <c r="B6" s="39" t="s">
        <v>28</v>
      </c>
      <c r="C6" s="40" t="s">
        <v>29</v>
      </c>
      <c r="D6" s="41">
        <f>0.5*(L6+M6+N6)+O6+Q6+2*(R6+S6)</f>
        <v>55</v>
      </c>
      <c r="E6" s="42">
        <f>L6*0.5+M6*0.5+N6*0.5+O6+P6+Q6+2*(R6+S6+T6)</f>
        <v>83</v>
      </c>
      <c r="F6" s="43"/>
      <c r="G6" s="39"/>
      <c r="H6" s="43"/>
      <c r="I6" s="43"/>
      <c r="J6" s="43"/>
      <c r="K6" s="43"/>
      <c r="L6" s="44">
        <f>SUMIFS(L8:L113,C8:C113,C6)</f>
        <v>4</v>
      </c>
      <c r="M6" s="44">
        <f>SUMIFS(M8:M113,C8:C113,C6)</f>
        <v>6</v>
      </c>
      <c r="N6" s="44">
        <f>SUMIFS(N8:N113,C8:C113,C6)</f>
        <v>4</v>
      </c>
      <c r="O6" s="44">
        <f>SUMIFS(O8:O113,C8:C113,C6)</f>
        <v>15</v>
      </c>
      <c r="P6" s="44">
        <f>SUMIFS(P8:P113,C8:C113,C6)</f>
        <v>8</v>
      </c>
      <c r="Q6" s="44">
        <f>SUMIFS(Q8:Q113,C8:C113,C6)</f>
        <v>9</v>
      </c>
      <c r="R6" s="44">
        <f>SUMIFS(R8:R113,C8:C113,C6)</f>
        <v>11</v>
      </c>
      <c r="S6" s="44">
        <f>SUMIFS(S8:S113,C8:C113,C6)</f>
        <v>1</v>
      </c>
      <c r="T6" s="44">
        <f>SUMIFS(T8:T113,C8:C113,C6)</f>
        <v>10</v>
      </c>
      <c r="U6" s="45"/>
      <c r="V6" s="46">
        <f>SUM(U8:U34)</f>
        <v>8</v>
      </c>
      <c r="W6" s="47"/>
      <c r="X6" s="38" t="s">
        <v>30</v>
      </c>
      <c r="Y6" s="39" t="s">
        <v>31</v>
      </c>
      <c r="Z6" s="40" t="s">
        <v>29</v>
      </c>
      <c r="AA6" s="48">
        <f t="shared" ref="AA6:AA17" si="0">0.5*(AI6+AJ6+AK6)+AL6+AN6+2*(AO6+AP6)</f>
        <v>0.5</v>
      </c>
      <c r="AB6" s="49">
        <f t="shared" ref="AB6:AB17" si="1">AI6*0.5+AJ6*0.5+AK6*0.5+AL6+AM6+AN6+2*(AO6+AP6+AQ6)</f>
        <v>0.5</v>
      </c>
      <c r="AC6" s="50"/>
      <c r="AD6" s="51"/>
      <c r="AE6" s="50"/>
      <c r="AF6" s="50"/>
      <c r="AG6" s="50"/>
      <c r="AH6" s="50"/>
      <c r="AI6" s="52">
        <f>SUMIFS(AI14:AI36,Z14:Z36,Z6)</f>
        <v>0</v>
      </c>
      <c r="AJ6" s="52">
        <f>SUMIFS(AJ14:AJ36,Z14:Z36,Z6)</f>
        <v>1</v>
      </c>
      <c r="AK6" s="52">
        <f>SUMIFS(AK14:AK36,Z14:Z36,Z6)</f>
        <v>0</v>
      </c>
      <c r="AL6" s="52">
        <f>SUMIFS(AL14:AL36,Z14:Z36,Z6)</f>
        <v>0</v>
      </c>
      <c r="AM6" s="52">
        <f>SUMIFS(AM14:AM36,Z14:Z36,Z6)</f>
        <v>0</v>
      </c>
      <c r="AN6" s="52">
        <f>SUMIFS(AN14:AN36,Z14:Z36,Z6)</f>
        <v>0</v>
      </c>
      <c r="AO6" s="52">
        <f>SUMIFS(AO14:AO36,Z14:Z36,Z6)</f>
        <v>0</v>
      </c>
      <c r="AP6" s="52">
        <f>SUMIFS(AP14:AP36,Z14:Z36,Z6)</f>
        <v>0</v>
      </c>
      <c r="AQ6" s="52">
        <f>SUMIFS(AQ14:AQ36,Z14:Z36,Z6)</f>
        <v>0</v>
      </c>
      <c r="AR6" s="53"/>
      <c r="AS6" s="54">
        <f>SUM(AR8:AR35)</f>
        <v>10</v>
      </c>
      <c r="AT6" s="29"/>
      <c r="AU6" s="55" t="s">
        <v>30</v>
      </c>
      <c r="AV6" s="56" t="s">
        <v>32</v>
      </c>
      <c r="AW6" s="40" t="s">
        <v>29</v>
      </c>
      <c r="AX6" s="41">
        <f t="shared" ref="AX6:AX13" si="2">0.5*(BF6+BG6+BH6)+BI6+BK6+2*(BL6+BM6)</f>
        <v>8</v>
      </c>
      <c r="AY6" s="42">
        <f t="shared" ref="AY6:AY13" si="3">BF6*0.5+BG6*0.5+BH6*0.5+BI6+BJ6+BK6+2*(BL6+BM6+BN6)</f>
        <v>13</v>
      </c>
      <c r="AZ6" s="43"/>
      <c r="BA6" s="39"/>
      <c r="BB6" s="43"/>
      <c r="BC6" s="43"/>
      <c r="BD6" s="43"/>
      <c r="BE6" s="43"/>
      <c r="BF6" s="44">
        <f>SUMIFS(BF13:BF36,AW13:AW36,AW6)</f>
        <v>0</v>
      </c>
      <c r="BG6" s="44">
        <f>SUMIFS(BG13:BG36,AW13:AW36,AW6)</f>
        <v>0</v>
      </c>
      <c r="BH6" s="44">
        <f>SUMIFS(BH13:BH36,AW13:AW36,AW6)</f>
        <v>0</v>
      </c>
      <c r="BI6" s="44">
        <f>SUMIFS(BI13:BI36,AW13:AW36,AW6)</f>
        <v>5</v>
      </c>
      <c r="BJ6" s="44">
        <f>SUMIFS(BJ13:BJ36,AW13:AW36,AW6)</f>
        <v>1</v>
      </c>
      <c r="BK6" s="44">
        <f>SUMIFS(BK13:BK36,AW13:AW36,AW6)</f>
        <v>3</v>
      </c>
      <c r="BL6" s="44">
        <f>SUMIFS(BL13:BL36,AW13:AW36,AW6)</f>
        <v>0</v>
      </c>
      <c r="BM6" s="44">
        <f>SUMIFS(BM13:BM36,AW13:AW36,AW6)</f>
        <v>0</v>
      </c>
      <c r="BN6" s="44">
        <f>SUMIFS(BN13:BN36,AW13:AW36,AW6)</f>
        <v>2</v>
      </c>
      <c r="BO6" s="45"/>
      <c r="BP6" s="46">
        <f>SUM(BO10:BO35)</f>
        <v>12</v>
      </c>
      <c r="BQ6" s="57"/>
      <c r="BR6" s="55" t="s">
        <v>27</v>
      </c>
      <c r="BS6" s="56" t="s">
        <v>33</v>
      </c>
      <c r="BT6" s="40" t="s">
        <v>29</v>
      </c>
      <c r="BU6" s="41">
        <f t="shared" ref="BU6:BU20" si="4">0.5*(CC6+CD6+CE6)+CF6+CH6+2*(CI6+CJ6)</f>
        <v>10.5</v>
      </c>
      <c r="BV6" s="42">
        <f t="shared" ref="BV6:BV20" si="5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SUM(CL8:CL20)</f>
        <v>13</v>
      </c>
      <c r="CN6" s="57"/>
      <c r="CO6" s="55" t="s">
        <v>27</v>
      </c>
      <c r="CP6" s="56" t="s">
        <v>34</v>
      </c>
      <c r="CQ6" s="40" t="s">
        <v>29</v>
      </c>
      <c r="CR6" s="41">
        <f t="shared" ref="CR6:CR10" si="6">0.5*(CZ6+DA6+DB6)+DC6+DE6+2*(DF6+DG6)</f>
        <v>9</v>
      </c>
      <c r="CS6" s="42">
        <f t="shared" ref="CS6:CS10" si="7">CZ6*0.5+DA6*0.5+DB6*0.5+DC6+DD6+DE6+2*(DF6+DG6+DH6)</f>
        <v>11</v>
      </c>
      <c r="CT6" s="43"/>
      <c r="CU6" s="43"/>
      <c r="CV6" s="43"/>
      <c r="CW6" s="43"/>
      <c r="CX6" s="43"/>
      <c r="CY6" s="43"/>
      <c r="CZ6" s="44">
        <f>SUMIFS(CZ8:CZ35,CQ8:CQ35,CQ6)</f>
        <v>8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15</v>
      </c>
      <c r="DK6" s="57"/>
      <c r="DM6" s="58"/>
      <c r="DN6" s="32"/>
      <c r="DO6" s="32"/>
      <c r="DP6" s="32"/>
    </row>
    <row r="7" spans="1:120" ht="33.6" thickBot="1" x14ac:dyDescent="0.35">
      <c r="A7" s="38" t="s">
        <v>35</v>
      </c>
      <c r="B7" s="39"/>
      <c r="C7" s="40" t="s">
        <v>36</v>
      </c>
      <c r="D7" s="41">
        <f>0.5*(L7+M7+N7)+O7+Q7+2*(R7+S7)</f>
        <v>82.5</v>
      </c>
      <c r="E7" s="42">
        <f>L7*0.5+M7*0.5+N7*0.5+O7+P7+Q7+2*(R7+S7+T7)</f>
        <v>100.5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34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21</v>
      </c>
      <c r="S7" s="44">
        <f>SUMIFS(S8:S113,C8:C113,C7)</f>
        <v>0</v>
      </c>
      <c r="T7" s="44">
        <f>SUMIFS(T8:T113,C8:C113,C7)</f>
        <v>9</v>
      </c>
      <c r="U7" s="45"/>
      <c r="V7" s="46"/>
      <c r="X7" s="38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SUMIFS(AI14:AI36,Z14:Z36,Z7)</f>
        <v>0</v>
      </c>
      <c r="AJ7" s="44">
        <f>SUMIFS(AJ14:AJ36,Z14:Z36,Z7)</f>
        <v>0</v>
      </c>
      <c r="AK7" s="44">
        <f>SUMIFS(AK14:AK36,Z14:Z36,Z7)</f>
        <v>0</v>
      </c>
      <c r="AL7" s="60">
        <f>SUMIFS(AL14:AL36,Z14:Z36,Z7)</f>
        <v>0</v>
      </c>
      <c r="AM7" s="60">
        <f>SUMIFS(AM14:AM36,Z14:Z36,Z7)</f>
        <v>0</v>
      </c>
      <c r="AN7" s="44">
        <f>SUMIFS(AN14:AN36,Z14:Z36,Z7)</f>
        <v>0</v>
      </c>
      <c r="AO7" s="44">
        <f>SUMIFS(AO14:AO36,Z14:Z36,Z7)</f>
        <v>0</v>
      </c>
      <c r="AP7" s="44">
        <f>SUMIFS(AP14:AP36,Z14:Z36,Z7)</f>
        <v>0</v>
      </c>
      <c r="AQ7" s="44">
        <f>SUMIFS(AQ14:AQ36,Z14:Z36,Z7)</f>
        <v>0</v>
      </c>
      <c r="AR7" s="45"/>
      <c r="AS7" s="46"/>
      <c r="AU7" s="55" t="s">
        <v>37</v>
      </c>
      <c r="AV7" s="39"/>
      <c r="AW7" s="40" t="s">
        <v>36</v>
      </c>
      <c r="AX7" s="41">
        <f t="shared" si="2"/>
        <v>0</v>
      </c>
      <c r="AY7" s="42">
        <f t="shared" si="3"/>
        <v>0</v>
      </c>
      <c r="AZ7" s="39"/>
      <c r="BA7" s="39"/>
      <c r="BB7" s="39"/>
      <c r="BC7" s="39"/>
      <c r="BD7" s="39"/>
      <c r="BE7" s="39"/>
      <c r="BF7" s="44">
        <f>SUMIFS(BF13:BF36,AW13:AW36,AW7)</f>
        <v>0</v>
      </c>
      <c r="BG7" s="44">
        <f>SUMIFS(BG13:BG36,AW13:AW36,AW7)</f>
        <v>0</v>
      </c>
      <c r="BH7" s="44">
        <f>SUMIFS(BH13:BH36,AW13:AW36,AW7)</f>
        <v>0</v>
      </c>
      <c r="BI7" s="44">
        <f>SUMIFS(BI13:BI36,AW13:AW36,AW7)</f>
        <v>0</v>
      </c>
      <c r="BJ7" s="44">
        <f>SUMIFS(BJ13:BJ36,AW13:AW36,AW7)</f>
        <v>0</v>
      </c>
      <c r="BK7" s="44">
        <f>SUMIFS(BK13:BK36,AW13:AW36,AW7)</f>
        <v>0</v>
      </c>
      <c r="BL7" s="44">
        <f>SUMIFS(BL13:BL36,AW13:AW36,AW7)</f>
        <v>0</v>
      </c>
      <c r="BM7" s="44">
        <f>SUMIFS(BM13:BM36,AW13:AW36,AW7)</f>
        <v>0</v>
      </c>
      <c r="BN7" s="44">
        <f>SUMIFS(BN13:BN36,AW13:AW36,AW7)</f>
        <v>0</v>
      </c>
      <c r="BO7" s="45"/>
      <c r="BP7" s="46"/>
      <c r="BQ7" s="61"/>
      <c r="BR7" s="55" t="s">
        <v>35</v>
      </c>
      <c r="BS7" s="39"/>
      <c r="BT7" s="40" t="s">
        <v>36</v>
      </c>
      <c r="BU7" s="41">
        <f t="shared" si="4"/>
        <v>13</v>
      </c>
      <c r="BV7" s="42">
        <f t="shared" si="5"/>
        <v>13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1</v>
      </c>
      <c r="CG7" s="44">
        <f>SUMIFS(CG8:CG35,BT8:BT35,BT7)</f>
        <v>0</v>
      </c>
      <c r="CH7" s="44">
        <f>SUMIFS(CH8:CH35,BT8:BT35,BT7)</f>
        <v>2</v>
      </c>
      <c r="CI7" s="44">
        <f>SUMIFS(CI8:CI35,BT8:BT35,BT7)</f>
        <v>1</v>
      </c>
      <c r="CJ7" s="44">
        <f>SUMIFS(CJ8:CJ35,BT8:BT35,BT7)</f>
        <v>4</v>
      </c>
      <c r="CK7" s="44">
        <f>SUMIFS(CK8:CK35,BT8:BT35,BT7)</f>
        <v>0</v>
      </c>
      <c r="CL7" s="45"/>
      <c r="CM7" s="46"/>
      <c r="CN7" s="62"/>
      <c r="CO7" s="55" t="s">
        <v>35</v>
      </c>
      <c r="CP7" s="63"/>
      <c r="CQ7" s="40" t="s">
        <v>36</v>
      </c>
      <c r="CR7" s="41">
        <f t="shared" si="6"/>
        <v>0</v>
      </c>
      <c r="CS7" s="42">
        <f t="shared" si="7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5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0"/>
        <v>5</v>
      </c>
      <c r="AB8" s="69">
        <f t="shared" si="1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48</v>
      </c>
      <c r="AW8" s="68" t="s">
        <v>29</v>
      </c>
      <c r="AX8" s="69">
        <f t="shared" si="2"/>
        <v>0</v>
      </c>
      <c r="AY8" s="69">
        <f t="shared" si="3"/>
        <v>0</v>
      </c>
      <c r="AZ8" s="90"/>
      <c r="BA8" s="91" t="s">
        <v>49</v>
      </c>
      <c r="BB8" s="547" t="s">
        <v>50</v>
      </c>
      <c r="BC8" s="92"/>
      <c r="BD8" s="93"/>
      <c r="BE8" s="94" t="s">
        <v>51</v>
      </c>
      <c r="BF8" s="95"/>
      <c r="BG8" s="95"/>
      <c r="BH8" s="95"/>
      <c r="BI8" s="95"/>
      <c r="BJ8" s="95"/>
      <c r="BK8" s="95"/>
      <c r="BL8" s="95"/>
      <c r="BM8" s="95"/>
      <c r="BN8" s="95"/>
      <c r="BO8" s="548">
        <v>0.5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99"/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80" t="s">
        <v>56</v>
      </c>
      <c r="CQ8" s="102" t="s">
        <v>29</v>
      </c>
      <c r="CR8" s="69">
        <f t="shared" si="6"/>
        <v>0</v>
      </c>
      <c r="CS8" s="69">
        <f t="shared" si="7"/>
        <v>0</v>
      </c>
      <c r="CT8" s="103"/>
      <c r="CU8" s="22" t="s">
        <v>45</v>
      </c>
      <c r="CV8" s="104"/>
      <c r="CW8" s="72" t="s">
        <v>42</v>
      </c>
      <c r="CX8" s="82"/>
      <c r="CY8" s="23" t="s">
        <v>57</v>
      </c>
      <c r="CZ8" s="105"/>
      <c r="DA8" s="105"/>
      <c r="DB8" s="105"/>
      <c r="DC8" s="105"/>
      <c r="DD8" s="105"/>
      <c r="DE8" s="105"/>
      <c r="DF8" s="105"/>
      <c r="DG8" s="105"/>
      <c r="DH8" s="106"/>
      <c r="DI8" s="76">
        <v>1</v>
      </c>
      <c r="DJ8" s="107"/>
      <c r="DK8" s="108"/>
    </row>
    <row r="9" spans="1:120" ht="239.4" customHeight="1" outlineLevel="1" thickTop="1" thickBot="1" x14ac:dyDescent="0.3">
      <c r="A9" s="66" t="s">
        <v>38</v>
      </c>
      <c r="B9" s="67" t="s">
        <v>58</v>
      </c>
      <c r="C9" s="68" t="s">
        <v>29</v>
      </c>
      <c r="D9" s="69">
        <f>0.5*(L9+M9+N9)+O9+Q9+2*(R9+S9)</f>
        <v>0</v>
      </c>
      <c r="E9" s="69">
        <f>L9*0.5+M9*0.5+N9*0.5+O9+P9+Q9+2*(R9+S9+T9)</f>
        <v>0</v>
      </c>
      <c r="F9" s="1739" t="s">
        <v>59</v>
      </c>
      <c r="G9" s="1740"/>
      <c r="H9" s="1740"/>
      <c r="I9" s="1740"/>
      <c r="J9" s="1740"/>
      <c r="K9" s="1740"/>
      <c r="L9" s="1740"/>
      <c r="M9" s="1740"/>
      <c r="N9" s="1740"/>
      <c r="O9" s="1740"/>
      <c r="P9" s="1740"/>
      <c r="Q9" s="1740"/>
      <c r="R9" s="1740"/>
      <c r="S9" s="1740"/>
      <c r="T9" s="1741"/>
      <c r="U9" s="76">
        <v>1</v>
      </c>
      <c r="V9" s="77"/>
      <c r="W9" s="109"/>
      <c r="X9" s="79" t="s">
        <v>43</v>
      </c>
      <c r="Y9" s="80" t="s">
        <v>60</v>
      </c>
      <c r="Z9" s="81" t="s">
        <v>29</v>
      </c>
      <c r="AA9" s="69">
        <f t="shared" si="0"/>
        <v>0</v>
      </c>
      <c r="AB9" s="69">
        <f t="shared" si="1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9" t="s">
        <v>62</v>
      </c>
      <c r="AW9" s="68" t="s">
        <v>29</v>
      </c>
      <c r="AX9" s="69">
        <f t="shared" si="2"/>
        <v>0</v>
      </c>
      <c r="AY9" s="69">
        <f t="shared" si="3"/>
        <v>0</v>
      </c>
      <c r="AZ9" s="90"/>
      <c r="BA9" s="113" t="s">
        <v>63</v>
      </c>
      <c r="BB9" s="90"/>
      <c r="BC9" s="92"/>
      <c r="BD9" s="93"/>
      <c r="BE9" s="94" t="s">
        <v>64</v>
      </c>
      <c r="BF9" s="95"/>
      <c r="BG9" s="95"/>
      <c r="BH9" s="95"/>
      <c r="BI9" s="95"/>
      <c r="BJ9" s="95"/>
      <c r="BK9" s="95"/>
      <c r="BL9" s="95"/>
      <c r="BM9" s="95"/>
      <c r="BN9" s="95"/>
      <c r="BO9" s="96">
        <v>0.5</v>
      </c>
      <c r="BP9" s="95"/>
      <c r="BQ9" s="47"/>
      <c r="BR9" s="101" t="s">
        <v>55</v>
      </c>
      <c r="BS9" s="114" t="s">
        <v>65</v>
      </c>
      <c r="BT9" s="68" t="s">
        <v>29</v>
      </c>
      <c r="BU9" s="115">
        <f t="shared" si="4"/>
        <v>6.5</v>
      </c>
      <c r="BV9" s="115">
        <f t="shared" si="5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22"/>
      <c r="CN9" s="36"/>
      <c r="CO9" s="101" t="s">
        <v>55</v>
      </c>
      <c r="CP9" s="117" t="s">
        <v>67</v>
      </c>
      <c r="CQ9" s="102" t="s">
        <v>29</v>
      </c>
      <c r="CR9" s="69">
        <f t="shared" si="6"/>
        <v>0</v>
      </c>
      <c r="CS9" s="69">
        <f t="shared" si="7"/>
        <v>0</v>
      </c>
      <c r="CT9" s="82"/>
      <c r="CU9" s="22" t="s">
        <v>68</v>
      </c>
      <c r="CV9" s="118"/>
      <c r="CW9" s="119" t="s">
        <v>42</v>
      </c>
      <c r="CX9" s="118"/>
      <c r="CY9" s="23" t="s">
        <v>57</v>
      </c>
      <c r="CZ9" s="73"/>
      <c r="DA9" s="73"/>
      <c r="DB9" s="73"/>
      <c r="DC9" s="73"/>
      <c r="DD9" s="73"/>
      <c r="DE9" s="73"/>
      <c r="DF9" s="73"/>
      <c r="DG9" s="73"/>
      <c r="DH9" s="73"/>
      <c r="DI9" s="76">
        <v>1</v>
      </c>
      <c r="DJ9" s="77"/>
      <c r="DK9" s="108"/>
      <c r="DM9" s="58"/>
      <c r="DN9" s="58"/>
    </row>
    <row r="10" spans="1:120" ht="326.39999999999998" customHeight="1" outlineLevel="1" thickTop="1" thickBot="1" x14ac:dyDescent="0.45">
      <c r="A10" s="1773" t="s">
        <v>69</v>
      </c>
      <c r="B10" s="1774"/>
      <c r="C10" s="1774"/>
      <c r="D10" s="1774"/>
      <c r="E10" s="1774"/>
      <c r="F10" s="1774"/>
      <c r="G10" s="1774"/>
      <c r="H10" s="1774"/>
      <c r="I10" s="1774"/>
      <c r="J10" s="1774"/>
      <c r="K10" s="1774"/>
      <c r="L10" s="1774"/>
      <c r="M10" s="1774"/>
      <c r="N10" s="1774"/>
      <c r="O10" s="1774"/>
      <c r="P10" s="1774"/>
      <c r="Q10" s="1774"/>
      <c r="R10" s="1774"/>
      <c r="S10" s="1774"/>
      <c r="T10" s="1774"/>
      <c r="U10" s="1774"/>
      <c r="V10" s="1775"/>
      <c r="W10" s="36"/>
      <c r="X10" s="79" t="s">
        <v>43</v>
      </c>
      <c r="Y10" s="80" t="s">
        <v>70</v>
      </c>
      <c r="Z10" s="81" t="s">
        <v>29</v>
      </c>
      <c r="AA10" s="69">
        <f t="shared" si="0"/>
        <v>1</v>
      </c>
      <c r="AB10" s="69">
        <f t="shared" si="1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72</v>
      </c>
      <c r="AW10" s="68" t="s">
        <v>29</v>
      </c>
      <c r="AX10" s="69">
        <f t="shared" si="2"/>
        <v>1</v>
      </c>
      <c r="AY10" s="69">
        <f t="shared" si="3"/>
        <v>1</v>
      </c>
      <c r="AZ10" s="74"/>
      <c r="BA10" s="124" t="s">
        <v>73</v>
      </c>
      <c r="BB10" s="134" t="s">
        <v>74</v>
      </c>
      <c r="BC10" s="82"/>
      <c r="BD10" s="110" t="s">
        <v>13</v>
      </c>
      <c r="BE10" s="23" t="s">
        <v>75</v>
      </c>
      <c r="BF10" s="73"/>
      <c r="BG10" s="73"/>
      <c r="BH10" s="73"/>
      <c r="BI10" s="73"/>
      <c r="BJ10" s="73"/>
      <c r="BK10" s="135">
        <v>1</v>
      </c>
      <c r="BL10" s="73"/>
      <c r="BM10" s="73"/>
      <c r="BN10" s="23"/>
      <c r="BO10" s="76">
        <v>1</v>
      </c>
      <c r="BP10" s="77"/>
      <c r="BQ10" s="47"/>
      <c r="BR10" s="101" t="s">
        <v>55</v>
      </c>
      <c r="BS10" s="117" t="s">
        <v>76</v>
      </c>
      <c r="BT10" s="102" t="s">
        <v>36</v>
      </c>
      <c r="BU10" s="69">
        <f t="shared" si="4"/>
        <v>3</v>
      </c>
      <c r="BV10" s="69">
        <f t="shared" si="5"/>
        <v>3</v>
      </c>
      <c r="BW10" s="123"/>
      <c r="BX10" s="124" t="s">
        <v>77</v>
      </c>
      <c r="BY10" s="125" t="s">
        <v>50</v>
      </c>
      <c r="BZ10" s="126"/>
      <c r="CA10" s="110" t="s">
        <v>13</v>
      </c>
      <c r="CB10" s="126" t="s">
        <v>78</v>
      </c>
      <c r="CC10" s="22"/>
      <c r="CD10" s="22"/>
      <c r="CE10" s="22"/>
      <c r="CF10" s="128">
        <v>1</v>
      </c>
      <c r="CG10" s="22"/>
      <c r="CH10" s="22"/>
      <c r="CI10" s="128">
        <v>1</v>
      </c>
      <c r="CJ10" s="22"/>
      <c r="CK10" s="22"/>
      <c r="CL10" s="76">
        <v>1</v>
      </c>
      <c r="CM10" s="129"/>
      <c r="CN10" s="8"/>
      <c r="CO10" s="101" t="s">
        <v>55</v>
      </c>
      <c r="CP10" s="130" t="s">
        <v>79</v>
      </c>
      <c r="CQ10" s="102" t="s">
        <v>29</v>
      </c>
      <c r="CR10" s="69">
        <f t="shared" si="6"/>
        <v>0</v>
      </c>
      <c r="CS10" s="69">
        <f t="shared" si="7"/>
        <v>0</v>
      </c>
      <c r="CT10" s="131"/>
      <c r="CU10" s="22" t="s">
        <v>45</v>
      </c>
      <c r="CV10" s="132"/>
      <c r="CW10" s="131"/>
      <c r="CX10" s="131"/>
      <c r="CY10" s="23" t="s">
        <v>57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33">
        <v>1</v>
      </c>
      <c r="DJ10" s="131"/>
      <c r="DK10" s="62"/>
      <c r="DL10" s="108"/>
      <c r="DM10" s="108"/>
      <c r="DN10" s="58"/>
    </row>
    <row r="11" spans="1:120" ht="318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36"/>
      <c r="X11" s="79" t="s">
        <v>43</v>
      </c>
      <c r="Y11" s="80" t="s">
        <v>80</v>
      </c>
      <c r="Z11" s="81" t="s">
        <v>29</v>
      </c>
      <c r="AA11" s="69">
        <f t="shared" si="0"/>
        <v>1</v>
      </c>
      <c r="AB11" s="69">
        <f t="shared" si="1"/>
        <v>3</v>
      </c>
      <c r="AC11" s="82"/>
      <c r="AD11" s="22" t="s">
        <v>45</v>
      </c>
      <c r="AE11" s="22"/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0" t="s">
        <v>82</v>
      </c>
      <c r="AW11" s="68" t="s">
        <v>29</v>
      </c>
      <c r="AX11" s="69">
        <f t="shared" si="2"/>
        <v>0</v>
      </c>
      <c r="AY11" s="69">
        <f t="shared" si="3"/>
        <v>0</v>
      </c>
      <c r="AZ11" s="74"/>
      <c r="BA11" s="124" t="s">
        <v>77</v>
      </c>
      <c r="BB11" s="134" t="s">
        <v>74</v>
      </c>
      <c r="BC11" s="145"/>
      <c r="BD11" s="82"/>
      <c r="BE11" s="23" t="s">
        <v>83</v>
      </c>
      <c r="BF11" s="73"/>
      <c r="BG11" s="73"/>
      <c r="BH11" s="73"/>
      <c r="BI11" s="73"/>
      <c r="BJ11" s="73"/>
      <c r="BK11" s="73"/>
      <c r="BL11" s="73"/>
      <c r="BM11" s="73"/>
      <c r="BN11" s="23"/>
      <c r="BO11" s="76">
        <v>1</v>
      </c>
      <c r="BP11" s="77"/>
      <c r="BQ11" s="47"/>
      <c r="BR11" s="101" t="s">
        <v>55</v>
      </c>
      <c r="BS11" s="146" t="s">
        <v>84</v>
      </c>
      <c r="BT11" s="147" t="s">
        <v>36</v>
      </c>
      <c r="BU11" s="148">
        <f t="shared" si="4"/>
        <v>10</v>
      </c>
      <c r="BV11" s="148">
        <f t="shared" si="5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56">
        <v>1</v>
      </c>
      <c r="CM11" s="77"/>
      <c r="CN11" s="136"/>
      <c r="CO11" s="137" t="s">
        <v>86</v>
      </c>
      <c r="CP11" s="138" t="s">
        <v>87</v>
      </c>
      <c r="CQ11" s="102" t="s">
        <v>29</v>
      </c>
      <c r="CR11" s="69">
        <f>0.5*(CZ11+DA11+DB11)+DC11+DE11+2*(DF11+DG11)</f>
        <v>1</v>
      </c>
      <c r="CS11" s="69">
        <f>CZ11*0.5+DA11*0.5+DB11*0.5+DC11+DD11+DE11+2*(DF11+DG11+DH11)</f>
        <v>1</v>
      </c>
      <c r="CT11" s="546"/>
      <c r="CU11" s="22" t="s">
        <v>88</v>
      </c>
      <c r="CV11" s="139" t="s">
        <v>89</v>
      </c>
      <c r="CW11" s="131"/>
      <c r="CX11" s="131"/>
      <c r="CY11" s="140" t="s">
        <v>3</v>
      </c>
      <c r="CZ11" s="141">
        <v>2</v>
      </c>
      <c r="DA11" s="131"/>
      <c r="DB11" s="131"/>
      <c r="DC11" s="131"/>
      <c r="DD11" s="131"/>
      <c r="DE11" s="131"/>
      <c r="DF11" s="131"/>
      <c r="DG11" s="131"/>
      <c r="DH11" s="131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3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43</v>
      </c>
      <c r="Y12" s="80" t="s">
        <v>90</v>
      </c>
      <c r="Z12" s="81" t="s">
        <v>29</v>
      </c>
      <c r="AA12" s="69">
        <f t="shared" si="0"/>
        <v>1</v>
      </c>
      <c r="AB12" s="69">
        <f t="shared" si="1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92</v>
      </c>
      <c r="AW12" s="68" t="s">
        <v>29</v>
      </c>
      <c r="AX12" s="69">
        <f t="shared" si="2"/>
        <v>0</v>
      </c>
      <c r="AY12" s="69">
        <f t="shared" si="3"/>
        <v>0</v>
      </c>
      <c r="AZ12" s="103"/>
      <c r="BA12" s="22" t="s">
        <v>45</v>
      </c>
      <c r="BB12" s="103"/>
      <c r="BC12" s="72" t="s">
        <v>42</v>
      </c>
      <c r="BD12" s="82"/>
      <c r="BE12" s="23" t="s">
        <v>57</v>
      </c>
      <c r="BF12" s="103"/>
      <c r="BG12" s="103"/>
      <c r="BH12" s="103"/>
      <c r="BI12" s="103"/>
      <c r="BJ12" s="103"/>
      <c r="BK12" s="103"/>
      <c r="BL12" s="103"/>
      <c r="BM12" s="103"/>
      <c r="BN12" s="22"/>
      <c r="BO12" s="76">
        <v>1</v>
      </c>
      <c r="BP12" s="77"/>
      <c r="BQ12" s="47"/>
      <c r="BR12" s="101" t="s">
        <v>55</v>
      </c>
      <c r="BS12" s="146" t="s">
        <v>84</v>
      </c>
      <c r="BT12" s="147" t="s">
        <v>93</v>
      </c>
      <c r="BU12" s="148">
        <f t="shared" si="4"/>
        <v>6</v>
      </c>
      <c r="BV12" s="148">
        <f t="shared" si="5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56">
        <v>1</v>
      </c>
      <c r="CM12" s="77"/>
      <c r="CN12" s="157"/>
      <c r="CO12" s="137" t="s">
        <v>86</v>
      </c>
      <c r="CP12" s="138" t="s">
        <v>94</v>
      </c>
      <c r="CQ12" s="102" t="s">
        <v>29</v>
      </c>
      <c r="CR12" s="69">
        <f t="shared" ref="CR12" si="8">0.5*(CZ12+DA12+DB12)+DC12+DE12+2*(DF12+DG12)</f>
        <v>1</v>
      </c>
      <c r="CS12" s="69">
        <f t="shared" ref="CS12" si="9">CZ12*0.5+DA12*0.5+DB12*0.5+DC12+DD12+DE12+2*(DF12+DG12+DH12)</f>
        <v>1</v>
      </c>
      <c r="CT12" s="131"/>
      <c r="CU12" s="22" t="s">
        <v>63</v>
      </c>
      <c r="CV12" s="139"/>
      <c r="CW12" s="131"/>
      <c r="CX12" s="131"/>
      <c r="CY12" s="140" t="s">
        <v>3</v>
      </c>
      <c r="CZ12" s="141">
        <v>2</v>
      </c>
      <c r="DA12" s="131"/>
      <c r="DB12" s="131"/>
      <c r="DC12" s="131"/>
      <c r="DD12" s="131"/>
      <c r="DE12" s="131"/>
      <c r="DF12" s="131"/>
      <c r="DG12" s="131"/>
      <c r="DH12" s="131"/>
      <c r="DI12" s="76">
        <v>1</v>
      </c>
      <c r="DJ12" s="68"/>
      <c r="DK12" s="108"/>
      <c r="DL12" s="108"/>
      <c r="DM12" s="108"/>
    </row>
    <row r="13" spans="1:120" ht="202.2" customHeight="1" outlineLevel="1" thickTop="1" thickBot="1" x14ac:dyDescent="0.4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43</v>
      </c>
      <c r="Y13" s="80" t="s">
        <v>95</v>
      </c>
      <c r="Z13" s="81" t="s">
        <v>29</v>
      </c>
      <c r="AA13" s="69">
        <f t="shared" si="0"/>
        <v>0</v>
      </c>
      <c r="AB13" s="69">
        <f t="shared" si="1"/>
        <v>0</v>
      </c>
      <c r="AC13" s="82"/>
      <c r="AD13" s="124" t="s">
        <v>77</v>
      </c>
      <c r="AE13" s="125" t="s">
        <v>50</v>
      </c>
      <c r="AF13" s="74"/>
      <c r="AG13" s="82"/>
      <c r="AH13" s="23" t="s">
        <v>96</v>
      </c>
      <c r="AI13" s="120"/>
      <c r="AJ13" s="120"/>
      <c r="AK13" s="120"/>
      <c r="AL13" s="120"/>
      <c r="AM13" s="120"/>
      <c r="AN13" s="120"/>
      <c r="AO13" s="120"/>
      <c r="AP13" s="120"/>
      <c r="AQ13" s="120"/>
      <c r="AR13" s="76">
        <v>1</v>
      </c>
      <c r="AS13" s="107"/>
      <c r="AT13" s="112"/>
      <c r="AU13" s="88" t="s">
        <v>47</v>
      </c>
      <c r="AV13" s="80" t="s">
        <v>97</v>
      </c>
      <c r="AW13" s="102" t="s">
        <v>29</v>
      </c>
      <c r="AX13" s="170">
        <f t="shared" si="2"/>
        <v>2</v>
      </c>
      <c r="AY13" s="170">
        <f t="shared" si="3"/>
        <v>4</v>
      </c>
      <c r="AZ13" s="171"/>
      <c r="BA13" s="22" t="s">
        <v>68</v>
      </c>
      <c r="BB13" s="172"/>
      <c r="BC13" s="103"/>
      <c r="BD13" s="173"/>
      <c r="BE13" s="173" t="s">
        <v>98</v>
      </c>
      <c r="BG13" s="22"/>
      <c r="BI13" s="135">
        <v>2</v>
      </c>
      <c r="BN13" s="174">
        <v>1</v>
      </c>
      <c r="BO13" s="76">
        <v>1</v>
      </c>
      <c r="BP13" s="77"/>
      <c r="BQ13" s="112"/>
      <c r="BR13" s="101" t="s">
        <v>55</v>
      </c>
      <c r="BS13" s="146" t="s">
        <v>99</v>
      </c>
      <c r="BT13" s="147" t="s">
        <v>93</v>
      </c>
      <c r="BU13" s="148">
        <f t="shared" si="4"/>
        <v>0</v>
      </c>
      <c r="BV13" s="148">
        <f t="shared" si="5"/>
        <v>0</v>
      </c>
      <c r="BW13" s="149"/>
      <c r="BX13" s="163" t="s">
        <v>73</v>
      </c>
      <c r="BY13" s="164" t="s">
        <v>50</v>
      </c>
      <c r="BZ13" s="151"/>
      <c r="CA13" s="149"/>
      <c r="CB13" s="165" t="s">
        <v>100</v>
      </c>
      <c r="CC13" s="150"/>
      <c r="CD13" s="150"/>
      <c r="CE13" s="150"/>
      <c r="CF13" s="150"/>
      <c r="CG13" s="150"/>
      <c r="CH13" s="154"/>
      <c r="CI13" s="154"/>
      <c r="CJ13" s="166"/>
      <c r="CK13" s="155"/>
      <c r="CL13" s="156">
        <v>1</v>
      </c>
      <c r="CM13" s="77"/>
      <c r="CN13" s="8"/>
      <c r="CO13" s="137" t="s">
        <v>86</v>
      </c>
      <c r="CP13" s="130" t="s">
        <v>101</v>
      </c>
      <c r="CQ13" s="102" t="s">
        <v>29</v>
      </c>
      <c r="CR13" s="69">
        <f>0.5*(CZ13+DA13+DB13)+DC13+DE13+2*(DF13+DG13)</f>
        <v>2</v>
      </c>
      <c r="CS13" s="69">
        <f>CZ13*0.5+DA13*0.5+DB13*0.5+DC13+DD13+DE13+2*(DF13+DG13+DH13)</f>
        <v>2</v>
      </c>
      <c r="CT13" s="546"/>
      <c r="CU13" s="22" t="s">
        <v>88</v>
      </c>
      <c r="CV13" s="139" t="s">
        <v>89</v>
      </c>
      <c r="CW13" s="131"/>
      <c r="CX13" s="131"/>
      <c r="CY13" s="140" t="s">
        <v>3</v>
      </c>
      <c r="CZ13" s="141">
        <v>4</v>
      </c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865" t="s">
        <v>102</v>
      </c>
      <c r="DK13" s="108"/>
      <c r="DL13" s="108"/>
      <c r="DM13" s="108"/>
    </row>
    <row r="14" spans="1:120" ht="244.2" customHeight="1" outlineLevel="1" thickTop="1" thickBot="1" x14ac:dyDescent="0.4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79" t="s">
        <v>43</v>
      </c>
      <c r="Y14" s="117" t="s">
        <v>103</v>
      </c>
      <c r="Z14" s="81" t="s">
        <v>29</v>
      </c>
      <c r="AA14" s="69">
        <f t="shared" si="0"/>
        <v>0</v>
      </c>
      <c r="AB14" s="69">
        <f t="shared" si="1"/>
        <v>0</v>
      </c>
      <c r="AC14" s="158"/>
      <c r="AD14" s="124" t="s">
        <v>77</v>
      </c>
      <c r="AE14" s="125" t="s">
        <v>50</v>
      </c>
      <c r="AF14" s="74"/>
      <c r="AG14" s="74"/>
      <c r="AH14" s="23" t="s">
        <v>104</v>
      </c>
      <c r="AI14" s="159"/>
      <c r="AJ14" s="159"/>
      <c r="AK14" s="159"/>
      <c r="AL14" s="159"/>
      <c r="AM14" s="159"/>
      <c r="AN14" s="159"/>
      <c r="AO14" s="159"/>
      <c r="AP14" s="159"/>
      <c r="AQ14" s="160"/>
      <c r="AR14" s="76">
        <v>1</v>
      </c>
      <c r="AS14" s="129"/>
      <c r="AT14" s="112"/>
      <c r="AU14" s="549" t="s">
        <v>47</v>
      </c>
      <c r="AV14" s="550" t="s">
        <v>105</v>
      </c>
      <c r="AW14" s="551" t="s">
        <v>29</v>
      </c>
      <c r="AX14" s="552">
        <f t="shared" ref="AX14:AX22" si="10">0.5*(BF14+BG14+BH14)+BI14+BK14+2*(BL14+BM14)</f>
        <v>2</v>
      </c>
      <c r="AY14" s="552">
        <f t="shared" ref="AY14:AY22" si="11">BF14*0.5+BG14*0.5+BH14*0.5+BI14+BJ14+BK14+2*(BL14+BM14+BN14)</f>
        <v>2</v>
      </c>
      <c r="AZ14" s="553"/>
      <c r="BA14" s="554" t="s">
        <v>106</v>
      </c>
      <c r="BB14" s="555"/>
      <c r="BC14" s="553"/>
      <c r="BD14" s="556"/>
      <c r="BE14" s="556" t="s">
        <v>91</v>
      </c>
      <c r="BF14" s="557"/>
      <c r="BG14" s="557"/>
      <c r="BH14" s="557"/>
      <c r="BI14" s="558"/>
      <c r="BJ14" s="557"/>
      <c r="BK14" s="559">
        <v>2</v>
      </c>
      <c r="BL14" s="557"/>
      <c r="BM14" s="557"/>
      <c r="BN14" s="557"/>
      <c r="BO14" s="560">
        <v>1</v>
      </c>
      <c r="BP14" s="561"/>
      <c r="BQ14" s="162"/>
      <c r="BR14" s="176" t="s">
        <v>107</v>
      </c>
      <c r="BS14" s="177" t="s">
        <v>108</v>
      </c>
      <c r="BT14" s="147" t="s">
        <v>93</v>
      </c>
      <c r="BU14" s="69">
        <f t="shared" si="4"/>
        <v>0</v>
      </c>
      <c r="BV14" s="69">
        <f t="shared" si="5"/>
        <v>0</v>
      </c>
      <c r="BW14" s="131"/>
      <c r="BX14" s="22" t="s">
        <v>45</v>
      </c>
      <c r="BY14" s="132"/>
      <c r="BZ14" s="131"/>
      <c r="CA14" s="131"/>
      <c r="CB14" s="178"/>
      <c r="CC14" s="131"/>
      <c r="CD14" s="131"/>
      <c r="CE14" s="131"/>
      <c r="CF14" s="131"/>
      <c r="CG14" s="131"/>
      <c r="CH14" s="131"/>
      <c r="CI14" s="131"/>
      <c r="CJ14" s="131"/>
      <c r="CK14" s="131"/>
      <c r="CL14" s="133">
        <v>1</v>
      </c>
      <c r="CM14" s="131"/>
      <c r="CN14" s="26"/>
      <c r="CO14" s="101" t="s">
        <v>55</v>
      </c>
      <c r="CP14" s="117" t="s">
        <v>109</v>
      </c>
      <c r="CQ14" s="102" t="s">
        <v>29</v>
      </c>
      <c r="CR14" s="69">
        <f>0.5*(CZ14+DA14+DB14)+DC14+DE14+2*(DF14+DG14)</f>
        <v>0</v>
      </c>
      <c r="CS14" s="69">
        <f>CZ14*0.5+DA14*0.5+DB14*0.5+DC14+DD14+DE14+2*(DF14+DG14+DH14)</f>
        <v>0</v>
      </c>
      <c r="CT14" s="103"/>
      <c r="CU14" s="22" t="s">
        <v>45</v>
      </c>
      <c r="CV14" s="104"/>
      <c r="CW14" s="72" t="s">
        <v>42</v>
      </c>
      <c r="CX14" s="82"/>
      <c r="CY14" s="23" t="s">
        <v>57</v>
      </c>
      <c r="CZ14" s="73"/>
      <c r="DA14" s="73"/>
      <c r="DB14" s="73"/>
      <c r="DC14" s="73"/>
      <c r="DD14" s="73"/>
      <c r="DE14" s="73"/>
      <c r="DF14" s="73"/>
      <c r="DG14" s="73"/>
      <c r="DH14" s="23"/>
      <c r="DI14" s="76">
        <v>1</v>
      </c>
      <c r="DJ14" s="865" t="s">
        <v>110</v>
      </c>
      <c r="DK14" s="108"/>
      <c r="DL14" s="108"/>
      <c r="DM14" s="108"/>
    </row>
    <row r="15" spans="1:120" ht="175.2" outlineLevel="1" thickTop="1" thickBot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 s="79" t="s">
        <v>43</v>
      </c>
      <c r="Y15" s="168" t="s">
        <v>111</v>
      </c>
      <c r="Z15" s="81" t="s">
        <v>29</v>
      </c>
      <c r="AA15" s="115">
        <f t="shared" si="0"/>
        <v>0</v>
      </c>
      <c r="AB15" s="115">
        <f t="shared" si="1"/>
        <v>0</v>
      </c>
      <c r="AC15" s="22"/>
      <c r="AD15" s="22" t="s">
        <v>45</v>
      </c>
      <c r="AE15" s="70"/>
      <c r="AF15" s="72" t="s">
        <v>42</v>
      </c>
      <c r="AG15" s="73"/>
      <c r="AH15" s="23" t="s">
        <v>96</v>
      </c>
      <c r="AI15" s="169"/>
      <c r="AJ15" s="169"/>
      <c r="AK15" s="169"/>
      <c r="AL15" s="169"/>
      <c r="AM15" s="169"/>
      <c r="AN15" s="169"/>
      <c r="AO15" s="169"/>
      <c r="AP15" s="169"/>
      <c r="AQ15" s="160"/>
      <c r="AR15" s="76">
        <v>1</v>
      </c>
      <c r="AS15" s="129"/>
      <c r="AT15" s="112"/>
      <c r="AU15" s="88" t="s">
        <v>47</v>
      </c>
      <c r="AV15" s="89" t="s">
        <v>112</v>
      </c>
      <c r="AW15" s="68" t="s">
        <v>29</v>
      </c>
      <c r="AX15" s="69">
        <f t="shared" si="10"/>
        <v>0</v>
      </c>
      <c r="AY15" s="69">
        <f t="shared" si="11"/>
        <v>0</v>
      </c>
      <c r="AZ15" s="90"/>
      <c r="BA15" s="91" t="s">
        <v>49</v>
      </c>
      <c r="BB15" s="547" t="s">
        <v>50</v>
      </c>
      <c r="BC15" s="92"/>
      <c r="BD15" s="93"/>
      <c r="BE15" s="94" t="s">
        <v>51</v>
      </c>
      <c r="BF15" s="95"/>
      <c r="BG15" s="95"/>
      <c r="BH15" s="95"/>
      <c r="BI15" s="95"/>
      <c r="BJ15" s="95"/>
      <c r="BK15" s="95"/>
      <c r="BL15" s="95"/>
      <c r="BM15" s="95"/>
      <c r="BN15" s="95"/>
      <c r="BO15" s="96">
        <v>0.5</v>
      </c>
      <c r="BP15" s="95"/>
      <c r="BQ15" s="175"/>
      <c r="BR15" s="176" t="s">
        <v>107</v>
      </c>
      <c r="BS15" s="80" t="s">
        <v>113</v>
      </c>
      <c r="BT15" s="147" t="s">
        <v>93</v>
      </c>
      <c r="BU15" s="183">
        <f t="shared" si="4"/>
        <v>1</v>
      </c>
      <c r="BV15" s="183">
        <f t="shared" si="5"/>
        <v>2</v>
      </c>
      <c r="BW15" s="82"/>
      <c r="BX15" s="22" t="s">
        <v>45</v>
      </c>
      <c r="BY15" s="118"/>
      <c r="BZ15" s="72" t="s">
        <v>42</v>
      </c>
      <c r="CA15" s="74"/>
      <c r="CB15" s="23" t="s">
        <v>83</v>
      </c>
      <c r="CC15" s="22"/>
      <c r="CD15" s="22"/>
      <c r="CE15" s="22"/>
      <c r="CF15" s="184">
        <v>1</v>
      </c>
      <c r="CG15" s="86">
        <v>1</v>
      </c>
      <c r="CH15" s="185"/>
      <c r="CI15" s="22"/>
      <c r="CJ15" s="22"/>
      <c r="CK15" s="22"/>
      <c r="CL15" s="76">
        <v>1</v>
      </c>
      <c r="CM15" s="77"/>
      <c r="CN15" s="36"/>
      <c r="CO15" s="101" t="s">
        <v>55</v>
      </c>
      <c r="CP15" s="179" t="s">
        <v>114</v>
      </c>
      <c r="CQ15" s="102" t="s">
        <v>29</v>
      </c>
      <c r="CR15" s="69">
        <f t="shared" ref="CR15:CR22" si="12">0.5*(CZ15+DA15+DB15)+DC15+DE15+2*(DF15+DG15)</f>
        <v>0</v>
      </c>
      <c r="CS15" s="69">
        <f t="shared" ref="CS15:CS22" si="13">CZ15*0.5+DA15*0.5+DB15*0.5+DC15+DD15+DE15+2*(DF15+DG15+DH15)</f>
        <v>0</v>
      </c>
      <c r="CT15" s="103"/>
      <c r="CU15" s="22" t="s">
        <v>45</v>
      </c>
      <c r="CV15" s="172"/>
      <c r="CW15" s="72" t="s">
        <v>42</v>
      </c>
      <c r="CX15" s="82"/>
      <c r="CY15" s="23" t="s">
        <v>57</v>
      </c>
      <c r="DH15" s="22"/>
      <c r="DI15" s="76">
        <v>1</v>
      </c>
      <c r="DJ15" s="107"/>
      <c r="DK15" s="108"/>
      <c r="DL15" s="108"/>
      <c r="DM15" s="108"/>
    </row>
    <row r="16" spans="1:120" ht="231.6" customHeight="1" outlineLevel="1" thickTop="1" thickBot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43</v>
      </c>
      <c r="Y16" s="117" t="s">
        <v>115</v>
      </c>
      <c r="Z16" s="81" t="s">
        <v>29</v>
      </c>
      <c r="AA16" s="69">
        <f t="shared" si="0"/>
        <v>0</v>
      </c>
      <c r="AB16" s="69">
        <f t="shared" si="1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76">
        <v>1</v>
      </c>
      <c r="AS16" s="181"/>
      <c r="AT16" s="112"/>
      <c r="AU16" s="88" t="s">
        <v>47</v>
      </c>
      <c r="AV16" s="89" t="s">
        <v>117</v>
      </c>
      <c r="AW16" s="68" t="s">
        <v>29</v>
      </c>
      <c r="AX16" s="69">
        <f t="shared" si="10"/>
        <v>0</v>
      </c>
      <c r="AY16" s="69">
        <f t="shared" si="11"/>
        <v>0</v>
      </c>
      <c r="AZ16" s="90"/>
      <c r="BA16" s="113" t="s">
        <v>63</v>
      </c>
      <c r="BB16" s="90"/>
      <c r="BC16" s="92"/>
      <c r="BD16" s="93"/>
      <c r="BE16" s="94" t="s">
        <v>118</v>
      </c>
      <c r="BF16" s="95"/>
      <c r="BG16" s="95"/>
      <c r="BH16" s="95"/>
      <c r="BI16" s="95"/>
      <c r="BJ16" s="95"/>
      <c r="BK16" s="95"/>
      <c r="BL16" s="95"/>
      <c r="BM16" s="95"/>
      <c r="BN16" s="95"/>
      <c r="BO16" s="96">
        <v>0.5</v>
      </c>
      <c r="BP16" s="95"/>
      <c r="BQ16" s="182"/>
      <c r="BR16" s="176" t="s">
        <v>107</v>
      </c>
      <c r="BS16" s="186" t="s">
        <v>119</v>
      </c>
      <c r="BT16" s="147" t="s">
        <v>93</v>
      </c>
      <c r="BU16" s="69">
        <f t="shared" si="4"/>
        <v>0</v>
      </c>
      <c r="BV16" s="69">
        <f t="shared" si="5"/>
        <v>0</v>
      </c>
      <c r="BW16" s="82"/>
      <c r="BX16" s="22" t="s">
        <v>45</v>
      </c>
      <c r="BY16" s="118"/>
      <c r="BZ16" s="72" t="s">
        <v>42</v>
      </c>
      <c r="CA16" s="187"/>
      <c r="CB16" s="22"/>
      <c r="CC16" s="74"/>
      <c r="CD16" s="74"/>
      <c r="CE16" s="74"/>
      <c r="CF16" s="74"/>
      <c r="CG16" s="74"/>
      <c r="CH16" s="74"/>
      <c r="CI16" s="74"/>
      <c r="CJ16" s="74"/>
      <c r="CK16" s="74"/>
      <c r="CL16" s="76">
        <v>1</v>
      </c>
      <c r="CM16" s="77"/>
      <c r="CN16" s="36"/>
      <c r="CO16" s="101" t="s">
        <v>55</v>
      </c>
      <c r="CP16" s="130" t="s">
        <v>120</v>
      </c>
      <c r="CQ16" s="102" t="s">
        <v>29</v>
      </c>
      <c r="CR16" s="69">
        <f t="shared" si="12"/>
        <v>0</v>
      </c>
      <c r="CS16" s="69">
        <f t="shared" si="13"/>
        <v>0</v>
      </c>
      <c r="CT16" s="131"/>
      <c r="CU16" s="22" t="s">
        <v>45</v>
      </c>
      <c r="CV16" s="132"/>
      <c r="CW16" s="131"/>
      <c r="CX16" s="131"/>
      <c r="CY16" s="23" t="s">
        <v>57</v>
      </c>
      <c r="CZ16" s="131"/>
      <c r="DA16" s="131"/>
      <c r="DB16" s="131"/>
      <c r="DC16" s="131"/>
      <c r="DD16" s="131"/>
      <c r="DE16" s="131"/>
      <c r="DF16" s="131"/>
      <c r="DG16" s="131"/>
      <c r="DH16" s="131"/>
      <c r="DI16" s="133">
        <v>1</v>
      </c>
      <c r="DJ16" s="131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 x14ac:dyDescent="0.3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79" t="s">
        <v>43</v>
      </c>
      <c r="Y17" s="117" t="s">
        <v>121</v>
      </c>
      <c r="Z17" s="81" t="s">
        <v>29</v>
      </c>
      <c r="AA17" s="69">
        <f t="shared" si="0"/>
        <v>0.5</v>
      </c>
      <c r="AB17" s="69">
        <f t="shared" si="1"/>
        <v>0.5</v>
      </c>
      <c r="AC17" s="82"/>
      <c r="AD17" s="22" t="s">
        <v>68</v>
      </c>
      <c r="AE17" s="103"/>
      <c r="AF17" s="72" t="s">
        <v>42</v>
      </c>
      <c r="AG17" s="82"/>
      <c r="AH17" s="23" t="s">
        <v>57</v>
      </c>
      <c r="AI17" s="83"/>
      <c r="AJ17" s="84">
        <v>1</v>
      </c>
      <c r="AK17" s="83"/>
      <c r="AL17" s="83"/>
      <c r="AM17" s="83"/>
      <c r="AN17" s="83"/>
      <c r="AO17" s="83"/>
      <c r="AP17" s="83"/>
      <c r="AQ17" s="83"/>
      <c r="AR17" s="76">
        <v>1</v>
      </c>
      <c r="AS17" s="129"/>
      <c r="AT17" s="112"/>
      <c r="AU17" s="88" t="s">
        <v>47</v>
      </c>
      <c r="AV17" s="80" t="s">
        <v>122</v>
      </c>
      <c r="AW17" s="102" t="s">
        <v>29</v>
      </c>
      <c r="AX17" s="170">
        <f t="shared" si="10"/>
        <v>1</v>
      </c>
      <c r="AY17" s="170">
        <f t="shared" si="11"/>
        <v>1</v>
      </c>
      <c r="AZ17" s="171"/>
      <c r="BA17" s="22" t="s">
        <v>45</v>
      </c>
      <c r="BB17" s="189"/>
      <c r="BC17" s="72"/>
      <c r="BD17" s="110" t="s">
        <v>13</v>
      </c>
      <c r="BE17" s="23" t="s">
        <v>91</v>
      </c>
      <c r="BF17" s="73"/>
      <c r="BG17" s="73"/>
      <c r="BH17" s="73"/>
      <c r="BI17" s="73"/>
      <c r="BJ17" s="73"/>
      <c r="BK17" s="135">
        <v>1</v>
      </c>
      <c r="BL17" s="73"/>
      <c r="BM17" s="73"/>
      <c r="BN17" s="23"/>
      <c r="BO17" s="76">
        <v>1</v>
      </c>
      <c r="BP17" s="190"/>
      <c r="BQ17" s="162"/>
      <c r="BR17" s="176" t="s">
        <v>107</v>
      </c>
      <c r="BS17" s="80" t="s">
        <v>123</v>
      </c>
      <c r="BT17" s="147" t="s">
        <v>93</v>
      </c>
      <c r="BU17" s="69">
        <f t="shared" si="4"/>
        <v>0</v>
      </c>
      <c r="BV17" s="69">
        <f t="shared" si="5"/>
        <v>0</v>
      </c>
      <c r="BW17" s="82"/>
      <c r="BX17" s="122" t="s">
        <v>77</v>
      </c>
      <c r="BY17" s="201" t="s">
        <v>50</v>
      </c>
      <c r="BZ17" s="72" t="s">
        <v>42</v>
      </c>
      <c r="CA17" s="23"/>
      <c r="CB17" s="22"/>
      <c r="CC17" s="74"/>
      <c r="CD17" s="74"/>
      <c r="CE17" s="74"/>
      <c r="CF17" s="74"/>
      <c r="CG17" s="74"/>
      <c r="CH17" s="74"/>
      <c r="CI17" s="74"/>
      <c r="CJ17" s="74"/>
      <c r="CK17" s="74"/>
      <c r="CL17" s="76">
        <v>1</v>
      </c>
      <c r="CM17" s="103"/>
      <c r="CN17" s="36"/>
      <c r="CO17" s="101" t="s">
        <v>55</v>
      </c>
      <c r="CP17" s="117" t="s">
        <v>124</v>
      </c>
      <c r="CQ17" s="102" t="s">
        <v>29</v>
      </c>
      <c r="CR17" s="69">
        <f t="shared" si="12"/>
        <v>0</v>
      </c>
      <c r="CS17" s="69">
        <f t="shared" si="13"/>
        <v>2</v>
      </c>
      <c r="CT17" s="82"/>
      <c r="CU17" s="22" t="s">
        <v>45</v>
      </c>
      <c r="CV17" s="118"/>
      <c r="CW17" s="72" t="s">
        <v>42</v>
      </c>
      <c r="CX17" s="73"/>
      <c r="CY17" s="23" t="s">
        <v>57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56">
        <v>1</v>
      </c>
      <c r="DJ17" s="77"/>
    </row>
    <row r="18" spans="1:115" ht="210.6" customHeight="1" outlineLevel="1" thickTop="1" thickBot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47</v>
      </c>
      <c r="AV18" s="80" t="s">
        <v>125</v>
      </c>
      <c r="AW18" s="102" t="s">
        <v>29</v>
      </c>
      <c r="AX18" s="69">
        <f t="shared" si="10"/>
        <v>2</v>
      </c>
      <c r="AY18" s="69">
        <f t="shared" si="11"/>
        <v>4</v>
      </c>
      <c r="AZ18" s="82"/>
      <c r="BA18" s="22" t="s">
        <v>45</v>
      </c>
      <c r="BB18" s="103"/>
      <c r="BC18" s="103"/>
      <c r="BD18" s="82"/>
      <c r="BE18" s="23" t="s">
        <v>83</v>
      </c>
      <c r="BF18" s="103"/>
      <c r="BG18" s="103"/>
      <c r="BH18" s="103"/>
      <c r="BI18" s="135">
        <v>2</v>
      </c>
      <c r="BJ18" s="103"/>
      <c r="BK18" s="103"/>
      <c r="BL18" s="103"/>
      <c r="BM18" s="192"/>
      <c r="BN18" s="174">
        <v>1</v>
      </c>
      <c r="BO18" s="76">
        <v>1</v>
      </c>
      <c r="BP18" s="77"/>
      <c r="BQ18" s="47"/>
      <c r="BR18" s="176" t="s">
        <v>107</v>
      </c>
      <c r="BS18" s="193" t="s">
        <v>126</v>
      </c>
      <c r="BT18" s="147" t="s">
        <v>93</v>
      </c>
      <c r="BU18" s="194">
        <f t="shared" si="4"/>
        <v>0</v>
      </c>
      <c r="BV18" s="194">
        <f t="shared" si="5"/>
        <v>0</v>
      </c>
      <c r="BW18" s="195"/>
      <c r="BX18" s="124" t="s">
        <v>77</v>
      </c>
      <c r="BY18" s="201" t="s">
        <v>50</v>
      </c>
      <c r="BZ18" s="119" t="s">
        <v>42</v>
      </c>
      <c r="CA18" s="195"/>
      <c r="CB18" s="196"/>
      <c r="CC18" s="197"/>
      <c r="CD18" s="197"/>
      <c r="CE18" s="197"/>
      <c r="CF18" s="197"/>
      <c r="CG18" s="197"/>
      <c r="CH18" s="197"/>
      <c r="CI18" s="197"/>
      <c r="CJ18" s="197"/>
      <c r="CK18" s="197"/>
      <c r="CL18" s="76">
        <v>1</v>
      </c>
      <c r="CM18" s="77"/>
      <c r="CN18" s="36"/>
      <c r="CO18" s="101" t="s">
        <v>55</v>
      </c>
      <c r="CP18" s="117" t="s">
        <v>127</v>
      </c>
      <c r="CQ18" s="102" t="s">
        <v>29</v>
      </c>
      <c r="CR18" s="170">
        <f t="shared" si="12"/>
        <v>0</v>
      </c>
      <c r="CS18" s="170">
        <f t="shared" si="13"/>
        <v>0</v>
      </c>
      <c r="CT18" s="82"/>
      <c r="CU18" s="124" t="s">
        <v>77</v>
      </c>
      <c r="CV18" s="402" t="s">
        <v>50</v>
      </c>
      <c r="CW18" s="72" t="s">
        <v>42</v>
      </c>
      <c r="CX18" s="173"/>
      <c r="CY18" s="23" t="s">
        <v>57</v>
      </c>
      <c r="CZ18" s="187"/>
      <c r="DA18" s="187"/>
      <c r="DB18" s="187"/>
      <c r="DC18" s="187"/>
      <c r="DD18" s="187"/>
      <c r="DE18" s="187"/>
      <c r="DF18" s="187"/>
      <c r="DG18" s="187"/>
      <c r="DH18" s="191"/>
      <c r="DI18" s="76">
        <v>1</v>
      </c>
      <c r="DJ18" s="77"/>
    </row>
    <row r="19" spans="1:115" ht="235.2" customHeight="1" outlineLevel="1" thickTop="1" thickBot="1" x14ac:dyDescent="0.3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80" t="s">
        <v>128</v>
      </c>
      <c r="AW19" s="102" t="s">
        <v>29</v>
      </c>
      <c r="AX19" s="69">
        <f t="shared" si="10"/>
        <v>1</v>
      </c>
      <c r="AY19" s="69">
        <f t="shared" si="11"/>
        <v>2</v>
      </c>
      <c r="AZ19" s="198"/>
      <c r="BA19" s="22" t="s">
        <v>45</v>
      </c>
      <c r="BB19" s="104"/>
      <c r="BC19" s="119" t="s">
        <v>42</v>
      </c>
      <c r="BD19" s="82"/>
      <c r="BE19" s="23" t="s">
        <v>129</v>
      </c>
      <c r="BF19" s="22"/>
      <c r="BG19" s="22"/>
      <c r="BH19" s="22"/>
      <c r="BI19" s="135">
        <v>1</v>
      </c>
      <c r="BJ19" s="174">
        <v>1</v>
      </c>
      <c r="BK19" s="22"/>
      <c r="BL19" s="22"/>
      <c r="BM19" s="188"/>
      <c r="BN19" s="199"/>
      <c r="BO19" s="156">
        <v>1</v>
      </c>
      <c r="BP19" s="107"/>
      <c r="BQ19" s="112"/>
      <c r="BR19" s="176" t="s">
        <v>107</v>
      </c>
      <c r="BS19" s="114" t="s">
        <v>130</v>
      </c>
      <c r="BT19" s="147" t="s">
        <v>93</v>
      </c>
      <c r="BU19" s="69">
        <f t="shared" si="4"/>
        <v>1</v>
      </c>
      <c r="BV19" s="69">
        <f t="shared" si="5"/>
        <v>3</v>
      </c>
      <c r="BW19" s="200"/>
      <c r="BX19" s="201" t="s">
        <v>77</v>
      </c>
      <c r="BY19" s="201" t="s">
        <v>50</v>
      </c>
      <c r="BZ19" s="200"/>
      <c r="CA19" s="200"/>
      <c r="CB19" s="23" t="s">
        <v>131</v>
      </c>
      <c r="CC19" s="202"/>
      <c r="CD19" s="202"/>
      <c r="CE19" s="202"/>
      <c r="CF19" s="84">
        <v>1</v>
      </c>
      <c r="CG19" s="202"/>
      <c r="CH19" s="202"/>
      <c r="CI19" s="202"/>
      <c r="CJ19" s="202"/>
      <c r="CK19" s="86">
        <v>1</v>
      </c>
      <c r="CL19" s="76">
        <v>1</v>
      </c>
      <c r="CM19" s="77"/>
      <c r="CN19" s="36"/>
      <c r="CO19" s="101" t="s">
        <v>55</v>
      </c>
      <c r="CP19" s="130" t="s">
        <v>132</v>
      </c>
      <c r="CQ19" s="102" t="s">
        <v>29</v>
      </c>
      <c r="CR19" s="69">
        <f t="shared" si="12"/>
        <v>0</v>
      </c>
      <c r="CS19" s="69">
        <f t="shared" si="13"/>
        <v>0</v>
      </c>
      <c r="CT19" s="131"/>
      <c r="CU19" s="22" t="s">
        <v>45</v>
      </c>
      <c r="CV19" s="132"/>
      <c r="CW19" s="131"/>
      <c r="CX19" s="131"/>
      <c r="CY19" s="23" t="s">
        <v>57</v>
      </c>
      <c r="CZ19" s="131"/>
      <c r="DA19" s="131"/>
      <c r="DB19" s="131"/>
      <c r="DC19" s="131"/>
      <c r="DD19" s="131"/>
      <c r="DE19" s="131"/>
      <c r="DF19" s="131"/>
      <c r="DG19" s="131"/>
      <c r="DH19" s="131"/>
      <c r="DI19" s="133">
        <v>1</v>
      </c>
      <c r="DJ19" s="131"/>
    </row>
    <row r="20" spans="1:115" ht="207" customHeight="1" outlineLevel="1" thickTop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80" t="s">
        <v>133</v>
      </c>
      <c r="AW20" s="102" t="s">
        <v>29</v>
      </c>
      <c r="AX20" s="115">
        <f t="shared" si="10"/>
        <v>0</v>
      </c>
      <c r="AY20" s="115">
        <f t="shared" si="11"/>
        <v>0</v>
      </c>
      <c r="AZ20" s="82"/>
      <c r="BA20" s="22" t="s">
        <v>45</v>
      </c>
      <c r="BB20" s="103"/>
      <c r="BC20" s="72" t="s">
        <v>42</v>
      </c>
      <c r="BD20" s="82"/>
      <c r="BE20" s="103"/>
      <c r="BF20" s="73"/>
      <c r="BG20" s="73"/>
      <c r="BH20" s="73"/>
      <c r="BI20" s="73"/>
      <c r="BJ20" s="73"/>
      <c r="BK20" s="73"/>
      <c r="BL20" s="73"/>
      <c r="BM20" s="73"/>
      <c r="BN20" s="205"/>
      <c r="BO20" s="76">
        <v>1</v>
      </c>
      <c r="BP20" s="77"/>
      <c r="BQ20" s="112"/>
      <c r="BR20" s="176" t="s">
        <v>107</v>
      </c>
      <c r="BS20" s="80" t="s">
        <v>134</v>
      </c>
      <c r="BT20" s="147" t="s">
        <v>93</v>
      </c>
      <c r="BU20" s="69">
        <f t="shared" si="4"/>
        <v>0</v>
      </c>
      <c r="BV20" s="69">
        <f t="shared" si="5"/>
        <v>0</v>
      </c>
      <c r="BW20" s="103"/>
      <c r="BX20" s="124" t="s">
        <v>77</v>
      </c>
      <c r="BY20" s="201" t="s">
        <v>50</v>
      </c>
      <c r="BZ20" s="72" t="s">
        <v>42</v>
      </c>
      <c r="CA20" s="73"/>
      <c r="CB20" s="172"/>
      <c r="CC20" s="74"/>
      <c r="CD20" s="74"/>
      <c r="CE20" s="206"/>
      <c r="CF20" s="74"/>
      <c r="CG20" s="74"/>
      <c r="CH20" s="74"/>
      <c r="CI20" s="74"/>
      <c r="CJ20" s="74"/>
      <c r="CK20" s="74"/>
      <c r="CL20" s="76">
        <v>1</v>
      </c>
      <c r="CM20" s="77"/>
      <c r="CN20" s="203"/>
      <c r="CO20" s="101" t="s">
        <v>55</v>
      </c>
      <c r="CP20" s="117" t="s">
        <v>135</v>
      </c>
      <c r="CQ20" s="102" t="s">
        <v>29</v>
      </c>
      <c r="CR20" s="69">
        <f t="shared" si="12"/>
        <v>0</v>
      </c>
      <c r="CS20" s="69">
        <f t="shared" si="13"/>
        <v>0</v>
      </c>
      <c r="CT20" s="82"/>
      <c r="CU20" s="22" t="s">
        <v>45</v>
      </c>
      <c r="CV20" s="204"/>
      <c r="CW20" s="72" t="s">
        <v>42</v>
      </c>
      <c r="CX20" s="73"/>
      <c r="CY20" s="23" t="s">
        <v>57</v>
      </c>
      <c r="CZ20" s="22"/>
      <c r="DA20" s="22"/>
      <c r="DB20" s="22"/>
      <c r="DC20" s="22"/>
      <c r="DD20" s="22"/>
      <c r="DE20" s="22"/>
      <c r="DF20" s="22"/>
      <c r="DG20" s="22"/>
      <c r="DH20" s="22"/>
      <c r="DI20" s="76">
        <v>1</v>
      </c>
      <c r="DJ20" s="77"/>
    </row>
    <row r="21" spans="1:115" ht="225.6" customHeight="1" outlineLevel="1" x14ac:dyDescent="0.2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89" t="s">
        <v>136</v>
      </c>
      <c r="AW21" s="68" t="s">
        <v>29</v>
      </c>
      <c r="AX21" s="69">
        <f t="shared" si="10"/>
        <v>0</v>
      </c>
      <c r="AY21" s="69">
        <f t="shared" si="11"/>
        <v>0</v>
      </c>
      <c r="AZ21" s="90"/>
      <c r="BA21" s="113" t="s">
        <v>68</v>
      </c>
      <c r="BB21" s="90"/>
      <c r="BC21" s="92"/>
      <c r="BD21" s="93"/>
      <c r="BE21" s="161" t="s">
        <v>137</v>
      </c>
      <c r="BF21" s="95"/>
      <c r="BG21" s="95"/>
      <c r="BH21" s="95"/>
      <c r="BI21" s="95"/>
      <c r="BJ21" s="95"/>
      <c r="BK21" s="95"/>
      <c r="BL21" s="95"/>
      <c r="BM21" s="95"/>
      <c r="BN21" s="95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101" t="s">
        <v>55</v>
      </c>
      <c r="CP21" s="117" t="s">
        <v>138</v>
      </c>
      <c r="CQ21" s="102" t="s">
        <v>29</v>
      </c>
      <c r="CR21" s="115">
        <f t="shared" si="12"/>
        <v>0</v>
      </c>
      <c r="CS21" s="115">
        <f t="shared" si="13"/>
        <v>0</v>
      </c>
      <c r="CT21" s="82"/>
      <c r="CU21" s="22" t="s">
        <v>68</v>
      </c>
      <c r="CV21" s="118"/>
      <c r="CW21" s="72" t="s">
        <v>42</v>
      </c>
      <c r="CX21" s="73"/>
      <c r="CY21" s="23" t="s">
        <v>57</v>
      </c>
      <c r="CZ21" s="105"/>
      <c r="DA21" s="105"/>
      <c r="DB21" s="105"/>
      <c r="DC21" s="105"/>
      <c r="DD21" s="105"/>
      <c r="DE21" s="105"/>
      <c r="DF21" s="105"/>
      <c r="DG21" s="105"/>
      <c r="DH21" s="105"/>
      <c r="DI21" s="76">
        <v>1</v>
      </c>
      <c r="DJ21" s="207"/>
    </row>
    <row r="22" spans="1:115" ht="139.19999999999999" outlineLevel="1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88" t="s">
        <v>47</v>
      </c>
      <c r="AV22" s="98" t="s">
        <v>139</v>
      </c>
      <c r="AW22" s="102" t="s">
        <v>29</v>
      </c>
      <c r="AX22" s="183">
        <f t="shared" si="10"/>
        <v>0</v>
      </c>
      <c r="AY22" s="183">
        <f t="shared" si="11"/>
        <v>0</v>
      </c>
      <c r="AZ22" s="178"/>
      <c r="BA22" s="22" t="s">
        <v>45</v>
      </c>
      <c r="BB22" s="131"/>
      <c r="BC22" s="178"/>
      <c r="BD22" s="178"/>
      <c r="BE22" s="178"/>
      <c r="BF22" s="178"/>
      <c r="BG22" s="178"/>
      <c r="BH22" s="178"/>
      <c r="BI22" s="178"/>
      <c r="BJ22" s="178"/>
      <c r="BK22" s="178"/>
      <c r="BL22" s="178"/>
      <c r="BM22" s="178"/>
      <c r="BN22" s="178"/>
      <c r="BO22" s="133">
        <v>1</v>
      </c>
      <c r="BP22" s="17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 s="209" t="s">
        <v>140</v>
      </c>
      <c r="CP22" s="210" t="s">
        <v>141</v>
      </c>
      <c r="CQ22" s="147" t="s">
        <v>29</v>
      </c>
      <c r="CR22" s="148">
        <f t="shared" si="12"/>
        <v>5</v>
      </c>
      <c r="CS22" s="148">
        <f t="shared" si="13"/>
        <v>5</v>
      </c>
      <c r="CT22" s="211"/>
      <c r="CU22" s="22" t="s">
        <v>63</v>
      </c>
      <c r="CV22" s="212"/>
      <c r="CW22" s="72" t="s">
        <v>42</v>
      </c>
      <c r="CX22" s="213"/>
      <c r="CY22" s="205" t="s">
        <v>142</v>
      </c>
      <c r="CZ22" s="214"/>
      <c r="DA22" s="214"/>
      <c r="DB22" s="212"/>
      <c r="DC22" s="85">
        <v>5</v>
      </c>
      <c r="DD22" s="22"/>
      <c r="DE22" s="22"/>
      <c r="DF22" s="214"/>
      <c r="DG22" s="214"/>
      <c r="DH22" s="212"/>
      <c r="DI22" s="76">
        <v>1</v>
      </c>
      <c r="DJ22" s="77"/>
    </row>
    <row r="23" spans="1:115" ht="21.6" outlineLevel="1" x14ac:dyDescent="0.3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21.6" outlineLevel="1" x14ac:dyDescent="0.25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.6" outlineLevel="1" x14ac:dyDescent="0.25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399999999999999" outlineLevel="1" x14ac:dyDescent="0.3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17.399999999999999" outlineLevel="1" x14ac:dyDescent="0.3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399999999999999" outlineLevel="1" x14ac:dyDescent="0.25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399999999999999" outlineLevel="1" x14ac:dyDescent="0.25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399999999999999" outlineLevel="1" x14ac:dyDescent="0.25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 x14ac:dyDescent="0.25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25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25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25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143</v>
      </c>
      <c r="B37" s="39" t="s">
        <v>144</v>
      </c>
      <c r="C37" s="218" t="s">
        <v>29</v>
      </c>
      <c r="D37" s="219">
        <f t="shared" ref="D37:D48" si="14">0.5*(L37+M37+N37)+O37+Q37+2*(R37+S37)</f>
        <v>22.5</v>
      </c>
      <c r="E37" s="220">
        <f t="shared" ref="E37:E48" si="15">L37*0.5+M37*0.5+N37*0.5+O37+P37+Q37+2*(R37+S37+T37)</f>
        <v>36.5</v>
      </c>
      <c r="F37" s="43"/>
      <c r="G37" s="43"/>
      <c r="H37" s="43"/>
      <c r="I37" s="43"/>
      <c r="J37" s="43"/>
      <c r="K37" s="43"/>
      <c r="L37" s="44">
        <f>SUMIFS(L39:L67,C39:C67,C37)</f>
        <v>2</v>
      </c>
      <c r="M37" s="44">
        <f>SUMIFS(M39:M67,C39:C67,C37)</f>
        <v>3</v>
      </c>
      <c r="N37" s="44">
        <f>SUMIFS(N39:N67,C39:C67,C37)</f>
        <v>2</v>
      </c>
      <c r="O37" s="44">
        <f>SUMIFS(O39:O67,C39:C67,C37)</f>
        <v>7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4</v>
      </c>
      <c r="S37" s="44">
        <f>SUMIFS(S39:S67,C39:C67,C37)</f>
        <v>0</v>
      </c>
      <c r="T37" s="44">
        <f>SUMIFS(T39:T67,C39:C67,C37)</f>
        <v>5</v>
      </c>
      <c r="U37" s="45"/>
      <c r="V37" s="46">
        <f>SUM(U39:U51)</f>
        <v>10</v>
      </c>
      <c r="W37" s="32"/>
      <c r="X37" s="38" t="s">
        <v>145</v>
      </c>
      <c r="Y37" s="39" t="s">
        <v>146</v>
      </c>
      <c r="Z37" s="40" t="s">
        <v>29</v>
      </c>
      <c r="AA37" s="41">
        <f>0.5*(AI37+AJ37+AK37)+AL37+AN37+2*(AO37+AP37)</f>
        <v>2</v>
      </c>
      <c r="AB37" s="42">
        <f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>SUMIFS(AI46:AI52,Z46:Z52,Z37)</f>
        <v>0</v>
      </c>
      <c r="AJ37" s="44">
        <f>SUMIFS(AJ46:AJ52,Z46:Z52,Z37)</f>
        <v>0</v>
      </c>
      <c r="AK37" s="44">
        <f>SUMIFS(AK46:AK52,Z46:Z52,Z37)</f>
        <v>0</v>
      </c>
      <c r="AL37" s="44">
        <f>SUMIFS(AL46:AL52,Z46:Z52,Z37)</f>
        <v>0</v>
      </c>
      <c r="AM37" s="44">
        <f>SUMIFS(AM46:AM52,Z46:Z52,Z37)</f>
        <v>0</v>
      </c>
      <c r="AN37" s="44">
        <f>SUMIFS(AN46:AN52,Z46:Z52,Z37)</f>
        <v>2</v>
      </c>
      <c r="AO37" s="44">
        <f>SUMIFS(AO46:AO52,Z46:Z52,Z37)</f>
        <v>0</v>
      </c>
      <c r="AP37" s="44">
        <f>SUMIFS(AP46:AP52,Z46:Z52,Z37)</f>
        <v>0</v>
      </c>
      <c r="AQ37" s="44">
        <f>SUMIFS(AQ46:AQ52,Z46:Z52,Z37)</f>
        <v>2</v>
      </c>
      <c r="AR37" s="45"/>
      <c r="AS37" s="46">
        <f>SUM(AR39:AR51)</f>
        <v>10</v>
      </c>
      <c r="AT37" s="57"/>
      <c r="AU37" s="55" t="s">
        <v>145</v>
      </c>
      <c r="AV37" s="51" t="s">
        <v>147</v>
      </c>
      <c r="AW37" s="40" t="s">
        <v>29</v>
      </c>
      <c r="AX37" s="41">
        <f t="shared" ref="AX37:AX44" si="16">0.5*(BF37+BG37+BH37)+BI37+BK37+2*(BL37+BM37)</f>
        <v>5</v>
      </c>
      <c r="AY37" s="42">
        <f t="shared" ref="AY37:AY44" si="17">BF37*0.5+BG37*0.5+BH37*0.5+BI37+BJ37+BK37+2*(BL37+BM37+BN37)</f>
        <v>5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0</v>
      </c>
      <c r="BH37" s="44">
        <f>SUMIFS(BH42:BH52,AW42:AW52,AW37)</f>
        <v>0</v>
      </c>
      <c r="BI37" s="44">
        <f>SUMIFS(BI42:BI52,AW42:AW52,AW37)</f>
        <v>5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0</v>
      </c>
      <c r="BO37" s="45"/>
      <c r="BP37" s="46">
        <f>SUM(BO39:BO44)</f>
        <v>6</v>
      </c>
      <c r="BR37" s="55" t="s">
        <v>148</v>
      </c>
      <c r="BS37" s="56" t="s">
        <v>149</v>
      </c>
      <c r="BT37" s="40" t="s">
        <v>29</v>
      </c>
      <c r="BU37" s="41">
        <f t="shared" ref="BU37:BU47" si="18">0.5*(CC37+CD37+CE37)+CF37+CH37+2*(CI37+CJ37)</f>
        <v>9.5</v>
      </c>
      <c r="BV37" s="42">
        <f t="shared" ref="BV37:BV47" si="19">CC37*0.5+CD37*0.5+CE37*0.5+CF37+CG37+CH37+2*(CI37+CJ37+CK37)</f>
        <v>12.5</v>
      </c>
      <c r="BW37" s="43"/>
      <c r="BX37" s="39"/>
      <c r="BY37" s="43"/>
      <c r="BZ37" s="43"/>
      <c r="CA37" s="43"/>
      <c r="CB37" s="43"/>
      <c r="CC37" s="44">
        <f>SUMIFS(CC39:CC52,BT39:BT52,BT37)</f>
        <v>6</v>
      </c>
      <c r="CD37" s="44">
        <f>SUMIFS(CD39:CD52,BT39:BT52,BT37)</f>
        <v>1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3</v>
      </c>
      <c r="CJ37" s="44">
        <f>SUMIFS(CJ39:CJ52,BT39:BT52,BT37)</f>
        <v>0</v>
      </c>
      <c r="CK37" s="44">
        <f>SUMIFS(CK39:CK52,BT39:BT52,BT37)</f>
        <v>1</v>
      </c>
      <c r="CL37" s="45"/>
      <c r="CM37" s="46">
        <f>SUM(CL39:CL47)</f>
        <v>9</v>
      </c>
      <c r="CN37" s="3"/>
      <c r="CO37" s="55" t="s">
        <v>150</v>
      </c>
      <c r="CP37" s="51" t="s">
        <v>151</v>
      </c>
      <c r="CQ37" s="40" t="s">
        <v>29</v>
      </c>
      <c r="CR37" s="41">
        <f>0.5*(CZ37+DA37+DB37)+DC37+DE37+2*(DF37+DG37)</f>
        <v>10.5</v>
      </c>
      <c r="CS37" s="42">
        <f>CZ37*0.5+DA37*0.5+DB37*0.5+DC37+DD37+DE37+2*(DF37+DG37+DH37)</f>
        <v>11.5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2</v>
      </c>
      <c r="DD37" s="44">
        <f>SUMIFS(DD39:DD53,CQ39:CQ53,CQ37)</f>
        <v>1</v>
      </c>
      <c r="DE37" s="44">
        <f>SUMIFS(DE39:DE53,CQ39:CQ53,CQ37)</f>
        <v>0</v>
      </c>
      <c r="DF37" s="44">
        <f>SUMIFS(DF39:DF53,CQ39:CQ53,CQ37)</f>
        <v>4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10</v>
      </c>
    </row>
    <row r="38" spans="1:115" ht="33.6" thickBot="1" x14ac:dyDescent="0.35">
      <c r="A38" s="38" t="s">
        <v>152</v>
      </c>
      <c r="B38" s="43"/>
      <c r="C38" s="218" t="s">
        <v>36</v>
      </c>
      <c r="D38" s="219">
        <f t="shared" si="14"/>
        <v>36</v>
      </c>
      <c r="E38" s="220">
        <f t="shared" si="15"/>
        <v>42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10</v>
      </c>
      <c r="S38" s="44">
        <f>SUMIFS(S39:S67,C39:C67,C38)</f>
        <v>0</v>
      </c>
      <c r="T38" s="44">
        <f>SUMIFS(T39:T67,C39:C67,C38)</f>
        <v>3</v>
      </c>
      <c r="U38" s="45"/>
      <c r="V38" s="46"/>
      <c r="X38" s="38" t="s">
        <v>153</v>
      </c>
      <c r="Y38" s="43"/>
      <c r="Z38" s="40" t="s">
        <v>36</v>
      </c>
      <c r="AA38" s="41">
        <f>0.5*(AI38+AJ38+AK38)+AL38+AN38+2*(AO38+AP38)</f>
        <v>0</v>
      </c>
      <c r="AB38" s="42">
        <f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>SUMIFS(AI46:AI52,Z46:Z52,Z38)</f>
        <v>0</v>
      </c>
      <c r="AJ38" s="44">
        <f>SUMIFS(AJ46:AJ52,Z46:Z52,Z38)</f>
        <v>0</v>
      </c>
      <c r="AK38" s="44">
        <f>SUMIFS(AK46:AK52,Z46:Z52,Z38)</f>
        <v>0</v>
      </c>
      <c r="AL38" s="44">
        <f>SUMIFS(AL46:AL52,Z46:Z52,Z38)</f>
        <v>0</v>
      </c>
      <c r="AM38" s="44">
        <f>SUMIFS(AM46:AM52,Z46:Z52,Z38)</f>
        <v>0</v>
      </c>
      <c r="AN38" s="44">
        <f>SUMIFS(AN46:AN52,Z46:Z52,Z38)</f>
        <v>0</v>
      </c>
      <c r="AO38" s="44">
        <f>SUMIFS(AO46:AO52,Z46:Z52,Z38)</f>
        <v>0</v>
      </c>
      <c r="AP38" s="44">
        <f>SUMIFS(AP46:AP52,Z46:Z52,Z38)</f>
        <v>0</v>
      </c>
      <c r="AQ38" s="44">
        <f>SUMIFS(AQ46:AQ52,Z46:Z52,Z38)</f>
        <v>0</v>
      </c>
      <c r="AR38" s="45"/>
      <c r="AS38" s="46"/>
      <c r="AT38" s="36"/>
      <c r="AU38" s="55" t="s">
        <v>153</v>
      </c>
      <c r="AV38" s="221"/>
      <c r="AW38" s="40" t="s">
        <v>36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55" t="s">
        <v>37</v>
      </c>
      <c r="BS38" s="63"/>
      <c r="BT38" s="40" t="s">
        <v>36</v>
      </c>
      <c r="BU38" s="41">
        <f t="shared" si="18"/>
        <v>0</v>
      </c>
      <c r="BV38" s="42">
        <f t="shared" si="19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76">
        <v>1</v>
      </c>
      <c r="CM38" s="46"/>
      <c r="CN38" s="36"/>
      <c r="CO38" s="55" t="s">
        <v>154</v>
      </c>
      <c r="CP38" s="63"/>
      <c r="CQ38" s="40" t="s">
        <v>36</v>
      </c>
      <c r="CR38" s="41">
        <f>0.5*(CZ38+DA38+DB38)+DC38+DE38+2*(DF38+DG38)</f>
        <v>4</v>
      </c>
      <c r="CS38" s="42">
        <f>CZ38*0.5+DA38*0.5+DB38*0.5+DC38+DD38+DE38+2*(DF38+DG38+DH38)</f>
        <v>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0</v>
      </c>
      <c r="DD38" s="44">
        <f>SUMIFS(DD39:DD53,CQ39:CQ53,CQ38)</f>
        <v>0</v>
      </c>
      <c r="DE38" s="44">
        <f>SUMIFS(DE39:DE53,CQ39:CQ53,CQ38)</f>
        <v>3</v>
      </c>
      <c r="DF38" s="44">
        <f>SUMIFS(DF39:DF53,CQ39:CQ53,CQ38)</f>
        <v>0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01.6" customHeight="1" outlineLevel="1" thickTop="1" thickBot="1" x14ac:dyDescent="0.45">
      <c r="A39" s="137" t="s">
        <v>86</v>
      </c>
      <c r="B39" s="178" t="s">
        <v>155</v>
      </c>
      <c r="C39" s="102" t="s">
        <v>29</v>
      </c>
      <c r="D39" s="102">
        <f t="shared" si="14"/>
        <v>1</v>
      </c>
      <c r="E39" s="102">
        <f t="shared" si="15"/>
        <v>1</v>
      </c>
      <c r="F39" s="222"/>
      <c r="G39" s="131" t="s">
        <v>68</v>
      </c>
      <c r="H39" s="74"/>
      <c r="I39" s="131"/>
      <c r="J39" s="131"/>
      <c r="K39" s="140" t="s">
        <v>3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88" t="s">
        <v>47</v>
      </c>
      <c r="AV39" s="114" t="s">
        <v>158</v>
      </c>
      <c r="AW39" s="102" t="s">
        <v>29</v>
      </c>
      <c r="AX39" s="69">
        <f t="shared" si="16"/>
        <v>2</v>
      </c>
      <c r="AY39" s="69">
        <f t="shared" si="17"/>
        <v>2</v>
      </c>
      <c r="AZ39" s="103"/>
      <c r="BA39" s="22" t="s">
        <v>45</v>
      </c>
      <c r="BB39" s="103"/>
      <c r="BC39" s="103"/>
      <c r="BD39" s="103"/>
      <c r="BE39" s="23" t="s">
        <v>159</v>
      </c>
      <c r="BF39" s="229"/>
      <c r="BG39" s="229"/>
      <c r="BH39" s="229"/>
      <c r="BI39" s="229"/>
      <c r="BJ39" s="229"/>
      <c r="BK39" s="230"/>
      <c r="BL39" s="84">
        <v>1</v>
      </c>
      <c r="BM39" s="229"/>
      <c r="BN39" s="229"/>
      <c r="BO39" s="76">
        <v>1</v>
      </c>
      <c r="BP39" s="77"/>
      <c r="BQ39" s="112"/>
      <c r="BR39" s="231" t="s">
        <v>160</v>
      </c>
      <c r="BS39" s="114" t="s">
        <v>161</v>
      </c>
      <c r="BT39" s="68" t="s">
        <v>29</v>
      </c>
      <c r="BU39" s="69">
        <f t="shared" si="18"/>
        <v>6</v>
      </c>
      <c r="BV39" s="69">
        <f t="shared" si="19"/>
        <v>8</v>
      </c>
      <c r="BW39" s="103"/>
      <c r="BX39" s="22" t="s">
        <v>63</v>
      </c>
      <c r="BY39" s="232"/>
      <c r="BZ39" s="233" t="s">
        <v>42</v>
      </c>
      <c r="CA39" s="73"/>
      <c r="CB39" s="23" t="s">
        <v>162</v>
      </c>
      <c r="CC39" s="155"/>
      <c r="CD39" s="155"/>
      <c r="CE39" s="155"/>
      <c r="CF39" s="155"/>
      <c r="CG39" s="155"/>
      <c r="CH39" s="155"/>
      <c r="CI39" s="84">
        <v>3</v>
      </c>
      <c r="CJ39" s="155"/>
      <c r="CK39" s="234">
        <v>1</v>
      </c>
      <c r="CL39" s="76">
        <v>1</v>
      </c>
      <c r="CM39" s="107"/>
      <c r="CN39" s="36"/>
      <c r="CO39" s="97" t="s">
        <v>52</v>
      </c>
      <c r="CP39" s="130" t="s">
        <v>163</v>
      </c>
      <c r="CQ39" s="102" t="s">
        <v>29</v>
      </c>
      <c r="CR39" s="69">
        <f>0.5*(CZ39+DA39+DB39)+DC39+DE39+2*(DF39+DG39)</f>
        <v>4</v>
      </c>
      <c r="CS39" s="69">
        <f>CZ39*0.5+DA39*0.5+DB39*0.5+DC39+DD39+DE39+2*(DF39+DG39+DH39)</f>
        <v>4</v>
      </c>
      <c r="CT39" s="99"/>
      <c r="CU39" s="22" t="s">
        <v>54</v>
      </c>
      <c r="CV39" s="99"/>
      <c r="CW39" s="99"/>
      <c r="CX39" s="99"/>
      <c r="CY39" s="99"/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00">
        <v>1</v>
      </c>
      <c r="DJ39" s="99"/>
    </row>
    <row r="40" spans="1:115" ht="249" customHeight="1" outlineLevel="1" thickTop="1" thickBot="1" x14ac:dyDescent="0.45">
      <c r="A40" s="235" t="s">
        <v>164</v>
      </c>
      <c r="B40" s="177" t="s">
        <v>165</v>
      </c>
      <c r="C40" s="102" t="s">
        <v>29</v>
      </c>
      <c r="D40" s="102">
        <f t="shared" si="14"/>
        <v>0</v>
      </c>
      <c r="E40" s="102">
        <f t="shared" si="15"/>
        <v>0</v>
      </c>
      <c r="F40" s="99"/>
      <c r="G40" s="124" t="s">
        <v>77</v>
      </c>
      <c r="H40" s="125" t="s">
        <v>50</v>
      </c>
      <c r="I40" s="99"/>
      <c r="J40" s="99"/>
      <c r="K40" s="23" t="s">
        <v>166</v>
      </c>
      <c r="L40" s="159"/>
      <c r="M40" s="159"/>
      <c r="N40" s="159"/>
      <c r="O40" s="159"/>
      <c r="P40" s="159"/>
      <c r="Q40" s="159"/>
      <c r="R40" s="159"/>
      <c r="S40" s="159"/>
      <c r="T40" s="159"/>
      <c r="U40" s="224">
        <v>1</v>
      </c>
      <c r="V40" s="99"/>
      <c r="W40" s="62"/>
      <c r="X40" s="236" t="s">
        <v>43</v>
      </c>
      <c r="Y40" s="130" t="s">
        <v>167</v>
      </c>
      <c r="Z40" s="81" t="s">
        <v>29</v>
      </c>
      <c r="AA40" s="69">
        <f t="shared" ref="AA40:AA46" si="20">0.5*(AI40+AJ40+AK40)+AL40+AN40+2*(AO40+AP40)</f>
        <v>4</v>
      </c>
      <c r="AB40" s="69">
        <f t="shared" ref="AB40:AB46" si="21">AI40*0.5+AJ40*0.5+AK40*0.5+AL40+AM40+AN40+2*(AO40+AP40+AQ40)</f>
        <v>4</v>
      </c>
      <c r="AC40" s="74"/>
      <c r="AD40" s="22" t="s">
        <v>68</v>
      </c>
      <c r="AE40" s="74"/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2</v>
      </c>
      <c r="AP40" s="226"/>
      <c r="AQ40" s="226"/>
      <c r="AR40" s="228">
        <v>1</v>
      </c>
      <c r="AS40" s="74"/>
      <c r="AT40" s="112"/>
      <c r="AU40" s="88" t="s">
        <v>47</v>
      </c>
      <c r="AV40" s="80" t="s">
        <v>169</v>
      </c>
      <c r="AW40" s="102" t="s">
        <v>29</v>
      </c>
      <c r="AX40" s="69">
        <f t="shared" si="16"/>
        <v>2</v>
      </c>
      <c r="AY40" s="69">
        <f t="shared" si="17"/>
        <v>2</v>
      </c>
      <c r="AZ40" s="103"/>
      <c r="BA40" s="22" t="s">
        <v>45</v>
      </c>
      <c r="BB40" s="103"/>
      <c r="BC40" s="103"/>
      <c r="BD40" s="110" t="s">
        <v>13</v>
      </c>
      <c r="BE40" s="22" t="s">
        <v>91</v>
      </c>
      <c r="BF40" s="229"/>
      <c r="BG40" s="229"/>
      <c r="BH40" s="229"/>
      <c r="BI40" s="229"/>
      <c r="BJ40" s="229"/>
      <c r="BK40" s="84">
        <v>2</v>
      </c>
      <c r="BL40" s="229"/>
      <c r="BM40" s="229"/>
      <c r="BN40" s="229"/>
      <c r="BO40" s="76">
        <v>1</v>
      </c>
      <c r="BP40" s="77"/>
      <c r="BQ40" s="112"/>
      <c r="BR40" s="231" t="s">
        <v>160</v>
      </c>
      <c r="BS40" s="117" t="s">
        <v>170</v>
      </c>
      <c r="BT40" s="102" t="s">
        <v>29</v>
      </c>
      <c r="BU40" s="69">
        <f t="shared" si="18"/>
        <v>0</v>
      </c>
      <c r="BV40" s="69">
        <f t="shared" si="19"/>
        <v>0</v>
      </c>
      <c r="BW40" s="103"/>
      <c r="BX40" s="22" t="s">
        <v>68</v>
      </c>
      <c r="BY40" s="103"/>
      <c r="BZ40" s="72" t="s">
        <v>42</v>
      </c>
      <c r="CA40" s="82"/>
      <c r="CB40" s="23" t="s">
        <v>57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76">
        <v>1</v>
      </c>
      <c r="CM40" s="107"/>
      <c r="CN40" s="36"/>
      <c r="CO40" s="237" t="s">
        <v>171</v>
      </c>
      <c r="CP40" s="116" t="s">
        <v>172</v>
      </c>
      <c r="CQ40" s="102" t="s">
        <v>29</v>
      </c>
      <c r="CR40" s="69">
        <f>0.5*(CZ40+DA40+DB40)+DC40+DE40+2*(DF40+DG40)</f>
        <v>0</v>
      </c>
      <c r="CS40" s="69">
        <f>CZ40*0.5+DA40*0.5+DB40*0.5+DC40+DD40+DE40+2*(DF40+DG40+DH40)</f>
        <v>0</v>
      </c>
      <c r="CT40" s="23"/>
      <c r="CU40" s="238" t="s">
        <v>68</v>
      </c>
      <c r="CV40" s="103"/>
      <c r="CW40" s="72" t="s">
        <v>42</v>
      </c>
      <c r="CX40" s="82"/>
      <c r="CY40" s="172" t="s">
        <v>57</v>
      </c>
      <c r="CZ40" s="74"/>
      <c r="DA40" s="74"/>
      <c r="DB40" s="74"/>
      <c r="DC40" s="74"/>
      <c r="DD40" s="74"/>
      <c r="DE40" s="74"/>
      <c r="DF40" s="74"/>
      <c r="DG40" s="74"/>
      <c r="DH40" s="206"/>
      <c r="DI40" s="76">
        <v>1</v>
      </c>
      <c r="DJ40" s="28"/>
    </row>
    <row r="41" spans="1:115" ht="267" customHeight="1" outlineLevel="1" thickTop="1" thickBot="1" x14ac:dyDescent="0.3">
      <c r="A41" s="239" t="s">
        <v>173</v>
      </c>
      <c r="B41" s="177" t="s">
        <v>174</v>
      </c>
      <c r="C41" s="102" t="s">
        <v>29</v>
      </c>
      <c r="D41" s="69">
        <f t="shared" si="14"/>
        <v>2.5</v>
      </c>
      <c r="E41" s="69">
        <f t="shared" si="15"/>
        <v>2.5</v>
      </c>
      <c r="F41" s="225"/>
      <c r="G41" s="225" t="s">
        <v>68</v>
      </c>
      <c r="H41" s="225"/>
      <c r="I41" s="225"/>
      <c r="J41" s="132"/>
      <c r="K41" s="131"/>
      <c r="L41" s="223"/>
      <c r="M41" s="234">
        <v>1</v>
      </c>
      <c r="N41" s="223"/>
      <c r="O41" s="240">
        <v>2</v>
      </c>
      <c r="P41" s="223"/>
      <c r="Q41" s="223"/>
      <c r="R41" s="223"/>
      <c r="S41" s="223"/>
      <c r="T41" s="223"/>
      <c r="U41" s="76">
        <v>1</v>
      </c>
      <c r="V41" s="77"/>
      <c r="W41" s="108"/>
      <c r="X41" s="79" t="s">
        <v>43</v>
      </c>
      <c r="Y41" s="80" t="s">
        <v>175</v>
      </c>
      <c r="Z41" s="81" t="s">
        <v>29</v>
      </c>
      <c r="AA41" s="115">
        <f t="shared" si="20"/>
        <v>0</v>
      </c>
      <c r="AB41" s="115">
        <f t="shared" si="21"/>
        <v>0</v>
      </c>
      <c r="AC41" s="82"/>
      <c r="AD41" s="124" t="s">
        <v>77</v>
      </c>
      <c r="AE41" s="125" t="s">
        <v>50</v>
      </c>
      <c r="AF41" s="74"/>
      <c r="AG41" s="172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88" t="s">
        <v>47</v>
      </c>
      <c r="AV41" s="116" t="s">
        <v>176</v>
      </c>
      <c r="AW41" s="102" t="s">
        <v>29</v>
      </c>
      <c r="AX41" s="69">
        <f t="shared" si="16"/>
        <v>0.5</v>
      </c>
      <c r="AY41" s="69">
        <f t="shared" si="17"/>
        <v>0.5</v>
      </c>
      <c r="AZ41" s="171"/>
      <c r="BA41" s="22" t="s">
        <v>45</v>
      </c>
      <c r="BB41" s="172"/>
      <c r="BC41" s="103"/>
      <c r="BD41" s="173"/>
      <c r="BE41" s="173" t="s">
        <v>177</v>
      </c>
      <c r="BF41" s="230"/>
      <c r="BG41" s="84">
        <v>1</v>
      </c>
      <c r="BH41" s="230"/>
      <c r="BI41" s="230"/>
      <c r="BJ41" s="230"/>
      <c r="BK41" s="230"/>
      <c r="BL41" s="230"/>
      <c r="BM41" s="230"/>
      <c r="BN41" s="229"/>
      <c r="BO41" s="76">
        <v>1</v>
      </c>
      <c r="BP41" s="77"/>
      <c r="BQ41" s="112"/>
      <c r="BR41" s="231" t="s">
        <v>160</v>
      </c>
      <c r="BS41" s="117" t="s">
        <v>178</v>
      </c>
      <c r="BT41" s="68" t="s">
        <v>29</v>
      </c>
      <c r="BU41" s="69">
        <f t="shared" si="18"/>
        <v>0</v>
      </c>
      <c r="BV41" s="69">
        <f t="shared" si="19"/>
        <v>0</v>
      </c>
      <c r="BW41" s="74"/>
      <c r="BX41" s="22" t="s">
        <v>68</v>
      </c>
      <c r="BY41" s="74"/>
      <c r="BZ41" s="72" t="s">
        <v>42</v>
      </c>
      <c r="CA41" s="82"/>
      <c r="CB41" s="23" t="s">
        <v>57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76">
        <v>1</v>
      </c>
      <c r="CM41" s="241"/>
      <c r="CN41" s="36"/>
      <c r="CO41" s="237" t="s">
        <v>171</v>
      </c>
      <c r="CP41" s="117" t="s">
        <v>179</v>
      </c>
      <c r="CQ41" s="102" t="s">
        <v>29</v>
      </c>
      <c r="CR41" s="69">
        <f>0.5*(CZ41+DA41+DB41)+DC41+DE41+2*(DF41+DG41)</f>
        <v>4</v>
      </c>
      <c r="CS41" s="69">
        <f>CZ41*0.5+DA41*0.5+DB41*0.5+DC41+DD41+DE41+2*(DF41+DG41+DH41)</f>
        <v>4</v>
      </c>
      <c r="CT41" s="74"/>
      <c r="CU41" s="197" t="s">
        <v>63</v>
      </c>
      <c r="CV41" s="70"/>
      <c r="CW41" s="70"/>
      <c r="CX41" s="73"/>
      <c r="CY41" s="22" t="s">
        <v>180</v>
      </c>
      <c r="DB41" s="22"/>
      <c r="DF41" s="242">
        <v>2</v>
      </c>
      <c r="DH41" s="243"/>
      <c r="DI41" s="76">
        <v>1</v>
      </c>
      <c r="DJ41" s="190"/>
    </row>
    <row r="42" spans="1:115" ht="242.25" customHeight="1" outlineLevel="1" thickTop="1" thickBot="1" x14ac:dyDescent="0.3">
      <c r="A42" s="239" t="s">
        <v>173</v>
      </c>
      <c r="B42" s="177" t="s">
        <v>181</v>
      </c>
      <c r="C42" s="102" t="s">
        <v>29</v>
      </c>
      <c r="D42" s="102">
        <f t="shared" si="14"/>
        <v>0</v>
      </c>
      <c r="E42" s="102">
        <f t="shared" si="15"/>
        <v>0</v>
      </c>
      <c r="F42" s="244"/>
      <c r="G42" s="225" t="s">
        <v>182</v>
      </c>
      <c r="H42" s="245"/>
      <c r="I42" s="246"/>
      <c r="J42" s="222"/>
      <c r="K42" s="140" t="s">
        <v>3</v>
      </c>
      <c r="L42" s="223"/>
      <c r="M42" s="223"/>
      <c r="N42" s="223"/>
      <c r="O42" s="223"/>
      <c r="P42" s="223"/>
      <c r="Q42" s="223"/>
      <c r="R42" s="223"/>
      <c r="S42" s="223"/>
      <c r="T42" s="247"/>
      <c r="U42" s="76">
        <v>1</v>
      </c>
      <c r="V42" s="77"/>
      <c r="W42" s="108"/>
      <c r="X42" s="79" t="s">
        <v>43</v>
      </c>
      <c r="Y42" s="80" t="s">
        <v>183</v>
      </c>
      <c r="Z42" s="81" t="s">
        <v>29</v>
      </c>
      <c r="AA42" s="69">
        <f t="shared" si="20"/>
        <v>0</v>
      </c>
      <c r="AB42" s="69">
        <f t="shared" si="21"/>
        <v>0</v>
      </c>
      <c r="AC42" s="82"/>
      <c r="AD42" s="22" t="s">
        <v>45</v>
      </c>
      <c r="AE42" s="23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79" t="s">
        <v>43</v>
      </c>
      <c r="AV42" s="117" t="s">
        <v>184</v>
      </c>
      <c r="AW42" s="81" t="s">
        <v>29</v>
      </c>
      <c r="AX42" s="69">
        <f t="shared" si="16"/>
        <v>2</v>
      </c>
      <c r="AY42" s="69">
        <f t="shared" si="17"/>
        <v>2</v>
      </c>
      <c r="AZ42" s="82"/>
      <c r="BA42" s="22" t="s">
        <v>45</v>
      </c>
      <c r="BB42" s="103"/>
      <c r="BC42" s="119" t="s">
        <v>42</v>
      </c>
      <c r="BD42" s="82"/>
      <c r="BE42" s="23" t="s">
        <v>185</v>
      </c>
      <c r="BF42" s="249"/>
      <c r="BG42" s="230"/>
      <c r="BH42" s="249"/>
      <c r="BI42" s="84">
        <v>2</v>
      </c>
      <c r="BJ42" s="249"/>
      <c r="BK42" s="249"/>
      <c r="BL42" s="249"/>
      <c r="BM42" s="249"/>
      <c r="BN42" s="249"/>
      <c r="BO42" s="76">
        <v>1</v>
      </c>
      <c r="BP42" s="77"/>
      <c r="BQ42" s="112"/>
      <c r="BR42" s="231" t="s">
        <v>160</v>
      </c>
      <c r="BS42" s="117" t="s">
        <v>186</v>
      </c>
      <c r="BT42" s="68" t="s">
        <v>29</v>
      </c>
      <c r="BU42" s="69">
        <f t="shared" si="18"/>
        <v>0</v>
      </c>
      <c r="BV42" s="69">
        <f t="shared" si="19"/>
        <v>0</v>
      </c>
      <c r="BW42" s="74"/>
      <c r="BX42" s="122" t="s">
        <v>77</v>
      </c>
      <c r="BY42" s="411" t="s">
        <v>50</v>
      </c>
      <c r="BZ42" s="72" t="s">
        <v>42</v>
      </c>
      <c r="CA42" s="82"/>
      <c r="CB42" s="23" t="s">
        <v>57</v>
      </c>
      <c r="CC42" s="23"/>
      <c r="CD42" s="23"/>
      <c r="CE42" s="23"/>
      <c r="CF42" s="23"/>
      <c r="CG42" s="23"/>
      <c r="CH42" s="23"/>
      <c r="CI42" s="23"/>
      <c r="CJ42" s="23"/>
      <c r="CK42" s="23"/>
      <c r="CL42" s="100">
        <v>1</v>
      </c>
      <c r="CM42" s="241"/>
      <c r="CN42" s="36"/>
      <c r="CO42" s="237" t="s">
        <v>171</v>
      </c>
      <c r="CP42" s="250" t="s">
        <v>187</v>
      </c>
      <c r="CQ42" s="68" t="s">
        <v>29</v>
      </c>
      <c r="CR42" s="69">
        <f t="shared" ref="CR42:CR47" si="22">0.5*(CZ42+DA42+DB42)+DC42+DE42+2*(DF42+DG42)</f>
        <v>0</v>
      </c>
      <c r="CS42" s="69">
        <f t="shared" ref="CS42:CS47" si="23">CZ42*0.5+DA42*0.5+DB42*0.5+DC42+DD42+DE42+2*(DF42+DG42+DH42)</f>
        <v>0</v>
      </c>
      <c r="CT42" s="82"/>
      <c r="CU42" s="22" t="s">
        <v>68</v>
      </c>
      <c r="CV42" s="22"/>
      <c r="CW42" s="103"/>
      <c r="CX42" s="173"/>
      <c r="CY42" s="173" t="s">
        <v>188</v>
      </c>
      <c r="CZ42" s="187"/>
      <c r="DA42" s="187"/>
      <c r="DB42" s="187"/>
      <c r="DC42" s="187"/>
      <c r="DD42" s="187"/>
      <c r="DE42" s="187"/>
      <c r="DF42" s="187"/>
      <c r="DG42" s="187"/>
      <c r="DH42" s="191"/>
      <c r="DI42" s="76">
        <v>1</v>
      </c>
      <c r="DJ42" s="251"/>
    </row>
    <row r="43" spans="1:115" ht="232.5" customHeight="1" outlineLevel="1" thickTop="1" thickBot="1" x14ac:dyDescent="0.45">
      <c r="A43" s="239" t="s">
        <v>173</v>
      </c>
      <c r="B43" s="177" t="s">
        <v>189</v>
      </c>
      <c r="C43" s="102" t="s">
        <v>29</v>
      </c>
      <c r="D43" s="102">
        <f t="shared" si="14"/>
        <v>1</v>
      </c>
      <c r="E43" s="102">
        <f t="shared" si="15"/>
        <v>3</v>
      </c>
      <c r="F43" s="244"/>
      <c r="G43" s="225" t="s">
        <v>45</v>
      </c>
      <c r="H43" s="245"/>
      <c r="I43" s="246"/>
      <c r="J43" s="222"/>
      <c r="K43" s="131"/>
      <c r="L43" s="223"/>
      <c r="M43" s="223"/>
      <c r="N43" s="223"/>
      <c r="O43" s="252">
        <v>1</v>
      </c>
      <c r="P43" s="223"/>
      <c r="Q43" s="223"/>
      <c r="R43" s="223"/>
      <c r="S43" s="253"/>
      <c r="T43" s="254">
        <v>1</v>
      </c>
      <c r="U43" s="100">
        <v>1</v>
      </c>
      <c r="V43" s="99"/>
      <c r="W43" s="108"/>
      <c r="X43" s="79" t="s">
        <v>43</v>
      </c>
      <c r="Y43" s="80" t="s">
        <v>190</v>
      </c>
      <c r="Z43" s="81" t="s">
        <v>29</v>
      </c>
      <c r="AA43" s="69">
        <f t="shared" si="20"/>
        <v>0</v>
      </c>
      <c r="AB43" s="69">
        <f t="shared" si="21"/>
        <v>0</v>
      </c>
      <c r="AC43" s="82"/>
      <c r="AD43" s="22" t="s">
        <v>45</v>
      </c>
      <c r="AE43" s="104"/>
      <c r="AF43" s="74"/>
      <c r="AG43" s="248"/>
      <c r="AH43" s="172" t="s">
        <v>57</v>
      </c>
      <c r="AI43" s="160"/>
      <c r="AJ43" s="160"/>
      <c r="AK43" s="160"/>
      <c r="AL43" s="160"/>
      <c r="AM43" s="160"/>
      <c r="AN43" s="160"/>
      <c r="AO43" s="160"/>
      <c r="AP43" s="160"/>
      <c r="AQ43" s="160"/>
      <c r="AR43" s="76">
        <v>1</v>
      </c>
      <c r="AS43" s="77"/>
      <c r="AT43" s="182"/>
      <c r="AU43" s="79" t="s">
        <v>43</v>
      </c>
      <c r="AV43" s="117" t="s">
        <v>191</v>
      </c>
      <c r="AW43" s="81" t="s">
        <v>29</v>
      </c>
      <c r="AX43" s="69">
        <f t="shared" si="16"/>
        <v>2</v>
      </c>
      <c r="AY43" s="69">
        <f t="shared" si="17"/>
        <v>2</v>
      </c>
      <c r="AZ43" s="103"/>
      <c r="BA43" s="22" t="s">
        <v>68</v>
      </c>
      <c r="BB43" s="103"/>
      <c r="BC43" s="119" t="s">
        <v>42</v>
      </c>
      <c r="BD43" s="110" t="s">
        <v>13</v>
      </c>
      <c r="BE43" s="23" t="s">
        <v>57</v>
      </c>
      <c r="BF43" s="226"/>
      <c r="BG43" s="226"/>
      <c r="BH43" s="229"/>
      <c r="BI43" s="85">
        <v>2</v>
      </c>
      <c r="BJ43" s="226"/>
      <c r="BK43" s="226"/>
      <c r="BL43" s="226"/>
      <c r="BM43" s="226"/>
      <c r="BN43" s="226"/>
      <c r="BO43" s="76">
        <v>1</v>
      </c>
      <c r="BP43" s="77"/>
      <c r="BQ43" s="112"/>
      <c r="BR43" s="231" t="s">
        <v>160</v>
      </c>
      <c r="BS43" s="130" t="s">
        <v>192</v>
      </c>
      <c r="BT43" s="68" t="s">
        <v>29</v>
      </c>
      <c r="BU43" s="69">
        <f t="shared" si="18"/>
        <v>0</v>
      </c>
      <c r="BV43" s="69">
        <f t="shared" si="19"/>
        <v>0</v>
      </c>
      <c r="BW43" s="74"/>
      <c r="BX43" s="22" t="s">
        <v>45</v>
      </c>
      <c r="BY43" s="74"/>
      <c r="BZ43" s="74"/>
      <c r="CA43" s="74"/>
      <c r="CB43" s="131" t="s">
        <v>193</v>
      </c>
      <c r="CC43" s="74"/>
      <c r="CD43" s="74"/>
      <c r="CE43" s="74"/>
      <c r="CF43" s="74"/>
      <c r="CG43" s="255"/>
      <c r="CH43" s="74"/>
      <c r="CI43" s="74"/>
      <c r="CJ43" s="74"/>
      <c r="CK43" s="74"/>
      <c r="CL43" s="76">
        <v>1</v>
      </c>
      <c r="CM43" s="74"/>
      <c r="CN43" s="36"/>
      <c r="CO43" s="237" t="s">
        <v>171</v>
      </c>
      <c r="CP43" s="117" t="s">
        <v>194</v>
      </c>
      <c r="CQ43" s="68" t="s">
        <v>29</v>
      </c>
      <c r="CR43" s="69">
        <f t="shared" si="22"/>
        <v>1</v>
      </c>
      <c r="CS43" s="69">
        <f t="shared" si="23"/>
        <v>2</v>
      </c>
      <c r="CT43" s="82"/>
      <c r="CU43" s="22" t="s">
        <v>68</v>
      </c>
      <c r="CV43" s="22"/>
      <c r="CW43" s="103"/>
      <c r="CX43" s="82"/>
      <c r="CY43" s="23" t="s">
        <v>195</v>
      </c>
      <c r="CZ43" s="22"/>
      <c r="DA43" s="22"/>
      <c r="DB43" s="144"/>
      <c r="DC43" s="184">
        <v>1</v>
      </c>
      <c r="DD43" s="86">
        <v>1</v>
      </c>
      <c r="DE43" s="185"/>
      <c r="DF43" s="22"/>
      <c r="DG43" s="22"/>
      <c r="DH43" s="22"/>
      <c r="DI43" s="76">
        <v>1</v>
      </c>
      <c r="DJ43" s="241"/>
    </row>
    <row r="44" spans="1:115" ht="262.5" customHeight="1" outlineLevel="1" thickTop="1" thickBot="1" x14ac:dyDescent="0.45">
      <c r="A44" s="239" t="s">
        <v>173</v>
      </c>
      <c r="B44" s="256" t="s">
        <v>196</v>
      </c>
      <c r="C44" s="102" t="s">
        <v>29</v>
      </c>
      <c r="D44" s="102">
        <f t="shared" si="14"/>
        <v>2</v>
      </c>
      <c r="E44" s="102">
        <f t="shared" si="15"/>
        <v>2</v>
      </c>
      <c r="F44" s="257"/>
      <c r="G44" s="124" t="s">
        <v>77</v>
      </c>
      <c r="H44" s="125" t="s">
        <v>50</v>
      </c>
      <c r="I44" s="258"/>
      <c r="J44" s="178"/>
      <c r="K44" s="225"/>
      <c r="L44" s="259"/>
      <c r="M44" s="259"/>
      <c r="N44" s="259"/>
      <c r="O44" s="259"/>
      <c r="P44" s="259"/>
      <c r="Q44" s="259"/>
      <c r="R44" s="252">
        <v>1</v>
      </c>
      <c r="S44" s="259"/>
      <c r="T44" s="259"/>
      <c r="U44" s="76">
        <v>1</v>
      </c>
      <c r="V44" s="132"/>
      <c r="W44" s="62"/>
      <c r="X44" s="79" t="s">
        <v>43</v>
      </c>
      <c r="Y44" s="80" t="s">
        <v>197</v>
      </c>
      <c r="Z44" s="81" t="s">
        <v>29</v>
      </c>
      <c r="AA44" s="115">
        <f t="shared" si="20"/>
        <v>2</v>
      </c>
      <c r="AB44" s="115">
        <f t="shared" si="21"/>
        <v>2</v>
      </c>
      <c r="AC44" s="198"/>
      <c r="AD44" s="22" t="s">
        <v>45</v>
      </c>
      <c r="AE44" s="104"/>
      <c r="AF44" s="74"/>
      <c r="AG44" s="82"/>
      <c r="AH44" s="23" t="s">
        <v>129</v>
      </c>
      <c r="AI44" s="229"/>
      <c r="AJ44" s="229"/>
      <c r="AK44" s="229"/>
      <c r="AL44" s="85">
        <v>2</v>
      </c>
      <c r="AM44" s="229"/>
      <c r="AN44" s="229"/>
      <c r="AO44" s="229"/>
      <c r="AP44" s="260"/>
      <c r="AQ44" s="260"/>
      <c r="AR44" s="76">
        <v>1</v>
      </c>
      <c r="AS44" s="261"/>
      <c r="AT44" s="162"/>
      <c r="AU44" s="79" t="s">
        <v>43</v>
      </c>
      <c r="AV44" s="117" t="s">
        <v>198</v>
      </c>
      <c r="AW44" s="81" t="s">
        <v>29</v>
      </c>
      <c r="AX44" s="69">
        <f t="shared" si="16"/>
        <v>1</v>
      </c>
      <c r="AY44" s="69">
        <f t="shared" si="17"/>
        <v>1</v>
      </c>
      <c r="AZ44" s="158"/>
      <c r="BA44" s="22" t="s">
        <v>45</v>
      </c>
      <c r="BB44" s="145"/>
      <c r="BC44" s="72" t="s">
        <v>42</v>
      </c>
      <c r="BD44" s="82"/>
      <c r="BE44" s="23" t="s">
        <v>57</v>
      </c>
      <c r="BF44" s="226"/>
      <c r="BG44" s="226"/>
      <c r="BH44" s="229"/>
      <c r="BI44" s="85">
        <v>1</v>
      </c>
      <c r="BJ44" s="226"/>
      <c r="BK44" s="226"/>
      <c r="BL44" s="226"/>
      <c r="BM44" s="226"/>
      <c r="BN44" s="226"/>
      <c r="BO44" s="76">
        <v>1</v>
      </c>
      <c r="BP44" s="77"/>
      <c r="BQ44" s="112"/>
      <c r="BR44" s="231" t="s">
        <v>160</v>
      </c>
      <c r="BS44" s="179" t="s">
        <v>199</v>
      </c>
      <c r="BT44" s="102" t="s">
        <v>29</v>
      </c>
      <c r="BU44" s="69">
        <f t="shared" si="18"/>
        <v>0.5</v>
      </c>
      <c r="BV44" s="69">
        <f t="shared" si="19"/>
        <v>1.5</v>
      </c>
      <c r="BW44" s="225"/>
      <c r="BX44" s="225" t="s">
        <v>68</v>
      </c>
      <c r="BY44" s="131"/>
      <c r="BZ44" s="246"/>
      <c r="CA44" s="131"/>
      <c r="CB44" s="131" t="s">
        <v>200</v>
      </c>
      <c r="CC44" s="131"/>
      <c r="CD44" s="128">
        <v>1</v>
      </c>
      <c r="CE44" s="131"/>
      <c r="CF44" s="262"/>
      <c r="CG44" s="254">
        <v>1</v>
      </c>
      <c r="CH44" s="263"/>
      <c r="CI44" s="131"/>
      <c r="CJ44" s="131"/>
      <c r="CK44" s="131"/>
      <c r="CL44" s="76">
        <v>1</v>
      </c>
      <c r="CM44" s="77"/>
      <c r="CN44" s="36"/>
      <c r="CO44" s="237" t="s">
        <v>171</v>
      </c>
      <c r="CP44" s="117" t="s">
        <v>201</v>
      </c>
      <c r="CQ44" s="68" t="s">
        <v>29</v>
      </c>
      <c r="CR44" s="69">
        <f t="shared" si="22"/>
        <v>0</v>
      </c>
      <c r="CS44" s="69">
        <f t="shared" si="23"/>
        <v>0</v>
      </c>
      <c r="CT44" s="82"/>
      <c r="CU44" s="22" t="s">
        <v>63</v>
      </c>
      <c r="CV44" s="22"/>
      <c r="CW44" s="119" t="s">
        <v>42</v>
      </c>
      <c r="CX44" s="172"/>
      <c r="CY44" s="172" t="s">
        <v>57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76">
        <v>1</v>
      </c>
      <c r="DJ44" s="251"/>
    </row>
    <row r="45" spans="1:115" ht="294" customHeight="1" outlineLevel="1" thickTop="1" thickBot="1" x14ac:dyDescent="0.3">
      <c r="A45" s="239" t="s">
        <v>173</v>
      </c>
      <c r="B45" s="177" t="s">
        <v>202</v>
      </c>
      <c r="C45" s="102" t="s">
        <v>29</v>
      </c>
      <c r="D45" s="69">
        <f t="shared" si="14"/>
        <v>0</v>
      </c>
      <c r="E45" s="69">
        <f t="shared" si="15"/>
        <v>0</v>
      </c>
      <c r="F45" s="171"/>
      <c r="G45" s="22" t="s">
        <v>45</v>
      </c>
      <c r="H45" s="264"/>
      <c r="I45" s="265"/>
      <c r="J45" s="27"/>
      <c r="K45" s="23" t="s">
        <v>166</v>
      </c>
      <c r="L45" s="266"/>
      <c r="M45" s="266"/>
      <c r="N45" s="266"/>
      <c r="O45" s="266"/>
      <c r="P45" s="266"/>
      <c r="Q45" s="266"/>
      <c r="R45" s="266"/>
      <c r="S45" s="266"/>
      <c r="T45" s="229"/>
      <c r="U45" s="76">
        <v>1</v>
      </c>
      <c r="V45" s="77"/>
      <c r="W45" s="62"/>
      <c r="X45" s="79" t="s">
        <v>43</v>
      </c>
      <c r="Y45" s="80" t="s">
        <v>203</v>
      </c>
      <c r="Z45" s="81" t="s">
        <v>29</v>
      </c>
      <c r="AA45" s="69">
        <f t="shared" si="20"/>
        <v>1</v>
      </c>
      <c r="AB45" s="69">
        <f t="shared" si="21"/>
        <v>1</v>
      </c>
      <c r="AC45" s="82"/>
      <c r="AD45" s="22" t="s">
        <v>45</v>
      </c>
      <c r="AE45" s="103"/>
      <c r="AF45" s="127"/>
      <c r="AG45" s="110" t="s">
        <v>13</v>
      </c>
      <c r="AH45" s="23" t="s">
        <v>204</v>
      </c>
      <c r="AI45" s="249"/>
      <c r="AJ45" s="144"/>
      <c r="AK45" s="249"/>
      <c r="AL45" s="249"/>
      <c r="AM45" s="249"/>
      <c r="AN45" s="84">
        <v>1</v>
      </c>
      <c r="AO45" s="144"/>
      <c r="AP45" s="249"/>
      <c r="AQ45" s="249"/>
      <c r="AR45" s="76">
        <v>1</v>
      </c>
      <c r="AS45" s="129"/>
      <c r="AT45" s="47"/>
      <c r="BQ45" s="112"/>
      <c r="BR45" s="231" t="s">
        <v>160</v>
      </c>
      <c r="BS45" s="267" t="s">
        <v>205</v>
      </c>
      <c r="BT45" s="68" t="s">
        <v>29</v>
      </c>
      <c r="BU45" s="69">
        <f t="shared" si="18"/>
        <v>0</v>
      </c>
      <c r="BV45" s="69">
        <f t="shared" si="19"/>
        <v>0</v>
      </c>
      <c r="BW45" s="131"/>
      <c r="BX45" s="22" t="s">
        <v>45</v>
      </c>
      <c r="BY45" s="131"/>
      <c r="BZ45" s="131"/>
      <c r="CA45" s="131"/>
      <c r="CB45" s="178"/>
      <c r="CC45" s="131"/>
      <c r="CD45" s="131"/>
      <c r="CE45" s="131"/>
      <c r="CF45" s="131"/>
      <c r="CG45" s="268"/>
      <c r="CH45" s="131"/>
      <c r="CI45" s="131"/>
      <c r="CJ45" s="131"/>
      <c r="CK45" s="131"/>
      <c r="CL45" s="133">
        <v>1</v>
      </c>
      <c r="CM45" s="241"/>
      <c r="CN45" s="36"/>
      <c r="CO45" s="269" t="s">
        <v>206</v>
      </c>
      <c r="CP45" s="116" t="s">
        <v>207</v>
      </c>
      <c r="CQ45" s="68" t="s">
        <v>36</v>
      </c>
      <c r="CR45" s="69">
        <f t="shared" si="22"/>
        <v>3</v>
      </c>
      <c r="CS45" s="69">
        <f t="shared" si="23"/>
        <v>3</v>
      </c>
      <c r="CT45" s="82"/>
      <c r="CU45" s="22" t="s">
        <v>68</v>
      </c>
      <c r="CV45" s="22"/>
      <c r="CW45" s="22"/>
      <c r="CX45" s="23"/>
      <c r="CY45" s="23" t="s">
        <v>57</v>
      </c>
      <c r="CZ45" s="23"/>
      <c r="DA45" s="23"/>
      <c r="DB45" s="23"/>
      <c r="DC45" s="23"/>
      <c r="DD45" s="23"/>
      <c r="DE45" s="216">
        <v>3</v>
      </c>
      <c r="DF45" s="23"/>
      <c r="DG45" s="23"/>
      <c r="DH45" s="23"/>
      <c r="DI45" s="76">
        <v>1</v>
      </c>
      <c r="DJ45" s="74"/>
    </row>
    <row r="46" spans="1:115" ht="294.60000000000002" customHeight="1" outlineLevel="1" thickTop="1" thickBot="1" x14ac:dyDescent="0.3">
      <c r="A46" s="270" t="s">
        <v>208</v>
      </c>
      <c r="B46" s="271" t="s">
        <v>209</v>
      </c>
      <c r="C46" s="272" t="s">
        <v>29</v>
      </c>
      <c r="D46" s="272">
        <f t="shared" si="14"/>
        <v>3</v>
      </c>
      <c r="E46" s="272">
        <f t="shared" si="15"/>
        <v>5</v>
      </c>
      <c r="F46" s="273"/>
      <c r="G46" s="274" t="s">
        <v>45</v>
      </c>
      <c r="H46" s="139"/>
      <c r="I46" s="246"/>
      <c r="J46" s="222"/>
      <c r="K46" s="131" t="s">
        <v>210</v>
      </c>
      <c r="L46" s="275"/>
      <c r="M46" s="276">
        <v>2</v>
      </c>
      <c r="N46" s="223"/>
      <c r="O46" s="223"/>
      <c r="P46" s="223"/>
      <c r="Q46" s="223"/>
      <c r="R46" s="276">
        <v>1</v>
      </c>
      <c r="S46" s="223"/>
      <c r="T46" s="86">
        <v>1</v>
      </c>
      <c r="U46" s="76">
        <v>1</v>
      </c>
      <c r="V46" s="107"/>
      <c r="W46" s="62"/>
      <c r="X46" s="79" t="s">
        <v>43</v>
      </c>
      <c r="Y46" s="117" t="s">
        <v>211</v>
      </c>
      <c r="Z46" s="81" t="s">
        <v>29</v>
      </c>
      <c r="AA46" s="69">
        <f t="shared" si="20"/>
        <v>2</v>
      </c>
      <c r="AB46" s="69">
        <f t="shared" si="21"/>
        <v>2</v>
      </c>
      <c r="AC46" s="82"/>
      <c r="AD46" s="22" t="s">
        <v>45</v>
      </c>
      <c r="AE46" s="103"/>
      <c r="AF46" s="127"/>
      <c r="AG46" s="110" t="s">
        <v>13</v>
      </c>
      <c r="AH46" s="23" t="s">
        <v>204</v>
      </c>
      <c r="AI46" s="249"/>
      <c r="AJ46" s="144"/>
      <c r="AK46" s="249"/>
      <c r="AL46" s="249"/>
      <c r="AM46" s="249"/>
      <c r="AN46" s="84">
        <v>2</v>
      </c>
      <c r="AO46" s="144"/>
      <c r="AP46" s="249"/>
      <c r="AQ46" s="249"/>
      <c r="AR46" s="76">
        <v>1</v>
      </c>
      <c r="AS46" s="129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 s="231" t="s">
        <v>160</v>
      </c>
      <c r="BS46" s="179" t="s">
        <v>212</v>
      </c>
      <c r="BT46" s="68" t="s">
        <v>29</v>
      </c>
      <c r="BU46" s="69">
        <f t="shared" si="18"/>
        <v>0</v>
      </c>
      <c r="BV46" s="69">
        <f t="shared" si="19"/>
        <v>0</v>
      </c>
      <c r="BW46" s="225"/>
      <c r="BX46" s="22" t="s">
        <v>45</v>
      </c>
      <c r="BY46" s="131"/>
      <c r="BZ46" s="246"/>
      <c r="CA46" s="131"/>
      <c r="CB46" s="225"/>
      <c r="CC46" s="131"/>
      <c r="CD46" s="131"/>
      <c r="CE46" s="131"/>
      <c r="CF46" s="131"/>
      <c r="CG46" s="131"/>
      <c r="CH46" s="131"/>
      <c r="CI46" s="131"/>
      <c r="CJ46" s="131"/>
      <c r="CK46" s="131"/>
      <c r="CL46" s="76">
        <v>1</v>
      </c>
      <c r="CM46" s="277"/>
      <c r="CN46" s="36"/>
      <c r="CO46" s="269" t="s">
        <v>206</v>
      </c>
      <c r="CP46" s="130" t="s">
        <v>213</v>
      </c>
      <c r="CQ46" s="68" t="s">
        <v>36</v>
      </c>
      <c r="CR46" s="69">
        <f t="shared" si="22"/>
        <v>0</v>
      </c>
      <c r="CS46" s="69">
        <f t="shared" si="23"/>
        <v>0</v>
      </c>
      <c r="CT46" s="74"/>
      <c r="CU46" s="23" t="s">
        <v>68</v>
      </c>
      <c r="CV46" s="74"/>
      <c r="CW46" s="74"/>
      <c r="CX46" s="74"/>
      <c r="CY46" s="131" t="s">
        <v>193</v>
      </c>
      <c r="CZ46" s="74"/>
      <c r="DA46" s="74"/>
      <c r="DB46" s="74"/>
      <c r="DC46" s="74"/>
      <c r="DD46" s="74"/>
      <c r="DE46" s="74"/>
      <c r="DF46" s="74"/>
      <c r="DG46" s="74"/>
      <c r="DH46" s="74"/>
      <c r="DI46" s="100">
        <v>1</v>
      </c>
      <c r="DJ46" s="74"/>
    </row>
    <row r="47" spans="1:115" ht="242.25" customHeight="1" outlineLevel="1" thickTop="1" thickBot="1" x14ac:dyDescent="0.35">
      <c r="A47" s="270" t="s">
        <v>208</v>
      </c>
      <c r="B47" s="98" t="s">
        <v>214</v>
      </c>
      <c r="C47" s="102" t="s">
        <v>29</v>
      </c>
      <c r="D47" s="102">
        <f t="shared" si="14"/>
        <v>0</v>
      </c>
      <c r="E47" s="102">
        <f t="shared" si="15"/>
        <v>2</v>
      </c>
      <c r="F47" s="278"/>
      <c r="G47" s="225" t="s">
        <v>45</v>
      </c>
      <c r="H47" s="279"/>
      <c r="I47" s="279"/>
      <c r="J47" s="278"/>
      <c r="K47" s="131" t="s">
        <v>215</v>
      </c>
      <c r="L47" s="280"/>
      <c r="M47" s="280"/>
      <c r="N47" s="280"/>
      <c r="O47" s="280"/>
      <c r="P47" s="280"/>
      <c r="Q47" s="280"/>
      <c r="R47" s="280"/>
      <c r="S47" s="280"/>
      <c r="T47" s="86">
        <v>1</v>
      </c>
      <c r="U47" s="228">
        <v>1</v>
      </c>
      <c r="V47" s="281"/>
      <c r="W47" s="108"/>
      <c r="X47" s="79" t="s">
        <v>43</v>
      </c>
      <c r="Y47" s="80" t="s">
        <v>216</v>
      </c>
      <c r="Z47" s="102" t="s">
        <v>29</v>
      </c>
      <c r="AA47" s="69">
        <f>0.5*(AI47+AJ47+AK47)+AL47+AN47+2*(AO47+AP47)</f>
        <v>0</v>
      </c>
      <c r="AB47" s="69">
        <f>AI47*0.5+AJ47*0.5+AK47*0.5+AL47+AM47+AN47+2*(AO47+AP47+AQ47)</f>
        <v>2</v>
      </c>
      <c r="AC47" s="82"/>
      <c r="AD47" s="124" t="s">
        <v>77</v>
      </c>
      <c r="AE47" s="125" t="s">
        <v>50</v>
      </c>
      <c r="AF47" s="82"/>
      <c r="AG47" s="74"/>
      <c r="AH47" s="23" t="s">
        <v>217</v>
      </c>
      <c r="AI47" s="111"/>
      <c r="AJ47" s="111"/>
      <c r="AK47" s="111"/>
      <c r="AL47" s="111"/>
      <c r="AM47" s="111"/>
      <c r="AN47" s="111"/>
      <c r="AO47" s="111"/>
      <c r="AP47" s="282"/>
      <c r="AQ47" s="234">
        <v>1</v>
      </c>
      <c r="AR47" s="156">
        <v>1</v>
      </c>
      <c r="AS47" s="107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283" t="s">
        <v>218</v>
      </c>
      <c r="BS47" s="80" t="s">
        <v>219</v>
      </c>
      <c r="BT47" s="68" t="s">
        <v>29</v>
      </c>
      <c r="BU47" s="69">
        <f t="shared" si="18"/>
        <v>0</v>
      </c>
      <c r="BV47" s="69">
        <f t="shared" si="19"/>
        <v>0</v>
      </c>
      <c r="BW47" s="74"/>
      <c r="BX47" s="22" t="s">
        <v>63</v>
      </c>
      <c r="BY47" s="99"/>
      <c r="BZ47" s="72" t="s">
        <v>42</v>
      </c>
      <c r="CA47" s="74"/>
      <c r="CB47" s="23" t="s">
        <v>220</v>
      </c>
      <c r="CC47" s="22"/>
      <c r="CD47" s="22"/>
      <c r="CE47" s="22"/>
      <c r="CF47" s="22"/>
      <c r="CG47" s="22"/>
      <c r="CH47" s="22"/>
      <c r="CI47" s="22"/>
      <c r="CJ47" s="22"/>
      <c r="CK47" s="22"/>
      <c r="CL47" s="76">
        <v>1</v>
      </c>
      <c r="CM47" s="241"/>
      <c r="CN47" s="36"/>
      <c r="CO47" s="269" t="s">
        <v>206</v>
      </c>
      <c r="CP47" s="117" t="s">
        <v>221</v>
      </c>
      <c r="CQ47" s="68" t="s">
        <v>36</v>
      </c>
      <c r="CR47" s="69">
        <f t="shared" si="22"/>
        <v>0</v>
      </c>
      <c r="CS47" s="69">
        <f t="shared" si="23"/>
        <v>0</v>
      </c>
      <c r="CT47" s="82"/>
      <c r="CU47" s="23" t="s">
        <v>68</v>
      </c>
      <c r="CV47" s="105"/>
      <c r="CW47" s="119" t="s">
        <v>42</v>
      </c>
      <c r="CX47" s="187"/>
      <c r="CY47" s="23" t="s">
        <v>57</v>
      </c>
      <c r="CZ47" s="103"/>
      <c r="DA47" s="103"/>
      <c r="DB47" s="103"/>
      <c r="DC47" s="103"/>
      <c r="DD47" s="103"/>
      <c r="DE47" s="103"/>
      <c r="DF47" s="103"/>
      <c r="DG47" s="103"/>
      <c r="DH47" s="103"/>
      <c r="DI47" s="100">
        <v>1</v>
      </c>
      <c r="DJ47" s="74"/>
      <c r="DK47" s="108"/>
    </row>
    <row r="48" spans="1:115" ht="185.4" customHeight="1" outlineLevel="1" thickTop="1" thickBot="1" x14ac:dyDescent="0.35">
      <c r="A48" s="284" t="s">
        <v>222</v>
      </c>
      <c r="B48" s="114" t="s">
        <v>223</v>
      </c>
      <c r="C48" s="68" t="s">
        <v>36</v>
      </c>
      <c r="D48" s="69">
        <f t="shared" si="14"/>
        <v>12</v>
      </c>
      <c r="E48" s="69">
        <f t="shared" si="15"/>
        <v>18</v>
      </c>
      <c r="F48" s="116"/>
      <c r="G48" s="22" t="s">
        <v>224</v>
      </c>
      <c r="H48" s="245"/>
      <c r="I48" s="72" t="s">
        <v>42</v>
      </c>
      <c r="J48" s="173"/>
      <c r="K48" s="173" t="s">
        <v>225</v>
      </c>
      <c r="L48" s="266"/>
      <c r="M48" s="266"/>
      <c r="N48" s="266"/>
      <c r="O48" s="266"/>
      <c r="P48" s="266"/>
      <c r="Q48" s="266"/>
      <c r="R48" s="252">
        <v>6</v>
      </c>
      <c r="S48" s="266"/>
      <c r="T48" s="254">
        <v>3</v>
      </c>
      <c r="U48" s="76">
        <v>1</v>
      </c>
      <c r="V48" s="190"/>
      <c r="W48" s="108"/>
      <c r="X48" s="285" t="s">
        <v>226</v>
      </c>
      <c r="Y48" s="80" t="s">
        <v>227</v>
      </c>
      <c r="Z48" s="68" t="s">
        <v>29</v>
      </c>
      <c r="AA48" s="69">
        <f>0.5*(AI48+AJ48+AK48)+AL48+AN48+2*(AO48+AP48)</f>
        <v>0</v>
      </c>
      <c r="AB48" s="69">
        <f>AI48*0.5+AJ48*0.5+AK48*0.5+AL48+AM48+AN48+2*(AO48+AP48+AQ48)</f>
        <v>2</v>
      </c>
      <c r="AC48" s="82"/>
      <c r="AD48" s="22" t="s">
        <v>45</v>
      </c>
      <c r="AE48" s="70"/>
      <c r="AF48" s="70"/>
      <c r="AG48" s="180"/>
      <c r="AH48" s="23" t="s">
        <v>228</v>
      </c>
      <c r="AI48" s="229"/>
      <c r="AJ48" s="229"/>
      <c r="AK48" s="229"/>
      <c r="AL48" s="144"/>
      <c r="AM48" s="229"/>
      <c r="AN48" s="229"/>
      <c r="AO48" s="229"/>
      <c r="AP48" s="260"/>
      <c r="AQ48" s="86">
        <v>1</v>
      </c>
      <c r="AR48" s="156">
        <v>1</v>
      </c>
      <c r="AS48" s="261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12"/>
      <c r="BR48" s="593" t="s">
        <v>218</v>
      </c>
      <c r="BS48" s="550" t="s">
        <v>229</v>
      </c>
      <c r="BT48" s="594" t="s">
        <v>29</v>
      </c>
      <c r="BU48" s="552">
        <f>0.5*(CC48+CD48+CE48)+CF48+CH48+2*(CI48+CJ48)</f>
        <v>3</v>
      </c>
      <c r="BV48" s="552">
        <f>CC48*0.5+CD48*0.5+CE48*0.5+CF48+CG48+CH48+2*(CI48+CJ48+CK48)</f>
        <v>3</v>
      </c>
      <c r="BW48" s="1778" t="s">
        <v>230</v>
      </c>
      <c r="BX48" s="1779"/>
      <c r="BY48" s="1779"/>
      <c r="BZ48" s="1779"/>
      <c r="CA48" s="1780"/>
      <c r="CB48" s="556" t="s">
        <v>231</v>
      </c>
      <c r="CC48" s="595">
        <v>6</v>
      </c>
      <c r="CD48" s="557"/>
      <c r="CE48" s="557"/>
      <c r="CF48" s="557"/>
      <c r="CG48" s="557"/>
      <c r="CH48" s="557"/>
      <c r="CI48" s="557"/>
      <c r="CJ48" s="557"/>
      <c r="CK48" s="557"/>
      <c r="CL48" s="560">
        <v>1</v>
      </c>
      <c r="CM48" s="561"/>
      <c r="CN48" s="36"/>
      <c r="CO48" s="108"/>
      <c r="CP48" s="412" t="s">
        <v>232</v>
      </c>
      <c r="CQ48" s="479" t="s">
        <v>36</v>
      </c>
      <c r="CR48" s="170">
        <f>0.5*(CZ48+DA48+DB48)+DC48+DE48+2*(DF48+DG48)</f>
        <v>1</v>
      </c>
      <c r="CS48" s="170">
        <f>CZ48*0.5+DA48*0.5+DB48*0.5+DC48+DD48+DE48+2*(DF48+DG48+DH48)</f>
        <v>1</v>
      </c>
      <c r="CT48" s="412"/>
      <c r="CU48" s="197" t="s">
        <v>233</v>
      </c>
      <c r="CV48" s="296" t="s">
        <v>234</v>
      </c>
      <c r="CW48" s="574"/>
      <c r="CX48" s="575"/>
      <c r="CY48" s="576" t="s">
        <v>3</v>
      </c>
      <c r="CZ48" s="324">
        <v>2</v>
      </c>
      <c r="DA48" s="419"/>
      <c r="DB48" s="419"/>
      <c r="DC48" s="419"/>
      <c r="DD48" s="419"/>
      <c r="DE48" s="419"/>
      <c r="DF48" s="419"/>
      <c r="DG48" s="419"/>
      <c r="DH48" s="419"/>
      <c r="DI48" s="228">
        <v>1</v>
      </c>
      <c r="DJ48" s="577"/>
      <c r="DK48" s="108"/>
    </row>
    <row r="49" spans="1:115" ht="135" customHeight="1" outlineLevel="1" thickTop="1" x14ac:dyDescent="0.2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6"/>
      <c r="CO49" s="1773" t="s">
        <v>69</v>
      </c>
      <c r="CP49" s="1774"/>
      <c r="CQ49" s="1774"/>
      <c r="CR49" s="1774"/>
      <c r="CS49" s="1774"/>
      <c r="CT49" s="1774"/>
      <c r="CU49" s="1774"/>
      <c r="CV49" s="1774"/>
      <c r="CW49" s="1774"/>
      <c r="CX49" s="1774"/>
      <c r="CY49" s="1774"/>
      <c r="CZ49" s="1774"/>
      <c r="DA49" s="1774"/>
      <c r="DB49" s="1774"/>
      <c r="DC49" s="1774"/>
      <c r="DD49" s="1774"/>
      <c r="DE49" s="1774"/>
      <c r="DF49" s="1774"/>
      <c r="DG49" s="1774"/>
      <c r="DH49" s="1774"/>
      <c r="DI49" s="1774"/>
      <c r="DJ49" s="1775"/>
      <c r="DK49" s="108"/>
    </row>
    <row r="50" spans="1:115" ht="216" customHeight="1" outlineLevel="1" x14ac:dyDescent="0.25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399999999999999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 x14ac:dyDescent="0.3">
      <c r="A53" s="38" t="s">
        <v>30</v>
      </c>
      <c r="B53" s="39" t="s">
        <v>235</v>
      </c>
      <c r="C53" s="40" t="s">
        <v>29</v>
      </c>
      <c r="D53" s="41">
        <f>0.5*(L53+M53+N53)+O53+Q53+2*(R53+S53)</f>
        <v>6.5</v>
      </c>
      <c r="E53" s="42">
        <f t="shared" ref="E53:E63" si="24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2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1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236</v>
      </c>
      <c r="Z53" s="40" t="s">
        <v>29</v>
      </c>
      <c r="AA53" s="41">
        <f t="shared" ref="AA53:AA76" si="25">0.5*(AI53+AJ53+AK53)+AL53+AN53+2*(AO53+AP53)</f>
        <v>5.5</v>
      </c>
      <c r="AB53" s="42">
        <f t="shared" ref="AB53:AB76" si="26">AI53*0.5+AJ53*0.5+AK53*0.5+AL53+AM53+AN53+2*(AO53+AP53+AQ53)</f>
        <v>11.5</v>
      </c>
      <c r="AC53" s="43"/>
      <c r="AD53" s="39"/>
      <c r="AE53" s="43"/>
      <c r="AF53" s="43"/>
      <c r="AG53" s="43"/>
      <c r="AH53" s="43"/>
      <c r="AI53" s="44">
        <f>SUMIFS(AI63:AI78,Z63:Z78,Z53)</f>
        <v>0</v>
      </c>
      <c r="AJ53" s="44">
        <f>SUMIFS(AJ63:AJ78,Z63:Z78,Z53)</f>
        <v>3</v>
      </c>
      <c r="AK53" s="44">
        <f>SUMIFS(AK63:AK78,Z63:Z78,Z53)</f>
        <v>0</v>
      </c>
      <c r="AL53" s="44">
        <f>SUMIFS(AL63:AL78,Z63:Z78,Z53)</f>
        <v>1</v>
      </c>
      <c r="AM53" s="44">
        <f>SUMIFS(AM63:AM78,Z63:Z78,Z53)</f>
        <v>2</v>
      </c>
      <c r="AN53" s="44">
        <f>SUMIFS(AN63:AN78,Z63:Z78,Z53)</f>
        <v>1</v>
      </c>
      <c r="AO53" s="44">
        <f>SUMIFS(AO63:AO78,Z63:Z78,Z53)</f>
        <v>1</v>
      </c>
      <c r="AP53" s="44">
        <f>SUMIFS(AP63:AP78,Z63:Z78,Z53)</f>
        <v>0</v>
      </c>
      <c r="AQ53" s="44">
        <f>SUMIFS(AQ63:AQ78,Z63:Z78,Z53)</f>
        <v>2</v>
      </c>
      <c r="AR53" s="45"/>
      <c r="AS53" s="46">
        <f>SUM(AR55:AR78)</f>
        <v>24</v>
      </c>
      <c r="AT53" s="36"/>
      <c r="AU53" s="55" t="s">
        <v>27</v>
      </c>
      <c r="AV53" s="51" t="s">
        <v>237</v>
      </c>
      <c r="AW53" s="40" t="s">
        <v>29</v>
      </c>
      <c r="AX53" s="41">
        <f t="shared" ref="AX53:AX60" si="27">0.5*(BF53+BG53+BH53)+BI53+BK53+2*(BL53+BM53)</f>
        <v>12</v>
      </c>
      <c r="AY53" s="42">
        <f t="shared" ref="AY53:AY60" si="28">BF53*0.5+BG53*0.5+BH53*0.5+BI53+BJ53+BK53+2*(BL53+BM53+BN53)</f>
        <v>17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2</v>
      </c>
      <c r="BO53" s="45"/>
      <c r="BP53" s="46">
        <f>SUM(BO55:BO83)</f>
        <v>8</v>
      </c>
      <c r="BR53" s="55" t="s">
        <v>30</v>
      </c>
      <c r="BS53" s="56" t="s">
        <v>238</v>
      </c>
      <c r="BT53" s="40" t="s">
        <v>29</v>
      </c>
      <c r="BU53" s="41">
        <f t="shared" ref="BU53:BU65" si="29">0.5*(CC53+CD53+CE53)+CF53+CH53+2*(CI53+CJ53)</f>
        <v>9.5</v>
      </c>
      <c r="BV53" s="42">
        <f t="shared" ref="BV53:BV65" si="30">CC53*0.5+CD53*0.5+CE53*0.5+CF53+CG53+CH53+2*(CI53+CJ53+CK53)</f>
        <v>15.5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3</v>
      </c>
      <c r="CG53" s="44">
        <f>SUMIFS(CG55:CG86,BT55:BT86,BT53)</f>
        <v>0</v>
      </c>
      <c r="CH53" s="44">
        <f>SUMIFS(CH55:CH86,BT55:BT86,BT53)</f>
        <v>0</v>
      </c>
      <c r="CI53" s="44">
        <f>SUMIFS(CI55:CI86,BT55:BT86,BT53)</f>
        <v>3</v>
      </c>
      <c r="CJ53" s="44">
        <f>SUMIFS(CJ55:CJ86,BT55:BT86,BT53)</f>
        <v>0</v>
      </c>
      <c r="CK53" s="44">
        <f>SUMIFS(CK55:CK86,BT55:BT86,BT53)</f>
        <v>3</v>
      </c>
      <c r="CL53" s="45"/>
      <c r="CM53" s="46">
        <f>SUM(CL55:CL64)</f>
        <v>13</v>
      </c>
      <c r="CN53" s="3"/>
      <c r="CO53" s="55" t="s">
        <v>145</v>
      </c>
      <c r="CP53" s="56" t="s">
        <v>239</v>
      </c>
      <c r="CQ53" s="40" t="s">
        <v>29</v>
      </c>
      <c r="CR53" s="41">
        <f t="shared" ref="CR53:CR61" si="31">0.5*(CZ53+DA53+DB53)+DC53+DE53+2*(DF53+DG53)</f>
        <v>1.5</v>
      </c>
      <c r="CS53" s="42">
        <f t="shared" ref="CS53:CS61" si="32">CZ53*0.5+DA53*0.5+DB53*0.5+DC53+DD53+DE53+2*(DF53+DG53+DH53)</f>
        <v>1.5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1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7</v>
      </c>
    </row>
    <row r="54" spans="1:115" ht="33.6" thickBot="1" x14ac:dyDescent="0.35">
      <c r="A54" s="38" t="s">
        <v>240</v>
      </c>
      <c r="B54" s="39"/>
      <c r="C54" s="40" t="s">
        <v>36</v>
      </c>
      <c r="D54" s="41">
        <f>0.5*(L54+M54+N54)+O54+Q54+2*(R54+S54)</f>
        <v>12</v>
      </c>
      <c r="E54" s="42">
        <f t="shared" si="24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>
        <f t="shared" si="25"/>
        <v>0</v>
      </c>
      <c r="AB54" s="42">
        <f t="shared" si="26"/>
        <v>0</v>
      </c>
      <c r="AC54" s="39"/>
      <c r="AD54" s="39"/>
      <c r="AE54" s="39"/>
      <c r="AF54" s="39"/>
      <c r="AG54" s="39"/>
      <c r="AH54" s="39"/>
      <c r="AI54" s="44">
        <f>SUMIFS(AI63:AI78,Z63:Z78,Z54)</f>
        <v>0</v>
      </c>
      <c r="AJ54" s="44">
        <f>SUMIFS(AJ63:AJ78,Z63:Z78,Z54)</f>
        <v>0</v>
      </c>
      <c r="AK54" s="44">
        <f>SUMIFS(AK63:AK78,Z63:Z78,Z54)</f>
        <v>0</v>
      </c>
      <c r="AL54" s="44">
        <f>SUMIFS(AL63:AL78,Z63:Z78,Z54)</f>
        <v>0</v>
      </c>
      <c r="AM54" s="44">
        <f>SUMIFS(AM63:AM78,Z63:Z78,Z54)</f>
        <v>0</v>
      </c>
      <c r="AN54" s="44">
        <f>SUMIFS(AN63:AN78,Z63:Z78,Z54)</f>
        <v>0</v>
      </c>
      <c r="AO54" s="44">
        <f>SUMIFS(AO63:AO78,Z63:Z78,Z54)</f>
        <v>0</v>
      </c>
      <c r="AP54" s="44">
        <f>SUMIFS(AP63:AP78,Z63:Z78,Z54)</f>
        <v>0</v>
      </c>
      <c r="AQ54" s="44">
        <f>SUMIFS(AQ63:AQ78,Z63:Z78,Z54)</f>
        <v>0</v>
      </c>
      <c r="AR54" s="45"/>
      <c r="AS54" s="46"/>
      <c r="AU54" s="55" t="s">
        <v>35</v>
      </c>
      <c r="AV54" s="56"/>
      <c r="AW54" s="40" t="s">
        <v>36</v>
      </c>
      <c r="AX54" s="41">
        <f t="shared" si="27"/>
        <v>10.5</v>
      </c>
      <c r="AY54" s="42">
        <f t="shared" si="28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55" t="s">
        <v>154</v>
      </c>
      <c r="BS54" s="39"/>
      <c r="BT54" s="40" t="s">
        <v>36</v>
      </c>
      <c r="BU54" s="41">
        <f t="shared" si="29"/>
        <v>6</v>
      </c>
      <c r="BV54" s="42">
        <f t="shared" si="30"/>
        <v>8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2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2</v>
      </c>
      <c r="CJ54" s="44">
        <f>SUMIFS(CJ55:CJ86,BT55:BT86,BT54)</f>
        <v>0</v>
      </c>
      <c r="CK54" s="44">
        <f>SUMIFS(CK55:CK86,BT55:BT86,BT54)</f>
        <v>1</v>
      </c>
      <c r="CL54" s="45"/>
      <c r="CM54" s="46"/>
      <c r="CO54" s="55" t="s">
        <v>153</v>
      </c>
      <c r="CP54" s="39"/>
      <c r="CQ54" s="40" t="s">
        <v>36</v>
      </c>
      <c r="CR54" s="41">
        <f t="shared" si="31"/>
        <v>0</v>
      </c>
      <c r="CS54" s="42">
        <f t="shared" si="32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5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4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244</v>
      </c>
      <c r="Z55" s="68" t="s">
        <v>29</v>
      </c>
      <c r="AA55" s="69">
        <f t="shared" si="25"/>
        <v>1</v>
      </c>
      <c r="AB55" s="69">
        <f t="shared" si="26"/>
        <v>1</v>
      </c>
      <c r="AC55" s="82"/>
      <c r="AD55" s="22" t="s">
        <v>45</v>
      </c>
      <c r="AE55" s="300"/>
      <c r="AF55" s="104"/>
      <c r="AG55" s="173"/>
      <c r="AH55" s="23" t="s">
        <v>245</v>
      </c>
      <c r="AI55" s="83"/>
      <c r="AJ55" s="240">
        <v>2</v>
      </c>
      <c r="AK55" s="83"/>
      <c r="AL55" s="301"/>
      <c r="AM55" s="83"/>
      <c r="AN55" s="83"/>
      <c r="AO55" s="83"/>
      <c r="AP55" s="83"/>
      <c r="AQ55" s="302"/>
      <c r="AR55" s="100">
        <v>1</v>
      </c>
      <c r="AS55" s="251"/>
      <c r="AU55" s="239" t="s">
        <v>173</v>
      </c>
      <c r="AV55" s="303" t="s">
        <v>246</v>
      </c>
      <c r="AW55" s="304" t="s">
        <v>29</v>
      </c>
      <c r="AX55" s="69">
        <f t="shared" si="27"/>
        <v>7.5</v>
      </c>
      <c r="AY55" s="69">
        <f t="shared" si="28"/>
        <v>9.5</v>
      </c>
      <c r="AZ55" s="305"/>
      <c r="BA55" s="150" t="s">
        <v>68</v>
      </c>
      <c r="BB55" s="306"/>
      <c r="BC55" s="72" t="s">
        <v>42</v>
      </c>
      <c r="BD55" s="305"/>
      <c r="BE55" s="307" t="s">
        <v>57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76">
        <v>1</v>
      </c>
      <c r="BP55" s="77"/>
      <c r="BR55" s="311" t="s">
        <v>247</v>
      </c>
      <c r="BS55" s="80" t="s">
        <v>248</v>
      </c>
      <c r="BT55" s="102" t="s">
        <v>29</v>
      </c>
      <c r="BU55" s="69">
        <f t="shared" si="29"/>
        <v>2</v>
      </c>
      <c r="BV55" s="69">
        <f t="shared" si="30"/>
        <v>6</v>
      </c>
      <c r="BW55" s="82"/>
      <c r="BX55" s="22" t="s">
        <v>68</v>
      </c>
      <c r="BY55" s="103"/>
      <c r="BZ55" s="72" t="s">
        <v>42</v>
      </c>
      <c r="CA55" s="248"/>
      <c r="CB55" s="172" t="s">
        <v>249</v>
      </c>
      <c r="CC55" s="22"/>
      <c r="CD55" s="22"/>
      <c r="CE55" s="155"/>
      <c r="CF55" s="84">
        <v>2</v>
      </c>
      <c r="CG55" s="22"/>
      <c r="CH55" s="155"/>
      <c r="CI55" s="155"/>
      <c r="CJ55" s="188"/>
      <c r="CK55" s="86">
        <v>2</v>
      </c>
      <c r="CL55" s="76">
        <v>2</v>
      </c>
      <c r="CM55" s="28"/>
      <c r="CO55" s="312" t="s">
        <v>250</v>
      </c>
      <c r="CP55" s="117" t="s">
        <v>251</v>
      </c>
      <c r="CQ55" s="68" t="s">
        <v>29</v>
      </c>
      <c r="CR55" s="69">
        <f t="shared" si="31"/>
        <v>0</v>
      </c>
      <c r="CS55" s="69">
        <f t="shared" si="32"/>
        <v>0</v>
      </c>
      <c r="CT55" s="103"/>
      <c r="CU55" s="22" t="s">
        <v>45</v>
      </c>
      <c r="CV55" s="105"/>
      <c r="CW55" s="72" t="s">
        <v>42</v>
      </c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76">
        <v>1</v>
      </c>
      <c r="DJ55" s="251"/>
    </row>
    <row r="56" spans="1:115" ht="224.4" customHeight="1" outlineLevel="1" thickTop="1" thickBot="1" x14ac:dyDescent="0.3">
      <c r="A56" s="97" t="s">
        <v>52</v>
      </c>
      <c r="B56" s="116" t="s">
        <v>252</v>
      </c>
      <c r="C56" s="68" t="s">
        <v>29</v>
      </c>
      <c r="D56" s="69">
        <f>0.5*(L56+M56+N56)+O56+Q56+2*(R56+T56)</f>
        <v>5</v>
      </c>
      <c r="E56" s="69">
        <f t="shared" si="24"/>
        <v>5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229"/>
      <c r="P56" s="229"/>
      <c r="Q56" s="84">
        <v>1</v>
      </c>
      <c r="R56" s="84">
        <v>1</v>
      </c>
      <c r="S56" s="230"/>
      <c r="T56" s="86">
        <v>1</v>
      </c>
      <c r="U56" s="76">
        <v>1</v>
      </c>
      <c r="V56" s="313"/>
      <c r="W56" s="298"/>
      <c r="X56" s="299" t="s">
        <v>243</v>
      </c>
      <c r="Y56" s="114" t="s">
        <v>254</v>
      </c>
      <c r="Z56" s="68" t="s">
        <v>29</v>
      </c>
      <c r="AA56" s="69">
        <f t="shared" si="25"/>
        <v>0.5</v>
      </c>
      <c r="AB56" s="69">
        <f t="shared" si="26"/>
        <v>0.5</v>
      </c>
      <c r="AC56" s="22"/>
      <c r="AD56" s="22" t="s">
        <v>45</v>
      </c>
      <c r="AE56" s="300"/>
      <c r="AF56" s="22"/>
      <c r="AG56" s="180"/>
      <c r="AH56" s="23" t="s">
        <v>255</v>
      </c>
      <c r="AI56" s="169"/>
      <c r="AJ56" s="84">
        <v>1</v>
      </c>
      <c r="AK56" s="169"/>
      <c r="AL56" s="169"/>
      <c r="AM56" s="169"/>
      <c r="AN56" s="169"/>
      <c r="AO56" s="169"/>
      <c r="AP56" s="169"/>
      <c r="AQ56" s="155"/>
      <c r="AR56" s="100">
        <v>1</v>
      </c>
      <c r="AS56" s="190"/>
      <c r="AT56" s="29"/>
      <c r="AU56" s="270" t="s">
        <v>208</v>
      </c>
      <c r="AV56" s="178" t="s">
        <v>256</v>
      </c>
      <c r="AW56" s="102" t="s">
        <v>29</v>
      </c>
      <c r="AX56" s="102">
        <f t="shared" si="27"/>
        <v>4.5</v>
      </c>
      <c r="AY56" s="102">
        <f t="shared" si="28"/>
        <v>6.5</v>
      </c>
      <c r="AZ56" s="131"/>
      <c r="BA56" s="22" t="s">
        <v>45</v>
      </c>
      <c r="BB56" s="74"/>
      <c r="BC56" s="131"/>
      <c r="BD56" s="131"/>
      <c r="BE56" s="319" t="s">
        <v>257</v>
      </c>
      <c r="BF56" s="314"/>
      <c r="BG56" s="314"/>
      <c r="BH56" s="240">
        <v>1</v>
      </c>
      <c r="BI56" s="314"/>
      <c r="BJ56" s="314"/>
      <c r="BK56" s="301"/>
      <c r="BL56" s="314"/>
      <c r="BM56" s="240">
        <v>2</v>
      </c>
      <c r="BN56" s="86">
        <v>1</v>
      </c>
      <c r="BO56" s="76">
        <v>1</v>
      </c>
      <c r="BP56" s="131"/>
      <c r="BR56" s="311" t="s">
        <v>247</v>
      </c>
      <c r="BS56" s="117" t="s">
        <v>258</v>
      </c>
      <c r="BT56" s="68" t="s">
        <v>29</v>
      </c>
      <c r="BU56" s="69">
        <f t="shared" si="29"/>
        <v>4.5</v>
      </c>
      <c r="BV56" s="69">
        <f t="shared" si="30"/>
        <v>4.5</v>
      </c>
      <c r="BW56" s="315"/>
      <c r="BX56" s="22" t="s">
        <v>68</v>
      </c>
      <c r="BY56" s="316"/>
      <c r="BZ56" s="70"/>
      <c r="CA56" s="73"/>
      <c r="CB56" s="23" t="s">
        <v>259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56">
        <v>1</v>
      </c>
      <c r="CM56" s="22"/>
      <c r="CO56" s="317" t="s">
        <v>250</v>
      </c>
      <c r="CP56" s="117" t="s">
        <v>260</v>
      </c>
      <c r="CQ56" s="68" t="s">
        <v>29</v>
      </c>
      <c r="CR56" s="69">
        <f t="shared" si="31"/>
        <v>0.5</v>
      </c>
      <c r="CS56" s="69">
        <f t="shared" si="32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216">
        <v>1</v>
      </c>
      <c r="DB56" s="22"/>
      <c r="DC56" s="22"/>
      <c r="DD56" s="22"/>
      <c r="DE56" s="22"/>
      <c r="DF56" s="22"/>
      <c r="DG56" s="22"/>
      <c r="DH56" s="22"/>
      <c r="DI56" s="76">
        <v>1</v>
      </c>
      <c r="DJ56" s="251"/>
    </row>
    <row r="57" spans="1:115" ht="252.75" customHeight="1" outlineLevel="1" thickTop="1" thickBot="1" x14ac:dyDescent="0.35">
      <c r="A57" s="97" t="s">
        <v>52</v>
      </c>
      <c r="B57" s="116" t="s">
        <v>262</v>
      </c>
      <c r="C57" s="68" t="s">
        <v>29</v>
      </c>
      <c r="D57" s="69">
        <f t="shared" ref="D57:D63" si="33">0.5*(L57+M57+N57)+O57+Q57+2*(R57+S57)</f>
        <v>2</v>
      </c>
      <c r="E57" s="69">
        <f t="shared" si="24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263</v>
      </c>
      <c r="Z57" s="68" t="s">
        <v>29</v>
      </c>
      <c r="AA57" s="69">
        <f t="shared" si="25"/>
        <v>0</v>
      </c>
      <c r="AB57" s="69">
        <f t="shared" si="26"/>
        <v>0</v>
      </c>
      <c r="AC57" s="22"/>
      <c r="AD57" s="22" t="s">
        <v>45</v>
      </c>
      <c r="AE57" s="22"/>
      <c r="AF57" s="22"/>
      <c r="AG57" s="180"/>
      <c r="AH57" s="23" t="s">
        <v>264</v>
      </c>
      <c r="AI57" s="155"/>
      <c r="AJ57" s="155"/>
      <c r="AK57" s="155"/>
      <c r="AL57" s="155"/>
      <c r="AM57" s="155"/>
      <c r="AN57" s="155"/>
      <c r="AO57" s="155"/>
      <c r="AP57" s="155"/>
      <c r="AQ57" s="155"/>
      <c r="AR57" s="100">
        <v>1</v>
      </c>
      <c r="AS57" s="190"/>
      <c r="AT57" s="29"/>
      <c r="AU57" s="270" t="s">
        <v>208</v>
      </c>
      <c r="AV57" s="256" t="s">
        <v>265</v>
      </c>
      <c r="AW57" s="102" t="s">
        <v>29</v>
      </c>
      <c r="AX57" s="102">
        <f t="shared" si="27"/>
        <v>0</v>
      </c>
      <c r="AY57" s="102">
        <f t="shared" si="28"/>
        <v>1</v>
      </c>
      <c r="AZ57" s="70"/>
      <c r="BA57" s="22" t="s">
        <v>45</v>
      </c>
      <c r="BB57" s="22"/>
      <c r="BC57" s="70"/>
      <c r="BD57" s="70"/>
      <c r="BE57" s="23" t="s">
        <v>266</v>
      </c>
      <c r="BF57" s="160"/>
      <c r="BG57" s="160"/>
      <c r="BH57" s="160"/>
      <c r="BI57" s="160"/>
      <c r="BJ57" s="86">
        <v>1</v>
      </c>
      <c r="BK57" s="155"/>
      <c r="BL57" s="160"/>
      <c r="BM57" s="160"/>
      <c r="BN57" s="333"/>
      <c r="BO57" s="76">
        <v>1</v>
      </c>
      <c r="BP57" s="74"/>
      <c r="BR57" s="320" t="s">
        <v>267</v>
      </c>
      <c r="BS57" s="80" t="s">
        <v>268</v>
      </c>
      <c r="BT57" s="68" t="s">
        <v>29</v>
      </c>
      <c r="BU57" s="69">
        <f t="shared" si="29"/>
        <v>3</v>
      </c>
      <c r="BV57" s="69">
        <f t="shared" si="30"/>
        <v>5</v>
      </c>
      <c r="BW57" s="321"/>
      <c r="BX57" s="322" t="s">
        <v>68</v>
      </c>
      <c r="BY57" s="118"/>
      <c r="BZ57" s="118"/>
      <c r="CA57" s="173"/>
      <c r="CB57" s="23" t="s">
        <v>269</v>
      </c>
      <c r="CC57" s="323"/>
      <c r="CE57" s="323"/>
      <c r="CF57" s="84">
        <v>1</v>
      </c>
      <c r="CG57" s="232"/>
      <c r="CH57" s="232"/>
      <c r="CI57" s="324">
        <v>1</v>
      </c>
      <c r="CJ57" s="325"/>
      <c r="CK57" s="234">
        <v>1</v>
      </c>
      <c r="CL57" s="326">
        <v>1</v>
      </c>
      <c r="CM57" s="22"/>
      <c r="CO57" s="327" t="s">
        <v>250</v>
      </c>
      <c r="CP57" s="80" t="s">
        <v>270</v>
      </c>
      <c r="CQ57" s="68" t="s">
        <v>29</v>
      </c>
      <c r="CR57" s="69">
        <f t="shared" si="31"/>
        <v>0</v>
      </c>
      <c r="CS57" s="69">
        <f t="shared" si="32"/>
        <v>0</v>
      </c>
      <c r="CT57" s="103"/>
      <c r="CU57" s="22" t="s">
        <v>68</v>
      </c>
      <c r="CV57" s="105"/>
      <c r="CW57" s="72" t="s">
        <v>42</v>
      </c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76">
        <v>1</v>
      </c>
      <c r="DJ57" s="251"/>
    </row>
    <row r="58" spans="1:115" ht="240" customHeight="1" outlineLevel="1" thickTop="1" x14ac:dyDescent="0.25">
      <c r="A58" s="97" t="s">
        <v>52</v>
      </c>
      <c r="B58" s="328" t="s">
        <v>271</v>
      </c>
      <c r="C58" s="147" t="s">
        <v>36</v>
      </c>
      <c r="D58" s="148">
        <f t="shared" si="33"/>
        <v>7</v>
      </c>
      <c r="E58" s="148">
        <f t="shared" si="24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177" t="s">
        <v>273</v>
      </c>
      <c r="Z58" s="68" t="s">
        <v>29</v>
      </c>
      <c r="AA58" s="69">
        <f t="shared" si="25"/>
        <v>0</v>
      </c>
      <c r="AB58" s="69">
        <f t="shared" si="26"/>
        <v>0</v>
      </c>
      <c r="AC58" s="22"/>
      <c r="AD58" s="22" t="s">
        <v>45</v>
      </c>
      <c r="AE58" s="22"/>
      <c r="AF58" s="22"/>
      <c r="AG58" s="180"/>
      <c r="AH58" s="23" t="s">
        <v>274</v>
      </c>
      <c r="AI58" s="169"/>
      <c r="AJ58" s="169"/>
      <c r="AK58" s="169"/>
      <c r="AL58" s="169"/>
      <c r="AM58" s="169"/>
      <c r="AN58" s="169"/>
      <c r="AO58" s="169"/>
      <c r="AP58" s="169"/>
      <c r="AQ58" s="155"/>
      <c r="AR58" s="100">
        <v>1</v>
      </c>
      <c r="AS58" s="190"/>
      <c r="AT58" s="29"/>
      <c r="AU58" s="270" t="s">
        <v>208</v>
      </c>
      <c r="AV58" s="256" t="s">
        <v>275</v>
      </c>
      <c r="AW58" s="102" t="s">
        <v>29</v>
      </c>
      <c r="AX58" s="102">
        <f t="shared" si="27"/>
        <v>0</v>
      </c>
      <c r="AY58" s="102">
        <f t="shared" si="28"/>
        <v>0</v>
      </c>
      <c r="AZ58" s="70"/>
      <c r="BA58" s="22" t="s">
        <v>45</v>
      </c>
      <c r="BB58" s="70"/>
      <c r="BC58" s="72" t="s">
        <v>42</v>
      </c>
      <c r="BD58" s="70"/>
      <c r="BE58" s="23" t="s">
        <v>276</v>
      </c>
      <c r="BF58" s="160"/>
      <c r="BG58" s="160"/>
      <c r="BH58" s="160"/>
      <c r="BI58" s="160"/>
      <c r="BJ58" s="160"/>
      <c r="BK58" s="160"/>
      <c r="BL58" s="160"/>
      <c r="BM58" s="160"/>
      <c r="BN58" s="333"/>
      <c r="BO58" s="76">
        <v>1</v>
      </c>
      <c r="BP58" s="74"/>
      <c r="BR58" s="320" t="s">
        <v>267</v>
      </c>
      <c r="BS58" s="116" t="s">
        <v>277</v>
      </c>
      <c r="BT58" s="68" t="s">
        <v>36</v>
      </c>
      <c r="BU58" s="69">
        <f t="shared" si="29"/>
        <v>3</v>
      </c>
      <c r="BV58" s="69">
        <f t="shared" si="30"/>
        <v>3</v>
      </c>
      <c r="BW58" s="82"/>
      <c r="BX58" s="22" t="s">
        <v>182</v>
      </c>
      <c r="BY58" s="22"/>
      <c r="BZ58" s="72" t="s">
        <v>42</v>
      </c>
      <c r="CA58" s="173"/>
      <c r="CB58" s="172" t="s">
        <v>278</v>
      </c>
      <c r="CC58" s="73"/>
      <c r="CD58" s="73"/>
      <c r="CE58" s="73"/>
      <c r="CF58" s="84">
        <v>1</v>
      </c>
      <c r="CG58" s="73"/>
      <c r="CH58" s="73"/>
      <c r="CI58" s="84">
        <v>1</v>
      </c>
      <c r="CJ58" s="73"/>
      <c r="CK58" s="334"/>
      <c r="CL58" s="76">
        <v>1</v>
      </c>
      <c r="CM58" s="22"/>
      <c r="CO58" s="327" t="s">
        <v>250</v>
      </c>
      <c r="CP58" s="335" t="s">
        <v>279</v>
      </c>
      <c r="CQ58" s="102" t="s">
        <v>29</v>
      </c>
      <c r="CR58" s="69">
        <f t="shared" si="31"/>
        <v>0</v>
      </c>
      <c r="CS58" s="69">
        <f t="shared" si="32"/>
        <v>0</v>
      </c>
      <c r="CT58" s="82"/>
      <c r="CU58" s="122" t="s">
        <v>73</v>
      </c>
      <c r="CV58" s="336" t="s">
        <v>280</v>
      </c>
      <c r="CW58" s="104"/>
      <c r="CX58" s="173"/>
      <c r="CY58" s="173" t="s">
        <v>281</v>
      </c>
      <c r="CZ58" s="83"/>
      <c r="DA58" s="83"/>
      <c r="DB58" s="83"/>
      <c r="DC58" s="83"/>
      <c r="DD58" s="83"/>
      <c r="DE58" s="83"/>
      <c r="DF58" s="83"/>
      <c r="DG58" s="83"/>
      <c r="DH58" s="302"/>
      <c r="DI58" s="142">
        <v>1</v>
      </c>
      <c r="DJ58" s="132"/>
    </row>
    <row r="59" spans="1:115" ht="217.95" customHeight="1" outlineLevel="1" thickBot="1" x14ac:dyDescent="0.3">
      <c r="A59" s="97" t="s">
        <v>52</v>
      </c>
      <c r="B59" s="114" t="s">
        <v>282</v>
      </c>
      <c r="C59" s="68" t="s">
        <v>36</v>
      </c>
      <c r="D59" s="69">
        <f t="shared" si="33"/>
        <v>5</v>
      </c>
      <c r="E59" s="69">
        <f t="shared" si="24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177" t="s">
        <v>284</v>
      </c>
      <c r="Z59" s="68" t="s">
        <v>29</v>
      </c>
      <c r="AA59" s="69">
        <f t="shared" si="25"/>
        <v>0</v>
      </c>
      <c r="AB59" s="69">
        <f t="shared" si="26"/>
        <v>0</v>
      </c>
      <c r="AC59" s="22"/>
      <c r="AD59" s="22" t="s">
        <v>45</v>
      </c>
      <c r="AE59" s="22"/>
      <c r="AF59" s="74"/>
      <c r="AG59" s="180"/>
      <c r="AH59" s="23" t="s">
        <v>264</v>
      </c>
      <c r="AI59" s="83"/>
      <c r="AJ59" s="83"/>
      <c r="AK59" s="83"/>
      <c r="AL59" s="83"/>
      <c r="AM59" s="83"/>
      <c r="AN59" s="83"/>
      <c r="AO59" s="83"/>
      <c r="AP59" s="83"/>
      <c r="AQ59" s="302"/>
      <c r="AR59" s="100">
        <v>1</v>
      </c>
      <c r="AS59" s="190"/>
      <c r="AT59" s="29"/>
      <c r="AU59" s="270" t="s">
        <v>208</v>
      </c>
      <c r="AV59" s="348" t="s">
        <v>285</v>
      </c>
      <c r="AW59" s="102" t="s">
        <v>29</v>
      </c>
      <c r="AX59" s="102">
        <f t="shared" si="27"/>
        <v>0</v>
      </c>
      <c r="AY59" s="102">
        <f t="shared" si="28"/>
        <v>0</v>
      </c>
      <c r="AZ59" s="349"/>
      <c r="BA59" s="122" t="s">
        <v>77</v>
      </c>
      <c r="BB59" s="201" t="s">
        <v>50</v>
      </c>
      <c r="BC59" s="72" t="s">
        <v>42</v>
      </c>
      <c r="BD59" s="70"/>
      <c r="BE59" s="23" t="s">
        <v>57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76">
        <v>1</v>
      </c>
      <c r="BP59" s="74"/>
      <c r="BR59" s="320" t="s">
        <v>267</v>
      </c>
      <c r="BS59" s="337" t="s">
        <v>286</v>
      </c>
      <c r="BT59" s="68" t="s">
        <v>36</v>
      </c>
      <c r="BU59" s="69">
        <f t="shared" si="29"/>
        <v>1</v>
      </c>
      <c r="BV59" s="69">
        <f t="shared" si="30"/>
        <v>1</v>
      </c>
      <c r="BW59" s="338"/>
      <c r="BX59" s="339" t="s">
        <v>68</v>
      </c>
      <c r="BY59" s="340"/>
      <c r="BZ59" s="338"/>
      <c r="CA59" s="110" t="s">
        <v>13</v>
      </c>
      <c r="CB59" s="341" t="s">
        <v>91</v>
      </c>
      <c r="CC59" s="342"/>
      <c r="CD59" s="214"/>
      <c r="CE59" s="342"/>
      <c r="CF59" s="276">
        <v>1</v>
      </c>
      <c r="CG59" s="26"/>
      <c r="CH59" s="342"/>
      <c r="CI59" s="343"/>
      <c r="CJ59" s="343"/>
      <c r="CK59" s="344"/>
      <c r="CL59" s="76">
        <v>1</v>
      </c>
      <c r="CM59" s="22"/>
      <c r="CO59" s="327" t="s">
        <v>250</v>
      </c>
      <c r="CP59" s="130" t="s">
        <v>287</v>
      </c>
      <c r="CQ59" s="102" t="s">
        <v>29</v>
      </c>
      <c r="CR59" s="69">
        <f t="shared" si="31"/>
        <v>0</v>
      </c>
      <c r="CS59" s="69">
        <f t="shared" si="32"/>
        <v>0</v>
      </c>
      <c r="CT59" s="131"/>
      <c r="CU59" s="22" t="s">
        <v>45</v>
      </c>
      <c r="CV59" s="74"/>
      <c r="CW59" s="131"/>
      <c r="CX59" s="131"/>
      <c r="CY59" s="345" t="s">
        <v>57</v>
      </c>
      <c r="CZ59" s="314"/>
      <c r="DA59" s="314"/>
      <c r="DB59" s="314"/>
      <c r="DC59" s="314"/>
      <c r="DD59" s="314"/>
      <c r="DE59" s="314"/>
      <c r="DF59" s="314"/>
      <c r="DG59" s="314"/>
      <c r="DH59" s="314"/>
      <c r="DI59" s="346">
        <v>1</v>
      </c>
      <c r="DJ59" s="132"/>
    </row>
    <row r="60" spans="1:115" ht="178.2" customHeight="1" outlineLevel="1" thickTop="1" thickBot="1" x14ac:dyDescent="0.45">
      <c r="A60" s="97" t="s">
        <v>52</v>
      </c>
      <c r="B60" s="117" t="s">
        <v>288</v>
      </c>
      <c r="C60" s="68" t="s">
        <v>93</v>
      </c>
      <c r="D60" s="69">
        <f t="shared" si="33"/>
        <v>1</v>
      </c>
      <c r="E60" s="69">
        <f t="shared" si="24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178" t="s">
        <v>289</v>
      </c>
      <c r="Z60" s="102" t="s">
        <v>29</v>
      </c>
      <c r="AA60" s="69">
        <f t="shared" si="25"/>
        <v>0</v>
      </c>
      <c r="AB60" s="69">
        <f t="shared" si="26"/>
        <v>0</v>
      </c>
      <c r="AC60" s="74"/>
      <c r="AD60" s="22" t="s">
        <v>68</v>
      </c>
      <c r="AE60" s="74"/>
      <c r="AF60" s="74"/>
      <c r="AG60" s="74"/>
      <c r="AH60" s="131" t="s">
        <v>290</v>
      </c>
      <c r="AI60" s="159"/>
      <c r="AJ60" s="159"/>
      <c r="AK60" s="159"/>
      <c r="AL60" s="159"/>
      <c r="AM60" s="159"/>
      <c r="AN60" s="159"/>
      <c r="AO60" s="159"/>
      <c r="AP60" s="159"/>
      <c r="AQ60" s="159"/>
      <c r="AR60" s="100">
        <v>1</v>
      </c>
      <c r="AS60" s="74"/>
      <c r="AT60" s="29"/>
      <c r="AU60" s="97" t="s">
        <v>52</v>
      </c>
      <c r="AV60" s="353" t="s">
        <v>291</v>
      </c>
      <c r="AW60" s="102" t="s">
        <v>36</v>
      </c>
      <c r="AX60" s="69">
        <f t="shared" si="27"/>
        <v>0</v>
      </c>
      <c r="AY60" s="69">
        <f t="shared" si="28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357">
        <v>1</v>
      </c>
      <c r="BP60" s="74"/>
      <c r="BR60" s="320" t="s">
        <v>267</v>
      </c>
      <c r="BS60" s="116" t="s">
        <v>293</v>
      </c>
      <c r="BT60" s="68" t="s">
        <v>36</v>
      </c>
      <c r="BU60" s="69">
        <f t="shared" si="29"/>
        <v>2</v>
      </c>
      <c r="BV60" s="69">
        <f t="shared" si="30"/>
        <v>4</v>
      </c>
      <c r="BW60" s="82"/>
      <c r="BX60" s="22" t="s">
        <v>68</v>
      </c>
      <c r="BY60" s="103"/>
      <c r="BZ60" s="72" t="s">
        <v>42</v>
      </c>
      <c r="CA60" s="173"/>
      <c r="CB60" s="172" t="s">
        <v>294</v>
      </c>
      <c r="CC60" s="73"/>
      <c r="CE60" s="73"/>
      <c r="CF60" s="205"/>
      <c r="CG60" s="73"/>
      <c r="CH60" s="73"/>
      <c r="CI60" s="85">
        <v>1</v>
      </c>
      <c r="CJ60" s="334"/>
      <c r="CK60" s="234">
        <v>1</v>
      </c>
      <c r="CL60" s="133">
        <v>1</v>
      </c>
      <c r="CM60" s="22"/>
      <c r="CO60" s="327" t="s">
        <v>250</v>
      </c>
      <c r="CP60" s="130" t="s">
        <v>295</v>
      </c>
      <c r="CQ60" s="102" t="s">
        <v>29</v>
      </c>
      <c r="CR60" s="69">
        <f t="shared" si="31"/>
        <v>0</v>
      </c>
      <c r="CS60" s="69">
        <f t="shared" si="32"/>
        <v>0</v>
      </c>
      <c r="CT60" s="74"/>
      <c r="CU60" s="22" t="s">
        <v>45</v>
      </c>
      <c r="CV60" s="74"/>
      <c r="CW60" s="74"/>
      <c r="CX60" s="74"/>
      <c r="CY60" s="131" t="s">
        <v>193</v>
      </c>
      <c r="CZ60" s="159"/>
      <c r="DA60" s="159"/>
      <c r="DB60" s="159"/>
      <c r="DC60" s="159"/>
      <c r="DD60" s="159"/>
      <c r="DE60" s="159"/>
      <c r="DF60" s="159"/>
      <c r="DG60" s="159"/>
      <c r="DH60" s="159"/>
      <c r="DI60" s="350">
        <v>1</v>
      </c>
      <c r="DJ60" s="132"/>
    </row>
    <row r="61" spans="1:115" s="62" customFormat="1" ht="257.39999999999998" customHeight="1" outlineLevel="1" thickTop="1" thickBot="1" x14ac:dyDescent="0.35">
      <c r="A61" s="97" t="s">
        <v>52</v>
      </c>
      <c r="B61" s="116" t="s">
        <v>296</v>
      </c>
      <c r="C61" s="68" t="s">
        <v>93</v>
      </c>
      <c r="D61" s="69">
        <f t="shared" si="33"/>
        <v>2</v>
      </c>
      <c r="E61" s="69">
        <f t="shared" si="24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80" t="s">
        <v>297</v>
      </c>
      <c r="Z61" s="68" t="s">
        <v>29</v>
      </c>
      <c r="AA61" s="69">
        <f t="shared" si="25"/>
        <v>0</v>
      </c>
      <c r="AB61" s="69">
        <f t="shared" si="26"/>
        <v>0</v>
      </c>
      <c r="AC61" s="82"/>
      <c r="AD61" s="22" t="s">
        <v>45</v>
      </c>
      <c r="AE61" s="352"/>
      <c r="AF61" s="104"/>
      <c r="AG61" s="173"/>
      <c r="AH61" s="173" t="s">
        <v>57</v>
      </c>
      <c r="AI61" s="155"/>
      <c r="AJ61" s="155"/>
      <c r="AK61" s="155"/>
      <c r="AL61" s="155"/>
      <c r="AM61" s="155"/>
      <c r="AN61" s="155"/>
      <c r="AO61" s="155"/>
      <c r="AP61" s="155"/>
      <c r="AQ61" s="155"/>
      <c r="AR61" s="100">
        <v>1</v>
      </c>
      <c r="AS61" s="190"/>
      <c r="AT61" s="29"/>
      <c r="AU61" s="97" t="s">
        <v>52</v>
      </c>
      <c r="AV61" s="117" t="s">
        <v>298</v>
      </c>
      <c r="AW61" s="68" t="s">
        <v>36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156">
        <v>1</v>
      </c>
      <c r="BP61" s="77"/>
      <c r="BQ61" s="59"/>
      <c r="BR61" s="320" t="s">
        <v>267</v>
      </c>
      <c r="BS61" s="116" t="s">
        <v>300</v>
      </c>
      <c r="BT61" s="68" t="s">
        <v>36</v>
      </c>
      <c r="BU61" s="69">
        <f t="shared" si="29"/>
        <v>0</v>
      </c>
      <c r="BV61" s="69">
        <f t="shared" si="30"/>
        <v>0</v>
      </c>
      <c r="BW61" s="82"/>
      <c r="BX61" s="22" t="s">
        <v>68</v>
      </c>
      <c r="BY61" s="22"/>
      <c r="BZ61" s="72" t="s">
        <v>42</v>
      </c>
      <c r="CA61" s="172"/>
      <c r="CB61" s="172" t="s">
        <v>57</v>
      </c>
      <c r="CC61" s="22"/>
      <c r="CD61" s="22"/>
      <c r="CE61" s="22"/>
      <c r="CF61" s="22"/>
      <c r="CG61" s="22"/>
      <c r="CH61" s="22"/>
      <c r="CI61" s="22"/>
      <c r="CJ61" s="22"/>
      <c r="CK61" s="22"/>
      <c r="CL61" s="76">
        <v>1</v>
      </c>
      <c r="CM61" s="22"/>
      <c r="CN61" s="29"/>
      <c r="CO61" s="327" t="s">
        <v>250</v>
      </c>
      <c r="CP61" s="117" t="s">
        <v>301</v>
      </c>
      <c r="CQ61" s="102" t="s">
        <v>29</v>
      </c>
      <c r="CR61" s="69">
        <f t="shared" si="31"/>
        <v>1</v>
      </c>
      <c r="CS61" s="69">
        <f t="shared" si="32"/>
        <v>1</v>
      </c>
      <c r="CT61" s="82"/>
      <c r="CU61" s="22" t="s">
        <v>45</v>
      </c>
      <c r="CV61" s="172"/>
      <c r="CW61" s="72" t="s">
        <v>42</v>
      </c>
      <c r="CX61" s="173"/>
      <c r="CY61" s="23" t="s">
        <v>302</v>
      </c>
      <c r="CZ61" s="155"/>
      <c r="DA61" s="155"/>
      <c r="DB61" s="155"/>
      <c r="DC61" s="84">
        <v>1</v>
      </c>
      <c r="DD61" s="155"/>
      <c r="DE61" s="155"/>
      <c r="DF61" s="155"/>
      <c r="DG61" s="155"/>
      <c r="DH61" s="155"/>
      <c r="DI61" s="142">
        <v>1</v>
      </c>
      <c r="DJ61" s="132"/>
    </row>
    <row r="62" spans="1:115" s="62" customFormat="1" ht="238.2" customHeight="1" outlineLevel="1" thickTop="1" thickBot="1" x14ac:dyDescent="0.35">
      <c r="A62" s="97" t="s">
        <v>52</v>
      </c>
      <c r="B62" s="116" t="s">
        <v>303</v>
      </c>
      <c r="C62" s="68" t="s">
        <v>93</v>
      </c>
      <c r="D62" s="69">
        <f t="shared" si="33"/>
        <v>4</v>
      </c>
      <c r="E62" s="69">
        <f t="shared" si="24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80" t="s">
        <v>305</v>
      </c>
      <c r="Z62" s="68" t="s">
        <v>29</v>
      </c>
      <c r="AA62" s="69">
        <f t="shared" si="25"/>
        <v>0</v>
      </c>
      <c r="AB62" s="69">
        <f t="shared" si="26"/>
        <v>0</v>
      </c>
      <c r="AC62" s="82"/>
      <c r="AD62" s="22" t="s">
        <v>45</v>
      </c>
      <c r="AE62" s="352"/>
      <c r="AF62" s="72" t="s">
        <v>42</v>
      </c>
      <c r="AG62" s="173"/>
      <c r="AH62" s="173" t="s">
        <v>306</v>
      </c>
      <c r="AI62" s="155"/>
      <c r="AJ62" s="155"/>
      <c r="AK62" s="155"/>
      <c r="AL62" s="155"/>
      <c r="AM62" s="155"/>
      <c r="AN62" s="155"/>
      <c r="AO62" s="155"/>
      <c r="AP62" s="155"/>
      <c r="AQ62" s="155"/>
      <c r="AR62" s="100">
        <v>1</v>
      </c>
      <c r="AS62" s="190"/>
      <c r="AT62" s="29"/>
      <c r="AU62" s="97" t="s">
        <v>52</v>
      </c>
      <c r="AV62" s="114" t="s">
        <v>307</v>
      </c>
      <c r="AW62" s="68" t="s">
        <v>93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76">
        <v>1</v>
      </c>
      <c r="BP62" s="77"/>
      <c r="BQ62" s="59"/>
      <c r="BR62" s="320" t="s">
        <v>267</v>
      </c>
      <c r="BS62" s="116" t="s">
        <v>308</v>
      </c>
      <c r="BT62" s="68" t="s">
        <v>93</v>
      </c>
      <c r="BU62" s="69">
        <f t="shared" si="29"/>
        <v>3</v>
      </c>
      <c r="BV62" s="69">
        <f t="shared" si="30"/>
        <v>8</v>
      </c>
      <c r="BW62" s="82"/>
      <c r="BX62" s="22" t="s">
        <v>45</v>
      </c>
      <c r="BY62" s="23"/>
      <c r="BZ62" s="72" t="s">
        <v>42</v>
      </c>
      <c r="CA62" s="172"/>
      <c r="CB62" s="172" t="s">
        <v>309</v>
      </c>
      <c r="CC62" s="22"/>
      <c r="CD62" s="22"/>
      <c r="CE62" s="22"/>
      <c r="CF62" s="155"/>
      <c r="CG62" s="234">
        <v>1</v>
      </c>
      <c r="CH62" s="84">
        <v>3</v>
      </c>
      <c r="CI62" s="155"/>
      <c r="CJ62" s="155"/>
      <c r="CK62" s="361">
        <v>2</v>
      </c>
      <c r="CL62" s="76">
        <v>3</v>
      </c>
      <c r="CM62" s="22"/>
      <c r="CN62" s="29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</row>
    <row r="63" spans="1:115" s="62" customFormat="1" ht="243.6" customHeight="1" outlineLevel="1" thickTop="1" thickBot="1" x14ac:dyDescent="0.3">
      <c r="A63" s="97" t="s">
        <v>52</v>
      </c>
      <c r="B63" s="117" t="s">
        <v>310</v>
      </c>
      <c r="C63" s="68" t="s">
        <v>311</v>
      </c>
      <c r="D63" s="69">
        <f t="shared" si="33"/>
        <v>6</v>
      </c>
      <c r="E63" s="69">
        <f t="shared" si="24"/>
        <v>8</v>
      </c>
      <c r="F63" s="82"/>
      <c r="G63" s="22" t="s">
        <v>63</v>
      </c>
      <c r="H63" s="70"/>
      <c r="I63" s="70"/>
      <c r="J63" s="73"/>
      <c r="K63" s="23" t="s">
        <v>312</v>
      </c>
      <c r="L63" s="230"/>
      <c r="M63" s="230"/>
      <c r="N63" s="230"/>
      <c r="O63" s="84">
        <v>4</v>
      </c>
      <c r="P63" s="230"/>
      <c r="Q63" s="230"/>
      <c r="R63" s="84">
        <v>1</v>
      </c>
      <c r="S63" s="230"/>
      <c r="T63" s="86">
        <v>1</v>
      </c>
      <c r="U63" s="76">
        <v>1</v>
      </c>
      <c r="V63" s="251"/>
      <c r="W63" s="59"/>
      <c r="X63" s="299" t="s">
        <v>243</v>
      </c>
      <c r="Y63" s="98" t="s">
        <v>313</v>
      </c>
      <c r="Z63" s="68" t="s">
        <v>29</v>
      </c>
      <c r="AA63" s="69">
        <f t="shared" si="25"/>
        <v>0</v>
      </c>
      <c r="AB63" s="69">
        <f t="shared" si="26"/>
        <v>0</v>
      </c>
      <c r="AC63" s="131"/>
      <c r="AD63" s="22" t="s">
        <v>45</v>
      </c>
      <c r="AE63" s="74"/>
      <c r="AF63" s="131"/>
      <c r="AG63" s="131"/>
      <c r="AH63" s="173" t="s">
        <v>57</v>
      </c>
      <c r="AI63" s="314"/>
      <c r="AJ63" s="314"/>
      <c r="AK63" s="314"/>
      <c r="AL63" s="314"/>
      <c r="AM63" s="314"/>
      <c r="AN63" s="314"/>
      <c r="AO63" s="314"/>
      <c r="AP63" s="314"/>
      <c r="AQ63" s="314"/>
      <c r="AR63" s="100">
        <v>1</v>
      </c>
      <c r="AS63" s="131"/>
      <c r="AT63" s="29"/>
      <c r="AU63" s="215"/>
      <c r="AV63" s="363"/>
      <c r="AW63" s="363"/>
      <c r="AX63" s="363"/>
      <c r="AY63" s="363"/>
      <c r="AZ63" s="363"/>
      <c r="BA63" s="363"/>
      <c r="BB63" s="363"/>
      <c r="BC63" s="363"/>
      <c r="BD63" s="363"/>
      <c r="BE63" s="363"/>
      <c r="BF63" s="363"/>
      <c r="BG63" s="363"/>
      <c r="BH63" s="363"/>
      <c r="BI63" s="363"/>
      <c r="BJ63" s="363"/>
      <c r="BK63" s="363"/>
      <c r="BL63" s="363"/>
      <c r="BM63" s="363"/>
      <c r="BN63" s="363"/>
      <c r="BO63" s="363"/>
      <c r="BP63" s="363"/>
      <c r="BQ63" s="108"/>
      <c r="BR63" s="320" t="s">
        <v>267</v>
      </c>
      <c r="BS63" s="116" t="s">
        <v>314</v>
      </c>
      <c r="BT63" s="68" t="s">
        <v>93</v>
      </c>
      <c r="BU63" s="69">
        <f t="shared" si="29"/>
        <v>2</v>
      </c>
      <c r="BV63" s="69">
        <f t="shared" si="30"/>
        <v>3</v>
      </c>
      <c r="BW63" s="82"/>
      <c r="BX63" s="22" t="s">
        <v>45</v>
      </c>
      <c r="BY63" s="23"/>
      <c r="BZ63" s="127"/>
      <c r="CA63" s="172"/>
      <c r="CB63" s="172" t="s">
        <v>315</v>
      </c>
      <c r="CC63" s="22"/>
      <c r="CD63" s="22"/>
      <c r="CE63" s="22"/>
      <c r="CF63" s="144"/>
      <c r="CG63" s="234">
        <v>1</v>
      </c>
      <c r="CH63" s="22"/>
      <c r="CI63" s="84">
        <v>1</v>
      </c>
      <c r="CJ63" s="188"/>
      <c r="CK63" s="301"/>
      <c r="CL63" s="156">
        <v>1</v>
      </c>
      <c r="CM63" s="190"/>
      <c r="CN63" s="29"/>
      <c r="CO63" s="108"/>
    </row>
    <row r="64" spans="1:115" s="62" customFormat="1" ht="230.4" customHeight="1" outlineLevel="1" thickTop="1" thickBot="1" x14ac:dyDescent="0.3">
      <c r="W64" s="59"/>
      <c r="X64" s="299" t="s">
        <v>243</v>
      </c>
      <c r="Y64" s="177" t="s">
        <v>316</v>
      </c>
      <c r="Z64" s="68" t="s">
        <v>29</v>
      </c>
      <c r="AA64" s="69">
        <f t="shared" si="25"/>
        <v>1</v>
      </c>
      <c r="AB64" s="69">
        <f t="shared" si="26"/>
        <v>1</v>
      </c>
      <c r="AC64" s="82"/>
      <c r="AD64" s="22" t="s">
        <v>45</v>
      </c>
      <c r="AE64" s="362"/>
      <c r="AF64" s="104"/>
      <c r="AG64" s="173"/>
      <c r="AH64" s="131" t="s">
        <v>317</v>
      </c>
      <c r="AI64" s="160"/>
      <c r="AJ64" s="155"/>
      <c r="AK64" s="160"/>
      <c r="AL64" s="160"/>
      <c r="AM64" s="160"/>
      <c r="AN64" s="84">
        <v>1</v>
      </c>
      <c r="AO64" s="160"/>
      <c r="AP64" s="160"/>
      <c r="AQ64" s="155"/>
      <c r="AR64" s="100">
        <v>1</v>
      </c>
      <c r="AS64" s="28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64" t="s">
        <v>318</v>
      </c>
      <c r="BS64" s="80" t="s">
        <v>319</v>
      </c>
      <c r="BT64" s="68" t="s">
        <v>93</v>
      </c>
      <c r="BU64" s="69">
        <f t="shared" si="29"/>
        <v>1</v>
      </c>
      <c r="BV64" s="69">
        <f t="shared" si="30"/>
        <v>4</v>
      </c>
      <c r="BW64" s="116"/>
      <c r="BX64" s="22" t="s">
        <v>45</v>
      </c>
      <c r="BY64" s="118"/>
      <c r="BZ64" s="72" t="s">
        <v>42</v>
      </c>
      <c r="CA64" s="173"/>
      <c r="CB64" s="173" t="s">
        <v>320</v>
      </c>
      <c r="CC64" s="74"/>
      <c r="CD64" s="74"/>
      <c r="CE64" s="246"/>
      <c r="CF64" s="84">
        <v>1</v>
      </c>
      <c r="CG64" s="234">
        <v>1</v>
      </c>
      <c r="CH64" s="22"/>
      <c r="CI64" s="246"/>
      <c r="CJ64" s="246"/>
      <c r="CK64" s="365">
        <v>1</v>
      </c>
      <c r="CL64" s="76">
        <v>1</v>
      </c>
      <c r="CM64" s="22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198" customHeight="1" outlineLevel="1" thickTop="1" x14ac:dyDescent="0.25">
      <c r="W65" s="59"/>
      <c r="X65" s="299" t="s">
        <v>243</v>
      </c>
      <c r="Y65" s="98" t="s">
        <v>321</v>
      </c>
      <c r="Z65" s="68" t="s">
        <v>29</v>
      </c>
      <c r="AA65" s="69">
        <f t="shared" si="25"/>
        <v>0</v>
      </c>
      <c r="AB65" s="69">
        <f t="shared" si="26"/>
        <v>0</v>
      </c>
      <c r="AC65" s="131"/>
      <c r="AD65" s="22" t="s">
        <v>45</v>
      </c>
      <c r="AE65" s="131"/>
      <c r="AF65" s="131"/>
      <c r="AG65" s="131"/>
      <c r="AH65" s="173" t="s">
        <v>57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64" t="s">
        <v>318</v>
      </c>
      <c r="BS65" s="130" t="s">
        <v>322</v>
      </c>
      <c r="BT65" s="68" t="s">
        <v>93</v>
      </c>
      <c r="BU65" s="69">
        <f t="shared" si="29"/>
        <v>0.5</v>
      </c>
      <c r="BV65" s="69">
        <f t="shared" si="30"/>
        <v>0.5</v>
      </c>
      <c r="BW65" s="131"/>
      <c r="BX65" s="22" t="s">
        <v>63</v>
      </c>
      <c r="BY65" s="367"/>
      <c r="BZ65" s="131"/>
      <c r="CA65" s="131"/>
      <c r="CB65" s="140" t="s">
        <v>3</v>
      </c>
      <c r="CC65" s="128">
        <v>1</v>
      </c>
      <c r="CD65" s="314"/>
      <c r="CE65" s="314"/>
      <c r="CF65" s="314"/>
      <c r="CG65" s="314"/>
      <c r="CH65" s="314"/>
      <c r="CI65" s="314"/>
      <c r="CJ65" s="314"/>
      <c r="CK65" s="368"/>
      <c r="CL65" s="76">
        <v>1</v>
      </c>
      <c r="CM65" s="131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183.6" customHeight="1" outlineLevel="1" thickBot="1" x14ac:dyDescent="0.45">
      <c r="W66" s="59"/>
      <c r="X66" s="299" t="s">
        <v>243</v>
      </c>
      <c r="Y66" s="98" t="s">
        <v>323</v>
      </c>
      <c r="Z66" s="68" t="s">
        <v>29</v>
      </c>
      <c r="AA66" s="69">
        <f t="shared" si="25"/>
        <v>0</v>
      </c>
      <c r="AB66" s="69">
        <f t="shared" si="26"/>
        <v>0</v>
      </c>
      <c r="AC66" s="74"/>
      <c r="AD66" s="22" t="s">
        <v>45</v>
      </c>
      <c r="AE66" s="74"/>
      <c r="AF66" s="74"/>
      <c r="AG66" s="74"/>
      <c r="AH66" s="131" t="s">
        <v>193</v>
      </c>
      <c r="AI66" s="159"/>
      <c r="AJ66" s="159"/>
      <c r="AK66" s="159"/>
      <c r="AL66" s="159"/>
      <c r="AM66" s="159"/>
      <c r="AN66" s="159"/>
      <c r="AO66" s="159"/>
      <c r="AP66" s="159"/>
      <c r="AQ66" s="159"/>
      <c r="AR66" s="100">
        <v>1</v>
      </c>
      <c r="AS66" s="74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3"/>
      <c r="BS66" s="363"/>
      <c r="BT66" s="363"/>
      <c r="BU66" s="363"/>
      <c r="BV66" s="363"/>
      <c r="BW66" s="363"/>
      <c r="BX66" s="363"/>
      <c r="BY66" s="363"/>
      <c r="BZ66" s="363"/>
      <c r="CA66" s="363"/>
      <c r="CB66" s="363"/>
      <c r="CC66" s="363"/>
      <c r="CD66" s="363"/>
      <c r="CE66" s="363"/>
      <c r="CF66" s="363"/>
      <c r="CG66" s="363"/>
      <c r="CH66" s="363"/>
      <c r="CI66" s="363"/>
      <c r="CJ66" s="363"/>
      <c r="CK66" s="363"/>
      <c r="CL66" s="108"/>
      <c r="CM66" s="363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141" customHeight="1" outlineLevel="1" thickTop="1" thickBot="1" x14ac:dyDescent="0.3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80" t="s">
        <v>324</v>
      </c>
      <c r="Z67" s="68" t="s">
        <v>29</v>
      </c>
      <c r="AA67" s="69">
        <f t="shared" si="25"/>
        <v>2.5</v>
      </c>
      <c r="AB67" s="69">
        <f t="shared" si="26"/>
        <v>4.5</v>
      </c>
      <c r="AC67" s="82"/>
      <c r="AD67" s="22" t="s">
        <v>45</v>
      </c>
      <c r="AE67" s="104"/>
      <c r="AF67" s="104"/>
      <c r="AG67" s="173"/>
      <c r="AH67" s="173" t="s">
        <v>57</v>
      </c>
      <c r="AI67" s="160"/>
      <c r="AJ67" s="84">
        <v>1</v>
      </c>
      <c r="AK67" s="160"/>
      <c r="AL67" s="160"/>
      <c r="AM67" s="160"/>
      <c r="AN67" s="160"/>
      <c r="AO67" s="84">
        <v>1</v>
      </c>
      <c r="AP67" s="160"/>
      <c r="AQ67" s="86">
        <v>1</v>
      </c>
      <c r="AR67" s="100">
        <v>1</v>
      </c>
      <c r="AS67" s="28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thickTop="1" thickBot="1" x14ac:dyDescent="0.45">
      <c r="D68" s="366"/>
      <c r="E68" s="366"/>
      <c r="W68" s="29"/>
      <c r="X68" s="299" t="s">
        <v>243</v>
      </c>
      <c r="Y68" s="130" t="s">
        <v>325</v>
      </c>
      <c r="Z68" s="102" t="s">
        <v>29</v>
      </c>
      <c r="AA68" s="69">
        <f t="shared" si="25"/>
        <v>0</v>
      </c>
      <c r="AB68" s="69">
        <f t="shared" si="26"/>
        <v>1</v>
      </c>
      <c r="AC68" s="74"/>
      <c r="AD68" s="22" t="s">
        <v>45</v>
      </c>
      <c r="AE68" s="74"/>
      <c r="AF68" s="74"/>
      <c r="AG68" s="74"/>
      <c r="AH68" s="131" t="s">
        <v>326</v>
      </c>
      <c r="AI68" s="159"/>
      <c r="AJ68" s="159"/>
      <c r="AK68" s="159"/>
      <c r="AL68" s="369"/>
      <c r="AM68" s="370">
        <v>1</v>
      </c>
      <c r="AN68" s="371"/>
      <c r="AO68" s="144"/>
      <c r="AP68" s="159"/>
      <c r="AQ68" s="159"/>
      <c r="AR68" s="100">
        <v>1</v>
      </c>
      <c r="AS68" s="74"/>
    </row>
    <row r="69" spans="1:114" s="363" customFormat="1" ht="169.95" customHeight="1" outlineLevel="1" thickTop="1" thickBot="1" x14ac:dyDescent="0.45">
      <c r="D69" s="366"/>
      <c r="E69" s="366"/>
      <c r="X69" s="299" t="s">
        <v>243</v>
      </c>
      <c r="Y69" s="130" t="s">
        <v>327</v>
      </c>
      <c r="Z69" s="102" t="s">
        <v>29</v>
      </c>
      <c r="AA69" s="69">
        <f t="shared" si="25"/>
        <v>0</v>
      </c>
      <c r="AB69" s="69">
        <f t="shared" si="26"/>
        <v>1</v>
      </c>
      <c r="AC69" s="74"/>
      <c r="AD69" s="22" t="s">
        <v>45</v>
      </c>
      <c r="AE69" s="74"/>
      <c r="AF69" s="74"/>
      <c r="AG69" s="74"/>
      <c r="AH69" s="131" t="s">
        <v>326</v>
      </c>
      <c r="AI69" s="159"/>
      <c r="AJ69" s="159"/>
      <c r="AK69" s="159"/>
      <c r="AL69" s="369"/>
      <c r="AM69" s="370">
        <v>1</v>
      </c>
      <c r="AN69" s="371"/>
      <c r="AO69" s="144"/>
      <c r="AP69" s="159"/>
      <c r="AQ69" s="159"/>
      <c r="AR69" s="100">
        <v>1</v>
      </c>
      <c r="AS69" s="74"/>
    </row>
    <row r="70" spans="1:114" s="363" customFormat="1" ht="328.5" customHeight="1" outlineLevel="1" thickTop="1" x14ac:dyDescent="0.25">
      <c r="D70" s="366"/>
      <c r="E70" s="366"/>
      <c r="X70" s="299" t="s">
        <v>243</v>
      </c>
      <c r="Y70" s="177" t="s">
        <v>328</v>
      </c>
      <c r="Z70" s="68" t="s">
        <v>29</v>
      </c>
      <c r="AA70" s="69">
        <f t="shared" si="25"/>
        <v>0</v>
      </c>
      <c r="AB70" s="69">
        <f t="shared" si="26"/>
        <v>0</v>
      </c>
      <c r="AC70" s="200"/>
      <c r="AD70" s="23" t="s">
        <v>45</v>
      </c>
      <c r="AE70" s="23"/>
      <c r="AF70" s="23"/>
      <c r="AG70" s="23"/>
      <c r="AH70" s="23" t="s">
        <v>91</v>
      </c>
      <c r="AI70" s="314"/>
      <c r="AJ70" s="314"/>
      <c r="AK70" s="314"/>
      <c r="AL70" s="314"/>
      <c r="AM70" s="314"/>
      <c r="AN70" s="314"/>
      <c r="AO70" s="314"/>
      <c r="AP70" s="314"/>
      <c r="AQ70" s="314"/>
      <c r="AR70" s="100">
        <v>1</v>
      </c>
      <c r="AS70" s="190"/>
    </row>
    <row r="71" spans="1:114" s="363" customFormat="1" ht="322.5" customHeight="1" outlineLevel="1" thickBot="1" x14ac:dyDescent="0.3">
      <c r="D71" s="366"/>
      <c r="E71" s="366"/>
      <c r="X71" s="299" t="s">
        <v>243</v>
      </c>
      <c r="Y71" s="177" t="s">
        <v>329</v>
      </c>
      <c r="Z71" s="68" t="s">
        <v>29</v>
      </c>
      <c r="AA71" s="69">
        <f t="shared" si="25"/>
        <v>0</v>
      </c>
      <c r="AB71" s="69">
        <f t="shared" si="26"/>
        <v>0</v>
      </c>
      <c r="AC71" s="82"/>
      <c r="AD71" s="22" t="s">
        <v>68</v>
      </c>
      <c r="AE71" s="189"/>
      <c r="AF71" s="104"/>
      <c r="AG71" s="173"/>
      <c r="AH71" s="131" t="s">
        <v>330</v>
      </c>
      <c r="AI71" s="160"/>
      <c r="AJ71" s="155"/>
      <c r="AK71" s="160"/>
      <c r="AL71" s="160"/>
      <c r="AM71" s="160"/>
      <c r="AN71" s="160"/>
      <c r="AO71" s="160"/>
      <c r="AP71" s="160"/>
      <c r="AQ71" s="155"/>
      <c r="AR71" s="100">
        <v>1</v>
      </c>
      <c r="AS71" s="190"/>
    </row>
    <row r="72" spans="1:114" s="363" customFormat="1" ht="292.95" customHeight="1" outlineLevel="1" thickTop="1" thickBot="1" x14ac:dyDescent="0.3">
      <c r="D72" s="366"/>
      <c r="E72" s="366"/>
      <c r="W72" s="108"/>
      <c r="X72" s="299" t="s">
        <v>243</v>
      </c>
      <c r="Y72" s="80" t="s">
        <v>331</v>
      </c>
      <c r="Z72" s="68" t="s">
        <v>29</v>
      </c>
      <c r="AA72" s="69">
        <f t="shared" si="25"/>
        <v>0.5</v>
      </c>
      <c r="AB72" s="69">
        <f t="shared" si="26"/>
        <v>2.5</v>
      </c>
      <c r="AC72" s="116"/>
      <c r="AD72" s="22" t="s">
        <v>45</v>
      </c>
      <c r="AE72" s="104"/>
      <c r="AF72" s="104"/>
      <c r="AG72" s="173"/>
      <c r="AH72" s="173" t="s">
        <v>332</v>
      </c>
      <c r="AI72" s="155"/>
      <c r="AJ72" s="84">
        <v>1</v>
      </c>
      <c r="AK72" s="155"/>
      <c r="AL72" s="155"/>
      <c r="AM72" s="155"/>
      <c r="AN72" s="155"/>
      <c r="AO72" s="155"/>
      <c r="AP72" s="155"/>
      <c r="AQ72" s="86">
        <v>1</v>
      </c>
      <c r="AR72" s="100">
        <v>1</v>
      </c>
      <c r="AS72" s="190"/>
    </row>
    <row r="73" spans="1:114" s="363" customFormat="1" ht="348" customHeight="1" outlineLevel="1" thickTop="1" x14ac:dyDescent="0.25">
      <c r="D73" s="366"/>
      <c r="E73" s="366"/>
      <c r="X73" s="299" t="s">
        <v>243</v>
      </c>
      <c r="Y73" s="80" t="s">
        <v>333</v>
      </c>
      <c r="Z73" s="68" t="s">
        <v>29</v>
      </c>
      <c r="AA73" s="69">
        <f t="shared" si="25"/>
        <v>0</v>
      </c>
      <c r="AB73" s="69">
        <f t="shared" si="26"/>
        <v>0</v>
      </c>
      <c r="AC73" s="82"/>
      <c r="AD73" s="22" t="s">
        <v>45</v>
      </c>
      <c r="AE73" s="104"/>
      <c r="AF73" s="104"/>
      <c r="AG73" s="173"/>
      <c r="AH73" s="173" t="s">
        <v>57</v>
      </c>
      <c r="AI73" s="83"/>
      <c r="AJ73" s="83"/>
      <c r="AK73" s="83"/>
      <c r="AL73" s="83"/>
      <c r="AM73" s="83"/>
      <c r="AN73" s="83"/>
      <c r="AO73" s="83"/>
      <c r="AP73" s="83"/>
      <c r="AQ73" s="302"/>
      <c r="AR73" s="100">
        <v>1</v>
      </c>
      <c r="AS73" s="190"/>
    </row>
    <row r="74" spans="1:114" s="363" customFormat="1" ht="345.75" customHeight="1" outlineLevel="1" x14ac:dyDescent="0.4">
      <c r="D74" s="366"/>
      <c r="E74" s="366"/>
      <c r="X74" s="299" t="s">
        <v>243</v>
      </c>
      <c r="Y74" s="98" t="s">
        <v>334</v>
      </c>
      <c r="Z74" s="68" t="s">
        <v>29</v>
      </c>
      <c r="AA74" s="69">
        <f t="shared" si="25"/>
        <v>0</v>
      </c>
      <c r="AB74" s="69">
        <f t="shared" si="26"/>
        <v>0</v>
      </c>
      <c r="AC74" s="74"/>
      <c r="AD74" s="22" t="s">
        <v>68</v>
      </c>
      <c r="AE74" s="74"/>
      <c r="AF74" s="74"/>
      <c r="AG74" s="74"/>
      <c r="AH74" s="131" t="s">
        <v>193</v>
      </c>
      <c r="AI74" s="159"/>
      <c r="AJ74" s="159"/>
      <c r="AK74" s="159"/>
      <c r="AL74" s="159"/>
      <c r="AM74" s="159"/>
      <c r="AN74" s="159"/>
      <c r="AO74" s="159"/>
      <c r="AP74" s="159"/>
      <c r="AQ74" s="159"/>
      <c r="AR74" s="100">
        <v>1</v>
      </c>
      <c r="AS74" s="74"/>
    </row>
    <row r="75" spans="1:114" s="363" customFormat="1" ht="329.4" customHeight="1" outlineLevel="1" x14ac:dyDescent="0.25">
      <c r="D75" s="366"/>
      <c r="E75" s="366"/>
      <c r="X75" s="299" t="s">
        <v>243</v>
      </c>
      <c r="Y75" s="114" t="s">
        <v>335</v>
      </c>
      <c r="Z75" s="68" t="s">
        <v>29</v>
      </c>
      <c r="AA75" s="69">
        <f t="shared" si="25"/>
        <v>1</v>
      </c>
      <c r="AB75" s="69">
        <f t="shared" si="26"/>
        <v>1</v>
      </c>
      <c r="AC75" s="22"/>
      <c r="AD75" s="22" t="s">
        <v>45</v>
      </c>
      <c r="AE75" s="22"/>
      <c r="AF75" s="72" t="s">
        <v>42</v>
      </c>
      <c r="AG75" s="180"/>
      <c r="AH75" s="23" t="s">
        <v>336</v>
      </c>
      <c r="AI75" s="169"/>
      <c r="AJ75" s="169"/>
      <c r="AK75" s="169"/>
      <c r="AL75" s="84">
        <v>1</v>
      </c>
      <c r="AM75" s="169"/>
      <c r="AN75" s="169"/>
      <c r="AO75" s="169"/>
      <c r="AP75" s="169"/>
      <c r="AQ75" s="155"/>
      <c r="AR75" s="100">
        <v>1</v>
      </c>
      <c r="AS75" s="190"/>
    </row>
    <row r="76" spans="1:114" s="363" customFormat="1" ht="223.95" customHeight="1" outlineLevel="1" x14ac:dyDescent="0.25">
      <c r="D76" s="366"/>
      <c r="E76" s="366"/>
      <c r="X76" s="299" t="s">
        <v>243</v>
      </c>
      <c r="Y76" s="98" t="s">
        <v>337</v>
      </c>
      <c r="Z76" s="68" t="s">
        <v>29</v>
      </c>
      <c r="AA76" s="69">
        <f t="shared" si="25"/>
        <v>0</v>
      </c>
      <c r="AB76" s="69">
        <f t="shared" si="26"/>
        <v>0</v>
      </c>
      <c r="AC76" s="131"/>
      <c r="AD76" s="22" t="s">
        <v>45</v>
      </c>
      <c r="AE76" s="131"/>
      <c r="AF76" s="131"/>
      <c r="AG76" s="131"/>
      <c r="AH76" s="173" t="s">
        <v>57</v>
      </c>
      <c r="AI76" s="314"/>
      <c r="AJ76" s="314"/>
      <c r="AK76" s="314"/>
      <c r="AL76" s="314"/>
      <c r="AM76" s="314"/>
      <c r="AN76" s="314"/>
      <c r="AO76" s="314"/>
      <c r="AP76" s="314"/>
      <c r="AQ76" s="314"/>
      <c r="AR76" s="100">
        <v>1</v>
      </c>
      <c r="AS76" s="131"/>
    </row>
    <row r="77" spans="1:114" s="363" customFormat="1" ht="312" customHeight="1" outlineLevel="1" x14ac:dyDescent="0.25">
      <c r="D77" s="366"/>
      <c r="E77" s="366"/>
      <c r="X77" s="299" t="s">
        <v>243</v>
      </c>
      <c r="Y77" s="179" t="s">
        <v>338</v>
      </c>
      <c r="Z77" s="102" t="s">
        <v>29</v>
      </c>
      <c r="AA77" s="69">
        <f>0.5*(AI77+AJ77+AK77)+AL77+AN77+2*(AO77+AP77)</f>
        <v>0.5</v>
      </c>
      <c r="AB77" s="69">
        <f>AI77*0.5+AJ77*0.5+AK77*0.5+AL77+AM77+AN77+2*(AO77+AP77+AQ77)</f>
        <v>0.5</v>
      </c>
      <c r="AC77" s="82"/>
      <c r="AD77" s="22" t="s">
        <v>68</v>
      </c>
      <c r="AE77" s="362"/>
      <c r="AF77" s="104"/>
      <c r="AG77" s="173"/>
      <c r="AH77" s="131" t="s">
        <v>339</v>
      </c>
      <c r="AI77" s="160"/>
      <c r="AJ77" s="84">
        <v>1</v>
      </c>
      <c r="AK77" s="160"/>
      <c r="AL77" s="160"/>
      <c r="AM77" s="160"/>
      <c r="AN77" s="160"/>
      <c r="AO77" s="160"/>
      <c r="AP77" s="160"/>
      <c r="AQ77" s="155"/>
      <c r="AR77" s="100">
        <v>1</v>
      </c>
      <c r="AS77" s="132"/>
    </row>
    <row r="78" spans="1:114" s="363" customFormat="1" ht="317.39999999999998" customHeight="1" outlineLevel="1" x14ac:dyDescent="0.25">
      <c r="D78" s="366"/>
      <c r="E78" s="366"/>
      <c r="X78" s="299" t="s">
        <v>243</v>
      </c>
      <c r="Y78" s="98" t="s">
        <v>340</v>
      </c>
      <c r="Z78" s="68" t="s">
        <v>29</v>
      </c>
      <c r="AA78" s="69">
        <f>0.5*(AI78+AJ78+AK78)+AL78+AN78+2*(AO78+AP78)</f>
        <v>0</v>
      </c>
      <c r="AB78" s="69">
        <f>AI78*0.5+AJ78*0.5+AK78*0.5+AL78+AM78+AN78+2*(AO78+AP78+AQ78)</f>
        <v>0</v>
      </c>
      <c r="AC78" s="131"/>
      <c r="AD78" s="22" t="s">
        <v>45</v>
      </c>
      <c r="AE78" s="131"/>
      <c r="AF78" s="131"/>
      <c r="AG78" s="131"/>
      <c r="AH78" s="173" t="s">
        <v>57</v>
      </c>
      <c r="AI78" s="314"/>
      <c r="AJ78" s="314"/>
      <c r="AK78" s="314"/>
      <c r="AL78" s="314"/>
      <c r="AM78" s="314"/>
      <c r="AN78" s="314"/>
      <c r="AO78" s="314"/>
      <c r="AP78" s="314"/>
      <c r="AQ78" s="314"/>
      <c r="AR78" s="100">
        <v>1</v>
      </c>
      <c r="AS78" s="131"/>
    </row>
    <row r="79" spans="1:114" s="363" customFormat="1" ht="253.95" customHeight="1" outlineLevel="1" x14ac:dyDescent="0.25">
      <c r="D79" s="366"/>
      <c r="E79" s="366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75" customHeight="1" x14ac:dyDescent="0.3">
      <c r="A85" s="38" t="s">
        <v>148</v>
      </c>
      <c r="B85" s="39" t="s">
        <v>235</v>
      </c>
      <c r="C85" s="40" t="s">
        <v>29</v>
      </c>
      <c r="D85" s="41">
        <f t="shared" ref="D85:D94" si="34">0.5*(L85+M85+N85)+O85+Q85+2*(R85+S85)</f>
        <v>0</v>
      </c>
      <c r="E85" s="42">
        <f t="shared" ref="E85:E94" si="35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SUMIFS(L11:L36,C11:C36,C85)</f>
        <v>0</v>
      </c>
      <c r="M85" s="44">
        <f>SUMIFS(M11:M36,C11:C36,C85)</f>
        <v>0</v>
      </c>
      <c r="N85" s="44">
        <f>SUMIFS(N11:N36,C11:C36,C85)</f>
        <v>0</v>
      </c>
      <c r="O85" s="44">
        <f>SUMIFS(O11:O36,C11:C36,C85)</f>
        <v>0</v>
      </c>
      <c r="P85" s="44">
        <f>SUMIFS(P11:P36,C11:C36,C85)</f>
        <v>0</v>
      </c>
      <c r="Q85" s="44">
        <f>SUMIFS(Q11:Q36,C11:C36,C85)</f>
        <v>0</v>
      </c>
      <c r="R85" s="44">
        <f>SUMIFS(R11:R36,C11:C36,C85)</f>
        <v>0</v>
      </c>
      <c r="S85" s="44">
        <f>SUMIFS(S11:S36,C11:C36,C85)</f>
        <v>0</v>
      </c>
      <c r="T85" s="44">
        <f>SUMIFS(T11:T36,C11:C36,C85)</f>
        <v>0</v>
      </c>
      <c r="U85" s="45"/>
      <c r="V85" s="46">
        <f>SUM(U87:U112)</f>
        <v>8</v>
      </c>
      <c r="W85" s="59"/>
      <c r="X85" s="55" t="s">
        <v>150</v>
      </c>
      <c r="Y85" s="39" t="s">
        <v>341</v>
      </c>
      <c r="Z85" s="40" t="s">
        <v>29</v>
      </c>
      <c r="AA85" s="41">
        <f t="shared" ref="AA85:AA99" si="36">0.5*(AI85+AJ85+AK85)+AL85+AN85+2*(AO85+AP85)</f>
        <v>2</v>
      </c>
      <c r="AB85" s="42">
        <f t="shared" ref="AB85:AB99" si="37">AI85*0.5+AJ85*0.5+AK85*0.5+AL85+AM85+AN85+2*(AO85+AP85+AQ85)</f>
        <v>2</v>
      </c>
      <c r="AC85" s="43"/>
      <c r="AD85" s="39"/>
      <c r="AE85" s="43"/>
      <c r="AF85" s="43"/>
      <c r="AG85" s="43"/>
      <c r="AH85" s="43"/>
      <c r="AI85" s="44">
        <f>SUMIFS(AI88:AI98,Z88:Z98,Z85)</f>
        <v>0</v>
      </c>
      <c r="AJ85" s="44">
        <f>SUMIFS(AJ88:AJ98,Z88:Z98,Z85)</f>
        <v>0</v>
      </c>
      <c r="AK85" s="44">
        <f>SUMIFS(AK88:AK98,Z88:Z98,Z85)</f>
        <v>0</v>
      </c>
      <c r="AL85" s="44">
        <f>SUMIFS(AL88:AL98,Z88:Z98,Z85)</f>
        <v>2</v>
      </c>
      <c r="AM85" s="44">
        <f>SUMIFS(AM88:AM98,Z88:Z98,Z85)</f>
        <v>0</v>
      </c>
      <c r="AN85" s="44">
        <f>SUMIFS(AN88:AN98,Z88:Z98,Z85)</f>
        <v>0</v>
      </c>
      <c r="AO85" s="44">
        <f>SUMIFS(AO88:AO98,Z88:Z98,Z85)</f>
        <v>0</v>
      </c>
      <c r="AP85" s="44">
        <f>SUMIFS(AP88:AP98,Z88:Z98,Z85)</f>
        <v>0</v>
      </c>
      <c r="AQ85" s="44">
        <f>SUMIFS(AQ88:AQ98,Z88:Z98,Z85)</f>
        <v>0</v>
      </c>
      <c r="AR85" s="45"/>
      <c r="AS85" s="46">
        <f>SUM(AR87:AR113)</f>
        <v>14</v>
      </c>
      <c r="AT85" s="59"/>
      <c r="AU85" s="55" t="s">
        <v>150</v>
      </c>
      <c r="AV85" s="56" t="s">
        <v>342</v>
      </c>
      <c r="AW85" s="40" t="s">
        <v>29</v>
      </c>
      <c r="AX85" s="41">
        <f t="shared" ref="AX85:AX96" si="38">0.5*(BF85+BG85+BH85)+BI85+BK85+2*(BL85+BM85)</f>
        <v>10</v>
      </c>
      <c r="AY85" s="42">
        <f t="shared" ref="AY85:AY96" si="39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10</v>
      </c>
      <c r="BQ85" s="59"/>
      <c r="BR85" s="55" t="s">
        <v>150</v>
      </c>
      <c r="BS85" s="56" t="s">
        <v>343</v>
      </c>
      <c r="BT85" s="40" t="s">
        <v>29</v>
      </c>
      <c r="BU85" s="41">
        <f t="shared" ref="BU85:BU88" si="40">0.5*(CC85+CD85+CE85)+CF85+CH85+2*(CI85+CJ85)</f>
        <v>0</v>
      </c>
      <c r="BV85" s="42">
        <f t="shared" ref="BV85:BV88" si="41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SUM(CL89:CL103)</f>
        <v>12</v>
      </c>
      <c r="CN85" s="29"/>
      <c r="CO85" s="55" t="s">
        <v>143</v>
      </c>
      <c r="CP85" s="39" t="s">
        <v>344</v>
      </c>
      <c r="CQ85" s="372" t="s">
        <v>29</v>
      </c>
      <c r="CR85" s="373">
        <f t="shared" ref="CR85:CR101" si="42">0.5*(CZ85+DA85+DB85)+DC85+DE85+2*(DF85+DG85)</f>
        <v>0</v>
      </c>
      <c r="CS85" s="374">
        <f t="shared" ref="CS85:CS101" si="43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SUM(DI87:DI106)</f>
        <v>15</v>
      </c>
    </row>
    <row r="86" spans="1:114" s="62" customFormat="1" ht="33" x14ac:dyDescent="0.3">
      <c r="A86" s="38" t="s">
        <v>154</v>
      </c>
      <c r="B86" s="39"/>
      <c r="C86" s="40" t="s">
        <v>36</v>
      </c>
      <c r="D86" s="41">
        <f t="shared" si="34"/>
        <v>0</v>
      </c>
      <c r="E86" s="42">
        <f t="shared" si="35"/>
        <v>0</v>
      </c>
      <c r="F86" s="39"/>
      <c r="G86" s="39"/>
      <c r="H86" s="39"/>
      <c r="I86" s="39"/>
      <c r="J86" s="39"/>
      <c r="K86" s="39"/>
      <c r="L86" s="44">
        <f>SUMIFS(L11:L36,C11:C36,C86)</f>
        <v>0</v>
      </c>
      <c r="M86" s="44">
        <f>SUMIFS(M11:M36,C11:C36,C86)</f>
        <v>0</v>
      </c>
      <c r="N86" s="44">
        <f>SUMIFS(N11:N36,C11:C36,C86)</f>
        <v>0</v>
      </c>
      <c r="O86" s="44">
        <f>SUMIFS(O11:O36,C11:C36,C86)</f>
        <v>0</v>
      </c>
      <c r="P86" s="44">
        <f>SUMIFS(P11:P36,C11:C36,C86)</f>
        <v>0</v>
      </c>
      <c r="Q86" s="44">
        <f>SUMIFS(Q11:Q36,C11:C36,C86)</f>
        <v>0</v>
      </c>
      <c r="R86" s="44">
        <f>SUMIFS(R11:R36,C11:C36,C86)</f>
        <v>0</v>
      </c>
      <c r="S86" s="44">
        <f>SUMIFS(S11:S36,C11:C36,C86)</f>
        <v>0</v>
      </c>
      <c r="T86" s="44">
        <f>SUMIFS(T11:T36,C11:C36,C86)</f>
        <v>0</v>
      </c>
      <c r="U86" s="45"/>
      <c r="V86" s="46"/>
      <c r="W86" s="32"/>
      <c r="X86" s="55" t="s">
        <v>154</v>
      </c>
      <c r="Y86" s="39"/>
      <c r="Z86" s="40" t="s">
        <v>36</v>
      </c>
      <c r="AA86" s="41">
        <f t="shared" si="36"/>
        <v>6.5</v>
      </c>
      <c r="AB86" s="42">
        <f t="shared" si="37"/>
        <v>9.5</v>
      </c>
      <c r="AC86" s="39"/>
      <c r="AD86" s="39"/>
      <c r="AE86" s="39"/>
      <c r="AF86" s="39"/>
      <c r="AG86" s="39"/>
      <c r="AH86" s="39"/>
      <c r="AI86" s="44">
        <f>SUMIFS(AI88:AI98,Z88:Z98,Z86)</f>
        <v>0</v>
      </c>
      <c r="AJ86" s="44">
        <f>SUMIFS(AJ88:AJ98,Z88:Z98,Z86)</f>
        <v>3</v>
      </c>
      <c r="AK86" s="44">
        <f>SUMIFS(AK88:AK98,Z88:Z98,Z86)</f>
        <v>0</v>
      </c>
      <c r="AL86" s="44">
        <f>SUMIFS(AL88:AL98,Z88:Z98,Z86)</f>
        <v>3</v>
      </c>
      <c r="AM86" s="44">
        <f>SUMIFS(AM88:AM98,Z88:Z98,Z86)</f>
        <v>1</v>
      </c>
      <c r="AN86" s="44">
        <f>SUMIFS(AN88:AN98,Z88:Z98,Z86)</f>
        <v>0</v>
      </c>
      <c r="AO86" s="44">
        <f>SUMIFS(AO88:AO98,Z88:Z98,Z86)</f>
        <v>1</v>
      </c>
      <c r="AP86" s="44">
        <f>SUMIFS(AP88:AP98,Z88:Z98,Z86)</f>
        <v>0</v>
      </c>
      <c r="AQ86" s="44">
        <f>SUMIFS(AQ88:AQ98,Z88:Z98,Z86)</f>
        <v>1</v>
      </c>
      <c r="AR86" s="45"/>
      <c r="AS86" s="46"/>
      <c r="AT86" s="36"/>
      <c r="AU86" s="55" t="s">
        <v>154</v>
      </c>
      <c r="AV86" s="39"/>
      <c r="AW86" s="40" t="s">
        <v>36</v>
      </c>
      <c r="AX86" s="41">
        <f t="shared" si="38"/>
        <v>5</v>
      </c>
      <c r="AY86" s="42">
        <f t="shared" si="39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55" t="s">
        <v>345</v>
      </c>
      <c r="BS86" s="39"/>
      <c r="BT86" s="40" t="s">
        <v>36</v>
      </c>
      <c r="BU86" s="41">
        <f t="shared" si="40"/>
        <v>0</v>
      </c>
      <c r="BV86" s="42">
        <f t="shared" si="41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55" t="s">
        <v>152</v>
      </c>
      <c r="CP86" s="43"/>
      <c r="CQ86" s="372" t="s">
        <v>36</v>
      </c>
      <c r="CR86" s="373">
        <f t="shared" si="42"/>
        <v>0</v>
      </c>
      <c r="CS86" s="374">
        <f t="shared" si="43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x14ac:dyDescent="0.4">
      <c r="A87" s="97" t="s">
        <v>52</v>
      </c>
      <c r="B87" s="380" t="s">
        <v>346</v>
      </c>
      <c r="C87" s="381" t="s">
        <v>29</v>
      </c>
      <c r="D87" s="170">
        <f t="shared" si="34"/>
        <v>4</v>
      </c>
      <c r="E87" s="170">
        <f t="shared" si="35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36"/>
        <v>4</v>
      </c>
      <c r="AB87" s="69">
        <f t="shared" si="37"/>
        <v>4</v>
      </c>
      <c r="AC87" s="99"/>
      <c r="AD87" s="22" t="s">
        <v>54</v>
      </c>
      <c r="AE87" s="99"/>
      <c r="AF87" s="99"/>
      <c r="AG87" s="99"/>
      <c r="AH87" s="99"/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38"/>
        <v>4</v>
      </c>
      <c r="AY87" s="69">
        <f t="shared" si="39"/>
        <v>4</v>
      </c>
      <c r="AZ87" s="99"/>
      <c r="BA87" s="22" t="s">
        <v>54</v>
      </c>
      <c r="BB87" s="99"/>
      <c r="BC87" s="99"/>
      <c r="BD87" s="99"/>
      <c r="BE87" s="99"/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100">
        <v>1</v>
      </c>
      <c r="BP87" s="99"/>
      <c r="BQ87" s="59"/>
      <c r="BR87" s="137" t="s">
        <v>86</v>
      </c>
      <c r="BS87" s="278" t="s">
        <v>349</v>
      </c>
      <c r="BT87" s="102" t="s">
        <v>29</v>
      </c>
      <c r="BU87" s="69">
        <f t="shared" si="40"/>
        <v>2</v>
      </c>
      <c r="BV87" s="69">
        <f t="shared" si="41"/>
        <v>2</v>
      </c>
      <c r="BW87" s="222"/>
      <c r="BX87" s="131" t="s">
        <v>63</v>
      </c>
      <c r="BY87" s="546"/>
      <c r="BZ87" s="131"/>
      <c r="CA87" s="131"/>
      <c r="CB87" s="140" t="s">
        <v>3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42">
        <v>1</v>
      </c>
      <c r="CM87" s="68"/>
      <c r="CO87" s="382" t="s">
        <v>350</v>
      </c>
      <c r="CP87" s="130" t="s">
        <v>351</v>
      </c>
      <c r="CQ87" s="102" t="s">
        <v>29</v>
      </c>
      <c r="CR87" s="102">
        <f t="shared" si="42"/>
        <v>0</v>
      </c>
      <c r="CS87" s="102">
        <f t="shared" si="43"/>
        <v>0</v>
      </c>
      <c r="CT87" s="74"/>
      <c r="CU87" s="225" t="s">
        <v>45</v>
      </c>
      <c r="CV87" s="74"/>
      <c r="CW87" s="74"/>
      <c r="CX87" s="74"/>
      <c r="CY87" s="131" t="s">
        <v>193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357">
        <v>1</v>
      </c>
      <c r="DJ87" s="74"/>
    </row>
    <row r="88" spans="1:114" s="363" customFormat="1" ht="363" customHeight="1" outlineLevel="1" thickBot="1" x14ac:dyDescent="0.45">
      <c r="A88" s="97" t="s">
        <v>52</v>
      </c>
      <c r="B88" s="114" t="s">
        <v>352</v>
      </c>
      <c r="C88" s="102" t="s">
        <v>29</v>
      </c>
      <c r="D88" s="69">
        <f t="shared" si="34"/>
        <v>6</v>
      </c>
      <c r="E88" s="69">
        <f t="shared" si="35"/>
        <v>6</v>
      </c>
      <c r="F88" s="22"/>
      <c r="G88" s="22" t="s">
        <v>63</v>
      </c>
      <c r="H88" s="383"/>
      <c r="I88" s="72" t="s">
        <v>42</v>
      </c>
      <c r="J88" s="248"/>
      <c r="K88" s="173" t="s">
        <v>353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97" t="s">
        <v>52</v>
      </c>
      <c r="Y88" s="117" t="s">
        <v>354</v>
      </c>
      <c r="Z88" s="68" t="s">
        <v>29</v>
      </c>
      <c r="AA88" s="69">
        <f t="shared" si="36"/>
        <v>0</v>
      </c>
      <c r="AB88" s="69">
        <f t="shared" si="37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76">
        <v>2</v>
      </c>
      <c r="AS88" s="190"/>
      <c r="AU88" s="97" t="s">
        <v>52</v>
      </c>
      <c r="AV88" s="138" t="s">
        <v>356</v>
      </c>
      <c r="AW88" s="68" t="s">
        <v>29</v>
      </c>
      <c r="AX88" s="69">
        <f t="shared" si="38"/>
        <v>2.5</v>
      </c>
      <c r="AY88" s="69">
        <f t="shared" si="39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76">
        <v>1</v>
      </c>
      <c r="BP88" s="77"/>
      <c r="BR88" s="137" t="s">
        <v>86</v>
      </c>
      <c r="BS88" s="278" t="s">
        <v>357</v>
      </c>
      <c r="BT88" s="102" t="s">
        <v>29</v>
      </c>
      <c r="BU88" s="69">
        <f t="shared" si="40"/>
        <v>1</v>
      </c>
      <c r="BV88" s="69">
        <f t="shared" si="41"/>
        <v>1</v>
      </c>
      <c r="BW88" s="222"/>
      <c r="BX88" s="131" t="s">
        <v>68</v>
      </c>
      <c r="BY88" s="546"/>
      <c r="BZ88" s="131"/>
      <c r="CA88" s="131"/>
      <c r="CB88" s="140" t="s">
        <v>3</v>
      </c>
      <c r="CC88" s="141">
        <v>2</v>
      </c>
      <c r="CD88" s="131"/>
      <c r="CE88" s="131"/>
      <c r="CF88" s="131"/>
      <c r="CG88" s="131"/>
      <c r="CH88" s="131"/>
      <c r="CI88" s="131"/>
      <c r="CJ88" s="131"/>
      <c r="CK88" s="131"/>
      <c r="CL88" s="142">
        <v>1</v>
      </c>
      <c r="CM88" s="68"/>
      <c r="CN88" s="108"/>
      <c r="CO88" s="382" t="s">
        <v>350</v>
      </c>
      <c r="CP88" s="179" t="s">
        <v>358</v>
      </c>
      <c r="CQ88" s="102" t="s">
        <v>29</v>
      </c>
      <c r="CR88" s="102">
        <f t="shared" si="42"/>
        <v>0</v>
      </c>
      <c r="CS88" s="102">
        <f t="shared" si="43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224">
        <v>1</v>
      </c>
      <c r="DJ88" s="190"/>
    </row>
    <row r="89" spans="1:114" s="363" customFormat="1" ht="235.2" customHeight="1" outlineLevel="1" thickTop="1" thickBot="1" x14ac:dyDescent="0.45">
      <c r="A89" s="97" t="s">
        <v>52</v>
      </c>
      <c r="B89" s="387" t="s">
        <v>360</v>
      </c>
      <c r="C89" s="102" t="s">
        <v>36</v>
      </c>
      <c r="D89" s="69">
        <f t="shared" si="34"/>
        <v>2</v>
      </c>
      <c r="E89" s="69">
        <f t="shared" si="35"/>
        <v>2</v>
      </c>
      <c r="F89" s="22"/>
      <c r="G89" s="22" t="s">
        <v>68</v>
      </c>
      <c r="H89" s="22"/>
      <c r="I89" s="22"/>
      <c r="J89" s="22"/>
      <c r="K89" s="268" t="s">
        <v>361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97" t="s">
        <v>52</v>
      </c>
      <c r="Y89" s="388" t="s">
        <v>362</v>
      </c>
      <c r="Z89" s="68" t="s">
        <v>29</v>
      </c>
      <c r="AA89" s="69">
        <f t="shared" si="36"/>
        <v>0</v>
      </c>
      <c r="AB89" s="69">
        <f t="shared" si="37"/>
        <v>0</v>
      </c>
      <c r="AC89" s="131"/>
      <c r="AD89" s="22" t="s">
        <v>45</v>
      </c>
      <c r="AE89" s="131"/>
      <c r="AF89" s="131"/>
      <c r="AG89" s="131"/>
      <c r="AH89" s="178"/>
      <c r="AI89" s="223"/>
      <c r="AJ89" s="223"/>
      <c r="AK89" s="223"/>
      <c r="AL89" s="223"/>
      <c r="AM89" s="223"/>
      <c r="AN89" s="223"/>
      <c r="AO89" s="223"/>
      <c r="AP89" s="223"/>
      <c r="AQ89" s="223"/>
      <c r="AR89" s="133">
        <v>1</v>
      </c>
      <c r="AS89" s="131"/>
      <c r="AU89" s="97" t="s">
        <v>52</v>
      </c>
      <c r="AV89" s="117" t="s">
        <v>363</v>
      </c>
      <c r="AW89" s="68" t="s">
        <v>29</v>
      </c>
      <c r="AX89" s="69">
        <f t="shared" si="38"/>
        <v>0</v>
      </c>
      <c r="AY89" s="69">
        <f t="shared" si="39"/>
        <v>0</v>
      </c>
      <c r="AZ89" s="158"/>
      <c r="BA89" s="22" t="s">
        <v>63</v>
      </c>
      <c r="BB89" s="104"/>
      <c r="BC89" s="72" t="s">
        <v>42</v>
      </c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76">
        <v>1</v>
      </c>
      <c r="BP89" s="77"/>
      <c r="BR89" s="389" t="s">
        <v>365</v>
      </c>
      <c r="BS89" s="98" t="s">
        <v>366</v>
      </c>
      <c r="BT89" s="68" t="s">
        <v>29</v>
      </c>
      <c r="BU89" s="69">
        <f>0.5*(CC89+CD89+CE89)+CF89+CH89+2*(CI89+CJ89)</f>
        <v>3.5</v>
      </c>
      <c r="BV89" s="69">
        <f>CC89*0.5+CD89*0.5+CE89*0.5+CF89+CG89+CH89+2*(CI89+CJ89+CK89)</f>
        <v>5.5</v>
      </c>
      <c r="BW89" s="74"/>
      <c r="BX89" s="225" t="s">
        <v>68</v>
      </c>
      <c r="BY89" s="140" t="s">
        <v>3</v>
      </c>
      <c r="BZ89" s="72" t="s">
        <v>42</v>
      </c>
      <c r="CA89" s="110" t="s">
        <v>13</v>
      </c>
      <c r="CB89" s="131" t="s">
        <v>367</v>
      </c>
      <c r="CC89" s="85">
        <v>1</v>
      </c>
      <c r="CD89" s="318"/>
      <c r="CE89" s="390"/>
      <c r="CF89" s="85">
        <v>1</v>
      </c>
      <c r="CG89" s="390"/>
      <c r="CH89" s="390"/>
      <c r="CI89" s="85">
        <v>1</v>
      </c>
      <c r="CJ89" s="390"/>
      <c r="CK89" s="86">
        <v>1</v>
      </c>
      <c r="CL89" s="76">
        <v>1</v>
      </c>
      <c r="CM89" s="74"/>
      <c r="CN89" s="108"/>
      <c r="CO89" s="382" t="s">
        <v>350</v>
      </c>
      <c r="CP89" s="391" t="s">
        <v>368</v>
      </c>
      <c r="CQ89" s="102" t="s">
        <v>29</v>
      </c>
      <c r="CR89" s="102">
        <f t="shared" si="42"/>
        <v>2</v>
      </c>
      <c r="CS89" s="102">
        <f t="shared" si="43"/>
        <v>2</v>
      </c>
      <c r="CT89" s="392"/>
      <c r="CU89" s="393" t="s">
        <v>45</v>
      </c>
      <c r="CV89" s="268"/>
      <c r="CW89" s="394"/>
      <c r="CX89" s="395"/>
      <c r="CY89" s="268"/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396">
        <v>1</v>
      </c>
      <c r="DJ89" s="22"/>
    </row>
    <row r="90" spans="1:114" s="363" customFormat="1" ht="232.5" customHeight="1" outlineLevel="1" thickTop="1" thickBot="1" x14ac:dyDescent="0.45">
      <c r="A90" s="97" t="s">
        <v>52</v>
      </c>
      <c r="B90" s="397" t="s">
        <v>369</v>
      </c>
      <c r="C90" s="102" t="s">
        <v>36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68</v>
      </c>
      <c r="H90" s="398"/>
      <c r="I90" s="225"/>
      <c r="J90" s="268"/>
      <c r="K90" s="268" t="s">
        <v>361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370</v>
      </c>
      <c r="Y90" s="117" t="s">
        <v>371</v>
      </c>
      <c r="Z90" s="68" t="s">
        <v>29</v>
      </c>
      <c r="AA90" s="69">
        <f t="shared" si="36"/>
        <v>0</v>
      </c>
      <c r="AB90" s="69">
        <f t="shared" si="37"/>
        <v>0</v>
      </c>
      <c r="AC90" s="82"/>
      <c r="AD90" s="23" t="s">
        <v>45</v>
      </c>
      <c r="AE90" s="82"/>
      <c r="AF90" s="119" t="s">
        <v>42</v>
      </c>
      <c r="AG90" s="248"/>
      <c r="AH90" s="172" t="s">
        <v>359</v>
      </c>
      <c r="AI90" s="229"/>
      <c r="AJ90" s="229"/>
      <c r="AK90" s="229"/>
      <c r="AL90" s="229"/>
      <c r="AM90" s="229"/>
      <c r="AN90" s="229"/>
      <c r="AO90" s="229"/>
      <c r="AP90" s="229"/>
      <c r="AQ90" s="229"/>
      <c r="AR90" s="76">
        <v>1</v>
      </c>
      <c r="AS90" s="107"/>
      <c r="AU90" s="97" t="s">
        <v>52</v>
      </c>
      <c r="AV90" s="117" t="s">
        <v>372</v>
      </c>
      <c r="AW90" s="68" t="s">
        <v>29</v>
      </c>
      <c r="AX90" s="69">
        <f t="shared" si="38"/>
        <v>0</v>
      </c>
      <c r="AY90" s="69">
        <f t="shared" si="39"/>
        <v>0</v>
      </c>
      <c r="AZ90" s="82"/>
      <c r="BA90" s="22" t="s">
        <v>182</v>
      </c>
      <c r="BB90" s="22"/>
      <c r="BC90" s="72" t="s">
        <v>42</v>
      </c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76">
        <v>1</v>
      </c>
      <c r="BP90" s="77"/>
      <c r="BR90" s="389" t="s">
        <v>365</v>
      </c>
      <c r="BS90" s="98" t="s">
        <v>373</v>
      </c>
      <c r="BT90" s="68" t="s">
        <v>29</v>
      </c>
      <c r="BU90" s="69">
        <f>0.5*(CC90+CD90+CE90)+CF90+CH90+2*(CI90+CJ90)</f>
        <v>0</v>
      </c>
      <c r="BV90" s="69">
        <f>CC90*0.5+CD90*0.5+CE90*0.5+CF90+CG90+CH90+2*(CI90+CJ90+CK90)</f>
        <v>0</v>
      </c>
      <c r="BW90" s="74"/>
      <c r="BX90" s="225" t="s">
        <v>45</v>
      </c>
      <c r="BY90" s="140" t="s">
        <v>3</v>
      </c>
      <c r="BZ90" s="72" t="s">
        <v>42</v>
      </c>
      <c r="CA90" s="74"/>
      <c r="CB90" s="131" t="s">
        <v>374</v>
      </c>
      <c r="CC90" s="390"/>
      <c r="CD90" s="144"/>
      <c r="CE90" s="409"/>
      <c r="CF90" s="409"/>
      <c r="CG90" s="409"/>
      <c r="CH90" s="409"/>
      <c r="CI90" s="144"/>
      <c r="CJ90" s="390"/>
      <c r="CK90" s="410"/>
      <c r="CL90" s="76">
        <v>1</v>
      </c>
      <c r="CM90" s="74"/>
      <c r="CN90" s="108"/>
      <c r="CO90" s="382" t="s">
        <v>350</v>
      </c>
      <c r="CP90" s="179" t="s">
        <v>375</v>
      </c>
      <c r="CQ90" s="102" t="s">
        <v>29</v>
      </c>
      <c r="CR90" s="102">
        <f t="shared" si="42"/>
        <v>2.5</v>
      </c>
      <c r="CS90" s="102">
        <f t="shared" si="43"/>
        <v>2.5</v>
      </c>
      <c r="CT90" s="225"/>
      <c r="CU90" s="401" t="s">
        <v>77</v>
      </c>
      <c r="CV90" s="402" t="s">
        <v>50</v>
      </c>
      <c r="CW90" s="225"/>
      <c r="CX90" s="131"/>
      <c r="CY90" s="131"/>
      <c r="CZ90" s="403"/>
      <c r="DA90" s="252">
        <v>1</v>
      </c>
      <c r="DB90" s="403"/>
      <c r="DC90" s="252">
        <v>2</v>
      </c>
      <c r="DD90" s="403"/>
      <c r="DE90" s="403"/>
      <c r="DF90" s="403"/>
      <c r="DG90" s="403"/>
      <c r="DH90" s="403"/>
      <c r="DI90" s="224">
        <v>1</v>
      </c>
      <c r="DJ90" s="190"/>
    </row>
    <row r="91" spans="1:114" s="363" customFormat="1" ht="313.95" customHeight="1" outlineLevel="1" thickTop="1" thickBot="1" x14ac:dyDescent="0.45">
      <c r="A91" s="97" t="s">
        <v>52</v>
      </c>
      <c r="B91" s="404" t="s">
        <v>376</v>
      </c>
      <c r="C91" s="102" t="s">
        <v>36</v>
      </c>
      <c r="D91" s="102">
        <f t="shared" si="34"/>
        <v>2</v>
      </c>
      <c r="E91" s="102">
        <f t="shared" si="35"/>
        <v>6</v>
      </c>
      <c r="F91" s="23"/>
      <c r="G91" s="23" t="s">
        <v>68</v>
      </c>
      <c r="H91" s="103"/>
      <c r="I91" s="405" t="s">
        <v>42</v>
      </c>
      <c r="J91" s="82"/>
      <c r="K91" s="172" t="s">
        <v>377</v>
      </c>
      <c r="L91" s="403"/>
      <c r="M91" s="403"/>
      <c r="N91" s="403"/>
      <c r="O91" s="403"/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370</v>
      </c>
      <c r="Y91" s="116" t="s">
        <v>378</v>
      </c>
      <c r="Z91" s="68" t="s">
        <v>29</v>
      </c>
      <c r="AA91" s="69">
        <f t="shared" si="36"/>
        <v>0</v>
      </c>
      <c r="AB91" s="69">
        <f t="shared" si="37"/>
        <v>0</v>
      </c>
      <c r="AC91" s="82"/>
      <c r="AD91" s="22" t="s">
        <v>68</v>
      </c>
      <c r="AE91" s="70"/>
      <c r="AF91" s="70"/>
      <c r="AG91" s="73"/>
      <c r="AH91" s="23" t="s">
        <v>57</v>
      </c>
      <c r="AI91" s="226"/>
      <c r="AJ91" s="226"/>
      <c r="AK91" s="226"/>
      <c r="AL91" s="226"/>
      <c r="AM91" s="226"/>
      <c r="AN91" s="226"/>
      <c r="AO91" s="226"/>
      <c r="AP91" s="226"/>
      <c r="AQ91" s="226"/>
      <c r="AR91" s="76">
        <v>1</v>
      </c>
      <c r="AS91" s="77"/>
      <c r="AU91" s="97" t="s">
        <v>52</v>
      </c>
      <c r="AV91" s="138" t="s">
        <v>379</v>
      </c>
      <c r="AW91" s="68" t="s">
        <v>29</v>
      </c>
      <c r="AX91" s="69">
        <f t="shared" si="38"/>
        <v>3.5</v>
      </c>
      <c r="AY91" s="69">
        <f t="shared" si="39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408">
        <v>1</v>
      </c>
      <c r="BP91" s="74"/>
      <c r="BR91" s="415" t="s">
        <v>380</v>
      </c>
      <c r="BS91" s="82" t="s">
        <v>381</v>
      </c>
      <c r="BT91" s="102" t="s">
        <v>29</v>
      </c>
      <c r="BU91" s="102">
        <f t="shared" ref="BU91:BU100" si="44">0.5*(CC91+CD91+CE91)+CF91+CH91+2*(CI91+CJ91)</f>
        <v>0</v>
      </c>
      <c r="BV91" s="102">
        <f t="shared" ref="BV91:BV100" si="45">CC91*0.5+CD91*0.5+CE91*0.5+CF91+CG91+CH91+2*(CI91+CJ91+CK91)</f>
        <v>0</v>
      </c>
      <c r="BW91" s="229"/>
      <c r="BX91" s="225" t="s">
        <v>68</v>
      </c>
      <c r="BY91" s="70"/>
      <c r="BZ91" s="70"/>
      <c r="CA91" s="73"/>
      <c r="CB91" s="73"/>
      <c r="CC91" s="22"/>
      <c r="CD91" s="22"/>
      <c r="CE91" s="22"/>
      <c r="CF91" s="22"/>
      <c r="CG91" s="22"/>
      <c r="CH91" s="22"/>
      <c r="CI91" s="22"/>
      <c r="CJ91" s="22"/>
      <c r="CK91" s="22"/>
      <c r="CL91" s="76">
        <v>1</v>
      </c>
      <c r="CM91" s="77"/>
      <c r="CN91" s="108"/>
      <c r="CO91" s="382" t="s">
        <v>350</v>
      </c>
      <c r="CP91" s="130" t="s">
        <v>382</v>
      </c>
      <c r="CQ91" s="102" t="s">
        <v>29</v>
      </c>
      <c r="CR91" s="102">
        <f t="shared" si="42"/>
        <v>0</v>
      </c>
      <c r="CS91" s="102">
        <f t="shared" si="43"/>
        <v>0</v>
      </c>
      <c r="CT91" s="99"/>
      <c r="CU91" s="225" t="s">
        <v>45</v>
      </c>
      <c r="CV91" s="99"/>
      <c r="CW91" s="99"/>
      <c r="CX91" s="99"/>
      <c r="CY91" s="131" t="s">
        <v>193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357">
        <v>1</v>
      </c>
      <c r="DJ91" s="99"/>
    </row>
    <row r="92" spans="1:114" s="363" customFormat="1" ht="213.6" customHeight="1" outlineLevel="1" thickTop="1" thickBot="1" x14ac:dyDescent="0.3">
      <c r="A92" s="97" t="s">
        <v>52</v>
      </c>
      <c r="B92" s="116" t="s">
        <v>383</v>
      </c>
      <c r="C92" s="68" t="s">
        <v>36</v>
      </c>
      <c r="D92" s="69">
        <f t="shared" si="34"/>
        <v>0</v>
      </c>
      <c r="E92" s="69">
        <f t="shared" si="35"/>
        <v>0</v>
      </c>
      <c r="F92" s="82"/>
      <c r="G92" s="124" t="s">
        <v>77</v>
      </c>
      <c r="H92" s="125" t="s">
        <v>50</v>
      </c>
      <c r="I92" s="22"/>
      <c r="J92" s="23"/>
      <c r="K92" s="23" t="s">
        <v>384</v>
      </c>
      <c r="L92" s="229"/>
      <c r="M92" s="229"/>
      <c r="N92" s="229"/>
      <c r="O92" s="144"/>
      <c r="P92" s="229"/>
      <c r="Q92" s="229"/>
      <c r="R92" s="229"/>
      <c r="S92" s="229"/>
      <c r="T92" s="229"/>
      <c r="U92" s="76">
        <v>1</v>
      </c>
      <c r="V92" s="190"/>
      <c r="X92" s="400" t="s">
        <v>370</v>
      </c>
      <c r="Y92" s="412" t="s">
        <v>385</v>
      </c>
      <c r="Z92" s="68" t="s">
        <v>29</v>
      </c>
      <c r="AA92" s="69">
        <f t="shared" si="36"/>
        <v>2</v>
      </c>
      <c r="AB92" s="69">
        <f t="shared" si="37"/>
        <v>2</v>
      </c>
      <c r="AC92" s="82"/>
      <c r="AD92" s="22" t="s">
        <v>68</v>
      </c>
      <c r="AE92" s="118"/>
      <c r="AF92" s="119" t="s">
        <v>42</v>
      </c>
      <c r="AG92" s="173"/>
      <c r="AH92" s="173" t="s">
        <v>57</v>
      </c>
      <c r="AI92" s="229"/>
      <c r="AJ92" s="229"/>
      <c r="AK92" s="144"/>
      <c r="AL92" s="84">
        <v>2</v>
      </c>
      <c r="AM92" s="229"/>
      <c r="AN92" s="229"/>
      <c r="AO92" s="229"/>
      <c r="AP92" s="229"/>
      <c r="AQ92" s="229"/>
      <c r="AR92" s="76">
        <v>1</v>
      </c>
      <c r="AS92" s="77"/>
      <c r="AU92" s="97" t="s">
        <v>52</v>
      </c>
      <c r="AV92" s="413" t="s">
        <v>386</v>
      </c>
      <c r="AW92" s="102" t="s">
        <v>36</v>
      </c>
      <c r="AX92" s="69">
        <f t="shared" si="38"/>
        <v>1</v>
      </c>
      <c r="AY92" s="69">
        <f t="shared" si="39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76">
        <v>1</v>
      </c>
      <c r="BP92" s="107"/>
      <c r="BR92" s="415" t="s">
        <v>380</v>
      </c>
      <c r="BS92" s="420" t="s">
        <v>387</v>
      </c>
      <c r="BT92" s="102" t="s">
        <v>29</v>
      </c>
      <c r="BU92" s="69">
        <f t="shared" si="44"/>
        <v>0</v>
      </c>
      <c r="BV92" s="69">
        <f t="shared" si="45"/>
        <v>0</v>
      </c>
      <c r="BW92" s="229"/>
      <c r="BX92" s="22" t="s">
        <v>68</v>
      </c>
      <c r="BY92" s="22"/>
      <c r="BZ92" s="103"/>
      <c r="CA92" s="110" t="s">
        <v>13</v>
      </c>
      <c r="CB92" s="22" t="s">
        <v>91</v>
      </c>
      <c r="CC92" s="160"/>
      <c r="CD92" s="160"/>
      <c r="CE92" s="155"/>
      <c r="CF92" s="160"/>
      <c r="CG92" s="160"/>
      <c r="CH92" s="160"/>
      <c r="CI92" s="160"/>
      <c r="CJ92" s="160"/>
      <c r="CK92" s="160"/>
      <c r="CL92" s="76">
        <v>1</v>
      </c>
      <c r="CM92" s="77"/>
      <c r="CO92" s="382" t="s">
        <v>350</v>
      </c>
      <c r="CP92" s="179" t="s">
        <v>388</v>
      </c>
      <c r="CQ92" s="102" t="s">
        <v>29</v>
      </c>
      <c r="CR92" s="102">
        <f t="shared" si="42"/>
        <v>2</v>
      </c>
      <c r="CS92" s="102">
        <f t="shared" si="43"/>
        <v>4</v>
      </c>
      <c r="CT92" s="225"/>
      <c r="CU92" s="225" t="s">
        <v>45</v>
      </c>
      <c r="CV92" s="225"/>
      <c r="CW92" s="225"/>
      <c r="CX92" s="131"/>
      <c r="CY92" s="131" t="s">
        <v>389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224">
        <v>1</v>
      </c>
      <c r="DJ92" s="190"/>
    </row>
    <row r="93" spans="1:114" s="363" customFormat="1" ht="198.6" customHeight="1" outlineLevel="1" thickTop="1" thickBot="1" x14ac:dyDescent="0.45">
      <c r="A93" s="97" t="s">
        <v>52</v>
      </c>
      <c r="B93" s="116" t="s">
        <v>390</v>
      </c>
      <c r="C93" s="68" t="s">
        <v>36</v>
      </c>
      <c r="D93" s="69">
        <f t="shared" si="34"/>
        <v>6</v>
      </c>
      <c r="E93" s="69">
        <f t="shared" si="35"/>
        <v>8</v>
      </c>
      <c r="F93" s="116"/>
      <c r="G93" s="22" t="s">
        <v>68</v>
      </c>
      <c r="H93" s="70"/>
      <c r="I93" s="72" t="s">
        <v>42</v>
      </c>
      <c r="J93" s="73"/>
      <c r="K93" s="23" t="s">
        <v>391</v>
      </c>
      <c r="L93" s="230"/>
      <c r="M93" s="230"/>
      <c r="N93" s="230"/>
      <c r="O93" s="84">
        <v>4</v>
      </c>
      <c r="P93" s="230"/>
      <c r="Q93" s="230"/>
      <c r="R93" s="84">
        <v>1</v>
      </c>
      <c r="S93" s="414"/>
      <c r="T93" s="361">
        <v>1</v>
      </c>
      <c r="U93" s="76">
        <v>1</v>
      </c>
      <c r="V93" s="190"/>
      <c r="X93" s="400" t="s">
        <v>370</v>
      </c>
      <c r="Y93" s="138" t="s">
        <v>392</v>
      </c>
      <c r="Z93" s="68" t="s">
        <v>29</v>
      </c>
      <c r="AA93" s="69">
        <f t="shared" si="36"/>
        <v>0</v>
      </c>
      <c r="AB93" s="69">
        <f t="shared" si="37"/>
        <v>0</v>
      </c>
      <c r="AC93" s="99"/>
      <c r="AD93" s="22" t="s">
        <v>68</v>
      </c>
      <c r="AE93" s="258"/>
      <c r="AF93" s="258"/>
      <c r="AG93" s="258"/>
      <c r="AH93" s="178" t="s">
        <v>393</v>
      </c>
      <c r="AI93" s="226"/>
      <c r="AJ93" s="226"/>
      <c r="AK93" s="226"/>
      <c r="AL93" s="226"/>
      <c r="AM93" s="226"/>
      <c r="AN93" s="226"/>
      <c r="AO93" s="226"/>
      <c r="AP93" s="226"/>
      <c r="AQ93" s="226"/>
      <c r="AR93" s="408">
        <v>1</v>
      </c>
      <c r="AS93" s="99"/>
      <c r="AU93" s="97" t="s">
        <v>52</v>
      </c>
      <c r="AV93" s="130" t="s">
        <v>394</v>
      </c>
      <c r="AW93" s="68" t="s">
        <v>36</v>
      </c>
      <c r="AX93" s="69">
        <f t="shared" si="38"/>
        <v>0</v>
      </c>
      <c r="AY93" s="69">
        <f t="shared" si="39"/>
        <v>0</v>
      </c>
      <c r="AZ93" s="131"/>
      <c r="BA93" s="22" t="s">
        <v>45</v>
      </c>
      <c r="BB93" s="131"/>
      <c r="BC93" s="131"/>
      <c r="BD93" s="131"/>
      <c r="BE93" s="178"/>
      <c r="BF93" s="314"/>
      <c r="BG93" s="314"/>
      <c r="BH93" s="314"/>
      <c r="BI93" s="314"/>
      <c r="BJ93" s="314"/>
      <c r="BK93" s="314"/>
      <c r="BL93" s="314"/>
      <c r="BM93" s="314"/>
      <c r="BN93" s="314"/>
      <c r="BO93" s="133">
        <v>1</v>
      </c>
      <c r="BP93" s="131"/>
      <c r="BR93" s="415" t="s">
        <v>380</v>
      </c>
      <c r="BS93" s="278" t="s">
        <v>395</v>
      </c>
      <c r="BT93" s="102" t="s">
        <v>29</v>
      </c>
      <c r="BU93" s="69">
        <f t="shared" si="44"/>
        <v>1</v>
      </c>
      <c r="BV93" s="69">
        <f t="shared" si="45"/>
        <v>1</v>
      </c>
      <c r="BW93" s="424"/>
      <c r="BX93" s="426" t="s">
        <v>68</v>
      </c>
      <c r="BY93" s="432"/>
      <c r="BZ93" s="433" t="s">
        <v>42</v>
      </c>
      <c r="CA93" s="110" t="s">
        <v>13</v>
      </c>
      <c r="CB93" s="434" t="s">
        <v>57</v>
      </c>
      <c r="CC93" s="427"/>
      <c r="CD93" s="428"/>
      <c r="CE93" s="160"/>
      <c r="CF93" s="84">
        <v>1</v>
      </c>
      <c r="CG93" s="428"/>
      <c r="CH93" s="428"/>
      <c r="CI93" s="427"/>
      <c r="CJ93" s="427"/>
      <c r="CK93" s="427"/>
      <c r="CL93" s="76">
        <v>1</v>
      </c>
      <c r="CM93" s="77"/>
      <c r="CO93" s="382" t="s">
        <v>350</v>
      </c>
      <c r="CP93" s="130" t="s">
        <v>396</v>
      </c>
      <c r="CQ93" s="102" t="s">
        <v>29</v>
      </c>
      <c r="CR93" s="102">
        <f t="shared" si="42"/>
        <v>0</v>
      </c>
      <c r="CS93" s="102">
        <f t="shared" si="43"/>
        <v>0</v>
      </c>
      <c r="CT93" s="99"/>
      <c r="CU93" s="22" t="s">
        <v>45</v>
      </c>
      <c r="CV93" s="99"/>
      <c r="CW93" s="99"/>
      <c r="CX93" s="99"/>
      <c r="CY93" s="99"/>
      <c r="CZ93" s="159"/>
      <c r="DA93" s="159"/>
      <c r="DB93" s="159"/>
      <c r="DC93" s="159"/>
      <c r="DD93" s="159"/>
      <c r="DE93" s="159"/>
      <c r="DF93" s="159"/>
      <c r="DG93" s="159"/>
      <c r="DH93" s="159"/>
      <c r="DI93" s="224">
        <v>1</v>
      </c>
      <c r="DJ93" s="99"/>
    </row>
    <row r="94" spans="1:114" s="363" customFormat="1" ht="234.75" customHeight="1" outlineLevel="1" thickTop="1" thickBot="1" x14ac:dyDescent="0.45">
      <c r="A94" s="97" t="s">
        <v>52</v>
      </c>
      <c r="B94" s="116" t="s">
        <v>397</v>
      </c>
      <c r="C94" s="68" t="s">
        <v>93</v>
      </c>
      <c r="D94" s="183">
        <f t="shared" si="34"/>
        <v>2</v>
      </c>
      <c r="E94" s="183">
        <f t="shared" si="35"/>
        <v>3</v>
      </c>
      <c r="F94" s="198"/>
      <c r="G94" s="22" t="s">
        <v>45</v>
      </c>
      <c r="H94" s="104"/>
      <c r="I94" s="72" t="s">
        <v>42</v>
      </c>
      <c r="J94" s="82"/>
      <c r="K94" s="23" t="s">
        <v>129</v>
      </c>
      <c r="L94" s="229"/>
      <c r="M94" s="229"/>
      <c r="N94" s="229"/>
      <c r="O94" s="84">
        <v>2</v>
      </c>
      <c r="P94" s="86">
        <v>1</v>
      </c>
      <c r="Q94" s="229"/>
      <c r="R94" s="229"/>
      <c r="S94" s="416"/>
      <c r="T94" s="144"/>
      <c r="U94" s="417">
        <v>1</v>
      </c>
      <c r="V94" s="207"/>
      <c r="X94" s="400" t="s">
        <v>370</v>
      </c>
      <c r="Y94" s="130" t="s">
        <v>398</v>
      </c>
      <c r="Z94" s="68" t="s">
        <v>36</v>
      </c>
      <c r="AA94" s="69">
        <f t="shared" si="36"/>
        <v>3.5</v>
      </c>
      <c r="AB94" s="69">
        <f t="shared" si="37"/>
        <v>3.5</v>
      </c>
      <c r="AC94" s="74"/>
      <c r="AD94" s="225" t="s">
        <v>63</v>
      </c>
      <c r="AE94" s="74"/>
      <c r="AF94" s="74"/>
      <c r="AG94" s="74"/>
      <c r="AH94" s="131" t="s">
        <v>399</v>
      </c>
      <c r="AI94" s="226"/>
      <c r="AJ94" s="84">
        <v>3</v>
      </c>
      <c r="AK94" s="226"/>
      <c r="AL94" s="226"/>
      <c r="AM94" s="226"/>
      <c r="AN94" s="226"/>
      <c r="AO94" s="84">
        <v>1</v>
      </c>
      <c r="AP94" s="226"/>
      <c r="AQ94" s="226"/>
      <c r="AR94" s="228">
        <v>1</v>
      </c>
      <c r="AS94" s="74"/>
      <c r="AU94" s="284" t="s">
        <v>222</v>
      </c>
      <c r="AV94" s="117" t="s">
        <v>400</v>
      </c>
      <c r="AW94" s="68" t="s">
        <v>36</v>
      </c>
      <c r="AX94" s="69">
        <f t="shared" si="38"/>
        <v>4</v>
      </c>
      <c r="AY94" s="69">
        <f t="shared" si="39"/>
        <v>4</v>
      </c>
      <c r="AZ94" s="22"/>
      <c r="BA94" s="104" t="s">
        <v>68</v>
      </c>
      <c r="BB94" s="145"/>
      <c r="BC94" s="145"/>
      <c r="BD94" s="145"/>
      <c r="BE94" s="172" t="s">
        <v>401</v>
      </c>
      <c r="BF94" s="418"/>
      <c r="BG94" s="418"/>
      <c r="BH94" s="418"/>
      <c r="BI94" s="418"/>
      <c r="BJ94" s="418"/>
      <c r="BK94" s="155"/>
      <c r="BL94" s="240">
        <v>2</v>
      </c>
      <c r="BM94" s="155"/>
      <c r="BN94" s="155"/>
      <c r="BO94" s="76">
        <v>1</v>
      </c>
      <c r="BP94" s="241"/>
      <c r="BR94" s="415" t="s">
        <v>380</v>
      </c>
      <c r="BS94" s="130" t="s">
        <v>402</v>
      </c>
      <c r="BT94" s="102" t="s">
        <v>29</v>
      </c>
      <c r="BU94" s="69">
        <f t="shared" si="44"/>
        <v>1</v>
      </c>
      <c r="BV94" s="69">
        <f t="shared" si="45"/>
        <v>1</v>
      </c>
      <c r="BW94" s="424"/>
      <c r="BX94" s="426" t="s">
        <v>45</v>
      </c>
      <c r="BY94" s="434"/>
      <c r="BZ94" s="433" t="s">
        <v>42</v>
      </c>
      <c r="CA94" s="425"/>
      <c r="CB94" s="131" t="s">
        <v>403</v>
      </c>
      <c r="CC94" s="427"/>
      <c r="CD94" s="427"/>
      <c r="CE94" s="160"/>
      <c r="CF94" s="84">
        <v>1</v>
      </c>
      <c r="CG94" s="427"/>
      <c r="CH94" s="427"/>
      <c r="CI94" s="427"/>
      <c r="CJ94" s="427"/>
      <c r="CK94" s="427"/>
      <c r="CL94" s="76">
        <v>1</v>
      </c>
      <c r="CM94" s="77"/>
      <c r="CO94" s="382" t="s">
        <v>350</v>
      </c>
      <c r="CP94" s="138" t="s">
        <v>404</v>
      </c>
      <c r="CQ94" s="102" t="s">
        <v>29</v>
      </c>
      <c r="CR94" s="102">
        <f t="shared" si="42"/>
        <v>0</v>
      </c>
      <c r="CS94" s="102">
        <f t="shared" si="43"/>
        <v>0</v>
      </c>
      <c r="CT94" s="131"/>
      <c r="CU94" s="225" t="s">
        <v>45</v>
      </c>
      <c r="CV94" s="222"/>
      <c r="CW94" s="99"/>
      <c r="CX94" s="99"/>
      <c r="CY94" s="99"/>
      <c r="CZ94" s="159"/>
      <c r="DA94" s="159"/>
      <c r="DB94" s="159"/>
      <c r="DC94" s="159"/>
      <c r="DD94" s="159"/>
      <c r="DE94" s="159"/>
      <c r="DF94" s="159"/>
      <c r="DG94" s="159"/>
      <c r="DH94" s="159"/>
      <c r="DI94" s="224">
        <v>1</v>
      </c>
      <c r="DJ94" s="323"/>
    </row>
    <row r="95" spans="1:114" s="363" customFormat="1" ht="211.5" customHeight="1" outlineLevel="1" thickTop="1" thickBot="1" x14ac:dyDescent="0.45">
      <c r="X95" s="400" t="s">
        <v>370</v>
      </c>
      <c r="Y95" s="130" t="s">
        <v>405</v>
      </c>
      <c r="Z95" s="68" t="s">
        <v>36</v>
      </c>
      <c r="AA95" s="69">
        <f t="shared" si="36"/>
        <v>2</v>
      </c>
      <c r="AB95" s="69">
        <f t="shared" si="37"/>
        <v>3</v>
      </c>
      <c r="AC95" s="74"/>
      <c r="AD95" s="225" t="s">
        <v>63</v>
      </c>
      <c r="AE95" s="74"/>
      <c r="AF95" s="74"/>
      <c r="AG95" s="74"/>
      <c r="AH95" s="131" t="s">
        <v>406</v>
      </c>
      <c r="AI95" s="226"/>
      <c r="AJ95" s="226"/>
      <c r="AK95" s="226"/>
      <c r="AL95" s="85">
        <v>2</v>
      </c>
      <c r="AM95" s="86">
        <v>1</v>
      </c>
      <c r="AN95" s="226"/>
      <c r="AO95" s="226"/>
      <c r="AP95" s="226"/>
      <c r="AQ95" s="229"/>
      <c r="AR95" s="228">
        <v>1</v>
      </c>
      <c r="AS95" s="74"/>
      <c r="AU95" s="284" t="s">
        <v>222</v>
      </c>
      <c r="AV95" s="117" t="s">
        <v>407</v>
      </c>
      <c r="AW95" s="68" t="s">
        <v>36</v>
      </c>
      <c r="AX95" s="69">
        <f t="shared" si="38"/>
        <v>0</v>
      </c>
      <c r="AY95" s="69">
        <f t="shared" si="39"/>
        <v>0</v>
      </c>
      <c r="AZ95" s="22"/>
      <c r="BA95" s="104" t="s">
        <v>45</v>
      </c>
      <c r="BB95" s="145"/>
      <c r="BC95" s="145"/>
      <c r="BD95" s="110" t="s">
        <v>13</v>
      </c>
      <c r="BE95" s="172" t="s">
        <v>204</v>
      </c>
      <c r="BF95" s="418"/>
      <c r="BG95" s="418"/>
      <c r="BH95" s="418"/>
      <c r="BI95" s="418"/>
      <c r="BJ95" s="418"/>
      <c r="BK95" s="155"/>
      <c r="BL95" s="301"/>
      <c r="BM95" s="155"/>
      <c r="BN95" s="419"/>
      <c r="BO95" s="76">
        <v>1</v>
      </c>
      <c r="BP95" s="241"/>
      <c r="BR95" s="415" t="s">
        <v>380</v>
      </c>
      <c r="BS95" s="130" t="s">
        <v>408</v>
      </c>
      <c r="BT95" s="102" t="s">
        <v>29</v>
      </c>
      <c r="BU95" s="102">
        <f t="shared" si="44"/>
        <v>0.5</v>
      </c>
      <c r="BV95" s="102">
        <f t="shared" si="45"/>
        <v>0.5</v>
      </c>
      <c r="BW95" s="435"/>
      <c r="BX95" s="131" t="s">
        <v>409</v>
      </c>
      <c r="BY95" s="436"/>
      <c r="BZ95" s="433" t="s">
        <v>42</v>
      </c>
      <c r="CA95" s="74"/>
      <c r="CB95" s="140" t="s">
        <v>410</v>
      </c>
      <c r="CC95" s="252">
        <v>1</v>
      </c>
      <c r="CD95" s="74"/>
      <c r="CE95" s="74"/>
      <c r="CF95" s="74"/>
      <c r="CG95" s="74"/>
      <c r="CH95" s="74"/>
      <c r="CI95" s="74"/>
      <c r="CJ95" s="74"/>
      <c r="CK95" s="74"/>
      <c r="CL95" s="76">
        <v>1</v>
      </c>
      <c r="CM95" s="77"/>
      <c r="CO95" s="421" t="s">
        <v>411</v>
      </c>
      <c r="CP95" s="179" t="s">
        <v>412</v>
      </c>
      <c r="CQ95" s="102" t="s">
        <v>29</v>
      </c>
      <c r="CR95" s="102">
        <f t="shared" si="42"/>
        <v>0.5</v>
      </c>
      <c r="CS95" s="102">
        <f t="shared" si="43"/>
        <v>0.5</v>
      </c>
      <c r="CT95" s="225"/>
      <c r="CU95" s="225" t="s">
        <v>45</v>
      </c>
      <c r="CV95" s="131"/>
      <c r="CW95" s="225"/>
      <c r="CX95" s="131"/>
      <c r="CY95" s="131" t="s">
        <v>57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224">
        <v>1</v>
      </c>
      <c r="DJ95" s="190"/>
    </row>
    <row r="96" spans="1:114" s="363" customFormat="1" ht="161.4" customHeight="1" outlineLevel="1" thickTop="1" thickBot="1" x14ac:dyDescent="0.3">
      <c r="X96" s="400" t="s">
        <v>370</v>
      </c>
      <c r="Y96" s="130" t="s">
        <v>413</v>
      </c>
      <c r="Z96" s="68" t="s">
        <v>36</v>
      </c>
      <c r="AA96" s="69">
        <f t="shared" si="36"/>
        <v>0</v>
      </c>
      <c r="AB96" s="69">
        <f t="shared" si="37"/>
        <v>0</v>
      </c>
      <c r="AC96" s="131"/>
      <c r="AD96" s="22" t="s">
        <v>45</v>
      </c>
      <c r="AE96" s="131"/>
      <c r="AF96" s="131"/>
      <c r="AG96" s="131"/>
      <c r="AH96" s="178"/>
      <c r="AI96" s="223"/>
      <c r="AJ96" s="223"/>
      <c r="AK96" s="223"/>
      <c r="AL96" s="223"/>
      <c r="AM96" s="223"/>
      <c r="AN96" s="223"/>
      <c r="AO96" s="223"/>
      <c r="AP96" s="223"/>
      <c r="AQ96" s="223"/>
      <c r="AR96" s="133">
        <v>1</v>
      </c>
      <c r="AS96" s="131"/>
      <c r="AU96" s="284" t="s">
        <v>222</v>
      </c>
      <c r="AV96" s="187" t="s">
        <v>414</v>
      </c>
      <c r="AW96" s="68" t="s">
        <v>93</v>
      </c>
      <c r="AX96" s="69">
        <f t="shared" si="38"/>
        <v>12</v>
      </c>
      <c r="AY96" s="69">
        <f t="shared" si="39"/>
        <v>18</v>
      </c>
      <c r="AZ96" s="116"/>
      <c r="BA96" s="22" t="s">
        <v>224</v>
      </c>
      <c r="BB96" s="245"/>
      <c r="BC96" s="72" t="s">
        <v>42</v>
      </c>
      <c r="BD96" s="173"/>
      <c r="BE96" s="173" t="s">
        <v>225</v>
      </c>
      <c r="BF96" s="266"/>
      <c r="BG96" s="266"/>
      <c r="BH96" s="266"/>
      <c r="BI96" s="266"/>
      <c r="BJ96" s="266"/>
      <c r="BK96" s="266"/>
      <c r="BL96" s="84">
        <v>6</v>
      </c>
      <c r="BM96" s="266"/>
      <c r="BN96" s="86">
        <v>3</v>
      </c>
      <c r="BO96" s="76">
        <v>1</v>
      </c>
      <c r="BP96" s="190"/>
      <c r="BR96" s="415" t="s">
        <v>380</v>
      </c>
      <c r="BS96" s="117" t="s">
        <v>415</v>
      </c>
      <c r="BT96" s="102" t="s">
        <v>29</v>
      </c>
      <c r="BU96" s="102">
        <f t="shared" si="44"/>
        <v>0</v>
      </c>
      <c r="BV96" s="102">
        <f t="shared" si="45"/>
        <v>0</v>
      </c>
      <c r="BW96" s="439"/>
      <c r="BX96" s="440" t="s">
        <v>45</v>
      </c>
      <c r="BY96" s="441"/>
      <c r="BZ96" s="433" t="s">
        <v>42</v>
      </c>
      <c r="CA96" s="82"/>
      <c r="CB96" s="442"/>
      <c r="CC96" s="441"/>
      <c r="CD96" s="441"/>
      <c r="CE96" s="441"/>
      <c r="CF96" s="441"/>
      <c r="CG96" s="441"/>
      <c r="CH96" s="441"/>
      <c r="CI96" s="441"/>
      <c r="CJ96" s="441"/>
      <c r="CK96" s="443"/>
      <c r="CL96" s="76">
        <v>1</v>
      </c>
      <c r="CM96" s="77"/>
      <c r="CO96" s="421" t="s">
        <v>411</v>
      </c>
      <c r="CP96" s="391" t="s">
        <v>416</v>
      </c>
      <c r="CQ96" s="102" t="s">
        <v>29</v>
      </c>
      <c r="CR96" s="102">
        <f t="shared" si="42"/>
        <v>0</v>
      </c>
      <c r="CS96" s="102">
        <f t="shared" si="43"/>
        <v>0</v>
      </c>
      <c r="CT96" s="392"/>
      <c r="CU96" s="393" t="s">
        <v>45</v>
      </c>
      <c r="CV96" s="429"/>
      <c r="CW96" s="394"/>
      <c r="CX96" s="395"/>
      <c r="CY96" s="268" t="s">
        <v>57</v>
      </c>
      <c r="CZ96" s="368"/>
      <c r="DA96" s="368"/>
      <c r="DB96" s="368"/>
      <c r="DC96" s="368"/>
      <c r="DD96" s="368"/>
      <c r="DE96" s="368"/>
      <c r="DF96" s="368"/>
      <c r="DG96" s="368"/>
      <c r="DH96" s="368"/>
      <c r="DI96" s="224">
        <v>1</v>
      </c>
      <c r="DJ96" s="190"/>
    </row>
    <row r="97" spans="24:114" s="363" customFormat="1" ht="206.4" customHeight="1" outlineLevel="1" thickTop="1" thickBot="1" x14ac:dyDescent="0.45">
      <c r="X97" s="400" t="s">
        <v>370</v>
      </c>
      <c r="Y97" s="116" t="s">
        <v>417</v>
      </c>
      <c r="Z97" s="68" t="s">
        <v>36</v>
      </c>
      <c r="AA97" s="115">
        <f t="shared" si="36"/>
        <v>1</v>
      </c>
      <c r="AB97" s="115">
        <f t="shared" si="37"/>
        <v>3</v>
      </c>
      <c r="AC97" s="198"/>
      <c r="AD97" s="22" t="s">
        <v>45</v>
      </c>
      <c r="AE97" s="104"/>
      <c r="AF97" s="72" t="s">
        <v>42</v>
      </c>
      <c r="AG97" s="82"/>
      <c r="AH97" s="23" t="s">
        <v>129</v>
      </c>
      <c r="AI97" s="229"/>
      <c r="AJ97" s="229"/>
      <c r="AK97" s="229"/>
      <c r="AL97" s="84">
        <v>1</v>
      </c>
      <c r="AM97" s="229"/>
      <c r="AN97" s="229"/>
      <c r="AO97" s="229"/>
      <c r="AP97" s="260"/>
      <c r="AQ97" s="86">
        <v>1</v>
      </c>
      <c r="AR97" s="76">
        <v>1</v>
      </c>
      <c r="AS97" s="77"/>
      <c r="AV97" s="422"/>
      <c r="AW97" s="108"/>
      <c r="AX97" s="366"/>
      <c r="AY97" s="366"/>
      <c r="AZ97" s="290"/>
      <c r="BA97" s="26"/>
      <c r="BB97" s="423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R97" s="415" t="s">
        <v>380</v>
      </c>
      <c r="BS97" s="178" t="s">
        <v>418</v>
      </c>
      <c r="BT97" s="102" t="s">
        <v>29</v>
      </c>
      <c r="BU97" s="102">
        <f t="shared" si="44"/>
        <v>0</v>
      </c>
      <c r="BV97" s="102">
        <f t="shared" si="45"/>
        <v>0</v>
      </c>
      <c r="BW97" s="435"/>
      <c r="BX97" s="22" t="s">
        <v>45</v>
      </c>
      <c r="BY97" s="131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76">
        <v>1</v>
      </c>
      <c r="CM97" s="99"/>
      <c r="CO97" s="421" t="s">
        <v>411</v>
      </c>
      <c r="CP97" s="179" t="s">
        <v>419</v>
      </c>
      <c r="CQ97" s="102" t="s">
        <v>29</v>
      </c>
      <c r="CR97" s="102">
        <f t="shared" si="42"/>
        <v>0</v>
      </c>
      <c r="CS97" s="102">
        <f t="shared" si="43"/>
        <v>0</v>
      </c>
      <c r="CT97" s="225"/>
      <c r="CU97" s="225" t="s">
        <v>45</v>
      </c>
      <c r="CV97" s="225"/>
      <c r="CW97" s="246"/>
      <c r="CX97" s="131"/>
      <c r="CY97" s="131"/>
      <c r="CZ97" s="314"/>
      <c r="DA97" s="314"/>
      <c r="DB97" s="314"/>
      <c r="DC97" s="314"/>
      <c r="DD97" s="314"/>
      <c r="DE97" s="314"/>
      <c r="DF97" s="314"/>
      <c r="DG97" s="314"/>
      <c r="DH97" s="314"/>
      <c r="DI97" s="224">
        <v>1</v>
      </c>
      <c r="DJ97" s="190"/>
    </row>
    <row r="98" spans="24:114" s="363" customFormat="1" ht="253.5" customHeight="1" outlineLevel="1" thickTop="1" x14ac:dyDescent="0.4">
      <c r="X98" s="400" t="s">
        <v>370</v>
      </c>
      <c r="Y98" s="328" t="s">
        <v>420</v>
      </c>
      <c r="Z98" s="68" t="s">
        <v>36</v>
      </c>
      <c r="AA98" s="69">
        <f t="shared" si="36"/>
        <v>0</v>
      </c>
      <c r="AB98" s="69">
        <f t="shared" si="37"/>
        <v>0</v>
      </c>
      <c r="AC98" s="213"/>
      <c r="AD98" s="212" t="s">
        <v>68</v>
      </c>
      <c r="AE98" s="214"/>
      <c r="AF98" s="72" t="s">
        <v>42</v>
      </c>
      <c r="AG98" s="334"/>
      <c r="AH98" s="212"/>
      <c r="AI98" s="430"/>
      <c r="AJ98" s="430"/>
      <c r="AK98" s="430"/>
      <c r="AL98" s="430"/>
      <c r="AM98" s="430"/>
      <c r="AN98" s="430"/>
      <c r="AO98" s="430"/>
      <c r="AP98" s="430"/>
      <c r="AQ98" s="430"/>
      <c r="AR98" s="133">
        <v>1</v>
      </c>
      <c r="AS98" s="431"/>
      <c r="BR98" s="415" t="s">
        <v>380</v>
      </c>
      <c r="BS98" s="117" t="s">
        <v>421</v>
      </c>
      <c r="BT98" s="102" t="s">
        <v>29</v>
      </c>
      <c r="BU98" s="102">
        <f t="shared" si="44"/>
        <v>0</v>
      </c>
      <c r="BV98" s="102">
        <f t="shared" si="45"/>
        <v>0</v>
      </c>
      <c r="BW98" s="439"/>
      <c r="BX98" s="440" t="s">
        <v>45</v>
      </c>
      <c r="BY98" s="441"/>
      <c r="BZ98" s="433" t="s">
        <v>42</v>
      </c>
      <c r="CA98" s="82"/>
      <c r="CB98" s="442"/>
      <c r="CC98" s="444"/>
      <c r="CD98" s="444"/>
      <c r="CE98" s="444"/>
      <c r="CF98" s="444"/>
      <c r="CG98" s="444"/>
      <c r="CH98" s="444"/>
      <c r="CI98" s="444"/>
      <c r="CJ98" s="444"/>
      <c r="CK98" s="445"/>
      <c r="CL98" s="76">
        <v>1</v>
      </c>
      <c r="CM98" s="77"/>
      <c r="CO98" s="421" t="s">
        <v>411</v>
      </c>
      <c r="CP98" s="178" t="s">
        <v>422</v>
      </c>
      <c r="CQ98" s="102" t="s">
        <v>29</v>
      </c>
      <c r="CR98" s="102">
        <f t="shared" si="42"/>
        <v>0</v>
      </c>
      <c r="CS98" s="102">
        <f t="shared" si="43"/>
        <v>0</v>
      </c>
      <c r="CT98" s="99"/>
      <c r="CU98" s="22" t="s">
        <v>45</v>
      </c>
      <c r="CV98" s="99"/>
      <c r="CW98" s="99"/>
      <c r="CX98" s="99"/>
      <c r="CY98" s="131" t="s">
        <v>193</v>
      </c>
      <c r="CZ98" s="159"/>
      <c r="DA98" s="159"/>
      <c r="DB98" s="159"/>
      <c r="DC98" s="159"/>
      <c r="DD98" s="159"/>
      <c r="DE98" s="159"/>
      <c r="DF98" s="159"/>
      <c r="DG98" s="159"/>
      <c r="DH98" s="159"/>
      <c r="DI98" s="357">
        <v>1</v>
      </c>
      <c r="DJ98" s="99"/>
    </row>
    <row r="99" spans="24:114" s="363" customFormat="1" ht="220.95" customHeight="1" outlineLevel="1" thickBot="1" x14ac:dyDescent="0.45">
      <c r="X99" s="400" t="s">
        <v>370</v>
      </c>
      <c r="Y99" s="116" t="s">
        <v>423</v>
      </c>
      <c r="Z99" s="68" t="s">
        <v>36</v>
      </c>
      <c r="AA99" s="69">
        <f t="shared" si="36"/>
        <v>0</v>
      </c>
      <c r="AB99" s="69">
        <f t="shared" si="37"/>
        <v>0</v>
      </c>
      <c r="AC99" s="82"/>
      <c r="AD99" s="22" t="s">
        <v>45</v>
      </c>
      <c r="AE99" s="70"/>
      <c r="AF99" s="70"/>
      <c r="AG99" s="73"/>
      <c r="AH99" s="22" t="s">
        <v>91</v>
      </c>
      <c r="AI99" s="226"/>
      <c r="AJ99" s="226"/>
      <c r="AK99" s="226"/>
      <c r="AL99" s="226"/>
      <c r="AM99" s="226"/>
      <c r="AN99" s="226"/>
      <c r="AO99" s="226"/>
      <c r="AP99" s="226"/>
      <c r="AQ99" s="226"/>
      <c r="AR99" s="76">
        <v>1</v>
      </c>
      <c r="AS99" s="77"/>
      <c r="BR99" s="270" t="s">
        <v>208</v>
      </c>
      <c r="BS99" s="187" t="s">
        <v>424</v>
      </c>
      <c r="BT99" s="102" t="s">
        <v>29</v>
      </c>
      <c r="BU99" s="102">
        <f t="shared" si="44"/>
        <v>0.5</v>
      </c>
      <c r="BV99" s="102">
        <f t="shared" si="45"/>
        <v>0.5</v>
      </c>
      <c r="BW99" s="260"/>
      <c r="BX99" s="22" t="s">
        <v>45</v>
      </c>
      <c r="BY99" s="446"/>
      <c r="BZ99" s="70"/>
      <c r="CA99" s="70"/>
      <c r="CB99" s="23" t="s">
        <v>425</v>
      </c>
      <c r="CC99" s="160"/>
      <c r="CD99" s="160"/>
      <c r="CE99" s="128">
        <v>1</v>
      </c>
      <c r="CF99" s="330"/>
      <c r="CG99" s="160"/>
      <c r="CH99" s="160"/>
      <c r="CI99" s="160"/>
      <c r="CJ99" s="160"/>
      <c r="CK99" s="160"/>
      <c r="CL99" s="133">
        <v>1</v>
      </c>
      <c r="CM99" s="431"/>
      <c r="CO99" s="421" t="s">
        <v>411</v>
      </c>
      <c r="CP99" s="179" t="s">
        <v>426</v>
      </c>
      <c r="CQ99" s="102" t="s">
        <v>29</v>
      </c>
      <c r="CR99" s="102">
        <f t="shared" si="42"/>
        <v>0</v>
      </c>
      <c r="CS99" s="102">
        <f t="shared" si="43"/>
        <v>0</v>
      </c>
      <c r="CT99" s="225"/>
      <c r="CU99" s="225" t="s">
        <v>45</v>
      </c>
      <c r="CV99" s="225"/>
      <c r="CW99" s="246"/>
      <c r="CX99" s="131"/>
      <c r="CY99" s="131"/>
      <c r="CZ99" s="314"/>
      <c r="DA99" s="314"/>
      <c r="DB99" s="314"/>
      <c r="DC99" s="314"/>
      <c r="DD99" s="314"/>
      <c r="DE99" s="314"/>
      <c r="DF99" s="314"/>
      <c r="DG99" s="314"/>
      <c r="DH99" s="314"/>
      <c r="DI99" s="224">
        <v>1</v>
      </c>
      <c r="DJ99" s="190"/>
    </row>
    <row r="100" spans="24:114" s="363" customFormat="1" ht="216" customHeight="1" outlineLevel="1" x14ac:dyDescent="0.4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BR100" s="270" t="s">
        <v>208</v>
      </c>
      <c r="BS100" s="447" t="s">
        <v>427</v>
      </c>
      <c r="BT100" s="102" t="s">
        <v>29</v>
      </c>
      <c r="BU100" s="102">
        <f t="shared" si="44"/>
        <v>0</v>
      </c>
      <c r="BV100" s="102">
        <f t="shared" si="45"/>
        <v>0</v>
      </c>
      <c r="BW100" s="439"/>
      <c r="BX100" s="440" t="s">
        <v>45</v>
      </c>
      <c r="BY100" s="448"/>
      <c r="BZ100" s="433" t="s">
        <v>42</v>
      </c>
      <c r="CA100" s="82"/>
      <c r="CB100" s="442"/>
      <c r="CC100" s="449"/>
      <c r="CD100" s="449"/>
      <c r="CE100" s="449"/>
      <c r="CF100" s="449"/>
      <c r="CG100" s="449"/>
      <c r="CH100" s="449"/>
      <c r="CI100" s="449"/>
      <c r="CJ100" s="449"/>
      <c r="CK100" s="445"/>
      <c r="CL100" s="76">
        <v>1</v>
      </c>
      <c r="CM100" s="77"/>
      <c r="CO100" s="421" t="s">
        <v>411</v>
      </c>
      <c r="CP100" s="179" t="s">
        <v>428</v>
      </c>
      <c r="CQ100" s="102" t="s">
        <v>29</v>
      </c>
      <c r="CR100" s="102">
        <f t="shared" si="42"/>
        <v>0</v>
      </c>
      <c r="CS100" s="102">
        <f t="shared" si="43"/>
        <v>0</v>
      </c>
      <c r="CT100" s="74"/>
      <c r="CU100" s="225" t="s">
        <v>45</v>
      </c>
      <c r="CV100" s="437"/>
      <c r="CW100" s="74"/>
      <c r="CX100" s="110" t="s">
        <v>13</v>
      </c>
      <c r="CY100" s="131" t="s">
        <v>429</v>
      </c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224">
        <v>1</v>
      </c>
      <c r="DJ100" s="74"/>
    </row>
    <row r="101" spans="24:114" s="363" customFormat="1" ht="238.95" customHeight="1" outlineLevel="1" x14ac:dyDescent="0.25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CO101" s="421" t="s">
        <v>411</v>
      </c>
      <c r="CP101" s="179" t="s">
        <v>430</v>
      </c>
      <c r="CQ101" s="102" t="s">
        <v>29</v>
      </c>
      <c r="CR101" s="102">
        <f t="shared" si="42"/>
        <v>0</v>
      </c>
      <c r="CS101" s="102">
        <f t="shared" si="43"/>
        <v>0</v>
      </c>
      <c r="CT101" s="225"/>
      <c r="CU101" s="225" t="s">
        <v>45</v>
      </c>
      <c r="CV101" s="131"/>
      <c r="CW101" s="225"/>
      <c r="CX101" s="222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224">
        <v>1</v>
      </c>
      <c r="DJ101" s="190"/>
    </row>
    <row r="102" spans="24:114" s="363" customFormat="1" ht="166.2" customHeight="1" outlineLevel="1" x14ac:dyDescent="0.25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</row>
    <row r="103" spans="24:114" s="363" customFormat="1" ht="237" customHeight="1" outlineLevel="1" x14ac:dyDescent="0.25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</row>
    <row r="104" spans="24:114" s="363" customFormat="1" ht="187.95" customHeight="1" outlineLevel="1" x14ac:dyDescent="0.25">
      <c r="X104" s="438"/>
    </row>
    <row r="105" spans="24:114" s="363" customFormat="1" ht="160.19999999999999" customHeight="1" outlineLevel="1" x14ac:dyDescent="0.25">
      <c r="X105" s="438"/>
    </row>
    <row r="106" spans="24:114" s="363" customFormat="1" ht="77.400000000000006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3.8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55" t="s">
        <v>150</v>
      </c>
      <c r="B115" s="39" t="s">
        <v>431</v>
      </c>
      <c r="C115" s="40" t="s">
        <v>29</v>
      </c>
      <c r="D115" s="41">
        <f t="shared" ref="D115:D125" si="46">0.5*(L115+M115+N115)+O115+Q115+2*(R115+S115)</f>
        <v>0</v>
      </c>
      <c r="E115" s="42">
        <f t="shared" ref="E115:E125" si="47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9</v>
      </c>
      <c r="W115" s="32"/>
      <c r="X115" s="55" t="s">
        <v>143</v>
      </c>
      <c r="Y115" s="39" t="s">
        <v>432</v>
      </c>
      <c r="Z115" s="40" t="s">
        <v>29</v>
      </c>
      <c r="AA115" s="41">
        <f t="shared" ref="AA115:AA123" si="48">0.5*(AI115+AJ115+AK115)+AL115+AN115+2*(AO115+AP115)</f>
        <v>1</v>
      </c>
      <c r="AB115" s="42">
        <f t="shared" ref="AB115:AB123" si="49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SUMIFS(AI123:AI139,Z123:Z139,Z115)</f>
        <v>0</v>
      </c>
      <c r="AJ115" s="44">
        <f>SUMIFS(AJ123:AJ139,Z123:Z139,Z115)</f>
        <v>0</v>
      </c>
      <c r="AK115" s="44">
        <f>SUMIFS(AK123:AK139,Z123:Z139,Z115)</f>
        <v>0</v>
      </c>
      <c r="AL115" s="44">
        <f>SUMIFS(AL123:AL139,Z123:Z139,Z115)</f>
        <v>1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10</v>
      </c>
      <c r="AT115" s="108"/>
      <c r="AU115" s="55" t="s">
        <v>143</v>
      </c>
      <c r="AV115" s="56" t="s">
        <v>433</v>
      </c>
      <c r="AW115" s="40" t="s">
        <v>29</v>
      </c>
      <c r="AX115" s="41">
        <f t="shared" ref="AX115:AX124" si="50">0.5*(BF115+BG115+BH115)+BI115+BK115+2*(BL115+BM115)</f>
        <v>0</v>
      </c>
      <c r="AY115" s="42">
        <f t="shared" ref="AY115:AY124" si="51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SUMIFS(BF128:BF140,AW128:AW140,AW115)</f>
        <v>0</v>
      </c>
      <c r="BG115" s="44">
        <f>SUMIFS(BG128:BG140,AW128:AW140,AW115)</f>
        <v>0</v>
      </c>
      <c r="BH115" s="44">
        <f>SUMIFS(BH128:BH140,AW128:AW140,AW115)</f>
        <v>0</v>
      </c>
      <c r="BI115" s="44">
        <f>SUMIFS(BI128:BI140,AW128:AW140,AW115)</f>
        <v>0</v>
      </c>
      <c r="BJ115" s="44">
        <f>SUMIFS(BJ128:BJ140,AW128:AW140,AW115)</f>
        <v>0</v>
      </c>
      <c r="BK115" s="44">
        <f>SUMIFS(BK128:BK140,AW128:AW140,AW115)</f>
        <v>0</v>
      </c>
      <c r="BL115" s="44">
        <f>SUMIFS(BL128:BL140,AW128:AW140,AW115)</f>
        <v>0</v>
      </c>
      <c r="BM115" s="44">
        <f>SUMIFS(BM128:BM140,AW128:AW140,AW115)</f>
        <v>0</v>
      </c>
      <c r="BN115" s="44">
        <f>SUMIFS(BN128:BN140,AW128:AW140,AW115)</f>
        <v>2</v>
      </c>
      <c r="BO115" s="45"/>
      <c r="BP115" s="46">
        <f>SUM(BO94:BO138)</f>
        <v>11</v>
      </c>
      <c r="BQ115" s="32"/>
      <c r="BR115" s="55" t="s">
        <v>143</v>
      </c>
      <c r="BS115" s="39" t="s">
        <v>434</v>
      </c>
      <c r="BT115" s="40" t="s">
        <v>29</v>
      </c>
      <c r="BU115" s="41">
        <f>0.5*(CC115+CD115+CE115)+CF115+CH115+2*(CI115+CJ115)</f>
        <v>8</v>
      </c>
      <c r="BV115" s="42">
        <f>CC115*0.5+CD115*0.5+CE115*0.5+CF115+CG115+CH115+2*(CI115+CJ115+CK115)</f>
        <v>8</v>
      </c>
      <c r="BW115" s="43"/>
      <c r="BX115" s="39"/>
      <c r="BY115" s="43"/>
      <c r="BZ115" s="43"/>
      <c r="CA115" s="43"/>
      <c r="CB115" s="43"/>
      <c r="CC115" s="44">
        <f>SUMIFS(CC117:CC144,BT117:BT144,BT115)</f>
        <v>2</v>
      </c>
      <c r="CD115" s="44">
        <f>SUMIFS(CD117:CD144,BT117:BT144,BT115)</f>
        <v>0</v>
      </c>
      <c r="CE115" s="44">
        <f>SUMIFS(CE117:CE144,BT117:BT144,BT115)</f>
        <v>0</v>
      </c>
      <c r="CF115" s="44">
        <f>SUMIFS(CF117:CF144,BT117:BT144,BT115)</f>
        <v>0</v>
      </c>
      <c r="CG115" s="44">
        <f>SUMIFS(CG117:CG144,BT117:BT144,BT115)</f>
        <v>0</v>
      </c>
      <c r="CH115" s="44">
        <f>SUMIFS(CH117:CH144,BT117:BT144,BT115)</f>
        <v>7</v>
      </c>
      <c r="CI115" s="44">
        <f>SUMIFS(CI117:CI144,BT117:BT144,BT115)</f>
        <v>0</v>
      </c>
      <c r="CJ115" s="44">
        <f>SUMIFS(CJ117:CJ144,BT117:BT144,BT115)</f>
        <v>0</v>
      </c>
      <c r="CK115" s="44">
        <f>SUMIFS(CK117:CK144,BT117:BT144,BT115)</f>
        <v>0</v>
      </c>
      <c r="CL115" s="45"/>
      <c r="CM115" s="46">
        <f>SUM(CL117:CL125)</f>
        <v>9</v>
      </c>
      <c r="CN115" s="32"/>
      <c r="CO115" s="38" t="s">
        <v>148</v>
      </c>
      <c r="CP115" s="39"/>
      <c r="CQ115" s="40" t="s">
        <v>29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/>
    </row>
    <row r="116" spans="1:114" s="363" customFormat="1" ht="35.4" thickBot="1" x14ac:dyDescent="0.3">
      <c r="A116" s="55" t="s">
        <v>345</v>
      </c>
      <c r="B116" s="451"/>
      <c r="C116" s="40" t="s">
        <v>36</v>
      </c>
      <c r="D116" s="41">
        <f t="shared" si="46"/>
        <v>0</v>
      </c>
      <c r="E116" s="42">
        <f t="shared" si="47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55" t="s">
        <v>152</v>
      </c>
      <c r="Y116" s="39"/>
      <c r="Z116" s="40" t="s">
        <v>36</v>
      </c>
      <c r="AA116" s="41">
        <f t="shared" si="48"/>
        <v>1</v>
      </c>
      <c r="AB116" s="42">
        <f t="shared" si="49"/>
        <v>1</v>
      </c>
      <c r="AC116" s="39"/>
      <c r="AD116" s="39"/>
      <c r="AE116" s="39"/>
      <c r="AF116" s="39"/>
      <c r="AG116" s="39"/>
      <c r="AH116" s="39"/>
      <c r="AI116" s="44">
        <f>SUMIFS(AI123:AI139,Z123:Z139,Z116)</f>
        <v>2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55" t="s">
        <v>152</v>
      </c>
      <c r="AV116" s="453" t="s">
        <v>435</v>
      </c>
      <c r="AW116" s="40" t="s">
        <v>36</v>
      </c>
      <c r="AX116" s="41">
        <f t="shared" si="50"/>
        <v>0</v>
      </c>
      <c r="AY116" s="42">
        <f t="shared" si="51"/>
        <v>0</v>
      </c>
      <c r="AZ116" s="39"/>
      <c r="BA116" s="39"/>
      <c r="BB116" s="39"/>
      <c r="BC116" s="39"/>
      <c r="BD116" s="39"/>
      <c r="BE116" s="39"/>
      <c r="BF116" s="44">
        <f>SUMIFS(BF128:BF140,AW128:AW140,AW116)</f>
        <v>0</v>
      </c>
      <c r="BG116" s="44">
        <f>SUMIFS(BG128:BG140,AW128:AW140,AW116)</f>
        <v>0</v>
      </c>
      <c r="BH116" s="44">
        <f>SUMIFS(BH128:BH140,AW128:AW140,AW116)</f>
        <v>0</v>
      </c>
      <c r="BI116" s="44">
        <f>SUMIFS(BI128:BI140,AW128:AW140,AW116)</f>
        <v>0</v>
      </c>
      <c r="BJ116" s="44">
        <f>SUMIFS(BJ128:BJ140,AW128:AW140,AW116)</f>
        <v>0</v>
      </c>
      <c r="BK116" s="44">
        <f>SUMIFS(BK128:BK140,AW128:AW140,AW116)</f>
        <v>0</v>
      </c>
      <c r="BL116" s="44">
        <f>SUMIFS(BL128:BL140,AW128:AW140,AW116)</f>
        <v>0</v>
      </c>
      <c r="BM116" s="44">
        <f>SUMIFS(BM128:BM140,AW128:AW140,AW116)</f>
        <v>0</v>
      </c>
      <c r="BN116" s="44">
        <f>SUMIFS(BN128:BN140,AW128:AW140,AW116)</f>
        <v>0</v>
      </c>
      <c r="BO116" s="45"/>
      <c r="BP116" s="46"/>
      <c r="BQ116" s="454"/>
      <c r="BR116" s="55" t="s">
        <v>436</v>
      </c>
      <c r="BS116" s="56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SUMIFS(CC117:CC144,BT117:BT144,BT116)</f>
        <v>0</v>
      </c>
      <c r="CD116" s="44">
        <f>SUMIFS(CD117:CD144,BT117:BT144,BT116)</f>
        <v>0</v>
      </c>
      <c r="CE116" s="44">
        <f>SUMIFS(CE117:CE144,BT117:BT144,BT116)</f>
        <v>0</v>
      </c>
      <c r="CF116" s="44">
        <f>SUMIFS(CF117:CF144,BT117:BT144,BT116)</f>
        <v>0</v>
      </c>
      <c r="CG116" s="44">
        <f>SUMIFS(CG117:CG144,BT117:BT144,BT116)</f>
        <v>0</v>
      </c>
      <c r="CH116" s="44">
        <f>SUMIFS(CH117:CH144,BT117:BT144,BT116)</f>
        <v>0</v>
      </c>
      <c r="CI116" s="44">
        <f>SUMIFS(CI117:CI144,BT117:BT144,BT116)</f>
        <v>0</v>
      </c>
      <c r="CJ116" s="44">
        <f>SUMIFS(CJ117:CJ144,BT117:BT144,BT116)</f>
        <v>0</v>
      </c>
      <c r="CK116" s="44">
        <f>SUMIFS(CK117:CK144,BT117:BT144,BT116)</f>
        <v>0</v>
      </c>
      <c r="CL116" s="45"/>
      <c r="CM116" s="46"/>
      <c r="CN116" s="36"/>
      <c r="CO116" s="1784" t="s">
        <v>437</v>
      </c>
      <c r="CP116" s="1784"/>
      <c r="CQ116" s="578" t="s">
        <v>36</v>
      </c>
      <c r="CR116" s="579">
        <f>0.5*(CZ116+DA116+DB116)+DC116+DE116+2*(DF116+DG116)</f>
        <v>0</v>
      </c>
      <c r="CS116" s="580">
        <f>CZ116*0.5+DA116*0.5+DB116*0.5+DC116+DD116+DE116+2*(DF116+DG116+DH116)</f>
        <v>0</v>
      </c>
      <c r="CT116" s="63"/>
      <c r="CU116" s="63"/>
      <c r="CV116" s="63"/>
      <c r="CW116" s="63"/>
      <c r="CX116" s="63"/>
      <c r="CY116" s="63"/>
      <c r="CZ116" s="60"/>
      <c r="DA116" s="60"/>
      <c r="DB116" s="60"/>
      <c r="DC116" s="60"/>
      <c r="DD116" s="60"/>
      <c r="DE116" s="60"/>
      <c r="DF116" s="60"/>
      <c r="DG116" s="60"/>
      <c r="DH116" s="60"/>
      <c r="DI116" s="581"/>
      <c r="DJ116" s="64"/>
    </row>
    <row r="117" spans="1:114" s="108" customFormat="1" ht="315.60000000000002" customHeight="1" outlineLevel="1" thickTop="1" thickBot="1" x14ac:dyDescent="0.3">
      <c r="A117" s="97" t="s">
        <v>52</v>
      </c>
      <c r="B117" s="116" t="s">
        <v>438</v>
      </c>
      <c r="C117" s="68" t="s">
        <v>29</v>
      </c>
      <c r="D117" s="69">
        <f t="shared" si="46"/>
        <v>1.5</v>
      </c>
      <c r="E117" s="69">
        <f t="shared" si="47"/>
        <v>1.5</v>
      </c>
      <c r="F117" s="70"/>
      <c r="G117" s="22" t="s">
        <v>45</v>
      </c>
      <c r="H117" s="70"/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440</v>
      </c>
      <c r="Z117" s="102" t="s">
        <v>29</v>
      </c>
      <c r="AA117" s="102">
        <f t="shared" si="48"/>
        <v>8</v>
      </c>
      <c r="AB117" s="102">
        <f t="shared" si="49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442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76">
        <v>1</v>
      </c>
      <c r="AS117" s="107"/>
      <c r="AU117" s="270" t="s">
        <v>208</v>
      </c>
      <c r="AV117" s="458" t="s">
        <v>443</v>
      </c>
      <c r="AW117" s="102" t="s">
        <v>29</v>
      </c>
      <c r="AX117" s="102">
        <f t="shared" si="50"/>
        <v>1</v>
      </c>
      <c r="AY117" s="102">
        <f t="shared" si="51"/>
        <v>3</v>
      </c>
      <c r="AZ117" s="459"/>
      <c r="BA117" s="205" t="s">
        <v>45</v>
      </c>
      <c r="BB117" s="459"/>
      <c r="BC117" s="459"/>
      <c r="BD117" s="459"/>
      <c r="BE117" s="205" t="s">
        <v>444</v>
      </c>
      <c r="BF117" s="368"/>
      <c r="BG117" s="368"/>
      <c r="BH117" s="368"/>
      <c r="BI117" s="368"/>
      <c r="BJ117" s="368"/>
      <c r="BK117" s="460">
        <v>1</v>
      </c>
      <c r="BL117" s="368"/>
      <c r="BM117" s="368"/>
      <c r="BN117" s="86">
        <v>1</v>
      </c>
      <c r="BO117" s="76">
        <v>1</v>
      </c>
      <c r="BP117" s="77"/>
      <c r="BQ117" s="363"/>
      <c r="BR117" s="421" t="s">
        <v>411</v>
      </c>
      <c r="BS117" s="138" t="s">
        <v>445</v>
      </c>
      <c r="BT117" s="102" t="s">
        <v>29</v>
      </c>
      <c r="BU117" s="102">
        <f t="shared" ref="BU117:BU125" si="52">0.5*(CC117+CD117+CE117)+CF117+CH117+2*(CI117+CJ117)</f>
        <v>6</v>
      </c>
      <c r="BV117" s="102">
        <f t="shared" ref="BV117:BV125" si="53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446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224">
        <v>1</v>
      </c>
      <c r="CM117" s="22"/>
      <c r="CN117" s="363"/>
      <c r="CO117" s="1776"/>
      <c r="CP117" s="1777"/>
      <c r="CQ117" s="1777"/>
      <c r="CR117" s="1777"/>
      <c r="CS117" s="1777"/>
      <c r="CT117" s="1777"/>
      <c r="CU117" s="1777"/>
      <c r="CV117" s="1777"/>
      <c r="CW117" s="1777"/>
      <c r="CX117" s="1777"/>
      <c r="CY117" s="1777"/>
      <c r="CZ117" s="1777"/>
      <c r="DA117" s="1777"/>
      <c r="DB117" s="1777"/>
      <c r="DC117" s="1777"/>
      <c r="DD117" s="1777"/>
      <c r="DE117" s="1777"/>
      <c r="DF117" s="1777"/>
      <c r="DG117" s="1777"/>
      <c r="DH117" s="1777"/>
      <c r="DI117" s="1777"/>
      <c r="DJ117" s="1777"/>
    </row>
    <row r="118" spans="1:114" s="108" customFormat="1" ht="208.2" customHeight="1" outlineLevel="1" thickTop="1" thickBot="1" x14ac:dyDescent="0.3">
      <c r="A118" s="97" t="s">
        <v>52</v>
      </c>
      <c r="B118" s="117" t="s">
        <v>447</v>
      </c>
      <c r="C118" s="68" t="s">
        <v>29</v>
      </c>
      <c r="D118" s="69">
        <f t="shared" si="46"/>
        <v>2</v>
      </c>
      <c r="E118" s="69">
        <f t="shared" si="47"/>
        <v>2</v>
      </c>
      <c r="F118" s="103"/>
      <c r="G118" s="22" t="s">
        <v>68</v>
      </c>
      <c r="H118" s="22"/>
      <c r="I118" s="103"/>
      <c r="J118" s="73"/>
      <c r="K118" s="23" t="s">
        <v>448</v>
      </c>
      <c r="L118" s="155"/>
      <c r="M118" s="461"/>
      <c r="N118" s="155"/>
      <c r="O118" s="155"/>
      <c r="P118" s="155"/>
      <c r="Q118" s="155"/>
      <c r="R118" s="84">
        <v>1</v>
      </c>
      <c r="S118" s="155"/>
      <c r="T118" s="155"/>
      <c r="U118" s="76">
        <v>1</v>
      </c>
      <c r="V118" s="74"/>
      <c r="X118" s="270" t="s">
        <v>208</v>
      </c>
      <c r="Y118" s="462" t="s">
        <v>449</v>
      </c>
      <c r="Z118" s="102" t="s">
        <v>29</v>
      </c>
      <c r="AA118" s="69">
        <f t="shared" si="48"/>
        <v>1</v>
      </c>
      <c r="AB118" s="69">
        <f t="shared" si="49"/>
        <v>2</v>
      </c>
      <c r="AC118" s="463"/>
      <c r="AD118" s="464" t="s">
        <v>68</v>
      </c>
      <c r="AE118" s="464"/>
      <c r="AF118" s="464"/>
      <c r="AG118" s="463"/>
      <c r="AH118" s="463" t="s">
        <v>450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76">
        <v>1</v>
      </c>
      <c r="AS118" s="107"/>
      <c r="AU118" s="270" t="s">
        <v>208</v>
      </c>
      <c r="AV118" s="256" t="s">
        <v>451</v>
      </c>
      <c r="AW118" s="102" t="s">
        <v>29</v>
      </c>
      <c r="AX118" s="102">
        <f t="shared" si="50"/>
        <v>2</v>
      </c>
      <c r="AY118" s="102">
        <f t="shared" si="51"/>
        <v>2</v>
      </c>
      <c r="AZ118" s="171"/>
      <c r="BA118" s="22" t="s">
        <v>68</v>
      </c>
      <c r="BB118" s="172"/>
      <c r="BC118" s="104"/>
      <c r="BD118" s="24"/>
      <c r="BE118" s="23" t="s">
        <v>452</v>
      </c>
      <c r="BF118" s="169"/>
      <c r="BG118" s="84">
        <v>2</v>
      </c>
      <c r="BH118" s="360"/>
      <c r="BI118" s="86">
        <v>1</v>
      </c>
      <c r="BJ118" s="468"/>
      <c r="BK118" s="169"/>
      <c r="BL118" s="169"/>
      <c r="BM118" s="169"/>
      <c r="BN118" s="155"/>
      <c r="BO118" s="76">
        <v>1</v>
      </c>
      <c r="BP118" s="77"/>
      <c r="BR118" s="421" t="s">
        <v>411</v>
      </c>
      <c r="BS118" s="179" t="s">
        <v>453</v>
      </c>
      <c r="BT118" s="102" t="s">
        <v>29</v>
      </c>
      <c r="BU118" s="102">
        <f t="shared" si="52"/>
        <v>1</v>
      </c>
      <c r="BV118" s="102">
        <f t="shared" si="53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454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403"/>
      <c r="CL118" s="224">
        <v>1</v>
      </c>
      <c r="CM118" s="28"/>
    </row>
    <row r="119" spans="1:114" s="108" customFormat="1" ht="217.2" customHeight="1" outlineLevel="1" thickTop="1" thickBot="1" x14ac:dyDescent="0.45">
      <c r="A119" s="97" t="s">
        <v>52</v>
      </c>
      <c r="B119" s="387" t="s">
        <v>455</v>
      </c>
      <c r="C119" s="68" t="s">
        <v>29</v>
      </c>
      <c r="D119" s="69">
        <f t="shared" si="46"/>
        <v>3.5</v>
      </c>
      <c r="E119" s="69">
        <f t="shared" si="47"/>
        <v>5.5</v>
      </c>
      <c r="F119" s="22"/>
      <c r="G119" s="22" t="s">
        <v>63</v>
      </c>
      <c r="H119" s="118"/>
      <c r="I119" s="118"/>
      <c r="J119" s="173"/>
      <c r="K119" s="173"/>
      <c r="L119" s="84">
        <v>1</v>
      </c>
      <c r="M119" s="155"/>
      <c r="N119" s="155"/>
      <c r="O119" s="84">
        <v>1</v>
      </c>
      <c r="P119" s="155"/>
      <c r="Q119" s="155"/>
      <c r="R119" s="84">
        <v>1</v>
      </c>
      <c r="S119" s="360"/>
      <c r="T119" s="86">
        <v>1</v>
      </c>
      <c r="U119" s="156">
        <v>1</v>
      </c>
      <c r="V119" s="77"/>
      <c r="X119" s="270" t="s">
        <v>208</v>
      </c>
      <c r="Y119" s="466" t="s">
        <v>456</v>
      </c>
      <c r="Z119" s="102" t="s">
        <v>29</v>
      </c>
      <c r="AA119" s="69">
        <f t="shared" si="48"/>
        <v>1</v>
      </c>
      <c r="AB119" s="69">
        <f t="shared" si="49"/>
        <v>2</v>
      </c>
      <c r="AC119" s="244"/>
      <c r="AD119" s="225" t="s">
        <v>68</v>
      </c>
      <c r="AE119" s="467"/>
      <c r="AF119" s="246"/>
      <c r="AG119" s="222"/>
      <c r="AH119" s="131"/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228">
        <v>1</v>
      </c>
      <c r="AS119" s="281"/>
      <c r="AU119" s="270" t="s">
        <v>208</v>
      </c>
      <c r="AV119" s="82" t="s">
        <v>457</v>
      </c>
      <c r="AW119" s="102" t="s">
        <v>29</v>
      </c>
      <c r="AX119" s="102">
        <f t="shared" si="50"/>
        <v>0</v>
      </c>
      <c r="AY119" s="102">
        <f t="shared" si="51"/>
        <v>2</v>
      </c>
      <c r="AZ119" s="434"/>
      <c r="BA119" s="426" t="s">
        <v>45</v>
      </c>
      <c r="BB119" s="432"/>
      <c r="BC119" s="433" t="s">
        <v>42</v>
      </c>
      <c r="BD119" s="82"/>
      <c r="BE119" s="426" t="s">
        <v>458</v>
      </c>
      <c r="BF119" s="427"/>
      <c r="BG119" s="427"/>
      <c r="BH119" s="427"/>
      <c r="BI119" s="427"/>
      <c r="BJ119" s="427"/>
      <c r="BK119" s="427"/>
      <c r="BL119" s="427"/>
      <c r="BM119" s="427"/>
      <c r="BN119" s="86">
        <v>1</v>
      </c>
      <c r="BO119" s="76">
        <v>1</v>
      </c>
      <c r="BP119" s="77"/>
      <c r="BR119" s="421" t="s">
        <v>411</v>
      </c>
      <c r="BS119" s="472" t="s">
        <v>459</v>
      </c>
      <c r="BT119" s="102" t="s">
        <v>29</v>
      </c>
      <c r="BU119" s="102">
        <f t="shared" si="52"/>
        <v>0</v>
      </c>
      <c r="BV119" s="102">
        <f t="shared" si="53"/>
        <v>0</v>
      </c>
      <c r="BW119" s="473"/>
      <c r="BX119" s="212" t="s">
        <v>45</v>
      </c>
      <c r="BY119" s="99"/>
      <c r="BZ119" s="99"/>
      <c r="CA119" s="473"/>
      <c r="CB119" s="473"/>
      <c r="CC119" s="474"/>
      <c r="CD119" s="474"/>
      <c r="CE119" s="474"/>
      <c r="CF119" s="474"/>
      <c r="CG119" s="474"/>
      <c r="CH119" s="474"/>
      <c r="CI119" s="474"/>
      <c r="CJ119" s="474"/>
      <c r="CK119" s="474"/>
      <c r="CL119" s="396">
        <v>1</v>
      </c>
      <c r="CM119" s="99"/>
    </row>
    <row r="120" spans="1:114" s="108" customFormat="1" ht="239.4" customHeight="1" outlineLevel="1" thickTop="1" thickBot="1" x14ac:dyDescent="0.45">
      <c r="A120" s="97" t="s">
        <v>52</v>
      </c>
      <c r="B120" s="117" t="s">
        <v>460</v>
      </c>
      <c r="C120" s="68" t="s">
        <v>29</v>
      </c>
      <c r="D120" s="69">
        <f t="shared" si="46"/>
        <v>0</v>
      </c>
      <c r="E120" s="69">
        <f t="shared" si="47"/>
        <v>0</v>
      </c>
      <c r="F120" s="70"/>
      <c r="G120" s="22" t="s">
        <v>63</v>
      </c>
      <c r="H120" s="70"/>
      <c r="I120" s="119" t="s">
        <v>42</v>
      </c>
      <c r="J120" s="73"/>
      <c r="K120" s="23" t="s">
        <v>461</v>
      </c>
      <c r="L120" s="155"/>
      <c r="M120" s="155"/>
      <c r="N120" s="155"/>
      <c r="O120" s="155"/>
      <c r="P120" s="155"/>
      <c r="Q120" s="155"/>
      <c r="R120" s="155"/>
      <c r="S120" s="155"/>
      <c r="T120" s="155"/>
      <c r="U120" s="76">
        <v>1</v>
      </c>
      <c r="V120" s="190"/>
      <c r="X120" s="270" t="s">
        <v>208</v>
      </c>
      <c r="Y120" s="179" t="s">
        <v>462</v>
      </c>
      <c r="Z120" s="102" t="s">
        <v>29</v>
      </c>
      <c r="AA120" s="69">
        <f t="shared" si="48"/>
        <v>0</v>
      </c>
      <c r="AB120" s="69">
        <f t="shared" si="49"/>
        <v>0</v>
      </c>
      <c r="AC120" s="257"/>
      <c r="AD120" s="225" t="s">
        <v>45</v>
      </c>
      <c r="AE120" s="225"/>
      <c r="AF120" s="246"/>
      <c r="AG120" s="178"/>
      <c r="AH120" s="225"/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76">
        <v>1</v>
      </c>
      <c r="AS120" s="107"/>
      <c r="AU120" s="270" t="s">
        <v>208</v>
      </c>
      <c r="AV120" s="475" t="s">
        <v>463</v>
      </c>
      <c r="AW120" s="102" t="s">
        <v>29</v>
      </c>
      <c r="AX120" s="102">
        <f t="shared" si="50"/>
        <v>2</v>
      </c>
      <c r="AY120" s="102">
        <f t="shared" si="51"/>
        <v>2</v>
      </c>
      <c r="AZ120" s="349"/>
      <c r="BA120" s="22" t="s">
        <v>45</v>
      </c>
      <c r="BB120" s="446"/>
      <c r="BC120" s="70"/>
      <c r="BD120" s="70"/>
      <c r="BE120" s="23" t="s">
        <v>464</v>
      </c>
      <c r="BF120" s="160"/>
      <c r="BG120" s="160"/>
      <c r="BH120" s="160"/>
      <c r="BI120" s="160"/>
      <c r="BJ120" s="160"/>
      <c r="BK120" s="476"/>
      <c r="BL120" s="128">
        <v>1</v>
      </c>
      <c r="BM120" s="160"/>
      <c r="BN120" s="160"/>
      <c r="BO120" s="76">
        <v>1</v>
      </c>
      <c r="BP120" s="77"/>
      <c r="BR120" s="421" t="s">
        <v>411</v>
      </c>
      <c r="BS120" s="130" t="s">
        <v>465</v>
      </c>
      <c r="BT120" s="102" t="s">
        <v>29</v>
      </c>
      <c r="BU120" s="102">
        <f t="shared" si="52"/>
        <v>0</v>
      </c>
      <c r="BV120" s="102">
        <f t="shared" si="53"/>
        <v>0</v>
      </c>
      <c r="BW120" s="99"/>
      <c r="BX120" s="22" t="s">
        <v>45</v>
      </c>
      <c r="BY120" s="99"/>
      <c r="BZ120" s="99"/>
      <c r="CA120" s="99"/>
      <c r="CB120" s="99"/>
      <c r="CC120" s="159"/>
      <c r="CD120" s="159"/>
      <c r="CE120" s="159"/>
      <c r="CF120" s="159"/>
      <c r="CG120" s="159"/>
      <c r="CH120" s="159"/>
      <c r="CI120" s="159"/>
      <c r="CJ120" s="159"/>
      <c r="CK120" s="159"/>
      <c r="CL120" s="224">
        <v>1</v>
      </c>
      <c r="CM120" s="99"/>
      <c r="CN120" s="36"/>
    </row>
    <row r="121" spans="1:114" s="108" customFormat="1" ht="231" customHeight="1" outlineLevel="1" thickTop="1" thickBot="1" x14ac:dyDescent="0.45">
      <c r="A121" s="97" t="s">
        <v>52</v>
      </c>
      <c r="B121" s="387" t="s">
        <v>466</v>
      </c>
      <c r="C121" s="102" t="s">
        <v>29</v>
      </c>
      <c r="D121" s="69">
        <f t="shared" si="46"/>
        <v>0</v>
      </c>
      <c r="E121" s="69">
        <f t="shared" si="47"/>
        <v>0</v>
      </c>
      <c r="F121" s="82"/>
      <c r="G121" s="22" t="s">
        <v>63</v>
      </c>
      <c r="H121" s="105"/>
      <c r="I121" s="127"/>
      <c r="J121" s="187"/>
      <c r="K121" s="140" t="s">
        <v>467</v>
      </c>
      <c r="L121" s="302"/>
      <c r="M121" s="302"/>
      <c r="N121" s="302"/>
      <c r="O121" s="302"/>
      <c r="P121" s="302"/>
      <c r="Q121" s="302"/>
      <c r="R121" s="302"/>
      <c r="S121" s="302"/>
      <c r="T121" s="302"/>
      <c r="U121" s="76">
        <v>1</v>
      </c>
      <c r="V121" s="77"/>
      <c r="X121" s="270" t="s">
        <v>208</v>
      </c>
      <c r="Y121" s="179" t="s">
        <v>468</v>
      </c>
      <c r="Z121" s="102" t="s">
        <v>29</v>
      </c>
      <c r="AA121" s="69">
        <f t="shared" si="48"/>
        <v>0</v>
      </c>
      <c r="AB121" s="69">
        <f t="shared" si="49"/>
        <v>0</v>
      </c>
      <c r="AC121" s="257"/>
      <c r="AD121" s="225" t="s">
        <v>45</v>
      </c>
      <c r="AE121" s="225"/>
      <c r="AF121" s="246"/>
      <c r="AG121" s="477"/>
      <c r="AH121" s="246"/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76">
        <v>1</v>
      </c>
      <c r="AS121" s="107"/>
      <c r="AU121" s="270" t="s">
        <v>208</v>
      </c>
      <c r="AV121" s="478" t="s">
        <v>469</v>
      </c>
      <c r="AW121" s="479" t="s">
        <v>29</v>
      </c>
      <c r="AX121" s="479">
        <f t="shared" si="50"/>
        <v>1</v>
      </c>
      <c r="AY121" s="479">
        <f t="shared" si="51"/>
        <v>3</v>
      </c>
      <c r="AZ121" s="480"/>
      <c r="BA121" s="197" t="s">
        <v>45</v>
      </c>
      <c r="BB121" s="481"/>
      <c r="BC121" s="243"/>
      <c r="BD121" s="243"/>
      <c r="BE121" s="238" t="s">
        <v>470</v>
      </c>
      <c r="BF121" s="482"/>
      <c r="BG121" s="482"/>
      <c r="BH121" s="419"/>
      <c r="BI121" s="483">
        <v>1</v>
      </c>
      <c r="BJ121" s="482"/>
      <c r="BK121" s="482"/>
      <c r="BL121" s="419"/>
      <c r="BM121" s="482"/>
      <c r="BN121" s="86">
        <v>1</v>
      </c>
      <c r="BO121" s="156">
        <v>1</v>
      </c>
      <c r="BP121" s="77"/>
      <c r="BR121" s="421" t="s">
        <v>411</v>
      </c>
      <c r="BS121" s="130" t="s">
        <v>471</v>
      </c>
      <c r="BT121" s="102" t="s">
        <v>29</v>
      </c>
      <c r="BU121" s="102">
        <f t="shared" si="52"/>
        <v>0</v>
      </c>
      <c r="BV121" s="102">
        <f t="shared" si="53"/>
        <v>0</v>
      </c>
      <c r="BW121" s="99"/>
      <c r="BX121" s="22" t="s">
        <v>45</v>
      </c>
      <c r="BY121" s="99"/>
      <c r="BZ121" s="99"/>
      <c r="CA121" s="99"/>
      <c r="CB121" s="99"/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224">
        <v>1</v>
      </c>
      <c r="CM121" s="99"/>
      <c r="CN121" s="36"/>
    </row>
    <row r="122" spans="1:114" s="108" customFormat="1" ht="247.2" customHeight="1" outlineLevel="1" thickTop="1" thickBot="1" x14ac:dyDescent="0.45">
      <c r="A122" s="97" t="s">
        <v>52</v>
      </c>
      <c r="B122" s="117" t="s">
        <v>472</v>
      </c>
      <c r="C122" s="102" t="s">
        <v>29</v>
      </c>
      <c r="D122" s="69">
        <f t="shared" si="46"/>
        <v>2</v>
      </c>
      <c r="E122" s="69">
        <f t="shared" si="47"/>
        <v>4</v>
      </c>
      <c r="F122" s="103"/>
      <c r="G122" s="22" t="s">
        <v>45</v>
      </c>
      <c r="H122" s="22"/>
      <c r="I122" s="103"/>
      <c r="J122" s="73"/>
      <c r="K122" s="23" t="s">
        <v>473</v>
      </c>
      <c r="L122" s="144"/>
      <c r="M122" s="155"/>
      <c r="N122" s="155"/>
      <c r="O122" s="84">
        <v>2</v>
      </c>
      <c r="P122" s="155"/>
      <c r="Q122" s="155"/>
      <c r="R122" s="144"/>
      <c r="S122" s="360"/>
      <c r="T122" s="86">
        <v>1</v>
      </c>
      <c r="U122" s="156">
        <v>1</v>
      </c>
      <c r="V122" s="74"/>
      <c r="X122" s="270" t="s">
        <v>208</v>
      </c>
      <c r="Y122" s="485" t="s">
        <v>474</v>
      </c>
      <c r="Z122" s="102" t="s">
        <v>29</v>
      </c>
      <c r="AA122" s="479">
        <f t="shared" si="48"/>
        <v>0</v>
      </c>
      <c r="AB122" s="479">
        <f t="shared" si="49"/>
        <v>0</v>
      </c>
      <c r="AC122" s="486"/>
      <c r="AD122" s="122" t="s">
        <v>77</v>
      </c>
      <c r="AE122" s="201" t="s">
        <v>50</v>
      </c>
      <c r="AF122" s="487"/>
      <c r="AG122" s="488"/>
      <c r="AH122" s="487"/>
      <c r="AI122" s="489"/>
      <c r="AJ122" s="489"/>
      <c r="AK122" s="489"/>
      <c r="AL122" s="489"/>
      <c r="AM122" s="489"/>
      <c r="AN122" s="489"/>
      <c r="AO122" s="489"/>
      <c r="AP122" s="489"/>
      <c r="AQ122" s="489"/>
      <c r="AR122" s="228">
        <v>1</v>
      </c>
      <c r="AS122" s="281"/>
      <c r="AU122" s="270" t="s">
        <v>208</v>
      </c>
      <c r="AV122" s="490" t="s">
        <v>475</v>
      </c>
      <c r="AW122" s="102" t="s">
        <v>29</v>
      </c>
      <c r="AX122" s="102">
        <f t="shared" si="50"/>
        <v>2.5</v>
      </c>
      <c r="AY122" s="102">
        <f t="shared" si="51"/>
        <v>2.5</v>
      </c>
      <c r="AZ122" s="491"/>
      <c r="BA122" s="152" t="s">
        <v>45</v>
      </c>
      <c r="BB122" s="491"/>
      <c r="BC122" s="491"/>
      <c r="BD122" s="491"/>
      <c r="BE122" s="152" t="s">
        <v>476</v>
      </c>
      <c r="BF122" s="492"/>
      <c r="BG122" s="492"/>
      <c r="BH122" s="128">
        <v>1</v>
      </c>
      <c r="BI122" s="492"/>
      <c r="BJ122" s="492"/>
      <c r="BK122" s="492"/>
      <c r="BL122" s="492"/>
      <c r="BM122" s="128">
        <v>1</v>
      </c>
      <c r="BN122" s="493"/>
      <c r="BO122" s="76">
        <v>1</v>
      </c>
      <c r="BP122" s="74"/>
      <c r="BR122" s="421" t="s">
        <v>411</v>
      </c>
      <c r="BS122" s="179" t="s">
        <v>477</v>
      </c>
      <c r="BT122" s="102" t="s">
        <v>29</v>
      </c>
      <c r="BU122" s="102">
        <f t="shared" si="52"/>
        <v>1</v>
      </c>
      <c r="BV122" s="102">
        <f t="shared" si="53"/>
        <v>1</v>
      </c>
      <c r="BW122" s="225"/>
      <c r="BX122" s="225" t="s">
        <v>68</v>
      </c>
      <c r="BY122" s="225"/>
      <c r="BZ122" s="246"/>
      <c r="CA122" s="131"/>
      <c r="CB122" s="131" t="s">
        <v>478</v>
      </c>
      <c r="CC122" s="128">
        <v>2</v>
      </c>
      <c r="CD122" s="314"/>
      <c r="CE122" s="314"/>
      <c r="CF122" s="314"/>
      <c r="CG122" s="314"/>
      <c r="CH122" s="314"/>
      <c r="CI122" s="314"/>
      <c r="CJ122" s="314"/>
      <c r="CK122" s="314"/>
      <c r="CL122" s="224">
        <v>1</v>
      </c>
      <c r="CM122" s="190"/>
      <c r="CN122" s="36"/>
    </row>
    <row r="123" spans="1:114" s="108" customFormat="1" ht="226.2" customHeight="1" outlineLevel="1" thickTop="1" thickBot="1" x14ac:dyDescent="0.45">
      <c r="A123" s="364" t="s">
        <v>318</v>
      </c>
      <c r="B123" s="116" t="s">
        <v>479</v>
      </c>
      <c r="C123" s="102" t="s">
        <v>36</v>
      </c>
      <c r="D123" s="69">
        <f t="shared" si="46"/>
        <v>0</v>
      </c>
      <c r="E123" s="69">
        <f t="shared" si="47"/>
        <v>0</v>
      </c>
      <c r="F123" s="104"/>
      <c r="G123" s="104" t="s">
        <v>68</v>
      </c>
      <c r="H123" s="104"/>
      <c r="I123" s="72" t="s">
        <v>42</v>
      </c>
      <c r="J123" s="172"/>
      <c r="K123" s="172" t="s">
        <v>480</v>
      </c>
      <c r="L123" s="155"/>
      <c r="M123" s="155"/>
      <c r="N123" s="155"/>
      <c r="O123" s="155"/>
      <c r="P123" s="155"/>
      <c r="Q123" s="155"/>
      <c r="R123" s="155"/>
      <c r="S123" s="155"/>
      <c r="T123" s="155"/>
      <c r="U123" s="76">
        <v>1</v>
      </c>
      <c r="V123" s="484"/>
      <c r="X123" s="239" t="s">
        <v>173</v>
      </c>
      <c r="Y123" s="179" t="s">
        <v>481</v>
      </c>
      <c r="Z123" s="68" t="s">
        <v>29</v>
      </c>
      <c r="AA123" s="69">
        <f t="shared" si="48"/>
        <v>0</v>
      </c>
      <c r="AB123" s="69">
        <f t="shared" si="49"/>
        <v>0</v>
      </c>
      <c r="AC123" s="171"/>
      <c r="AD123" s="22" t="s">
        <v>63</v>
      </c>
      <c r="AE123" s="3"/>
      <c r="AF123" s="72" t="s">
        <v>42</v>
      </c>
      <c r="AG123" s="27"/>
      <c r="AH123" s="23" t="s">
        <v>166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76">
        <v>1</v>
      </c>
      <c r="AS123" s="77"/>
      <c r="AU123" s="270" t="s">
        <v>208</v>
      </c>
      <c r="AV123" s="178" t="s">
        <v>482</v>
      </c>
      <c r="AW123" s="102" t="s">
        <v>29</v>
      </c>
      <c r="AX123" s="102">
        <f t="shared" si="50"/>
        <v>0</v>
      </c>
      <c r="AY123" s="102">
        <f t="shared" si="51"/>
        <v>0</v>
      </c>
      <c r="AZ123" s="99"/>
      <c r="BA123" s="22" t="s">
        <v>45</v>
      </c>
      <c r="BB123" s="99"/>
      <c r="BC123" s="99"/>
      <c r="BD123" s="99"/>
      <c r="BE123" s="99"/>
      <c r="BF123" s="159"/>
      <c r="BG123" s="159"/>
      <c r="BH123" s="159"/>
      <c r="BI123" s="159"/>
      <c r="BJ123" s="159"/>
      <c r="BK123" s="159"/>
      <c r="BL123" s="159"/>
      <c r="BM123" s="159"/>
      <c r="BN123" s="369"/>
      <c r="BO123" s="76">
        <v>1</v>
      </c>
      <c r="BP123" s="99"/>
      <c r="BR123" s="421" t="s">
        <v>411</v>
      </c>
      <c r="BS123" s="179" t="s">
        <v>483</v>
      </c>
      <c r="BT123" s="102" t="s">
        <v>29</v>
      </c>
      <c r="BU123" s="102">
        <f t="shared" si="52"/>
        <v>0</v>
      </c>
      <c r="BV123" s="102">
        <f t="shared" si="53"/>
        <v>0</v>
      </c>
      <c r="BW123" s="225"/>
      <c r="BX123" s="401" t="s">
        <v>77</v>
      </c>
      <c r="BY123" s="402" t="s">
        <v>50</v>
      </c>
      <c r="BZ123" s="246"/>
      <c r="CA123" s="131"/>
      <c r="CB123" s="131"/>
      <c r="CC123" s="403"/>
      <c r="CD123" s="403"/>
      <c r="CE123" s="403"/>
      <c r="CF123" s="403"/>
      <c r="CG123" s="403"/>
      <c r="CH123" s="403"/>
      <c r="CI123" s="403"/>
      <c r="CJ123" s="403"/>
      <c r="CK123" s="403"/>
      <c r="CL123" s="224">
        <v>1</v>
      </c>
      <c r="CM123" s="190"/>
    </row>
    <row r="124" spans="1:114" s="108" customFormat="1" ht="209.4" customHeight="1" outlineLevel="1" thickTop="1" thickBot="1" x14ac:dyDescent="0.3">
      <c r="A124" s="364" t="s">
        <v>318</v>
      </c>
      <c r="B124" s="387" t="s">
        <v>484</v>
      </c>
      <c r="C124" s="102" t="s">
        <v>36</v>
      </c>
      <c r="D124" s="69">
        <f t="shared" si="46"/>
        <v>3</v>
      </c>
      <c r="E124" s="69">
        <f t="shared" si="47"/>
        <v>5</v>
      </c>
      <c r="F124" s="116"/>
      <c r="G124" s="22" t="s">
        <v>68</v>
      </c>
      <c r="H124" s="383"/>
      <c r="I124" s="145"/>
      <c r="J124" s="23"/>
      <c r="K124" s="173" t="s">
        <v>485</v>
      </c>
      <c r="L124" s="302"/>
      <c r="M124" s="302"/>
      <c r="N124" s="302"/>
      <c r="O124" s="84">
        <v>1</v>
      </c>
      <c r="P124" s="302"/>
      <c r="Q124" s="494"/>
      <c r="R124" s="84">
        <v>1</v>
      </c>
      <c r="S124" s="302"/>
      <c r="T124" s="234">
        <v>1</v>
      </c>
      <c r="U124" s="76">
        <v>1</v>
      </c>
      <c r="V124" s="77"/>
      <c r="X124" s="582" t="s">
        <v>380</v>
      </c>
      <c r="Y124" s="550" t="s">
        <v>486</v>
      </c>
      <c r="Z124" s="551" t="s">
        <v>29</v>
      </c>
      <c r="AA124" s="551">
        <f t="shared" ref="AA124" si="54">0.5*(AI124+AJ124+AK124)+AL124+AN124+2*(AO124+AP124)</f>
        <v>1</v>
      </c>
      <c r="AB124" s="551">
        <f t="shared" ref="AB124" si="55">AI124*0.5+AJ124*0.5+AK124*0.5+AL124+AM124+AN124+2*(AO124+AP124+AQ124)</f>
        <v>1</v>
      </c>
      <c r="AC124" s="553"/>
      <c r="AD124" s="583" t="s">
        <v>106</v>
      </c>
      <c r="AE124" s="583"/>
      <c r="AF124" s="553"/>
      <c r="AG124" s="556"/>
      <c r="AH124" s="556" t="s">
        <v>361</v>
      </c>
      <c r="AI124" s="557"/>
      <c r="AJ124" s="557"/>
      <c r="AK124" s="557"/>
      <c r="AL124" s="559">
        <v>1</v>
      </c>
      <c r="AM124" s="557"/>
      <c r="AN124" s="557"/>
      <c r="AO124" s="557"/>
      <c r="AP124" s="557"/>
      <c r="AQ124" s="557"/>
      <c r="AR124" s="584">
        <v>1</v>
      </c>
      <c r="AS124" s="585"/>
      <c r="AU124" s="235" t="s">
        <v>164</v>
      </c>
      <c r="AV124" s="587" t="s">
        <v>487</v>
      </c>
      <c r="AW124" s="68" t="s">
        <v>29</v>
      </c>
      <c r="AX124" s="69">
        <f t="shared" si="50"/>
        <v>0</v>
      </c>
      <c r="AY124" s="69">
        <f t="shared" si="51"/>
        <v>0</v>
      </c>
      <c r="AZ124" s="1785" t="s">
        <v>488</v>
      </c>
      <c r="BA124" s="1786"/>
      <c r="BB124" s="1786"/>
      <c r="BC124" s="1786"/>
      <c r="BD124" s="1786"/>
      <c r="BE124" s="1787"/>
      <c r="BF124" s="368"/>
      <c r="BG124" s="275"/>
      <c r="BH124" s="822"/>
      <c r="BI124" s="275"/>
      <c r="BJ124" s="275"/>
      <c r="BK124" s="822"/>
      <c r="BL124" s="275"/>
      <c r="BM124" s="368"/>
      <c r="BN124" s="368"/>
      <c r="BO124" s="396">
        <v>1</v>
      </c>
      <c r="BP124" s="431"/>
      <c r="BR124" s="421" t="s">
        <v>411</v>
      </c>
      <c r="BS124" s="497" t="s">
        <v>489</v>
      </c>
      <c r="BT124" s="102" t="s">
        <v>29</v>
      </c>
      <c r="BU124" s="102">
        <f t="shared" si="52"/>
        <v>0</v>
      </c>
      <c r="BV124" s="102">
        <f t="shared" si="53"/>
        <v>0</v>
      </c>
      <c r="BW124" s="498"/>
      <c r="BX124" s="498"/>
      <c r="BY124" s="471"/>
      <c r="BZ124" s="469"/>
      <c r="CA124" s="470"/>
      <c r="CB124" s="471"/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224">
        <v>1</v>
      </c>
      <c r="CM124" s="190"/>
    </row>
    <row r="125" spans="1:114" s="108" customFormat="1" ht="207.6" customHeight="1" outlineLevel="1" thickTop="1" x14ac:dyDescent="0.4">
      <c r="A125" s="364" t="s">
        <v>318</v>
      </c>
      <c r="B125" s="80" t="s">
        <v>490</v>
      </c>
      <c r="C125" s="68" t="s">
        <v>36</v>
      </c>
      <c r="D125" s="69">
        <f t="shared" si="46"/>
        <v>0</v>
      </c>
      <c r="E125" s="69">
        <f t="shared" si="47"/>
        <v>0</v>
      </c>
      <c r="F125" s="82"/>
      <c r="G125" s="22" t="s">
        <v>63</v>
      </c>
      <c r="H125" s="546"/>
      <c r="I125" s="72" t="s">
        <v>42</v>
      </c>
      <c r="J125" s="173"/>
      <c r="K125" s="23" t="s">
        <v>491</v>
      </c>
      <c r="L125" s="83"/>
      <c r="M125" s="301"/>
      <c r="N125" s="83"/>
      <c r="O125" s="301"/>
      <c r="P125" s="83"/>
      <c r="Q125" s="83"/>
      <c r="R125" s="83"/>
      <c r="S125" s="83"/>
      <c r="T125" s="302"/>
      <c r="U125" s="495">
        <v>1</v>
      </c>
      <c r="V125" s="190"/>
      <c r="X125" s="415" t="s">
        <v>380</v>
      </c>
      <c r="Y125" s="496" t="s">
        <v>492</v>
      </c>
      <c r="Z125" s="102" t="s">
        <v>29</v>
      </c>
      <c r="AA125" s="102">
        <f>0.5*(AI125+AJ125+AK125)+AL125+AN125+2*(AO125+AP125)</f>
        <v>0</v>
      </c>
      <c r="AB125" s="102">
        <f>AI125*0.5+AJ125*0.5+AK125*0.5+AL125+AM125+AN125+2*(AO125+AP125+AQ125)</f>
        <v>0</v>
      </c>
      <c r="AC125" s="351"/>
      <c r="AD125" s="22" t="s">
        <v>68</v>
      </c>
      <c r="AE125" s="172"/>
      <c r="AF125" s="72" t="s">
        <v>42</v>
      </c>
      <c r="AG125" s="82"/>
      <c r="AH125" s="23" t="s">
        <v>493</v>
      </c>
      <c r="AI125" s="120"/>
      <c r="AJ125" s="120"/>
      <c r="AK125" s="120"/>
      <c r="AL125" s="120"/>
      <c r="AM125" s="120"/>
      <c r="AN125" s="120"/>
      <c r="AO125" s="120"/>
      <c r="AP125" s="120"/>
      <c r="AQ125" s="120"/>
      <c r="AR125" s="76">
        <v>1</v>
      </c>
      <c r="AS125" s="77"/>
      <c r="BR125" s="421" t="s">
        <v>411</v>
      </c>
      <c r="BS125" s="500" t="s">
        <v>494</v>
      </c>
      <c r="BT125" s="102" t="s">
        <v>29</v>
      </c>
      <c r="BU125" s="102">
        <f t="shared" si="52"/>
        <v>0</v>
      </c>
      <c r="BV125" s="102">
        <f t="shared" si="53"/>
        <v>0</v>
      </c>
      <c r="BW125" s="469"/>
      <c r="BX125" s="469"/>
      <c r="BY125" s="471"/>
      <c r="BZ125" s="469"/>
      <c r="CA125" s="470"/>
      <c r="CB125" s="471"/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224">
        <v>1</v>
      </c>
      <c r="CM125" s="190"/>
    </row>
    <row r="126" spans="1:114" s="108" customFormat="1" ht="190.95" customHeight="1" outlineLevel="1" x14ac:dyDescent="0.25">
      <c r="Y126" s="116" t="s">
        <v>232</v>
      </c>
      <c r="Z126" s="102" t="s">
        <v>36</v>
      </c>
      <c r="AA126" s="69">
        <f>0.5*(AI126+AJ126+AK126)+AL126+AN126+2*(AO126+AP126)</f>
        <v>1</v>
      </c>
      <c r="AB126" s="69">
        <f>AI126*0.5+AJ126*0.5+AK126*0.5+AL126+AM126+AN126+2*(AO126+AP126+AQ126)</f>
        <v>1</v>
      </c>
      <c r="AC126" s="116"/>
      <c r="AD126" s="22" t="s">
        <v>233</v>
      </c>
      <c r="AE126" s="173" t="s">
        <v>234</v>
      </c>
      <c r="AF126" s="286"/>
      <c r="AG126" s="287"/>
      <c r="AH126" s="140" t="s">
        <v>3</v>
      </c>
      <c r="AI126" s="84">
        <v>2</v>
      </c>
      <c r="AJ126" s="155"/>
      <c r="AK126" s="155"/>
      <c r="AL126" s="155"/>
      <c r="AM126" s="155"/>
      <c r="AN126" s="155"/>
      <c r="AO126" s="155"/>
      <c r="AP126" s="155"/>
      <c r="AQ126" s="155"/>
      <c r="AR126" s="76">
        <v>1</v>
      </c>
      <c r="AS126" s="225"/>
    </row>
    <row r="127" spans="1:114" s="108" customFormat="1" ht="219.6" customHeight="1" outlineLevel="1" x14ac:dyDescent="0.25"/>
    <row r="128" spans="1:114" s="108" customFormat="1" ht="234.6" customHeight="1" outlineLevel="1" x14ac:dyDescent="0.25"/>
    <row r="129" spans="1:114" s="108" customFormat="1" ht="146.4" customHeight="1" outlineLevel="1" x14ac:dyDescent="0.25"/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495</v>
      </c>
      <c r="B139" s="39" t="s">
        <v>496</v>
      </c>
      <c r="C139" s="40" t="s">
        <v>29</v>
      </c>
      <c r="D139" s="41">
        <f t="shared" ref="D139:D154" si="56">0.5*(L139+M139+N139)+O139+Q139+2*(R139+S139)</f>
        <v>0</v>
      </c>
      <c r="E139" s="42">
        <f t="shared" ref="E139:E154" si="57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14</v>
      </c>
      <c r="W139" s="32"/>
      <c r="X139" s="55" t="s">
        <v>148</v>
      </c>
      <c r="Y139" s="39"/>
      <c r="Z139" s="40" t="s">
        <v>29</v>
      </c>
      <c r="AA139" s="41">
        <f t="shared" ref="AA139:AA144" si="58">0.5*(AI139+AJ139+AK139)+AL139+AN139+2*(AO139+AP139)</f>
        <v>0</v>
      </c>
      <c r="AB139" s="42">
        <f t="shared" ref="AB139:AB144" si="59"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SUM(AR123:AR164)</f>
        <v>8</v>
      </c>
      <c r="AT139" s="32"/>
      <c r="AU139" s="55" t="s">
        <v>148</v>
      </c>
      <c r="AV139" s="39"/>
      <c r="AW139" s="40" t="s">
        <v>29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SUM(BO143:BO164)</f>
        <v>1</v>
      </c>
      <c r="BQ139" s="32"/>
      <c r="BR139" s="55" t="s">
        <v>145</v>
      </c>
      <c r="BS139" s="56" t="s">
        <v>28</v>
      </c>
      <c r="BT139" s="372" t="s">
        <v>29</v>
      </c>
      <c r="BU139" s="373">
        <f t="shared" ref="BU139:BU140" si="60">0.5*(CC139+CD139+CE139)+CF139+CH139+2*(CI139+CJ139)</f>
        <v>0</v>
      </c>
      <c r="BV139" s="374">
        <f t="shared" ref="BV139:BV140" si="61"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SUM(CL141:CL142)</f>
        <v>8</v>
      </c>
      <c r="CN139" s="32"/>
      <c r="CO139" s="55" t="s">
        <v>30</v>
      </c>
      <c r="CP139" s="56"/>
      <c r="CQ139" s="40" t="s">
        <v>29</v>
      </c>
      <c r="CR139" s="41">
        <f t="shared" ref="CR139:CR150" si="62">0.5*(CZ139+DA139+DB139)+DC139+DE139+2*(DF139+DG139)</f>
        <v>8.5</v>
      </c>
      <c r="CS139" s="42">
        <f t="shared" ref="CS139:CS150" si="63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SUMIFS(CZ141:CZ188,CQ141:CQ188,CQ139)</f>
        <v>0</v>
      </c>
      <c r="DA139" s="44">
        <f>SUMIFS(DA141:DA188,CQ141:CQ188,CQ139)</f>
        <v>1</v>
      </c>
      <c r="DB139" s="44">
        <f>SUMIFS(DB141:DB188,CQ141:CQ188,CQ139)</f>
        <v>0</v>
      </c>
      <c r="DC139" s="44">
        <f>SUMIFS(DC141:DC188,CQ141:CQ188,CQ139)</f>
        <v>3</v>
      </c>
      <c r="DD139" s="44">
        <f>SUMIFS(DD141:DD188,CQ141:CQ188,CQ139)</f>
        <v>1</v>
      </c>
      <c r="DE139" s="44">
        <f>SUMIFS(DE141:DE188,CQ141:CQ188,CQ139)</f>
        <v>1</v>
      </c>
      <c r="DF139" s="44">
        <f>SUMIFS(DF141:DF188,CQ141:CQ188,CQ139)</f>
        <v>1</v>
      </c>
      <c r="DG139" s="44">
        <f>SUMIFS(DG141:DG188,CQ141:CQ188,CQ139)</f>
        <v>1</v>
      </c>
      <c r="DH139" s="44">
        <f>SUMIFS(DH141:DH188,CQ141:CQ188,CQ139)</f>
        <v>4</v>
      </c>
      <c r="DI139" s="45"/>
      <c r="DJ139" s="46">
        <f>SUM(DI141:DI166)</f>
        <v>10</v>
      </c>
    </row>
    <row r="140" spans="1:114" s="363" customFormat="1" ht="33.6" thickBot="1" x14ac:dyDescent="0.3">
      <c r="A140" s="38" t="s">
        <v>497</v>
      </c>
      <c r="B140" s="451"/>
      <c r="C140" s="40" t="s">
        <v>36</v>
      </c>
      <c r="D140" s="41">
        <f t="shared" si="56"/>
        <v>0</v>
      </c>
      <c r="E140" s="42">
        <f t="shared" si="57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55" t="s">
        <v>345</v>
      </c>
      <c r="Y140" s="63"/>
      <c r="Z140" s="40" t="s">
        <v>36</v>
      </c>
      <c r="AA140" s="41">
        <f t="shared" si="58"/>
        <v>0</v>
      </c>
      <c r="AB140" s="42">
        <f t="shared" si="59"/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55" t="s">
        <v>345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55" t="s">
        <v>153</v>
      </c>
      <c r="BS140" s="39"/>
      <c r="BT140" s="372" t="s">
        <v>36</v>
      </c>
      <c r="BU140" s="373">
        <f t="shared" si="60"/>
        <v>0</v>
      </c>
      <c r="BV140" s="374">
        <f t="shared" si="61"/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55" t="s">
        <v>37</v>
      </c>
      <c r="CP140" s="39"/>
      <c r="CQ140" s="40" t="s">
        <v>36</v>
      </c>
      <c r="CR140" s="41">
        <f t="shared" si="62"/>
        <v>0</v>
      </c>
      <c r="CS140" s="42">
        <f t="shared" si="63"/>
        <v>0</v>
      </c>
      <c r="CT140" s="39"/>
      <c r="CU140" s="39"/>
      <c r="CV140" s="39"/>
      <c r="CW140" s="39"/>
      <c r="CX140" s="39"/>
      <c r="CY140" s="39"/>
      <c r="CZ140" s="44">
        <f>SUMIFS(CZ141:CZ188,CQ141:CQ188,CQ140)</f>
        <v>0</v>
      </c>
      <c r="DA140" s="44">
        <f>SUMIFS(DA141:DA188,CQ141:CQ188,CQ140)</f>
        <v>0</v>
      </c>
      <c r="DB140" s="44">
        <f>SUMIFS(DB141:DB188,CQ141:CQ188,CQ140)</f>
        <v>0</v>
      </c>
      <c r="DC140" s="44">
        <f>SUMIFS(DC141:DC188,CQ141:CQ188,CQ140)</f>
        <v>0</v>
      </c>
      <c r="DD140" s="44">
        <f>SUMIFS(DD141:DD188,CQ141:CQ188,CQ140)</f>
        <v>0</v>
      </c>
      <c r="DE140" s="44">
        <f>SUMIFS(DE141:DE188,CQ141:CQ188,CQ140)</f>
        <v>0</v>
      </c>
      <c r="DF140" s="44">
        <f>SUMIFS(DF141:DF188,CQ141:CQ188,CQ140)</f>
        <v>0</v>
      </c>
      <c r="DG140" s="44">
        <f>SUMIFS(DG141:DG188,CQ141:CQ188,CQ140)</f>
        <v>0</v>
      </c>
      <c r="DH140" s="44">
        <f>SUMIFS(DH141:DH188,CQ141:CQ188,CQ140)</f>
        <v>0</v>
      </c>
      <c r="DI140" s="45"/>
      <c r="DJ140" s="46"/>
    </row>
    <row r="141" spans="1:114" s="108" customFormat="1" ht="274.2" customHeight="1" outlineLevel="1" thickTop="1" thickBot="1" x14ac:dyDescent="0.35">
      <c r="A141" s="97" t="s">
        <v>52</v>
      </c>
      <c r="B141" s="117" t="s">
        <v>498</v>
      </c>
      <c r="C141" s="68" t="s">
        <v>29</v>
      </c>
      <c r="D141" s="69">
        <f t="shared" si="56"/>
        <v>0</v>
      </c>
      <c r="E141" s="69">
        <f t="shared" si="57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137" t="s">
        <v>86</v>
      </c>
      <c r="Y141" s="138" t="s">
        <v>87</v>
      </c>
      <c r="Z141" s="102" t="s">
        <v>29</v>
      </c>
      <c r="AA141" s="69">
        <f t="shared" si="58"/>
        <v>1</v>
      </c>
      <c r="AB141" s="69">
        <f t="shared" si="59"/>
        <v>1</v>
      </c>
      <c r="AC141" s="546"/>
      <c r="AD141" s="22" t="s">
        <v>88</v>
      </c>
      <c r="AE141" s="139" t="s">
        <v>89</v>
      </c>
      <c r="AF141" s="131"/>
      <c r="AG141" s="131"/>
      <c r="AH141" s="140" t="s">
        <v>3</v>
      </c>
      <c r="AI141" s="141">
        <v>2</v>
      </c>
      <c r="AJ141" s="131"/>
      <c r="AK141" s="131"/>
      <c r="AL141" s="131"/>
      <c r="AM141" s="131"/>
      <c r="AN141" s="131"/>
      <c r="AO141" s="131"/>
      <c r="AP141" s="131"/>
      <c r="AQ141" s="131"/>
      <c r="AR141" s="142">
        <v>1</v>
      </c>
      <c r="AS141" s="68"/>
      <c r="AU141" s="502" t="s">
        <v>500</v>
      </c>
      <c r="AV141" s="116" t="s">
        <v>501</v>
      </c>
      <c r="AW141" s="503" t="s">
        <v>29</v>
      </c>
      <c r="AX141" s="69">
        <f t="shared" ref="AX141:AX142" si="64">0.5*(BF141+BG141+BH141)+BI141+BK141+2*(BL141+BM141)</f>
        <v>7</v>
      </c>
      <c r="AY141" s="69">
        <f t="shared" ref="AY141:AY142" si="65">BF141*0.5+BG141*0.5+BH141*0.5+BI141+BJ141+BK141+2*(BL141+BM141+BN141)</f>
        <v>8</v>
      </c>
      <c r="AZ141" s="103"/>
      <c r="BA141" s="22" t="s">
        <v>63</v>
      </c>
      <c r="BB141" s="232"/>
      <c r="BC141" s="504" t="s">
        <v>42</v>
      </c>
      <c r="BD141" s="73"/>
      <c r="BE141" s="23" t="s">
        <v>502</v>
      </c>
      <c r="BF141" s="103"/>
      <c r="BG141" s="103"/>
      <c r="BH141" s="103"/>
      <c r="BI141" s="505">
        <v>1</v>
      </c>
      <c r="BJ141" s="506">
        <v>1</v>
      </c>
      <c r="BK141" s="103"/>
      <c r="BL141" s="505">
        <v>3</v>
      </c>
      <c r="BM141" s="103"/>
      <c r="BN141" s="103"/>
      <c r="BO141" s="507">
        <v>1</v>
      </c>
      <c r="BP141" s="508" t="s">
        <v>503</v>
      </c>
      <c r="BQ141" s="363"/>
      <c r="BR141" s="509" t="s">
        <v>38</v>
      </c>
      <c r="BS141" s="510" t="s">
        <v>39</v>
      </c>
      <c r="BT141" s="68" t="s">
        <v>29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70"/>
      <c r="BX141" s="22" t="s">
        <v>40</v>
      </c>
      <c r="BY141" s="71" t="s">
        <v>41</v>
      </c>
      <c r="BZ141" s="72" t="s">
        <v>42</v>
      </c>
      <c r="CA141" s="73"/>
      <c r="CB141" s="74"/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11" t="s">
        <v>504</v>
      </c>
      <c r="CP141" s="130" t="s">
        <v>505</v>
      </c>
      <c r="CQ141" s="102" t="s">
        <v>29</v>
      </c>
      <c r="CR141" s="102">
        <f t="shared" si="62"/>
        <v>0</v>
      </c>
      <c r="CS141" s="102">
        <f t="shared" si="63"/>
        <v>0</v>
      </c>
      <c r="CT141" s="74"/>
      <c r="CU141" s="238" t="s">
        <v>68</v>
      </c>
      <c r="CV141" s="74"/>
      <c r="CW141" s="74"/>
      <c r="CX141" s="74"/>
      <c r="CY141" s="131" t="s">
        <v>193</v>
      </c>
      <c r="CZ141" s="74"/>
      <c r="DA141" s="74"/>
      <c r="DB141" s="74"/>
      <c r="DC141" s="74"/>
      <c r="DD141" s="74"/>
      <c r="DE141" s="74"/>
      <c r="DF141" s="74"/>
      <c r="DG141" s="74"/>
      <c r="DH141" s="74"/>
      <c r="DI141" s="516">
        <v>1</v>
      </c>
      <c r="DJ141" s="514" t="s">
        <v>506</v>
      </c>
    </row>
    <row r="142" spans="1:114" s="108" customFormat="1" ht="257.39999999999998" customHeight="1" outlineLevel="1" thickTop="1" x14ac:dyDescent="0.3">
      <c r="A142" s="97" t="s">
        <v>52</v>
      </c>
      <c r="B142" s="328" t="s">
        <v>507</v>
      </c>
      <c r="C142" s="68" t="s">
        <v>29</v>
      </c>
      <c r="D142" s="69">
        <f t="shared" si="56"/>
        <v>0</v>
      </c>
      <c r="E142" s="69">
        <f t="shared" si="57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137" t="s">
        <v>86</v>
      </c>
      <c r="Y142" s="130" t="s">
        <v>101</v>
      </c>
      <c r="Z142" s="102" t="s">
        <v>29</v>
      </c>
      <c r="AA142" s="69">
        <f t="shared" si="58"/>
        <v>2</v>
      </c>
      <c r="AB142" s="69">
        <f t="shared" si="59"/>
        <v>2</v>
      </c>
      <c r="AC142" s="546"/>
      <c r="AD142" s="22" t="s">
        <v>88</v>
      </c>
      <c r="AE142" s="139" t="s">
        <v>89</v>
      </c>
      <c r="AF142" s="131"/>
      <c r="AG142" s="131"/>
      <c r="AH142" s="140" t="s">
        <v>3</v>
      </c>
      <c r="AI142" s="141">
        <v>4</v>
      </c>
      <c r="AJ142" s="131"/>
      <c r="AK142" s="131"/>
      <c r="AL142" s="131"/>
      <c r="AM142" s="131"/>
      <c r="AN142" s="131"/>
      <c r="AO142" s="131"/>
      <c r="AP142" s="131"/>
      <c r="AQ142" s="131"/>
      <c r="AR142" s="142">
        <v>1</v>
      </c>
      <c r="AS142" s="68"/>
      <c r="AU142" s="502" t="s">
        <v>500</v>
      </c>
      <c r="AV142" s="116" t="s">
        <v>508</v>
      </c>
      <c r="AW142" s="503" t="s">
        <v>29</v>
      </c>
      <c r="AX142" s="69">
        <f t="shared" si="64"/>
        <v>2</v>
      </c>
      <c r="AY142" s="69">
        <f t="shared" si="65"/>
        <v>2</v>
      </c>
      <c r="AZ142" s="171"/>
      <c r="BA142" s="22" t="s">
        <v>63</v>
      </c>
      <c r="BB142" s="232"/>
      <c r="BC142" s="504" t="s">
        <v>42</v>
      </c>
      <c r="BD142" s="73"/>
      <c r="BE142" s="22" t="s">
        <v>509</v>
      </c>
      <c r="BF142" s="73"/>
      <c r="BG142" s="73"/>
      <c r="BH142" s="73"/>
      <c r="BI142" s="73"/>
      <c r="BJ142" s="73"/>
      <c r="BK142" s="73"/>
      <c r="BL142" s="515">
        <v>1</v>
      </c>
      <c r="BM142" s="73"/>
      <c r="BN142" s="73"/>
      <c r="BO142" s="513">
        <v>1</v>
      </c>
      <c r="BP142" s="508" t="s">
        <v>503</v>
      </c>
      <c r="BS142" s="563" t="s">
        <v>510</v>
      </c>
      <c r="BT142" s="68" t="s">
        <v>29</v>
      </c>
      <c r="BU142" s="69">
        <f>0.5*(CC142+CD142+CE142)+CF142+CH142+2*(CI142+CJ142)</f>
        <v>0</v>
      </c>
      <c r="BV142" s="69">
        <f>CC142*0.5+CD142*0.5+CE142*0.5+CF142+CG142+CH142+2*(CI142+CJ142+CK142)</f>
        <v>0</v>
      </c>
      <c r="BW142" s="1749" t="s">
        <v>511</v>
      </c>
      <c r="BX142" s="1750"/>
      <c r="BY142" s="1750"/>
      <c r="BZ142" s="1750"/>
      <c r="CA142" s="1750"/>
      <c r="CB142" s="1751"/>
      <c r="CC142" s="75"/>
      <c r="CD142" s="23"/>
      <c r="CE142" s="23"/>
      <c r="CF142" s="23"/>
      <c r="CG142" s="23"/>
      <c r="CH142" s="23"/>
      <c r="CI142" s="23"/>
      <c r="CJ142" s="23"/>
      <c r="CK142" s="23"/>
      <c r="CL142" s="76">
        <v>1</v>
      </c>
      <c r="CM142" s="77"/>
      <c r="CO142" s="511" t="s">
        <v>504</v>
      </c>
      <c r="CP142" s="117" t="s">
        <v>512</v>
      </c>
      <c r="CQ142" s="102" t="s">
        <v>29</v>
      </c>
      <c r="CR142" s="102">
        <f t="shared" si="62"/>
        <v>0</v>
      </c>
      <c r="CS142" s="102">
        <f t="shared" si="63"/>
        <v>0</v>
      </c>
      <c r="CT142" s="103"/>
      <c r="CU142" s="22" t="s">
        <v>68</v>
      </c>
      <c r="CV142" s="23"/>
      <c r="CW142" s="523" t="s">
        <v>42</v>
      </c>
      <c r="CX142" s="82"/>
      <c r="CY142" s="23" t="s">
        <v>177</v>
      </c>
      <c r="CZ142" s="22"/>
      <c r="DA142" s="22"/>
      <c r="DB142" s="22"/>
      <c r="DC142" s="22"/>
      <c r="DD142" s="22"/>
      <c r="DE142" s="22"/>
      <c r="DF142" s="22"/>
      <c r="DG142" s="23"/>
      <c r="DH142" s="197"/>
      <c r="DI142" s="513">
        <v>1</v>
      </c>
      <c r="DJ142" s="514" t="s">
        <v>506</v>
      </c>
    </row>
    <row r="143" spans="1:114" s="108" customFormat="1" ht="169.5" customHeight="1" outlineLevel="1" x14ac:dyDescent="0.25">
      <c r="A143" s="97" t="s">
        <v>52</v>
      </c>
      <c r="B143" s="117" t="s">
        <v>513</v>
      </c>
      <c r="C143" s="68" t="s">
        <v>29</v>
      </c>
      <c r="D143" s="69">
        <f t="shared" si="56"/>
        <v>0</v>
      </c>
      <c r="E143" s="69">
        <f t="shared" si="57"/>
        <v>0</v>
      </c>
      <c r="F143" s="82"/>
      <c r="G143" s="22" t="s">
        <v>68</v>
      </c>
      <c r="H143" s="22"/>
      <c r="I143" s="22"/>
      <c r="J143" s="110" t="s">
        <v>13</v>
      </c>
      <c r="K143" s="23" t="s">
        <v>514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190"/>
      <c r="X143" s="101" t="s">
        <v>55</v>
      </c>
      <c r="Y143" s="117" t="s">
        <v>515</v>
      </c>
      <c r="Z143" s="102" t="s">
        <v>29</v>
      </c>
      <c r="AA143" s="69">
        <f t="shared" si="58"/>
        <v>4</v>
      </c>
      <c r="AB143" s="69">
        <f t="shared" si="59"/>
        <v>4</v>
      </c>
      <c r="AC143" s="1781" t="s">
        <v>516</v>
      </c>
      <c r="AD143" s="1782"/>
      <c r="AE143" s="1782"/>
      <c r="AF143" s="1782"/>
      <c r="AG143" s="1782"/>
      <c r="AH143" s="1783"/>
      <c r="AI143" s="22"/>
      <c r="AJ143" s="22"/>
      <c r="AK143" s="22"/>
      <c r="AL143" s="128">
        <v>4</v>
      </c>
      <c r="AM143" s="22"/>
      <c r="AN143" s="22"/>
      <c r="AO143" s="821"/>
      <c r="AP143" s="22"/>
      <c r="AQ143" s="22"/>
      <c r="AR143" s="142">
        <v>1</v>
      </c>
      <c r="AS143" s="129"/>
      <c r="AU143" s="521" t="s">
        <v>517</v>
      </c>
      <c r="AV143" s="178" t="s">
        <v>518</v>
      </c>
      <c r="AW143" s="503" t="s">
        <v>29</v>
      </c>
      <c r="AX143" s="69">
        <f t="shared" ref="AX143" si="66">0.5*(BF143+BG143+BH143)+BI143+BK143+2*(BL143+BM143)</f>
        <v>0</v>
      </c>
      <c r="AY143" s="69">
        <f t="shared" ref="AY143" si="67">BF143*0.5+BG143*0.5+BH143*0.5+BI143+BJ143+BK143+2*(BL143+BM143+BN143)</f>
        <v>4</v>
      </c>
      <c r="AZ143" s="131"/>
      <c r="BA143" s="225" t="s">
        <v>63</v>
      </c>
      <c r="BB143" s="131"/>
      <c r="BC143" s="522"/>
      <c r="BD143" s="131"/>
      <c r="BE143" s="131" t="s">
        <v>519</v>
      </c>
      <c r="BF143" s="131"/>
      <c r="BG143" s="131"/>
      <c r="BH143" s="131"/>
      <c r="BI143" s="131"/>
      <c r="BJ143" s="131"/>
      <c r="BK143" s="131"/>
      <c r="BL143" s="131"/>
      <c r="BM143" s="131"/>
      <c r="BN143" s="562">
        <v>2</v>
      </c>
      <c r="BO143" s="408">
        <v>1</v>
      </c>
      <c r="BP143" s="131"/>
      <c r="CO143" s="511" t="s">
        <v>504</v>
      </c>
      <c r="CP143" s="422" t="s">
        <v>520</v>
      </c>
      <c r="CQ143" s="102" t="s">
        <v>29</v>
      </c>
      <c r="CR143" s="102">
        <f t="shared" si="62"/>
        <v>0</v>
      </c>
      <c r="CS143" s="102">
        <f t="shared" si="63"/>
        <v>0</v>
      </c>
      <c r="CT143" s="103"/>
      <c r="CU143" s="22" t="s">
        <v>68</v>
      </c>
      <c r="CV143" s="524"/>
      <c r="CW143" s="523" t="s">
        <v>42</v>
      </c>
      <c r="CX143" s="82"/>
      <c r="CY143" s="23" t="s">
        <v>521</v>
      </c>
      <c r="CZ143" s="23"/>
      <c r="DA143" s="23"/>
      <c r="DB143" s="23"/>
      <c r="DC143" s="23"/>
      <c r="DD143" s="23"/>
      <c r="DE143" s="23"/>
      <c r="DF143" s="23"/>
      <c r="DG143" s="23"/>
      <c r="DH143" s="23"/>
      <c r="DI143" s="513">
        <v>1</v>
      </c>
      <c r="DJ143" s="514" t="s">
        <v>506</v>
      </c>
    </row>
    <row r="144" spans="1:114" s="108" customFormat="1" ht="181.2" customHeight="1" outlineLevel="1" thickBot="1" x14ac:dyDescent="0.35">
      <c r="A144" s="97" t="s">
        <v>52</v>
      </c>
      <c r="B144" s="117" t="s">
        <v>522</v>
      </c>
      <c r="C144" s="68" t="s">
        <v>29</v>
      </c>
      <c r="D144" s="69">
        <f t="shared" si="56"/>
        <v>0</v>
      </c>
      <c r="E144" s="69">
        <f t="shared" si="57"/>
        <v>0</v>
      </c>
      <c r="F144" s="82"/>
      <c r="G144" s="22" t="s">
        <v>182</v>
      </c>
      <c r="H144" s="105"/>
      <c r="I144" s="119" t="s">
        <v>42</v>
      </c>
      <c r="J144" s="187"/>
      <c r="K144" s="23" t="s">
        <v>523</v>
      </c>
      <c r="L144" s="105"/>
      <c r="M144" s="105"/>
      <c r="N144" s="105"/>
      <c r="O144" s="105"/>
      <c r="P144" s="105"/>
      <c r="Q144" s="105"/>
      <c r="R144" s="105"/>
      <c r="S144" s="105"/>
      <c r="T144" s="105"/>
      <c r="U144" s="76">
        <v>1</v>
      </c>
      <c r="V144" s="190"/>
      <c r="X144" s="97" t="s">
        <v>52</v>
      </c>
      <c r="Y144" s="596" t="s">
        <v>524</v>
      </c>
      <c r="Z144" s="551" t="s">
        <v>29</v>
      </c>
      <c r="AA144" s="552">
        <f t="shared" si="58"/>
        <v>0</v>
      </c>
      <c r="AB144" s="552">
        <f t="shared" si="59"/>
        <v>0</v>
      </c>
      <c r="AC144" s="597"/>
      <c r="AD144" s="598" t="s">
        <v>77</v>
      </c>
      <c r="AE144" s="599" t="s">
        <v>50</v>
      </c>
      <c r="AF144" s="546"/>
      <c r="AG144" s="600"/>
      <c r="AH144" s="601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142">
        <v>1</v>
      </c>
      <c r="AS144" s="585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CO144" s="511" t="s">
        <v>504</v>
      </c>
      <c r="CP144" s="117" t="s">
        <v>525</v>
      </c>
      <c r="CQ144" s="102" t="s">
        <v>29</v>
      </c>
      <c r="CR144" s="102">
        <f t="shared" si="62"/>
        <v>0</v>
      </c>
      <c r="CS144" s="102">
        <f t="shared" si="63"/>
        <v>0</v>
      </c>
      <c r="CT144" s="103"/>
      <c r="CU144" s="22" t="s">
        <v>68</v>
      </c>
      <c r="CV144" s="103"/>
      <c r="CW144" s="523" t="s">
        <v>42</v>
      </c>
      <c r="CX144" s="82"/>
      <c r="CY144" s="23" t="s">
        <v>526</v>
      </c>
      <c r="CZ144" s="23"/>
      <c r="DA144" s="23"/>
      <c r="DB144" s="23"/>
      <c r="DC144" s="23"/>
      <c r="DD144" s="23"/>
      <c r="DE144" s="23"/>
      <c r="DF144" s="23"/>
      <c r="DG144" s="23"/>
      <c r="DH144" s="238"/>
      <c r="DI144" s="507">
        <v>1</v>
      </c>
      <c r="DJ144" s="514" t="s">
        <v>506</v>
      </c>
    </row>
    <row r="145" spans="1:115" s="108" customFormat="1" ht="257.39999999999998" customHeight="1" outlineLevel="1" thickTop="1" thickBot="1" x14ac:dyDescent="0.3">
      <c r="A145" s="97" t="s">
        <v>52</v>
      </c>
      <c r="B145" s="412" t="s">
        <v>527</v>
      </c>
      <c r="C145" s="68" t="s">
        <v>29</v>
      </c>
      <c r="D145" s="69">
        <f t="shared" si="56"/>
        <v>0</v>
      </c>
      <c r="E145" s="69">
        <f t="shared" si="57"/>
        <v>0</v>
      </c>
      <c r="F145" s="82"/>
      <c r="G145" s="22" t="s">
        <v>63</v>
      </c>
      <c r="H145" s="22"/>
      <c r="I145" s="22"/>
      <c r="J145" s="23"/>
      <c r="K145" s="23" t="s">
        <v>528</v>
      </c>
      <c r="L145" s="22"/>
      <c r="M145" s="22"/>
      <c r="N145" s="22"/>
      <c r="O145" s="22"/>
      <c r="P145" s="22"/>
      <c r="Q145" s="22"/>
      <c r="R145" s="22"/>
      <c r="S145" s="22"/>
      <c r="T145" s="22"/>
      <c r="U145" s="76">
        <v>1</v>
      </c>
      <c r="V145" s="323"/>
      <c r="AU145" s="208"/>
      <c r="AV145" s="62"/>
      <c r="AW145" s="288"/>
      <c r="AX145" s="289"/>
      <c r="AY145" s="289"/>
      <c r="AZ145" s="518"/>
      <c r="BA145" s="36"/>
      <c r="BB145" s="62"/>
      <c r="BC145" s="518"/>
      <c r="BD145" s="520"/>
      <c r="BE145" s="3"/>
      <c r="BF145" s="70"/>
      <c r="BG145" s="70"/>
      <c r="BH145" s="70"/>
      <c r="BI145" s="70"/>
      <c r="BJ145" s="70"/>
      <c r="BK145" s="70"/>
      <c r="BL145" s="70"/>
      <c r="BM145" s="70"/>
      <c r="BN145" s="70"/>
      <c r="BO145" s="3"/>
      <c r="BP145" s="36"/>
      <c r="CO145" s="511" t="s">
        <v>504</v>
      </c>
      <c r="CP145" s="525" t="s">
        <v>529</v>
      </c>
      <c r="CQ145" s="102" t="s">
        <v>29</v>
      </c>
      <c r="CR145" s="102">
        <f t="shared" si="62"/>
        <v>2</v>
      </c>
      <c r="CS145" s="102">
        <f t="shared" si="63"/>
        <v>6</v>
      </c>
      <c r="CT145" s="103"/>
      <c r="CU145" s="22" t="s">
        <v>68</v>
      </c>
      <c r="CV145" s="524"/>
      <c r="CW145" s="512"/>
      <c r="CX145" s="73"/>
      <c r="CY145" s="23" t="s">
        <v>530</v>
      </c>
      <c r="CZ145" s="22"/>
      <c r="DA145" s="22"/>
      <c r="DB145" s="22"/>
      <c r="DC145" s="216">
        <v>2</v>
      </c>
      <c r="DD145" s="197"/>
      <c r="DE145" s="22"/>
      <c r="DF145" s="22"/>
      <c r="DG145" s="188"/>
      <c r="DH145" s="570">
        <v>2</v>
      </c>
      <c r="DI145" s="567">
        <v>1</v>
      </c>
      <c r="DJ145" s="514" t="s">
        <v>506</v>
      </c>
    </row>
    <row r="146" spans="1:115" s="108" customFormat="1" ht="247.95" customHeight="1" outlineLevel="1" thickTop="1" thickBot="1" x14ac:dyDescent="0.3">
      <c r="A146" s="97" t="s">
        <v>52</v>
      </c>
      <c r="B146" s="116" t="s">
        <v>531</v>
      </c>
      <c r="C146" s="68" t="s">
        <v>29</v>
      </c>
      <c r="D146" s="69">
        <f t="shared" si="56"/>
        <v>0</v>
      </c>
      <c r="E146" s="69">
        <f t="shared" si="57"/>
        <v>0</v>
      </c>
      <c r="F146" s="103"/>
      <c r="G146" s="22" t="s">
        <v>68</v>
      </c>
      <c r="H146" s="82"/>
      <c r="I146" s="103"/>
      <c r="J146" s="73"/>
      <c r="K146" s="23" t="s">
        <v>532</v>
      </c>
      <c r="L146" s="70"/>
      <c r="M146" s="70"/>
      <c r="N146" s="70"/>
      <c r="O146" s="70"/>
      <c r="P146" s="70"/>
      <c r="Q146" s="70"/>
      <c r="R146" s="70"/>
      <c r="S146" s="70"/>
      <c r="T146" s="70"/>
      <c r="U146" s="76">
        <v>1</v>
      </c>
      <c r="V146" s="190"/>
      <c r="X146" s="26"/>
      <c r="Y146" s="517"/>
      <c r="Z146" s="288"/>
      <c r="AA146" s="289"/>
      <c r="AB146" s="289"/>
      <c r="AC146" s="518"/>
      <c r="AD146" s="36"/>
      <c r="AE146" s="3"/>
      <c r="AF146" s="519"/>
      <c r="AG146" s="520"/>
      <c r="AH146" s="3"/>
      <c r="AI146" s="70"/>
      <c r="AJ146" s="70"/>
      <c r="AK146" s="70"/>
      <c r="AL146" s="70"/>
      <c r="AM146" s="70"/>
      <c r="AN146" s="70"/>
      <c r="AO146" s="70"/>
      <c r="AP146" s="70"/>
      <c r="AQ146" s="70"/>
      <c r="AR146" s="3"/>
      <c r="AS146" s="36"/>
      <c r="AU146" s="208"/>
      <c r="AV146" s="62"/>
      <c r="AW146" s="288"/>
      <c r="AX146" s="289"/>
      <c r="AY146" s="289"/>
      <c r="AZ146" s="518"/>
      <c r="BA146" s="36"/>
      <c r="BB146" s="62"/>
      <c r="BC146" s="518"/>
      <c r="BD146" s="520"/>
      <c r="BE146" s="3"/>
      <c r="BF146" s="70"/>
      <c r="BG146" s="70"/>
      <c r="BH146" s="70"/>
      <c r="BI146" s="70"/>
      <c r="BJ146" s="70"/>
      <c r="BK146" s="70"/>
      <c r="BL146" s="70"/>
      <c r="BM146" s="70"/>
      <c r="BN146" s="70"/>
      <c r="BO146" s="3"/>
      <c r="BP146" s="36"/>
      <c r="CO146" s="511" t="s">
        <v>504</v>
      </c>
      <c r="CP146" s="117" t="s">
        <v>533</v>
      </c>
      <c r="CQ146" s="102" t="s">
        <v>29</v>
      </c>
      <c r="CR146" s="102">
        <f t="shared" si="62"/>
        <v>3</v>
      </c>
      <c r="CS146" s="102">
        <f t="shared" si="63"/>
        <v>3</v>
      </c>
      <c r="CT146" s="103"/>
      <c r="CU146" s="22" t="s">
        <v>68</v>
      </c>
      <c r="CV146" s="103"/>
      <c r="CW146" s="504" t="s">
        <v>42</v>
      </c>
      <c r="CX146" s="82"/>
      <c r="CY146" s="23" t="s">
        <v>534</v>
      </c>
      <c r="CZ146" s="22"/>
      <c r="DA146" s="22"/>
      <c r="DB146" s="22"/>
      <c r="DC146" s="526"/>
      <c r="DD146" s="22"/>
      <c r="DE146" s="565">
        <v>1</v>
      </c>
      <c r="DF146" s="22"/>
      <c r="DG146" s="216">
        <v>1</v>
      </c>
      <c r="DH146" s="568"/>
      <c r="DI146" s="513">
        <v>1</v>
      </c>
      <c r="DJ146" s="514" t="s">
        <v>506</v>
      </c>
    </row>
    <row r="147" spans="1:115" s="108" customFormat="1" ht="221.4" customHeight="1" outlineLevel="1" thickTop="1" thickBot="1" x14ac:dyDescent="0.3">
      <c r="A147" s="97" t="s">
        <v>52</v>
      </c>
      <c r="B147" s="391" t="s">
        <v>535</v>
      </c>
      <c r="C147" s="68" t="s">
        <v>29</v>
      </c>
      <c r="D147" s="69">
        <f t="shared" si="56"/>
        <v>0</v>
      </c>
      <c r="E147" s="69">
        <f t="shared" si="57"/>
        <v>0</v>
      </c>
      <c r="F147" s="268"/>
      <c r="G147" s="393" t="s">
        <v>63</v>
      </c>
      <c r="H147" s="393"/>
      <c r="I147" s="72" t="s">
        <v>42</v>
      </c>
      <c r="J147" s="268"/>
      <c r="K147" s="268" t="s">
        <v>536</v>
      </c>
      <c r="L147" s="393"/>
      <c r="M147" s="393"/>
      <c r="N147" s="393"/>
      <c r="O147" s="393"/>
      <c r="P147" s="393"/>
      <c r="Q147" s="393"/>
      <c r="R147" s="393"/>
      <c r="S147" s="393"/>
      <c r="T147" s="393"/>
      <c r="U147" s="76">
        <v>1</v>
      </c>
      <c r="V147" s="77"/>
      <c r="X147" s="26"/>
      <c r="Y147" s="517"/>
      <c r="Z147" s="288"/>
      <c r="AA147" s="289"/>
      <c r="AB147" s="289"/>
      <c r="AC147" s="518"/>
      <c r="AD147" s="36"/>
      <c r="AE147" s="3"/>
      <c r="AF147" s="519"/>
      <c r="AG147" s="520"/>
      <c r="AH147" s="3"/>
      <c r="AI147" s="70"/>
      <c r="AJ147" s="70"/>
      <c r="AK147" s="70"/>
      <c r="AL147" s="70"/>
      <c r="AM147" s="70"/>
      <c r="AN147" s="70"/>
      <c r="AO147" s="70"/>
      <c r="AP147" s="70"/>
      <c r="AQ147" s="70"/>
      <c r="AR147" s="3"/>
      <c r="AS147" s="36"/>
      <c r="AU147" s="208"/>
      <c r="AV147" s="62"/>
      <c r="AW147" s="288"/>
      <c r="AX147" s="289"/>
      <c r="AY147" s="289"/>
      <c r="AZ147" s="518"/>
      <c r="BA147" s="36"/>
      <c r="BB147" s="62"/>
      <c r="BC147" s="518"/>
      <c r="BD147" s="520"/>
      <c r="BE147" s="3"/>
      <c r="BF147" s="70"/>
      <c r="BG147" s="70"/>
      <c r="BH147" s="70"/>
      <c r="BI147" s="70"/>
      <c r="BJ147" s="70"/>
      <c r="BK147" s="70"/>
      <c r="BL147" s="70"/>
      <c r="BM147" s="70"/>
      <c r="BN147" s="70"/>
      <c r="BO147" s="3"/>
      <c r="BP147" s="36"/>
      <c r="CO147" s="511" t="s">
        <v>504</v>
      </c>
      <c r="CP147" s="117" t="s">
        <v>537</v>
      </c>
      <c r="CQ147" s="102" t="s">
        <v>29</v>
      </c>
      <c r="CR147" s="102">
        <f t="shared" si="62"/>
        <v>1</v>
      </c>
      <c r="CS147" s="102">
        <f t="shared" si="63"/>
        <v>3</v>
      </c>
      <c r="CT147" s="103"/>
      <c r="CU147" s="22" t="s">
        <v>68</v>
      </c>
      <c r="CV147" s="26"/>
      <c r="CW147" s="504"/>
      <c r="CX147" s="527"/>
      <c r="CY147" s="23" t="s">
        <v>538</v>
      </c>
      <c r="CZ147" s="22"/>
      <c r="DA147" s="22"/>
      <c r="DB147" s="22"/>
      <c r="DC147" s="216">
        <v>1</v>
      </c>
      <c r="DD147" s="568"/>
      <c r="DE147" s="22"/>
      <c r="DF147" s="22"/>
      <c r="DG147" s="566"/>
      <c r="DH147" s="570">
        <v>1</v>
      </c>
      <c r="DI147" s="567">
        <v>1</v>
      </c>
      <c r="DJ147" s="514" t="s">
        <v>506</v>
      </c>
    </row>
    <row r="148" spans="1:115" s="108" customFormat="1" ht="249.6" customHeight="1" outlineLevel="1" thickTop="1" thickBot="1" x14ac:dyDescent="0.35">
      <c r="A148" s="97" t="s">
        <v>52</v>
      </c>
      <c r="B148" s="116" t="s">
        <v>539</v>
      </c>
      <c r="C148" s="68" t="s">
        <v>29</v>
      </c>
      <c r="D148" s="69">
        <f t="shared" si="56"/>
        <v>0</v>
      </c>
      <c r="E148" s="69">
        <f t="shared" si="57"/>
        <v>0</v>
      </c>
      <c r="F148" s="82"/>
      <c r="G148" s="22" t="s">
        <v>45</v>
      </c>
      <c r="H148" s="118"/>
      <c r="I148" s="118"/>
      <c r="J148" s="172"/>
      <c r="K148" s="172" t="s">
        <v>540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26"/>
      <c r="Y148" s="517"/>
      <c r="Z148" s="288"/>
      <c r="AA148" s="289"/>
      <c r="AB148" s="289"/>
      <c r="AC148" s="518"/>
      <c r="AD148" s="36"/>
      <c r="AE148" s="3"/>
      <c r="AF148" s="519"/>
      <c r="AG148" s="520"/>
      <c r="AH148" s="3"/>
      <c r="AI148" s="70"/>
      <c r="AJ148" s="70"/>
      <c r="AK148" s="70"/>
      <c r="AL148" s="70"/>
      <c r="AM148" s="70"/>
      <c r="AN148" s="70"/>
      <c r="AO148" s="70"/>
      <c r="AP148" s="70"/>
      <c r="AQ148" s="70"/>
      <c r="AR148" s="3"/>
      <c r="AS148" s="36"/>
      <c r="CO148" s="511" t="s">
        <v>504</v>
      </c>
      <c r="CP148" s="293" t="s">
        <v>541</v>
      </c>
      <c r="CQ148" s="102" t="s">
        <v>29</v>
      </c>
      <c r="CR148" s="102">
        <f t="shared" si="62"/>
        <v>0.5</v>
      </c>
      <c r="CS148" s="102">
        <f t="shared" si="63"/>
        <v>1.5</v>
      </c>
      <c r="CT148" s="528"/>
      <c r="CU148" s="197" t="s">
        <v>68</v>
      </c>
      <c r="CV148" s="145"/>
      <c r="CW148" s="529" t="s">
        <v>42</v>
      </c>
      <c r="CX148" s="530"/>
      <c r="CY148" s="238" t="s">
        <v>542</v>
      </c>
      <c r="CZ148" s="325"/>
      <c r="DA148" s="564">
        <v>1</v>
      </c>
      <c r="DB148" s="325"/>
      <c r="DC148" s="571"/>
      <c r="DD148" s="570">
        <v>1</v>
      </c>
      <c r="DE148" s="572"/>
      <c r="DF148" s="325"/>
      <c r="DG148" s="325"/>
      <c r="DH148" s="569"/>
      <c r="DI148" s="513">
        <v>1</v>
      </c>
      <c r="DJ148" s="514" t="s">
        <v>506</v>
      </c>
    </row>
    <row r="149" spans="1:115" s="108" customFormat="1" ht="274.2" customHeight="1" outlineLevel="1" thickTop="1" thickBot="1" x14ac:dyDescent="0.3">
      <c r="A149" s="97" t="s">
        <v>52</v>
      </c>
      <c r="B149" s="387" t="s">
        <v>543</v>
      </c>
      <c r="C149" s="68" t="s">
        <v>29</v>
      </c>
      <c r="D149" s="69">
        <f t="shared" si="56"/>
        <v>0</v>
      </c>
      <c r="E149" s="69">
        <f t="shared" si="57"/>
        <v>0</v>
      </c>
      <c r="F149" s="82"/>
      <c r="G149" s="22" t="s">
        <v>63</v>
      </c>
      <c r="H149" s="118"/>
      <c r="I149" s="118"/>
      <c r="J149" s="172"/>
      <c r="K149" s="104" t="s">
        <v>509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X149" s="26"/>
      <c r="Y149" s="517"/>
      <c r="Z149" s="288"/>
      <c r="AA149" s="289"/>
      <c r="AB149" s="289"/>
      <c r="AC149" s="518"/>
      <c r="AD149" s="36"/>
      <c r="AE149" s="3"/>
      <c r="AF149" s="519"/>
      <c r="AG149" s="520"/>
      <c r="AH149" s="3"/>
      <c r="AI149" s="70"/>
      <c r="AJ149" s="70"/>
      <c r="AK149" s="70"/>
      <c r="AL149" s="70"/>
      <c r="AM149" s="70"/>
      <c r="AN149" s="70"/>
      <c r="AO149" s="70"/>
      <c r="AP149" s="70"/>
      <c r="AQ149" s="70"/>
      <c r="AR149" s="3"/>
      <c r="AS149" s="36"/>
      <c r="CO149" s="511" t="s">
        <v>504</v>
      </c>
      <c r="CP149" s="116" t="s">
        <v>544</v>
      </c>
      <c r="CQ149" s="102" t="s">
        <v>29</v>
      </c>
      <c r="CR149" s="102">
        <f t="shared" si="62"/>
        <v>2</v>
      </c>
      <c r="CS149" s="102">
        <f t="shared" si="63"/>
        <v>2</v>
      </c>
      <c r="CT149" s="116"/>
      <c r="CU149" s="197" t="s">
        <v>68</v>
      </c>
      <c r="CV149" s="531"/>
      <c r="CW149" s="504" t="s">
        <v>42</v>
      </c>
      <c r="CX149" s="27"/>
      <c r="CY149" s="173" t="s">
        <v>545</v>
      </c>
      <c r="CZ149" s="23"/>
      <c r="DA149" s="23"/>
      <c r="DB149" s="23"/>
      <c r="DC149" s="23"/>
      <c r="DD149" s="205"/>
      <c r="DE149" s="23"/>
      <c r="DF149" s="240">
        <v>1</v>
      </c>
      <c r="DG149" s="23"/>
      <c r="DH149" s="238"/>
      <c r="DI149" s="513">
        <v>1</v>
      </c>
      <c r="DJ149" s="514" t="s">
        <v>506</v>
      </c>
    </row>
    <row r="150" spans="1:115" s="108" customFormat="1" ht="186" customHeight="1" outlineLevel="1" thickTop="1" thickBot="1" x14ac:dyDescent="0.3">
      <c r="A150" s="97" t="s">
        <v>52</v>
      </c>
      <c r="B150" s="116" t="s">
        <v>546</v>
      </c>
      <c r="C150" s="68" t="s">
        <v>29</v>
      </c>
      <c r="D150" s="69">
        <f t="shared" si="56"/>
        <v>0</v>
      </c>
      <c r="E150" s="69">
        <f t="shared" si="57"/>
        <v>0</v>
      </c>
      <c r="F150" s="104"/>
      <c r="G150" s="104" t="s">
        <v>63</v>
      </c>
      <c r="H150" s="104"/>
      <c r="I150" s="119" t="s">
        <v>42</v>
      </c>
      <c r="J150" s="172"/>
      <c r="K150" s="23" t="s">
        <v>180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77"/>
      <c r="X150" s="26"/>
      <c r="Y150" s="517"/>
      <c r="Z150" s="288"/>
      <c r="AA150" s="289"/>
      <c r="AB150" s="289"/>
      <c r="AC150" s="518"/>
      <c r="AD150" s="36"/>
      <c r="AE150" s="3"/>
      <c r="AF150" s="519"/>
      <c r="AG150" s="520"/>
      <c r="AH150" s="3"/>
      <c r="AI150" s="70"/>
      <c r="AJ150" s="70"/>
      <c r="AK150" s="70"/>
      <c r="AL150" s="70"/>
      <c r="AM150" s="70"/>
      <c r="AN150" s="70"/>
      <c r="AO150" s="70"/>
      <c r="AP150" s="70"/>
      <c r="AQ150" s="70"/>
      <c r="AR150" s="3"/>
      <c r="AS150" s="36"/>
      <c r="AU150" s="208"/>
      <c r="AV150" s="62"/>
      <c r="AW150" s="288"/>
      <c r="AX150" s="289"/>
      <c r="AY150" s="289"/>
      <c r="AZ150" s="518"/>
      <c r="BA150" s="36"/>
      <c r="BB150" s="62"/>
      <c r="BC150" s="518"/>
      <c r="BD150" s="520"/>
      <c r="BE150" s="3"/>
      <c r="BF150" s="70"/>
      <c r="BG150" s="70"/>
      <c r="BH150" s="70"/>
      <c r="BI150" s="70"/>
      <c r="BJ150" s="70"/>
      <c r="BK150" s="70"/>
      <c r="BL150" s="70"/>
      <c r="BM150" s="70"/>
      <c r="BN150" s="70"/>
      <c r="BO150" s="3"/>
      <c r="BP150" s="36"/>
      <c r="CO150" s="511" t="s">
        <v>504</v>
      </c>
      <c r="CP150" s="116" t="s">
        <v>547</v>
      </c>
      <c r="CQ150" s="102" t="s">
        <v>29</v>
      </c>
      <c r="CR150" s="102">
        <f t="shared" si="62"/>
        <v>0</v>
      </c>
      <c r="CS150" s="102">
        <f t="shared" si="63"/>
        <v>2</v>
      </c>
      <c r="CT150" s="103"/>
      <c r="CU150" s="150" t="s">
        <v>68</v>
      </c>
      <c r="CV150" s="23"/>
      <c r="CW150" s="533" t="s">
        <v>42</v>
      </c>
      <c r="CX150" s="82"/>
      <c r="CY150" s="534" t="s">
        <v>538</v>
      </c>
      <c r="CZ150" s="22"/>
      <c r="DA150" s="22"/>
      <c r="DB150" s="22"/>
      <c r="DC150" s="22"/>
      <c r="DD150" s="22"/>
      <c r="DE150" s="22"/>
      <c r="DF150" s="22"/>
      <c r="DG150" s="566"/>
      <c r="DH150" s="570">
        <v>1</v>
      </c>
      <c r="DI150" s="573">
        <v>1</v>
      </c>
      <c r="DJ150" s="514" t="s">
        <v>506</v>
      </c>
    </row>
    <row r="151" spans="1:115" s="108" customFormat="1" ht="240.6" customHeight="1" outlineLevel="1" x14ac:dyDescent="0.3">
      <c r="A151" s="97" t="s">
        <v>52</v>
      </c>
      <c r="B151" s="532" t="s">
        <v>548</v>
      </c>
      <c r="C151" s="68" t="s">
        <v>29</v>
      </c>
      <c r="D151" s="69">
        <f t="shared" si="56"/>
        <v>0</v>
      </c>
      <c r="E151" s="69">
        <f t="shared" si="57"/>
        <v>0</v>
      </c>
      <c r="F151" s="103"/>
      <c r="G151" s="23" t="s">
        <v>63</v>
      </c>
      <c r="H151" s="82"/>
      <c r="I151" s="82"/>
      <c r="J151" s="172"/>
      <c r="K151" s="104" t="s">
        <v>549</v>
      </c>
      <c r="L151" s="70"/>
      <c r="M151" s="70"/>
      <c r="N151" s="70"/>
      <c r="O151" s="70"/>
      <c r="P151" s="70"/>
      <c r="Q151" s="70"/>
      <c r="R151" s="70"/>
      <c r="S151" s="70"/>
      <c r="T151" s="70"/>
      <c r="U151" s="76">
        <v>1</v>
      </c>
      <c r="V151" s="190"/>
      <c r="X151" s="26"/>
      <c r="Y151" s="517"/>
      <c r="Z151" s="288"/>
      <c r="AA151" s="289"/>
      <c r="AB151" s="289"/>
      <c r="AC151" s="518"/>
      <c r="AD151" s="36"/>
      <c r="AE151" s="3"/>
      <c r="AF151" s="519"/>
      <c r="AG151" s="520"/>
      <c r="AH151" s="3"/>
      <c r="AI151" s="70"/>
      <c r="AJ151" s="70"/>
      <c r="AK151" s="70"/>
      <c r="AL151" s="70"/>
      <c r="AM151" s="70"/>
      <c r="AN151" s="70"/>
      <c r="AO151" s="70"/>
      <c r="AP151" s="70"/>
      <c r="AQ151" s="70"/>
      <c r="AR151" s="3"/>
      <c r="AS151" s="36"/>
      <c r="AU151" s="208"/>
      <c r="AV151" s="62"/>
      <c r="AW151" s="288"/>
      <c r="AX151" s="289"/>
      <c r="AY151" s="289"/>
      <c r="AZ151" s="518"/>
      <c r="BA151" s="36"/>
      <c r="BB151" s="62"/>
      <c r="BC151" s="518"/>
      <c r="BD151" s="520"/>
      <c r="BE151" s="3"/>
      <c r="BF151" s="70"/>
      <c r="BG151" s="70"/>
      <c r="BH151" s="70"/>
      <c r="BI151" s="70"/>
      <c r="BJ151" s="70"/>
      <c r="BK151" s="70"/>
      <c r="BL151" s="70"/>
      <c r="BM151" s="70"/>
      <c r="BN151" s="70"/>
      <c r="BO151" s="3"/>
      <c r="BP151" s="36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</row>
    <row r="152" spans="1:115" s="108" customFormat="1" ht="372.6" customHeight="1" outlineLevel="1" x14ac:dyDescent="0.3">
      <c r="A152" s="97" t="s">
        <v>52</v>
      </c>
      <c r="B152" s="387" t="s">
        <v>550</v>
      </c>
      <c r="C152" s="68" t="s">
        <v>29</v>
      </c>
      <c r="D152" s="69">
        <f t="shared" si="56"/>
        <v>0</v>
      </c>
      <c r="E152" s="69">
        <f t="shared" si="57"/>
        <v>0</v>
      </c>
      <c r="F152" s="82"/>
      <c r="G152" s="22" t="s">
        <v>63</v>
      </c>
      <c r="H152" s="103"/>
      <c r="I152" s="72" t="s">
        <v>42</v>
      </c>
      <c r="J152" s="82"/>
      <c r="K152" s="23" t="s">
        <v>551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  <c r="X152" s="26"/>
      <c r="Y152" s="517"/>
      <c r="Z152" s="288"/>
      <c r="AA152" s="289"/>
      <c r="AB152" s="289"/>
      <c r="AC152" s="518"/>
      <c r="AD152" s="36"/>
      <c r="AE152" s="3"/>
      <c r="AF152" s="519"/>
      <c r="AG152" s="520"/>
      <c r="AH152" s="3"/>
      <c r="AI152" s="70"/>
      <c r="AJ152" s="70"/>
      <c r="AK152" s="70"/>
      <c r="AL152" s="70"/>
      <c r="AM152" s="70"/>
      <c r="AN152" s="70"/>
      <c r="AO152" s="70"/>
      <c r="AP152" s="70"/>
      <c r="AQ152" s="70"/>
      <c r="AR152" s="3"/>
      <c r="AS152" s="36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</row>
    <row r="153" spans="1:115" s="108" customFormat="1" ht="294.60000000000002" customHeight="1" outlineLevel="1" x14ac:dyDescent="0.3">
      <c r="A153" s="97" t="s">
        <v>52</v>
      </c>
      <c r="B153" s="116" t="s">
        <v>552</v>
      </c>
      <c r="C153" s="68" t="s">
        <v>29</v>
      </c>
      <c r="D153" s="69">
        <f t="shared" si="56"/>
        <v>0</v>
      </c>
      <c r="E153" s="69">
        <f t="shared" si="57"/>
        <v>0</v>
      </c>
      <c r="F153" s="82"/>
      <c r="G153" s="22" t="s">
        <v>45</v>
      </c>
      <c r="H153" s="104"/>
      <c r="I153" s="104"/>
      <c r="J153" s="172"/>
      <c r="K153" s="172" t="s">
        <v>553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  <c r="X153" s="26"/>
      <c r="Y153" s="517"/>
      <c r="Z153" s="288"/>
      <c r="AA153" s="289"/>
      <c r="AB153" s="289"/>
      <c r="AC153" s="518"/>
      <c r="AD153" s="36"/>
      <c r="AE153" s="3"/>
      <c r="AF153" s="519"/>
      <c r="AG153" s="520"/>
      <c r="AH153" s="3"/>
      <c r="AI153" s="70"/>
      <c r="AJ153" s="70"/>
      <c r="AK153" s="70"/>
      <c r="AL153" s="70"/>
      <c r="AM153" s="70"/>
      <c r="AN153" s="70"/>
      <c r="AO153" s="70"/>
      <c r="AP153" s="70"/>
      <c r="AQ153" s="70"/>
      <c r="AR153" s="3"/>
      <c r="AS153" s="36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</row>
    <row r="154" spans="1:115" s="108" customFormat="1" ht="201.6" customHeight="1" outlineLevel="1" x14ac:dyDescent="0.3">
      <c r="A154" s="97" t="s">
        <v>52</v>
      </c>
      <c r="B154" s="116" t="s">
        <v>554</v>
      </c>
      <c r="C154" s="68" t="s">
        <v>29</v>
      </c>
      <c r="D154" s="69">
        <f t="shared" si="56"/>
        <v>0</v>
      </c>
      <c r="E154" s="69">
        <f t="shared" si="57"/>
        <v>0</v>
      </c>
      <c r="F154" s="82"/>
      <c r="G154" s="22" t="s">
        <v>68</v>
      </c>
      <c r="H154" s="118"/>
      <c r="I154" s="72" t="s">
        <v>42</v>
      </c>
      <c r="J154" s="104"/>
      <c r="K154" s="172" t="s">
        <v>555</v>
      </c>
      <c r="L154" s="22"/>
      <c r="M154" s="22"/>
      <c r="N154" s="22"/>
      <c r="O154" s="22"/>
      <c r="P154" s="22"/>
      <c r="Q154" s="22"/>
      <c r="R154" s="22"/>
      <c r="S154" s="22"/>
      <c r="T154" s="22"/>
      <c r="U154" s="76">
        <v>1</v>
      </c>
      <c r="V154" s="190"/>
      <c r="X154" s="26"/>
      <c r="Y154" s="517"/>
      <c r="Z154" s="288"/>
      <c r="AA154" s="289"/>
      <c r="AB154" s="289"/>
      <c r="AC154" s="518"/>
      <c r="AD154" s="36"/>
      <c r="AE154" s="3"/>
      <c r="AF154" s="519"/>
      <c r="AG154" s="520"/>
      <c r="AH154" s="3"/>
      <c r="AI154" s="70"/>
      <c r="AJ154" s="70"/>
      <c r="AK154" s="70"/>
      <c r="AL154" s="70"/>
      <c r="AM154" s="70"/>
      <c r="AN154" s="70"/>
      <c r="AO154" s="70"/>
      <c r="AP154" s="70"/>
      <c r="AQ154" s="70"/>
      <c r="AR154" s="3"/>
      <c r="AS154" s="36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</row>
    <row r="155" spans="1:115" s="108" customFormat="1" ht="178.2" customHeight="1" outlineLevel="1" x14ac:dyDescent="0.3">
      <c r="X155" s="26"/>
      <c r="Y155" s="517"/>
      <c r="Z155" s="288"/>
      <c r="AA155" s="289"/>
      <c r="AB155" s="289"/>
      <c r="AC155" s="518"/>
      <c r="AD155" s="36"/>
      <c r="AE155" s="3"/>
      <c r="AF155" s="519"/>
      <c r="AG155" s="520"/>
      <c r="AH155" s="3"/>
      <c r="AI155" s="70"/>
      <c r="AJ155" s="70"/>
      <c r="AK155" s="70"/>
      <c r="AL155" s="70"/>
      <c r="AM155" s="70"/>
      <c r="AN155" s="70"/>
      <c r="AO155" s="70"/>
      <c r="AP155" s="70"/>
      <c r="AQ155" s="70"/>
      <c r="AR155" s="3"/>
      <c r="AS155" s="36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</row>
    <row r="156" spans="1:115" s="108" customFormat="1" ht="176.25" customHeight="1" outlineLevel="1" x14ac:dyDescent="0.25">
      <c r="X156" s="26"/>
      <c r="Y156" s="517"/>
      <c r="Z156" s="288"/>
      <c r="AA156" s="289"/>
      <c r="AB156" s="289"/>
      <c r="AC156" s="518"/>
      <c r="AD156" s="36"/>
      <c r="AE156" s="3"/>
      <c r="AF156" s="519"/>
      <c r="AG156" s="520"/>
      <c r="AH156" s="3"/>
      <c r="AI156" s="70"/>
      <c r="AJ156" s="70"/>
      <c r="AK156" s="70"/>
      <c r="AL156" s="70"/>
      <c r="AM156" s="70"/>
      <c r="AN156" s="70"/>
      <c r="AO156" s="70"/>
      <c r="AP156" s="70"/>
      <c r="AQ156" s="70"/>
      <c r="AR156" s="3"/>
      <c r="AS156" s="36"/>
    </row>
    <row r="157" spans="1:115" s="108" customFormat="1" ht="170.25" customHeight="1" outlineLevel="1" x14ac:dyDescent="0.25">
      <c r="X157" s="26"/>
      <c r="Y157" s="517"/>
      <c r="Z157" s="288"/>
      <c r="AA157" s="289"/>
      <c r="AB157" s="289"/>
      <c r="AC157" s="518"/>
      <c r="AD157" s="36"/>
      <c r="AE157" s="3"/>
      <c r="AF157" s="519"/>
      <c r="AG157" s="520"/>
      <c r="AH157" s="3"/>
      <c r="AI157" s="70"/>
      <c r="AJ157" s="70"/>
      <c r="AK157" s="70"/>
      <c r="AL157" s="70"/>
      <c r="AM157" s="70"/>
      <c r="AN157" s="70"/>
      <c r="AO157" s="70"/>
      <c r="AP157" s="70"/>
      <c r="AQ157" s="70"/>
      <c r="AR157" s="3"/>
      <c r="AS157" s="36"/>
    </row>
    <row r="158" spans="1:115" s="108" customFormat="1" ht="159" customHeight="1" outlineLevel="1" x14ac:dyDescent="0.25">
      <c r="X158" s="26"/>
      <c r="Y158" s="517"/>
      <c r="Z158" s="288"/>
      <c r="AA158" s="289"/>
      <c r="AB158" s="289"/>
      <c r="AC158" s="518"/>
      <c r="AD158" s="36"/>
      <c r="AE158" s="3"/>
      <c r="AF158" s="519"/>
      <c r="AG158" s="520"/>
      <c r="AH158" s="3"/>
      <c r="AI158" s="70"/>
      <c r="AJ158" s="70"/>
      <c r="AK158" s="70"/>
      <c r="AL158" s="70"/>
      <c r="AM158" s="70"/>
      <c r="AN158" s="70"/>
      <c r="AO158" s="70"/>
      <c r="AP158" s="70"/>
      <c r="AQ158" s="70"/>
      <c r="AR158" s="3"/>
      <c r="AS158" s="36"/>
    </row>
    <row r="159" spans="1:115" s="108" customFormat="1" ht="126" customHeight="1" outlineLevel="1" x14ac:dyDescent="0.25">
      <c r="X159" s="26"/>
      <c r="Y159" s="517"/>
      <c r="Z159" s="288"/>
      <c r="AA159" s="289"/>
      <c r="AB159" s="289"/>
      <c r="AC159" s="518"/>
      <c r="AD159" s="36"/>
      <c r="AE159" s="3"/>
      <c r="AF159" s="519"/>
      <c r="AG159" s="520"/>
      <c r="AH159" s="3"/>
      <c r="AI159" s="70"/>
      <c r="AJ159" s="70"/>
      <c r="AK159" s="70"/>
      <c r="AL159" s="70"/>
      <c r="AM159" s="70"/>
      <c r="AN159" s="70"/>
      <c r="AO159" s="70"/>
      <c r="AP159" s="70"/>
      <c r="AQ159" s="70"/>
      <c r="AR159" s="3"/>
      <c r="AS159" s="36"/>
    </row>
    <row r="160" spans="1:115" s="108" customFormat="1" ht="216" customHeight="1" outlineLevel="1" x14ac:dyDescent="0.25">
      <c r="X160" s="26"/>
      <c r="Y160" s="517"/>
      <c r="Z160" s="288"/>
      <c r="AA160" s="289"/>
      <c r="AB160" s="289"/>
      <c r="AC160" s="518"/>
      <c r="AD160" s="36"/>
      <c r="AE160" s="3"/>
      <c r="AF160" s="519"/>
      <c r="AG160" s="520"/>
      <c r="AH160" s="3"/>
      <c r="AI160" s="70"/>
      <c r="AJ160" s="70"/>
      <c r="AK160" s="70"/>
      <c r="AL160" s="70"/>
      <c r="AM160" s="70"/>
      <c r="AN160" s="70"/>
      <c r="AO160" s="70"/>
      <c r="AP160" s="70"/>
      <c r="AQ160" s="70"/>
      <c r="AR160" s="3"/>
      <c r="AS160" s="36"/>
      <c r="BR160" s="32"/>
      <c r="BS160" s="32"/>
      <c r="BT160" s="32"/>
      <c r="BU160" s="32"/>
      <c r="BV160" s="32"/>
      <c r="BW160" s="32"/>
      <c r="BX160" s="32"/>
      <c r="BY160" s="32"/>
      <c r="BZ160" s="32"/>
      <c r="CA160" s="32"/>
      <c r="CB160" s="32"/>
      <c r="CC160" s="32"/>
      <c r="CD160" s="32"/>
      <c r="CE160" s="32"/>
      <c r="CF160" s="32"/>
      <c r="CG160" s="32"/>
      <c r="CH160" s="32"/>
      <c r="CI160" s="32"/>
      <c r="CJ160" s="32"/>
      <c r="CK160" s="32"/>
      <c r="CL160" s="32"/>
      <c r="CM160" s="32"/>
    </row>
    <row r="161" spans="1:114" s="108" customFormat="1" ht="153" customHeight="1" outlineLevel="1" x14ac:dyDescent="0.25">
      <c r="BR161" s="36"/>
      <c r="BS161" s="517"/>
      <c r="BT161" s="288"/>
      <c r="BU161" s="289"/>
      <c r="BV161" s="289"/>
      <c r="BW161" s="518"/>
      <c r="BX161" s="62"/>
      <c r="BY161" s="62"/>
      <c r="BZ161" s="518"/>
      <c r="CA161" s="520"/>
      <c r="CB161" s="3"/>
      <c r="CC161" s="70"/>
      <c r="CD161" s="70"/>
      <c r="CE161" s="70"/>
      <c r="CF161" s="70"/>
      <c r="CG161" s="70"/>
      <c r="CH161" s="70"/>
      <c r="CI161" s="70"/>
      <c r="CJ161" s="70"/>
      <c r="CK161" s="70"/>
      <c r="CL161" s="3"/>
      <c r="CM161" s="208"/>
    </row>
    <row r="162" spans="1:114" s="108" customFormat="1" outlineLevel="1" x14ac:dyDescent="0.25">
      <c r="BR162" s="36"/>
      <c r="BS162" s="517"/>
      <c r="BT162" s="288"/>
      <c r="BU162" s="289"/>
      <c r="BV162" s="289"/>
      <c r="BW162" s="518"/>
      <c r="BX162" s="62"/>
      <c r="BY162" s="62"/>
      <c r="BZ162" s="518"/>
      <c r="CA162" s="520"/>
      <c r="CB162" s="3"/>
      <c r="CC162" s="70"/>
      <c r="CD162" s="70"/>
      <c r="CE162" s="70"/>
      <c r="CF162" s="70"/>
      <c r="CG162" s="70"/>
      <c r="CH162" s="70"/>
      <c r="CI162" s="70"/>
      <c r="CJ162" s="70"/>
      <c r="CK162" s="70"/>
      <c r="CL162" s="3"/>
      <c r="CM162" s="208"/>
    </row>
    <row r="163" spans="1:114" s="108" customFormat="1" ht="195" customHeight="1" outlineLevel="1" x14ac:dyDescent="0.25">
      <c r="BR163" s="36"/>
      <c r="BS163" s="517"/>
      <c r="BT163" s="288"/>
      <c r="BU163" s="289"/>
      <c r="BV163" s="289"/>
      <c r="BW163" s="518"/>
      <c r="BX163" s="62"/>
      <c r="BY163" s="62"/>
      <c r="BZ163" s="518"/>
      <c r="CA163" s="520"/>
      <c r="CB163" s="3"/>
      <c r="CC163" s="70"/>
      <c r="CD163" s="70"/>
      <c r="CE163" s="70"/>
      <c r="CF163" s="70"/>
      <c r="CG163" s="70"/>
      <c r="CH163" s="70"/>
      <c r="CI163" s="70"/>
      <c r="CJ163" s="70"/>
      <c r="CK163" s="70"/>
      <c r="CL163" s="3"/>
      <c r="CM163" s="208"/>
    </row>
    <row r="164" spans="1:114" s="108" customFormat="1" outlineLevel="1" x14ac:dyDescent="0.25">
      <c r="BR164" s="36"/>
      <c r="BS164" s="517"/>
      <c r="BT164" s="288"/>
      <c r="BU164" s="289"/>
      <c r="BV164" s="289"/>
      <c r="BW164" s="518"/>
      <c r="BX164" s="62"/>
      <c r="BY164" s="62"/>
      <c r="BZ164" s="518"/>
      <c r="CA164" s="520"/>
      <c r="CB164" s="3"/>
      <c r="CC164" s="70"/>
      <c r="CD164" s="70"/>
      <c r="CE164" s="70"/>
      <c r="CF164" s="70"/>
      <c r="CG164" s="70"/>
      <c r="CH164" s="70"/>
      <c r="CI164" s="70"/>
      <c r="CJ164" s="70"/>
      <c r="CK164" s="70"/>
      <c r="CL164" s="3"/>
      <c r="CM164" s="208"/>
    </row>
    <row r="165" spans="1:114" s="108" customFormat="1" ht="129.75" customHeight="1" outlineLevel="1" x14ac:dyDescent="0.25">
      <c r="X165" s="208"/>
      <c r="Y165" s="62"/>
      <c r="Z165" s="288"/>
      <c r="AA165" s="289"/>
      <c r="AB165" s="289"/>
      <c r="AC165" s="518"/>
      <c r="AD165" s="36"/>
      <c r="AE165" s="3"/>
      <c r="AF165" s="519"/>
      <c r="AG165" s="520"/>
      <c r="AH165" s="36"/>
      <c r="AI165" s="22"/>
      <c r="AJ165" s="22"/>
      <c r="AK165" s="22"/>
      <c r="AL165" s="22"/>
      <c r="AM165" s="22"/>
      <c r="AN165" s="22"/>
      <c r="AO165" s="22"/>
      <c r="AP165" s="22"/>
      <c r="AQ165" s="22"/>
      <c r="AR165" s="3"/>
      <c r="AS165" s="36"/>
      <c r="AT165" s="59"/>
      <c r="AU165" s="208"/>
      <c r="AV165" s="62"/>
      <c r="AW165" s="288"/>
      <c r="BR165" s="36"/>
      <c r="BS165" s="517"/>
      <c r="BT165" s="288"/>
      <c r="BU165" s="289"/>
      <c r="BV165" s="289"/>
      <c r="BW165" s="518"/>
      <c r="BX165" s="62"/>
      <c r="BY165" s="62"/>
      <c r="BZ165" s="518"/>
      <c r="CA165" s="520"/>
      <c r="CB165" s="3"/>
      <c r="CC165" s="70"/>
      <c r="CD165" s="70"/>
      <c r="CE165" s="70"/>
      <c r="CF165" s="70"/>
      <c r="CG165" s="70"/>
      <c r="CH165" s="70"/>
      <c r="CI165" s="70"/>
      <c r="CJ165" s="70"/>
      <c r="CK165" s="70"/>
      <c r="CL165" s="3"/>
      <c r="CM165" s="208"/>
    </row>
    <row r="166" spans="1:114" s="108" customFormat="1" outlineLevel="1" x14ac:dyDescent="0.25">
      <c r="X166" s="208"/>
      <c r="Y166" s="62"/>
      <c r="Z166" s="288"/>
      <c r="AA166" s="289"/>
      <c r="AB166" s="289"/>
      <c r="AC166" s="518"/>
      <c r="AD166" s="36"/>
      <c r="AE166" s="3"/>
      <c r="AF166" s="519"/>
      <c r="AG166" s="520"/>
      <c r="AH166" s="36"/>
      <c r="AI166" s="22"/>
      <c r="AJ166" s="22"/>
      <c r="AK166" s="22"/>
      <c r="AL166" s="22"/>
      <c r="AM166" s="22"/>
      <c r="AN166" s="22"/>
      <c r="AO166" s="22"/>
      <c r="AP166" s="22"/>
      <c r="AQ166" s="22"/>
      <c r="AR166" s="3"/>
      <c r="AS166" s="36"/>
      <c r="AT166" s="59"/>
      <c r="AU166" s="208"/>
      <c r="AV166" s="62"/>
      <c r="AW166" s="288"/>
      <c r="BR166" s="36"/>
      <c r="BS166" s="517"/>
      <c r="BT166" s="288"/>
      <c r="BU166" s="289"/>
      <c r="BV166" s="289"/>
      <c r="BW166" s="518"/>
      <c r="BX166" s="62"/>
      <c r="BY166" s="62"/>
      <c r="BZ166" s="518"/>
      <c r="CA166" s="520"/>
      <c r="CB166" s="3"/>
      <c r="CC166" s="70"/>
      <c r="CD166" s="70"/>
      <c r="CE166" s="70"/>
      <c r="CF166" s="70"/>
      <c r="CG166" s="70"/>
      <c r="CH166" s="70"/>
      <c r="CI166" s="70"/>
      <c r="CJ166" s="70"/>
      <c r="CK166" s="70"/>
      <c r="CL166" s="3"/>
      <c r="CM166" s="208"/>
    </row>
    <row r="167" spans="1:114" s="108" customFormat="1" outlineLevel="1" x14ac:dyDescent="0.25">
      <c r="X167" s="208"/>
      <c r="Y167" s="62"/>
      <c r="Z167" s="288"/>
      <c r="AA167" s="289"/>
      <c r="AB167" s="289"/>
      <c r="AC167" s="518"/>
      <c r="AD167" s="36"/>
      <c r="AE167" s="3"/>
      <c r="AF167" s="519"/>
      <c r="AG167" s="520"/>
      <c r="AH167" s="36"/>
      <c r="AI167" s="22"/>
      <c r="AJ167" s="22"/>
      <c r="AK167" s="22"/>
      <c r="AL167" s="22"/>
      <c r="AM167" s="22"/>
      <c r="AN167" s="22"/>
      <c r="AO167" s="22"/>
      <c r="AP167" s="22"/>
      <c r="AQ167" s="22"/>
      <c r="AR167" s="3"/>
      <c r="AS167" s="36"/>
      <c r="AT167" s="59"/>
      <c r="AU167" s="208"/>
      <c r="AV167" s="62"/>
      <c r="AW167" s="288"/>
      <c r="BR167" s="36"/>
      <c r="BS167" s="517"/>
      <c r="BT167" s="288"/>
      <c r="BU167" s="289"/>
      <c r="BV167" s="289"/>
      <c r="BW167" s="518"/>
      <c r="BX167" s="62"/>
      <c r="BY167" s="62"/>
      <c r="BZ167" s="518"/>
      <c r="CA167" s="520"/>
      <c r="CB167" s="3"/>
      <c r="CC167" s="70"/>
      <c r="CD167" s="70"/>
      <c r="CE167" s="70"/>
      <c r="CF167" s="70"/>
      <c r="CG167" s="70"/>
      <c r="CH167" s="70"/>
      <c r="CI167" s="70"/>
      <c r="CJ167" s="70"/>
      <c r="CK167" s="70"/>
      <c r="CL167" s="3"/>
      <c r="CM167" s="208"/>
      <c r="CO167" s="32"/>
      <c r="CP167" s="32"/>
      <c r="CQ167" s="32"/>
      <c r="CR167" s="32"/>
      <c r="CS167" s="32"/>
      <c r="CT167" s="32"/>
      <c r="CU167" s="32"/>
      <c r="CV167" s="32"/>
      <c r="CW167" s="32"/>
      <c r="CX167" s="32"/>
      <c r="CY167" s="32"/>
      <c r="CZ167" s="32"/>
      <c r="DA167" s="32"/>
      <c r="DB167" s="32"/>
      <c r="DC167" s="32"/>
      <c r="DD167" s="32"/>
      <c r="DE167" s="32"/>
      <c r="DF167" s="32"/>
      <c r="DG167" s="32"/>
      <c r="DH167" s="32"/>
      <c r="DI167" s="32"/>
      <c r="DJ167" s="32"/>
    </row>
    <row r="168" spans="1:114" s="108" customFormat="1" ht="24.6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55" t="s">
        <v>556</v>
      </c>
      <c r="CP168" s="39"/>
      <c r="CQ168" s="535" t="s">
        <v>29</v>
      </c>
      <c r="CR168" s="41">
        <f>0.5*(CZ168+DA168+DB168)+DC168+DE168+2*(DF168+DG168)</f>
        <v>0</v>
      </c>
      <c r="CS168" s="536">
        <f>CZ168*0.5+DA168*0.5+DB168*0.5+DC168+DD168+DE168+2*(DF168+DG168+DH168)</f>
        <v>0</v>
      </c>
      <c r="CT168" s="43"/>
      <c r="CU168" s="43"/>
      <c r="CV168" s="43"/>
      <c r="CW168" s="43"/>
      <c r="CX168" s="43"/>
      <c r="CY168" s="43"/>
      <c r="CZ168" s="44">
        <f>SUMIFS(CZ172:CZ187,CQ172:CQ187,CQ168)</f>
        <v>0</v>
      </c>
      <c r="DA168" s="44">
        <f>SUMIFS(DA172:DA187,CQ172:CQ187,CQ168)</f>
        <v>0</v>
      </c>
      <c r="DB168" s="44">
        <f>SUMIFS(DB172:DB187,CQ172:CQ187,CQ168)</f>
        <v>0</v>
      </c>
      <c r="DC168" s="44">
        <f>SUMIFS(DC172:DC187,CQ172:CQ187,CQ168)</f>
        <v>0</v>
      </c>
      <c r="DD168" s="44">
        <f>SUMIFS(DD172:DD187,CQ172:CQ187,CQ168)</f>
        <v>0</v>
      </c>
      <c r="DE168" s="44">
        <f>SUMIFS(DE172:DE187,CQ172:CQ187,CQ168)</f>
        <v>0</v>
      </c>
      <c r="DF168" s="44">
        <f>SUMIFS(DF172:DF187,CQ172:CQ187,CQ168)</f>
        <v>0</v>
      </c>
      <c r="DG168" s="44">
        <f>SUMIFS(DG172:DG187,CQ172:CQ187,CQ168)</f>
        <v>0</v>
      </c>
      <c r="DH168" s="44">
        <f>SUMIFS(DH172:DH187,CQ172:CQ187,CQ168)</f>
        <v>0</v>
      </c>
      <c r="DI168" s="45"/>
      <c r="DJ168" s="46">
        <f>SUM(DI172:DI199)</f>
        <v>0</v>
      </c>
    </row>
    <row r="169" spans="1:114" s="108" customFormat="1" ht="24.6" x14ac:dyDescent="0.25">
      <c r="A169" s="38" t="s">
        <v>145</v>
      </c>
      <c r="B169" s="39" t="s">
        <v>557</v>
      </c>
      <c r="C169" s="535" t="s">
        <v>29</v>
      </c>
      <c r="D169" s="41">
        <f>0.5*(L169+M169+N169)+O169+Q169+2*(R169+S169)</f>
        <v>5</v>
      </c>
      <c r="E169" s="536">
        <f>L169*0.5+M169*0.5+N169*0.5+O169+P169+Q169+2*(R169+S169+T169)</f>
        <v>13</v>
      </c>
      <c r="F169" s="43"/>
      <c r="G169" s="43"/>
      <c r="H169" s="43"/>
      <c r="I169" s="43"/>
      <c r="J169" s="43"/>
      <c r="K169" s="43"/>
      <c r="L169" s="44">
        <f>SUMIFS(L172:L185,C172:C185,C169)</f>
        <v>3</v>
      </c>
      <c r="M169" s="44">
        <f>SUMIFS(M172:M185,C172:C185,C169)</f>
        <v>1</v>
      </c>
      <c r="N169" s="44">
        <f>SUMIFS(N172:N185,C172:C185,C169)</f>
        <v>0</v>
      </c>
      <c r="O169" s="44">
        <f>SUMIFS(O172:O185,C172:C185,C169)</f>
        <v>1</v>
      </c>
      <c r="P169" s="44">
        <f>SUMIFS(P172:P185,C172:C185,C169)</f>
        <v>0</v>
      </c>
      <c r="Q169" s="44">
        <f>SUMIFS(Q172:Q185,C172:C185,C169)</f>
        <v>2</v>
      </c>
      <c r="R169" s="44">
        <f>SUMIFS(R172:R185,C172:C185,C169)</f>
        <v>0</v>
      </c>
      <c r="S169" s="44">
        <f>SUMIFS(S172:S185,C172:C185,C169)</f>
        <v>0</v>
      </c>
      <c r="T169" s="44">
        <f>SUMIFS(T172:T185,C172:C185,C169)</f>
        <v>4</v>
      </c>
      <c r="U169" s="45"/>
      <c r="V169" s="46">
        <f>SUM(U172:U197)</f>
        <v>5</v>
      </c>
      <c r="X169" s="55" t="s">
        <v>556</v>
      </c>
      <c r="Y169" s="39"/>
      <c r="Z169" s="535" t="s">
        <v>29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BR169" s="55" t="s">
        <v>556</v>
      </c>
      <c r="BS169" s="39"/>
      <c r="BT169" s="535" t="s">
        <v>29</v>
      </c>
      <c r="BU169" s="41">
        <f>0.5*(CC169+CD169+CE169)+CF169+CH169+2*(CI169+CJ169)</f>
        <v>0</v>
      </c>
      <c r="BV169" s="536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537" t="s">
        <v>558</v>
      </c>
      <c r="CP169" s="451"/>
      <c r="CQ169" s="535" t="s">
        <v>36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39"/>
      <c r="CU169" s="39"/>
      <c r="CV169" s="39"/>
      <c r="CW169" s="39"/>
      <c r="CX169" s="39"/>
      <c r="CY169" s="39"/>
      <c r="CZ169" s="44">
        <f>SUMIFS(CZ172:CZ187,CQ172:CQ187,CQ169)</f>
        <v>0</v>
      </c>
      <c r="DA169" s="44">
        <f>SUMIFS(DA172:DA187,CQ172:CQ187,CQ169)</f>
        <v>0</v>
      </c>
      <c r="DB169" s="44">
        <f>SUMIFS(DB172:DB187,CQ172:CQ187,CQ169)</f>
        <v>0</v>
      </c>
      <c r="DC169" s="44">
        <f>SUMIFS(DC172:DC187,CQ172:CQ187,CQ169)</f>
        <v>0</v>
      </c>
      <c r="DD169" s="44">
        <f>SUMIFS(DD172:DD187,CQ172:CQ187,CQ169)</f>
        <v>0</v>
      </c>
      <c r="DE169" s="44">
        <f>SUMIFS(DE172:DE187,CQ172:CQ187,CQ169)</f>
        <v>0</v>
      </c>
      <c r="DF169" s="44">
        <f>SUMIFS(DF172:DF187,CQ172:CQ187,CQ169)</f>
        <v>0</v>
      </c>
      <c r="DG169" s="44">
        <f>SUMIFS(DG172:DG187,CQ172:CQ187,CQ169)</f>
        <v>0</v>
      </c>
      <c r="DH169" s="44">
        <f>SUMIFS(DH172:DH187,CQ172:CQ187,CQ169)</f>
        <v>0</v>
      </c>
      <c r="DI169" s="45"/>
      <c r="DJ169" s="46"/>
    </row>
    <row r="170" spans="1:114" ht="24.6" x14ac:dyDescent="0.3">
      <c r="A170" s="38" t="s">
        <v>153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SUMIFS(L172:L185,C172:C185,C170)</f>
        <v>0</v>
      </c>
      <c r="M170" s="44">
        <f>SUMIFS(M172:M185,C172:C185,C170)</f>
        <v>0</v>
      </c>
      <c r="N170" s="44">
        <f>SUMIFS(N172:N185,C172:C185,C170)</f>
        <v>0</v>
      </c>
      <c r="O170" s="44">
        <f>SUMIFS(O172:O185,C172:C185,C170)</f>
        <v>0</v>
      </c>
      <c r="P170" s="44">
        <f>SUMIFS(P172:P185,C172:C185,C170)</f>
        <v>0</v>
      </c>
      <c r="Q170" s="44">
        <f>SUMIFS(Q172:Q185,C172:C185,C170)</f>
        <v>0</v>
      </c>
      <c r="R170" s="44">
        <f>SUMIFS(R172:R185,C172:C185,C170)</f>
        <v>0</v>
      </c>
      <c r="S170" s="44">
        <f>SUMIFS(S172:S185,C172:C185,C170)</f>
        <v>0</v>
      </c>
      <c r="T170" s="44">
        <f>SUMIFS(T172:T185,C172:C185,C170)</f>
        <v>0</v>
      </c>
      <c r="U170" s="45"/>
      <c r="V170" s="46"/>
      <c r="W170" s="32"/>
      <c r="X170" s="55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55" t="s">
        <v>558</v>
      </c>
      <c r="BS170" s="451"/>
      <c r="BT170" s="535" t="s">
        <v>36</v>
      </c>
      <c r="BU170" s="41">
        <f>0.5*(CC170+CD170+CE170)+CF170+CH170+2*(CI170+CJ170)</f>
        <v>0</v>
      </c>
      <c r="BV170" s="536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</row>
    <row r="171" spans="1:114" ht="121.2" customHeight="1" x14ac:dyDescent="0.25">
      <c r="A171" s="1739" t="s">
        <v>559</v>
      </c>
      <c r="B171" s="1768"/>
      <c r="C171" s="1768"/>
      <c r="D171" s="1768"/>
      <c r="E171" s="1768"/>
      <c r="F171" s="1768"/>
      <c r="G171" s="1768"/>
      <c r="H171" s="1768"/>
      <c r="I171" s="1768"/>
      <c r="J171" s="1768"/>
      <c r="K171" s="1768"/>
      <c r="L171" s="1768"/>
      <c r="M171" s="1768"/>
      <c r="N171" s="1768"/>
      <c r="O171" s="1768"/>
      <c r="P171" s="1768"/>
      <c r="Q171" s="1768"/>
      <c r="R171" s="1768"/>
      <c r="S171" s="1768"/>
      <c r="T171" s="1768"/>
      <c r="U171" s="1768"/>
      <c r="V171" s="1769"/>
      <c r="W171" s="29"/>
      <c r="X171" s="208"/>
      <c r="Y171" s="62"/>
      <c r="AH171" s="36"/>
      <c r="AI171" s="22"/>
      <c r="AJ171" s="22"/>
      <c r="AK171" s="22"/>
      <c r="AL171" s="22"/>
      <c r="AM171" s="22"/>
      <c r="AN171" s="22"/>
      <c r="AO171" s="22"/>
      <c r="AP171" s="22"/>
      <c r="AQ171" s="22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</row>
    <row r="172" spans="1:114" ht="127.2" thickBot="1" x14ac:dyDescent="0.3">
      <c r="A172" s="586" t="s">
        <v>560</v>
      </c>
      <c r="B172" s="587" t="s">
        <v>561</v>
      </c>
      <c r="C172" s="81" t="s">
        <v>29</v>
      </c>
      <c r="D172" s="81">
        <f>0.5*(L172+M172+N172)+O172+Q172+2*(R172+S172)</f>
        <v>0</v>
      </c>
      <c r="E172" s="81">
        <f>L172*0.5+M172*0.5+N172*0.5+O172+P172+Q172+2*(R172+S172+T172)</f>
        <v>4</v>
      </c>
      <c r="F172" s="588"/>
      <c r="G172" s="589" t="s">
        <v>63</v>
      </c>
      <c r="H172" s="588"/>
      <c r="I172" s="588"/>
      <c r="J172" s="588"/>
      <c r="K172" s="268" t="s">
        <v>562</v>
      </c>
      <c r="L172" s="588"/>
      <c r="M172" s="588"/>
      <c r="N172" s="588"/>
      <c r="O172" s="588"/>
      <c r="P172" s="588"/>
      <c r="Q172" s="588"/>
      <c r="R172" s="590"/>
      <c r="S172" s="205"/>
      <c r="T172" s="591">
        <v>2</v>
      </c>
      <c r="U172" s="592">
        <v>1</v>
      </c>
      <c r="V172" s="588"/>
      <c r="X172" s="208"/>
      <c r="Y172" s="62"/>
      <c r="AH172" s="36"/>
      <c r="AI172" s="22"/>
      <c r="AJ172" s="22"/>
      <c r="AK172" s="22"/>
      <c r="AL172" s="22"/>
      <c r="AM172" s="22"/>
      <c r="AN172" s="22"/>
      <c r="AO172" s="22"/>
      <c r="AP172" s="22"/>
      <c r="AQ172" s="22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CZ172" s="3"/>
      <c r="DA172" s="3"/>
      <c r="DB172" s="22"/>
      <c r="DC172" s="3"/>
      <c r="DD172" s="3"/>
      <c r="DE172" s="3"/>
      <c r="DF172" s="3"/>
      <c r="DG172" s="3"/>
      <c r="DH172" s="3"/>
    </row>
    <row r="173" spans="1:114" ht="157.19999999999999" outlineLevel="1" thickTop="1" x14ac:dyDescent="0.3">
      <c r="A173" s="538" t="s">
        <v>560</v>
      </c>
      <c r="B173" s="80" t="s">
        <v>563</v>
      </c>
      <c r="C173" s="102" t="s">
        <v>29</v>
      </c>
      <c r="D173" s="102">
        <f t="shared" ref="D173:D177" si="68">0.5*(L173+M173+N173)+O173+Q173+2*(R173+S173)</f>
        <v>0</v>
      </c>
      <c r="E173" s="102">
        <f t="shared" ref="E173:E177" si="69">L173*0.5+M173*0.5+N173*0.5+O173+P173+Q173+2*(R173+S173+T173)</f>
        <v>0</v>
      </c>
      <c r="F173" s="103"/>
      <c r="G173" s="124" t="s">
        <v>77</v>
      </c>
      <c r="H173" s="125" t="s">
        <v>50</v>
      </c>
      <c r="I173" s="82"/>
      <c r="J173" s="82"/>
      <c r="K173" s="126" t="s">
        <v>564</v>
      </c>
      <c r="L173" s="155"/>
      <c r="M173" s="155"/>
      <c r="N173" s="155"/>
      <c r="O173" s="155"/>
      <c r="P173" s="155"/>
      <c r="Q173" s="155"/>
      <c r="R173" s="155"/>
      <c r="S173" s="302"/>
      <c r="T173" s="155"/>
      <c r="U173" s="408">
        <v>1</v>
      </c>
      <c r="V173" s="546"/>
      <c r="W173" s="29"/>
      <c r="X173" s="208"/>
      <c r="Y173" s="62"/>
      <c r="AH173" s="36"/>
      <c r="AI173" s="22"/>
      <c r="AJ173" s="22"/>
      <c r="AK173" s="22"/>
      <c r="AL173" s="22"/>
      <c r="AM173" s="22"/>
      <c r="AN173" s="22"/>
      <c r="AO173" s="22"/>
      <c r="AP173" s="22"/>
      <c r="AQ173" s="22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CZ173" s="3"/>
      <c r="DA173" s="3"/>
      <c r="DB173" s="22"/>
      <c r="DC173" s="3"/>
      <c r="DD173" s="3"/>
      <c r="DE173" s="3"/>
      <c r="DF173" s="3"/>
      <c r="DG173" s="3"/>
      <c r="DH173" s="3"/>
    </row>
    <row r="174" spans="1:114" ht="139.80000000000001" outlineLevel="1" thickBot="1" x14ac:dyDescent="0.45">
      <c r="A174" s="538" t="s">
        <v>560</v>
      </c>
      <c r="B174" s="80" t="s">
        <v>565</v>
      </c>
      <c r="C174" s="102" t="s">
        <v>29</v>
      </c>
      <c r="D174" s="102">
        <f t="shared" si="68"/>
        <v>0.5</v>
      </c>
      <c r="E174" s="102">
        <f t="shared" si="69"/>
        <v>0.5</v>
      </c>
      <c r="F174" s="103"/>
      <c r="G174" s="22" t="s">
        <v>63</v>
      </c>
      <c r="H174" s="541"/>
      <c r="I174" s="523" t="s">
        <v>42</v>
      </c>
      <c r="J174" s="73"/>
      <c r="K174" s="140" t="s">
        <v>3</v>
      </c>
      <c r="L174" s="542">
        <v>1</v>
      </c>
      <c r="M174" s="482"/>
      <c r="N174" s="482"/>
      <c r="O174" s="160"/>
      <c r="P174" s="160"/>
      <c r="Q174" s="540"/>
      <c r="R174" s="160"/>
      <c r="S174" s="482"/>
      <c r="T174" s="160"/>
      <c r="U174" s="408">
        <v>0.5</v>
      </c>
      <c r="V174" s="546"/>
      <c r="W174" s="29"/>
      <c r="X174" s="208"/>
      <c r="Y174" s="62"/>
      <c r="AH174" s="36"/>
      <c r="AI174" s="22"/>
      <c r="AJ174" s="22"/>
      <c r="AK174" s="22"/>
      <c r="AL174" s="22"/>
      <c r="AM174" s="22"/>
      <c r="AN174" s="22"/>
      <c r="AO174" s="22"/>
      <c r="AP174" s="22"/>
      <c r="AQ174" s="22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CZ174" s="3"/>
      <c r="DA174" s="3"/>
      <c r="DB174" s="22"/>
      <c r="DC174" s="3"/>
      <c r="DD174" s="3"/>
      <c r="DE174" s="3"/>
      <c r="DF174" s="3"/>
      <c r="DG174" s="3"/>
      <c r="DH174" s="3"/>
    </row>
    <row r="175" spans="1:114" ht="127.8" outlineLevel="1" thickTop="1" thickBot="1" x14ac:dyDescent="0.45">
      <c r="A175" s="538" t="s">
        <v>560</v>
      </c>
      <c r="B175" s="80" t="s">
        <v>566</v>
      </c>
      <c r="C175" s="102" t="s">
        <v>29</v>
      </c>
      <c r="D175" s="102">
        <f t="shared" si="68"/>
        <v>2</v>
      </c>
      <c r="E175" s="102">
        <f t="shared" si="69"/>
        <v>6</v>
      </c>
      <c r="F175" s="103"/>
      <c r="G175" s="22" t="s">
        <v>68</v>
      </c>
      <c r="H175" s="106"/>
      <c r="I175" s="523" t="s">
        <v>42</v>
      </c>
      <c r="J175" s="73"/>
      <c r="K175" s="23" t="s">
        <v>567</v>
      </c>
      <c r="L175" s="155"/>
      <c r="M175" s="159"/>
      <c r="N175" s="160"/>
      <c r="O175" s="159"/>
      <c r="P175" s="159"/>
      <c r="Q175" s="539">
        <v>2</v>
      </c>
      <c r="R175" s="360"/>
      <c r="S175" s="360"/>
      <c r="T175" s="543">
        <v>2</v>
      </c>
      <c r="U175" s="408">
        <v>0.5</v>
      </c>
      <c r="V175" s="546"/>
      <c r="W175" s="29"/>
      <c r="X175" s="208"/>
      <c r="Y175" s="62"/>
      <c r="AH175" s="36"/>
      <c r="AI175" s="22"/>
      <c r="AJ175" s="22"/>
      <c r="AK175" s="22"/>
      <c r="AL175" s="22"/>
      <c r="AM175" s="22"/>
      <c r="AN175" s="22"/>
      <c r="AO175" s="22"/>
      <c r="AP175" s="22"/>
      <c r="AQ175" s="22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CZ175" s="3"/>
      <c r="DA175" s="3"/>
      <c r="DB175" s="22"/>
      <c r="DC175" s="3"/>
      <c r="DD175" s="3"/>
      <c r="DE175" s="3"/>
      <c r="DF175" s="3"/>
      <c r="DG175" s="3"/>
      <c r="DH175" s="3"/>
    </row>
    <row r="176" spans="1:114" ht="127.2" outlineLevel="1" thickTop="1" x14ac:dyDescent="0.4">
      <c r="A176" s="538" t="s">
        <v>560</v>
      </c>
      <c r="B176" s="177" t="s">
        <v>568</v>
      </c>
      <c r="C176" s="102" t="s">
        <v>29</v>
      </c>
      <c r="D176" s="102">
        <f t="shared" si="68"/>
        <v>0.5</v>
      </c>
      <c r="E176" s="102">
        <f t="shared" si="69"/>
        <v>0.5</v>
      </c>
      <c r="F176" s="103"/>
      <c r="G176" s="22" t="s">
        <v>63</v>
      </c>
      <c r="H176" s="546"/>
      <c r="I176" s="541"/>
      <c r="J176" s="541"/>
      <c r="K176" s="140" t="s">
        <v>3</v>
      </c>
      <c r="L176" s="544">
        <v>1</v>
      </c>
      <c r="M176" s="159"/>
      <c r="N176" s="159"/>
      <c r="O176" s="159"/>
      <c r="P176" s="482"/>
      <c r="Q176" s="540"/>
      <c r="R176" s="160"/>
      <c r="S176" s="330"/>
      <c r="T176" s="160"/>
      <c r="U176" s="408">
        <v>1</v>
      </c>
      <c r="V176" s="546"/>
      <c r="W176" s="29"/>
      <c r="X176" s="208"/>
      <c r="Y176" s="62"/>
      <c r="AH176" s="36"/>
      <c r="AI176" s="22"/>
      <c r="AJ176" s="22"/>
      <c r="AK176" s="22"/>
      <c r="AL176" s="22"/>
      <c r="AM176" s="22"/>
      <c r="AN176" s="22"/>
      <c r="AO176" s="22"/>
      <c r="AP176" s="22"/>
      <c r="AQ176" s="22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CZ176" s="3"/>
      <c r="DA176" s="3"/>
      <c r="DB176" s="22"/>
      <c r="DC176" s="3"/>
      <c r="DD176" s="3"/>
      <c r="DE176" s="3"/>
      <c r="DF176" s="3"/>
      <c r="DG176" s="3"/>
      <c r="DH176" s="3"/>
    </row>
    <row r="177" spans="1:112" ht="189" customHeight="1" outlineLevel="1" x14ac:dyDescent="0.3">
      <c r="A177" s="538" t="s">
        <v>560</v>
      </c>
      <c r="B177" s="80" t="s">
        <v>569</v>
      </c>
      <c r="C177" s="102" t="s">
        <v>29</v>
      </c>
      <c r="D177" s="102">
        <f t="shared" si="68"/>
        <v>2</v>
      </c>
      <c r="E177" s="102">
        <f t="shared" si="69"/>
        <v>2</v>
      </c>
      <c r="F177" s="103"/>
      <c r="G177" s="22" t="s">
        <v>45</v>
      </c>
      <c r="H177" s="23"/>
      <c r="I177" s="103"/>
      <c r="J177" s="73"/>
      <c r="K177" s="23" t="s">
        <v>570</v>
      </c>
      <c r="L177" s="539">
        <v>1</v>
      </c>
      <c r="M177" s="539">
        <v>1</v>
      </c>
      <c r="N177" s="169"/>
      <c r="O177" s="539">
        <v>1</v>
      </c>
      <c r="P177" s="169"/>
      <c r="Q177" s="169"/>
      <c r="R177" s="169"/>
      <c r="S177" s="169"/>
      <c r="T177" s="169"/>
      <c r="U177" s="408">
        <v>1</v>
      </c>
      <c r="V177" s="546"/>
      <c r="W177" s="29"/>
      <c r="X177" s="208"/>
      <c r="Y177" s="62"/>
      <c r="AH177" s="36"/>
      <c r="AI177" s="22"/>
      <c r="AJ177" s="22"/>
      <c r="AK177" s="22"/>
      <c r="AL177" s="22"/>
      <c r="AM177" s="22"/>
      <c r="AN177" s="22"/>
      <c r="AO177" s="22"/>
      <c r="AP177" s="22"/>
      <c r="AQ177" s="22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CZ177" s="3"/>
      <c r="DA177" s="3"/>
      <c r="DB177" s="22"/>
      <c r="DC177" s="3"/>
      <c r="DD177" s="3"/>
      <c r="DE177" s="3"/>
      <c r="DF177" s="3"/>
      <c r="DG177" s="3"/>
      <c r="DH177" s="3"/>
    </row>
    <row r="178" spans="1:112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208"/>
      <c r="Y178" s="62"/>
      <c r="AH178" s="36"/>
      <c r="AI178" s="22"/>
      <c r="AJ178" s="22"/>
      <c r="AK178" s="22"/>
      <c r="AL178" s="22"/>
      <c r="AM178" s="22"/>
      <c r="AN178" s="22"/>
      <c r="AO178" s="22"/>
      <c r="AP178" s="22"/>
      <c r="AQ178" s="22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CZ178" s="3"/>
      <c r="DA178" s="3"/>
      <c r="DB178" s="22"/>
      <c r="DC178" s="3"/>
      <c r="DD178" s="3"/>
      <c r="DE178" s="3"/>
      <c r="DF178" s="3"/>
      <c r="DG178" s="3"/>
      <c r="DH178" s="3"/>
    </row>
    <row r="179" spans="1:112" outlineLevel="1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208"/>
      <c r="Y179" s="62"/>
      <c r="AH179" s="36"/>
      <c r="AI179" s="22"/>
      <c r="AJ179" s="22"/>
      <c r="AK179" s="22"/>
      <c r="AL179" s="22"/>
      <c r="AM179" s="22"/>
      <c r="AN179" s="22"/>
      <c r="AO179" s="22"/>
      <c r="AP179" s="22"/>
      <c r="AQ179" s="22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CZ179" s="3"/>
      <c r="DA179" s="3"/>
      <c r="DB179" s="22"/>
      <c r="DC179" s="3"/>
      <c r="DD179" s="3"/>
      <c r="DE179" s="3"/>
      <c r="DF179" s="3"/>
      <c r="DG179" s="3"/>
      <c r="DH179" s="3"/>
    </row>
    <row r="180" spans="1:112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208"/>
      <c r="Y180" s="62"/>
      <c r="AH180" s="36"/>
      <c r="AI180" s="22"/>
      <c r="AJ180" s="22"/>
      <c r="AK180" s="22"/>
      <c r="AL180" s="22"/>
      <c r="AM180" s="22"/>
      <c r="AN180" s="22"/>
      <c r="AO180" s="22"/>
      <c r="AP180" s="22"/>
      <c r="AQ180" s="22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CZ180" s="3"/>
      <c r="DA180" s="3"/>
      <c r="DB180" s="22"/>
      <c r="DC180" s="3"/>
      <c r="DD180" s="3"/>
      <c r="DE180" s="3"/>
      <c r="DF180" s="3"/>
      <c r="DG180" s="3"/>
      <c r="DH180" s="3"/>
    </row>
    <row r="181" spans="1:112" ht="189.75" customHeight="1" outlineLevel="1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208"/>
      <c r="Y181" s="62"/>
      <c r="AH181" s="36"/>
      <c r="AI181" s="22"/>
      <c r="AJ181" s="22"/>
      <c r="AK181" s="22"/>
      <c r="AL181" s="22"/>
      <c r="AM181" s="22"/>
      <c r="AN181" s="22"/>
      <c r="AO181" s="22"/>
      <c r="AP181" s="22"/>
      <c r="AQ181" s="22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CZ181" s="3"/>
      <c r="DA181" s="3"/>
      <c r="DB181" s="22"/>
      <c r="DC181" s="3"/>
      <c r="DD181" s="3"/>
      <c r="DE181" s="3"/>
      <c r="DF181" s="3"/>
      <c r="DG181" s="3"/>
      <c r="DH181" s="3"/>
    </row>
    <row r="182" spans="1:112" outlineLevel="1" x14ac:dyDescent="0.2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208"/>
      <c r="Y182" s="62"/>
      <c r="AH182" s="36"/>
      <c r="AI182" s="22"/>
      <c r="AJ182" s="22"/>
      <c r="AK182" s="22"/>
      <c r="AL182" s="22"/>
      <c r="AM182" s="22"/>
      <c r="AN182" s="22"/>
      <c r="AO182" s="22"/>
      <c r="AP182" s="22"/>
      <c r="AQ182" s="22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Z182" s="3"/>
      <c r="DA182" s="3"/>
      <c r="DB182" s="22"/>
      <c r="DC182" s="3"/>
      <c r="DD182" s="3"/>
      <c r="DE182" s="3"/>
      <c r="DF182" s="3"/>
      <c r="DG182" s="3"/>
      <c r="DH182" s="3"/>
    </row>
    <row r="183" spans="1:112" ht="121.5" customHeight="1" outlineLevel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Z183" s="3"/>
      <c r="DA183" s="3"/>
      <c r="DB183" s="22"/>
      <c r="DC183" s="3"/>
      <c r="DD183" s="3"/>
      <c r="DE183" s="3"/>
      <c r="DF183" s="3"/>
      <c r="DG183" s="3"/>
      <c r="DH183" s="3"/>
    </row>
    <row r="184" spans="1:112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Z184" s="3"/>
      <c r="DA184" s="3"/>
      <c r="DB184" s="22"/>
      <c r="DC184" s="3"/>
      <c r="DD184" s="3"/>
      <c r="DE184" s="3"/>
      <c r="DF184" s="3"/>
      <c r="DG184" s="3"/>
      <c r="DH184" s="3"/>
    </row>
    <row r="185" spans="1:112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Z185" s="3"/>
      <c r="DA185" s="3"/>
      <c r="DB185" s="22"/>
      <c r="DC185" s="3"/>
      <c r="DD185" s="3"/>
      <c r="DE185" s="3"/>
      <c r="DF185" s="3"/>
      <c r="DG185" s="3"/>
      <c r="DH185" s="3"/>
    </row>
    <row r="186" spans="1:112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Z186" s="3"/>
      <c r="DA186" s="3"/>
      <c r="DB186" s="22"/>
      <c r="DC186" s="3"/>
      <c r="DD186" s="3"/>
      <c r="DE186" s="3"/>
      <c r="DF186" s="3"/>
      <c r="DG186" s="3"/>
      <c r="DH186" s="3"/>
    </row>
    <row r="187" spans="1:112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Z187" s="3"/>
      <c r="DA187" s="3"/>
      <c r="DB187" s="22"/>
      <c r="DC187" s="3"/>
      <c r="DD187" s="3"/>
      <c r="DE187" s="3"/>
      <c r="DF187" s="3"/>
      <c r="DG187" s="3"/>
      <c r="DH187" s="3"/>
    </row>
    <row r="188" spans="1:112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Z188" s="3"/>
      <c r="DA188" s="3"/>
      <c r="DB188" s="22"/>
      <c r="DC188" s="3"/>
      <c r="DD188" s="3"/>
      <c r="DE188" s="3"/>
      <c r="DF188" s="3"/>
      <c r="DG188" s="3"/>
      <c r="DH188" s="3"/>
    </row>
    <row r="189" spans="1:112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Z189" s="3"/>
      <c r="DA189" s="3"/>
      <c r="DB189" s="22"/>
      <c r="DC189" s="3"/>
      <c r="DD189" s="3"/>
      <c r="DE189" s="3"/>
      <c r="DF189" s="3"/>
      <c r="DG189" s="3"/>
      <c r="DH189" s="3"/>
    </row>
    <row r="190" spans="1:112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Z190" s="3"/>
      <c r="DA190" s="3"/>
      <c r="DB190" s="22"/>
      <c r="DC190" s="3"/>
      <c r="DD190" s="3"/>
      <c r="DE190" s="3"/>
      <c r="DF190" s="3"/>
      <c r="DG190" s="3"/>
      <c r="DH190" s="3"/>
    </row>
    <row r="191" spans="1:112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Z191" s="3"/>
      <c r="DA191" s="3"/>
      <c r="DB191" s="22"/>
      <c r="DC191" s="3"/>
      <c r="DD191" s="3"/>
      <c r="DE191" s="3"/>
      <c r="DF191" s="3"/>
      <c r="DG191" s="3"/>
      <c r="DH191" s="3"/>
    </row>
    <row r="192" spans="1:112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Z192" s="3"/>
      <c r="DA192" s="3"/>
      <c r="DB192" s="22"/>
      <c r="DC192" s="3"/>
      <c r="DD192" s="3"/>
      <c r="DE192" s="3"/>
      <c r="DF192" s="3"/>
      <c r="DG192" s="3"/>
      <c r="DH192" s="3"/>
    </row>
    <row r="193" spans="1:112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Z193" s="3"/>
      <c r="DA193" s="3"/>
      <c r="DB193" s="22"/>
      <c r="DC193" s="3"/>
      <c r="DD193" s="3"/>
      <c r="DE193" s="3"/>
      <c r="DF193" s="3"/>
      <c r="DG193" s="3"/>
      <c r="DH193" s="3"/>
    </row>
    <row r="194" spans="1:112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Z194" s="3"/>
      <c r="DA194" s="3"/>
      <c r="DB194" s="22"/>
      <c r="DC194" s="3"/>
      <c r="DD194" s="3"/>
      <c r="DE194" s="3"/>
      <c r="DF194" s="3"/>
      <c r="DG194" s="3"/>
      <c r="DH194" s="3"/>
    </row>
    <row r="195" spans="1:112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Z195" s="3"/>
      <c r="DA195" s="3"/>
      <c r="DB195" s="22"/>
      <c r="DC195" s="3"/>
      <c r="DD195" s="3"/>
      <c r="DE195" s="3"/>
      <c r="DF195" s="3"/>
      <c r="DG195" s="3"/>
      <c r="DH195" s="3"/>
    </row>
    <row r="196" spans="1:112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Z196" s="3"/>
      <c r="DA196" s="3"/>
      <c r="DB196" s="22"/>
      <c r="DC196" s="3"/>
      <c r="DD196" s="3"/>
      <c r="DE196" s="3"/>
      <c r="DF196" s="3"/>
      <c r="DG196" s="3"/>
      <c r="DH196" s="3"/>
    </row>
    <row r="197" spans="1:112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Z197" s="3"/>
      <c r="DA197" s="3"/>
      <c r="DB197" s="22"/>
      <c r="DC197" s="3"/>
      <c r="DD197" s="3"/>
      <c r="DE197" s="3"/>
      <c r="DF197" s="3"/>
      <c r="DG197" s="3"/>
      <c r="DH197" s="3"/>
    </row>
    <row r="198" spans="1:112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Z198" s="3"/>
      <c r="DA198" s="3"/>
      <c r="DB198" s="22"/>
      <c r="DC198" s="3"/>
      <c r="DD198" s="3"/>
      <c r="DE198" s="3"/>
      <c r="DF198" s="3"/>
      <c r="DG198" s="3"/>
      <c r="DH198" s="3"/>
    </row>
    <row r="199" spans="1:112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Z199" s="3"/>
      <c r="DA199" s="3"/>
      <c r="DB199" s="22"/>
      <c r="DC199" s="3"/>
      <c r="DD199" s="3"/>
      <c r="DE199" s="3"/>
      <c r="DF199" s="3"/>
      <c r="DG199" s="3"/>
      <c r="DH199" s="3"/>
    </row>
    <row r="200" spans="1:112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Z200" s="3"/>
      <c r="DA200" s="3"/>
      <c r="DB200" s="22"/>
      <c r="DC200" s="3"/>
      <c r="DD200" s="3"/>
      <c r="DE200" s="3"/>
      <c r="DF200" s="3"/>
      <c r="DG200" s="3"/>
      <c r="DH200" s="3"/>
    </row>
    <row r="201" spans="1:112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Z201" s="3"/>
      <c r="DA201" s="3"/>
      <c r="DB201" s="22"/>
      <c r="DC201" s="3"/>
      <c r="DD201" s="3"/>
      <c r="DE201" s="3"/>
      <c r="DF201" s="3"/>
      <c r="DG201" s="3"/>
      <c r="DH201" s="3"/>
    </row>
    <row r="202" spans="1:112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Z202" s="3"/>
      <c r="DA202" s="3"/>
      <c r="DB202" s="22"/>
      <c r="DC202" s="3"/>
      <c r="DD202" s="3"/>
      <c r="DE202" s="3"/>
      <c r="DF202" s="3"/>
      <c r="DG202" s="3"/>
      <c r="DH202" s="3"/>
    </row>
    <row r="203" spans="1:112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</row>
    <row r="204" spans="1:112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</row>
    <row r="205" spans="1:112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</row>
    <row r="206" spans="1:112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</row>
    <row r="207" spans="1:112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</row>
    <row r="208" spans="1:112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</row>
    <row r="209" spans="1:91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</row>
    <row r="210" spans="1:91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</row>
    <row r="211" spans="1:91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</row>
    <row r="212" spans="1:91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</row>
    <row r="213" spans="1:91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</row>
    <row r="214" spans="1:91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</row>
    <row r="215" spans="1:91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</row>
    <row r="216" spans="1:91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</row>
    <row r="217" spans="1:91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</row>
    <row r="218" spans="1:91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</row>
    <row r="219" spans="1:91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</row>
    <row r="220" spans="1:91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</row>
    <row r="221" spans="1:91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</row>
    <row r="222" spans="1:91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</row>
    <row r="223" spans="1:91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</row>
    <row r="224" spans="1:91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</row>
    <row r="225" spans="71:91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</row>
    <row r="226" spans="71:91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</row>
    <row r="227" spans="71:91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</row>
    <row r="228" spans="71:91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</row>
    <row r="229" spans="71:91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</row>
    <row r="230" spans="71:91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</row>
    <row r="231" spans="71:91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</row>
    <row r="232" spans="71:91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</row>
    <row r="233" spans="71:91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</row>
    <row r="234" spans="71:91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</row>
    <row r="235" spans="71:91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</row>
    <row r="236" spans="71:91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</row>
    <row r="237" spans="71:91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</row>
    <row r="238" spans="71:91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</row>
    <row r="239" spans="71:91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</row>
    <row r="240" spans="71:91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</row>
    <row r="241" spans="71:91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</row>
    <row r="242" spans="71:91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</row>
    <row r="243" spans="71:91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</row>
    <row r="244" spans="71:91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</row>
    <row r="245" spans="71:91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</row>
    <row r="246" spans="71:91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</row>
    <row r="247" spans="71:91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</row>
    <row r="248" spans="71:91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</row>
    <row r="249" spans="71:91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</row>
    <row r="250" spans="71:91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</row>
    <row r="251" spans="71:91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</row>
    <row r="252" spans="71:91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</row>
    <row r="253" spans="71:91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</row>
    <row r="254" spans="71:91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</row>
    <row r="255" spans="71:91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</row>
    <row r="256" spans="71:91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</row>
    <row r="257" spans="71:91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</row>
    <row r="258" spans="71:91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</row>
    <row r="259" spans="71:91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</row>
    <row r="260" spans="71:91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</row>
    <row r="261" spans="71:91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</row>
    <row r="262" spans="71:91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</row>
    <row r="263" spans="71:91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</row>
    <row r="264" spans="71:91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</row>
    <row r="265" spans="71:91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</row>
    <row r="266" spans="71:91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</row>
    <row r="267" spans="71:91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</row>
    <row r="268" spans="71:91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</row>
    <row r="269" spans="71:91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</row>
    <row r="270" spans="71:91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</row>
    <row r="271" spans="71:91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91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28"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A171:V171"/>
    <mergeCell ref="CX2:CX4"/>
    <mergeCell ref="BP2:BP4"/>
    <mergeCell ref="BS2:BS4"/>
    <mergeCell ref="CA2:CA4"/>
    <mergeCell ref="CM2:CM4"/>
    <mergeCell ref="CP2:CP4"/>
    <mergeCell ref="BW142:CB142"/>
    <mergeCell ref="CO49:DJ49"/>
    <mergeCell ref="CO117:DJ117"/>
    <mergeCell ref="A10:V10"/>
    <mergeCell ref="F9:T9"/>
    <mergeCell ref="BW48:CA48"/>
    <mergeCell ref="AC143:AH143"/>
    <mergeCell ref="CO116:CP116"/>
    <mergeCell ref="AZ124:BE124"/>
  </mergeCells>
  <conditionalFormatting sqref="D6:D7">
    <cfRule type="cellIs" dxfId="1473" priority="43" operator="lessThan">
      <formula>10.5</formula>
    </cfRule>
    <cfRule type="cellIs" dxfId="1472" priority="44" operator="greaterThan">
      <formula>10</formula>
    </cfRule>
  </conditionalFormatting>
  <conditionalFormatting sqref="D37:D38">
    <cfRule type="cellIs" dxfId="1471" priority="59" operator="lessThan">
      <formula>10.5</formula>
    </cfRule>
    <cfRule type="cellIs" dxfId="1470" priority="60" operator="greaterThan">
      <formula>10</formula>
    </cfRule>
  </conditionalFormatting>
  <conditionalFormatting sqref="D53:D54">
    <cfRule type="cellIs" dxfId="1469" priority="51" operator="lessThan">
      <formula>10.5</formula>
    </cfRule>
    <cfRule type="cellIs" dxfId="1468" priority="52" operator="greaterThan">
      <formula>10</formula>
    </cfRule>
  </conditionalFormatting>
  <conditionalFormatting sqref="D85:D86">
    <cfRule type="cellIs" dxfId="1467" priority="61" operator="lessThan">
      <formula>10.5</formula>
    </cfRule>
    <cfRule type="cellIs" dxfId="1466" priority="62" operator="greaterThan">
      <formula>10</formula>
    </cfRule>
  </conditionalFormatting>
  <conditionalFormatting sqref="D115:D116">
    <cfRule type="cellIs" dxfId="1465" priority="27" operator="lessThan">
      <formula>10.5</formula>
    </cfRule>
    <cfRule type="cellIs" dxfId="1464" priority="28" operator="greaterThan">
      <formula>10</formula>
    </cfRule>
  </conditionalFormatting>
  <conditionalFormatting sqref="D139:D140">
    <cfRule type="cellIs" dxfId="1463" priority="19" operator="lessThan">
      <formula>10.5</formula>
    </cfRule>
    <cfRule type="cellIs" dxfId="1462" priority="20" operator="greaterThan">
      <formula>10</formula>
    </cfRule>
  </conditionalFormatting>
  <conditionalFormatting sqref="D169:D170">
    <cfRule type="cellIs" dxfId="1461" priority="13" operator="lessThan">
      <formula>10.5</formula>
    </cfRule>
    <cfRule type="cellIs" dxfId="1460" priority="14" operator="greaterThan">
      <formula>10</formula>
    </cfRule>
  </conditionalFormatting>
  <conditionalFormatting sqref="AA6:AA7">
    <cfRule type="cellIs" dxfId="1459" priority="63" operator="lessThan">
      <formula>10.5</formula>
    </cfRule>
    <cfRule type="cellIs" dxfId="1458" priority="64" operator="greaterThan">
      <formula>10</formula>
    </cfRule>
  </conditionalFormatting>
  <conditionalFormatting sqref="AA37:AA38">
    <cfRule type="cellIs" dxfId="1457" priority="57" operator="lessThan">
      <formula>10.5</formula>
    </cfRule>
    <cfRule type="cellIs" dxfId="1456" priority="58" operator="greaterThan">
      <formula>10</formula>
    </cfRule>
  </conditionalFormatting>
  <conditionalFormatting sqref="AA53:AA54">
    <cfRule type="cellIs" dxfId="1455" priority="49" operator="lessThan">
      <formula>10.5</formula>
    </cfRule>
    <cfRule type="cellIs" dxfId="1454" priority="50" operator="greaterThan">
      <formula>10</formula>
    </cfRule>
  </conditionalFormatting>
  <conditionalFormatting sqref="AA85:AA86">
    <cfRule type="cellIs" dxfId="1453" priority="41" operator="lessThan">
      <formula>10.5</formula>
    </cfRule>
    <cfRule type="cellIs" dxfId="1452" priority="42" operator="greaterThan">
      <formula>10</formula>
    </cfRule>
  </conditionalFormatting>
  <conditionalFormatting sqref="AA115:AA116">
    <cfRule type="cellIs" dxfId="1451" priority="29" operator="lessThan">
      <formula>10.5</formula>
    </cfRule>
    <cfRule type="cellIs" dxfId="1450" priority="30" operator="greaterThan">
      <formula>10</formula>
    </cfRule>
  </conditionalFormatting>
  <conditionalFormatting sqref="AA139:AA140">
    <cfRule type="cellIs" dxfId="1449" priority="21" operator="lessThan">
      <formula>10.5</formula>
    </cfRule>
    <cfRule type="cellIs" dxfId="1448" priority="22" operator="greaterThan">
      <formula>10</formula>
    </cfRule>
  </conditionalFormatting>
  <conditionalFormatting sqref="AA169:AA170">
    <cfRule type="cellIs" dxfId="1447" priority="5" operator="lessThan">
      <formula>10.5</formula>
    </cfRule>
    <cfRule type="cellIs" dxfId="1446" priority="6" operator="greaterThan">
      <formula>10</formula>
    </cfRule>
  </conditionalFormatting>
  <conditionalFormatting sqref="AX6:AX7">
    <cfRule type="cellIs" dxfId="1445" priority="65" operator="lessThan">
      <formula>10.5</formula>
    </cfRule>
    <cfRule type="cellIs" dxfId="1444" priority="66" operator="greaterThan">
      <formula>10</formula>
    </cfRule>
  </conditionalFormatting>
  <conditionalFormatting sqref="AX37:AX38">
    <cfRule type="cellIs" dxfId="1443" priority="55" operator="lessThan">
      <formula>10.5</formula>
    </cfRule>
    <cfRule type="cellIs" dxfId="1442" priority="56" operator="greaterThan">
      <formula>10</formula>
    </cfRule>
  </conditionalFormatting>
  <conditionalFormatting sqref="AX53:AX54">
    <cfRule type="cellIs" dxfId="1441" priority="47" operator="lessThan">
      <formula>10.5</formula>
    </cfRule>
    <cfRule type="cellIs" dxfId="1440" priority="48" operator="greaterThan">
      <formula>10</formula>
    </cfRule>
  </conditionalFormatting>
  <conditionalFormatting sqref="AX85:AX86">
    <cfRule type="cellIs" dxfId="1439" priority="39" operator="lessThan">
      <formula>10.5</formula>
    </cfRule>
    <cfRule type="cellIs" dxfId="1438" priority="40" operator="greaterThan">
      <formula>10</formula>
    </cfRule>
  </conditionalFormatting>
  <conditionalFormatting sqref="AX115:AX116">
    <cfRule type="cellIs" dxfId="1437" priority="31" operator="lessThan">
      <formula>10.5</formula>
    </cfRule>
    <cfRule type="cellIs" dxfId="1436" priority="32" operator="greaterThan">
      <formula>10</formula>
    </cfRule>
  </conditionalFormatting>
  <conditionalFormatting sqref="AX139:AX140">
    <cfRule type="cellIs" dxfId="1435" priority="23" operator="lessThan">
      <formula>10.5</formula>
    </cfRule>
    <cfRule type="cellIs" dxfId="1434" priority="24" operator="greaterThan">
      <formula>10</formula>
    </cfRule>
  </conditionalFormatting>
  <conditionalFormatting sqref="AX169:AX170">
    <cfRule type="cellIs" dxfId="1433" priority="3" operator="lessThan">
      <formula>10.5</formula>
    </cfRule>
    <cfRule type="cellIs" dxfId="1432" priority="4" operator="greaterThan">
      <formula>10</formula>
    </cfRule>
  </conditionalFormatting>
  <conditionalFormatting sqref="BU6:BU7">
    <cfRule type="cellIs" dxfId="1431" priority="67" operator="lessThan">
      <formula>10.5</formula>
    </cfRule>
    <cfRule type="cellIs" dxfId="1430" priority="68" operator="greaterThan">
      <formula>10</formula>
    </cfRule>
  </conditionalFormatting>
  <conditionalFormatting sqref="BU37:BU38">
    <cfRule type="cellIs" dxfId="1429" priority="53" operator="lessThan">
      <formula>10.5</formula>
    </cfRule>
    <cfRule type="cellIs" dxfId="1428" priority="54" operator="greaterThan">
      <formula>10</formula>
    </cfRule>
  </conditionalFormatting>
  <conditionalFormatting sqref="BU53:BU54">
    <cfRule type="cellIs" dxfId="1427" priority="45" operator="lessThan">
      <formula>10.5</formula>
    </cfRule>
    <cfRule type="cellIs" dxfId="1426" priority="46" operator="greaterThan">
      <formula>10</formula>
    </cfRule>
  </conditionalFormatting>
  <conditionalFormatting sqref="BU85:BU86">
    <cfRule type="cellIs" dxfId="1425" priority="37" operator="lessThan">
      <formula>10.5</formula>
    </cfRule>
    <cfRule type="cellIs" dxfId="1424" priority="38" operator="greaterThan">
      <formula>10</formula>
    </cfRule>
  </conditionalFormatting>
  <conditionalFormatting sqref="BU115:BU116">
    <cfRule type="cellIs" dxfId="1423" priority="33" operator="lessThan">
      <formula>10.5</formula>
    </cfRule>
    <cfRule type="cellIs" dxfId="1422" priority="34" operator="greaterThan">
      <formula>10</formula>
    </cfRule>
  </conditionalFormatting>
  <conditionalFormatting sqref="BU139:BU140">
    <cfRule type="cellIs" dxfId="1421" priority="7" operator="lessThan">
      <formula>10.5</formula>
    </cfRule>
    <cfRule type="cellIs" dxfId="1420" priority="8" operator="greaterThan">
      <formula>10</formula>
    </cfRule>
  </conditionalFormatting>
  <conditionalFormatting sqref="BU169:BU170">
    <cfRule type="cellIs" dxfId="1419" priority="1" operator="lessThan">
      <formula>10.5</formula>
    </cfRule>
    <cfRule type="cellIs" dxfId="1418" priority="2" operator="greaterThan">
      <formula>10</formula>
    </cfRule>
  </conditionalFormatting>
  <conditionalFormatting sqref="CR6:CR7">
    <cfRule type="cellIs" dxfId="1417" priority="69" operator="lessThan">
      <formula>10.5</formula>
    </cfRule>
    <cfRule type="cellIs" dxfId="1416" priority="70" operator="greaterThan">
      <formula>10</formula>
    </cfRule>
  </conditionalFormatting>
  <conditionalFormatting sqref="CR37:CR38">
    <cfRule type="cellIs" dxfId="1415" priority="15" operator="lessThan">
      <formula>10.5</formula>
    </cfRule>
    <cfRule type="cellIs" dxfId="1414" priority="16" operator="greaterThan">
      <formula>10</formula>
    </cfRule>
  </conditionalFormatting>
  <conditionalFormatting sqref="CR53:CR54">
    <cfRule type="cellIs" dxfId="1413" priority="17" operator="lessThan">
      <formula>10.5</formula>
    </cfRule>
    <cfRule type="cellIs" dxfId="1412" priority="18" operator="greaterThan">
      <formula>10</formula>
    </cfRule>
  </conditionalFormatting>
  <conditionalFormatting sqref="CR85:CR86">
    <cfRule type="cellIs" dxfId="1411" priority="9" operator="lessThan">
      <formula>10.5</formula>
    </cfRule>
    <cfRule type="cellIs" dxfId="1410" priority="10" operator="greaterThan">
      <formula>10</formula>
    </cfRule>
  </conditionalFormatting>
  <conditionalFormatting sqref="CR115:CR116">
    <cfRule type="cellIs" dxfId="1409" priority="35" operator="lessThan">
      <formula>10.5</formula>
    </cfRule>
    <cfRule type="cellIs" dxfId="1408" priority="36" operator="greaterThan">
      <formula>10</formula>
    </cfRule>
  </conditionalFormatting>
  <conditionalFormatting sqref="CR139:CR140">
    <cfRule type="cellIs" dxfId="1407" priority="25" operator="lessThan">
      <formula>10.5</formula>
    </cfRule>
    <cfRule type="cellIs" dxfId="1406" priority="26" operator="greaterThan">
      <formula>10</formula>
    </cfRule>
  </conditionalFormatting>
  <conditionalFormatting sqref="CR168:CR169">
    <cfRule type="cellIs" dxfId="1405" priority="11" operator="lessThan">
      <formula>10.5</formula>
    </cfRule>
    <cfRule type="cellIs" dxfId="1404" priority="12" operator="greaterThan">
      <formula>10</formula>
    </cfRule>
  </conditionalFormatting>
  <hyperlinks>
    <hyperlink ref="AW3:AX3" location="Co_2_mercredi_B2" display="Co_2_mercredi_B2" xr:uid="{5F0D53F2-9C45-47A7-A65A-9D9DF8AD0227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167</xdr:row>
                    <xdr:rowOff>792480</xdr:rowOff>
                  </from>
                  <to>
                    <xdr:col>93</xdr:col>
                    <xdr:colOff>5135880</xdr:colOff>
                    <xdr:row>167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E65-24B2-417E-9A5D-3B4581E36168}">
  <sheetPr codeName="Feuil10">
    <pageSetUpPr fitToPage="1"/>
  </sheetPr>
  <dimension ref="A1:DP212"/>
  <sheetViews>
    <sheetView topLeftCell="AF1" zoomScale="60" zoomScaleNormal="60" workbookViewId="0">
      <pane ySplit="5" topLeftCell="A78" activePane="bottomLeft" state="frozenSplit"/>
      <selection activeCell="A10" sqref="A10:V10"/>
      <selection pane="bottomLeft" activeCell="A10" sqref="A10:V10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67.6640625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bestFit="1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22.33203125" style="208" bestFit="1" customWidth="1"/>
    <col min="48" max="48" width="103.44140625" style="62" customWidth="1"/>
    <col min="49" max="50" width="6.664062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6" width="6.6640625" style="289" customWidth="1" outlineLevel="1"/>
    <col min="97" max="97" width="6.6640625" style="288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664062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20" ht="18" thickBot="1" x14ac:dyDescent="0.35">
      <c r="A1" s="1756" t="s">
        <v>571</v>
      </c>
      <c r="B1" s="1756"/>
      <c r="C1" s="1756"/>
      <c r="D1" s="1756"/>
      <c r="E1" s="1756"/>
      <c r="F1" s="1756"/>
      <c r="G1" s="1756"/>
      <c r="H1" s="1756"/>
      <c r="I1" s="1756"/>
      <c r="J1" s="1756"/>
      <c r="K1" s="1756"/>
      <c r="L1" s="1756"/>
      <c r="M1" s="1756"/>
      <c r="N1" s="1756"/>
      <c r="O1" s="1756"/>
      <c r="P1" s="1756"/>
      <c r="Q1" s="1756"/>
      <c r="R1" s="1756"/>
      <c r="S1" s="1756"/>
      <c r="T1" s="1756"/>
      <c r="U1" s="1756"/>
      <c r="V1" s="1756"/>
      <c r="W1" s="1756"/>
      <c r="X1" s="1756"/>
      <c r="Y1" s="1756"/>
      <c r="Z1" s="1756"/>
      <c r="AA1" s="1756"/>
      <c r="AB1" s="1756"/>
      <c r="AC1" s="1756"/>
      <c r="AD1" s="1756"/>
      <c r="AE1" s="1756"/>
      <c r="AF1" s="1756"/>
      <c r="AG1" s="1756"/>
      <c r="AH1" s="1756"/>
      <c r="AI1" s="1756"/>
      <c r="AJ1" s="1756"/>
      <c r="AK1" s="1756"/>
      <c r="AL1" s="1756"/>
      <c r="AM1" s="1756"/>
      <c r="AN1" s="1756"/>
      <c r="AO1" s="1756"/>
      <c r="AP1" s="1756"/>
      <c r="AQ1" s="1756"/>
      <c r="AR1" s="1756"/>
      <c r="AS1" s="1756"/>
      <c r="AT1" s="1756"/>
      <c r="AU1" s="1756"/>
      <c r="AV1" s="1756"/>
      <c r="AW1" s="1756"/>
      <c r="AX1" s="1756"/>
      <c r="AY1" s="1756"/>
      <c r="AZ1" s="1756"/>
      <c r="BA1" s="1756"/>
      <c r="BB1" s="1756"/>
      <c r="BC1" s="1756"/>
      <c r="BD1" s="1756"/>
      <c r="BE1" s="1756"/>
      <c r="BF1" s="1756"/>
      <c r="BG1" s="1756"/>
      <c r="BH1" s="1756"/>
      <c r="BI1" s="1756"/>
      <c r="BJ1" s="1756"/>
      <c r="BK1" s="1756"/>
      <c r="BL1" s="1756"/>
      <c r="BM1" s="1756"/>
      <c r="BN1" s="1756"/>
      <c r="BO1" s="1756"/>
      <c r="BP1" s="1756"/>
      <c r="BQ1" s="1756"/>
      <c r="BR1" s="1756"/>
      <c r="BS1" s="1756"/>
      <c r="BT1" s="1756"/>
      <c r="BU1" s="1756"/>
      <c r="BV1" s="1756"/>
      <c r="BW1" s="1756"/>
      <c r="BX1" s="1756"/>
      <c r="BY1" s="1756"/>
      <c r="BZ1" s="1756"/>
      <c r="CA1" s="1756"/>
      <c r="CB1" s="1756"/>
      <c r="CC1" s="1756"/>
      <c r="CD1" s="1756"/>
      <c r="CE1" s="1756"/>
      <c r="CF1" s="1756"/>
      <c r="CG1" s="1756"/>
      <c r="CH1" s="1756"/>
      <c r="CI1" s="1756"/>
      <c r="CJ1" s="1756"/>
      <c r="CK1" s="1756"/>
      <c r="CL1" s="1756"/>
      <c r="CM1" s="1756"/>
      <c r="CN1" s="1756"/>
      <c r="CO1" s="1756"/>
      <c r="CP1" s="1756"/>
      <c r="CQ1" s="1756"/>
      <c r="CR1" s="1756"/>
      <c r="CS1" s="1756"/>
      <c r="CT1" s="1756"/>
      <c r="CU1" s="1756"/>
      <c r="CV1" s="1756"/>
      <c r="CW1" s="1756"/>
      <c r="CX1" s="1756"/>
      <c r="CY1" s="1756"/>
      <c r="CZ1" s="1756"/>
      <c r="DA1" s="1756"/>
      <c r="DB1" s="1756"/>
      <c r="DC1" s="1756"/>
      <c r="DD1" s="1756"/>
      <c r="DE1" s="1756"/>
      <c r="DF1" s="1756"/>
      <c r="DG1" s="1756"/>
      <c r="DH1" s="1756"/>
      <c r="DI1" s="1756"/>
      <c r="DJ1" s="1757"/>
      <c r="DK1" s="1"/>
      <c r="DL1" s="2"/>
      <c r="DN1" s="2"/>
    </row>
    <row r="2" spans="1:120" ht="17.399999999999999" x14ac:dyDescent="0.3">
      <c r="A2" s="4"/>
      <c r="B2" s="1770" t="s">
        <v>572</v>
      </c>
      <c r="C2" s="5"/>
      <c r="D2" s="6"/>
      <c r="E2" s="6"/>
      <c r="F2" s="7"/>
      <c r="G2" s="7"/>
      <c r="H2" s="7"/>
      <c r="I2" s="7"/>
      <c r="J2" s="1742">
        <f>SUMIFS(L8:L106,K8:K106,"Bio-déchets")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762">
        <f>SUM(U:U)</f>
        <v>49</v>
      </c>
      <c r="W2" s="4"/>
      <c r="X2" s="4"/>
      <c r="Y2" s="1770" t="s">
        <v>572</v>
      </c>
      <c r="Z2" s="5"/>
      <c r="AA2" s="6"/>
      <c r="AB2" s="6"/>
      <c r="AC2" s="7"/>
      <c r="AD2" s="7"/>
      <c r="AE2" s="7"/>
      <c r="AF2" s="7"/>
      <c r="AG2" s="1742">
        <f>SUMIFS(AI8:AI105,AH8:AH105,"Bio-déchets")</f>
        <v>0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744">
        <f>SUM(AR:AR)</f>
        <v>54</v>
      </c>
      <c r="AT2" s="4"/>
      <c r="AU2" s="4"/>
      <c r="AV2" s="1770" t="s">
        <v>572</v>
      </c>
      <c r="AW2" s="6"/>
      <c r="AX2" s="6"/>
      <c r="AY2" s="5"/>
      <c r="AZ2" s="7"/>
      <c r="BA2" s="7"/>
      <c r="BB2" s="7"/>
      <c r="BC2" s="7"/>
      <c r="BD2" s="1742">
        <f>SUMIFS(BF8:BF109,BE8:BE109,"Bio-déchets")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744">
        <f>SUM(BO:BO)</f>
        <v>78</v>
      </c>
      <c r="BQ2" s="4"/>
      <c r="BR2" s="8"/>
      <c r="BS2" s="1770" t="s">
        <v>572</v>
      </c>
      <c r="BT2" s="6"/>
      <c r="BU2" s="6"/>
      <c r="BV2" s="5"/>
      <c r="BW2" s="7"/>
      <c r="BX2" s="5"/>
      <c r="BY2" s="7"/>
      <c r="BZ2" s="7"/>
      <c r="CA2" s="1742">
        <f>SUMIFS(CC8:CC101,CB8:CB101,"Bio-déchets")</f>
        <v>0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744">
        <f>SUM(CL:CL)</f>
        <v>63</v>
      </c>
      <c r="CN2" s="4"/>
      <c r="CO2" s="4"/>
      <c r="CP2" s="1770" t="s">
        <v>572</v>
      </c>
      <c r="CQ2" s="6"/>
      <c r="CR2" s="6"/>
      <c r="CS2" s="5"/>
      <c r="CT2" s="7"/>
      <c r="CU2" s="7"/>
      <c r="CV2" s="7"/>
      <c r="CW2" s="7"/>
      <c r="CX2" s="1742">
        <f>SUMIFS(CZ10:CZ99,CY10:CY99,"Bio-déchets")</f>
        <v>6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744">
        <f>SUM(DI:DI)</f>
        <v>55</v>
      </c>
      <c r="DK2" s="1"/>
      <c r="DL2" s="2"/>
      <c r="DN2" s="3"/>
    </row>
    <row r="3" spans="1:120" ht="17.399999999999999" x14ac:dyDescent="0.3">
      <c r="A3" s="4"/>
      <c r="B3" s="1771"/>
      <c r="C3" s="10"/>
      <c r="D3" s="11"/>
      <c r="E3" s="11"/>
      <c r="F3" s="12"/>
      <c r="G3" s="12"/>
      <c r="H3" s="12" t="s">
        <v>3</v>
      </c>
      <c r="I3" s="12"/>
      <c r="J3" s="1743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763">
        <f>SUM(U:U)</f>
        <v>49</v>
      </c>
      <c r="W3" s="4"/>
      <c r="X3" s="4"/>
      <c r="Y3" s="1771"/>
      <c r="Z3" s="10"/>
      <c r="AA3" s="11"/>
      <c r="AB3" s="11"/>
      <c r="AC3" s="12"/>
      <c r="AD3" s="12"/>
      <c r="AE3" s="12" t="s">
        <v>3</v>
      </c>
      <c r="AF3" s="12"/>
      <c r="AG3" s="1743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745">
        <f>SUM(AR:AR)</f>
        <v>54</v>
      </c>
      <c r="AT3" s="4"/>
      <c r="AU3" s="4"/>
      <c r="AV3" s="1771"/>
      <c r="AW3" s="11"/>
      <c r="AX3" s="11"/>
      <c r="AY3" s="10"/>
      <c r="AZ3" s="12"/>
      <c r="BA3" s="12"/>
      <c r="BB3" s="12" t="s">
        <v>3</v>
      </c>
      <c r="BC3" s="12"/>
      <c r="BD3" s="1743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745">
        <f>SUM(BO:BO)</f>
        <v>78</v>
      </c>
      <c r="BQ3" s="4"/>
      <c r="BR3" s="8"/>
      <c r="BS3" s="1771"/>
      <c r="BT3" s="11"/>
      <c r="BU3" s="11"/>
      <c r="BV3" s="10"/>
      <c r="BW3" s="12"/>
      <c r="BX3" s="10"/>
      <c r="BY3" s="12" t="s">
        <v>3</v>
      </c>
      <c r="BZ3" s="12"/>
      <c r="CA3" s="1743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745">
        <f>SUM(CL:CL)</f>
        <v>63</v>
      </c>
      <c r="CN3" s="4"/>
      <c r="CO3" s="4"/>
      <c r="CP3" s="1771"/>
      <c r="CQ3" s="11"/>
      <c r="CR3" s="11"/>
      <c r="CS3" s="10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745">
        <f>SUM(DI:DI)</f>
        <v>55</v>
      </c>
      <c r="DK3" s="1"/>
      <c r="DL3" s="2"/>
      <c r="DN3" s="3"/>
    </row>
    <row r="4" spans="1:120" ht="18" thickBot="1" x14ac:dyDescent="0.35">
      <c r="A4" s="4"/>
      <c r="B4" s="1772"/>
      <c r="C4" s="13"/>
      <c r="D4" s="14"/>
      <c r="E4" s="14"/>
      <c r="F4" s="15"/>
      <c r="G4" s="15"/>
      <c r="H4" s="15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794">
        <f>SUM(U:U)</f>
        <v>49</v>
      </c>
      <c r="W4" s="4"/>
      <c r="X4" s="4"/>
      <c r="Y4" s="1772"/>
      <c r="Z4" s="13"/>
      <c r="AA4" s="14"/>
      <c r="AB4" s="14"/>
      <c r="AC4" s="15"/>
      <c r="AD4" s="15"/>
      <c r="AE4" s="15"/>
      <c r="AF4" s="15"/>
      <c r="AG4" s="1761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790">
        <f>SUM(AR:AR)</f>
        <v>54</v>
      </c>
      <c r="AT4" s="4"/>
      <c r="AU4" s="4"/>
      <c r="AV4" s="1772"/>
      <c r="AW4" s="14"/>
      <c r="AX4" s="14"/>
      <c r="AY4" s="13"/>
      <c r="AZ4" s="15"/>
      <c r="BA4" s="15"/>
      <c r="BB4" s="15"/>
      <c r="BC4" s="15"/>
      <c r="BD4" s="1761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790">
        <f>SUM(BO:BO)</f>
        <v>78</v>
      </c>
      <c r="BQ4" s="4"/>
      <c r="BR4" s="8"/>
      <c r="BS4" s="1772"/>
      <c r="BT4" s="14"/>
      <c r="BU4" s="14"/>
      <c r="BV4" s="13"/>
      <c r="BW4" s="15"/>
      <c r="BX4" s="13"/>
      <c r="BY4" s="15"/>
      <c r="BZ4" s="15"/>
      <c r="CA4" s="1761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790">
        <f>SUM(CL:CL)</f>
        <v>63</v>
      </c>
      <c r="CN4" s="4"/>
      <c r="CO4" s="4"/>
      <c r="CP4" s="1772"/>
      <c r="CQ4" s="14"/>
      <c r="CR4" s="14"/>
      <c r="CS4" s="13"/>
      <c r="CT4" s="15"/>
      <c r="CU4" s="15"/>
      <c r="CV4" s="15"/>
      <c r="CW4" s="15"/>
      <c r="CX4" s="1761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790">
        <f>SUM(DI:DI)</f>
        <v>55</v>
      </c>
      <c r="DK4" s="1"/>
      <c r="DL4" s="2"/>
      <c r="DN4" s="3"/>
    </row>
    <row r="5" spans="1:120" s="36" customFormat="1" ht="121.2" x14ac:dyDescent="0.3">
      <c r="A5" s="603" t="s">
        <v>4</v>
      </c>
      <c r="B5" s="35" t="s">
        <v>573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35" t="s">
        <v>575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35" t="s">
        <v>577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35" t="s">
        <v>578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35" t="s">
        <v>579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 x14ac:dyDescent="0.3">
      <c r="A6" s="55" t="s">
        <v>27</v>
      </c>
      <c r="B6" s="56" t="s">
        <v>38</v>
      </c>
      <c r="C6" s="535" t="s">
        <v>29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SUMIFS(L8:L33,C8:C33,C6)</f>
        <v>1</v>
      </c>
      <c r="M6" s="44">
        <f>SUMIFS(M8:M33,C8:C33,C6)</f>
        <v>0</v>
      </c>
      <c r="N6" s="44">
        <f>SUMIFS(N8:N33,C8:C33,C6)</f>
        <v>0</v>
      </c>
      <c r="O6" s="44">
        <f>SUMIFS(O8:O33,C8:C33,C6)</f>
        <v>0</v>
      </c>
      <c r="P6" s="44">
        <f>SUMIFS(P8:P33,C8:C33,C6)</f>
        <v>0</v>
      </c>
      <c r="Q6" s="44">
        <f>SUMIFS(Q8:Q33,C8:C33,C6)</f>
        <v>0</v>
      </c>
      <c r="R6" s="44">
        <f>SUMIFS(R8:R33,C8:C33,C6)</f>
        <v>0</v>
      </c>
      <c r="S6" s="44">
        <f>SUMIFS(S8:S33,C8:C33,C6)</f>
        <v>1</v>
      </c>
      <c r="T6" s="44">
        <f>SUMIFS(T8:T33,C8:C33,C6)</f>
        <v>1</v>
      </c>
      <c r="U6" s="45"/>
      <c r="V6" s="46">
        <f>SUM(U8:U33)</f>
        <v>9</v>
      </c>
      <c r="W6" s="78"/>
      <c r="X6" s="55" t="s">
        <v>148</v>
      </c>
      <c r="Y6" s="56" t="s">
        <v>580</v>
      </c>
      <c r="Z6" s="40" t="s">
        <v>29</v>
      </c>
      <c r="AA6" s="41">
        <f t="shared" ref="AA6:AA18" si="0">0.5*(AI6+AJ6+AK6)+AL6+AN6+2*(AO6+AP6)</f>
        <v>9.5</v>
      </c>
      <c r="AB6" s="536">
        <f t="shared" ref="AB6:AB18" si="1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SUMIFS(AI8:AI34,Z8:Z34,Z6)</f>
        <v>0</v>
      </c>
      <c r="AJ6" s="44">
        <f>SUMIFS(AJ8:AJ34,Z8:Z34,Z6)</f>
        <v>0</v>
      </c>
      <c r="AK6" s="44">
        <f>SUMIFS(AK8:AK34,Z8:Z34,Z6)</f>
        <v>1</v>
      </c>
      <c r="AL6" s="44">
        <f>SUMIFS(AL8:AL34,Z8:Z34,Z6)</f>
        <v>2</v>
      </c>
      <c r="AM6" s="44">
        <f>SUMIFS(AM8:AM34,Z8:Z34,Z6)</f>
        <v>1</v>
      </c>
      <c r="AN6" s="44">
        <f>SUMIFS(AN8:AN34,Z8:Z34,Z6)</f>
        <v>1</v>
      </c>
      <c r="AO6" s="44">
        <f>SUMIFS(AO8:AO34,Z8:Z34,Z6)</f>
        <v>3</v>
      </c>
      <c r="AP6" s="44">
        <f>SUMIFS(AP8:AP34,Z8:Z34,Z6)</f>
        <v>0</v>
      </c>
      <c r="AQ6" s="44">
        <f>SUMIFS(AQ8:AQ34,Z8:Z34,Z6)</f>
        <v>1</v>
      </c>
      <c r="AR6" s="45"/>
      <c r="AS6" s="46">
        <f>SUM(AR8:AR33)</f>
        <v>11</v>
      </c>
      <c r="AT6" s="59"/>
      <c r="AU6" s="55" t="s">
        <v>30</v>
      </c>
      <c r="AV6" s="56" t="s">
        <v>581</v>
      </c>
      <c r="AW6" s="40" t="s">
        <v>29</v>
      </c>
      <c r="AX6" s="41">
        <f t="shared" ref="AX6:AX22" si="2">0.5*(BF6+BG6+BH6)+BI6+BK6+2*(BL6+BM6)</f>
        <v>10</v>
      </c>
      <c r="AY6" s="536">
        <f t="shared" ref="AY6:AY22" si="3">BF6*0.5+BG6*0.5+BH6*0.5+BI6+BJ6+BK6+2*(BL6+BM6+BN6)</f>
        <v>20</v>
      </c>
      <c r="AZ6" s="43"/>
      <c r="BA6" s="39"/>
      <c r="BB6" s="43"/>
      <c r="BC6" s="43"/>
      <c r="BD6" s="43"/>
      <c r="BE6" s="43"/>
      <c r="BF6" s="44">
        <f>SUMIFS(BF8:BF33,AW8:AW33,AW6)</f>
        <v>0</v>
      </c>
      <c r="BG6" s="44">
        <f>SUMIFS(BG8:BG33,AW8:AW33,AW6)</f>
        <v>4</v>
      </c>
      <c r="BH6" s="44">
        <f>SUMIFS(BH8:BH33,AW8:AW33,AW6)</f>
        <v>0</v>
      </c>
      <c r="BI6" s="44">
        <f>SUMIFS(BI8:BI33,AW8:AW33,AW6)</f>
        <v>2</v>
      </c>
      <c r="BJ6" s="44">
        <f>SUMIFS(BJ8:BJ33,AW8:AW33,AW6)</f>
        <v>0</v>
      </c>
      <c r="BK6" s="44">
        <f>SUMIFS(BK8:BK33,AW8:AW33,AW6)</f>
        <v>2</v>
      </c>
      <c r="BL6" s="44">
        <f>SUMIFS(BL8:BL33,AW8:AW33,AW6)</f>
        <v>2</v>
      </c>
      <c r="BM6" s="44">
        <f>SUMIFS(BM8:BM33,AW8:AW33,AW6)</f>
        <v>0</v>
      </c>
      <c r="BN6" s="44">
        <f>SUMIFS(BN8:BN33,AW8:AW33,AW6)</f>
        <v>5</v>
      </c>
      <c r="BO6" s="45"/>
      <c r="BP6" s="46">
        <f>SUM(BO8:BO33)</f>
        <v>17</v>
      </c>
      <c r="BQ6" s="61"/>
      <c r="BR6" s="55" t="s">
        <v>143</v>
      </c>
      <c r="BS6" s="56" t="s">
        <v>350</v>
      </c>
      <c r="BT6" s="40" t="s">
        <v>29</v>
      </c>
      <c r="BU6" s="41">
        <f>0.5*(CC6+CD6+CE6)+CF6+CH6+2*(CI6+CJ6)</f>
        <v>5.5</v>
      </c>
      <c r="BV6" s="536">
        <f>CC6*0.5+CD6*0.5+CE6*0.5+CF6+CG6+CH6+2*(CI6+CJ6+CK6)</f>
        <v>6.5</v>
      </c>
      <c r="BW6" s="43"/>
      <c r="BX6" s="39"/>
      <c r="BY6" s="43"/>
      <c r="BZ6" s="43"/>
      <c r="CA6" s="43"/>
      <c r="CB6" s="43"/>
      <c r="CC6" s="44">
        <f>SUMIFS(CZ37:CZ53,CQ37:CQ53,BT6)</f>
        <v>0</v>
      </c>
      <c r="CD6" s="44">
        <f>SUMIFS(DA37:DA53,CQ37:CQ53,BT6)</f>
        <v>2</v>
      </c>
      <c r="CE6" s="44">
        <f>SUMIFS(DB37:DB53,CQ37:CQ53,BT6)</f>
        <v>1</v>
      </c>
      <c r="CF6" s="44">
        <f>SUMIFS(DC37:DC53,CQ37:CQ53,BT6)</f>
        <v>2</v>
      </c>
      <c r="CG6" s="44">
        <f>SUMIFS(DD37:DD53,CQ37:CQ53,BT6)</f>
        <v>1</v>
      </c>
      <c r="CH6" s="44">
        <f>SUMIFS(DE37:DE53,CQ37:CQ53,BT6)</f>
        <v>2</v>
      </c>
      <c r="CI6" s="44">
        <f>SUMIFS(DF37:DF53,CQ37:CQ53,BT6)</f>
        <v>0</v>
      </c>
      <c r="CJ6" s="44">
        <f>SUMIFS(DG37:DG53,CQ37:CQ53,BT6)</f>
        <v>0</v>
      </c>
      <c r="CK6" s="44">
        <f>SUMIFS(DH37:DH53,CQ37:CQ53,BT6)</f>
        <v>0</v>
      </c>
      <c r="CL6" s="45"/>
      <c r="CM6" s="46">
        <f>SUM(CL8:CL17)</f>
        <v>13</v>
      </c>
      <c r="CN6" s="57"/>
      <c r="CO6" s="55" t="s">
        <v>150</v>
      </c>
      <c r="CP6" s="56" t="s">
        <v>582</v>
      </c>
      <c r="CQ6" s="40" t="s">
        <v>29</v>
      </c>
      <c r="CR6" s="41">
        <f>0.5*(CZ6+DA6+DB6)+DC6+DE6+2*(DF6+DG6)</f>
        <v>6</v>
      </c>
      <c r="CS6" s="536">
        <f>CZ6*0.5+DA6*0.5+DB6*0.5+DC6+DD6+DE6+2*(DF6+DG6+DH6)</f>
        <v>10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5</v>
      </c>
      <c r="DD6" s="44">
        <f>SUMIFS(DD8:DD33,CQ8:CQ33,CQ6)</f>
        <v>2</v>
      </c>
      <c r="DE6" s="44">
        <f>SUMIFS(DE8:DE33,CQ8:CQ33,CQ6)</f>
        <v>1</v>
      </c>
      <c r="DF6" s="44">
        <f>SUMIFS(DF8:DF33,CQ8:CQ33,CQ6)</f>
        <v>0</v>
      </c>
      <c r="DG6" s="44">
        <f>SUMIFS(DG8:DG33,CQ8:CQ33,CQ6)</f>
        <v>0</v>
      </c>
      <c r="DH6" s="44">
        <f>SUMIFS(DH8:DH33,CQ8:CQ33,CQ6)</f>
        <v>1</v>
      </c>
      <c r="DI6" s="45"/>
      <c r="DJ6" s="46">
        <f>SUM(DI8:DI33)</f>
        <v>4</v>
      </c>
      <c r="DK6" s="3"/>
      <c r="DM6" s="58"/>
      <c r="DN6" s="3"/>
    </row>
    <row r="7" spans="1:120" s="62" customFormat="1" ht="33.6" thickBot="1" x14ac:dyDescent="0.35">
      <c r="A7" s="55" t="s">
        <v>35</v>
      </c>
      <c r="B7" s="56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SUMIFS(L8:L33,C8:C33,C7)</f>
        <v>0</v>
      </c>
      <c r="M7" s="44">
        <f>SUMIFS(M8:M33,C8:C33,C7)</f>
        <v>0</v>
      </c>
      <c r="N7" s="44">
        <f>SUMIFS(N8:N33,C8:C33,C7)</f>
        <v>0</v>
      </c>
      <c r="O7" s="44">
        <f>SUMIFS(O8:O33,C8:C33,C7)</f>
        <v>0</v>
      </c>
      <c r="P7" s="44">
        <f>SUMIFS(P8:P33,C8:C33,C7)</f>
        <v>0</v>
      </c>
      <c r="Q7" s="44">
        <f>SUMIFS(Q8:Q33,C8:C33,C7)</f>
        <v>0</v>
      </c>
      <c r="R7" s="44">
        <f>SUMIFS(R8:R33,C8:C33,C7)</f>
        <v>0</v>
      </c>
      <c r="S7" s="44">
        <f>SUMIFS(S8:S33,C8:C33,C7)</f>
        <v>0</v>
      </c>
      <c r="T7" s="44">
        <f>SUMIFS(T8:T33,C8:C33,C7)</f>
        <v>0</v>
      </c>
      <c r="U7" s="45"/>
      <c r="V7" s="46"/>
      <c r="W7" s="78"/>
      <c r="X7" s="55" t="s">
        <v>345</v>
      </c>
      <c r="Y7" s="39"/>
      <c r="Z7" s="40" t="s">
        <v>36</v>
      </c>
      <c r="AA7" s="41">
        <f t="shared" si="0"/>
        <v>0</v>
      </c>
      <c r="AB7" s="536">
        <f t="shared" si="1"/>
        <v>0</v>
      </c>
      <c r="AC7" s="39"/>
      <c r="AD7" s="39"/>
      <c r="AE7" s="39"/>
      <c r="AF7" s="39"/>
      <c r="AG7" s="39"/>
      <c r="AH7" s="39"/>
      <c r="AI7" s="44">
        <f>SUMIFS(AI8:AI34,Z8:Z34,Z7)</f>
        <v>0</v>
      </c>
      <c r="AJ7" s="44">
        <f>SUMIFS(AJ8:AJ34,Z8:Z34,Z7)</f>
        <v>0</v>
      </c>
      <c r="AK7" s="44">
        <f>SUMIFS(AK8:AK34,Z8:Z34,Z7)</f>
        <v>0</v>
      </c>
      <c r="AL7" s="44">
        <f>SUMIFS(AL8:AL34,Z8:Z34,Z7)</f>
        <v>0</v>
      </c>
      <c r="AM7" s="44">
        <f>SUMIFS(AM8:AM34,Z8:Z34,Z7)</f>
        <v>0</v>
      </c>
      <c r="AN7" s="44">
        <f>SUMIFS(AN8:AN34,Z8:Z34,Z7)</f>
        <v>0</v>
      </c>
      <c r="AO7" s="44">
        <f>SUMIFS(AO8:AO34,Z8:Z34,Z7)</f>
        <v>0</v>
      </c>
      <c r="AP7" s="44">
        <f>SUMIFS(AP8:AP34,Z8:Z34,Z7)</f>
        <v>0</v>
      </c>
      <c r="AQ7" s="44">
        <f>SUMIFS(AQ8:AQ34,Z8:Z34,Z7)</f>
        <v>0</v>
      </c>
      <c r="AR7" s="45"/>
      <c r="AS7" s="46"/>
      <c r="AT7" s="518"/>
      <c r="AU7" s="55" t="s">
        <v>37</v>
      </c>
      <c r="AV7" s="39"/>
      <c r="AW7" s="40" t="s">
        <v>36</v>
      </c>
      <c r="AX7" s="41">
        <f t="shared" si="2"/>
        <v>2</v>
      </c>
      <c r="AY7" s="536">
        <f t="shared" si="3"/>
        <v>4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1</v>
      </c>
      <c r="BJ7" s="44">
        <f>SUMIFS(BJ8:BJ33,AW8:AW33,AW7)</f>
        <v>0</v>
      </c>
      <c r="BK7" s="44">
        <f>SUMIFS(BK8:BK33,AW8:AW33,AW7)</f>
        <v>1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1</v>
      </c>
      <c r="BO7" s="45"/>
      <c r="BP7" s="46"/>
      <c r="BQ7" s="518"/>
      <c r="BR7" s="55" t="s">
        <v>152</v>
      </c>
      <c r="BS7" s="56"/>
      <c r="BT7" s="40" t="s">
        <v>36</v>
      </c>
      <c r="BU7" s="41">
        <f>0.5*(CC7+CD7+CE7)+CF7+CH7+2*(CI7+CJ7)</f>
        <v>12.5</v>
      </c>
      <c r="BV7" s="536">
        <f>CC7*0.5+CD7*0.5+CE7*0.5+CF7+CG7+CH7+2*(CI7+CJ7+CK7)</f>
        <v>15.5</v>
      </c>
      <c r="BW7" s="39"/>
      <c r="BX7" s="39"/>
      <c r="BY7" s="39"/>
      <c r="BZ7" s="39"/>
      <c r="CA7" s="39"/>
      <c r="CB7" s="39"/>
      <c r="CC7" s="44">
        <f>SUMIFS(CZ37:CZ53,CQ37:CQ53,BT7)</f>
        <v>1</v>
      </c>
      <c r="CD7" s="44">
        <f>SUMIFS(DA37:DA53,CQ37:CQ53,BT7)</f>
        <v>1</v>
      </c>
      <c r="CE7" s="44">
        <f>SUMIFS(DB37:DB53,CQ37:CQ53,BT7)</f>
        <v>1</v>
      </c>
      <c r="CF7" s="44">
        <f>SUMIFS(DC37:DC53,CQ37:CQ53,BT7)</f>
        <v>8</v>
      </c>
      <c r="CG7" s="44">
        <f>SUMIFS(DD37:DD53,CQ37:CQ53,BT7)</f>
        <v>1</v>
      </c>
      <c r="CH7" s="44">
        <f>SUMIFS(DE37:DE53,CQ37:CQ53,BT7)</f>
        <v>1</v>
      </c>
      <c r="CI7" s="44">
        <f>SUMIFS(DF37:DF53,CQ37:CQ53,BT7)</f>
        <v>1</v>
      </c>
      <c r="CJ7" s="44">
        <f>SUMIFS(DG37:DG53,CQ37:CQ53,BT7)</f>
        <v>0</v>
      </c>
      <c r="CK7" s="44">
        <f>SUMIFS(DH37:DH53,CQ37:CQ53,BT7)</f>
        <v>1</v>
      </c>
      <c r="CL7" s="45"/>
      <c r="CM7" s="46"/>
      <c r="CO7" s="55" t="s">
        <v>345</v>
      </c>
      <c r="CP7" s="39"/>
      <c r="CQ7" s="40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SUMIFS(CZ8:CZ33,CQ8:CQ33,CQ7)</f>
        <v>0</v>
      </c>
      <c r="DA7" s="44">
        <f>SUMIFS(DA8:DA33,CQ8:CQ33,CQ7)</f>
        <v>0</v>
      </c>
      <c r="DB7" s="44">
        <f>SUMIFS(DB8:DB33,CQ8:CQ33,CQ7)</f>
        <v>0</v>
      </c>
      <c r="DC7" s="44">
        <f>SUMIFS(DC8:DC33,CQ8:CQ33,CQ7)</f>
        <v>0</v>
      </c>
      <c r="DD7" s="44">
        <f>SUMIFS(DD8:DD33,CQ8:CQ33,CQ7)</f>
        <v>0</v>
      </c>
      <c r="DE7" s="44">
        <f>SUMIFS(DE8:DE33,CQ8:CQ33,CQ7)</f>
        <v>0</v>
      </c>
      <c r="DF7" s="44">
        <f>SUMIFS(DF8:DF33,CQ8:CQ33,CQ7)</f>
        <v>0</v>
      </c>
      <c r="DG7" s="44">
        <f>SUMIFS(DG8:DG33,CQ8:CQ33,CQ7)</f>
        <v>0</v>
      </c>
      <c r="DH7" s="44">
        <f>SUMIFS(DH8:DH33,CQ8:CQ33,CQ7)</f>
        <v>0</v>
      </c>
      <c r="DI7" s="45"/>
      <c r="DJ7" s="46"/>
    </row>
    <row r="8" spans="1:120" ht="188.4" outlineLevel="1" thickTop="1" thickBot="1" x14ac:dyDescent="0.3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26"/>
      <c r="X8" s="231" t="s">
        <v>580</v>
      </c>
      <c r="Y8" s="387" t="s">
        <v>161</v>
      </c>
      <c r="Z8" s="68" t="s">
        <v>29</v>
      </c>
      <c r="AA8" s="69">
        <f t="shared" si="0"/>
        <v>6</v>
      </c>
      <c r="AB8" s="69">
        <f t="shared" si="1"/>
        <v>8</v>
      </c>
      <c r="AC8" s="103"/>
      <c r="AD8" s="22" t="s">
        <v>182</v>
      </c>
      <c r="AE8" s="232"/>
      <c r="AF8" s="233" t="s">
        <v>42</v>
      </c>
      <c r="AG8" s="73"/>
      <c r="AH8" s="23" t="s">
        <v>162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616" t="s">
        <v>584</v>
      </c>
      <c r="AW8" s="68" t="s">
        <v>29</v>
      </c>
      <c r="AX8" s="69">
        <f t="shared" si="2"/>
        <v>1</v>
      </c>
      <c r="AY8" s="69">
        <f t="shared" si="3"/>
        <v>3</v>
      </c>
      <c r="AZ8" s="617"/>
      <c r="BA8" s="212" t="s">
        <v>45</v>
      </c>
      <c r="BB8" s="618"/>
      <c r="BC8" s="72" t="s">
        <v>42</v>
      </c>
      <c r="BD8" s="334"/>
      <c r="BE8" s="205" t="s">
        <v>542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133">
        <v>1</v>
      </c>
      <c r="BP8" s="431"/>
      <c r="BQ8" s="26"/>
      <c r="BR8" s="235" t="s">
        <v>164</v>
      </c>
      <c r="BS8" s="177" t="s">
        <v>585</v>
      </c>
      <c r="BT8" s="68" t="s">
        <v>29</v>
      </c>
      <c r="BU8" s="69">
        <f t="shared" ref="BU8:BU10" si="4">0.5*(CC8+CD8+CE8)+CF8+CH8+2*(CI8+CJ8)</f>
        <v>2</v>
      </c>
      <c r="BV8" s="69">
        <f t="shared" ref="BV8:BV10" si="5">CC8*0.5+CD8*0.5+CE8*0.5+CF8+CG8+CH8+2*(CI8+CJ8+CK8)</f>
        <v>2</v>
      </c>
      <c r="BW8" s="225"/>
      <c r="BX8" s="225" t="s">
        <v>45</v>
      </c>
      <c r="BY8" s="225"/>
      <c r="BZ8" s="225"/>
      <c r="CA8" s="131"/>
      <c r="CB8" s="23" t="s">
        <v>57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224">
        <v>1</v>
      </c>
      <c r="CM8" s="107"/>
      <c r="CN8" s="26"/>
      <c r="CO8" s="239" t="s">
        <v>173</v>
      </c>
      <c r="CP8" s="267" t="s">
        <v>586</v>
      </c>
      <c r="CQ8" s="102" t="s">
        <v>29</v>
      </c>
      <c r="CR8" s="102">
        <f>0.5*(CZ8+DA8+DB8)+DC8+DE8+2*(DF8+DG8)</f>
        <v>0</v>
      </c>
      <c r="CS8" s="102">
        <f>CZ8*0.5+DA8*0.5+DB8*0.5+DC8+DD8+DE8+2*(DF8+DG8+DH8)</f>
        <v>0</v>
      </c>
      <c r="CT8" s="131"/>
      <c r="CU8" s="22" t="s">
        <v>45</v>
      </c>
      <c r="CV8" s="131"/>
      <c r="CW8" s="72" t="s">
        <v>42</v>
      </c>
      <c r="CX8" s="131"/>
      <c r="CY8" s="178"/>
      <c r="CZ8" s="314"/>
      <c r="DA8" s="314"/>
      <c r="DB8" s="314"/>
      <c r="DC8" s="314"/>
      <c r="DD8" s="314"/>
      <c r="DE8" s="314"/>
      <c r="DF8" s="314"/>
      <c r="DG8" s="314"/>
      <c r="DH8" s="314"/>
      <c r="DI8" s="133">
        <v>1</v>
      </c>
      <c r="DJ8" s="131"/>
      <c r="DK8" s="3"/>
    </row>
    <row r="9" spans="1:120" ht="300.60000000000002" customHeight="1" outlineLevel="1" thickTop="1" thickBot="1" x14ac:dyDescent="0.35">
      <c r="A9" s="509" t="s">
        <v>38</v>
      </c>
      <c r="B9" s="387" t="s">
        <v>587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622">
        <v>1</v>
      </c>
      <c r="U9" s="76">
        <v>1</v>
      </c>
      <c r="V9" s="107"/>
      <c r="W9" s="26"/>
      <c r="X9" s="231" t="s">
        <v>580</v>
      </c>
      <c r="Y9" s="387" t="s">
        <v>589</v>
      </c>
      <c r="Z9" s="68" t="s">
        <v>29</v>
      </c>
      <c r="AA9" s="69">
        <f t="shared" si="0"/>
        <v>0</v>
      </c>
      <c r="AB9" s="69">
        <f t="shared" si="1"/>
        <v>0</v>
      </c>
      <c r="AC9" s="73"/>
      <c r="AD9" s="22" t="s">
        <v>45</v>
      </c>
      <c r="AE9" s="22"/>
      <c r="AF9" s="70"/>
      <c r="AG9" s="110" t="s">
        <v>590</v>
      </c>
      <c r="AH9" s="22" t="s">
        <v>91</v>
      </c>
      <c r="AI9" s="302"/>
      <c r="AJ9" s="302"/>
      <c r="AK9" s="302"/>
      <c r="AL9" s="302"/>
      <c r="AM9" s="302"/>
      <c r="AN9" s="302"/>
      <c r="AO9" s="302"/>
      <c r="AP9" s="302"/>
      <c r="AQ9" s="302"/>
      <c r="AR9" s="76">
        <v>1</v>
      </c>
      <c r="AS9" s="107"/>
      <c r="AT9" s="36"/>
      <c r="AU9" s="615" t="s">
        <v>583</v>
      </c>
      <c r="AV9" s="623" t="s">
        <v>591</v>
      </c>
      <c r="AW9" s="68" t="s">
        <v>29</v>
      </c>
      <c r="AX9" s="69">
        <f t="shared" si="2"/>
        <v>0</v>
      </c>
      <c r="AY9" s="69">
        <f t="shared" si="3"/>
        <v>8</v>
      </c>
      <c r="AZ9" s="103"/>
      <c r="BA9" s="624" t="s">
        <v>45</v>
      </c>
      <c r="BB9" s="103"/>
      <c r="BC9" s="72" t="s">
        <v>42</v>
      </c>
      <c r="BD9" s="73"/>
      <c r="BE9" s="23" t="s">
        <v>592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76">
        <v>1</v>
      </c>
      <c r="BP9" s="107"/>
      <c r="BQ9" s="26"/>
      <c r="BR9" s="235" t="s">
        <v>164</v>
      </c>
      <c r="BS9" s="177" t="s">
        <v>593</v>
      </c>
      <c r="BT9" s="68" t="s">
        <v>29</v>
      </c>
      <c r="BU9" s="69">
        <f t="shared" si="4"/>
        <v>0</v>
      </c>
      <c r="BV9" s="69">
        <f t="shared" si="5"/>
        <v>0</v>
      </c>
      <c r="BW9" s="225"/>
      <c r="BX9" s="225" t="s">
        <v>45</v>
      </c>
      <c r="BY9" s="131"/>
      <c r="BZ9" s="225"/>
      <c r="CA9" s="131"/>
      <c r="CB9" s="23" t="s">
        <v>57</v>
      </c>
      <c r="CC9" s="314"/>
      <c r="CD9" s="314"/>
      <c r="CE9" s="314"/>
      <c r="CF9" s="314"/>
      <c r="CG9" s="314"/>
      <c r="CH9" s="314"/>
      <c r="CI9" s="314"/>
      <c r="CJ9" s="314"/>
      <c r="CK9" s="314"/>
      <c r="CL9" s="224">
        <v>1</v>
      </c>
      <c r="CM9" s="107"/>
      <c r="CN9" s="36"/>
      <c r="CO9" s="239" t="s">
        <v>173</v>
      </c>
      <c r="CP9" s="267" t="s">
        <v>594</v>
      </c>
      <c r="CQ9" s="102" t="s">
        <v>29</v>
      </c>
      <c r="CR9" s="102">
        <f>0.5*(CZ9+DA9+DB9)+DC9+DE9+2*(DF9+DG9)</f>
        <v>3</v>
      </c>
      <c r="CS9" s="102">
        <f>CZ9*0.5+DA9*0.5+DB9*0.5+DC9+DD9+DE9+2*(DF9+DG9+DH9)</f>
        <v>5</v>
      </c>
      <c r="CT9" s="131"/>
      <c r="CU9" s="22" t="s">
        <v>68</v>
      </c>
      <c r="CV9" s="131"/>
      <c r="CW9" s="72" t="s">
        <v>42</v>
      </c>
      <c r="CX9" s="131"/>
      <c r="CY9" s="131" t="s">
        <v>595</v>
      </c>
      <c r="CZ9" s="314"/>
      <c r="DA9" s="314"/>
      <c r="DB9" s="314"/>
      <c r="DC9" s="626">
        <v>3</v>
      </c>
      <c r="DD9" s="86">
        <v>2</v>
      </c>
      <c r="DE9" s="627"/>
      <c r="DF9" s="314"/>
      <c r="DG9" s="314"/>
      <c r="DH9" s="314"/>
      <c r="DI9" s="133">
        <v>1</v>
      </c>
      <c r="DJ9" s="131"/>
      <c r="DK9" s="3"/>
    </row>
    <row r="10" spans="1:120" ht="325.95" customHeight="1" outlineLevel="1" thickTop="1" thickBot="1" x14ac:dyDescent="0.3">
      <c r="A10" s="509" t="s">
        <v>38</v>
      </c>
      <c r="B10" s="510" t="s">
        <v>596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62"/>
      <c r="X10" s="231" t="s">
        <v>580</v>
      </c>
      <c r="Y10" s="130" t="s">
        <v>597</v>
      </c>
      <c r="Z10" s="68" t="s">
        <v>29</v>
      </c>
      <c r="AA10" s="69">
        <f t="shared" si="0"/>
        <v>0</v>
      </c>
      <c r="AB10" s="69">
        <f t="shared" si="1"/>
        <v>0</v>
      </c>
      <c r="AC10" s="131"/>
      <c r="AD10" s="22" t="s">
        <v>45</v>
      </c>
      <c r="AE10" s="367"/>
      <c r="AF10" s="131"/>
      <c r="AG10" s="131"/>
      <c r="AH10" s="178"/>
      <c r="AI10" s="314"/>
      <c r="AJ10" s="314"/>
      <c r="AK10" s="314"/>
      <c r="AL10" s="314"/>
      <c r="AM10" s="314"/>
      <c r="AN10" s="314"/>
      <c r="AO10" s="314"/>
      <c r="AP10" s="314"/>
      <c r="AQ10" s="314"/>
      <c r="AR10" s="133">
        <v>1</v>
      </c>
      <c r="AS10" s="131"/>
      <c r="AT10" s="36"/>
      <c r="AU10" s="615" t="s">
        <v>583</v>
      </c>
      <c r="AV10" s="117" t="s">
        <v>598</v>
      </c>
      <c r="AW10" s="68" t="s">
        <v>29</v>
      </c>
      <c r="AX10" s="69">
        <f t="shared" si="2"/>
        <v>0</v>
      </c>
      <c r="AY10" s="69">
        <f t="shared" si="3"/>
        <v>0</v>
      </c>
      <c r="AZ10" s="82"/>
      <c r="BA10" s="22" t="s">
        <v>45</v>
      </c>
      <c r="BB10" s="104"/>
      <c r="BC10" s="70"/>
      <c r="BD10" s="173"/>
      <c r="BE10" s="173" t="s">
        <v>57</v>
      </c>
      <c r="BF10" s="160"/>
      <c r="BG10" s="160"/>
      <c r="BH10" s="160"/>
      <c r="BI10" s="160"/>
      <c r="BJ10" s="160"/>
      <c r="BK10" s="160"/>
      <c r="BL10" s="160"/>
      <c r="BM10" s="160"/>
      <c r="BN10" s="160"/>
      <c r="BO10" s="76">
        <v>1</v>
      </c>
      <c r="BP10" s="107"/>
      <c r="BQ10" s="36"/>
      <c r="BR10" s="866" t="s">
        <v>164</v>
      </c>
      <c r="BS10" s="867" t="s">
        <v>599</v>
      </c>
      <c r="BT10" s="594" t="s">
        <v>29</v>
      </c>
      <c r="BU10" s="552">
        <f t="shared" si="4"/>
        <v>1</v>
      </c>
      <c r="BV10" s="552">
        <f t="shared" si="5"/>
        <v>3</v>
      </c>
      <c r="BW10" s="868"/>
      <c r="BX10" s="598" t="s">
        <v>77</v>
      </c>
      <c r="BY10" s="599" t="s">
        <v>50</v>
      </c>
      <c r="BZ10" s="553"/>
      <c r="CA10" s="556"/>
      <c r="CB10" s="602" t="s">
        <v>600</v>
      </c>
      <c r="CC10" s="557"/>
      <c r="CD10" s="557"/>
      <c r="CE10" s="557"/>
      <c r="CF10" s="557"/>
      <c r="CG10" s="557"/>
      <c r="CH10" s="869">
        <v>1</v>
      </c>
      <c r="CI10" s="557"/>
      <c r="CJ10" s="870"/>
      <c r="CK10" s="871">
        <v>1</v>
      </c>
      <c r="CL10" s="872">
        <v>1</v>
      </c>
      <c r="CM10" s="873"/>
      <c r="CN10" s="8"/>
      <c r="CO10" s="855" t="s">
        <v>173</v>
      </c>
      <c r="CP10" s="550" t="s">
        <v>601</v>
      </c>
      <c r="CQ10" s="551" t="s">
        <v>29</v>
      </c>
      <c r="CR10" s="551">
        <v>3</v>
      </c>
      <c r="CS10" s="551">
        <f>CZ10*0.5+DA10*0.5+DB10*0.5+DC10+DD10+DE10+2*(DF10+DG10+DH10)</f>
        <v>3</v>
      </c>
      <c r="CT10" s="1795" t="s">
        <v>602</v>
      </c>
      <c r="CU10" s="1796"/>
      <c r="CV10" s="1796"/>
      <c r="CW10" s="1796"/>
      <c r="CX10" s="1796"/>
      <c r="CY10" s="1797"/>
      <c r="CZ10" s="856"/>
      <c r="DA10" s="857"/>
      <c r="DB10" s="856"/>
      <c r="DC10" s="856"/>
      <c r="DD10" s="856"/>
      <c r="DE10" s="858">
        <v>1</v>
      </c>
      <c r="DF10" s="856"/>
      <c r="DG10" s="859"/>
      <c r="DH10" s="860">
        <v>1</v>
      </c>
      <c r="DI10" s="96">
        <v>1</v>
      </c>
      <c r="DJ10" s="95"/>
      <c r="DK10" s="108"/>
    </row>
    <row r="11" spans="1:120" ht="326.39999999999998" customHeight="1" outlineLevel="1" thickTop="1" thickBot="1" x14ac:dyDescent="0.4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 s="62"/>
      <c r="W11" s="62"/>
      <c r="X11" s="231" t="s">
        <v>580</v>
      </c>
      <c r="Y11" s="117" t="s">
        <v>603</v>
      </c>
      <c r="Z11" s="68" t="s">
        <v>29</v>
      </c>
      <c r="AA11" s="69">
        <f t="shared" si="0"/>
        <v>0</v>
      </c>
      <c r="AB11" s="69">
        <f t="shared" si="1"/>
        <v>0</v>
      </c>
      <c r="AC11" s="73"/>
      <c r="AD11" s="124" t="s">
        <v>77</v>
      </c>
      <c r="AE11" s="402" t="s">
        <v>50</v>
      </c>
      <c r="AF11" s="72" t="s">
        <v>42</v>
      </c>
      <c r="AG11" s="82"/>
      <c r="AH11" s="23" t="s">
        <v>57</v>
      </c>
      <c r="AI11" s="159"/>
      <c r="AJ11" s="159"/>
      <c r="AK11" s="159"/>
      <c r="AL11" s="159"/>
      <c r="AM11" s="159"/>
      <c r="AN11" s="159"/>
      <c r="AO11" s="159"/>
      <c r="AP11" s="159"/>
      <c r="AQ11" s="159"/>
      <c r="AR11" s="76">
        <v>1</v>
      </c>
      <c r="AS11" s="107"/>
      <c r="AT11" s="36"/>
      <c r="AU11" s="615" t="s">
        <v>583</v>
      </c>
      <c r="AV11" s="631" t="s">
        <v>604</v>
      </c>
      <c r="AW11" s="68" t="s">
        <v>29</v>
      </c>
      <c r="AX11" s="69">
        <f t="shared" si="2"/>
        <v>1</v>
      </c>
      <c r="AY11" s="69">
        <f t="shared" si="3"/>
        <v>1</v>
      </c>
      <c r="AZ11" s="632"/>
      <c r="BA11" s="197" t="s">
        <v>45</v>
      </c>
      <c r="BB11" s="325"/>
      <c r="BC11" s="325"/>
      <c r="BD11" s="633"/>
      <c r="BE11" s="238" t="s">
        <v>605</v>
      </c>
      <c r="BF11" s="419"/>
      <c r="BG11" s="85">
        <v>2</v>
      </c>
      <c r="BH11" s="419"/>
      <c r="BI11" s="419"/>
      <c r="BJ11" s="419"/>
      <c r="BK11" s="419"/>
      <c r="BL11" s="419"/>
      <c r="BM11" s="419"/>
      <c r="BN11" s="419"/>
      <c r="BO11" s="76">
        <v>1</v>
      </c>
      <c r="BP11" s="77"/>
      <c r="BQ11" s="36"/>
      <c r="BR11" s="235" t="s">
        <v>164</v>
      </c>
      <c r="BS11" s="177" t="s">
        <v>606</v>
      </c>
      <c r="BT11" s="68" t="s">
        <v>29</v>
      </c>
      <c r="BU11" s="69">
        <f t="shared" ref="BU11:BU17" si="6">0.5*(CC11+CD11+CE11)+CF11+CH11+2*(CI11+CJ11)</f>
        <v>0</v>
      </c>
      <c r="BV11" s="69">
        <f t="shared" ref="BV11:BV17" si="7">CC11*0.5+CD11*0.5+CE11*0.5+CF11+CG11+CH11+2*(CI11+CJ11+CK11)</f>
        <v>0</v>
      </c>
      <c r="BW11" s="225"/>
      <c r="BX11" s="22" t="s">
        <v>45</v>
      </c>
      <c r="BY11" s="74"/>
      <c r="BZ11" s="72" t="s">
        <v>42</v>
      </c>
      <c r="CA11" s="99"/>
      <c r="CB11" s="23" t="s">
        <v>57</v>
      </c>
      <c r="CC11" s="159"/>
      <c r="CD11" s="159"/>
      <c r="CE11" s="159"/>
      <c r="CF11" s="159"/>
      <c r="CG11" s="159"/>
      <c r="CH11" s="159"/>
      <c r="CI11" s="159"/>
      <c r="CJ11" s="159"/>
      <c r="CK11" s="159"/>
      <c r="CL11" s="224">
        <v>4</v>
      </c>
      <c r="CM11" s="107"/>
      <c r="CN11" s="136"/>
      <c r="CO11" s="97" t="s">
        <v>52</v>
      </c>
      <c r="CP11" s="990" t="s">
        <v>607</v>
      </c>
      <c r="CQ11" s="594" t="s">
        <v>29</v>
      </c>
      <c r="CR11" s="552">
        <f t="shared" ref="CR11" si="8">0.5*(CZ11+DA11+DB11)+DC11+DE11+2*(DF11+DG11)</f>
        <v>2</v>
      </c>
      <c r="CS11" s="552">
        <f t="shared" ref="CS11" si="9">CZ11*0.5+DA11*0.5+DB11*0.5+DC11+DD11+DE11+2*(DF11+DG11+DH11)</f>
        <v>2</v>
      </c>
      <c r="CT11" s="1795" t="s">
        <v>608</v>
      </c>
      <c r="CU11" s="1796"/>
      <c r="CV11" s="1796"/>
      <c r="CW11" s="1796"/>
      <c r="CX11" s="1796"/>
      <c r="CY11" s="1797"/>
      <c r="CZ11" s="991"/>
      <c r="DA11" s="992"/>
      <c r="DB11" s="992"/>
      <c r="DC11" s="858">
        <v>2</v>
      </c>
      <c r="DD11" s="993"/>
      <c r="DE11" s="994"/>
      <c r="DF11" s="991"/>
      <c r="DG11" s="991"/>
      <c r="DH11" s="991"/>
      <c r="DI11" s="988">
        <v>1</v>
      </c>
      <c r="DJ11" s="995"/>
      <c r="DK11" s="108"/>
    </row>
    <row r="12" spans="1:120" ht="388.2" customHeight="1" outlineLevel="1" thickTop="1" thickBot="1" x14ac:dyDescent="0.3">
      <c r="A12" s="36"/>
      <c r="B12" s="108"/>
      <c r="C12" s="635"/>
      <c r="D12" s="635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62"/>
      <c r="W12" s="62"/>
      <c r="X12" s="231" t="s">
        <v>580</v>
      </c>
      <c r="Y12" s="117" t="s">
        <v>609</v>
      </c>
      <c r="Z12" s="68" t="s">
        <v>29</v>
      </c>
      <c r="AA12" s="69">
        <f t="shared" si="0"/>
        <v>1</v>
      </c>
      <c r="AB12" s="69">
        <f t="shared" si="1"/>
        <v>2</v>
      </c>
      <c r="AC12" s="171"/>
      <c r="AD12" s="22" t="s">
        <v>45</v>
      </c>
      <c r="AE12" s="103"/>
      <c r="AF12" s="72" t="s">
        <v>42</v>
      </c>
      <c r="AG12" s="82"/>
      <c r="AH12" s="173" t="s">
        <v>610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76">
        <v>1</v>
      </c>
      <c r="AS12" s="77"/>
      <c r="AT12" s="36"/>
      <c r="AU12" s="615" t="s">
        <v>583</v>
      </c>
      <c r="AV12" s="117" t="s">
        <v>611</v>
      </c>
      <c r="AW12" s="68" t="s">
        <v>29</v>
      </c>
      <c r="AX12" s="69">
        <f t="shared" si="2"/>
        <v>1</v>
      </c>
      <c r="AY12" s="69">
        <f t="shared" si="3"/>
        <v>1</v>
      </c>
      <c r="AZ12" s="637"/>
      <c r="BA12" s="22" t="s">
        <v>68</v>
      </c>
      <c r="BB12" s="22"/>
      <c r="BC12" s="72" t="s">
        <v>42</v>
      </c>
      <c r="BD12" s="27"/>
      <c r="BE12" s="22"/>
      <c r="BF12" s="169"/>
      <c r="BG12" s="169"/>
      <c r="BH12" s="169"/>
      <c r="BI12" s="169"/>
      <c r="BJ12" s="169"/>
      <c r="BK12" s="84">
        <v>1</v>
      </c>
      <c r="BL12" s="169"/>
      <c r="BM12" s="169"/>
      <c r="BN12" s="155"/>
      <c r="BO12" s="76">
        <v>1</v>
      </c>
      <c r="BP12" s="107"/>
      <c r="BQ12" s="36"/>
      <c r="BR12" s="235" t="s">
        <v>164</v>
      </c>
      <c r="BS12" s="587" t="s">
        <v>612</v>
      </c>
      <c r="BT12" s="68" t="s">
        <v>29</v>
      </c>
      <c r="BU12" s="69">
        <f t="shared" si="6"/>
        <v>8.5</v>
      </c>
      <c r="BV12" s="69">
        <f t="shared" si="7"/>
        <v>8.5</v>
      </c>
      <c r="BW12" s="131"/>
      <c r="BX12" s="225" t="s">
        <v>68</v>
      </c>
      <c r="BY12" s="225"/>
      <c r="BZ12" s="72" t="s">
        <v>42</v>
      </c>
      <c r="CA12" s="110" t="s">
        <v>13</v>
      </c>
      <c r="CB12" s="640" t="s">
        <v>613</v>
      </c>
      <c r="CC12" s="368"/>
      <c r="CD12" s="368"/>
      <c r="CE12" s="641">
        <v>1</v>
      </c>
      <c r="CF12" s="368"/>
      <c r="CG12" s="368"/>
      <c r="CH12" s="641">
        <v>8</v>
      </c>
      <c r="CI12" s="368"/>
      <c r="CJ12" s="368"/>
      <c r="CK12" s="368"/>
      <c r="CL12" s="396">
        <v>1</v>
      </c>
      <c r="CM12" s="431"/>
      <c r="CN12" s="157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</row>
    <row r="13" spans="1:120" ht="226.2" customHeight="1" outlineLevel="1" thickTop="1" thickBot="1" x14ac:dyDescent="0.45">
      <c r="A13" s="36"/>
      <c r="B13" s="108"/>
      <c r="C13" s="108"/>
      <c r="D13" s="635"/>
      <c r="E13" s="635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62"/>
      <c r="X13" s="231" t="s">
        <v>580</v>
      </c>
      <c r="Y13" s="130" t="s">
        <v>614</v>
      </c>
      <c r="Z13" s="68" t="s">
        <v>29</v>
      </c>
      <c r="AA13" s="69">
        <f t="shared" si="0"/>
        <v>1</v>
      </c>
      <c r="AB13" s="69">
        <f t="shared" si="1"/>
        <v>1</v>
      </c>
      <c r="AC13" s="74"/>
      <c r="AD13" s="225" t="s">
        <v>45</v>
      </c>
      <c r="AE13" s="74"/>
      <c r="AF13" s="74"/>
      <c r="AG13" s="74"/>
      <c r="AH13" s="131" t="s">
        <v>615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507">
        <v>1</v>
      </c>
      <c r="AS13" s="74"/>
      <c r="AT13" s="36"/>
      <c r="AU13" s="615" t="s">
        <v>583</v>
      </c>
      <c r="AV13" s="391" t="s">
        <v>616</v>
      </c>
      <c r="AW13" s="68" t="s">
        <v>29</v>
      </c>
      <c r="AX13" s="69">
        <f t="shared" si="2"/>
        <v>1</v>
      </c>
      <c r="AY13" s="69">
        <f t="shared" si="3"/>
        <v>1</v>
      </c>
      <c r="AZ13" s="334"/>
      <c r="BA13" s="212" t="s">
        <v>45</v>
      </c>
      <c r="BB13" s="638"/>
      <c r="BC13" s="72" t="s">
        <v>42</v>
      </c>
      <c r="BD13" s="638"/>
      <c r="BE13" s="638" t="s">
        <v>57</v>
      </c>
      <c r="BF13" s="619"/>
      <c r="BG13" s="619"/>
      <c r="BH13" s="619"/>
      <c r="BI13" s="476"/>
      <c r="BJ13" s="619"/>
      <c r="BK13" s="85">
        <v>1</v>
      </c>
      <c r="BL13" s="619"/>
      <c r="BM13" s="639"/>
      <c r="BN13" s="619"/>
      <c r="BO13" s="133">
        <v>1</v>
      </c>
      <c r="BP13" s="107"/>
      <c r="BQ13" s="36"/>
      <c r="BR13" s="235" t="s">
        <v>164</v>
      </c>
      <c r="BS13" s="587" t="s">
        <v>617</v>
      </c>
      <c r="BT13" s="68" t="s">
        <v>29</v>
      </c>
      <c r="BU13" s="69">
        <f t="shared" si="6"/>
        <v>0</v>
      </c>
      <c r="BV13" s="69">
        <f t="shared" si="7"/>
        <v>0</v>
      </c>
      <c r="BW13" s="268"/>
      <c r="BX13" s="393" t="s">
        <v>68</v>
      </c>
      <c r="BY13" s="246"/>
      <c r="BZ13" s="393"/>
      <c r="CA13" s="393"/>
      <c r="CB13" s="268" t="s">
        <v>618</v>
      </c>
      <c r="CC13" s="368"/>
      <c r="CD13" s="368"/>
      <c r="CE13" s="368"/>
      <c r="CF13" s="368"/>
      <c r="CG13" s="368"/>
      <c r="CH13" s="368"/>
      <c r="CI13" s="368"/>
      <c r="CJ13" s="368"/>
      <c r="CK13" s="368"/>
      <c r="CL13" s="224">
        <v>1</v>
      </c>
      <c r="CM13" s="28"/>
      <c r="CN13" s="8"/>
      <c r="CO13" s="108"/>
      <c r="CP13" s="642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</row>
    <row r="14" spans="1:120" ht="158.4" customHeight="1" outlineLevel="1" x14ac:dyDescent="0.4">
      <c r="A14" s="36"/>
      <c r="B14" s="108"/>
      <c r="C14" s="108"/>
      <c r="D14" s="635"/>
      <c r="E14" s="635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231" t="s">
        <v>580</v>
      </c>
      <c r="Y14" s="130" t="s">
        <v>619</v>
      </c>
      <c r="Z14" s="68" t="s">
        <v>29</v>
      </c>
      <c r="AA14" s="69">
        <f t="shared" si="0"/>
        <v>0</v>
      </c>
      <c r="AB14" s="69">
        <f t="shared" si="1"/>
        <v>0</v>
      </c>
      <c r="AC14" s="74"/>
      <c r="AD14" s="122" t="s">
        <v>77</v>
      </c>
      <c r="AE14" s="402" t="s">
        <v>50</v>
      </c>
      <c r="AF14" s="74"/>
      <c r="AG14" s="73"/>
      <c r="AH14" s="23" t="s">
        <v>620</v>
      </c>
      <c r="AI14" s="159"/>
      <c r="AJ14" s="159"/>
      <c r="AK14" s="159"/>
      <c r="AL14" s="159"/>
      <c r="AM14" s="159"/>
      <c r="AN14" s="159"/>
      <c r="AO14" s="159"/>
      <c r="AP14" s="159"/>
      <c r="AQ14" s="159"/>
      <c r="AR14" s="76">
        <v>1</v>
      </c>
      <c r="AS14" s="74"/>
      <c r="AT14" s="36"/>
      <c r="AU14" s="615" t="s">
        <v>583</v>
      </c>
      <c r="AV14" s="117" t="s">
        <v>621</v>
      </c>
      <c r="AW14" s="68" t="s">
        <v>29</v>
      </c>
      <c r="AX14" s="69">
        <f t="shared" si="2"/>
        <v>0.5</v>
      </c>
      <c r="AY14" s="69">
        <f t="shared" si="3"/>
        <v>0.5</v>
      </c>
      <c r="AZ14" s="104"/>
      <c r="BA14" s="104" t="s">
        <v>45</v>
      </c>
      <c r="BB14" s="104"/>
      <c r="BC14" s="72" t="s">
        <v>42</v>
      </c>
      <c r="BD14" s="172"/>
      <c r="BE14" s="172" t="s">
        <v>83</v>
      </c>
      <c r="BF14" s="155"/>
      <c r="BG14" s="85">
        <v>1</v>
      </c>
      <c r="BH14" s="155"/>
      <c r="BI14" s="155"/>
      <c r="BJ14" s="155"/>
      <c r="BK14" s="155"/>
      <c r="BL14" s="155"/>
      <c r="BM14" s="461"/>
      <c r="BN14" s="155"/>
      <c r="BO14" s="76">
        <v>1</v>
      </c>
      <c r="BP14" s="107"/>
      <c r="BQ14" s="36"/>
      <c r="BR14" s="235" t="s">
        <v>164</v>
      </c>
      <c r="BS14" s="177" t="s">
        <v>622</v>
      </c>
      <c r="BT14" s="68" t="s">
        <v>29</v>
      </c>
      <c r="BU14" s="69">
        <f t="shared" si="6"/>
        <v>1</v>
      </c>
      <c r="BV14" s="69">
        <f t="shared" si="7"/>
        <v>1</v>
      </c>
      <c r="BW14" s="225"/>
      <c r="BX14" s="225" t="s">
        <v>68</v>
      </c>
      <c r="BZ14" s="72" t="s">
        <v>42</v>
      </c>
      <c r="CA14" s="110" t="s">
        <v>13</v>
      </c>
      <c r="CB14" s="643" t="s">
        <v>623</v>
      </c>
      <c r="CC14" s="314"/>
      <c r="CD14" s="314"/>
      <c r="CE14" s="314"/>
      <c r="CF14" s="314"/>
      <c r="CG14" s="314"/>
      <c r="CH14" s="252">
        <v>1</v>
      </c>
      <c r="CI14" s="314"/>
      <c r="CJ14" s="314"/>
      <c r="CK14" s="314"/>
      <c r="CL14" s="224">
        <v>1</v>
      </c>
      <c r="CM14" s="107"/>
      <c r="CN14" s="26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</row>
    <row r="15" spans="1:120" ht="177" customHeight="1" outlineLevel="1" x14ac:dyDescent="0.3">
      <c r="A15" s="36"/>
      <c r="B15" s="108"/>
      <c r="C15" s="108"/>
      <c r="D15" s="635"/>
      <c r="E15" s="635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31" t="s">
        <v>580</v>
      </c>
      <c r="Y15" s="179" t="s">
        <v>624</v>
      </c>
      <c r="Z15" s="68" t="s">
        <v>29</v>
      </c>
      <c r="AA15" s="69">
        <f t="shared" si="0"/>
        <v>0</v>
      </c>
      <c r="AB15" s="69">
        <f t="shared" si="1"/>
        <v>0</v>
      </c>
      <c r="AC15" s="198"/>
      <c r="AD15" s="22" t="s">
        <v>45</v>
      </c>
      <c r="AE15" s="172"/>
      <c r="AF15" s="72" t="s">
        <v>42</v>
      </c>
      <c r="AG15" s="82"/>
      <c r="AH15" s="23" t="s">
        <v>57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76">
        <v>1</v>
      </c>
      <c r="AS15" s="77"/>
      <c r="AT15" s="36"/>
      <c r="AU15" s="615" t="s">
        <v>583</v>
      </c>
      <c r="AV15" s="631" t="s">
        <v>625</v>
      </c>
      <c r="AW15" s="68" t="s">
        <v>29</v>
      </c>
      <c r="AX15" s="69">
        <f t="shared" si="2"/>
        <v>0</v>
      </c>
      <c r="AY15" s="69">
        <f t="shared" si="3"/>
        <v>0</v>
      </c>
      <c r="AZ15" s="325"/>
      <c r="BA15" s="22" t="s">
        <v>68</v>
      </c>
      <c r="BB15" s="325"/>
      <c r="BC15" s="325"/>
      <c r="BD15" s="325"/>
      <c r="BE15" s="238" t="s">
        <v>626</v>
      </c>
      <c r="BF15" s="419"/>
      <c r="BG15" s="419"/>
      <c r="BH15" s="419"/>
      <c r="BI15" s="419"/>
      <c r="BJ15" s="419"/>
      <c r="BK15" s="419"/>
      <c r="BL15" s="419"/>
      <c r="BM15" s="419"/>
      <c r="BN15" s="419"/>
      <c r="BO15" s="76">
        <v>1</v>
      </c>
      <c r="BP15" s="107"/>
      <c r="BQ15" s="26"/>
      <c r="BR15" s="235" t="s">
        <v>164</v>
      </c>
      <c r="BS15" s="177" t="s">
        <v>627</v>
      </c>
      <c r="BT15" s="68" t="s">
        <v>29</v>
      </c>
      <c r="BU15" s="69">
        <f t="shared" si="6"/>
        <v>0</v>
      </c>
      <c r="BV15" s="69">
        <f t="shared" si="7"/>
        <v>0</v>
      </c>
      <c r="BW15" s="225"/>
      <c r="BX15" s="225" t="s">
        <v>68</v>
      </c>
      <c r="BY15" s="131"/>
      <c r="BZ15" s="225"/>
      <c r="CA15" s="131"/>
      <c r="CB15" s="2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224">
        <v>1</v>
      </c>
      <c r="CM15" s="107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20" ht="156.6" outlineLevel="1" x14ac:dyDescent="0.25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31" t="s">
        <v>580</v>
      </c>
      <c r="Y16" s="117" t="s">
        <v>628</v>
      </c>
      <c r="Z16" s="68" t="s">
        <v>29</v>
      </c>
      <c r="AA16" s="69">
        <f t="shared" si="0"/>
        <v>0.5</v>
      </c>
      <c r="AB16" s="69">
        <f t="shared" si="1"/>
        <v>0.5</v>
      </c>
      <c r="AC16" s="82"/>
      <c r="AD16" s="124" t="s">
        <v>77</v>
      </c>
      <c r="AE16" s="402" t="s">
        <v>50</v>
      </c>
      <c r="AF16" s="103"/>
      <c r="AG16" s="82"/>
      <c r="AH16" s="23" t="s">
        <v>57</v>
      </c>
      <c r="AI16" s="160"/>
      <c r="AJ16" s="160"/>
      <c r="AK16" s="240">
        <v>1</v>
      </c>
      <c r="AL16" s="160"/>
      <c r="AM16" s="160"/>
      <c r="AN16" s="160"/>
      <c r="AO16" s="160"/>
      <c r="AP16" s="160"/>
      <c r="AQ16" s="155"/>
      <c r="AR16" s="76">
        <v>1</v>
      </c>
      <c r="AS16" s="77"/>
      <c r="AT16" s="2"/>
      <c r="AU16" s="615" t="s">
        <v>583</v>
      </c>
      <c r="AV16" s="116" t="s">
        <v>629</v>
      </c>
      <c r="AW16" s="68" t="s">
        <v>29</v>
      </c>
      <c r="AX16" s="69">
        <f t="shared" si="2"/>
        <v>0</v>
      </c>
      <c r="AY16" s="69">
        <f t="shared" si="3"/>
        <v>0</v>
      </c>
      <c r="AZ16" s="82"/>
      <c r="BA16" s="22" t="s">
        <v>68</v>
      </c>
      <c r="BB16" s="172"/>
      <c r="BC16" s="72" t="s">
        <v>42</v>
      </c>
      <c r="BD16" s="173"/>
      <c r="BE16" s="23" t="s">
        <v>57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190"/>
      <c r="BQ16" s="36"/>
      <c r="BR16" s="235" t="s">
        <v>164</v>
      </c>
      <c r="BS16" s="177" t="s">
        <v>358</v>
      </c>
      <c r="BT16" s="68" t="s">
        <v>29</v>
      </c>
      <c r="BU16" s="69">
        <f t="shared" si="6"/>
        <v>0</v>
      </c>
      <c r="BV16" s="69">
        <f t="shared" si="7"/>
        <v>0</v>
      </c>
      <c r="BW16" s="225"/>
      <c r="BX16" s="225" t="s">
        <v>68</v>
      </c>
      <c r="BY16" s="131"/>
      <c r="BZ16" s="225"/>
      <c r="CA16" s="131"/>
      <c r="CB16" s="131" t="s">
        <v>359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224">
        <v>1</v>
      </c>
      <c r="CM16" s="190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142.19999999999999" customHeight="1" outlineLevel="1" x14ac:dyDescent="0.25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31" t="s">
        <v>580</v>
      </c>
      <c r="Y17" s="117" t="s">
        <v>630</v>
      </c>
      <c r="Z17" s="68" t="s">
        <v>29</v>
      </c>
      <c r="AA17" s="69">
        <f t="shared" si="0"/>
        <v>0</v>
      </c>
      <c r="AB17" s="69">
        <f t="shared" si="1"/>
        <v>0</v>
      </c>
      <c r="AC17" s="103"/>
      <c r="AD17" s="124" t="s">
        <v>77</v>
      </c>
      <c r="AE17" s="402" t="s">
        <v>50</v>
      </c>
      <c r="AF17" s="72" t="s">
        <v>42</v>
      </c>
      <c r="AG17" s="82"/>
      <c r="AH17" s="23" t="s">
        <v>57</v>
      </c>
      <c r="AI17" s="160"/>
      <c r="AJ17" s="160"/>
      <c r="AK17" s="160"/>
      <c r="AL17" s="160"/>
      <c r="AM17" s="160"/>
      <c r="AN17" s="160"/>
      <c r="AO17" s="160"/>
      <c r="AP17" s="160"/>
      <c r="AQ17" s="155"/>
      <c r="AR17" s="76">
        <v>1</v>
      </c>
      <c r="AS17" s="77"/>
      <c r="AT17" s="26"/>
      <c r="AU17" s="615" t="s">
        <v>583</v>
      </c>
      <c r="AV17" s="117" t="s">
        <v>631</v>
      </c>
      <c r="AW17" s="68" t="s">
        <v>29</v>
      </c>
      <c r="AX17" s="69">
        <f t="shared" si="2"/>
        <v>2</v>
      </c>
      <c r="AY17" s="69">
        <f t="shared" si="3"/>
        <v>2</v>
      </c>
      <c r="AZ17" s="22"/>
      <c r="BA17" s="22" t="s">
        <v>45</v>
      </c>
      <c r="BB17" s="104"/>
      <c r="BC17" s="104"/>
      <c r="BD17" s="172"/>
      <c r="BE17" s="104"/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76">
        <v>1</v>
      </c>
      <c r="BP17" s="241"/>
      <c r="BQ17" s="36"/>
      <c r="BR17" s="864" t="s">
        <v>350</v>
      </c>
      <c r="BS17" s="550" t="s">
        <v>632</v>
      </c>
      <c r="BT17" s="594" t="s">
        <v>29</v>
      </c>
      <c r="BU17" s="552">
        <f t="shared" si="6"/>
        <v>0.5</v>
      </c>
      <c r="BV17" s="552">
        <f t="shared" si="7"/>
        <v>0.5</v>
      </c>
      <c r="BW17" s="553"/>
      <c r="BX17" s="554" t="s">
        <v>106</v>
      </c>
      <c r="BY17" s="555"/>
      <c r="BZ17" s="553"/>
      <c r="CA17" s="556"/>
      <c r="CB17" s="556" t="s">
        <v>633</v>
      </c>
      <c r="CC17" s="595">
        <v>1</v>
      </c>
      <c r="CD17" s="857"/>
      <c r="CE17" s="557"/>
      <c r="CF17" s="557"/>
      <c r="CG17" s="557"/>
      <c r="CH17" s="557"/>
      <c r="CI17" s="557"/>
      <c r="CJ17" s="557"/>
      <c r="CK17" s="557"/>
      <c r="CL17" s="224">
        <v>1</v>
      </c>
      <c r="CM17" s="190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56.6" outlineLevel="1" x14ac:dyDescent="0.25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31" t="s">
        <v>580</v>
      </c>
      <c r="Y18" s="116" t="s">
        <v>634</v>
      </c>
      <c r="Z18" s="102" t="s">
        <v>29</v>
      </c>
      <c r="AA18" s="69">
        <f t="shared" si="0"/>
        <v>1</v>
      </c>
      <c r="AB18" s="69">
        <f t="shared" si="1"/>
        <v>1</v>
      </c>
      <c r="AC18" s="103"/>
      <c r="AD18" s="22" t="s">
        <v>45</v>
      </c>
      <c r="AE18" s="103"/>
      <c r="AF18" s="103"/>
      <c r="AG18" s="110" t="s">
        <v>13</v>
      </c>
      <c r="AH18" s="23" t="s">
        <v>555</v>
      </c>
      <c r="AI18" s="160"/>
      <c r="AJ18" s="160"/>
      <c r="AK18" s="160"/>
      <c r="AL18" s="160"/>
      <c r="AM18" s="160"/>
      <c r="AN18" s="84">
        <v>1</v>
      </c>
      <c r="AO18" s="160"/>
      <c r="AP18" s="160"/>
      <c r="AQ18" s="160"/>
      <c r="AR18" s="76">
        <v>1</v>
      </c>
      <c r="AS18" s="77"/>
      <c r="AT18" s="26"/>
      <c r="AU18" s="615" t="s">
        <v>583</v>
      </c>
      <c r="AV18" s="211" t="s">
        <v>635</v>
      </c>
      <c r="AW18" s="68" t="s">
        <v>29</v>
      </c>
      <c r="AX18" s="69">
        <f t="shared" si="2"/>
        <v>0.5</v>
      </c>
      <c r="AY18" s="69">
        <f t="shared" si="3"/>
        <v>0.5</v>
      </c>
      <c r="AZ18" s="644"/>
      <c r="BA18" s="644" t="s">
        <v>45</v>
      </c>
      <c r="BB18" s="644"/>
      <c r="BC18" s="644"/>
      <c r="BD18" s="638"/>
      <c r="BE18" s="638" t="s">
        <v>636</v>
      </c>
      <c r="BF18" s="461"/>
      <c r="BG18" s="85">
        <v>1</v>
      </c>
      <c r="BH18" s="461"/>
      <c r="BI18" s="461"/>
      <c r="BJ18" s="461"/>
      <c r="BK18" s="461"/>
      <c r="BL18" s="461"/>
      <c r="BM18" s="461"/>
      <c r="BN18" s="461"/>
      <c r="BO18" s="133">
        <v>1</v>
      </c>
      <c r="BP18" s="645"/>
      <c r="BQ18" s="36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 x14ac:dyDescent="0.3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 s="26"/>
      <c r="AU19" s="615" t="s">
        <v>583</v>
      </c>
      <c r="AV19" s="117" t="s">
        <v>637</v>
      </c>
      <c r="AW19" s="68" t="s">
        <v>29</v>
      </c>
      <c r="AX19" s="69">
        <f t="shared" si="2"/>
        <v>0</v>
      </c>
      <c r="AY19" s="69">
        <f t="shared" si="3"/>
        <v>0</v>
      </c>
      <c r="AZ19" s="82"/>
      <c r="BA19" s="22" t="s">
        <v>45</v>
      </c>
      <c r="BB19" s="145"/>
      <c r="BC19" s="119" t="s">
        <v>42</v>
      </c>
      <c r="BD19" s="173"/>
      <c r="BE19" s="23" t="s">
        <v>57</v>
      </c>
      <c r="BF19" s="160"/>
      <c r="BG19" s="160"/>
      <c r="BH19" s="160"/>
      <c r="BI19" s="160"/>
      <c r="BJ19" s="160"/>
      <c r="BK19" s="160"/>
      <c r="BL19" s="160"/>
      <c r="BM19" s="160"/>
      <c r="BN19" s="155"/>
      <c r="BO19" s="76">
        <v>1</v>
      </c>
      <c r="BP19" s="241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 x14ac:dyDescent="0.25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26"/>
      <c r="AU20" s="615" t="s">
        <v>583</v>
      </c>
      <c r="AV20" s="130" t="s">
        <v>638</v>
      </c>
      <c r="AW20" s="68" t="s">
        <v>29</v>
      </c>
      <c r="AX20" s="69">
        <f t="shared" si="2"/>
        <v>0</v>
      </c>
      <c r="AY20" s="69">
        <f t="shared" si="3"/>
        <v>0</v>
      </c>
      <c r="AZ20" s="131"/>
      <c r="BA20" s="22" t="s">
        <v>45</v>
      </c>
      <c r="BB20" s="367"/>
      <c r="BC20" s="131"/>
      <c r="BD20" s="131"/>
      <c r="BE20" s="23" t="s">
        <v>57</v>
      </c>
      <c r="BF20" s="314"/>
      <c r="BG20" s="314"/>
      <c r="BH20" s="314"/>
      <c r="BI20" s="314"/>
      <c r="BJ20" s="314"/>
      <c r="BK20" s="314"/>
      <c r="BL20" s="314"/>
      <c r="BM20" s="314"/>
      <c r="BN20" s="314"/>
      <c r="BO20" s="133">
        <v>1</v>
      </c>
      <c r="BP20" s="131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129" outlineLevel="1" x14ac:dyDescent="0.25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615" t="s">
        <v>583</v>
      </c>
      <c r="AV21" s="116" t="s">
        <v>639</v>
      </c>
      <c r="AW21" s="68" t="s">
        <v>29</v>
      </c>
      <c r="AX21" s="69">
        <f t="shared" si="2"/>
        <v>0</v>
      </c>
      <c r="AY21" s="69">
        <f t="shared" si="3"/>
        <v>0</v>
      </c>
      <c r="AZ21" s="82"/>
      <c r="BA21" s="122" t="s">
        <v>77</v>
      </c>
      <c r="BB21" s="201" t="s">
        <v>50</v>
      </c>
      <c r="BC21" s="72" t="s">
        <v>42</v>
      </c>
      <c r="BD21" s="173"/>
      <c r="BE21" s="23" t="s">
        <v>57</v>
      </c>
      <c r="BF21" s="302"/>
      <c r="BG21" s="302"/>
      <c r="BH21" s="302"/>
      <c r="BI21" s="302"/>
      <c r="BJ21" s="302"/>
      <c r="BK21" s="302"/>
      <c r="BL21" s="302"/>
      <c r="BM21" s="302"/>
      <c r="BN21" s="302"/>
      <c r="BO21" s="76">
        <v>1</v>
      </c>
      <c r="BP21" s="28"/>
      <c r="BQ21" s="108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06.2" customHeight="1" outlineLevel="1" x14ac:dyDescent="0.4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108"/>
      <c r="AU22" s="615" t="s">
        <v>583</v>
      </c>
      <c r="AV22" s="130" t="s">
        <v>640</v>
      </c>
      <c r="AW22" s="68" t="s">
        <v>29</v>
      </c>
      <c r="AX22" s="69">
        <f t="shared" si="2"/>
        <v>3</v>
      </c>
      <c r="AY22" s="69">
        <f t="shared" si="3"/>
        <v>3</v>
      </c>
      <c r="AZ22" s="99"/>
      <c r="BA22" s="22" t="s">
        <v>45</v>
      </c>
      <c r="BB22" s="647"/>
      <c r="BC22" s="99"/>
      <c r="BD22" s="99"/>
      <c r="BE22" s="131" t="s">
        <v>641</v>
      </c>
      <c r="BF22" s="159"/>
      <c r="BG22" s="159"/>
      <c r="BH22" s="159"/>
      <c r="BI22" s="84">
        <v>1</v>
      </c>
      <c r="BJ22" s="159"/>
      <c r="BK22" s="159"/>
      <c r="BL22" s="84">
        <v>1</v>
      </c>
      <c r="BM22" s="159"/>
      <c r="BN22" s="159"/>
      <c r="BO22" s="100">
        <v>1</v>
      </c>
      <c r="BP22" s="99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87.6" outlineLevel="1" thickBot="1" x14ac:dyDescent="0.3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U23" s="648" t="s">
        <v>642</v>
      </c>
      <c r="AV23" s="387" t="s">
        <v>643</v>
      </c>
      <c r="AW23" s="147" t="s">
        <v>36</v>
      </c>
      <c r="AX23" s="148">
        <f>0.5*(BF23+BG23+BH23)+BI23+BK23+2*(BL23+BM23)</f>
        <v>1</v>
      </c>
      <c r="AY23" s="148">
        <f>BF23*0.5+BG23*0.5+BH23*0.5+BI23+BJ23+BK23+2*(BL23+BM23+BN23)</f>
        <v>1</v>
      </c>
      <c r="AZ23" s="617"/>
      <c r="BA23" s="212" t="s">
        <v>68</v>
      </c>
      <c r="BB23" s="618"/>
      <c r="BC23" s="119" t="s">
        <v>42</v>
      </c>
      <c r="BD23" s="334"/>
      <c r="BE23" s="205" t="s">
        <v>523</v>
      </c>
      <c r="BF23" s="619"/>
      <c r="BG23" s="619"/>
      <c r="BH23" s="619"/>
      <c r="BI23" s="619"/>
      <c r="BJ23" s="619"/>
      <c r="BK23" s="85">
        <v>1</v>
      </c>
      <c r="BL23" s="619"/>
      <c r="BM23" s="619"/>
      <c r="BN23" s="619"/>
      <c r="BO23" s="76">
        <v>1</v>
      </c>
      <c r="BP23" s="103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36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 thickTop="1" thickBot="1" x14ac:dyDescent="0.45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 s="648" t="s">
        <v>642</v>
      </c>
      <c r="AV24" s="130" t="s">
        <v>644</v>
      </c>
      <c r="AW24" s="68" t="s">
        <v>36</v>
      </c>
      <c r="AX24" s="69">
        <f>0.5*(BF24+BG24+BH24)+BI24+BK24+2*(BL24+BM24)</f>
        <v>1</v>
      </c>
      <c r="AY24" s="69">
        <f>BF24*0.5+BG24*0.5+BH24*0.5+BI24+BJ24+BK24+2*(BL24+BM24+BN24)</f>
        <v>3</v>
      </c>
      <c r="AZ24" s="74"/>
      <c r="BA24" s="225" t="s">
        <v>45</v>
      </c>
      <c r="BB24" s="74"/>
      <c r="BC24" s="72" t="s">
        <v>42</v>
      </c>
      <c r="BD24" s="110" t="s">
        <v>13</v>
      </c>
      <c r="BE24" s="649" t="s">
        <v>645</v>
      </c>
      <c r="BF24" s="159"/>
      <c r="BG24" s="159"/>
      <c r="BH24" s="159"/>
      <c r="BI24" s="252">
        <v>1</v>
      </c>
      <c r="BJ24" s="159"/>
      <c r="BK24" s="159"/>
      <c r="BL24" s="159"/>
      <c r="BM24" s="159"/>
      <c r="BN24" s="86">
        <v>1</v>
      </c>
      <c r="BO24" s="76">
        <v>1</v>
      </c>
      <c r="BP24" s="74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 thickTop="1" x14ac:dyDescent="0.3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7.399999999999999" outlineLevel="1" x14ac:dyDescent="0.25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399999999999999" outlineLevel="1" x14ac:dyDescent="0.25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399999999999999" outlineLevel="1" x14ac:dyDescent="0.3">
      <c r="A33" s="3"/>
      <c r="B33" s="3"/>
      <c r="C33" s="3"/>
      <c r="D33" s="3"/>
      <c r="E33" s="3"/>
      <c r="F33" s="3"/>
      <c r="I33" s="3"/>
      <c r="J33" s="3"/>
      <c r="V33" s="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/>
      <c r="BQ33"/>
      <c r="BR33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399999999999999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" customHeight="1" x14ac:dyDescent="0.3">
      <c r="A35" s="55" t="s">
        <v>148</v>
      </c>
      <c r="B35" s="39" t="s">
        <v>646</v>
      </c>
      <c r="C35" s="535" t="s">
        <v>29</v>
      </c>
      <c r="D35" s="41">
        <f t="shared" ref="D35:D42" si="10">0.5*(L35+M35+N35)+O35+Q35+2*(R35+S35)</f>
        <v>0</v>
      </c>
      <c r="E35" s="536">
        <f t="shared" ref="E35:E42" si="11">L35*0.5+M35*0.5+N35*0.5+O35+P35+Q35+2*(R35+S35+T35)</f>
        <v>0</v>
      </c>
      <c r="F35" s="43"/>
      <c r="G35" s="43"/>
      <c r="H35" s="43"/>
      <c r="I35" s="43"/>
      <c r="J35" s="43"/>
      <c r="K35" s="43"/>
      <c r="L35" s="44">
        <f>SUMIFS(L47:L61,C47:C61,C35)</f>
        <v>0</v>
      </c>
      <c r="M35" s="44">
        <f>SUMIFS(M47:M61,C47:C61,C35)</f>
        <v>0</v>
      </c>
      <c r="N35" s="44">
        <f>SUMIFS(N47:N61,C47:C61,C35)</f>
        <v>0</v>
      </c>
      <c r="O35" s="44">
        <f>SUMIFS(O47:O61,C47:C61,C35)</f>
        <v>0</v>
      </c>
      <c r="P35" s="44">
        <f>SUMIFS(P47:P61,C47:C61,C35)</f>
        <v>0</v>
      </c>
      <c r="Q35" s="44">
        <f>SUMIFS(Q47:Q61,C47:C61,C35)</f>
        <v>0</v>
      </c>
      <c r="R35" s="44">
        <f>SUMIFS(R47:R61,C47:C61,C35)</f>
        <v>0</v>
      </c>
      <c r="S35" s="44">
        <f>SUMIFS(S47:S61,C47:C61,C35)</f>
        <v>0</v>
      </c>
      <c r="T35" s="44">
        <f>SUMIFS(T47:T61,C47:C61,C35)</f>
        <v>0</v>
      </c>
      <c r="U35" s="45"/>
      <c r="V35" s="46">
        <f>SUM(U38:U60)</f>
        <v>4</v>
      </c>
      <c r="X35" s="55" t="s">
        <v>27</v>
      </c>
      <c r="Y35" s="651" t="s">
        <v>647</v>
      </c>
      <c r="Z35" s="535" t="s">
        <v>29</v>
      </c>
      <c r="AA35" s="41">
        <f t="shared" ref="AA35:AA40" si="12">0.5*(AI35+AJ35+AK35)+AL35+AN35+2*(AO35+AP35)</f>
        <v>0</v>
      </c>
      <c r="AB35" s="536">
        <f t="shared" ref="AB35:AB40" si="13">AI35*0.5+AJ35*0.5+AK35*0.5+AL35+AM35+AN35+2*(AO35+AP35+AQ35)</f>
        <v>0</v>
      </c>
      <c r="AC35" s="43"/>
      <c r="AD35" s="43"/>
      <c r="AE35" s="43"/>
      <c r="AF35" s="43"/>
      <c r="AG35" s="43"/>
      <c r="AH35" s="43"/>
      <c r="AI35" s="44">
        <f>SUMIFS(AI45:AI61,Z45:Z61,Z35)</f>
        <v>0</v>
      </c>
      <c r="AJ35" s="44">
        <f>SUMIFS(AJ45:AJ61,Z45:Z61,Z35)</f>
        <v>0</v>
      </c>
      <c r="AK35" s="44">
        <f>SUMIFS(AK45:AK61,Z45:Z61,Z35)</f>
        <v>0</v>
      </c>
      <c r="AL35" s="44">
        <f>SUMIFS(AL45:AL61,Z45:Z61,Z35)</f>
        <v>0</v>
      </c>
      <c r="AM35" s="44">
        <f>SUMIFS(AM45:AM61,Z45:Z61,Z35)</f>
        <v>0</v>
      </c>
      <c r="AN35" s="44">
        <f>SUMIFS(AN45:AN61,Z45:Z61,Z35)</f>
        <v>0</v>
      </c>
      <c r="AO35" s="44">
        <f>SUMIFS(AO45:AO61,Z45:Z61,Z35)</f>
        <v>0</v>
      </c>
      <c r="AP35" s="44">
        <f>SUMIFS(AP45:AP61,Z45:Z61,Z35)</f>
        <v>0</v>
      </c>
      <c r="AQ35" s="44">
        <f>SUMIFS(AQ45:AQ61,Z45:Z61,Z35)</f>
        <v>0</v>
      </c>
      <c r="AR35" s="45"/>
      <c r="AS35" s="46">
        <f>SUM(AR37:AR44)</f>
        <v>8</v>
      </c>
      <c r="AT35" s="36"/>
      <c r="AU35" s="55" t="s">
        <v>145</v>
      </c>
      <c r="AV35" s="652" t="s">
        <v>648</v>
      </c>
      <c r="AW35" s="535" t="s">
        <v>29</v>
      </c>
      <c r="AX35" s="41">
        <f t="shared" ref="AX35:AX50" si="14">0.5*(BF35+BG35+BH35)+BI35+BK35+2*(BL35+BM35)</f>
        <v>7.5</v>
      </c>
      <c r="AY35" s="536">
        <f t="shared" ref="AY35:AY50" si="15">BF35*0.5+BG35*0.5+BH35*0.5+BI35+BJ35+BK35+2*(BL35+BM35+BN35)</f>
        <v>12.5</v>
      </c>
      <c r="AZ35" s="43"/>
      <c r="BA35" s="43"/>
      <c r="BB35" s="43"/>
      <c r="BC35" s="43"/>
      <c r="BD35" s="43"/>
      <c r="BE35" s="43"/>
      <c r="BF35" s="44">
        <f>SUMIFS(BF37:BF60,AW37:AW60,AW35)</f>
        <v>0</v>
      </c>
      <c r="BG35" s="44">
        <f>SUMIFS(BG37:BG60,AW37:AW60,AW35)</f>
        <v>1</v>
      </c>
      <c r="BH35" s="44">
        <f>SUMIFS(BH37:BH60,AW37:AW60,AW35)</f>
        <v>0</v>
      </c>
      <c r="BI35" s="44">
        <f>SUMIFS(BI37:BI60,AW37:AW60,AW35)</f>
        <v>2</v>
      </c>
      <c r="BJ35" s="44">
        <f>SUMIFS(BJ37:BJ60,AW37:AW60,AW35)</f>
        <v>1</v>
      </c>
      <c r="BK35" s="44">
        <f>SUMIFS(BK37:BK60,AW37:AW60,AW35)</f>
        <v>3</v>
      </c>
      <c r="BL35" s="44">
        <f>SUMIFS(BL37:BL60,AW37:AW60,AW35)</f>
        <v>1</v>
      </c>
      <c r="BM35" s="44">
        <f>SUMIFS(BM37:BM60,AW37:AW60,AW35)</f>
        <v>0</v>
      </c>
      <c r="BN35" s="44">
        <f>SUMIFS(BN37:BN60,AW37:AW60,AW35)</f>
        <v>2</v>
      </c>
      <c r="BO35" s="45"/>
      <c r="BP35" s="46">
        <f>SUM(BO37:BO60)</f>
        <v>17</v>
      </c>
      <c r="BR35" s="55" t="s">
        <v>30</v>
      </c>
      <c r="BS35" s="56" t="s">
        <v>649</v>
      </c>
      <c r="BT35" s="535" t="s">
        <v>29</v>
      </c>
      <c r="BU35" s="41">
        <f t="shared" ref="BU35:BU47" si="16">0.5*(CC35+CD35+CE35)+CF35+CH35+2*(CI35+CJ35)</f>
        <v>0.5</v>
      </c>
      <c r="BV35" s="536">
        <f t="shared" ref="BV35:BV47" si="17">CC35*0.5+CD35*0.5+CE35*0.5+CF35+CG35+CH35+2*(CI35+CJ35+CK35)</f>
        <v>2.5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1</v>
      </c>
      <c r="CE35" s="44">
        <f>SUMIFS(CE40:CE60,BT40:BT60,BT35)</f>
        <v>0</v>
      </c>
      <c r="CF35" s="44">
        <f>SUMIFS(CF40:CF60,BT40:BT60,BT35)</f>
        <v>0</v>
      </c>
      <c r="CG35" s="44">
        <f>SUMIFS(CG40:CG60,BT40:BT60,BT35)</f>
        <v>2</v>
      </c>
      <c r="CH35" s="44">
        <f>SUMIFS(CH40:CH60,BT40:BT60,BT35)</f>
        <v>0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11</v>
      </c>
      <c r="CO35" s="55" t="s">
        <v>145</v>
      </c>
      <c r="CP35" s="56" t="s">
        <v>140</v>
      </c>
      <c r="CQ35" s="535" t="s">
        <v>29</v>
      </c>
      <c r="CR35" s="41">
        <f>0.5*(CZ35+DA35+DB35)+DC35+DE35+2*(DF35+DG35)</f>
        <v>0</v>
      </c>
      <c r="CS35" s="536">
        <f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SUM(DI37:DI60)</f>
        <v>17</v>
      </c>
    </row>
    <row r="36" spans="1:114" ht="46.5" customHeight="1" thickBot="1" x14ac:dyDescent="0.35">
      <c r="A36" s="55" t="s">
        <v>345</v>
      </c>
      <c r="B36" s="43"/>
      <c r="C36" s="535" t="s">
        <v>36</v>
      </c>
      <c r="D36" s="41">
        <f t="shared" si="10"/>
        <v>0</v>
      </c>
      <c r="E36" s="536">
        <f t="shared" si="11"/>
        <v>0</v>
      </c>
      <c r="F36" s="39"/>
      <c r="G36" s="39"/>
      <c r="H36" s="39"/>
      <c r="I36" s="39"/>
      <c r="J36" s="39"/>
      <c r="K36" s="39"/>
      <c r="L36" s="44">
        <f>SUMIFS(L47:L61,C47:C61,C36)</f>
        <v>0</v>
      </c>
      <c r="M36" s="44">
        <f>SUMIFS(M47:M61,C47:C61,C36)</f>
        <v>0</v>
      </c>
      <c r="N36" s="44">
        <f>SUMIFS(N47:N61,C47:C61,C36)</f>
        <v>0</v>
      </c>
      <c r="O36" s="44">
        <f>SUMIFS(O47:O61,C47:C61,C36)</f>
        <v>0</v>
      </c>
      <c r="P36" s="44">
        <f>SUMIFS(P47:P61,C47:C61,C36)</f>
        <v>0</v>
      </c>
      <c r="Q36" s="44">
        <f>SUMIFS(Q47:Q61,C47:C61,C36)</f>
        <v>0</v>
      </c>
      <c r="R36" s="44">
        <f>SUMIFS(R47:R61,C47:C61,C36)</f>
        <v>0</v>
      </c>
      <c r="S36" s="44">
        <f>SUMIFS(S47:S61,C47:C61,C36)</f>
        <v>0</v>
      </c>
      <c r="T36" s="44">
        <f>SUMIFS(T47:T61,C47:C61,C36)</f>
        <v>0</v>
      </c>
      <c r="U36" s="45"/>
      <c r="V36" s="46"/>
      <c r="X36" s="55" t="s">
        <v>35</v>
      </c>
      <c r="Y36" s="651"/>
      <c r="Z36" s="535" t="s">
        <v>36</v>
      </c>
      <c r="AA36" s="41">
        <f t="shared" si="12"/>
        <v>0</v>
      </c>
      <c r="AB36" s="536">
        <f t="shared" si="13"/>
        <v>0</v>
      </c>
      <c r="AC36" s="39"/>
      <c r="AD36" s="39"/>
      <c r="AE36" s="39"/>
      <c r="AF36" s="39"/>
      <c r="AG36" s="39"/>
      <c r="AH36" s="39"/>
      <c r="AI36" s="44">
        <f>SUMIFS(AI45:AI61,Z45:Z61,Z36)</f>
        <v>0</v>
      </c>
      <c r="AJ36" s="44">
        <f>SUMIFS(AJ45:AJ61,Z45:Z61,Z36)</f>
        <v>0</v>
      </c>
      <c r="AK36" s="44">
        <f>SUMIFS(AK45:AK61,Z45:Z61,Z36)</f>
        <v>0</v>
      </c>
      <c r="AL36" s="44">
        <f>SUMIFS(AL45:AL61,Z45:Z61,Z36)</f>
        <v>0</v>
      </c>
      <c r="AM36" s="44">
        <f>SUMIFS(AM45:AM61,Z45:Z61,Z36)</f>
        <v>0</v>
      </c>
      <c r="AN36" s="44">
        <f>SUMIFS(AN45:AN61,Z45:Z61,Z36)</f>
        <v>0</v>
      </c>
      <c r="AO36" s="44">
        <f>SUMIFS(AO45:AO61,Z45:Z61,Z36)</f>
        <v>0</v>
      </c>
      <c r="AP36" s="44">
        <f>SUMIFS(AP45:AP61,Z45:Z61,Z36)</f>
        <v>0</v>
      </c>
      <c r="AQ36" s="44">
        <f>SUMIFS(AQ45:AQ61,Z45:Z61,Z36)</f>
        <v>0</v>
      </c>
      <c r="AR36" s="45"/>
      <c r="AS36" s="46"/>
      <c r="AT36" s="136"/>
      <c r="AU36" s="55" t="s">
        <v>153</v>
      </c>
      <c r="AV36" s="651"/>
      <c r="AW36" s="535" t="s">
        <v>36</v>
      </c>
      <c r="AX36" s="41">
        <f t="shared" si="14"/>
        <v>4</v>
      </c>
      <c r="AY36" s="536">
        <f t="shared" si="15"/>
        <v>5</v>
      </c>
      <c r="AZ36" s="39"/>
      <c r="BA36" s="39"/>
      <c r="BB36" s="39"/>
      <c r="BC36" s="39"/>
      <c r="BD36" s="39"/>
      <c r="BE36" s="39"/>
      <c r="BF36" s="44">
        <f>SUMIFS(BF37:BF60,AW37:AW60,AW36)</f>
        <v>0</v>
      </c>
      <c r="BG36" s="44">
        <f>SUMIFS(BG37:BG60,AW37:AW60,AW36)</f>
        <v>1</v>
      </c>
      <c r="BH36" s="44">
        <f>SUMIFS(BH37:BH60,AW37:AW60,AW36)</f>
        <v>3</v>
      </c>
      <c r="BI36" s="44">
        <f>SUMIFS(BI37:BI60,AW37:AW60,AW36)</f>
        <v>0</v>
      </c>
      <c r="BJ36" s="44">
        <f>SUMIFS(BJ37:BJ60,AW37:AW60,AW36)</f>
        <v>1</v>
      </c>
      <c r="BK36" s="44">
        <f>SUMIFS(BK37:BK60,AW37:AW60,AW36)</f>
        <v>0</v>
      </c>
      <c r="BL36" s="44">
        <f>SUMIFS(BL37:BL60,AW37:AW60,AW36)</f>
        <v>0</v>
      </c>
      <c r="BM36" s="44">
        <f>SUMIFS(BM37:BM60,AW37:AW60,AW36)</f>
        <v>1</v>
      </c>
      <c r="BN36" s="44">
        <f>SUMIFS(BN37:BN60,AW37:AW60,AW36)</f>
        <v>0</v>
      </c>
      <c r="BO36" s="45"/>
      <c r="BP36" s="46"/>
      <c r="BQ36" s="36"/>
      <c r="BR36" s="55" t="s">
        <v>37</v>
      </c>
      <c r="BS36" s="653"/>
      <c r="BT36" s="535" t="s">
        <v>36</v>
      </c>
      <c r="BU36" s="41">
        <f t="shared" si="16"/>
        <v>6</v>
      </c>
      <c r="BV36" s="536">
        <f t="shared" si="17"/>
        <v>9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2</v>
      </c>
      <c r="CG36" s="44">
        <f>SUMIFS(CG40:CG60,BT40:BT60,BT36)</f>
        <v>1</v>
      </c>
      <c r="CH36" s="44">
        <f>SUMIFS(CH40:CH60,BT40:BT60,BT36)</f>
        <v>4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1</v>
      </c>
      <c r="CL36" s="45"/>
      <c r="CM36" s="46"/>
      <c r="CN36" s="3"/>
      <c r="CO36" s="55" t="s">
        <v>153</v>
      </c>
      <c r="CP36" s="653"/>
      <c r="CQ36" s="535" t="s">
        <v>36</v>
      </c>
      <c r="CR36" s="41">
        <f>0.5*(CZ36+DA36+DB36)+DC36+DE36+2*(DF36+DG36)</f>
        <v>0</v>
      </c>
      <c r="CS36" s="536">
        <f>CZ36*0.5+DA36*0.5+DB36*0.5+DC36+DD36+DE36+2*(DF36+DG36+DH36)</f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2" customHeight="1" outlineLevel="1" thickTop="1" thickBot="1" x14ac:dyDescent="0.35">
      <c r="A37" s="270" t="s">
        <v>208</v>
      </c>
      <c r="B37" s="138" t="s">
        <v>650</v>
      </c>
      <c r="C37" s="102" t="s">
        <v>29</v>
      </c>
      <c r="D37" s="102">
        <f t="shared" si="10"/>
        <v>1</v>
      </c>
      <c r="E37" s="102">
        <f t="shared" si="11"/>
        <v>3</v>
      </c>
      <c r="F37" s="225"/>
      <c r="G37" s="401" t="s">
        <v>77</v>
      </c>
      <c r="H37" s="402" t="s">
        <v>50</v>
      </c>
      <c r="I37" s="225"/>
      <c r="J37" s="131"/>
      <c r="K37" s="131"/>
      <c r="L37" s="403"/>
      <c r="M37" s="403"/>
      <c r="N37" s="403"/>
      <c r="O37" s="276">
        <v>1</v>
      </c>
      <c r="P37" s="403"/>
      <c r="Q37" s="403"/>
      <c r="R37" s="403"/>
      <c r="S37" s="403"/>
      <c r="T37" s="86">
        <v>1</v>
      </c>
      <c r="U37" s="228">
        <v>1</v>
      </c>
      <c r="V37" s="28"/>
      <c r="W37" s="108"/>
      <c r="X37" s="654" t="s">
        <v>651</v>
      </c>
      <c r="Y37" s="98" t="s">
        <v>652</v>
      </c>
      <c r="Z37" s="68" t="s">
        <v>29</v>
      </c>
      <c r="AA37" s="69">
        <f t="shared" si="12"/>
        <v>0</v>
      </c>
      <c r="AB37" s="69">
        <f t="shared" si="13"/>
        <v>0</v>
      </c>
      <c r="AC37" s="99"/>
      <c r="AD37" s="22" t="s">
        <v>45</v>
      </c>
      <c r="AE37" s="99"/>
      <c r="AF37" s="99"/>
      <c r="AG37" s="99"/>
      <c r="AH37" s="23" t="s">
        <v>57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224">
        <v>1</v>
      </c>
      <c r="AS37" s="99"/>
      <c r="AT37" s="157"/>
      <c r="AU37" s="108"/>
      <c r="AV37" s="179" t="s">
        <v>653</v>
      </c>
      <c r="AW37" s="68" t="s">
        <v>29</v>
      </c>
      <c r="AX37" s="69">
        <f t="shared" si="14"/>
        <v>0</v>
      </c>
      <c r="AY37" s="69">
        <f t="shared" si="15"/>
        <v>0</v>
      </c>
      <c r="AZ37" s="116"/>
      <c r="BA37" s="22" t="s">
        <v>45</v>
      </c>
      <c r="BB37" s="118"/>
      <c r="BC37" s="72" t="s">
        <v>42</v>
      </c>
      <c r="BD37" s="27"/>
      <c r="BE37" s="173" t="s">
        <v>91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76">
        <v>1</v>
      </c>
      <c r="BP37" s="107"/>
      <c r="BQ37" s="36"/>
      <c r="BR37" s="655" t="s">
        <v>654</v>
      </c>
      <c r="BS37" s="80" t="s">
        <v>655</v>
      </c>
      <c r="BT37" s="68" t="s">
        <v>29</v>
      </c>
      <c r="BU37" s="69">
        <f t="shared" si="16"/>
        <v>0.5</v>
      </c>
      <c r="BV37" s="69">
        <f t="shared" si="17"/>
        <v>2.5</v>
      </c>
      <c r="BW37" s="103"/>
      <c r="BX37" s="22" t="s">
        <v>45</v>
      </c>
      <c r="BY37" s="103"/>
      <c r="BZ37" s="72" t="s">
        <v>42</v>
      </c>
      <c r="CA37" s="82"/>
      <c r="CB37" s="23" t="s">
        <v>656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140</v>
      </c>
      <c r="CP37" s="117" t="s">
        <v>657</v>
      </c>
      <c r="CQ37" s="381" t="s">
        <v>29</v>
      </c>
      <c r="CR37" s="69">
        <f>0.5*(CZ37+DA37+DB37)+DC37+DE37+2*(DF37+DG37)</f>
        <v>1</v>
      </c>
      <c r="CS37" s="69">
        <f>CZ37*0.5+DA37*0.5+DB37*0.5+DC37+DD37+DE37+2*(DF37+DG37+DH37)</f>
        <v>2</v>
      </c>
      <c r="CT37" s="1739" t="s">
        <v>658</v>
      </c>
      <c r="CU37" s="1768"/>
      <c r="CV37" s="1768"/>
      <c r="CW37" s="1768"/>
      <c r="CX37" s="1768"/>
      <c r="CY37" s="1769"/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 x14ac:dyDescent="0.25">
      <c r="A38" s="239" t="s">
        <v>173</v>
      </c>
      <c r="B38" s="179" t="s">
        <v>659</v>
      </c>
      <c r="C38" s="102" t="s">
        <v>29</v>
      </c>
      <c r="D38" s="102">
        <f t="shared" si="10"/>
        <v>0</v>
      </c>
      <c r="E38" s="102">
        <f t="shared" si="11"/>
        <v>0</v>
      </c>
      <c r="F38" s="244"/>
      <c r="G38" s="225" t="s">
        <v>182</v>
      </c>
      <c r="H38" s="245"/>
      <c r="I38" s="246"/>
      <c r="J38" s="222"/>
      <c r="K38" s="140" t="s">
        <v>3</v>
      </c>
      <c r="L38" s="314"/>
      <c r="M38" s="314"/>
      <c r="N38" s="314"/>
      <c r="O38" s="314"/>
      <c r="P38" s="314"/>
      <c r="Q38" s="314"/>
      <c r="R38" s="314"/>
      <c r="S38" s="314"/>
      <c r="T38" s="314"/>
      <c r="U38" s="76">
        <v>1</v>
      </c>
      <c r="V38" s="28"/>
      <c r="W38" s="108"/>
      <c r="X38" s="654" t="s">
        <v>651</v>
      </c>
      <c r="Y38" s="657" t="s">
        <v>660</v>
      </c>
      <c r="Z38" s="68" t="s">
        <v>29</v>
      </c>
      <c r="AA38" s="69">
        <f t="shared" si="12"/>
        <v>0</v>
      </c>
      <c r="AB38" s="69">
        <f t="shared" si="13"/>
        <v>0</v>
      </c>
      <c r="AC38" s="257"/>
      <c r="AD38" s="225" t="s">
        <v>45</v>
      </c>
      <c r="AE38" s="131"/>
      <c r="AF38" s="257"/>
      <c r="AG38" s="278"/>
      <c r="AH38" s="23" t="s">
        <v>57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224">
        <v>1</v>
      </c>
      <c r="AS38" s="107"/>
      <c r="AT38" s="8"/>
      <c r="AU38" s="658"/>
      <c r="AV38" s="130" t="s">
        <v>661</v>
      </c>
      <c r="AW38" s="68" t="s">
        <v>29</v>
      </c>
      <c r="AX38" s="69">
        <f t="shared" si="14"/>
        <v>0</v>
      </c>
      <c r="AY38" s="69">
        <f t="shared" si="15"/>
        <v>0</v>
      </c>
      <c r="AZ38" s="131"/>
      <c r="BA38" s="22" t="s">
        <v>45</v>
      </c>
      <c r="BB38" s="367"/>
      <c r="BC38" s="131"/>
      <c r="BD38" s="131"/>
      <c r="BE38" s="23" t="s">
        <v>57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133">
        <v>1</v>
      </c>
      <c r="BP38" s="131"/>
      <c r="BQ38" s="36"/>
      <c r="BR38" s="655" t="s">
        <v>654</v>
      </c>
      <c r="BS38" s="179" t="s">
        <v>662</v>
      </c>
      <c r="BT38" s="68" t="s">
        <v>29</v>
      </c>
      <c r="BU38" s="69">
        <f t="shared" si="16"/>
        <v>4.5</v>
      </c>
      <c r="BV38" s="69">
        <f t="shared" si="17"/>
        <v>4.5</v>
      </c>
      <c r="BW38" s="225"/>
      <c r="BX38" s="22" t="s">
        <v>45</v>
      </c>
      <c r="BY38" s="74"/>
      <c r="BZ38" s="246"/>
      <c r="CA38" s="131"/>
      <c r="CB38" s="131" t="s">
        <v>663</v>
      </c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140</v>
      </c>
      <c r="CP38" s="117" t="s">
        <v>664</v>
      </c>
      <c r="CQ38" s="102" t="s">
        <v>29</v>
      </c>
      <c r="CR38" s="69">
        <f t="shared" ref="CR38:CR50" si="18">0.5*(CZ38+DA38+DB38)+DC38+DE38+2*(DF38+DG38)</f>
        <v>1</v>
      </c>
      <c r="CS38" s="69">
        <f t="shared" ref="CS38:CS50" si="19">CZ38*0.5+DA38*0.5+DB38*0.5+DC38+DD38+DE38+2*(DF38+DG38+DH38)</f>
        <v>1</v>
      </c>
      <c r="CT38" s="103"/>
      <c r="CU38" s="22" t="s">
        <v>68</v>
      </c>
      <c r="CV38" s="70"/>
      <c r="CW38" s="118"/>
      <c r="CX38" s="73"/>
      <c r="CY38" s="23" t="s">
        <v>96</v>
      </c>
      <c r="CZ38" s="155"/>
      <c r="DA38" s="155"/>
      <c r="DB38" s="318"/>
      <c r="DC38" s="85">
        <v>1</v>
      </c>
      <c r="DD38" s="155"/>
      <c r="DE38" s="155"/>
      <c r="DF38" s="155"/>
      <c r="DG38" s="155"/>
      <c r="DH38" s="461"/>
      <c r="DI38" s="76">
        <v>1</v>
      </c>
      <c r="DJ38" s="661"/>
    </row>
    <row r="39" spans="1:114" ht="266.25" customHeight="1" outlineLevel="1" thickBot="1" x14ac:dyDescent="0.45">
      <c r="A39" s="239" t="s">
        <v>173</v>
      </c>
      <c r="B39" s="138" t="s">
        <v>665</v>
      </c>
      <c r="C39" s="102" t="s">
        <v>29</v>
      </c>
      <c r="D39" s="102">
        <f t="shared" si="10"/>
        <v>1</v>
      </c>
      <c r="E39" s="102">
        <f t="shared" si="11"/>
        <v>1</v>
      </c>
      <c r="F39" s="103"/>
      <c r="G39" s="124" t="s">
        <v>77</v>
      </c>
      <c r="H39" s="402" t="s">
        <v>50</v>
      </c>
      <c r="I39" s="72" t="s">
        <v>42</v>
      </c>
      <c r="J39" s="172"/>
      <c r="K39" s="23" t="s">
        <v>666</v>
      </c>
      <c r="L39" s="302"/>
      <c r="M39" s="83"/>
      <c r="N39" s="476"/>
      <c r="O39" s="128">
        <v>1</v>
      </c>
      <c r="P39" s="83"/>
      <c r="Q39" s="83"/>
      <c r="R39" s="83"/>
      <c r="S39" s="302"/>
      <c r="T39" s="83"/>
      <c r="U39" s="133">
        <v>0.5</v>
      </c>
      <c r="V39" s="431"/>
      <c r="W39" s="108"/>
      <c r="X39" s="654" t="s">
        <v>651</v>
      </c>
      <c r="Y39" s="98" t="s">
        <v>667</v>
      </c>
      <c r="Z39" s="68" t="s">
        <v>29</v>
      </c>
      <c r="AA39" s="69">
        <f t="shared" si="12"/>
        <v>0</v>
      </c>
      <c r="AB39" s="69">
        <f t="shared" si="13"/>
        <v>0</v>
      </c>
      <c r="AC39" s="99"/>
      <c r="AD39" s="401" t="s">
        <v>77</v>
      </c>
      <c r="AE39" s="402" t="s">
        <v>50</v>
      </c>
      <c r="AF39" s="99"/>
      <c r="AG39" s="99"/>
      <c r="AH39" s="23" t="s">
        <v>57</v>
      </c>
      <c r="AI39" s="159"/>
      <c r="AJ39" s="159"/>
      <c r="AK39" s="159"/>
      <c r="AL39" s="159"/>
      <c r="AM39" s="159"/>
      <c r="AN39" s="159"/>
      <c r="AO39" s="159"/>
      <c r="AP39" s="159"/>
      <c r="AQ39" s="159"/>
      <c r="AR39" s="224">
        <v>1</v>
      </c>
      <c r="AS39" s="99"/>
      <c r="AT39" s="26"/>
      <c r="AU39" s="215"/>
      <c r="AV39" s="387" t="s">
        <v>668</v>
      </c>
      <c r="AW39" s="102" t="s">
        <v>29</v>
      </c>
      <c r="AX39" s="69">
        <f t="shared" si="14"/>
        <v>0</v>
      </c>
      <c r="AY39" s="69">
        <f t="shared" si="15"/>
        <v>0</v>
      </c>
      <c r="AZ39" s="82"/>
      <c r="BA39" s="118" t="s">
        <v>45</v>
      </c>
      <c r="BB39" s="118"/>
      <c r="BC39" s="118"/>
      <c r="BD39" s="173"/>
      <c r="BE39" s="173" t="s">
        <v>669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76">
        <v>1</v>
      </c>
      <c r="BP39" s="77"/>
      <c r="BQ39" s="36"/>
      <c r="BR39" s="655" t="s">
        <v>654</v>
      </c>
      <c r="BS39" s="391" t="s">
        <v>670</v>
      </c>
      <c r="BT39" s="68" t="s">
        <v>29</v>
      </c>
      <c r="BU39" s="69">
        <f t="shared" si="16"/>
        <v>0</v>
      </c>
      <c r="BV39" s="69">
        <f t="shared" si="17"/>
        <v>0</v>
      </c>
      <c r="BW39" s="268"/>
      <c r="BX39" s="22" t="s">
        <v>45</v>
      </c>
      <c r="BY39" s="393"/>
      <c r="BZ39" s="394"/>
      <c r="CA39" s="268"/>
      <c r="CB39" s="22" t="s">
        <v>91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140</v>
      </c>
      <c r="CP39" s="80" t="s">
        <v>671</v>
      </c>
      <c r="CQ39" s="381" t="s">
        <v>29</v>
      </c>
      <c r="CR39" s="69">
        <f t="shared" si="18"/>
        <v>0.5</v>
      </c>
      <c r="CS39" s="69">
        <f t="shared" si="19"/>
        <v>0.5</v>
      </c>
      <c r="CT39" s="103"/>
      <c r="CU39" s="22" t="s">
        <v>68</v>
      </c>
      <c r="CV39" s="70"/>
      <c r="CW39" s="70"/>
      <c r="CX39" s="73"/>
      <c r="CY39" s="23" t="s">
        <v>96</v>
      </c>
      <c r="CZ39" s="302"/>
      <c r="DA39" s="318"/>
      <c r="DB39" s="85">
        <v>1</v>
      </c>
      <c r="DC39" s="302"/>
      <c r="DD39" s="302"/>
      <c r="DE39" s="302"/>
      <c r="DF39" s="302"/>
      <c r="DG39" s="302"/>
      <c r="DH39" s="302"/>
      <c r="DI39" s="76">
        <v>1</v>
      </c>
      <c r="DJ39" s="261"/>
    </row>
    <row r="40" spans="1:114" ht="235.95" customHeight="1" outlineLevel="1" thickTop="1" thickBot="1" x14ac:dyDescent="0.3">
      <c r="A40" s="239" t="s">
        <v>173</v>
      </c>
      <c r="B40" s="138" t="s">
        <v>672</v>
      </c>
      <c r="C40" s="102" t="s">
        <v>29</v>
      </c>
      <c r="D40" s="102">
        <f t="shared" si="10"/>
        <v>0</v>
      </c>
      <c r="E40" s="102">
        <f t="shared" si="11"/>
        <v>0</v>
      </c>
      <c r="F40" s="103"/>
      <c r="G40" s="22" t="s">
        <v>68</v>
      </c>
      <c r="H40" s="74"/>
      <c r="I40" s="72" t="s">
        <v>42</v>
      </c>
      <c r="J40" s="172"/>
      <c r="K40" s="140" t="s">
        <v>3</v>
      </c>
      <c r="L40" s="302"/>
      <c r="M40" s="160"/>
      <c r="N40" s="83"/>
      <c r="O40" s="83"/>
      <c r="P40" s="83"/>
      <c r="Q40" s="83"/>
      <c r="R40" s="83"/>
      <c r="S40" s="302"/>
      <c r="T40" s="83"/>
      <c r="U40" s="133">
        <v>0.5</v>
      </c>
      <c r="V40" s="431"/>
      <c r="W40" s="108"/>
      <c r="X40" s="654" t="s">
        <v>651</v>
      </c>
      <c r="Y40" s="657" t="s">
        <v>673</v>
      </c>
      <c r="Z40" s="68" t="s">
        <v>29</v>
      </c>
      <c r="AA40" s="69">
        <f t="shared" si="12"/>
        <v>0</v>
      </c>
      <c r="AB40" s="69">
        <f t="shared" si="13"/>
        <v>0</v>
      </c>
      <c r="AC40" s="257"/>
      <c r="AD40" s="225" t="s">
        <v>45</v>
      </c>
      <c r="AE40" s="131"/>
      <c r="AF40" s="257"/>
      <c r="AG40" s="178"/>
      <c r="AH40" s="23" t="s">
        <v>57</v>
      </c>
      <c r="AI40" s="131"/>
      <c r="AJ40" s="131"/>
      <c r="AK40" s="131"/>
      <c r="AL40" s="131"/>
      <c r="AM40" s="131"/>
      <c r="AN40" s="131"/>
      <c r="AO40" s="131"/>
      <c r="AP40" s="131"/>
      <c r="AQ40" s="131"/>
      <c r="AR40" s="224">
        <v>1</v>
      </c>
      <c r="AS40" s="107"/>
      <c r="AT40" s="26"/>
      <c r="AU40" s="662" t="s">
        <v>674</v>
      </c>
      <c r="AV40" s="179" t="s">
        <v>675</v>
      </c>
      <c r="AW40" s="102" t="s">
        <v>29</v>
      </c>
      <c r="AX40" s="69">
        <f t="shared" si="14"/>
        <v>1</v>
      </c>
      <c r="AY40" s="69">
        <f t="shared" si="15"/>
        <v>3</v>
      </c>
      <c r="AZ40" s="167"/>
      <c r="BA40" s="22" t="s">
        <v>68</v>
      </c>
      <c r="BB40" s="663"/>
      <c r="BC40" s="103"/>
      <c r="BD40" s="73"/>
      <c r="BE40" s="23" t="s">
        <v>676</v>
      </c>
      <c r="BF40" s="302"/>
      <c r="BG40" s="302"/>
      <c r="BH40" s="302"/>
      <c r="BI40" s="302"/>
      <c r="BJ40" s="144"/>
      <c r="BK40" s="84">
        <v>1</v>
      </c>
      <c r="BL40" s="144"/>
      <c r="BM40" s="302"/>
      <c r="BN40" s="86">
        <v>1</v>
      </c>
      <c r="BO40" s="76">
        <v>1</v>
      </c>
      <c r="BP40" s="77"/>
      <c r="BQ40" s="36"/>
      <c r="BR40" s="655" t="s">
        <v>654</v>
      </c>
      <c r="BS40" s="117" t="s">
        <v>677</v>
      </c>
      <c r="BT40" s="68" t="s">
        <v>29</v>
      </c>
      <c r="BU40" s="69">
        <f t="shared" si="16"/>
        <v>0</v>
      </c>
      <c r="BV40" s="69">
        <f t="shared" si="17"/>
        <v>1</v>
      </c>
      <c r="BW40" s="171"/>
      <c r="BX40" s="22" t="s">
        <v>45</v>
      </c>
      <c r="BY40" s="104"/>
      <c r="BZ40" s="72" t="s">
        <v>42</v>
      </c>
      <c r="CA40" s="73"/>
      <c r="CB40" s="22" t="s">
        <v>91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140</v>
      </c>
      <c r="CP40" s="117" t="s">
        <v>678</v>
      </c>
      <c r="CQ40" s="381" t="s">
        <v>29</v>
      </c>
      <c r="CR40" s="69">
        <f t="shared" si="18"/>
        <v>0.5</v>
      </c>
      <c r="CS40" s="69">
        <f t="shared" si="19"/>
        <v>0.5</v>
      </c>
      <c r="CT40" s="82"/>
      <c r="CU40" s="22" t="s">
        <v>68</v>
      </c>
      <c r="CV40" s="70"/>
      <c r="CW40" s="70"/>
      <c r="CX40" s="73"/>
      <c r="CY40" s="23" t="s">
        <v>57</v>
      </c>
      <c r="CZ40" s="155"/>
      <c r="DA40" s="85">
        <v>1</v>
      </c>
      <c r="DB40" s="155"/>
      <c r="DC40" s="155"/>
      <c r="DD40" s="155"/>
      <c r="DE40" s="155"/>
      <c r="DF40" s="155"/>
      <c r="DG40" s="155"/>
      <c r="DH40" s="155"/>
      <c r="DI40" s="76">
        <v>1</v>
      </c>
      <c r="DJ40" s="261"/>
    </row>
    <row r="41" spans="1:114" ht="231" customHeight="1" outlineLevel="1" thickTop="1" thickBot="1" x14ac:dyDescent="0.3">
      <c r="A41" s="239" t="s">
        <v>173</v>
      </c>
      <c r="B41" s="179" t="s">
        <v>679</v>
      </c>
      <c r="C41" s="102" t="s">
        <v>29</v>
      </c>
      <c r="D41" s="102">
        <f t="shared" si="10"/>
        <v>0.5</v>
      </c>
      <c r="E41" s="102">
        <f t="shared" si="11"/>
        <v>0.5</v>
      </c>
      <c r="F41" s="448"/>
      <c r="G41" s="22" t="s">
        <v>68</v>
      </c>
      <c r="H41" s="448"/>
      <c r="I41" s="448"/>
      <c r="J41" s="448"/>
      <c r="K41" s="23" t="s">
        <v>680</v>
      </c>
      <c r="L41" s="449"/>
      <c r="M41" s="128">
        <v>1</v>
      </c>
      <c r="N41" s="449"/>
      <c r="O41" s="449"/>
      <c r="P41" s="449"/>
      <c r="Q41" s="449"/>
      <c r="R41" s="449"/>
      <c r="S41" s="449"/>
      <c r="T41" s="445"/>
      <c r="U41" s="133">
        <v>1</v>
      </c>
      <c r="V41" s="313"/>
      <c r="W41" s="108"/>
      <c r="X41" s="654" t="s">
        <v>651</v>
      </c>
      <c r="Y41" s="177" t="s">
        <v>681</v>
      </c>
      <c r="Z41" s="68" t="s">
        <v>29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225"/>
      <c r="AJ41" s="225"/>
      <c r="AK41" s="225"/>
      <c r="AL41" s="225"/>
      <c r="AM41" s="225"/>
      <c r="AN41" s="225"/>
      <c r="AO41" s="225"/>
      <c r="AP41" s="225"/>
      <c r="AQ41" s="225"/>
      <c r="AR41" s="224">
        <v>1</v>
      </c>
      <c r="AS41" s="107"/>
      <c r="AT41" s="36"/>
      <c r="AU41" s="662" t="s">
        <v>674</v>
      </c>
      <c r="AV41" s="179" t="s">
        <v>682</v>
      </c>
      <c r="AW41" s="68" t="s">
        <v>29</v>
      </c>
      <c r="AX41" s="69">
        <f t="shared" si="14"/>
        <v>2.5</v>
      </c>
      <c r="AY41" s="69">
        <f t="shared" si="15"/>
        <v>4.5</v>
      </c>
      <c r="AZ41" s="82"/>
      <c r="BA41" s="23" t="s">
        <v>45</v>
      </c>
      <c r="BB41" s="23"/>
      <c r="BC41" s="72" t="s">
        <v>42</v>
      </c>
      <c r="BD41" s="82"/>
      <c r="BE41" s="23" t="s">
        <v>57</v>
      </c>
      <c r="BF41" s="155"/>
      <c r="BG41" s="84">
        <v>1</v>
      </c>
      <c r="BH41" s="155"/>
      <c r="BI41" s="155"/>
      <c r="BJ41" s="155"/>
      <c r="BK41" s="155"/>
      <c r="BL41" s="84">
        <v>1</v>
      </c>
      <c r="BM41" s="155"/>
      <c r="BN41" s="86">
        <v>1</v>
      </c>
      <c r="BO41" s="76">
        <v>1</v>
      </c>
      <c r="BP41" s="107"/>
      <c r="BQ41" s="36"/>
      <c r="BR41" s="655" t="s">
        <v>654</v>
      </c>
      <c r="BS41" s="117" t="s">
        <v>683</v>
      </c>
      <c r="BT41" s="68" t="s">
        <v>29</v>
      </c>
      <c r="BU41" s="69">
        <f t="shared" si="16"/>
        <v>0</v>
      </c>
      <c r="BV41" s="69">
        <f t="shared" si="17"/>
        <v>0</v>
      </c>
      <c r="BW41" s="171"/>
      <c r="BX41" s="665" t="s">
        <v>77</v>
      </c>
      <c r="BY41" s="666" t="s">
        <v>50</v>
      </c>
      <c r="BZ41" s="74"/>
      <c r="CA41" s="82"/>
      <c r="CB41" s="23" t="s">
        <v>57</v>
      </c>
      <c r="CC41" s="160"/>
      <c r="CD41" s="160"/>
      <c r="CE41" s="160"/>
      <c r="CF41" s="160"/>
      <c r="CG41" s="330"/>
      <c r="CH41" s="160"/>
      <c r="CI41" s="160"/>
      <c r="CJ41" s="160"/>
      <c r="CK41" s="155"/>
      <c r="CL41" s="76">
        <v>1</v>
      </c>
      <c r="CM41" s="107"/>
      <c r="CN41" s="36"/>
      <c r="CO41" s="656" t="s">
        <v>140</v>
      </c>
      <c r="CP41" s="668" t="s">
        <v>684</v>
      </c>
      <c r="CQ41" s="102" t="s">
        <v>29</v>
      </c>
      <c r="CR41" s="69">
        <f t="shared" si="18"/>
        <v>2</v>
      </c>
      <c r="CS41" s="69">
        <f t="shared" si="19"/>
        <v>2</v>
      </c>
      <c r="CT41" s="103"/>
      <c r="CU41" s="22" t="s">
        <v>68</v>
      </c>
      <c r="CV41" s="70"/>
      <c r="CW41" s="70"/>
      <c r="CX41" s="73"/>
      <c r="CY41" s="23" t="s">
        <v>96</v>
      </c>
      <c r="CZ41" s="155"/>
      <c r="DA41" s="155"/>
      <c r="DB41" s="155"/>
      <c r="DC41" s="155"/>
      <c r="DD41" s="155"/>
      <c r="DE41" s="85">
        <v>2</v>
      </c>
      <c r="DF41" s="155"/>
      <c r="DG41" s="155"/>
      <c r="DH41" s="155"/>
      <c r="DI41" s="76">
        <v>1</v>
      </c>
      <c r="DJ41" s="661"/>
    </row>
    <row r="42" spans="1:114" ht="242.4" customHeight="1" outlineLevel="1" thickTop="1" x14ac:dyDescent="0.4">
      <c r="A42" s="239" t="s">
        <v>173</v>
      </c>
      <c r="B42" s="130" t="s">
        <v>685</v>
      </c>
      <c r="C42" s="102" t="s">
        <v>29</v>
      </c>
      <c r="D42" s="102">
        <f t="shared" si="10"/>
        <v>3</v>
      </c>
      <c r="E42" s="102">
        <f t="shared" si="11"/>
        <v>3</v>
      </c>
      <c r="F42" s="225"/>
      <c r="G42" s="225" t="s">
        <v>45</v>
      </c>
      <c r="H42" s="225"/>
      <c r="I42" s="669" t="s">
        <v>42</v>
      </c>
      <c r="J42" s="670"/>
      <c r="K42" s="131" t="s">
        <v>686</v>
      </c>
      <c r="L42" s="403"/>
      <c r="M42" s="85">
        <v>2</v>
      </c>
      <c r="N42" s="403"/>
      <c r="O42" s="85">
        <v>2</v>
      </c>
      <c r="P42" s="403"/>
      <c r="Q42" s="403"/>
      <c r="R42" s="403"/>
      <c r="S42" s="403"/>
      <c r="T42" s="403"/>
      <c r="U42" s="133">
        <v>1</v>
      </c>
      <c r="V42" s="28"/>
      <c r="W42" s="108"/>
      <c r="X42" s="654" t="s">
        <v>651</v>
      </c>
      <c r="Y42" s="177" t="s">
        <v>687</v>
      </c>
      <c r="Z42" s="68" t="s">
        <v>29</v>
      </c>
      <c r="AA42" s="69">
        <f>0.5*(AI42+AJ42+AK42)+AL42+AN42+2*(AO42+AP42)</f>
        <v>0</v>
      </c>
      <c r="AB42" s="69">
        <f>AI42*0.5+AJ42*0.5+AK42*0.5+AL42+AM42+AN42+2*(AO42+AP42+AQ42)</f>
        <v>0</v>
      </c>
      <c r="AC42" s="257"/>
      <c r="AD42" s="225" t="s">
        <v>45</v>
      </c>
      <c r="AE42" s="131"/>
      <c r="AF42" s="257"/>
      <c r="AG42" s="178"/>
      <c r="AH42" s="23" t="s">
        <v>57</v>
      </c>
      <c r="AI42" s="131"/>
      <c r="AJ42" s="131"/>
      <c r="AK42" s="131"/>
      <c r="AL42" s="131"/>
      <c r="AM42" s="131"/>
      <c r="AN42" s="131"/>
      <c r="AO42" s="131"/>
      <c r="AP42" s="131"/>
      <c r="AQ42" s="131"/>
      <c r="AR42" s="224">
        <v>1</v>
      </c>
      <c r="AS42" s="107"/>
      <c r="AT42" s="108"/>
      <c r="AU42" s="662" t="s">
        <v>674</v>
      </c>
      <c r="AV42" s="130" t="s">
        <v>688</v>
      </c>
      <c r="AW42" s="68" t="s">
        <v>29</v>
      </c>
      <c r="AX42" s="69">
        <f>0.5*(BF42+BG42+BH42)+BI42+BK42+2*(BL42+BM42)</f>
        <v>0</v>
      </c>
      <c r="AY42" s="69">
        <f>BF42*0.5+BG42*0.5+BH42*0.5+BI42+BJ42+BK42+2*(BL42+BM42+BN42)</f>
        <v>0</v>
      </c>
      <c r="AZ42" s="99"/>
      <c r="BA42" s="22" t="s">
        <v>45</v>
      </c>
      <c r="BB42" s="99"/>
      <c r="BC42" s="99"/>
      <c r="BD42" s="99"/>
      <c r="BE42" s="667" t="s">
        <v>689</v>
      </c>
      <c r="BF42" s="159"/>
      <c r="BG42" s="159"/>
      <c r="BH42" s="159"/>
      <c r="BI42" s="159"/>
      <c r="BJ42" s="159"/>
      <c r="BK42" s="159"/>
      <c r="BL42" s="159"/>
      <c r="BM42" s="159"/>
      <c r="BN42" s="159"/>
      <c r="BO42" s="100">
        <v>1</v>
      </c>
      <c r="BP42" s="74"/>
      <c r="BQ42" s="36"/>
      <c r="BR42" s="283" t="s">
        <v>218</v>
      </c>
      <c r="BS42" s="387" t="s">
        <v>690</v>
      </c>
      <c r="BT42" s="68" t="s">
        <v>29</v>
      </c>
      <c r="BU42" s="69">
        <f t="shared" si="16"/>
        <v>0</v>
      </c>
      <c r="BV42" s="69">
        <f t="shared" si="17"/>
        <v>0</v>
      </c>
      <c r="BW42" s="103"/>
      <c r="BX42" s="22" t="s">
        <v>45</v>
      </c>
      <c r="BY42" s="546"/>
      <c r="BZ42" s="119" t="s">
        <v>42</v>
      </c>
      <c r="CA42" s="73"/>
      <c r="CB42" s="23" t="s">
        <v>57</v>
      </c>
      <c r="CC42" s="155"/>
      <c r="CD42" s="155"/>
      <c r="CE42" s="155"/>
      <c r="CF42" s="155"/>
      <c r="CG42" s="155"/>
      <c r="CH42" s="155"/>
      <c r="CI42" s="155"/>
      <c r="CJ42" s="155"/>
      <c r="CK42" s="155"/>
      <c r="CL42" s="76">
        <v>1</v>
      </c>
      <c r="CM42" s="77"/>
      <c r="CN42" s="112"/>
      <c r="CO42" s="656" t="s">
        <v>140</v>
      </c>
      <c r="CP42" s="117" t="s">
        <v>691</v>
      </c>
      <c r="CQ42" s="381" t="s">
        <v>29</v>
      </c>
      <c r="CR42" s="69">
        <f t="shared" si="18"/>
        <v>0.5</v>
      </c>
      <c r="CS42" s="69">
        <f t="shared" si="19"/>
        <v>0.5</v>
      </c>
      <c r="CT42" s="103"/>
      <c r="CU42" s="22" t="s">
        <v>68</v>
      </c>
      <c r="CV42" s="70"/>
      <c r="CW42" s="70"/>
      <c r="CX42" s="73"/>
      <c r="CY42" s="70"/>
      <c r="CZ42" s="155"/>
      <c r="DA42" s="85">
        <v>1</v>
      </c>
      <c r="DB42" s="155"/>
      <c r="DC42" s="155"/>
      <c r="DD42" s="155"/>
      <c r="DE42" s="155"/>
      <c r="DF42" s="155"/>
      <c r="DG42" s="155"/>
      <c r="DH42" s="155"/>
      <c r="DI42" s="76">
        <v>1</v>
      </c>
      <c r="DJ42" s="261"/>
    </row>
    <row r="43" spans="1:114" ht="195" customHeight="1" outlineLevel="1" thickBot="1" x14ac:dyDescent="0.4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654" t="s">
        <v>651</v>
      </c>
      <c r="Y43" s="177" t="s">
        <v>692</v>
      </c>
      <c r="Z43" s="68" t="s">
        <v>29</v>
      </c>
      <c r="AA43" s="69">
        <f>0.5*(AI43+AJ43+AK43)+AL43+AN43+2*(AO43+AP43)</f>
        <v>0</v>
      </c>
      <c r="AB43" s="69">
        <f>AI43*0.5+AJ43*0.5+AK43*0.5+AL43+AM43+AN43+2*(AO43+AP43+AQ43)</f>
        <v>0</v>
      </c>
      <c r="AC43" s="257"/>
      <c r="AD43" s="636" t="s">
        <v>77</v>
      </c>
      <c r="AE43" s="402" t="s">
        <v>50</v>
      </c>
      <c r="AF43" s="257"/>
      <c r="AG43" s="278"/>
      <c r="AH43" s="23" t="s">
        <v>57</v>
      </c>
      <c r="AI43" s="131"/>
      <c r="AJ43" s="131"/>
      <c r="AK43" s="131"/>
      <c r="AL43" s="131"/>
      <c r="AM43" s="131"/>
      <c r="AN43" s="131"/>
      <c r="AO43" s="131"/>
      <c r="AP43" s="131"/>
      <c r="AQ43" s="131"/>
      <c r="AR43" s="224">
        <v>1</v>
      </c>
      <c r="AS43" s="107"/>
      <c r="AT43" s="108"/>
      <c r="AU43" s="662" t="s">
        <v>674</v>
      </c>
      <c r="AV43" s="130" t="s">
        <v>693</v>
      </c>
      <c r="AW43" s="68" t="s">
        <v>29</v>
      </c>
      <c r="AX43" s="69">
        <f>0.5*(BF43+BG43+BH43)+BI43+BK43+2*(BL43+BM43)</f>
        <v>0</v>
      </c>
      <c r="AY43" s="69">
        <f>BF43*0.5+BG43*0.5+BH43*0.5+BI43+BJ43+BK43+2*(BL43+BM43+BN43)</f>
        <v>0</v>
      </c>
      <c r="AZ43" s="99"/>
      <c r="BA43" s="22" t="s">
        <v>45</v>
      </c>
      <c r="BB43" s="99"/>
      <c r="BC43" s="99"/>
      <c r="BD43" s="99"/>
      <c r="BE43" s="667" t="s">
        <v>689</v>
      </c>
      <c r="BF43" s="159"/>
      <c r="BG43" s="159"/>
      <c r="BH43" s="159"/>
      <c r="BI43" s="159"/>
      <c r="BJ43" s="159"/>
      <c r="BK43" s="159"/>
      <c r="BL43" s="159"/>
      <c r="BM43" s="159"/>
      <c r="BN43" s="671"/>
      <c r="BO43" s="100">
        <v>1</v>
      </c>
      <c r="BP43" s="74"/>
      <c r="BQ43" s="36"/>
      <c r="BR43" s="283" t="s">
        <v>218</v>
      </c>
      <c r="BS43" s="130" t="s">
        <v>694</v>
      </c>
      <c r="BT43" s="68" t="s">
        <v>29</v>
      </c>
      <c r="BU43" s="69">
        <f t="shared" si="16"/>
        <v>0</v>
      </c>
      <c r="BV43" s="69">
        <f t="shared" si="17"/>
        <v>0</v>
      </c>
      <c r="BW43" s="131"/>
      <c r="BX43" s="22" t="s">
        <v>45</v>
      </c>
      <c r="BY43" s="131"/>
      <c r="BZ43" s="131"/>
      <c r="CA43" s="131"/>
      <c r="CB43" s="23" t="s">
        <v>57</v>
      </c>
      <c r="CC43" s="630"/>
      <c r="CD43" s="630"/>
      <c r="CE43" s="630"/>
      <c r="CF43" s="630"/>
      <c r="CG43" s="630"/>
      <c r="CH43" s="630"/>
      <c r="CI43" s="630"/>
      <c r="CJ43" s="630"/>
      <c r="CK43" s="630"/>
      <c r="CL43" s="133">
        <v>1</v>
      </c>
      <c r="CM43" s="131"/>
      <c r="CN43" s="112"/>
      <c r="CO43" s="656" t="s">
        <v>140</v>
      </c>
      <c r="CP43" s="130" t="s">
        <v>695</v>
      </c>
      <c r="CQ43" s="381" t="s">
        <v>29</v>
      </c>
      <c r="CR43" s="69">
        <f>0.5*(CZ43+DA43+DB43)+DC43+DE43+2*(DF43+DG43)</f>
        <v>0</v>
      </c>
      <c r="CS43" s="69">
        <f>CZ43*0.5+DA43*0.5+DB43*0.5+DC43+DD43+DE43+2*(DF43+DG43+DH43)</f>
        <v>0</v>
      </c>
      <c r="CT43" s="74"/>
      <c r="CU43" s="225" t="s">
        <v>68</v>
      </c>
      <c r="CV43" s="246"/>
      <c r="CW43" s="246"/>
      <c r="CX43" s="246"/>
      <c r="CY43" s="131" t="s">
        <v>193</v>
      </c>
      <c r="CZ43" s="159"/>
      <c r="DA43" s="159"/>
      <c r="DB43" s="159"/>
      <c r="DC43" s="159"/>
      <c r="DD43" s="159"/>
      <c r="DE43" s="159"/>
      <c r="DF43" s="159"/>
      <c r="DG43" s="159"/>
      <c r="DH43" s="159"/>
      <c r="DI43" s="100">
        <v>1</v>
      </c>
      <c r="DJ43" s="675"/>
    </row>
    <row r="44" spans="1:114" ht="259.2" customHeight="1" outlineLevel="1" thickTop="1" thickBot="1" x14ac:dyDescent="0.3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654" t="s">
        <v>651</v>
      </c>
      <c r="Y44" s="98" t="s">
        <v>696</v>
      </c>
      <c r="Z44" s="68" t="s">
        <v>29</v>
      </c>
      <c r="AA44" s="69">
        <f>0.5*(AI44+AJ44+AK44)+AL44+AN44+2*(AO44+AP44)</f>
        <v>0</v>
      </c>
      <c r="AB44" s="69">
        <f>AI44*0.5+AJ44*0.5+AK44*0.5+AL44+AM44+AN44+2*(AO44+AP44+AQ44)</f>
        <v>0</v>
      </c>
      <c r="AC44" s="99"/>
      <c r="AD44" s="22" t="s">
        <v>45</v>
      </c>
      <c r="AE44" s="99"/>
      <c r="AF44" s="99"/>
      <c r="AG44" s="99"/>
      <c r="AH44" s="23" t="s">
        <v>57</v>
      </c>
      <c r="AI44" s="99"/>
      <c r="AJ44" s="99"/>
      <c r="AK44" s="99"/>
      <c r="AL44" s="99"/>
      <c r="AM44" s="99"/>
      <c r="AN44" s="99"/>
      <c r="AO44" s="99"/>
      <c r="AP44" s="99"/>
      <c r="AQ44" s="99"/>
      <c r="AR44" s="224">
        <v>1</v>
      </c>
      <c r="AS44" s="99"/>
      <c r="AT44" s="108"/>
      <c r="AU44" s="662" t="s">
        <v>674</v>
      </c>
      <c r="AV44" s="668" t="s">
        <v>697</v>
      </c>
      <c r="AW44" s="68" t="s">
        <v>29</v>
      </c>
      <c r="AX44" s="69">
        <f t="shared" si="14"/>
        <v>2</v>
      </c>
      <c r="AY44" s="69">
        <f t="shared" si="15"/>
        <v>3</v>
      </c>
      <c r="AZ44" s="1749" t="s">
        <v>698</v>
      </c>
      <c r="BA44" s="1750"/>
      <c r="BB44" s="1750"/>
      <c r="BC44" s="1750"/>
      <c r="BD44" s="1750"/>
      <c r="BE44" s="1751"/>
      <c r="BF44" s="155"/>
      <c r="BG44" s="155"/>
      <c r="BH44" s="155"/>
      <c r="BI44" s="144"/>
      <c r="BJ44" s="86">
        <v>1</v>
      </c>
      <c r="BK44" s="84">
        <v>2</v>
      </c>
      <c r="BL44" s="155"/>
      <c r="BM44" s="360"/>
      <c r="BN44" s="155"/>
      <c r="BO44" s="156">
        <v>1</v>
      </c>
      <c r="BP44" s="107"/>
      <c r="BQ44" s="108"/>
      <c r="BR44" s="283" t="s">
        <v>218</v>
      </c>
      <c r="BS44" s="117" t="s">
        <v>699</v>
      </c>
      <c r="BT44" s="68" t="s">
        <v>29</v>
      </c>
      <c r="BU44" s="69">
        <f t="shared" si="16"/>
        <v>0</v>
      </c>
      <c r="BV44" s="69">
        <f t="shared" si="17"/>
        <v>0</v>
      </c>
      <c r="BW44" s="82"/>
      <c r="BX44" s="665" t="s">
        <v>77</v>
      </c>
      <c r="BY44" s="666" t="s">
        <v>50</v>
      </c>
      <c r="BZ44" s="74"/>
      <c r="CA44" s="180"/>
      <c r="CB44" s="23" t="s">
        <v>57</v>
      </c>
      <c r="CC44" s="672"/>
      <c r="CD44" s="144"/>
      <c r="CE44" s="672"/>
      <c r="CF44" s="144"/>
      <c r="CG44" s="672"/>
      <c r="CH44" s="672"/>
      <c r="CI44" s="672"/>
      <c r="CJ44" s="672"/>
      <c r="CK44" s="144"/>
      <c r="CL44" s="156">
        <v>1</v>
      </c>
      <c r="CM44" s="673"/>
      <c r="CN44" s="62"/>
      <c r="CO44" s="656" t="s">
        <v>140</v>
      </c>
      <c r="CP44" s="117" t="s">
        <v>700</v>
      </c>
      <c r="CQ44" s="381" t="s">
        <v>36</v>
      </c>
      <c r="CR44" s="69">
        <f t="shared" si="18"/>
        <v>0.5</v>
      </c>
      <c r="CS44" s="69">
        <f t="shared" si="19"/>
        <v>0.5</v>
      </c>
      <c r="CT44" s="82"/>
      <c r="CU44" s="22" t="s">
        <v>68</v>
      </c>
      <c r="CV44" s="70"/>
      <c r="CW44" s="70"/>
      <c r="CX44" s="73"/>
      <c r="CY44" s="23" t="s">
        <v>96</v>
      </c>
      <c r="CZ44" s="155"/>
      <c r="DA44" s="85">
        <v>1</v>
      </c>
      <c r="DB44" s="155"/>
      <c r="DC44" s="318"/>
      <c r="DD44" s="155"/>
      <c r="DE44" s="155"/>
      <c r="DF44" s="155"/>
      <c r="DG44" s="155"/>
      <c r="DH44" s="155"/>
      <c r="DI44" s="76">
        <v>1</v>
      </c>
      <c r="DJ44" s="661"/>
    </row>
    <row r="45" spans="1:114" ht="231.75" customHeight="1" outlineLevel="1" thickTop="1" thickBot="1" x14ac:dyDescent="0.4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807" t="s">
        <v>701</v>
      </c>
      <c r="Y45" s="1808"/>
      <c r="Z45" s="1808"/>
      <c r="AA45" s="1808"/>
      <c r="AB45" s="1808"/>
      <c r="AC45" s="1808"/>
      <c r="AD45" s="1808"/>
      <c r="AE45" s="1808"/>
      <c r="AF45" s="1808"/>
      <c r="AG45" s="1808"/>
      <c r="AH45" s="1808"/>
      <c r="AI45" s="1808"/>
      <c r="AJ45" s="1808"/>
      <c r="AK45" s="1808"/>
      <c r="AL45" s="1808"/>
      <c r="AM45" s="1808"/>
      <c r="AN45" s="1808"/>
      <c r="AO45" s="1808"/>
      <c r="AP45" s="1808"/>
      <c r="AQ45" s="1808"/>
      <c r="AR45" s="1808"/>
      <c r="AS45" s="1809"/>
      <c r="AT45" s="108"/>
      <c r="AU45" s="662" t="s">
        <v>674</v>
      </c>
      <c r="AV45" s="117" t="s">
        <v>702</v>
      </c>
      <c r="AW45" s="68" t="s">
        <v>29</v>
      </c>
      <c r="AX45" s="69">
        <f t="shared" si="14"/>
        <v>2</v>
      </c>
      <c r="AY45" s="69">
        <f t="shared" si="15"/>
        <v>2</v>
      </c>
      <c r="AZ45" s="116"/>
      <c r="BA45" s="22" t="s">
        <v>45</v>
      </c>
      <c r="BB45" s="22"/>
      <c r="BC45" s="72" t="s">
        <v>42</v>
      </c>
      <c r="BD45" s="82"/>
      <c r="BE45" s="23" t="s">
        <v>57</v>
      </c>
      <c r="BF45" s="159"/>
      <c r="BG45" s="159"/>
      <c r="BH45" s="155"/>
      <c r="BI45" s="84">
        <v>2</v>
      </c>
      <c r="BJ45" s="159"/>
      <c r="BK45" s="159"/>
      <c r="BL45" s="159"/>
      <c r="BM45" s="159"/>
      <c r="BN45" s="474"/>
      <c r="BO45" s="76">
        <v>1</v>
      </c>
      <c r="BP45" s="107"/>
      <c r="BQ45" s="108"/>
      <c r="BR45" s="283" t="s">
        <v>218</v>
      </c>
      <c r="BS45" s="187" t="s">
        <v>703</v>
      </c>
      <c r="BT45" s="68" t="s">
        <v>29</v>
      </c>
      <c r="BU45" s="69">
        <f t="shared" si="16"/>
        <v>0.5</v>
      </c>
      <c r="BV45" s="69">
        <f t="shared" si="17"/>
        <v>1.5</v>
      </c>
      <c r="BW45" s="187"/>
      <c r="BX45" s="22" t="s">
        <v>45</v>
      </c>
      <c r="BY45" s="23"/>
      <c r="BZ45" s="72" t="s">
        <v>42</v>
      </c>
      <c r="CA45" s="674"/>
      <c r="CB45" s="26" t="s">
        <v>249</v>
      </c>
      <c r="CC45" s="461"/>
      <c r="CD45" s="85">
        <v>1</v>
      </c>
      <c r="CE45" s="461"/>
      <c r="CF45" s="461"/>
      <c r="CG45" s="591">
        <v>1</v>
      </c>
      <c r="CH45" s="461"/>
      <c r="CI45" s="461"/>
      <c r="CJ45" s="461"/>
      <c r="CK45" s="461"/>
      <c r="CL45" s="76">
        <v>1</v>
      </c>
      <c r="CM45" s="77"/>
      <c r="CN45" s="108"/>
      <c r="CO45" s="656" t="s">
        <v>140</v>
      </c>
      <c r="CP45" s="117" t="s">
        <v>704</v>
      </c>
      <c r="CQ45" s="381" t="s">
        <v>36</v>
      </c>
      <c r="CR45" s="69">
        <f t="shared" si="18"/>
        <v>1</v>
      </c>
      <c r="CS45" s="69">
        <f t="shared" si="19"/>
        <v>1</v>
      </c>
      <c r="CT45" s="103"/>
      <c r="CU45" s="22" t="s">
        <v>68</v>
      </c>
      <c r="CV45" s="70"/>
      <c r="CW45" s="70"/>
      <c r="CX45" s="73"/>
      <c r="CY45" s="70"/>
      <c r="CZ45" s="85">
        <v>1</v>
      </c>
      <c r="DA45" s="160"/>
      <c r="DB45" s="85">
        <v>1</v>
      </c>
      <c r="DC45" s="160"/>
      <c r="DD45" s="160"/>
      <c r="DE45" s="160"/>
      <c r="DF45" s="160"/>
      <c r="DG45" s="160"/>
      <c r="DH45" s="160"/>
      <c r="DI45" s="76">
        <v>1</v>
      </c>
      <c r="DJ45" s="261"/>
    </row>
    <row r="46" spans="1:114" ht="181.95" customHeight="1" outlineLevel="1" thickTop="1" thickBot="1" x14ac:dyDescent="0.3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3"/>
      <c r="AU46" s="662" t="s">
        <v>674</v>
      </c>
      <c r="AV46" s="130" t="s">
        <v>705</v>
      </c>
      <c r="AW46" s="68" t="s">
        <v>29</v>
      </c>
      <c r="AX46" s="69">
        <f>0.5*(BF46+BG46+BH46)+BI46+BK46+2*(BL46+BM46)</f>
        <v>0</v>
      </c>
      <c r="AY46" s="69">
        <f>BF46*0.5+BG46*0.5+BH46*0.5+BI46+BJ46+BK46+2*(BL46+BM46+BN46)</f>
        <v>0</v>
      </c>
      <c r="AZ46" s="131"/>
      <c r="BA46" s="22" t="s">
        <v>45</v>
      </c>
      <c r="BB46" s="367"/>
      <c r="BC46" s="131"/>
      <c r="BD46" s="131"/>
      <c r="BE46" s="178"/>
      <c r="BF46" s="314"/>
      <c r="BG46" s="314"/>
      <c r="BH46" s="314"/>
      <c r="BI46" s="314"/>
      <c r="BJ46" s="314"/>
      <c r="BK46" s="314"/>
      <c r="BL46" s="314"/>
      <c r="BM46" s="314"/>
      <c r="BN46" s="314"/>
      <c r="BO46" s="133">
        <v>1</v>
      </c>
      <c r="BP46" s="131"/>
      <c r="BQ46" s="3"/>
      <c r="BR46" s="283" t="s">
        <v>218</v>
      </c>
      <c r="BS46" s="117" t="s">
        <v>706</v>
      </c>
      <c r="BT46" s="68" t="s">
        <v>36</v>
      </c>
      <c r="BU46" s="69">
        <f t="shared" si="16"/>
        <v>4</v>
      </c>
      <c r="BV46" s="69">
        <f t="shared" si="17"/>
        <v>5</v>
      </c>
      <c r="BW46" s="82"/>
      <c r="BX46" s="22" t="s">
        <v>68</v>
      </c>
      <c r="BY46" s="104"/>
      <c r="BZ46" s="70"/>
      <c r="CA46" s="110" t="s">
        <v>13</v>
      </c>
      <c r="CB46" s="173" t="s">
        <v>707</v>
      </c>
      <c r="CC46" s="302"/>
      <c r="CD46" s="302"/>
      <c r="CE46" s="302"/>
      <c r="CF46" s="144"/>
      <c r="CG46" s="86">
        <v>1</v>
      </c>
      <c r="CH46" s="84">
        <v>4</v>
      </c>
      <c r="CI46" s="302"/>
      <c r="CJ46" s="302"/>
      <c r="CK46" s="302"/>
      <c r="CL46" s="76">
        <v>1</v>
      </c>
      <c r="CM46" s="77"/>
      <c r="CN46" s="3"/>
      <c r="CO46" s="656" t="s">
        <v>140</v>
      </c>
      <c r="CP46" s="179" t="s">
        <v>708</v>
      </c>
      <c r="CQ46" s="381" t="s">
        <v>36</v>
      </c>
      <c r="CR46" s="69">
        <f t="shared" si="18"/>
        <v>1</v>
      </c>
      <c r="CS46" s="69">
        <f t="shared" si="19"/>
        <v>1</v>
      </c>
      <c r="CT46" s="103"/>
      <c r="CU46" s="22" t="s">
        <v>68</v>
      </c>
      <c r="CV46" s="70"/>
      <c r="CW46" s="70"/>
      <c r="CX46" s="73"/>
      <c r="CY46" s="23" t="s">
        <v>96</v>
      </c>
      <c r="CZ46" s="160"/>
      <c r="DA46" s="160"/>
      <c r="DB46" s="160"/>
      <c r="DC46" s="85">
        <v>1</v>
      </c>
      <c r="DD46" s="160"/>
      <c r="DE46" s="160"/>
      <c r="DF46" s="160"/>
      <c r="DG46" s="160"/>
      <c r="DH46" s="160"/>
      <c r="DI46" s="76">
        <v>1</v>
      </c>
      <c r="DJ46" s="261"/>
    </row>
    <row r="47" spans="1:114" ht="228.6" customHeight="1" outlineLevel="1" thickTop="1" thickBot="1" x14ac:dyDescent="0.3">
      <c r="A47" s="3"/>
      <c r="B47" s="3"/>
      <c r="C47" s="3"/>
      <c r="D47" s="3"/>
      <c r="E47" s="3"/>
      <c r="F47" s="3"/>
      <c r="I47" s="3"/>
      <c r="J47" s="3"/>
      <c r="V47" s="3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3"/>
      <c r="AU47" s="662" t="s">
        <v>674</v>
      </c>
      <c r="AV47" s="387" t="s">
        <v>709</v>
      </c>
      <c r="AW47" s="68" t="s">
        <v>36</v>
      </c>
      <c r="AX47" s="69">
        <f t="shared" si="14"/>
        <v>2.5</v>
      </c>
      <c r="AY47" s="69">
        <f t="shared" si="15"/>
        <v>2.5</v>
      </c>
      <c r="AZ47" s="167"/>
      <c r="BA47" s="22" t="s">
        <v>45</v>
      </c>
      <c r="BB47" s="676"/>
      <c r="BC47" s="82"/>
      <c r="BD47" s="248"/>
      <c r="BE47" s="173" t="s">
        <v>710</v>
      </c>
      <c r="BF47" s="302"/>
      <c r="BG47" s="302"/>
      <c r="BH47" s="84">
        <v>1</v>
      </c>
      <c r="BI47" s="302"/>
      <c r="BJ47" s="302"/>
      <c r="BK47" s="302"/>
      <c r="BL47" s="302"/>
      <c r="BM47" s="84">
        <v>1</v>
      </c>
      <c r="BN47" s="302"/>
      <c r="BO47" s="76">
        <v>1</v>
      </c>
      <c r="BP47" s="77"/>
      <c r="BQ47" s="3"/>
      <c r="BR47" s="283" t="s">
        <v>218</v>
      </c>
      <c r="BS47" s="130" t="s">
        <v>711</v>
      </c>
      <c r="BT47" s="68" t="s">
        <v>36</v>
      </c>
      <c r="BU47" s="69">
        <f t="shared" si="16"/>
        <v>2</v>
      </c>
      <c r="BV47" s="69">
        <f t="shared" si="17"/>
        <v>4</v>
      </c>
      <c r="BW47" s="678"/>
      <c r="BX47" s="679" t="s">
        <v>45</v>
      </c>
      <c r="BY47" s="680"/>
      <c r="BZ47" s="680"/>
      <c r="CA47" s="680"/>
      <c r="CB47" s="681" t="s">
        <v>712</v>
      </c>
      <c r="CC47" s="223"/>
      <c r="CD47" s="223"/>
      <c r="CE47" s="223"/>
      <c r="CF47" s="128">
        <v>2</v>
      </c>
      <c r="CG47" s="457"/>
      <c r="CH47" s="223"/>
      <c r="CI47" s="314"/>
      <c r="CJ47" s="253"/>
      <c r="CK47" s="254">
        <v>1</v>
      </c>
      <c r="CL47" s="156">
        <v>1</v>
      </c>
      <c r="CM47" s="131"/>
      <c r="CN47" s="3"/>
      <c r="CO47" s="656" t="s">
        <v>140</v>
      </c>
      <c r="CP47" s="293" t="s">
        <v>713</v>
      </c>
      <c r="CQ47" s="381" t="s">
        <v>36</v>
      </c>
      <c r="CR47" s="170">
        <f t="shared" si="18"/>
        <v>0</v>
      </c>
      <c r="CS47" s="170">
        <f t="shared" si="19"/>
        <v>0</v>
      </c>
      <c r="CT47" s="195"/>
      <c r="CU47" s="197" t="s">
        <v>68</v>
      </c>
      <c r="CV47" s="243"/>
      <c r="CW47" s="72" t="s">
        <v>42</v>
      </c>
      <c r="CX47" s="633"/>
      <c r="CY47" s="238" t="s">
        <v>57</v>
      </c>
      <c r="CZ47" s="419"/>
      <c r="DA47" s="419"/>
      <c r="DB47" s="419"/>
      <c r="DC47" s="419"/>
      <c r="DD47" s="419"/>
      <c r="DE47" s="419"/>
      <c r="DF47" s="419"/>
      <c r="DG47" s="419"/>
      <c r="DH47" s="419"/>
      <c r="DI47" s="228">
        <v>1</v>
      </c>
      <c r="DJ47" s="687"/>
    </row>
    <row r="48" spans="1:114" ht="123" outlineLevel="1" thickTop="1" thickBot="1" x14ac:dyDescent="0.3">
      <c r="A48" s="3"/>
      <c r="B48" s="3"/>
      <c r="C48" s="3"/>
      <c r="D48" s="3"/>
      <c r="E48" s="3"/>
      <c r="F48" s="3"/>
      <c r="I48" s="3"/>
      <c r="J48" s="3"/>
      <c r="V48" s="3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674</v>
      </c>
      <c r="AV48" s="404" t="s">
        <v>714</v>
      </c>
      <c r="AW48" s="68" t="s">
        <v>36</v>
      </c>
      <c r="AX48" s="69">
        <f t="shared" si="14"/>
        <v>1</v>
      </c>
      <c r="AY48" s="69">
        <f t="shared" si="15"/>
        <v>1</v>
      </c>
      <c r="AZ48" s="677"/>
      <c r="BA48" s="22" t="s">
        <v>45</v>
      </c>
      <c r="BB48" s="676"/>
      <c r="BC48" s="104"/>
      <c r="BD48" s="173"/>
      <c r="BE48" s="173" t="s">
        <v>715</v>
      </c>
      <c r="BF48" s="155"/>
      <c r="BG48" s="155"/>
      <c r="BH48" s="84">
        <v>2</v>
      </c>
      <c r="BI48" s="155"/>
      <c r="BJ48" s="155"/>
      <c r="BK48" s="155"/>
      <c r="BL48" s="155"/>
      <c r="BM48" s="155"/>
      <c r="BN48" s="155"/>
      <c r="BO48" s="76">
        <v>1</v>
      </c>
      <c r="BP48" s="77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M48" s="3"/>
      <c r="CN48" s="3"/>
      <c r="CO48" s="656" t="s">
        <v>140</v>
      </c>
      <c r="CP48" s="187" t="s">
        <v>141</v>
      </c>
      <c r="CQ48" s="381" t="s">
        <v>36</v>
      </c>
      <c r="CR48" s="69">
        <f t="shared" si="18"/>
        <v>5</v>
      </c>
      <c r="CS48" s="69">
        <f t="shared" si="19"/>
        <v>5</v>
      </c>
      <c r="CT48" s="116"/>
      <c r="CU48" s="22" t="s">
        <v>63</v>
      </c>
      <c r="CV48" s="22"/>
      <c r="CW48" s="72" t="s">
        <v>42</v>
      </c>
      <c r="CX48" s="82"/>
      <c r="CY48" s="23" t="s">
        <v>142</v>
      </c>
      <c r="CZ48" s="160"/>
      <c r="DA48" s="160"/>
      <c r="DB48" s="155"/>
      <c r="DC48" s="84">
        <v>5</v>
      </c>
      <c r="DD48" s="419"/>
      <c r="DE48" s="155"/>
      <c r="DF48" s="160"/>
      <c r="DG48" s="160"/>
      <c r="DH48" s="155"/>
      <c r="DI48" s="76">
        <v>1</v>
      </c>
      <c r="DJ48" s="129"/>
    </row>
    <row r="49" spans="1:114" ht="159" customHeight="1" outlineLevel="1" thickTop="1" thickBot="1" x14ac:dyDescent="0.45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674</v>
      </c>
      <c r="AV49" s="130" t="s">
        <v>716</v>
      </c>
      <c r="AW49" s="68" t="s">
        <v>36</v>
      </c>
      <c r="AX49" s="69">
        <f t="shared" si="14"/>
        <v>0</v>
      </c>
      <c r="AY49" s="69">
        <f t="shared" si="15"/>
        <v>0</v>
      </c>
      <c r="AZ49" s="682"/>
      <c r="BA49" s="683" t="s">
        <v>77</v>
      </c>
      <c r="BB49" s="684" t="s">
        <v>50</v>
      </c>
      <c r="BC49" s="685"/>
      <c r="BD49" s="74"/>
      <c r="BE49" s="686"/>
      <c r="BF49" s="159"/>
      <c r="BG49" s="159"/>
      <c r="BH49" s="159"/>
      <c r="BI49" s="159"/>
      <c r="BJ49" s="159"/>
      <c r="BK49" s="159"/>
      <c r="BL49" s="159"/>
      <c r="BM49" s="159"/>
      <c r="BN49" s="159"/>
      <c r="BO49" s="76">
        <v>1</v>
      </c>
      <c r="BP49" s="74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M49" s="3"/>
      <c r="CN49" s="3"/>
      <c r="CO49" s="656" t="s">
        <v>140</v>
      </c>
      <c r="CP49" s="690" t="s">
        <v>717</v>
      </c>
      <c r="CQ49" s="381" t="s">
        <v>36</v>
      </c>
      <c r="CR49" s="148">
        <f t="shared" si="18"/>
        <v>0</v>
      </c>
      <c r="CS49" s="148">
        <f t="shared" si="19"/>
        <v>1</v>
      </c>
      <c r="CT49" s="213"/>
      <c r="CU49" s="691" t="s">
        <v>77</v>
      </c>
      <c r="CV49" s="402" t="s">
        <v>50</v>
      </c>
      <c r="CW49" s="72" t="s">
        <v>42</v>
      </c>
      <c r="CX49" s="638"/>
      <c r="CY49" s="638" t="s">
        <v>57</v>
      </c>
      <c r="CZ49" s="330"/>
      <c r="DA49" s="330"/>
      <c r="DB49" s="461"/>
      <c r="DC49" s="330"/>
      <c r="DD49" s="86">
        <v>1</v>
      </c>
      <c r="DE49" s="330"/>
      <c r="DF49" s="330"/>
      <c r="DG49" s="330"/>
      <c r="DH49" s="461"/>
      <c r="DI49" s="133">
        <v>1</v>
      </c>
      <c r="DJ49" s="659"/>
    </row>
    <row r="50" spans="1:114" ht="175.2" customHeight="1" outlineLevel="1" thickTop="1" thickBot="1" x14ac:dyDescent="0.3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674</v>
      </c>
      <c r="AV50" s="117" t="s">
        <v>718</v>
      </c>
      <c r="AW50" s="68" t="s">
        <v>36</v>
      </c>
      <c r="AX50" s="69">
        <f t="shared" si="14"/>
        <v>0.5</v>
      </c>
      <c r="AY50" s="69">
        <f t="shared" si="15"/>
        <v>1.5</v>
      </c>
      <c r="AZ50" s="103"/>
      <c r="BA50" s="683" t="s">
        <v>77</v>
      </c>
      <c r="BB50" s="684" t="s">
        <v>50</v>
      </c>
      <c r="BC50" s="70"/>
      <c r="BD50" s="73"/>
      <c r="BE50" s="23" t="s">
        <v>719</v>
      </c>
      <c r="BF50" s="155"/>
      <c r="BG50" s="84">
        <v>1</v>
      </c>
      <c r="BH50" s="155"/>
      <c r="BI50" s="155"/>
      <c r="BJ50" s="86">
        <v>1</v>
      </c>
      <c r="BK50" s="155"/>
      <c r="BL50" s="155"/>
      <c r="BM50" s="155"/>
      <c r="BN50" s="155"/>
      <c r="BO50" s="76">
        <v>1</v>
      </c>
      <c r="BP50" s="107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M50" s="3"/>
      <c r="CN50" s="3"/>
      <c r="CO50" s="656" t="s">
        <v>140</v>
      </c>
      <c r="CP50" s="130" t="s">
        <v>720</v>
      </c>
      <c r="CQ50" s="381" t="s">
        <v>36</v>
      </c>
      <c r="CR50" s="69">
        <f t="shared" si="18"/>
        <v>0</v>
      </c>
      <c r="CS50" s="69">
        <f t="shared" si="19"/>
        <v>0</v>
      </c>
      <c r="CT50" s="131"/>
      <c r="CU50" s="22" t="s">
        <v>45</v>
      </c>
      <c r="CV50" s="367"/>
      <c r="CW50" s="131"/>
      <c r="CX50" s="131"/>
      <c r="CY50" s="638" t="s">
        <v>721</v>
      </c>
      <c r="CZ50" s="314"/>
      <c r="DA50" s="314"/>
      <c r="DB50" s="314"/>
      <c r="DC50" s="314"/>
      <c r="DD50" s="314"/>
      <c r="DE50" s="314"/>
      <c r="DF50" s="314"/>
      <c r="DG50" s="314"/>
      <c r="DH50" s="314"/>
      <c r="DI50" s="133">
        <v>1</v>
      </c>
      <c r="DJ50" s="132"/>
    </row>
    <row r="51" spans="1:114" ht="218.4" customHeight="1" outlineLevel="1" thickTop="1" thickBot="1" x14ac:dyDescent="0.3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674</v>
      </c>
      <c r="AV51" s="688" t="s">
        <v>722</v>
      </c>
      <c r="AW51" s="68" t="s">
        <v>36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689"/>
      <c r="BA51" s="22" t="s">
        <v>45</v>
      </c>
      <c r="BB51" s="172"/>
      <c r="BC51" s="70"/>
      <c r="BD51" s="674"/>
      <c r="BE51" s="23" t="s">
        <v>57</v>
      </c>
      <c r="BF51" s="155"/>
      <c r="BG51" s="155"/>
      <c r="BH51" s="155"/>
      <c r="BI51" s="155"/>
      <c r="BJ51" s="155"/>
      <c r="BK51" s="155"/>
      <c r="BL51" s="155"/>
      <c r="BM51" s="155"/>
      <c r="BN51" s="155"/>
      <c r="BO51" s="76">
        <v>1</v>
      </c>
      <c r="BP51" s="74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M51" s="3"/>
      <c r="CN51" s="3"/>
      <c r="CO51" s="656" t="s">
        <v>140</v>
      </c>
      <c r="CP51" s="387" t="s">
        <v>723</v>
      </c>
      <c r="CQ51" s="381" t="s">
        <v>36</v>
      </c>
      <c r="CR51" s="69">
        <f>0.5*(CZ51+DA51+DB51)+DC51+DE51+2*(DF51+DG51)</f>
        <v>1</v>
      </c>
      <c r="CS51" s="69">
        <f>CZ51*0.5+DA51*0.5+DB51*0.5+DC51+DD51+DE51+2*(DF51+DG51+DH51)</f>
        <v>1</v>
      </c>
      <c r="CT51" s="200"/>
      <c r="CU51" s="106" t="s">
        <v>68</v>
      </c>
      <c r="CW51" s="105"/>
      <c r="CX51" s="187"/>
      <c r="CY51" s="23" t="s">
        <v>96</v>
      </c>
      <c r="CZ51" s="160"/>
      <c r="DA51" s="160"/>
      <c r="DB51" s="318"/>
      <c r="DC51" s="85">
        <v>1</v>
      </c>
      <c r="DD51" s="160"/>
      <c r="DE51" s="160"/>
      <c r="DF51" s="160"/>
      <c r="DG51" s="160"/>
      <c r="DH51" s="160"/>
      <c r="DI51" s="76">
        <v>1</v>
      </c>
      <c r="DJ51" s="661"/>
    </row>
    <row r="52" spans="1:114" ht="155.4" customHeight="1" outlineLevel="1" thickTop="1" thickBot="1" x14ac:dyDescent="0.3">
      <c r="A52" s="3"/>
      <c r="B52" s="3"/>
      <c r="C52" s="3"/>
      <c r="D52" s="3"/>
      <c r="E52" s="3"/>
      <c r="F52" s="3"/>
      <c r="I52" s="3"/>
      <c r="J52" s="3"/>
      <c r="V52" s="3"/>
      <c r="W52" s="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3"/>
      <c r="AU52" s="662" t="s">
        <v>674</v>
      </c>
      <c r="AV52" s="117" t="s">
        <v>724</v>
      </c>
      <c r="AW52" s="68" t="s">
        <v>36</v>
      </c>
      <c r="AX52" s="69">
        <f>0.5*(BF52+BG52+BH52)+BI52+BK52+2*(BL52+BM52)</f>
        <v>0</v>
      </c>
      <c r="AY52" s="69">
        <f>BF52*0.5+BG52*0.5+BH52*0.5+BI52+BJ52+BK52+2*(BL52+BM52+BN52)</f>
        <v>0</v>
      </c>
      <c r="AZ52" s="73"/>
      <c r="BA52" s="22" t="s">
        <v>68</v>
      </c>
      <c r="BB52" s="104"/>
      <c r="BC52" s="74"/>
      <c r="BD52" s="172"/>
      <c r="BE52" s="172" t="s">
        <v>57</v>
      </c>
      <c r="BF52" s="160"/>
      <c r="BG52" s="160"/>
      <c r="BH52" s="160"/>
      <c r="BI52" s="160"/>
      <c r="BJ52" s="160"/>
      <c r="BK52" s="160"/>
      <c r="BL52" s="160"/>
      <c r="BM52" s="160"/>
      <c r="BN52" s="160"/>
      <c r="BO52" s="76">
        <v>1</v>
      </c>
      <c r="BP52" s="107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M52" s="3"/>
      <c r="CN52" s="3"/>
      <c r="CO52" s="656" t="s">
        <v>140</v>
      </c>
      <c r="CP52" s="114" t="s">
        <v>725</v>
      </c>
      <c r="CQ52" s="102" t="s">
        <v>36</v>
      </c>
      <c r="CR52" s="69">
        <f t="shared" ref="CR52" si="20">0.5*(CZ52+DA52+DB52)+DC52+DE52+2*(DF52+DG52)</f>
        <v>3</v>
      </c>
      <c r="CS52" s="69">
        <f t="shared" ref="CS52" si="21">CZ52*0.5+DA52*0.5+DB52*0.5+DC52+DD52+DE52+2*(DF52+DG52+DH52)</f>
        <v>5</v>
      </c>
      <c r="CT52" s="200"/>
      <c r="CU52" s="22" t="s">
        <v>68</v>
      </c>
      <c r="CV52" s="200"/>
      <c r="CW52" s="105"/>
      <c r="CX52" s="187"/>
      <c r="CY52" s="23" t="s">
        <v>726</v>
      </c>
      <c r="CZ52" s="318"/>
      <c r="DA52" s="105"/>
      <c r="DB52" s="699"/>
      <c r="DC52" s="85">
        <v>1</v>
      </c>
      <c r="DD52" s="105"/>
      <c r="DE52" s="105"/>
      <c r="DF52" s="85">
        <v>1</v>
      </c>
      <c r="DG52" s="700"/>
      <c r="DH52" s="86">
        <v>1</v>
      </c>
      <c r="DI52" s="156">
        <v>1</v>
      </c>
      <c r="DJ52" s="241"/>
    </row>
    <row r="53" spans="1:114" ht="183" customHeight="1" outlineLevel="1" thickTop="1" thickBot="1" x14ac:dyDescent="0.3">
      <c r="A53" s="3"/>
      <c r="B53" s="3"/>
      <c r="C53" s="3"/>
      <c r="D53" s="3"/>
      <c r="E53" s="3"/>
      <c r="F53" s="3"/>
      <c r="I53" s="3"/>
      <c r="J53" s="3"/>
      <c r="V53" s="3"/>
      <c r="W53" s="3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3"/>
      <c r="AU53" s="662" t="s">
        <v>674</v>
      </c>
      <c r="AV53" s="692" t="s">
        <v>727</v>
      </c>
      <c r="AW53" s="68" t="s">
        <v>36</v>
      </c>
      <c r="AX53" s="69">
        <f>0.5*(BF53+BG53+BH53)+BI53+BK53+2*(BL53+BM53)</f>
        <v>0</v>
      </c>
      <c r="AY53" s="69">
        <f>BF53*0.5+BG53*0.5+BH53*0.5+BI53+BJ53+BK53+2*(BL53+BM53+BN53)</f>
        <v>0</v>
      </c>
      <c r="AZ53" s="693"/>
      <c r="BA53" s="150" t="s">
        <v>68</v>
      </c>
      <c r="BB53" s="694"/>
      <c r="BC53" s="74"/>
      <c r="BD53" s="695"/>
      <c r="BE53" s="695" t="s">
        <v>57</v>
      </c>
      <c r="BF53" s="696"/>
      <c r="BG53" s="696"/>
      <c r="BH53" s="696"/>
      <c r="BI53" s="696"/>
      <c r="BJ53" s="696"/>
      <c r="BK53" s="696"/>
      <c r="BL53" s="696"/>
      <c r="BM53" s="696"/>
      <c r="BN53" s="696"/>
      <c r="BO53" s="697">
        <v>1</v>
      </c>
      <c r="BP53" s="698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656" t="s">
        <v>140</v>
      </c>
      <c r="CP53" s="387" t="s">
        <v>728</v>
      </c>
      <c r="CQ53" s="68" t="s">
        <v>36</v>
      </c>
      <c r="CR53" s="69">
        <f>0.5*(CZ53+DA53+DB53)+DC53+DE53+2*(DF53+DG53)</f>
        <v>1</v>
      </c>
      <c r="CS53" s="69">
        <f>CZ53*0.5+DA53*0.5+DB53*0.5+DC53+DD53+DE53+2*(DF53+DG53+DH53)</f>
        <v>1</v>
      </c>
      <c r="CT53" s="103"/>
      <c r="CU53" s="22" t="s">
        <v>68</v>
      </c>
      <c r="CV53" s="70"/>
      <c r="CW53" s="70"/>
      <c r="CX53" s="73"/>
      <c r="CY53" s="70"/>
      <c r="CZ53" s="318"/>
      <c r="DA53" s="160"/>
      <c r="DB53" s="160"/>
      <c r="DC53" s="160"/>
      <c r="DD53" s="160"/>
      <c r="DE53" s="85">
        <v>1</v>
      </c>
      <c r="DF53" s="160"/>
      <c r="DG53" s="160"/>
      <c r="DH53" s="160"/>
      <c r="DI53" s="76">
        <v>1</v>
      </c>
      <c r="DJ53" s="661"/>
    </row>
    <row r="54" spans="1:114" ht="186" customHeight="1" outlineLevel="1" x14ac:dyDescent="0.25">
      <c r="A54" s="3"/>
      <c r="B54" s="3"/>
      <c r="C54" s="3"/>
      <c r="D54" s="3"/>
      <c r="E54" s="3"/>
      <c r="F54" s="3"/>
      <c r="I54" s="3"/>
      <c r="J54" s="3"/>
      <c r="V54" s="3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3"/>
      <c r="CP54" s="3"/>
      <c r="CQ54" s="3"/>
      <c r="CR54" s="3"/>
      <c r="CS54" s="3"/>
      <c r="CT54" s="3"/>
      <c r="CW54" s="3"/>
      <c r="CX54" s="3"/>
      <c r="DJ54" s="3"/>
    </row>
    <row r="55" spans="1:114" ht="247.2" customHeight="1" outlineLevel="1" x14ac:dyDescent="0.3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3"/>
      <c r="CP55" s="3"/>
      <c r="CQ55" s="3"/>
      <c r="CR55" s="3"/>
      <c r="CS55" s="3"/>
      <c r="CT55" s="3"/>
      <c r="CW55" s="3"/>
      <c r="CX55" s="3"/>
      <c r="DJ55" s="3"/>
    </row>
    <row r="56" spans="1:114" ht="17.399999999999999" outlineLevel="1" x14ac:dyDescent="0.3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3"/>
      <c r="CP56" s="3"/>
      <c r="CQ56" s="3"/>
      <c r="CR56" s="3"/>
      <c r="CS56" s="3"/>
      <c r="CT56" s="3"/>
      <c r="CW56" s="3"/>
      <c r="CX56" s="3"/>
      <c r="DJ56" s="3"/>
    </row>
    <row r="57" spans="1:114" ht="17.399999999999999" outlineLevel="1" x14ac:dyDescent="0.3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3"/>
      <c r="CP57" s="3"/>
      <c r="CQ57" s="3"/>
      <c r="CR57" s="3"/>
      <c r="CS57" s="3"/>
      <c r="CT57" s="3"/>
      <c r="CW57" s="3"/>
      <c r="CX57" s="3"/>
      <c r="DJ57" s="3"/>
    </row>
    <row r="58" spans="1:114" ht="17.399999999999999" outlineLevel="1" x14ac:dyDescent="0.3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3"/>
      <c r="CP58" s="3"/>
      <c r="CQ58" s="3"/>
      <c r="CR58" s="3"/>
      <c r="CS58" s="3"/>
      <c r="CT58" s="3"/>
      <c r="CW58" s="3"/>
      <c r="CX58" s="3"/>
      <c r="DJ58" s="3"/>
    </row>
    <row r="59" spans="1:114" ht="17.399999999999999" outlineLevel="1" x14ac:dyDescent="0.3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3"/>
      <c r="CP59" s="3"/>
      <c r="CQ59" s="3"/>
      <c r="CR59" s="3"/>
      <c r="CS59" s="3"/>
      <c r="CT59" s="3"/>
      <c r="CW59" s="3"/>
      <c r="CX59" s="3"/>
      <c r="DJ59" s="3"/>
    </row>
    <row r="60" spans="1:114" s="62" customFormat="1" ht="17.399999999999999" outlineLevel="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</row>
    <row r="61" spans="1:114" ht="17.399999999999999" x14ac:dyDescent="0.3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</row>
    <row r="62" spans="1:114" ht="74.099999999999994" customHeight="1" x14ac:dyDescent="0.3">
      <c r="A62" s="55" t="s">
        <v>30</v>
      </c>
      <c r="B62" s="56" t="s">
        <v>235</v>
      </c>
      <c r="C62" s="535" t="s">
        <v>29</v>
      </c>
      <c r="D62" s="41">
        <f t="shared" ref="D62:D70" si="22">0.5*(L62+M62+N62)+O62+Q62+2*(R62+S62)</f>
        <v>10</v>
      </c>
      <c r="E62" s="536">
        <f t="shared" ref="E62:E70" si="23">L62*0.5+M62*0.5+N62*0.5+O62+P62+Q62+2*(R62+S62+T62)</f>
        <v>10</v>
      </c>
      <c r="F62" s="43"/>
      <c r="G62" s="43"/>
      <c r="H62" s="43"/>
      <c r="I62" s="43"/>
      <c r="J62" s="43"/>
      <c r="K62" s="43"/>
      <c r="L62" s="44">
        <f>SUMIFS(L64:L85,C64:C85,C62)</f>
        <v>0</v>
      </c>
      <c r="M62" s="44">
        <f>SUMIFS(M64:M85,C64:C85,C62)</f>
        <v>0</v>
      </c>
      <c r="N62" s="44">
        <f>SUMIFS(N64:N85,C64:C85,C62)</f>
        <v>0</v>
      </c>
      <c r="O62" s="44">
        <f>SUMIFS(O64:O85,C64:C85,C62)</f>
        <v>1</v>
      </c>
      <c r="P62" s="44">
        <f>SUMIFS(P64:P85,C64:C85,C62)</f>
        <v>0</v>
      </c>
      <c r="Q62" s="44">
        <f>SUMIFS(Q64:Q85,C64:C85,C62)</f>
        <v>1</v>
      </c>
      <c r="R62" s="44">
        <f>SUMIFS(R64:R85,C64:C85,C62)</f>
        <v>3</v>
      </c>
      <c r="S62" s="44">
        <f>SUMIFS(S64:S85,C64:C85,C62)</f>
        <v>1</v>
      </c>
      <c r="T62" s="44">
        <f>SUMIFS(T64:T85,C64:C85,C62)</f>
        <v>0</v>
      </c>
      <c r="U62" s="45"/>
      <c r="V62" s="46">
        <f>SUM(U64:U96)</f>
        <v>12</v>
      </c>
      <c r="W62" s="36"/>
      <c r="X62" s="55" t="s">
        <v>30</v>
      </c>
      <c r="Y62" s="56" t="s">
        <v>729</v>
      </c>
      <c r="Z62" s="535" t="s">
        <v>29</v>
      </c>
      <c r="AA62" s="41">
        <f t="shared" ref="AA62:AA71" si="24">0.5*(AI62+AJ62+AK62)+AL62+AN62+2*(AO62+AP62)</f>
        <v>0</v>
      </c>
      <c r="AB62" s="536">
        <f t="shared" ref="AB62:AB71" si="25">AI62*0.5+AJ62*0.5+AK62*0.5+AL62+AM62+AN62+2*(AO62+AP62+AQ62)</f>
        <v>0</v>
      </c>
      <c r="AC62" s="43"/>
      <c r="AD62" s="43"/>
      <c r="AE62" s="43"/>
      <c r="AF62" s="43"/>
      <c r="AG62" s="43"/>
      <c r="AH62" s="43"/>
      <c r="AI62" s="44">
        <f>SUMIFS(AI66:AI96,Z66:Z96,Z62)</f>
        <v>0</v>
      </c>
      <c r="AJ62" s="44">
        <f>SUMIFS(AJ66:AJ96,Z66:Z96,Z62)</f>
        <v>0</v>
      </c>
      <c r="AK62" s="44">
        <f>SUMIFS(AK66:AK96,Z66:Z96,Z62)</f>
        <v>0</v>
      </c>
      <c r="AL62" s="44">
        <f>SUMIFS(AL66:AL96,Z66:Z96,Z62)</f>
        <v>0</v>
      </c>
      <c r="AM62" s="44">
        <f>SUMIFS(AM66:AM96,Z66:Z96,Z62)</f>
        <v>0</v>
      </c>
      <c r="AN62" s="44">
        <f>SUMIFS(AN66:AN96,Z66:Z96,Z62)</f>
        <v>0</v>
      </c>
      <c r="AO62" s="44">
        <f>SUMIFS(AO66:AO96,Z66:Z96,Z62)</f>
        <v>0</v>
      </c>
      <c r="AP62" s="44">
        <f>SUMIFS(AP66:AP96,Z66:Z96,Z62)</f>
        <v>0</v>
      </c>
      <c r="AQ62" s="44">
        <f>SUMIFS(AQ66:AQ96,Z66:Z96,Z62)</f>
        <v>0</v>
      </c>
      <c r="AR62" s="45"/>
      <c r="AS62" s="46">
        <f>SUM(AR64:AR74)</f>
        <v>11</v>
      </c>
      <c r="AT62" s="36"/>
      <c r="AU62" s="55" t="s">
        <v>27</v>
      </c>
      <c r="AV62" s="56" t="s">
        <v>730</v>
      </c>
      <c r="AW62" s="535" t="s">
        <v>29</v>
      </c>
      <c r="AX62" s="41">
        <f t="shared" ref="AX62:AX68" si="26">0.5*(BF62+BG62+BH62)+BI62+BK62+2*(BL62+BM62)</f>
        <v>9</v>
      </c>
      <c r="AY62" s="536">
        <f t="shared" ref="AY62:AY68" si="27">BF62*0.5+BG62*0.5+BH62*0.5+BI62+BJ62+BK62+2*(BL62+BM62+BN62)</f>
        <v>11</v>
      </c>
      <c r="AZ62" s="43"/>
      <c r="BA62" s="43"/>
      <c r="BB62" s="43"/>
      <c r="BC62" s="43"/>
      <c r="BD62" s="43"/>
      <c r="BE62" s="43"/>
      <c r="BF62" s="44">
        <f>SUMIFS(BF64:BF96,AW64:AW96,AW62)</f>
        <v>0</v>
      </c>
      <c r="BG62" s="44">
        <f>SUMIFS(BG64:BG96,AW64:AW96,AW62)</f>
        <v>1</v>
      </c>
      <c r="BH62" s="44">
        <f>SUMIFS(BH64:BH96,AW64:AW96,AW62)</f>
        <v>1</v>
      </c>
      <c r="BI62" s="44">
        <f>SUMIFS(BI64:BI96,AW64:AW96,AW62)</f>
        <v>2</v>
      </c>
      <c r="BJ62" s="44">
        <f>SUMIFS(BJ64:BJ96,AW64:AW96,AW62)</f>
        <v>0</v>
      </c>
      <c r="BK62" s="44">
        <f>SUMIFS(BK64:BK96,AW64:AW96,AW62)</f>
        <v>0</v>
      </c>
      <c r="BL62" s="44">
        <f>SUMIFS(BL64:BL96,AW64:AW96,AW62)</f>
        <v>3</v>
      </c>
      <c r="BM62" s="44">
        <f>SUMIFS(BM64:BM96,AW64:AW96,AW62)</f>
        <v>0</v>
      </c>
      <c r="BN62" s="44">
        <f>SUMIFS(BN64:BN96,AW64:AW96,AW62)</f>
        <v>1</v>
      </c>
      <c r="BO62" s="45"/>
      <c r="BP62" s="46">
        <f>SUM(BO64:BO96)</f>
        <v>16</v>
      </c>
      <c r="BQ62" s="59"/>
      <c r="BR62" s="55" t="s">
        <v>148</v>
      </c>
      <c r="BS62" s="56" t="s">
        <v>731</v>
      </c>
      <c r="BT62" s="535" t="s">
        <v>29</v>
      </c>
      <c r="BU62" s="41">
        <f t="shared" ref="BU62:BU71" si="28">0.5*(CC62+CD62+CE62)+CF62+CH62+2*(CI62+CJ62)</f>
        <v>0</v>
      </c>
      <c r="BV62" s="536">
        <f t="shared" ref="BV62:BV71" si="29">CC62*0.5+CD62*0.5+CE62*0.5+CF62+CG62+CH62+2*(CI62+CJ62+CK62)</f>
        <v>0</v>
      </c>
      <c r="BW62" s="43"/>
      <c r="BX62" s="43"/>
      <c r="BY62" s="43"/>
      <c r="BZ62" s="43"/>
      <c r="CA62" s="43"/>
      <c r="CB62" s="43"/>
      <c r="CC62" s="44">
        <f>SUMIFS(CC69:CC88,BT69:BT88,BT62)</f>
        <v>0</v>
      </c>
      <c r="CD62" s="44">
        <f>SUMIFS(CD69:CD88,BT69:BT88,BT62)</f>
        <v>0</v>
      </c>
      <c r="CE62" s="44">
        <f>SUMIFS(CE69:CE88,BT69:BT88,BT62)</f>
        <v>0</v>
      </c>
      <c r="CF62" s="44">
        <f>SUMIFS(CF69:CF88,BT69:BT88,BT62)</f>
        <v>0</v>
      </c>
      <c r="CG62" s="44">
        <f>SUMIFS(CG69:CG88,BT69:BT88,BT62)</f>
        <v>0</v>
      </c>
      <c r="CH62" s="44">
        <f>SUMIFS(CH69:CH88,BT69:BT88,BT62)</f>
        <v>0</v>
      </c>
      <c r="CI62" s="44">
        <f>SUMIFS(CI69:CI88,BT69:BT88,BT62)</f>
        <v>0</v>
      </c>
      <c r="CJ62" s="44">
        <f>SUMIFS(CJ69:CJ88,BT69:BT88,BT62)</f>
        <v>0</v>
      </c>
      <c r="CK62" s="44">
        <f>SUMIFS(CK69:CK88,BT69:BT88,BT62)</f>
        <v>0</v>
      </c>
      <c r="CL62" s="45"/>
      <c r="CM62" s="46">
        <f>SUM(CL64:CL73)</f>
        <v>10</v>
      </c>
      <c r="CN62" s="29"/>
      <c r="CO62" s="55" t="s">
        <v>27</v>
      </c>
      <c r="CP62" s="56" t="s">
        <v>732</v>
      </c>
      <c r="CQ62" s="535" t="s">
        <v>29</v>
      </c>
      <c r="CR62" s="41">
        <f>0.5*(CZ62+DA62+DB62)+DC62+DE62+2*(DF62+DG62)</f>
        <v>11.5</v>
      </c>
      <c r="CS62" s="536">
        <f>CZ62*0.5+DA62*0.5+DB62*0.5+DC62+DD62+DE62+2*(DF62+DG62+DH62)</f>
        <v>11.5</v>
      </c>
      <c r="CT62" s="43"/>
      <c r="CU62" s="43"/>
      <c r="CV62" s="43"/>
      <c r="CW62" s="43"/>
      <c r="CX62" s="43"/>
      <c r="CY62" s="43"/>
      <c r="CZ62" s="44">
        <f>SUMIFS(CZ65:CZ87,CQ65:CQ87,CQ62)</f>
        <v>3</v>
      </c>
      <c r="DA62" s="44">
        <f>SUMIFS(DA65:DA86,CQ65:CQ86,CQ62)</f>
        <v>0</v>
      </c>
      <c r="DB62" s="44">
        <f>SUMIFS(DB65:DB86,CQ65:CQ86,CQ62)</f>
        <v>0</v>
      </c>
      <c r="DC62" s="44">
        <f>SUMIFS(DC65:DC86,CQ65:CQ86,CQ62)</f>
        <v>1</v>
      </c>
      <c r="DD62" s="44">
        <f>SUMIFS(DD65:DD86,CQ65:CQ86,CQ62)</f>
        <v>0</v>
      </c>
      <c r="DE62" s="44">
        <f>SUMIFS(DE65:DE86,CQ65:CQ86,CQ62)</f>
        <v>1</v>
      </c>
      <c r="DF62" s="44">
        <f>SUMIFS(DF65:DF86,CQ65:CQ86,CQ62)</f>
        <v>2</v>
      </c>
      <c r="DG62" s="44">
        <f>SUMIFS(DG65:DG86,CQ65:CQ86,CQ62)</f>
        <v>2</v>
      </c>
      <c r="DH62" s="44">
        <f>SUMIFS(DH65:DH86,CQ65:CQ86,CQ62)</f>
        <v>0</v>
      </c>
      <c r="DI62" s="45"/>
      <c r="DJ62" s="46">
        <f>SUM(DI65:DI96)</f>
        <v>8</v>
      </c>
    </row>
    <row r="63" spans="1:114" ht="50.1" customHeight="1" x14ac:dyDescent="0.3">
      <c r="A63" s="55" t="s">
        <v>37</v>
      </c>
      <c r="B63" s="701"/>
      <c r="C63" s="535" t="s">
        <v>36</v>
      </c>
      <c r="D63" s="41">
        <f t="shared" si="22"/>
        <v>9.5</v>
      </c>
      <c r="E63" s="536">
        <f t="shared" si="23"/>
        <v>13.5</v>
      </c>
      <c r="F63" s="39"/>
      <c r="G63" s="39"/>
      <c r="H63" s="39"/>
      <c r="I63" s="39"/>
      <c r="J63" s="39"/>
      <c r="K63" s="39"/>
      <c r="L63" s="44">
        <f>SUMIFS(L64:L85,C64:C85,C63)</f>
        <v>1</v>
      </c>
      <c r="M63" s="44">
        <f>SUMIFS(M64:M85,C64:C85,C63)</f>
        <v>0</v>
      </c>
      <c r="N63" s="44">
        <f>SUMIFS(N64:N85,C64:C85,C63)</f>
        <v>0</v>
      </c>
      <c r="O63" s="44">
        <f>SUMIFS(O64:O85,C64:C85,C63)</f>
        <v>5</v>
      </c>
      <c r="P63" s="44">
        <f>SUMIFS(P64:P85,C64:C85,C63)</f>
        <v>0</v>
      </c>
      <c r="Q63" s="44">
        <f>SUMIFS(Q64:Q85,C64:C85,C63)</f>
        <v>0</v>
      </c>
      <c r="R63" s="44">
        <f>SUMIFS(R64:R85,C64:C85,C63)</f>
        <v>2</v>
      </c>
      <c r="S63" s="44">
        <f>SUMIFS(S64:S85,C64:C85,C63)</f>
        <v>0</v>
      </c>
      <c r="T63" s="44">
        <f>SUMIFS(T64:T85,C64:C85,C63)</f>
        <v>2</v>
      </c>
      <c r="U63" s="45"/>
      <c r="V63" s="46"/>
      <c r="W63" s="32"/>
      <c r="X63" s="55" t="s">
        <v>37</v>
      </c>
      <c r="Y63" s="701"/>
      <c r="Z63" s="535" t="s">
        <v>36</v>
      </c>
      <c r="AA63" s="41">
        <f t="shared" si="24"/>
        <v>9.5</v>
      </c>
      <c r="AB63" s="536">
        <f t="shared" si="25"/>
        <v>14.5</v>
      </c>
      <c r="AC63" s="39"/>
      <c r="AD63" s="39"/>
      <c r="AE63" s="39"/>
      <c r="AF63" s="39"/>
      <c r="AG63" s="39"/>
      <c r="AH63" s="39"/>
      <c r="AI63" s="44">
        <f>SUMIFS(AI66:AI96,Z66:Z96,Z63)</f>
        <v>0</v>
      </c>
      <c r="AJ63" s="44">
        <f>SUMIFS(AJ66:AJ96,Z66:Z96,Z63)</f>
        <v>3</v>
      </c>
      <c r="AK63" s="44">
        <f>SUMIFS(AK66:AK96,Z66:Z96,Z63)</f>
        <v>0</v>
      </c>
      <c r="AL63" s="44">
        <f>SUMIFS(AL66:AL96,Z66:Z96,Z63)</f>
        <v>4</v>
      </c>
      <c r="AM63" s="44">
        <f>SUMIFS(AM66:AM96,Z66:Z96,Z63)</f>
        <v>1</v>
      </c>
      <c r="AN63" s="44">
        <f>SUMIFS(AN66:AN96,Z66:Z96,Z63)</f>
        <v>0</v>
      </c>
      <c r="AO63" s="44">
        <f>SUMIFS(AO66:AO96,Z66:Z96,Z63)</f>
        <v>2</v>
      </c>
      <c r="AP63" s="44">
        <f>SUMIFS(AP66:AP96,Z66:Z96,Z63)</f>
        <v>0</v>
      </c>
      <c r="AQ63" s="44">
        <f>SUMIFS(AQ66:AQ96,Z66:Z96,Z63)</f>
        <v>2</v>
      </c>
      <c r="AR63" s="45"/>
      <c r="AS63" s="46"/>
      <c r="AU63" s="55" t="s">
        <v>35</v>
      </c>
      <c r="AV63" s="376"/>
      <c r="AW63" s="535" t="s">
        <v>36</v>
      </c>
      <c r="AX63" s="41">
        <f t="shared" si="26"/>
        <v>12</v>
      </c>
      <c r="AY63" s="536">
        <f t="shared" si="27"/>
        <v>16</v>
      </c>
      <c r="AZ63" s="39"/>
      <c r="BA63" s="39"/>
      <c r="BB63" s="39"/>
      <c r="BC63" s="39"/>
      <c r="BD63" s="39"/>
      <c r="BE63" s="39"/>
      <c r="BF63" s="44">
        <f>SUMIFS(BF64:BF96,AW64:AW96,AW63)</f>
        <v>0</v>
      </c>
      <c r="BG63" s="44">
        <f>SUMIFS(BG64:BG96,AW64:AW96,AW63)</f>
        <v>0</v>
      </c>
      <c r="BH63" s="44">
        <f>SUMIFS(BH64:BH96,AW64:AW96,AW63)</f>
        <v>0</v>
      </c>
      <c r="BI63" s="44">
        <f>SUMIFS(BI64:BI96,AW64:AW96,AW63)</f>
        <v>4</v>
      </c>
      <c r="BJ63" s="44">
        <f>SUMIFS(BJ64:BJ96,AW64:AW96,AW63)</f>
        <v>0</v>
      </c>
      <c r="BK63" s="44">
        <f>SUMIFS(BK64:BK96,AW64:AW96,AW63)</f>
        <v>0</v>
      </c>
      <c r="BL63" s="44">
        <f>SUMIFS(BL64:BL96,AW64:AW96,AW63)</f>
        <v>4</v>
      </c>
      <c r="BM63" s="44">
        <f>SUMIFS(BM64:BM96,AW64:AW96,AW63)</f>
        <v>0</v>
      </c>
      <c r="BN63" s="44">
        <f>SUMIFS(BN64:BN96,AW64:AW96,AW63)</f>
        <v>2</v>
      </c>
      <c r="BO63" s="45"/>
      <c r="BP63" s="46"/>
      <c r="BR63" s="55" t="s">
        <v>153</v>
      </c>
      <c r="BS63" s="653"/>
      <c r="BT63" s="535" t="s">
        <v>36</v>
      </c>
      <c r="BU63" s="41">
        <f t="shared" si="28"/>
        <v>0</v>
      </c>
      <c r="BV63" s="536">
        <f t="shared" si="29"/>
        <v>0</v>
      </c>
      <c r="BW63" s="39"/>
      <c r="BX63" s="39"/>
      <c r="BY63" s="39"/>
      <c r="BZ63" s="39"/>
      <c r="CA63" s="39"/>
      <c r="CB63" s="39"/>
      <c r="CC63" s="44">
        <f>SUMIFS(CC69:CC88,BT69:BT88,BT63)</f>
        <v>0</v>
      </c>
      <c r="CD63" s="44">
        <f>SUMIFS(CD69:CD88,BT69:BT88,BT63)</f>
        <v>0</v>
      </c>
      <c r="CE63" s="44">
        <f>SUMIFS(CE69:CE88,BT69:BT88,BT63)</f>
        <v>0</v>
      </c>
      <c r="CF63" s="44">
        <f>SUMIFS(CF69:CF88,BT69:BT88,BT63)</f>
        <v>0</v>
      </c>
      <c r="CG63" s="44">
        <f>SUMIFS(CG69:CG88,BT69:BT88,BT63)</f>
        <v>0</v>
      </c>
      <c r="CH63" s="44">
        <f>SUMIFS(CH69:CH88,BT69:BT88,BT63)</f>
        <v>0</v>
      </c>
      <c r="CI63" s="44">
        <f>SUMIFS(CI69:CI88,BT69:BT88,BT63)</f>
        <v>0</v>
      </c>
      <c r="CJ63" s="44">
        <f>SUMIFS(CJ69:CJ88,BT69:BT88,BT63)</f>
        <v>0</v>
      </c>
      <c r="CK63" s="44">
        <f>SUMIFS(CK69:CK88,BT69:BT88,BT63)</f>
        <v>0</v>
      </c>
      <c r="CL63" s="45"/>
      <c r="CM63" s="46"/>
      <c r="CO63" s="55" t="s">
        <v>35</v>
      </c>
      <c r="CP63" s="701"/>
      <c r="CQ63" s="535" t="s">
        <v>36</v>
      </c>
      <c r="CR63" s="41">
        <f>0.5*(CZ63+DA63+DB63)+DC63+DE63+2*(DF63+DG63)</f>
        <v>0</v>
      </c>
      <c r="CS63" s="536">
        <f>CZ63*0.5+DA63*0.5+DB63*0.5+DC63+DD63+DE63+2*(DF63+DG63+DH63)</f>
        <v>0</v>
      </c>
      <c r="CT63" s="39"/>
      <c r="CU63" s="39"/>
      <c r="CV63" s="39"/>
      <c r="CW63" s="39"/>
      <c r="CX63" s="39"/>
      <c r="CY63" s="39"/>
      <c r="CZ63" s="44">
        <f>SUMIFS(CZ65:CZ86,CQ65:CQ86,CQ63)</f>
        <v>0</v>
      </c>
      <c r="DA63" s="44">
        <f>SUMIFS(DA65:DA86,CQ65:CQ86,CQ63)</f>
        <v>0</v>
      </c>
      <c r="DB63" s="44">
        <f>SUMIFS(DB65:DB86,CQ65:CQ86,CQ63)</f>
        <v>0</v>
      </c>
      <c r="DC63" s="44">
        <f>SUMIFS(DC65:DC86,CQ65:CQ86,CQ63)</f>
        <v>0</v>
      </c>
      <c r="DD63" s="44">
        <f>SUMIFS(DD65:DD86,CQ65:CQ86,CQ63)</f>
        <v>0</v>
      </c>
      <c r="DE63" s="44">
        <f>SUMIFS(DE65:DE86,CQ65:CQ86,CQ63)</f>
        <v>0</v>
      </c>
      <c r="DF63" s="44">
        <f>SUMIFS(DF65:DF86,CQ65:CQ86,CQ63)</f>
        <v>0</v>
      </c>
      <c r="DG63" s="44">
        <f>SUMIFS(DG65:DG86,CQ65:CQ86,CQ63)</f>
        <v>0</v>
      </c>
      <c r="DH63" s="44">
        <f>SUMIFS(DH65:DH86,CQ65:CQ86,CQ63)</f>
        <v>0</v>
      </c>
      <c r="DI63" s="45"/>
      <c r="DJ63" s="46"/>
    </row>
    <row r="64" spans="1:114" ht="196.95" customHeight="1" outlineLevel="1" thickBot="1" x14ac:dyDescent="0.45">
      <c r="A64" s="97" t="s">
        <v>52</v>
      </c>
      <c r="B64" s="130" t="s">
        <v>163</v>
      </c>
      <c r="C64" s="68" t="s">
        <v>29</v>
      </c>
      <c r="D64" s="69">
        <f t="shared" si="22"/>
        <v>4</v>
      </c>
      <c r="E64" s="69">
        <f t="shared" si="23"/>
        <v>4</v>
      </c>
      <c r="F64" s="99"/>
      <c r="G64" s="22" t="s">
        <v>54</v>
      </c>
      <c r="H64" s="99"/>
      <c r="I64" s="99"/>
      <c r="J64" s="99"/>
      <c r="K64" s="99"/>
      <c r="L64" s="159"/>
      <c r="M64" s="159"/>
      <c r="N64" s="159"/>
      <c r="O64" s="159"/>
      <c r="P64" s="159"/>
      <c r="Q64" s="159"/>
      <c r="R64" s="84">
        <v>2</v>
      </c>
      <c r="S64" s="159"/>
      <c r="T64" s="159"/>
      <c r="U64" s="100">
        <v>1</v>
      </c>
      <c r="V64" s="99"/>
      <c r="X64" s="97" t="s">
        <v>52</v>
      </c>
      <c r="Y64" s="496" t="s">
        <v>733</v>
      </c>
      <c r="Z64" s="68" t="s">
        <v>29</v>
      </c>
      <c r="AA64" s="69">
        <f t="shared" si="24"/>
        <v>15</v>
      </c>
      <c r="AB64" s="69">
        <f t="shared" si="25"/>
        <v>15</v>
      </c>
      <c r="AC64" s="702"/>
      <c r="AD64" s="339" t="s">
        <v>68</v>
      </c>
      <c r="AE64" s="398"/>
      <c r="AF64" s="72" t="s">
        <v>42</v>
      </c>
      <c r="AG64" s="702"/>
      <c r="AH64" s="22"/>
      <c r="AI64" s="703"/>
      <c r="AJ64" s="703"/>
      <c r="AK64" s="703"/>
      <c r="AL64" s="144"/>
      <c r="AM64" s="703"/>
      <c r="AN64" s="84">
        <v>15</v>
      </c>
      <c r="AO64" s="703"/>
      <c r="AP64" s="703"/>
      <c r="AQ64" s="703"/>
      <c r="AR64" s="76">
        <v>1</v>
      </c>
      <c r="AS64" s="241"/>
      <c r="AU64" s="704" t="s">
        <v>734</v>
      </c>
      <c r="AV64" s="80" t="s">
        <v>735</v>
      </c>
      <c r="AW64" s="68" t="s">
        <v>29</v>
      </c>
      <c r="AX64" s="69">
        <f t="shared" si="26"/>
        <v>0.5</v>
      </c>
      <c r="AY64" s="69">
        <f t="shared" si="27"/>
        <v>0.5</v>
      </c>
      <c r="AZ64" s="82"/>
      <c r="BA64" s="22" t="s">
        <v>45</v>
      </c>
      <c r="BB64" s="22"/>
      <c r="BC64" s="70"/>
      <c r="BD64" s="73"/>
      <c r="BE64" s="23" t="s">
        <v>57</v>
      </c>
      <c r="BF64" s="160"/>
      <c r="BG64" s="160"/>
      <c r="BH64" s="276">
        <v>1</v>
      </c>
      <c r="BI64" s="160"/>
      <c r="BJ64" s="160"/>
      <c r="BK64" s="155"/>
      <c r="BL64" s="160"/>
      <c r="BM64" s="160"/>
      <c r="BN64" s="155"/>
      <c r="BO64" s="76">
        <v>1</v>
      </c>
      <c r="BP64" s="107"/>
      <c r="BR64" s="97" t="s">
        <v>52</v>
      </c>
      <c r="BS64" s="130" t="s">
        <v>163</v>
      </c>
      <c r="BT64" s="68" t="s">
        <v>29</v>
      </c>
      <c r="BU64" s="69">
        <f t="shared" si="28"/>
        <v>4</v>
      </c>
      <c r="BV64" s="69">
        <f t="shared" si="29"/>
        <v>4</v>
      </c>
      <c r="BW64" s="99"/>
      <c r="BX64" s="22" t="s">
        <v>54</v>
      </c>
      <c r="BY64" s="99"/>
      <c r="BZ64" s="99"/>
      <c r="CA64" s="99"/>
      <c r="CB64" s="225" t="s">
        <v>278</v>
      </c>
      <c r="CC64" s="159"/>
      <c r="CD64" s="159"/>
      <c r="CE64" s="159"/>
      <c r="CF64" s="159"/>
      <c r="CG64" s="159"/>
      <c r="CH64" s="159"/>
      <c r="CI64" s="84">
        <v>2</v>
      </c>
      <c r="CJ64" s="159"/>
      <c r="CK64" s="159"/>
      <c r="CL64" s="100">
        <v>1</v>
      </c>
      <c r="CM64" s="99"/>
      <c r="CN64" s="3"/>
      <c r="CO64" s="137" t="s">
        <v>86</v>
      </c>
      <c r="CP64" s="278" t="s">
        <v>349</v>
      </c>
      <c r="CQ64" s="102" t="s">
        <v>29</v>
      </c>
      <c r="CR64" s="69">
        <f t="shared" ref="CR64" si="30">0.5*(CZ64+DA64+DB64)+DC64+DE64+2*(DF64+DG64)</f>
        <v>2</v>
      </c>
      <c r="CS64" s="69">
        <f t="shared" ref="CS64" si="31">CZ64*0.5+DA64*0.5+DB64*0.5+DC64+DD64+DE64+2*(DF64+DG64+DH64)</f>
        <v>2</v>
      </c>
      <c r="CT64" s="222"/>
      <c r="CU64" s="131" t="s">
        <v>63</v>
      </c>
      <c r="CV64"/>
      <c r="CW64" s="131"/>
      <c r="CX64" s="131"/>
      <c r="CY64" s="140" t="s">
        <v>3</v>
      </c>
      <c r="CZ64" s="141">
        <v>4</v>
      </c>
      <c r="DA64" s="131"/>
      <c r="DB64" s="131"/>
      <c r="DC64" s="131"/>
      <c r="DD64" s="131"/>
      <c r="DE64" s="131"/>
      <c r="DF64" s="131"/>
      <c r="DG64" s="131"/>
      <c r="DH64" s="131"/>
      <c r="DI64" s="142">
        <v>1</v>
      </c>
      <c r="DJ64" s="68"/>
    </row>
    <row r="65" spans="1:114" ht="225.75" customHeight="1" outlineLevel="1" thickTop="1" thickBot="1" x14ac:dyDescent="0.45">
      <c r="A65" s="97" t="s">
        <v>52</v>
      </c>
      <c r="B65" s="387" t="s">
        <v>736</v>
      </c>
      <c r="C65" s="102" t="s">
        <v>29</v>
      </c>
      <c r="D65" s="69">
        <f t="shared" si="22"/>
        <v>6</v>
      </c>
      <c r="E65" s="69">
        <f t="shared" si="23"/>
        <v>6</v>
      </c>
      <c r="F65" s="22"/>
      <c r="G65" s="22" t="s">
        <v>182</v>
      </c>
      <c r="H65" s="383"/>
      <c r="I65" s="72" t="s">
        <v>42</v>
      </c>
      <c r="J65" s="248"/>
      <c r="K65" s="173" t="s">
        <v>737</v>
      </c>
      <c r="L65" s="155"/>
      <c r="M65" s="155"/>
      <c r="N65" s="83"/>
      <c r="O65" s="384">
        <v>1</v>
      </c>
      <c r="P65" s="83"/>
      <c r="Q65" s="384">
        <v>1</v>
      </c>
      <c r="R65" s="384">
        <v>1</v>
      </c>
      <c r="S65" s="384">
        <v>1</v>
      </c>
      <c r="T65" s="155"/>
      <c r="U65" s="76">
        <v>1</v>
      </c>
      <c r="V65" s="77"/>
      <c r="W65" s="32"/>
      <c r="X65" s="400" t="s">
        <v>370</v>
      </c>
      <c r="Y65" s="138" t="s">
        <v>738</v>
      </c>
      <c r="Z65" s="68" t="s">
        <v>36</v>
      </c>
      <c r="AA65" s="69">
        <f t="shared" si="24"/>
        <v>0</v>
      </c>
      <c r="AB65" s="69">
        <f t="shared" si="25"/>
        <v>2</v>
      </c>
      <c r="AC65" s="487"/>
      <c r="AD65" s="577" t="s">
        <v>45</v>
      </c>
      <c r="AE65" s="487"/>
      <c r="AF65" s="487"/>
      <c r="AG65" s="487"/>
      <c r="AH65" s="705" t="s">
        <v>739</v>
      </c>
      <c r="AI65" s="706"/>
      <c r="AJ65" s="706"/>
      <c r="AK65" s="706"/>
      <c r="AL65" s="706"/>
      <c r="AM65" s="706"/>
      <c r="AN65" s="706"/>
      <c r="AO65" s="706"/>
      <c r="AP65" s="706"/>
      <c r="AQ65" s="86">
        <v>1</v>
      </c>
      <c r="AR65" s="228">
        <v>1</v>
      </c>
      <c r="AS65" s="255"/>
      <c r="AU65" s="704" t="s">
        <v>734</v>
      </c>
      <c r="AV65" s="117" t="s">
        <v>740</v>
      </c>
      <c r="AW65" s="68" t="s">
        <v>29</v>
      </c>
      <c r="AX65" s="69">
        <f t="shared" si="26"/>
        <v>1</v>
      </c>
      <c r="AY65" s="69">
        <f t="shared" si="27"/>
        <v>1</v>
      </c>
      <c r="AZ65" s="82"/>
      <c r="BA65" s="22" t="s">
        <v>45</v>
      </c>
      <c r="BB65" s="23" t="s">
        <v>741</v>
      </c>
      <c r="BC65" s="73"/>
      <c r="BD65" s="73"/>
      <c r="BE65" s="23" t="s">
        <v>57</v>
      </c>
      <c r="BF65" s="169"/>
      <c r="BG65" s="169"/>
      <c r="BH65" s="707"/>
      <c r="BI65" s="276">
        <v>1</v>
      </c>
      <c r="BJ65" s="169"/>
      <c r="BK65" s="155"/>
      <c r="BL65" s="169"/>
      <c r="BM65" s="169"/>
      <c r="BN65" s="155"/>
      <c r="BO65" s="76">
        <v>1</v>
      </c>
      <c r="BP65" s="107"/>
      <c r="BR65" s="26"/>
      <c r="BS65" s="187" t="s">
        <v>65</v>
      </c>
      <c r="BT65" s="68" t="s">
        <v>29</v>
      </c>
      <c r="BU65" s="69">
        <f t="shared" si="28"/>
        <v>6.5</v>
      </c>
      <c r="BV65" s="69">
        <f t="shared" si="29"/>
        <v>6.5</v>
      </c>
      <c r="BW65" s="116"/>
      <c r="BX65" s="22" t="s">
        <v>63</v>
      </c>
      <c r="BY65" s="22"/>
      <c r="BZ65" s="72" t="s">
        <v>42</v>
      </c>
      <c r="CA65" s="82"/>
      <c r="CB65" s="23" t="s">
        <v>66</v>
      </c>
      <c r="CC65" s="84">
        <v>1</v>
      </c>
      <c r="CD65" s="160"/>
      <c r="CE65" s="84">
        <v>6</v>
      </c>
      <c r="CF65" s="155"/>
      <c r="CG65" s="155"/>
      <c r="CH65" s="84">
        <v>3</v>
      </c>
      <c r="CI65" s="160"/>
      <c r="CJ65" s="160"/>
      <c r="CK65" s="155"/>
      <c r="CL65" s="76">
        <v>1</v>
      </c>
      <c r="CM65" s="28"/>
      <c r="CN65" s="57"/>
      <c r="CO65" s="389" t="s">
        <v>365</v>
      </c>
      <c r="CP65" s="130" t="s">
        <v>742</v>
      </c>
      <c r="CQ65" s="68" t="s">
        <v>29</v>
      </c>
      <c r="CR65" s="69">
        <f>0.5*(CZ65+DA65+DB65)+DC65+DE65+2*(DF65+DG65)</f>
        <v>2.5</v>
      </c>
      <c r="CS65" s="69">
        <f>CZ65*0.5+DA65*0.5+DB65*0.5+DC65+DD65+DE65+2*(DF65+DG65+DH65)</f>
        <v>2.5</v>
      </c>
      <c r="CT65" s="74"/>
      <c r="CU65" s="225" t="s">
        <v>63</v>
      </c>
      <c r="CV65" s="140" t="s">
        <v>3</v>
      </c>
      <c r="CW65" s="74"/>
      <c r="CX65" s="74"/>
      <c r="CY65" s="131" t="s">
        <v>743</v>
      </c>
      <c r="CZ65" s="85">
        <v>1</v>
      </c>
      <c r="DA65" s="318"/>
      <c r="DB65" s="390"/>
      <c r="DC65" s="318"/>
      <c r="DD65" s="390"/>
      <c r="DE65" s="390"/>
      <c r="DF65" s="85">
        <v>1</v>
      </c>
      <c r="DG65" s="406"/>
      <c r="DH65" s="708"/>
      <c r="DI65" s="156">
        <v>1</v>
      </c>
      <c r="DJ65" s="74"/>
    </row>
    <row r="66" spans="1:114" ht="218.4" customHeight="1" outlineLevel="1" thickTop="1" thickBot="1" x14ac:dyDescent="0.45">
      <c r="A66" s="97" t="s">
        <v>52</v>
      </c>
      <c r="B66" s="668" t="s">
        <v>744</v>
      </c>
      <c r="C66" s="68" t="s">
        <v>36</v>
      </c>
      <c r="D66" s="69">
        <f t="shared" si="22"/>
        <v>0</v>
      </c>
      <c r="E66" s="69">
        <f t="shared" si="23"/>
        <v>0</v>
      </c>
      <c r="F66" s="82"/>
      <c r="G66" s="22" t="s">
        <v>182</v>
      </c>
      <c r="H66" s="22"/>
      <c r="I66" s="103"/>
      <c r="J66" s="82"/>
      <c r="K66" s="22" t="s">
        <v>549</v>
      </c>
      <c r="L66" s="169"/>
      <c r="M66" s="169"/>
      <c r="N66" s="169"/>
      <c r="O66" s="169"/>
      <c r="P66" s="169"/>
      <c r="Q66" s="169"/>
      <c r="R66" s="169"/>
      <c r="S66" s="169"/>
      <c r="T66" s="169"/>
      <c r="U66" s="76">
        <v>1</v>
      </c>
      <c r="X66" s="400" t="s">
        <v>370</v>
      </c>
      <c r="Y66" s="130" t="s">
        <v>745</v>
      </c>
      <c r="Z66" s="68" t="s">
        <v>36</v>
      </c>
      <c r="AA66" s="69">
        <f t="shared" si="24"/>
        <v>3.5</v>
      </c>
      <c r="AB66" s="69">
        <f t="shared" si="25"/>
        <v>3.5</v>
      </c>
      <c r="AC66" s="74"/>
      <c r="AD66" s="225" t="s">
        <v>63</v>
      </c>
      <c r="AE66" s="74"/>
      <c r="AF66" s="74"/>
      <c r="AG66" s="74"/>
      <c r="AH66" s="131" t="s">
        <v>399</v>
      </c>
      <c r="AI66" s="159"/>
      <c r="AJ66" s="84">
        <v>3</v>
      </c>
      <c r="AK66" s="159"/>
      <c r="AL66" s="159"/>
      <c r="AM66" s="671"/>
      <c r="AN66" s="159"/>
      <c r="AO66" s="84">
        <v>1</v>
      </c>
      <c r="AP66" s="159"/>
      <c r="AQ66" s="159"/>
      <c r="AR66" s="228">
        <v>1</v>
      </c>
      <c r="AS66" s="74"/>
      <c r="AU66" s="704" t="s">
        <v>734</v>
      </c>
      <c r="AV66" s="117" t="s">
        <v>746</v>
      </c>
      <c r="AW66" s="68" t="s">
        <v>29</v>
      </c>
      <c r="AX66" s="69">
        <f t="shared" si="26"/>
        <v>0</v>
      </c>
      <c r="AY66" s="69">
        <f t="shared" si="27"/>
        <v>0</v>
      </c>
      <c r="AZ66" s="23" t="s">
        <v>741</v>
      </c>
      <c r="BA66" s="23" t="s">
        <v>45</v>
      </c>
      <c r="BB66" s="73"/>
      <c r="BC66" s="70"/>
      <c r="BD66" s="103"/>
      <c r="BE66" s="23" t="s">
        <v>57</v>
      </c>
      <c r="BF66" s="169"/>
      <c r="BG66" s="169"/>
      <c r="BH66" s="169"/>
      <c r="BI66" s="155"/>
      <c r="BJ66" s="169"/>
      <c r="BK66" s="169"/>
      <c r="BL66" s="155"/>
      <c r="BM66" s="155"/>
      <c r="BN66" s="709"/>
      <c r="BO66" s="76">
        <v>1</v>
      </c>
      <c r="BP66" s="107"/>
      <c r="BR66" s="284" t="s">
        <v>222</v>
      </c>
      <c r="BS66" s="710" t="s">
        <v>747</v>
      </c>
      <c r="BT66" s="381" t="s">
        <v>36</v>
      </c>
      <c r="BU66" s="170">
        <f t="shared" si="28"/>
        <v>12</v>
      </c>
      <c r="BV66" s="170">
        <f t="shared" si="29"/>
        <v>18</v>
      </c>
      <c r="BW66" s="577"/>
      <c r="BX66" s="577" t="s">
        <v>748</v>
      </c>
      <c r="BY66" s="577"/>
      <c r="BZ66" s="225"/>
      <c r="CA66" s="705"/>
      <c r="CB66" s="705" t="s">
        <v>749</v>
      </c>
      <c r="CC66" s="711"/>
      <c r="CD66" s="711"/>
      <c r="CE66" s="711"/>
      <c r="CF66" s="711"/>
      <c r="CG66" s="711"/>
      <c r="CH66" s="711"/>
      <c r="CI66" s="712">
        <v>6</v>
      </c>
      <c r="CJ66" s="713"/>
      <c r="CK66" s="86">
        <v>3</v>
      </c>
      <c r="CL66" s="228">
        <v>1</v>
      </c>
      <c r="CM66" s="714"/>
      <c r="CO66" s="389" t="s">
        <v>365</v>
      </c>
      <c r="CP66" s="130" t="s">
        <v>750</v>
      </c>
      <c r="CQ66" s="68" t="s">
        <v>29</v>
      </c>
      <c r="CR66" s="69">
        <f t="shared" ref="CR66:CR70" si="32">0.5*(CZ66+DA66+DB66)+DC66+DE66+2*(DF66+DG66)</f>
        <v>0</v>
      </c>
      <c r="CS66" s="69">
        <f t="shared" ref="CS66:CS70" si="33">CZ66*0.5+DA66*0.5+DB66*0.5+DC66+DD66+DE66+2*(DF66+DG66+DH66)</f>
        <v>0</v>
      </c>
      <c r="CT66" s="74"/>
      <c r="CU66" s="225" t="s">
        <v>63</v>
      </c>
      <c r="CV66" s="140" t="s">
        <v>3</v>
      </c>
      <c r="CW66" s="74"/>
      <c r="CX66" s="74"/>
      <c r="CY66" s="131" t="s">
        <v>751</v>
      </c>
      <c r="CZ66" s="390"/>
      <c r="DA66" s="144"/>
      <c r="DB66" s="409"/>
      <c r="DC66" s="409"/>
      <c r="DD66" s="409"/>
      <c r="DE66" s="409"/>
      <c r="DF66" s="144"/>
      <c r="DG66" s="390"/>
      <c r="DH66" s="390"/>
      <c r="DI66" s="228">
        <v>1</v>
      </c>
      <c r="DJ66" s="74"/>
    </row>
    <row r="67" spans="1:114" ht="210.6" customHeight="1" outlineLevel="1" thickTop="1" thickBot="1" x14ac:dyDescent="0.45">
      <c r="A67" s="97" t="s">
        <v>52</v>
      </c>
      <c r="B67" s="387" t="s">
        <v>752</v>
      </c>
      <c r="C67" s="68" t="s">
        <v>36</v>
      </c>
      <c r="D67" s="69">
        <f t="shared" si="22"/>
        <v>0</v>
      </c>
      <c r="E67" s="69">
        <f t="shared" si="23"/>
        <v>0</v>
      </c>
      <c r="F67" s="82"/>
      <c r="G67" s="22" t="s">
        <v>182</v>
      </c>
      <c r="H67" s="719" t="s">
        <v>753</v>
      </c>
      <c r="I67" s="118"/>
      <c r="J67" s="172"/>
      <c r="K67" s="104" t="s">
        <v>509</v>
      </c>
      <c r="L67" s="155"/>
      <c r="M67" s="155"/>
      <c r="N67" s="155"/>
      <c r="O67" s="155"/>
      <c r="P67" s="155"/>
      <c r="Q67" s="155"/>
      <c r="R67" s="155"/>
      <c r="S67" s="155"/>
      <c r="T67" s="155"/>
      <c r="U67" s="76">
        <v>1</v>
      </c>
      <c r="V67" s="77"/>
      <c r="X67" s="400" t="s">
        <v>370</v>
      </c>
      <c r="Y67" s="130" t="s">
        <v>754</v>
      </c>
      <c r="Z67" s="68" t="s">
        <v>36</v>
      </c>
      <c r="AA67" s="69">
        <f t="shared" si="24"/>
        <v>2</v>
      </c>
      <c r="AB67" s="69">
        <f t="shared" si="25"/>
        <v>3</v>
      </c>
      <c r="AC67" s="74"/>
      <c r="AD67" s="225" t="s">
        <v>63</v>
      </c>
      <c r="AE67" s="588"/>
      <c r="AF67" s="588"/>
      <c r="AG67" s="588"/>
      <c r="AH67" s="268" t="s">
        <v>406</v>
      </c>
      <c r="AI67" s="474"/>
      <c r="AJ67" s="474"/>
      <c r="AK67" s="474"/>
      <c r="AL67" s="85">
        <v>2</v>
      </c>
      <c r="AM67" s="86">
        <v>1</v>
      </c>
      <c r="AN67" s="474"/>
      <c r="AO67" s="474"/>
      <c r="AP67" s="474"/>
      <c r="AQ67" s="155"/>
      <c r="AR67" s="228">
        <v>1</v>
      </c>
      <c r="AS67" s="107"/>
      <c r="AU67" s="704" t="s">
        <v>734</v>
      </c>
      <c r="AV67" s="117" t="s">
        <v>755</v>
      </c>
      <c r="AW67" s="68" t="s">
        <v>29</v>
      </c>
      <c r="AX67" s="69">
        <f t="shared" si="26"/>
        <v>0</v>
      </c>
      <c r="AY67" s="69">
        <f t="shared" si="27"/>
        <v>0</v>
      </c>
      <c r="AZ67" s="103"/>
      <c r="BA67" s="716" t="s">
        <v>77</v>
      </c>
      <c r="BB67" s="684" t="s">
        <v>50</v>
      </c>
      <c r="BC67" s="72" t="s">
        <v>42</v>
      </c>
      <c r="BD67" s="73"/>
      <c r="BE67" s="23" t="s">
        <v>57</v>
      </c>
      <c r="BF67" s="169"/>
      <c r="BG67" s="169"/>
      <c r="BH67" s="169"/>
      <c r="BI67" s="169"/>
      <c r="BJ67" s="169"/>
      <c r="BK67" s="155"/>
      <c r="BL67" s="169"/>
      <c r="BM67" s="169"/>
      <c r="BN67" s="155"/>
      <c r="BO67" s="76">
        <v>1</v>
      </c>
      <c r="BP67" s="107"/>
      <c r="BR67" s="26"/>
      <c r="BS67" s="116" t="s">
        <v>277</v>
      </c>
      <c r="BT67" s="717" t="s">
        <v>93</v>
      </c>
      <c r="BU67" s="69">
        <f t="shared" si="28"/>
        <v>3</v>
      </c>
      <c r="BV67" s="69">
        <f t="shared" si="29"/>
        <v>3</v>
      </c>
      <c r="BW67" s="82"/>
      <c r="BX67" s="22" t="s">
        <v>182</v>
      </c>
      <c r="BY67" s="22"/>
      <c r="BZ67" s="72" t="s">
        <v>42</v>
      </c>
      <c r="CA67" s="173"/>
      <c r="CB67" s="172" t="s">
        <v>278</v>
      </c>
      <c r="CC67" s="718"/>
      <c r="CD67" s="718"/>
      <c r="CE67" s="718"/>
      <c r="CF67" s="84">
        <v>1</v>
      </c>
      <c r="CG67" s="718"/>
      <c r="CH67" s="718"/>
      <c r="CI67" s="84">
        <v>1</v>
      </c>
      <c r="CJ67" s="718"/>
      <c r="CK67" s="718"/>
      <c r="CL67" s="228">
        <v>1</v>
      </c>
      <c r="CM67" s="431"/>
      <c r="CO67" s="389" t="s">
        <v>365</v>
      </c>
      <c r="CP67" s="496" t="s">
        <v>756</v>
      </c>
      <c r="CQ67" s="720" t="s">
        <v>29</v>
      </c>
      <c r="CR67" s="102">
        <f t="shared" si="32"/>
        <v>1</v>
      </c>
      <c r="CS67" s="102">
        <f t="shared" si="33"/>
        <v>1</v>
      </c>
      <c r="CT67" s="82"/>
      <c r="CU67" s="22" t="s">
        <v>68</v>
      </c>
      <c r="CV67" s="22"/>
      <c r="CW67" s="669" t="s">
        <v>42</v>
      </c>
      <c r="CX67" s="721" t="s">
        <v>13</v>
      </c>
      <c r="CY67" s="212" t="s">
        <v>757</v>
      </c>
      <c r="CZ67" s="121"/>
      <c r="DA67" s="461"/>
      <c r="DB67" s="121"/>
      <c r="DC67" s="85">
        <v>1</v>
      </c>
      <c r="DD67" s="121"/>
      <c r="DE67" s="722"/>
      <c r="DF67" s="121"/>
      <c r="DG67" s="121"/>
      <c r="DH67" s="461"/>
      <c r="DI67" s="133">
        <v>1</v>
      </c>
      <c r="DJ67" s="431"/>
    </row>
    <row r="68" spans="1:114" ht="240" customHeight="1" outlineLevel="1" thickTop="1" thickBot="1" x14ac:dyDescent="0.45">
      <c r="A68" s="97" t="s">
        <v>52</v>
      </c>
      <c r="B68" s="130" t="s">
        <v>758</v>
      </c>
      <c r="C68" s="68" t="s">
        <v>36</v>
      </c>
      <c r="D68" s="69">
        <f t="shared" si="22"/>
        <v>0</v>
      </c>
      <c r="E68" s="69">
        <f t="shared" si="23"/>
        <v>0</v>
      </c>
      <c r="F68" s="99"/>
      <c r="G68" s="106" t="s">
        <v>68</v>
      </c>
      <c r="H68"/>
      <c r="I68" s="72" t="s">
        <v>42</v>
      </c>
      <c r="J68" s="99"/>
      <c r="K68" s="131" t="s">
        <v>759</v>
      </c>
      <c r="L68" s="159"/>
      <c r="M68" s="159"/>
      <c r="N68" s="159"/>
      <c r="O68" s="159"/>
      <c r="P68" s="159"/>
      <c r="Q68" s="159"/>
      <c r="R68" s="159"/>
      <c r="S68" s="159"/>
      <c r="T68" s="159"/>
      <c r="U68" s="100">
        <v>1</v>
      </c>
      <c r="V68" s="99"/>
      <c r="X68" s="400" t="s">
        <v>370</v>
      </c>
      <c r="Y68" s="668" t="s">
        <v>760</v>
      </c>
      <c r="Z68" s="68" t="s">
        <v>36</v>
      </c>
      <c r="AA68" s="69">
        <f t="shared" si="24"/>
        <v>0</v>
      </c>
      <c r="AB68" s="69">
        <f t="shared" si="25"/>
        <v>0</v>
      </c>
      <c r="AC68" s="1804" t="s">
        <v>761</v>
      </c>
      <c r="AD68" s="1805"/>
      <c r="AE68" s="1805"/>
      <c r="AF68" s="1805"/>
      <c r="AG68" s="1805"/>
      <c r="AH68" s="1806"/>
      <c r="AI68" s="155"/>
      <c r="AJ68" s="144"/>
      <c r="AK68" s="155"/>
      <c r="AL68" s="155"/>
      <c r="AM68" s="155"/>
      <c r="AN68" s="155"/>
      <c r="AO68" s="155"/>
      <c r="AP68" s="155"/>
      <c r="AQ68" s="155"/>
      <c r="AR68" s="76">
        <v>1</v>
      </c>
      <c r="AS68" s="77"/>
      <c r="AU68" s="704" t="s">
        <v>734</v>
      </c>
      <c r="AV68" s="130" t="s">
        <v>762</v>
      </c>
      <c r="AW68" s="68" t="s">
        <v>29</v>
      </c>
      <c r="AX68" s="69">
        <f t="shared" si="26"/>
        <v>0</v>
      </c>
      <c r="AY68" s="69">
        <f t="shared" si="27"/>
        <v>0</v>
      </c>
      <c r="AZ68" s="131"/>
      <c r="BA68" s="22" t="s">
        <v>45</v>
      </c>
      <c r="BB68" s="367"/>
      <c r="BC68" s="131"/>
      <c r="BD68" s="131"/>
      <c r="BE68" s="23" t="s">
        <v>57</v>
      </c>
      <c r="BF68" s="314"/>
      <c r="BG68" s="314"/>
      <c r="BH68" s="314"/>
      <c r="BI68" s="314"/>
      <c r="BJ68" s="314"/>
      <c r="BK68" s="314"/>
      <c r="BL68" s="314"/>
      <c r="BM68" s="314"/>
      <c r="BN68" s="314"/>
      <c r="BO68" s="133">
        <v>1</v>
      </c>
      <c r="BP68" s="131"/>
      <c r="BQ68" s="108"/>
      <c r="BR68" s="26"/>
      <c r="BS68" s="117" t="s">
        <v>763</v>
      </c>
      <c r="BT68" s="717" t="s">
        <v>93</v>
      </c>
      <c r="BU68" s="69">
        <f t="shared" si="28"/>
        <v>1</v>
      </c>
      <c r="BV68" s="69">
        <f t="shared" si="29"/>
        <v>1</v>
      </c>
      <c r="BW68" s="116"/>
      <c r="BX68" s="22" t="s">
        <v>68</v>
      </c>
      <c r="BY68" s="118"/>
      <c r="BZ68" s="72" t="s">
        <v>42</v>
      </c>
      <c r="CA68" s="118"/>
      <c r="CB68" s="173" t="s">
        <v>264</v>
      </c>
      <c r="CC68" s="155"/>
      <c r="CD68" s="155"/>
      <c r="CE68" s="155"/>
      <c r="CF68" s="155"/>
      <c r="CG68" s="155"/>
      <c r="CH68" s="84">
        <v>1</v>
      </c>
      <c r="CI68" s="155"/>
      <c r="CJ68" s="155"/>
      <c r="CK68" s="419"/>
      <c r="CL68" s="76">
        <v>1</v>
      </c>
      <c r="CM68" s="107"/>
      <c r="CO68" s="389" t="s">
        <v>365</v>
      </c>
      <c r="CP68" s="496" t="s">
        <v>764</v>
      </c>
      <c r="CQ68" s="720" t="s">
        <v>29</v>
      </c>
      <c r="CR68" s="102">
        <f t="shared" si="32"/>
        <v>0</v>
      </c>
      <c r="CS68" s="102">
        <f t="shared" si="33"/>
        <v>0</v>
      </c>
      <c r="CT68" s="103"/>
      <c r="CU68" s="22" t="s">
        <v>45</v>
      </c>
      <c r="CV68" s="22"/>
      <c r="CW68" s="74"/>
      <c r="CX68" s="187"/>
      <c r="CY68" s="23" t="s">
        <v>765</v>
      </c>
      <c r="CZ68" s="160"/>
      <c r="DA68" s="160"/>
      <c r="DB68" s="160"/>
      <c r="DC68" s="160"/>
      <c r="DD68" s="160"/>
      <c r="DE68" s="155"/>
      <c r="DF68" s="160"/>
      <c r="DG68" s="160"/>
      <c r="DH68" s="155"/>
      <c r="DI68" s="133">
        <v>1</v>
      </c>
      <c r="DJ68" s="431"/>
    </row>
    <row r="69" spans="1:114" ht="261.75" customHeight="1" outlineLevel="1" thickTop="1" thickBot="1" x14ac:dyDescent="0.3">
      <c r="A69" s="97" t="s">
        <v>52</v>
      </c>
      <c r="B69" s="293" t="s">
        <v>766</v>
      </c>
      <c r="C69" s="68" t="s">
        <v>36</v>
      </c>
      <c r="D69" s="170">
        <f t="shared" si="22"/>
        <v>0</v>
      </c>
      <c r="E69" s="170">
        <f t="shared" si="23"/>
        <v>0</v>
      </c>
      <c r="F69" s="734"/>
      <c r="G69" s="734" t="s">
        <v>182</v>
      </c>
      <c r="H69" s="734"/>
      <c r="I69" s="72" t="s">
        <v>42</v>
      </c>
      <c r="J69" s="735"/>
      <c r="K69" s="238" t="s">
        <v>767</v>
      </c>
      <c r="L69" s="419"/>
      <c r="M69" s="419"/>
      <c r="N69" s="419"/>
      <c r="O69" s="419"/>
      <c r="P69" s="155"/>
      <c r="Q69" s="419"/>
      <c r="R69" s="419"/>
      <c r="S69" s="419"/>
      <c r="T69" s="419"/>
      <c r="U69" s="76">
        <v>1</v>
      </c>
      <c r="V69" s="190"/>
      <c r="X69" s="400" t="s">
        <v>370</v>
      </c>
      <c r="Y69" s="387" t="s">
        <v>768</v>
      </c>
      <c r="Z69" s="68" t="s">
        <v>36</v>
      </c>
      <c r="AA69" s="69">
        <f t="shared" si="24"/>
        <v>2</v>
      </c>
      <c r="AB69" s="69">
        <f t="shared" si="25"/>
        <v>4</v>
      </c>
      <c r="AC69" s="22"/>
      <c r="AD69" s="22" t="s">
        <v>68</v>
      </c>
      <c r="AE69" s="22"/>
      <c r="AF69" s="118"/>
      <c r="AG69" s="23"/>
      <c r="AH69" s="606" t="s">
        <v>269</v>
      </c>
      <c r="AI69" s="169"/>
      <c r="AJ69" s="169"/>
      <c r="AK69" s="155"/>
      <c r="AL69" s="169"/>
      <c r="AM69" s="169"/>
      <c r="AN69" s="169"/>
      <c r="AO69" s="84">
        <v>1</v>
      </c>
      <c r="AP69" s="169"/>
      <c r="AQ69" s="86">
        <v>1</v>
      </c>
      <c r="AR69" s="76">
        <v>1</v>
      </c>
      <c r="AS69" s="107"/>
      <c r="AU69" s="704" t="s">
        <v>734</v>
      </c>
      <c r="AV69" s="117" t="s">
        <v>769</v>
      </c>
      <c r="AW69" s="68" t="s">
        <v>29</v>
      </c>
      <c r="AX69" s="69">
        <f>0.5*(BF69+BG69+BH69)+BI69+BK69+2*(BL69+BM69)</f>
        <v>0</v>
      </c>
      <c r="AY69" s="69">
        <f>BF69*0.5+BG69*0.5+BH69*0.5+BI69+BJ69+BK69+2*(BL69+BM69+BN69)</f>
        <v>0</v>
      </c>
      <c r="AZ69" s="82"/>
      <c r="BA69" s="339" t="s">
        <v>45</v>
      </c>
      <c r="BB69" s="723"/>
      <c r="BC69" s="70"/>
      <c r="BD69" s="724" t="s">
        <v>590</v>
      </c>
      <c r="BE69" s="23" t="s">
        <v>57</v>
      </c>
      <c r="BF69" s="160"/>
      <c r="BG69" s="160"/>
      <c r="BH69" s="160"/>
      <c r="BI69" s="160"/>
      <c r="BJ69" s="160"/>
      <c r="BK69" s="155"/>
      <c r="BL69" s="160"/>
      <c r="BM69" s="160"/>
      <c r="BN69" s="155"/>
      <c r="BO69" s="76">
        <v>1</v>
      </c>
      <c r="BP69" s="107"/>
      <c r="BQ69" s="108"/>
      <c r="BR69" s="26"/>
      <c r="BS69" s="725" t="s">
        <v>770</v>
      </c>
      <c r="BT69" s="717" t="s">
        <v>93</v>
      </c>
      <c r="BU69" s="726">
        <f t="shared" si="28"/>
        <v>0.5</v>
      </c>
      <c r="BV69" s="726">
        <f t="shared" si="29"/>
        <v>4.5</v>
      </c>
      <c r="BW69" s="727"/>
      <c r="BX69" s="607" t="s">
        <v>45</v>
      </c>
      <c r="BY69" s="728"/>
      <c r="BZ69" s="728"/>
      <c r="CA69" s="729"/>
      <c r="CB69" s="729" t="s">
        <v>771</v>
      </c>
      <c r="CC69" s="730"/>
      <c r="CD69" s="731">
        <v>1</v>
      </c>
      <c r="CE69" s="730"/>
      <c r="CF69" s="730"/>
      <c r="CG69" s="730"/>
      <c r="CH69" s="730"/>
      <c r="CI69" s="730"/>
      <c r="CJ69" s="732"/>
      <c r="CK69" s="86">
        <v>2</v>
      </c>
      <c r="CL69" s="733">
        <v>1</v>
      </c>
      <c r="CM69" s="610"/>
      <c r="CO69" s="389" t="s">
        <v>365</v>
      </c>
      <c r="CP69" s="496" t="s">
        <v>772</v>
      </c>
      <c r="CQ69" s="720" t="s">
        <v>29</v>
      </c>
      <c r="CR69" s="102">
        <f t="shared" si="32"/>
        <v>0</v>
      </c>
      <c r="CS69" s="102">
        <f t="shared" si="33"/>
        <v>0</v>
      </c>
      <c r="CT69" s="103"/>
      <c r="CU69" s="665" t="s">
        <v>77</v>
      </c>
      <c r="CV69" s="666" t="s">
        <v>50</v>
      </c>
      <c r="CW69" s="74"/>
      <c r="CX69" s="73"/>
      <c r="CY69" s="23" t="s">
        <v>57</v>
      </c>
      <c r="CZ69" s="160"/>
      <c r="DA69" s="160"/>
      <c r="DB69" s="160"/>
      <c r="DC69" s="160"/>
      <c r="DD69" s="160"/>
      <c r="DE69" s="155"/>
      <c r="DF69" s="160"/>
      <c r="DG69" s="160"/>
      <c r="DH69" s="155"/>
      <c r="DI69" s="133">
        <v>1</v>
      </c>
      <c r="DJ69" s="431"/>
    </row>
    <row r="70" spans="1:114" s="62" customFormat="1" ht="175.2" outlineLevel="1" thickTop="1" thickBot="1" x14ac:dyDescent="0.35">
      <c r="A70" s="97" t="s">
        <v>52</v>
      </c>
      <c r="B70" s="387" t="s">
        <v>466</v>
      </c>
      <c r="C70" s="102" t="s">
        <v>36</v>
      </c>
      <c r="D70" s="69">
        <f t="shared" si="22"/>
        <v>0</v>
      </c>
      <c r="E70" s="69">
        <f t="shared" si="23"/>
        <v>0</v>
      </c>
      <c r="F70" s="82"/>
      <c r="G70" s="22" t="s">
        <v>63</v>
      </c>
      <c r="H70" s="105"/>
      <c r="I70" s="73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29"/>
      <c r="X70" s="400" t="s">
        <v>370</v>
      </c>
      <c r="Y70" s="387" t="s">
        <v>773</v>
      </c>
      <c r="Z70" s="68" t="s">
        <v>36</v>
      </c>
      <c r="AA70" s="69">
        <f t="shared" si="24"/>
        <v>2</v>
      </c>
      <c r="AB70" s="69">
        <f t="shared" si="25"/>
        <v>4</v>
      </c>
      <c r="AC70" s="82"/>
      <c r="AD70" s="22" t="s">
        <v>45</v>
      </c>
      <c r="AE70" s="22"/>
      <c r="AF70" s="118"/>
      <c r="AG70" s="23"/>
      <c r="AH70" s="205" t="s">
        <v>588</v>
      </c>
      <c r="AI70" s="169"/>
      <c r="AJ70" s="169"/>
      <c r="AK70" s="155"/>
      <c r="AL70" s="84">
        <v>2</v>
      </c>
      <c r="AM70" s="169"/>
      <c r="AN70" s="169"/>
      <c r="AO70" s="169"/>
      <c r="AP70" s="169"/>
      <c r="AQ70" s="86">
        <v>1</v>
      </c>
      <c r="AR70" s="76">
        <v>1</v>
      </c>
      <c r="AT70" s="29"/>
      <c r="AU70" s="283" t="s">
        <v>218</v>
      </c>
      <c r="AV70" s="117" t="s">
        <v>219</v>
      </c>
      <c r="AW70" s="68" t="s">
        <v>29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74"/>
      <c r="BA70" s="22" t="s">
        <v>63</v>
      </c>
      <c r="BB70" s="99"/>
      <c r="BC70" s="74"/>
      <c r="BD70" s="74"/>
      <c r="BE70" s="23" t="s">
        <v>220</v>
      </c>
      <c r="BF70" s="155"/>
      <c r="BG70" s="155"/>
      <c r="BH70" s="155"/>
      <c r="BI70" s="155"/>
      <c r="BJ70" s="155"/>
      <c r="BK70" s="155"/>
      <c r="BL70" s="155"/>
      <c r="BM70" s="155"/>
      <c r="BN70" s="155"/>
      <c r="BO70" s="76">
        <v>1</v>
      </c>
      <c r="BP70" s="241"/>
      <c r="BQ70" s="108"/>
      <c r="BR70" s="108"/>
      <c r="BS70" s="736" t="s">
        <v>774</v>
      </c>
      <c r="BT70" s="68" t="s">
        <v>93</v>
      </c>
      <c r="BU70" s="69">
        <f t="shared" si="28"/>
        <v>4</v>
      </c>
      <c r="BV70" s="69">
        <f t="shared" si="29"/>
        <v>6</v>
      </c>
      <c r="BW70" s="103"/>
      <c r="BX70" s="23" t="s">
        <v>68</v>
      </c>
      <c r="BY70" s="104"/>
      <c r="BZ70" s="72" t="s">
        <v>42</v>
      </c>
      <c r="CA70" s="172"/>
      <c r="CB70" s="23" t="s">
        <v>775</v>
      </c>
      <c r="CC70" s="302"/>
      <c r="CD70" s="83"/>
      <c r="CE70" s="83"/>
      <c r="CF70" s="83"/>
      <c r="CG70" s="83"/>
      <c r="CH70" s="84">
        <v>2</v>
      </c>
      <c r="CI70" s="83"/>
      <c r="CJ70" s="184">
        <v>1</v>
      </c>
      <c r="CK70" s="86">
        <v>1</v>
      </c>
      <c r="CL70" s="156">
        <v>1</v>
      </c>
      <c r="CM70" s="107"/>
      <c r="CO70" s="389" t="s">
        <v>365</v>
      </c>
      <c r="CP70" s="496" t="s">
        <v>776</v>
      </c>
      <c r="CQ70" s="720" t="s">
        <v>29</v>
      </c>
      <c r="CR70" s="102">
        <f t="shared" si="32"/>
        <v>2</v>
      </c>
      <c r="CS70" s="102">
        <f t="shared" si="33"/>
        <v>2</v>
      </c>
      <c r="CT70" s="103"/>
      <c r="CU70" s="103" t="s">
        <v>45</v>
      </c>
      <c r="CV70" s="22"/>
      <c r="CW70" s="70"/>
      <c r="CX70" s="23"/>
      <c r="CY70" s="23" t="s">
        <v>57</v>
      </c>
      <c r="CZ70" s="160"/>
      <c r="DA70" s="160"/>
      <c r="DB70" s="160"/>
      <c r="DC70" s="160"/>
      <c r="DD70" s="160"/>
      <c r="DE70" s="155"/>
      <c r="DF70" s="84">
        <v>1</v>
      </c>
      <c r="DG70" s="160"/>
      <c r="DH70" s="155"/>
      <c r="DI70" s="133">
        <v>1</v>
      </c>
      <c r="DJ70" s="431"/>
    </row>
    <row r="71" spans="1:114" s="62" customFormat="1" ht="257.25" customHeight="1" outlineLevel="1" thickTop="1" thickBot="1" x14ac:dyDescent="0.3">
      <c r="A71" s="97" t="s">
        <v>52</v>
      </c>
      <c r="B71" s="138" t="s">
        <v>777</v>
      </c>
      <c r="C71" s="68" t="s">
        <v>36</v>
      </c>
      <c r="D71" s="69">
        <f>0.5*(L71+M71+N71)+O71+Q71+2*(R71+S71)</f>
        <v>0</v>
      </c>
      <c r="E71" s="69">
        <f>L71*0.5+M71*0.5+N71*0.5+O71+P71+Q71+2*(R71+S71+T71)</f>
        <v>0</v>
      </c>
      <c r="F71" s="131"/>
      <c r="G71" s="225" t="s">
        <v>63</v>
      </c>
      <c r="H71" s="225"/>
      <c r="I71" s="225"/>
      <c r="J71" s="131"/>
      <c r="K71" s="131" t="s">
        <v>536</v>
      </c>
      <c r="L71" s="403"/>
      <c r="M71" s="403"/>
      <c r="N71" s="403"/>
      <c r="O71" s="403"/>
      <c r="P71" s="403"/>
      <c r="Q71" s="403"/>
      <c r="R71" s="403"/>
      <c r="S71" s="403"/>
      <c r="T71" s="403"/>
      <c r="U71" s="76">
        <v>1</v>
      </c>
      <c r="V71" s="107"/>
      <c r="W71" s="29"/>
      <c r="X71" s="400" t="s">
        <v>370</v>
      </c>
      <c r="Y71" s="117" t="s">
        <v>778</v>
      </c>
      <c r="Z71" s="68" t="s">
        <v>93</v>
      </c>
      <c r="AA71" s="69">
        <f t="shared" si="24"/>
        <v>4</v>
      </c>
      <c r="AB71" s="69">
        <f t="shared" si="25"/>
        <v>4</v>
      </c>
      <c r="AC71" s="103"/>
      <c r="AD71" s="22" t="s">
        <v>68</v>
      </c>
      <c r="AE71" s="23"/>
      <c r="AF71" s="103"/>
      <c r="AG71" s="172"/>
      <c r="AH71" s="172" t="s">
        <v>57</v>
      </c>
      <c r="AI71" s="302"/>
      <c r="AJ71" s="302"/>
      <c r="AK71" s="144"/>
      <c r="AL71" s="302"/>
      <c r="AM71" s="302"/>
      <c r="AN71" s="84">
        <v>2</v>
      </c>
      <c r="AO71" s="302"/>
      <c r="AP71" s="86">
        <v>1</v>
      </c>
      <c r="AQ71" s="302"/>
      <c r="AR71" s="76">
        <v>1</v>
      </c>
      <c r="AS71" s="70"/>
      <c r="AT71" s="29"/>
      <c r="AU71" s="283" t="s">
        <v>218</v>
      </c>
      <c r="AV71" s="387" t="s">
        <v>779</v>
      </c>
      <c r="AW71" s="68" t="s">
        <v>29</v>
      </c>
      <c r="AX71" s="69">
        <f t="shared" ref="AX71:AX78" si="34">0.5*(BF71+BG71+BH71)+BI71+BK71+2*(BL71+BM71)</f>
        <v>1.5</v>
      </c>
      <c r="AY71" s="69">
        <f t="shared" ref="AY71:AY78" si="35">BF71*0.5+BG71*0.5+BH71*0.5+BI71+BJ71+BK71+2*(BL71+BM71+BN71)</f>
        <v>3.5</v>
      </c>
      <c r="AZ71" s="103"/>
      <c r="BA71" s="22" t="s">
        <v>45</v>
      </c>
      <c r="BB71" s="232"/>
      <c r="BC71" s="103"/>
      <c r="BD71" s="73"/>
      <c r="BE71" s="23" t="s">
        <v>780</v>
      </c>
      <c r="BF71" s="302"/>
      <c r="BG71" s="84">
        <v>1</v>
      </c>
      <c r="BH71" s="302"/>
      <c r="BI71" s="84">
        <v>1</v>
      </c>
      <c r="BJ71" s="302"/>
      <c r="BK71" s="302"/>
      <c r="BL71" s="302"/>
      <c r="BM71" s="302"/>
      <c r="BN71" s="234">
        <v>1</v>
      </c>
      <c r="BO71" s="76">
        <v>1</v>
      </c>
      <c r="BP71" s="208"/>
      <c r="BQ71" s="108"/>
      <c r="BR71" s="178"/>
      <c r="BS71" s="130" t="s">
        <v>781</v>
      </c>
      <c r="BT71" s="68" t="s">
        <v>93</v>
      </c>
      <c r="BU71" s="69">
        <f t="shared" si="28"/>
        <v>0.5</v>
      </c>
      <c r="BV71" s="69">
        <f t="shared" si="29"/>
        <v>2.5</v>
      </c>
      <c r="BW71" s="131"/>
      <c r="BX71" s="22" t="s">
        <v>45</v>
      </c>
      <c r="BY71" s="367"/>
      <c r="BZ71" s="131"/>
      <c r="CA71" s="131"/>
      <c r="CB71" s="23" t="s">
        <v>782</v>
      </c>
      <c r="CC71" s="128">
        <v>1</v>
      </c>
      <c r="CD71" s="314"/>
      <c r="CE71" s="314"/>
      <c r="CF71" s="314"/>
      <c r="CG71" s="314"/>
      <c r="CH71" s="314"/>
      <c r="CI71" s="314"/>
      <c r="CJ71" s="634"/>
      <c r="CK71" s="254">
        <v>1</v>
      </c>
      <c r="CL71" s="156">
        <v>1</v>
      </c>
      <c r="CM71" s="131"/>
      <c r="CO71" s="389" t="s">
        <v>365</v>
      </c>
      <c r="CP71" s="739" t="s">
        <v>783</v>
      </c>
      <c r="CQ71" s="720" t="s">
        <v>29</v>
      </c>
      <c r="CR71" s="102">
        <f>0.5*(CZ71+DA71+DB71)+DC71+DE71+2*(DF71+DG71)</f>
        <v>5</v>
      </c>
      <c r="CS71" s="102">
        <f>CZ71*0.5+DA71*0.5+DB71*0.5+DC71+DD71+DE71+2*(DF71+DG71+DH71)</f>
        <v>5</v>
      </c>
      <c r="CT71" s="740"/>
      <c r="CU71" s="741" t="s">
        <v>68</v>
      </c>
      <c r="CV71" s="742"/>
      <c r="CW71" s="743"/>
      <c r="CX71" s="110" t="s">
        <v>13</v>
      </c>
      <c r="CY71" s="744" t="s">
        <v>784</v>
      </c>
      <c r="CZ71" s="745"/>
      <c r="DA71" s="745"/>
      <c r="DB71" s="745"/>
      <c r="DC71" s="745"/>
      <c r="DD71" s="745"/>
      <c r="DE71" s="746">
        <v>1</v>
      </c>
      <c r="DF71" s="745"/>
      <c r="DG71" s="746">
        <v>2</v>
      </c>
      <c r="DH71" s="745"/>
      <c r="DI71" s="133">
        <v>1</v>
      </c>
      <c r="DJ71" s="431"/>
    </row>
    <row r="72" spans="1:114" s="62" customFormat="1" ht="195" customHeight="1" outlineLevel="1" thickTop="1" thickBot="1" x14ac:dyDescent="0.3">
      <c r="A72" s="97" t="s">
        <v>52</v>
      </c>
      <c r="B72" s="117" t="s">
        <v>785</v>
      </c>
      <c r="C72" s="68" t="s">
        <v>36</v>
      </c>
      <c r="D72" s="69">
        <f>0.5*(L72+M72+N72)+O72+Q72+2*(R72+S72)</f>
        <v>0</v>
      </c>
      <c r="E72" s="69">
        <f>L72*0.5+M72*0.5+N72*0.5+O72+P72+Q72+2*(R72+S72+T72)</f>
        <v>0</v>
      </c>
      <c r="F72" s="22"/>
      <c r="G72" s="22" t="s">
        <v>182</v>
      </c>
      <c r="H72" s="118"/>
      <c r="I72" s="70"/>
      <c r="J72" s="173"/>
      <c r="K72" s="173" t="s">
        <v>786</v>
      </c>
      <c r="L72" s="155"/>
      <c r="M72" s="155"/>
      <c r="N72" s="155"/>
      <c r="O72" s="155"/>
      <c r="P72" s="155"/>
      <c r="Q72" s="155"/>
      <c r="R72" s="155"/>
      <c r="S72" s="155"/>
      <c r="T72" s="155"/>
      <c r="U72" s="76">
        <v>1</v>
      </c>
      <c r="V72" s="107"/>
      <c r="W72" s="108"/>
      <c r="X72" s="97" t="s">
        <v>52</v>
      </c>
      <c r="Y72" s="138" t="s">
        <v>787</v>
      </c>
      <c r="Z72" s="68" t="s">
        <v>93</v>
      </c>
      <c r="AA72" s="102">
        <f>0.5*(AI72+AJ72+AK72)+AL72+AN72+2*(AO72+AP72)</f>
        <v>0</v>
      </c>
      <c r="AB72" s="102">
        <f>AI72*0.5+AJ72*0.5+AK72*0.5+AL72+AM72+AN72+2*(AO72+AP72+AQ72)</f>
        <v>0</v>
      </c>
      <c r="AC72" s="131"/>
      <c r="AD72" s="22" t="s">
        <v>45</v>
      </c>
      <c r="AE72" s="367"/>
      <c r="AF72" s="131"/>
      <c r="AG72" s="131"/>
      <c r="AH72" s="172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33">
        <v>1</v>
      </c>
      <c r="AS72" s="131"/>
      <c r="AT72" s="29"/>
      <c r="AU72" s="283" t="s">
        <v>218</v>
      </c>
      <c r="AV72" s="117" t="s">
        <v>788</v>
      </c>
      <c r="AW72" s="68" t="s">
        <v>29</v>
      </c>
      <c r="AX72" s="69">
        <f t="shared" si="34"/>
        <v>0</v>
      </c>
      <c r="AY72" s="69">
        <f t="shared" si="35"/>
        <v>0</v>
      </c>
      <c r="AZ72" s="82"/>
      <c r="BA72" s="22" t="s">
        <v>68</v>
      </c>
      <c r="BB72" s="106"/>
      <c r="BC72" s="119" t="s">
        <v>42</v>
      </c>
      <c r="BD72" s="187"/>
      <c r="BE72" s="22" t="s">
        <v>757</v>
      </c>
      <c r="BF72" s="160"/>
      <c r="BG72" s="160"/>
      <c r="BH72" s="160"/>
      <c r="BI72" s="160"/>
      <c r="BJ72" s="160"/>
      <c r="BK72" s="155"/>
      <c r="BL72" s="160"/>
      <c r="BM72" s="160"/>
      <c r="BN72" s="155"/>
      <c r="BO72" s="76">
        <v>1</v>
      </c>
      <c r="BP72" s="107"/>
      <c r="BQ72" s="29"/>
      <c r="BR72" s="108"/>
      <c r="BS72" s="179" t="s">
        <v>789</v>
      </c>
      <c r="BT72" s="102" t="s">
        <v>93</v>
      </c>
      <c r="BU72" s="69">
        <f>0.5*(CC72+CD72+CE72)+CF72+CH72+2*(CI72+CJ72)</f>
        <v>0</v>
      </c>
      <c r="BV72" s="69">
        <f>CC72*0.5+CD72*0.5+CE72*0.5+CF72+CG72+CH72+2*(CI72+CJ72+CK72)</f>
        <v>0</v>
      </c>
      <c r="BW72" s="225"/>
      <c r="BX72" s="738" t="s">
        <v>73</v>
      </c>
      <c r="BY72" s="646" t="s">
        <v>50</v>
      </c>
      <c r="BZ72" s="225"/>
      <c r="CA72" s="222"/>
      <c r="CB72" s="131" t="s">
        <v>57</v>
      </c>
      <c r="CC72" s="314"/>
      <c r="CD72" s="314"/>
      <c r="CE72" s="314"/>
      <c r="CF72" s="314"/>
      <c r="CG72" s="314"/>
      <c r="CH72" s="314"/>
      <c r="CI72" s="314"/>
      <c r="CJ72" s="314"/>
      <c r="CK72" s="314"/>
      <c r="CL72" s="224">
        <v>1</v>
      </c>
      <c r="CM72" s="28"/>
      <c r="CO72" s="108"/>
      <c r="CP72" s="116" t="s">
        <v>790</v>
      </c>
      <c r="CQ72" s="102" t="s">
        <v>29</v>
      </c>
      <c r="CR72" s="69">
        <f>0.5*(CZ72+DA72+DB72)+DC72+DE72+2*(DF72+DG72)</f>
        <v>1</v>
      </c>
      <c r="CS72" s="69">
        <f>CZ72*0.5+DA72*0.5+DB72*0.5+DC72+DD72+DE72+2*(DF72+DG72+DH72)</f>
        <v>1</v>
      </c>
      <c r="CT72" s="116"/>
      <c r="CU72" s="22" t="s">
        <v>233</v>
      </c>
      <c r="CV72" s="173" t="s">
        <v>234</v>
      </c>
      <c r="CW72" s="286"/>
      <c r="CX72" s="287"/>
      <c r="CY72" s="140" t="s">
        <v>3</v>
      </c>
      <c r="CZ72" s="84">
        <v>2</v>
      </c>
      <c r="DA72" s="155"/>
      <c r="DB72" s="155"/>
      <c r="DC72" s="155"/>
      <c r="DD72" s="155"/>
      <c r="DE72" s="155"/>
      <c r="DF72" s="155"/>
      <c r="DG72" s="155"/>
      <c r="DH72" s="155"/>
      <c r="DI72" s="76">
        <v>1</v>
      </c>
      <c r="DJ72" s="225"/>
    </row>
    <row r="73" spans="1:114" s="62" customFormat="1" ht="178.95" customHeight="1" outlineLevel="1" thickTop="1" thickBot="1" x14ac:dyDescent="0.3">
      <c r="A73" s="97" t="s">
        <v>52</v>
      </c>
      <c r="B73" s="117" t="s">
        <v>791</v>
      </c>
      <c r="C73" s="68" t="s">
        <v>36</v>
      </c>
      <c r="D73" s="69">
        <f>0.5*(L73+M73+N73)+O73+Q73+2*(R73+S73)</f>
        <v>6</v>
      </c>
      <c r="E73" s="69">
        <f>L73*0.5+M73*0.5+N73*0.5+O73+P73+Q73+2*(R73+S73+T73)</f>
        <v>8</v>
      </c>
      <c r="F73" s="82"/>
      <c r="G73" s="22" t="s">
        <v>63</v>
      </c>
      <c r="H73" s="70"/>
      <c r="I73" s="70"/>
      <c r="J73" s="73"/>
      <c r="K73" s="23" t="s">
        <v>312</v>
      </c>
      <c r="L73" s="160"/>
      <c r="M73" s="160"/>
      <c r="N73" s="160"/>
      <c r="O73" s="84">
        <v>4</v>
      </c>
      <c r="P73" s="160"/>
      <c r="Q73" s="160"/>
      <c r="R73" s="84">
        <v>1</v>
      </c>
      <c r="S73" s="160"/>
      <c r="T73" s="86">
        <v>1</v>
      </c>
      <c r="U73" s="76">
        <v>1</v>
      </c>
      <c r="V73" s="190"/>
      <c r="W73" s="108"/>
      <c r="X73" s="97" t="s">
        <v>52</v>
      </c>
      <c r="Y73" s="138" t="s">
        <v>792</v>
      </c>
      <c r="Z73" s="68" t="s">
        <v>93</v>
      </c>
      <c r="AA73" s="102">
        <f>0.5*(AI73+AJ73+AK73)+AL73+AN73+2*(AO73+AP73)</f>
        <v>0</v>
      </c>
      <c r="AB73" s="102">
        <f>AI73*0.5+AJ73*0.5+AK73*0.5+AL73+AM73+AN73+2*(AO73+AP73+AQ73)</f>
        <v>0</v>
      </c>
      <c r="AC73" s="131"/>
      <c r="AD73" s="22" t="s">
        <v>45</v>
      </c>
      <c r="AE73" s="367"/>
      <c r="AF73" s="131"/>
      <c r="AG73" s="131"/>
      <c r="AH73" s="172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33">
        <v>1</v>
      </c>
      <c r="AS73" s="131"/>
      <c r="AU73" s="283" t="s">
        <v>218</v>
      </c>
      <c r="AV73" s="387" t="s">
        <v>793</v>
      </c>
      <c r="AW73" s="68" t="s">
        <v>29</v>
      </c>
      <c r="AX73" s="69">
        <f t="shared" si="34"/>
        <v>4</v>
      </c>
      <c r="AY73" s="69">
        <f t="shared" si="35"/>
        <v>4</v>
      </c>
      <c r="AZ73" s="103"/>
      <c r="BA73" s="322" t="s">
        <v>45</v>
      </c>
      <c r="BB73" s="232"/>
      <c r="BC73" s="103"/>
      <c r="BD73" s="73"/>
      <c r="BE73" s="23" t="s">
        <v>57</v>
      </c>
      <c r="BF73" s="302"/>
      <c r="BG73" s="302"/>
      <c r="BH73" s="302"/>
      <c r="BI73" s="302"/>
      <c r="BJ73" s="302"/>
      <c r="BK73" s="302"/>
      <c r="BL73" s="85">
        <v>2</v>
      </c>
      <c r="BM73" s="302"/>
      <c r="BN73" s="302"/>
      <c r="BO73" s="76">
        <v>1</v>
      </c>
      <c r="BP73" s="107"/>
      <c r="BQ73" s="29"/>
      <c r="BR73" s="662" t="s">
        <v>674</v>
      </c>
      <c r="BS73" s="117" t="s">
        <v>794</v>
      </c>
      <c r="BT73" s="102" t="s">
        <v>93</v>
      </c>
      <c r="BU73" s="69">
        <f>0.5*(CC73+CD73+CE73)+CF73+CH73+2*(CI73+CJ73)</f>
        <v>0</v>
      </c>
      <c r="BV73" s="69">
        <f>CC73*0.5+CD73*0.5+CE73*0.5+CF73+CG73+CH73+2*(CI73+CJ73+CK73)</f>
        <v>0</v>
      </c>
      <c r="BW73" s="82"/>
      <c r="BX73" s="22" t="s">
        <v>45</v>
      </c>
      <c r="BY73" s="747"/>
      <c r="BZ73" s="72" t="s">
        <v>42</v>
      </c>
      <c r="CA73" s="23"/>
      <c r="CB73" s="23" t="s">
        <v>795</v>
      </c>
      <c r="CC73" s="155"/>
      <c r="CD73" s="155"/>
      <c r="CE73" s="155"/>
      <c r="CF73" s="155"/>
      <c r="CG73" s="155"/>
      <c r="CH73" s="155"/>
      <c r="CI73" s="155"/>
      <c r="CJ73" s="155"/>
      <c r="CK73" s="155"/>
      <c r="CL73" s="76">
        <v>1</v>
      </c>
      <c r="CM73" s="107"/>
    </row>
    <row r="74" spans="1:114" s="62" customFormat="1" ht="198" customHeight="1" outlineLevel="1" thickTop="1" thickBot="1" x14ac:dyDescent="0.3">
      <c r="A74" s="97" t="s">
        <v>52</v>
      </c>
      <c r="B74" s="387" t="s">
        <v>796</v>
      </c>
      <c r="C74" s="68" t="s">
        <v>36</v>
      </c>
      <c r="D74" s="69">
        <f>0.5*(L74+M74+N74)+O74+Q74+2*(R74+S74)</f>
        <v>3.5</v>
      </c>
      <c r="E74" s="69">
        <f>L74*0.5+M74*0.5+N74*0.5+O74+P74+Q74+2*(R74+S74+T74)</f>
        <v>5.5</v>
      </c>
      <c r="F74" s="22"/>
      <c r="G74" s="22" t="s">
        <v>63</v>
      </c>
      <c r="H74" s="118"/>
      <c r="I74" s="118"/>
      <c r="J74" s="173"/>
      <c r="K74" s="140" t="s">
        <v>3</v>
      </c>
      <c r="L74" s="84">
        <v>1</v>
      </c>
      <c r="M74" s="155"/>
      <c r="N74" s="155"/>
      <c r="O74" s="84">
        <v>1</v>
      </c>
      <c r="P74" s="155"/>
      <c r="Q74" s="155"/>
      <c r="R74" s="84">
        <v>1</v>
      </c>
      <c r="S74" s="360"/>
      <c r="T74" s="86">
        <v>1</v>
      </c>
      <c r="U74" s="156">
        <v>1</v>
      </c>
      <c r="V74" s="77"/>
      <c r="W74" s="108"/>
      <c r="X74" s="97" t="s">
        <v>52</v>
      </c>
      <c r="Y74" s="138" t="s">
        <v>797</v>
      </c>
      <c r="Z74" s="68" t="s">
        <v>93</v>
      </c>
      <c r="AA74" s="102">
        <f>0.5*(AI74+AJ74+AK74)+AL74+AN74+2*(AO74+AP74)</f>
        <v>0</v>
      </c>
      <c r="AB74" s="102">
        <f>AI74*0.5+AJ74*0.5+AK74*0.5+AL74+AM74+AN74+2*(AO74+AP74+AQ74)</f>
        <v>0</v>
      </c>
      <c r="AC74" s="131"/>
      <c r="AD74" s="22" t="s">
        <v>45</v>
      </c>
      <c r="AE74" s="367"/>
      <c r="AF74" s="131"/>
      <c r="AG74" s="131"/>
      <c r="AH74" s="172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133">
        <v>1</v>
      </c>
      <c r="AS74" s="131"/>
      <c r="AT74" s="108"/>
      <c r="AU74" s="283" t="s">
        <v>218</v>
      </c>
      <c r="AV74" s="387" t="s">
        <v>798</v>
      </c>
      <c r="AW74" s="68" t="s">
        <v>29</v>
      </c>
      <c r="AX74" s="69">
        <f t="shared" si="34"/>
        <v>2</v>
      </c>
      <c r="AY74" s="69">
        <f t="shared" si="35"/>
        <v>2</v>
      </c>
      <c r="AZ74" s="103"/>
      <c r="BA74" s="22" t="s">
        <v>45</v>
      </c>
      <c r="BB74" s="232"/>
      <c r="BC74" s="119" t="s">
        <v>42</v>
      </c>
      <c r="BD74" s="73"/>
      <c r="BE74" s="23" t="s">
        <v>57</v>
      </c>
      <c r="BF74" s="155"/>
      <c r="BG74" s="155"/>
      <c r="BH74" s="155"/>
      <c r="BI74" s="155"/>
      <c r="BJ74" s="155"/>
      <c r="BK74" s="155"/>
      <c r="BL74" s="84">
        <v>1</v>
      </c>
      <c r="BM74" s="155"/>
      <c r="BN74" s="155"/>
      <c r="BO74" s="76">
        <v>1</v>
      </c>
      <c r="BP74" s="77"/>
      <c r="BQ74" s="29"/>
    </row>
    <row r="75" spans="1:114" s="62" customFormat="1" ht="217.2" customHeight="1" outlineLevel="1" thickTop="1" thickBot="1" x14ac:dyDescent="0.3">
      <c r="A75" s="97" t="s">
        <v>52</v>
      </c>
      <c r="B75" s="117" t="s">
        <v>799</v>
      </c>
      <c r="C75" s="68" t="s">
        <v>93</v>
      </c>
      <c r="D75" s="69">
        <f>0.5*(L75+M75+N75)+O75+Q75+2*(R75+S75)</f>
        <v>2</v>
      </c>
      <c r="E75" s="69">
        <f>L75*0.5+M75*0.5+N75*0.5+O75+P75+Q75+2*(R75+S75+T75)</f>
        <v>4</v>
      </c>
      <c r="F75" s="82"/>
      <c r="G75" s="22" t="s">
        <v>68</v>
      </c>
      <c r="H75" s="749" t="s">
        <v>800</v>
      </c>
      <c r="I75" s="22"/>
      <c r="J75" s="172"/>
      <c r="K75" s="23" t="s">
        <v>801</v>
      </c>
      <c r="L75" s="302"/>
      <c r="M75" s="302"/>
      <c r="N75" s="144"/>
      <c r="O75" s="302"/>
      <c r="P75" s="302"/>
      <c r="Q75" s="302"/>
      <c r="R75" s="84">
        <v>1</v>
      </c>
      <c r="S75" s="302"/>
      <c r="T75" s="86">
        <v>1</v>
      </c>
      <c r="U75" s="76">
        <v>1</v>
      </c>
      <c r="V75" s="107"/>
      <c r="AT75" s="108"/>
      <c r="AU75" s="283" t="s">
        <v>218</v>
      </c>
      <c r="AV75" s="116" t="s">
        <v>802</v>
      </c>
      <c r="AW75" s="68" t="s">
        <v>36</v>
      </c>
      <c r="AX75" s="69">
        <f t="shared" si="34"/>
        <v>7</v>
      </c>
      <c r="AY75" s="69">
        <f t="shared" si="35"/>
        <v>9</v>
      </c>
      <c r="AZ75" s="103"/>
      <c r="BA75" s="22" t="s">
        <v>68</v>
      </c>
      <c r="BB75" s="748" t="s">
        <v>803</v>
      </c>
      <c r="BC75" s="748"/>
      <c r="BD75" s="73"/>
      <c r="BE75" s="23" t="s">
        <v>804</v>
      </c>
      <c r="BF75" s="160"/>
      <c r="BG75" s="155"/>
      <c r="BH75" s="155"/>
      <c r="BI75" s="84">
        <v>1</v>
      </c>
      <c r="BJ75" s="155"/>
      <c r="BK75" s="155"/>
      <c r="BL75" s="84">
        <v>3</v>
      </c>
      <c r="BM75" s="155"/>
      <c r="BN75" s="86">
        <v>1</v>
      </c>
      <c r="BO75" s="76">
        <v>1</v>
      </c>
      <c r="BP75" s="208"/>
      <c r="BQ75" s="108"/>
    </row>
    <row r="76" spans="1:114" s="62" customFormat="1" ht="201" customHeight="1" outlineLevel="1" thickTop="1" thickBot="1" x14ac:dyDescent="0.3">
      <c r="W76" s="108"/>
      <c r="AU76" s="283" t="s">
        <v>218</v>
      </c>
      <c r="AV76" s="117" t="s">
        <v>805</v>
      </c>
      <c r="AW76" s="68" t="s">
        <v>36</v>
      </c>
      <c r="AX76" s="69">
        <f t="shared" si="34"/>
        <v>1</v>
      </c>
      <c r="AY76" s="69">
        <f t="shared" si="35"/>
        <v>3</v>
      </c>
      <c r="AZ76" s="82"/>
      <c r="BA76" s="22" t="s">
        <v>45</v>
      </c>
      <c r="BB76" s="104"/>
      <c r="BC76" s="72" t="s">
        <v>42</v>
      </c>
      <c r="BD76" s="173"/>
      <c r="BE76" s="173" t="s">
        <v>806</v>
      </c>
      <c r="BF76" s="160"/>
      <c r="BG76" s="160"/>
      <c r="BH76" s="160"/>
      <c r="BI76" s="85">
        <v>1</v>
      </c>
      <c r="BJ76" s="160"/>
      <c r="BK76" s="160"/>
      <c r="BL76" s="160"/>
      <c r="BM76" s="160"/>
      <c r="BN76" s="86">
        <v>1</v>
      </c>
      <c r="BO76" s="228">
        <v>1</v>
      </c>
      <c r="BP76" s="281"/>
    </row>
    <row r="77" spans="1:114" s="62" customFormat="1" ht="158.4" customHeight="1" outlineLevel="1" thickTop="1" x14ac:dyDescent="0.25">
      <c r="AU77" s="283" t="s">
        <v>218</v>
      </c>
      <c r="AV77" s="293" t="s">
        <v>807</v>
      </c>
      <c r="AW77" s="68" t="s">
        <v>36</v>
      </c>
      <c r="AX77" s="69">
        <f t="shared" si="34"/>
        <v>0</v>
      </c>
      <c r="AY77" s="69">
        <f t="shared" si="35"/>
        <v>0</v>
      </c>
      <c r="AZ77" s="195"/>
      <c r="BA77" s="750" t="s">
        <v>77</v>
      </c>
      <c r="BB77" s="666" t="s">
        <v>50</v>
      </c>
      <c r="BC77" s="74"/>
      <c r="BD77" s="735"/>
      <c r="BE77" s="238" t="s">
        <v>57</v>
      </c>
      <c r="BF77" s="482"/>
      <c r="BG77" s="482"/>
      <c r="BH77" s="482"/>
      <c r="BI77" s="482"/>
      <c r="BJ77" s="482"/>
      <c r="BK77" s="482"/>
      <c r="BL77" s="482"/>
      <c r="BM77" s="482"/>
      <c r="BN77" s="419"/>
      <c r="BO77" s="228">
        <v>1</v>
      </c>
      <c r="BP77" s="22"/>
    </row>
    <row r="78" spans="1:114" s="62" customFormat="1" ht="198.75" customHeight="1" outlineLevel="1" x14ac:dyDescent="0.3">
      <c r="AU78" s="283" t="s">
        <v>218</v>
      </c>
      <c r="AV78" s="116" t="s">
        <v>808</v>
      </c>
      <c r="AW78" s="68" t="s">
        <v>36</v>
      </c>
      <c r="AX78" s="69">
        <f t="shared" si="34"/>
        <v>1</v>
      </c>
      <c r="AY78" s="69">
        <f t="shared" si="35"/>
        <v>1</v>
      </c>
      <c r="AZ78" s="103"/>
      <c r="BA78" s="750" t="s">
        <v>77</v>
      </c>
      <c r="BB78" s="666" t="s">
        <v>50</v>
      </c>
      <c r="BC78" s="70"/>
      <c r="BD78" s="73"/>
      <c r="BE78" s="23" t="s">
        <v>809</v>
      </c>
      <c r="BF78" s="160"/>
      <c r="BG78" s="160"/>
      <c r="BH78" s="160"/>
      <c r="BI78" s="84">
        <v>1</v>
      </c>
      <c r="BJ78" s="160"/>
      <c r="BK78" s="160"/>
      <c r="BL78" s="160"/>
      <c r="BM78" s="160"/>
      <c r="BN78" s="160"/>
      <c r="BO78" s="133">
        <v>1</v>
      </c>
      <c r="BP78" s="208"/>
      <c r="BR78" s="58"/>
    </row>
    <row r="79" spans="1:114" s="62" customFormat="1" ht="135" customHeight="1" outlineLevel="1" x14ac:dyDescent="0.4">
      <c r="A79" s="108"/>
      <c r="AU79" s="283" t="s">
        <v>218</v>
      </c>
      <c r="AV79" s="130" t="s">
        <v>810</v>
      </c>
      <c r="AW79" s="68" t="s">
        <v>36</v>
      </c>
      <c r="AX79" s="69">
        <f>0.5*(BF79+BG79+BH79)+BI79+BK79+2*(BL79+BM79)</f>
        <v>3</v>
      </c>
      <c r="AY79" s="69">
        <f>BF79*0.5+BG79*0.5+BH79*0.5+BI79+BJ79+BK79+2*(BL79+BM79+BN79)</f>
        <v>3</v>
      </c>
      <c r="AZ79" s="99"/>
      <c r="BA79" s="22" t="s">
        <v>45</v>
      </c>
      <c r="BB79" s="99"/>
      <c r="BC79" s="99"/>
      <c r="BD79" s="99"/>
      <c r="BE79" s="131" t="s">
        <v>811</v>
      </c>
      <c r="BF79" s="159"/>
      <c r="BG79" s="159"/>
      <c r="BH79" s="159"/>
      <c r="BI79" s="84">
        <v>1</v>
      </c>
      <c r="BJ79" s="159"/>
      <c r="BK79" s="159"/>
      <c r="BL79" s="84">
        <v>1</v>
      </c>
      <c r="BM79" s="159"/>
      <c r="BN79" s="159"/>
      <c r="BO79" s="100">
        <v>1</v>
      </c>
      <c r="BP79" s="99"/>
      <c r="BR79" s="58"/>
    </row>
    <row r="80" spans="1:114" s="62" customFormat="1" ht="17.399999999999999" outlineLevel="1" x14ac:dyDescent="0.25">
      <c r="A80" s="108"/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R80" s="58"/>
    </row>
    <row r="81" spans="1:114" s="62" customFormat="1" ht="17.399999999999999" outlineLevel="1" x14ac:dyDescent="0.25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</row>
    <row r="82" spans="1:114" s="62" customFormat="1" ht="17.399999999999999" outlineLevel="1" x14ac:dyDescent="0.2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</row>
    <row r="83" spans="1:114" s="62" customFormat="1" ht="17.399999999999999" outlineLevel="1" x14ac:dyDescent="0.2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ht="17.399999999999999" outlineLevel="1" x14ac:dyDescent="0.25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ht="17.399999999999999" outlineLevel="1" x14ac:dyDescent="0.25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ht="17.399999999999999" outlineLevel="1" x14ac:dyDescent="0.25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399999999999999" outlineLevel="1" x14ac:dyDescent="0.25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41" customHeight="1" outlineLevel="1" x14ac:dyDescent="0.25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T88" s="62"/>
      <c r="BU88" s="62"/>
      <c r="BV88" s="62"/>
      <c r="BW88" s="62"/>
      <c r="BX88" s="62"/>
      <c r="BZ88" s="62"/>
      <c r="CA88" s="62"/>
      <c r="CB88" s="62"/>
      <c r="CC88" s="62"/>
      <c r="CD88" s="62"/>
      <c r="CE88" s="62"/>
      <c r="CF88" s="62"/>
      <c r="CG88" s="62"/>
      <c r="CH88" s="62"/>
      <c r="CI88" s="62"/>
      <c r="CJ88" s="62"/>
      <c r="CK88" s="62"/>
      <c r="CL88" s="62"/>
      <c r="CM88" s="62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399999999999999" outlineLevel="1" x14ac:dyDescent="0.25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T89" s="62"/>
      <c r="BU89" s="62"/>
      <c r="BV89" s="62"/>
      <c r="BW89" s="62"/>
      <c r="BX89" s="62"/>
      <c r="BZ89" s="62"/>
      <c r="CA89" s="62"/>
      <c r="CB89" s="62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399999999999999" outlineLevel="1" x14ac:dyDescent="0.25">
      <c r="A90" s="108"/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 s="108"/>
      <c r="BT90" s="62"/>
      <c r="BU90" s="62"/>
      <c r="BV90" s="62"/>
      <c r="BW90" s="62"/>
      <c r="BX90" s="62"/>
      <c r="BZ90" s="62"/>
      <c r="CA90" s="62"/>
      <c r="CB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80.75" customHeight="1" outlineLevel="1" x14ac:dyDescent="0.25">
      <c r="A91" s="108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 s="291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29" customHeight="1" outlineLevel="1" x14ac:dyDescent="0.25">
      <c r="A92" s="108"/>
      <c r="B92" s="108"/>
      <c r="C92" s="108"/>
      <c r="D92" s="635"/>
      <c r="E92" s="635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291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399999999999999" outlineLevel="1" x14ac:dyDescent="0.25">
      <c r="A93" s="108"/>
      <c r="B93" s="108"/>
      <c r="C93" s="108"/>
      <c r="D93" s="635"/>
      <c r="E93" s="635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7.399999999999999" outlineLevel="1" x14ac:dyDescent="0.25">
      <c r="A94" s="108"/>
      <c r="B94" s="108"/>
      <c r="C94" s="108"/>
      <c r="D94" s="635"/>
      <c r="E94" s="635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7.399999999999999" outlineLevel="1" x14ac:dyDescent="0.25">
      <c r="A95" s="108"/>
      <c r="B95" s="108"/>
      <c r="C95" s="108"/>
      <c r="D95" s="635"/>
      <c r="E95" s="635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399999999999999" outlineLevel="1" x14ac:dyDescent="0.25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36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s="32" customFormat="1" ht="17.399999999999999" x14ac:dyDescent="0.25">
      <c r="D97" s="450"/>
      <c r="E97" s="450"/>
      <c r="W97" s="108"/>
      <c r="AA97" s="450"/>
      <c r="AB97" s="450"/>
      <c r="AT97" s="29"/>
      <c r="AW97" s="450"/>
      <c r="AX97" s="450"/>
      <c r="BQ97" s="59"/>
      <c r="CN97" s="29"/>
    </row>
    <row r="98" spans="1:114" s="62" customFormat="1" ht="48.6" customHeight="1" x14ac:dyDescent="0.3">
      <c r="A98" s="55" t="s">
        <v>143</v>
      </c>
      <c r="B98" s="51" t="s">
        <v>812</v>
      </c>
      <c r="C98" s="535" t="s">
        <v>29</v>
      </c>
      <c r="D98" s="41">
        <f t="shared" ref="D98:D110" si="36">0.5*(L98+M98+N98)+O98+Q98+2*(R98+S98)</f>
        <v>12</v>
      </c>
      <c r="E98" s="536">
        <f t="shared" ref="E98:E110" si="37">L98*0.5+M98*0.5+N98*0.5+O98+P98+Q98+2*(R98+S98+T98)</f>
        <v>18</v>
      </c>
      <c r="F98" s="43"/>
      <c r="G98" s="43"/>
      <c r="H98" s="43"/>
      <c r="I98" s="43"/>
      <c r="J98" s="43"/>
      <c r="K98" s="43"/>
      <c r="L98" s="44">
        <f>SUMIFS(L100:L122,C100:C122,C98)</f>
        <v>0</v>
      </c>
      <c r="M98" s="44">
        <f>SUMIFS(M100:M119,C100:C119,C98)</f>
        <v>0</v>
      </c>
      <c r="N98" s="44">
        <f>SUMIFS(N100:N119,C100:C119,C98)</f>
        <v>0</v>
      </c>
      <c r="O98" s="44">
        <f>SUMIFS(O100:O119,C100:C119,C98)</f>
        <v>0</v>
      </c>
      <c r="P98" s="44">
        <f>SUMIFS(P100:P119,C100:C119,C98)</f>
        <v>0</v>
      </c>
      <c r="Q98" s="44">
        <f>SUMIFS(Q100:Q119,C100:C119,C98)</f>
        <v>0</v>
      </c>
      <c r="R98" s="44">
        <f>SUMIFS(R100:R119,C100:C119,C98)</f>
        <v>6</v>
      </c>
      <c r="S98" s="44">
        <f>SUMIFS(S100:S119,C100:C119,C98)</f>
        <v>0</v>
      </c>
      <c r="T98" s="44">
        <f>SUMIFS(T100:T119,C100:C119,C98)</f>
        <v>3</v>
      </c>
      <c r="U98" s="45"/>
      <c r="V98" s="46">
        <f>SUM(U100:U126)</f>
        <v>11</v>
      </c>
      <c r="W98" s="29"/>
      <c r="X98" s="55" t="s">
        <v>150</v>
      </c>
      <c r="Y98" s="751" t="s">
        <v>235</v>
      </c>
      <c r="Z98" s="535" t="s">
        <v>29</v>
      </c>
      <c r="AA98" s="41">
        <f t="shared" ref="AA98:AA109" si="38">0.5*(AI98+AJ98+AK98)+AL98+AN98+2*(AO98+AP98)</f>
        <v>0</v>
      </c>
      <c r="AB98" s="536">
        <f t="shared" ref="AB98:AB109" si="39">AI98*0.5+AJ98*0.5+AK98*0.5+AL98+AM98+AN98+2*(AO98+AP98+AQ98)</f>
        <v>0</v>
      </c>
      <c r="AC98" s="43"/>
      <c r="AD98" s="43"/>
      <c r="AE98" s="43"/>
      <c r="AF98" s="43"/>
      <c r="AG98" s="43"/>
      <c r="AH98" s="43"/>
      <c r="AI98" s="44">
        <f>SUMIFS(AI101:AI119,Z101:Z119,Z98)</f>
        <v>0</v>
      </c>
      <c r="AJ98" s="44">
        <f>SUMIFS(AJ101:AJ118,Z101:Z118,Z98)</f>
        <v>0</v>
      </c>
      <c r="AK98" s="44">
        <f>SUMIFS(AK101:AK118,Z101:Z118,Z98)</f>
        <v>0</v>
      </c>
      <c r="AL98" s="44">
        <f>SUMIFS(AL101:AL118,Z101:Z118,Z98)</f>
        <v>0</v>
      </c>
      <c r="AM98" s="44">
        <f>SUMIFS(AM101:AM118,Z101:Z118,Z98)</f>
        <v>0</v>
      </c>
      <c r="AN98" s="44">
        <f>SUMIFS(AN101:AN118,Z101:Z118,Z98)</f>
        <v>0</v>
      </c>
      <c r="AO98" s="44">
        <f>SUMIFS(AO101:AO118,Z101:Z118,Z98)</f>
        <v>0</v>
      </c>
      <c r="AP98" s="44">
        <f>SUMIFS(AP101:AP118,Z101:Z118,Z98)</f>
        <v>0</v>
      </c>
      <c r="AQ98" s="44">
        <f>SUMIFS(AQ101:AQ118,Z101:Z118,Z98)</f>
        <v>0</v>
      </c>
      <c r="AR98" s="45"/>
      <c r="AS98" s="46">
        <f>SUM(AR101:AR126)</f>
        <v>11</v>
      </c>
      <c r="AT98" s="29"/>
      <c r="AU98" s="55" t="s">
        <v>150</v>
      </c>
      <c r="AV98" s="56" t="s">
        <v>813</v>
      </c>
      <c r="AW98" s="535" t="s">
        <v>29</v>
      </c>
      <c r="AX98" s="41">
        <f t="shared" ref="AX98:AX112" si="40">0.5*(BF98+BG98+BH98)+BI98+BK98+2*(BL98+BM98)</f>
        <v>17</v>
      </c>
      <c r="AY98" s="536">
        <f t="shared" ref="AY98:AY112" si="41">BF98*0.5+BG98*0.5+BH98*0.5+BI98+BJ98+BK98+2*(BL98+BM98+BN98)</f>
        <v>19</v>
      </c>
      <c r="AZ98" s="43"/>
      <c r="BA98" s="43"/>
      <c r="BB98" s="43"/>
      <c r="BC98" s="43"/>
      <c r="BD98" s="43"/>
      <c r="BE98" s="43"/>
      <c r="BF98" s="44">
        <f>SUMIFS(BF100:BF123,AW100:AW123,AW98)</f>
        <v>2</v>
      </c>
      <c r="BG98" s="44">
        <f>SUMIFS(BG100:BG129,AW100:AW129,AW98)</f>
        <v>0</v>
      </c>
      <c r="BH98" s="44">
        <f>SUMIFS(BH100:BH129,AW100:AW129,AW98)</f>
        <v>0</v>
      </c>
      <c r="BI98" s="44">
        <f>SUMIFS(BI100:BI129,AW100:AW129,AW98)</f>
        <v>8</v>
      </c>
      <c r="BJ98" s="44">
        <f>SUMIFS(BJ100:BJ129,AW100:AW129,AW98)</f>
        <v>0</v>
      </c>
      <c r="BK98" s="44">
        <f>SUMIFS(BK100:BK129,AW100:AW129,AW98)</f>
        <v>0</v>
      </c>
      <c r="BL98" s="44">
        <f>SUMIFS(BL100:BL129,AW100:AW129,AW98)</f>
        <v>4</v>
      </c>
      <c r="BM98" s="44">
        <f>SUMIFS(BM100:BM129,AW100:AW129,AW98)</f>
        <v>0</v>
      </c>
      <c r="BN98" s="44">
        <f>SUMIFS(BN100:BN129,AW100:AW129,AW98)</f>
        <v>1</v>
      </c>
      <c r="BO98" s="45"/>
      <c r="BP98" s="46">
        <f>SUM(BO100:BO126)</f>
        <v>12</v>
      </c>
      <c r="BQ98" s="59"/>
      <c r="BR98" s="752" t="s">
        <v>27</v>
      </c>
      <c r="BS98" s="56" t="s">
        <v>814</v>
      </c>
      <c r="BT98" s="535" t="s">
        <v>29</v>
      </c>
      <c r="BU98" s="41">
        <f t="shared" ref="BU98:BU107" si="42">0.5*(CC98+CD98+CE98)+CF98+CH98+2*(CI98+CJ98)</f>
        <v>0</v>
      </c>
      <c r="BV98" s="536">
        <f t="shared" ref="BV98:BV107" si="43">CC98*0.5+CD98*0.5+CE98*0.5+CF98+CG98+CH98+2*(CI98+CJ98+CK98)</f>
        <v>0</v>
      </c>
      <c r="BW98" s="43"/>
      <c r="BX98" s="43"/>
      <c r="BY98" s="43"/>
      <c r="BZ98" s="43"/>
      <c r="CA98" s="43"/>
      <c r="CB98" s="43"/>
      <c r="CC98" s="44"/>
      <c r="CD98" s="44"/>
      <c r="CE98" s="44"/>
      <c r="CF98" s="44"/>
      <c r="CG98" s="44"/>
      <c r="CH98" s="44"/>
      <c r="CI98" s="44"/>
      <c r="CJ98" s="44"/>
      <c r="CK98" s="44"/>
      <c r="CL98" s="45"/>
      <c r="CM98" s="46">
        <f>SUM(CL100:CL126)</f>
        <v>8</v>
      </c>
      <c r="CN98" s="59"/>
      <c r="CO98" s="753" t="s">
        <v>148</v>
      </c>
      <c r="CP98" s="56" t="s">
        <v>815</v>
      </c>
      <c r="CQ98" s="535" t="s">
        <v>29</v>
      </c>
      <c r="CR98" s="41">
        <f t="shared" ref="CR98:CR106" si="44">0.5*(CZ98+DA98+DB98)+DC98+DE98+2*(DF98+DG98)</f>
        <v>8</v>
      </c>
      <c r="CS98" s="536">
        <f t="shared" ref="CS98:CS106" si="45">CZ98*0.5+DA98*0.5+DB98*0.5+DC98+DD98+DE98+2*(DF98+DG98+DH98)</f>
        <v>8</v>
      </c>
      <c r="CT98" s="43"/>
      <c r="CU98" s="43"/>
      <c r="CV98" s="43"/>
      <c r="CW98" s="43"/>
      <c r="CX98" s="43"/>
      <c r="CY98" s="43"/>
      <c r="CZ98" s="44">
        <f>SUMIFS(CZ100:CZ124,CQ100:CQ124,CQ98)</f>
        <v>0</v>
      </c>
      <c r="DA98" s="44">
        <f>SUMIFS(DA100:DA122,CQ100:CQ122,CQ98)</f>
        <v>0</v>
      </c>
      <c r="DB98" s="44">
        <f>SUMIFS(DB100:DB122,CQ100:CQ122,CQ98)</f>
        <v>0</v>
      </c>
      <c r="DC98" s="44">
        <f>SUMIFS(DC100:DC122,CQ100:CQ122,CQ98)</f>
        <v>0</v>
      </c>
      <c r="DD98" s="44">
        <f>SUMIFS(DD100:DD122,CQ100:CQ122,CQ98)</f>
        <v>0</v>
      </c>
      <c r="DE98" s="44">
        <f>SUMIFS(DE100:DE122,CQ100:CQ122,CQ98)</f>
        <v>0</v>
      </c>
      <c r="DF98" s="44">
        <f>SUMIFS(DF100:DF122,CQ100:CQ122,CQ98)</f>
        <v>4</v>
      </c>
      <c r="DG98" s="44">
        <f>SUMIFS(DG100:DG122,CQ100:CQ122,CQ98)</f>
        <v>0</v>
      </c>
      <c r="DH98" s="44">
        <f>SUMIFS(DH100:DH122,CQ100:CQ122,CQ98)</f>
        <v>0</v>
      </c>
      <c r="DI98" s="45"/>
      <c r="DJ98" s="46">
        <f>SUM(DI100:DI126)</f>
        <v>7</v>
      </c>
    </row>
    <row r="99" spans="1:114" s="62" customFormat="1" ht="25.2" thickBot="1" x14ac:dyDescent="0.35">
      <c r="A99" s="55" t="s">
        <v>152</v>
      </c>
      <c r="B99" s="39"/>
      <c r="C99" s="535" t="s">
        <v>36</v>
      </c>
      <c r="D99" s="41">
        <f t="shared" si="36"/>
        <v>6</v>
      </c>
      <c r="E99" s="536">
        <f t="shared" si="37"/>
        <v>10</v>
      </c>
      <c r="F99" s="39"/>
      <c r="G99" s="39"/>
      <c r="H99" s="39"/>
      <c r="I99" s="39"/>
      <c r="J99" s="39"/>
      <c r="K99" s="39"/>
      <c r="L99" s="44">
        <f>SUMIFS(L100:L119,C100:C119,C99)</f>
        <v>0</v>
      </c>
      <c r="M99" s="44">
        <f>SUMIFS(M100:M119,C100:C119,C99)</f>
        <v>0</v>
      </c>
      <c r="N99" s="44">
        <f>SUMIFS(N100:N119,C100:C119,C99)</f>
        <v>0</v>
      </c>
      <c r="O99" s="44">
        <f>SUMIFS(O100:O119,C100:C119,C99)</f>
        <v>0</v>
      </c>
      <c r="P99" s="44">
        <f>SUMIFS(P100:P119,C100:C119,C99)</f>
        <v>0</v>
      </c>
      <c r="Q99" s="44">
        <f>SUMIFS(Q100:Q119,C100:C119,C99)</f>
        <v>4</v>
      </c>
      <c r="R99" s="44">
        <f>SUMIFS(R100:R119,C100:C119,C99)</f>
        <v>1</v>
      </c>
      <c r="S99" s="44">
        <f>SUMIFS(S100:S119,C100:C119,C99)</f>
        <v>0</v>
      </c>
      <c r="T99" s="44">
        <f>SUMIFS(T100:T119,C100:C119,C99)</f>
        <v>2</v>
      </c>
      <c r="U99" s="45"/>
      <c r="V99" s="46"/>
      <c r="W99" s="32"/>
      <c r="X99" s="55" t="s">
        <v>154</v>
      </c>
      <c r="Y99" s="39"/>
      <c r="Z99" s="535" t="s">
        <v>36</v>
      </c>
      <c r="AA99" s="41">
        <f t="shared" si="38"/>
        <v>0</v>
      </c>
      <c r="AB99" s="536">
        <f t="shared" si="39"/>
        <v>0</v>
      </c>
      <c r="AC99" s="39"/>
      <c r="AD99" s="39"/>
      <c r="AE99" s="39"/>
      <c r="AF99" s="39"/>
      <c r="AG99" s="39"/>
      <c r="AH99" s="39"/>
      <c r="AI99" s="44">
        <f>SUMIFS(AI101:AI118,Z101:Z118,Z99)</f>
        <v>0</v>
      </c>
      <c r="AJ99" s="44">
        <f>SUMIFS(AJ101:AJ118,Z101:Z118,Z99)</f>
        <v>0</v>
      </c>
      <c r="AK99" s="44">
        <f>SUMIFS(AK101:AK118,Z101:Z118,Z99)</f>
        <v>0</v>
      </c>
      <c r="AL99" s="44">
        <f>SUMIFS(AL101:AL118,Z101:Z118,Z99)</f>
        <v>0</v>
      </c>
      <c r="AM99" s="44">
        <f>SUMIFS(AM101:AM118,Z101:Z118,Z99)</f>
        <v>0</v>
      </c>
      <c r="AN99" s="44">
        <f>SUMIFS(AN101:AN118,Z101:Z118,Z99)</f>
        <v>0</v>
      </c>
      <c r="AO99" s="44">
        <f>SUMIFS(AO101:AO118,Z101:Z118,Z99)</f>
        <v>0</v>
      </c>
      <c r="AP99" s="44">
        <f>SUMIFS(AP101:AP118,Z101:Z118,Z99)</f>
        <v>0</v>
      </c>
      <c r="AQ99" s="44">
        <f>SUMIFS(AQ101:AQ118,Z101:Z118,Z99)</f>
        <v>0</v>
      </c>
      <c r="AR99" s="45"/>
      <c r="AS99" s="46"/>
      <c r="AT99" s="29"/>
      <c r="AU99" s="55" t="s">
        <v>154</v>
      </c>
      <c r="AV99" s="39"/>
      <c r="AW99" s="535" t="s">
        <v>36</v>
      </c>
      <c r="AX99" s="41">
        <f t="shared" si="40"/>
        <v>4.5</v>
      </c>
      <c r="AY99" s="536">
        <f t="shared" si="41"/>
        <v>6.5</v>
      </c>
      <c r="AZ99" s="39"/>
      <c r="BA99" s="39"/>
      <c r="BB99" s="39"/>
      <c r="BC99" s="39"/>
      <c r="BD99" s="39"/>
      <c r="BE99" s="39"/>
      <c r="BF99" s="44">
        <f>SUMIFS(BF100:BF129,AW100:AW129,AW99)</f>
        <v>1</v>
      </c>
      <c r="BG99" s="44">
        <f>SUMIFS(BG100:BG129,AW100:AW129,AW99)</f>
        <v>0</v>
      </c>
      <c r="BH99" s="44">
        <f>SUMIFS(BH100:BH129,AW100:AW129,AW99)</f>
        <v>0</v>
      </c>
      <c r="BI99" s="44">
        <f>SUMIFS(BI100:BI129,AW100:AW129,AW99)</f>
        <v>0</v>
      </c>
      <c r="BJ99" s="44">
        <f>SUMIFS(BJ100:BJ129,AW100:AW129,AW99)</f>
        <v>0</v>
      </c>
      <c r="BK99" s="44">
        <f>SUMIFS(BK100:BK129,AW100:AW129,AW99)</f>
        <v>2</v>
      </c>
      <c r="BL99" s="44">
        <f>SUMIFS(BL100:BL129,AW100:AW129,AW99)</f>
        <v>0</v>
      </c>
      <c r="BM99" s="44">
        <f>SUMIFS(BM100:BM129,AW100:AW129,AW99)</f>
        <v>1</v>
      </c>
      <c r="BN99" s="44">
        <f>SUMIFS(BN100:BN129,AW100:AW129,AW99)</f>
        <v>1</v>
      </c>
      <c r="BO99" s="45"/>
      <c r="BP99" s="46"/>
      <c r="BQ99" s="29"/>
      <c r="BR99" s="55" t="s">
        <v>35</v>
      </c>
      <c r="BS99" s="56"/>
      <c r="BT99" s="535" t="s">
        <v>36</v>
      </c>
      <c r="BU99" s="41">
        <f t="shared" si="42"/>
        <v>0</v>
      </c>
      <c r="BV99" s="536">
        <f t="shared" si="43"/>
        <v>0</v>
      </c>
      <c r="BW99" s="39"/>
      <c r="BX99" s="39"/>
      <c r="BY99" s="39"/>
      <c r="BZ99" s="39"/>
      <c r="CA99" s="39"/>
      <c r="CB99" s="39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/>
      <c r="CN99" s="59"/>
      <c r="CO99" s="55" t="s">
        <v>154</v>
      </c>
      <c r="CP99" s="39"/>
      <c r="CQ99" s="535" t="s">
        <v>36</v>
      </c>
      <c r="CR99" s="41">
        <f t="shared" si="44"/>
        <v>9</v>
      </c>
      <c r="CS99" s="536">
        <f t="shared" si="45"/>
        <v>11</v>
      </c>
      <c r="CT99" s="39"/>
      <c r="CU99" s="39"/>
      <c r="CV99" s="39"/>
      <c r="CW99" s="39"/>
      <c r="CX99" s="39"/>
      <c r="CY99" s="39"/>
      <c r="CZ99" s="44">
        <f>SUMIFS(CZ100:CZ122,CQ100:CQ122,CQ99)</f>
        <v>0</v>
      </c>
      <c r="DA99" s="44">
        <f>SUMIFS(DA100:DA122,CQ100:CQ122,CQ99)</f>
        <v>0</v>
      </c>
      <c r="DB99" s="44">
        <f>SUMIFS(DB100:DB122,CQ100:CQ122,CQ99)</f>
        <v>0</v>
      </c>
      <c r="DC99" s="44">
        <f>SUMIFS(DC100:DC122,CQ100:CQ122,CQ99)</f>
        <v>1</v>
      </c>
      <c r="DD99" s="44">
        <f>SUMIFS(DD100:DD122,CQ100:CQ122,CQ99)</f>
        <v>0</v>
      </c>
      <c r="DE99" s="44">
        <f>SUMIFS(DE100:DE122,CQ100:CQ122,CQ99)</f>
        <v>0</v>
      </c>
      <c r="DF99" s="44">
        <f>SUMIFS(DF100:DF122,CQ100:CQ122,CQ99)</f>
        <v>4</v>
      </c>
      <c r="DG99" s="44">
        <f>SUMIFS(DG100:DG122,CQ100:CQ122,CQ99)</f>
        <v>0</v>
      </c>
      <c r="DH99" s="44">
        <f>SUMIFS(DH100:DH122,CQ100:CQ122,CQ99)</f>
        <v>1</v>
      </c>
      <c r="DI99" s="45"/>
      <c r="DJ99" s="46"/>
    </row>
    <row r="100" spans="1:114" ht="154.19999999999999" customHeight="1" outlineLevel="1" thickTop="1" thickBot="1" x14ac:dyDescent="0.45">
      <c r="A100" s="284" t="s">
        <v>222</v>
      </c>
      <c r="B100" s="387" t="s">
        <v>816</v>
      </c>
      <c r="C100" s="68" t="s">
        <v>29</v>
      </c>
      <c r="D100" s="69">
        <f t="shared" si="36"/>
        <v>12</v>
      </c>
      <c r="E100" s="69">
        <f t="shared" si="37"/>
        <v>18</v>
      </c>
      <c r="F100" s="82"/>
      <c r="G100" s="22" t="s">
        <v>748</v>
      </c>
      <c r="H100" s="23"/>
      <c r="I100" s="72" t="s">
        <v>42</v>
      </c>
      <c r="J100" s="82"/>
      <c r="K100" s="173" t="s">
        <v>225</v>
      </c>
      <c r="L100" s="169"/>
      <c r="M100" s="169"/>
      <c r="N100" s="169"/>
      <c r="O100" s="169"/>
      <c r="P100" s="169"/>
      <c r="Q100" s="169"/>
      <c r="R100" s="240">
        <v>6</v>
      </c>
      <c r="S100" s="301"/>
      <c r="T100" s="86">
        <v>3</v>
      </c>
      <c r="U100" s="76">
        <v>1</v>
      </c>
      <c r="V100" s="107"/>
      <c r="W100" s="59"/>
      <c r="X100" s="97" t="s">
        <v>52</v>
      </c>
      <c r="Y100" s="130" t="s">
        <v>163</v>
      </c>
      <c r="Z100" s="68" t="s">
        <v>29</v>
      </c>
      <c r="AA100" s="69">
        <f t="shared" si="38"/>
        <v>4</v>
      </c>
      <c r="AB100" s="69">
        <f t="shared" si="39"/>
        <v>4</v>
      </c>
      <c r="AC100" s="99"/>
      <c r="AD100" s="22" t="s">
        <v>54</v>
      </c>
      <c r="AE100" s="99"/>
      <c r="AF100" s="99"/>
      <c r="AG100" s="99"/>
      <c r="AH100" s="99"/>
      <c r="AI100" s="99"/>
      <c r="AJ100" s="99"/>
      <c r="AK100" s="99"/>
      <c r="AL100" s="99"/>
      <c r="AM100" s="99"/>
      <c r="AN100" s="99"/>
      <c r="AO100" s="216">
        <v>2</v>
      </c>
      <c r="AP100" s="99"/>
      <c r="AQ100" s="99"/>
      <c r="AR100" s="100">
        <v>1</v>
      </c>
      <c r="AS100" s="99"/>
      <c r="AU100" s="97" t="s">
        <v>52</v>
      </c>
      <c r="AV100" s="130" t="s">
        <v>163</v>
      </c>
      <c r="AW100" s="68" t="s">
        <v>29</v>
      </c>
      <c r="AX100" s="69">
        <f t="shared" si="40"/>
        <v>4</v>
      </c>
      <c r="AY100" s="69">
        <f t="shared" si="41"/>
        <v>4</v>
      </c>
      <c r="AZ100" s="99"/>
      <c r="BA100" s="22" t="s">
        <v>54</v>
      </c>
      <c r="BB100" s="99"/>
      <c r="BC100" s="99"/>
      <c r="BD100" s="99"/>
      <c r="BE100" s="225" t="s">
        <v>278</v>
      </c>
      <c r="BF100" s="159"/>
      <c r="BG100" s="159"/>
      <c r="BH100" s="159"/>
      <c r="BI100" s="159"/>
      <c r="BJ100" s="159"/>
      <c r="BK100" s="159"/>
      <c r="BL100" s="84">
        <v>2</v>
      </c>
      <c r="BM100" s="159"/>
      <c r="BN100" s="159"/>
      <c r="BO100" s="100">
        <v>1</v>
      </c>
      <c r="BP100" s="99"/>
      <c r="BR100" s="389" t="s">
        <v>365</v>
      </c>
      <c r="BS100" s="420" t="s">
        <v>817</v>
      </c>
      <c r="BT100" s="720" t="s">
        <v>29</v>
      </c>
      <c r="BU100" s="102">
        <f t="shared" si="42"/>
        <v>0</v>
      </c>
      <c r="BV100" s="102">
        <f t="shared" si="43"/>
        <v>2</v>
      </c>
      <c r="BW100" s="103"/>
      <c r="BX100" s="22" t="s">
        <v>45</v>
      </c>
      <c r="BY100" s="22"/>
      <c r="BZ100" s="70"/>
      <c r="CA100" s="173"/>
      <c r="CB100" s="173" t="s">
        <v>272</v>
      </c>
      <c r="CC100" s="155"/>
      <c r="CD100" s="155"/>
      <c r="CE100" s="155"/>
      <c r="CF100" s="155"/>
      <c r="CG100" s="155"/>
      <c r="CH100" s="155"/>
      <c r="CI100" s="155"/>
      <c r="CJ100" s="360"/>
      <c r="CK100" s="86">
        <v>1</v>
      </c>
      <c r="CL100" s="133">
        <v>1</v>
      </c>
      <c r="CM100" s="431"/>
      <c r="CN100" s="108"/>
      <c r="CO100" s="97" t="s">
        <v>52</v>
      </c>
      <c r="CP100" s="130" t="s">
        <v>163</v>
      </c>
      <c r="CQ100" s="102" t="s">
        <v>29</v>
      </c>
      <c r="CR100" s="69">
        <f t="shared" si="44"/>
        <v>4</v>
      </c>
      <c r="CS100" s="69">
        <f t="shared" si="45"/>
        <v>4</v>
      </c>
      <c r="CT100" s="99"/>
      <c r="CU100" s="22" t="s">
        <v>54</v>
      </c>
      <c r="CV100" s="754"/>
      <c r="CW100" s="99"/>
      <c r="CX100" s="99"/>
      <c r="CY100" s="225" t="s">
        <v>278</v>
      </c>
      <c r="CZ100" s="159"/>
      <c r="DA100" s="159"/>
      <c r="DB100" s="159"/>
      <c r="DC100" s="159"/>
      <c r="DD100" s="159"/>
      <c r="DE100" s="159"/>
      <c r="DF100" s="84">
        <v>2</v>
      </c>
      <c r="DG100" s="159"/>
      <c r="DH100" s="159"/>
      <c r="DI100" s="100">
        <v>1</v>
      </c>
      <c r="DJ100" s="74"/>
    </row>
    <row r="101" spans="1:114" ht="342" customHeight="1" outlineLevel="1" thickTop="1" thickBot="1" x14ac:dyDescent="0.45">
      <c r="A101" s="284" t="s">
        <v>222</v>
      </c>
      <c r="B101" s="117" t="s">
        <v>818</v>
      </c>
      <c r="C101" s="68" t="s">
        <v>36</v>
      </c>
      <c r="D101" s="69">
        <f t="shared" si="36"/>
        <v>2</v>
      </c>
      <c r="E101" s="69">
        <f t="shared" si="37"/>
        <v>4</v>
      </c>
      <c r="F101" s="116"/>
      <c r="G101" s="22" t="s">
        <v>68</v>
      </c>
      <c r="H101" s="118"/>
      <c r="I101" s="72" t="s">
        <v>42</v>
      </c>
      <c r="J101" s="173"/>
      <c r="K101" s="173" t="s">
        <v>780</v>
      </c>
      <c r="L101" s="155"/>
      <c r="M101" s="155"/>
      <c r="N101" s="155"/>
      <c r="O101" s="155"/>
      <c r="P101" s="155"/>
      <c r="Q101" s="155"/>
      <c r="R101" s="240">
        <v>1</v>
      </c>
      <c r="S101" s="155"/>
      <c r="T101" s="86">
        <v>1</v>
      </c>
      <c r="U101" s="76">
        <v>1</v>
      </c>
      <c r="V101" s="107"/>
      <c r="W101" s="59"/>
      <c r="X101" s="97" t="s">
        <v>52</v>
      </c>
      <c r="Y101" s="117" t="s">
        <v>819</v>
      </c>
      <c r="Z101" s="68" t="s">
        <v>29</v>
      </c>
      <c r="AA101" s="69">
        <f t="shared" si="38"/>
        <v>0</v>
      </c>
      <c r="AB101" s="69">
        <f t="shared" si="39"/>
        <v>0</v>
      </c>
      <c r="AC101" s="22"/>
      <c r="AD101" s="104" t="s">
        <v>182</v>
      </c>
      <c r="AE101" s="104"/>
      <c r="AF101" s="72" t="s">
        <v>42</v>
      </c>
      <c r="AG101" s="248"/>
      <c r="AH101" s="172" t="s">
        <v>355</v>
      </c>
      <c r="AI101" s="70"/>
      <c r="AJ101" s="70"/>
      <c r="AK101" s="22"/>
      <c r="AL101" s="70"/>
      <c r="AM101" s="70"/>
      <c r="AN101" s="70"/>
      <c r="AO101" s="70"/>
      <c r="AP101" s="70"/>
      <c r="AQ101" s="70"/>
      <c r="AR101" s="76">
        <v>2</v>
      </c>
      <c r="AS101" s="107"/>
      <c r="AU101" s="97" t="s">
        <v>52</v>
      </c>
      <c r="AV101" s="116" t="s">
        <v>820</v>
      </c>
      <c r="AW101" s="68" t="s">
        <v>29</v>
      </c>
      <c r="AX101" s="69">
        <f t="shared" si="40"/>
        <v>0</v>
      </c>
      <c r="AY101" s="69">
        <f t="shared" si="41"/>
        <v>0</v>
      </c>
      <c r="AZ101" s="74"/>
      <c r="BA101" s="212" t="s">
        <v>45</v>
      </c>
      <c r="BB101" s="755"/>
      <c r="BC101" s="74"/>
      <c r="BD101" s="74"/>
      <c r="BE101" s="23" t="s">
        <v>57</v>
      </c>
      <c r="BF101" s="159"/>
      <c r="BG101" s="159"/>
      <c r="BH101" s="390"/>
      <c r="BI101" s="159"/>
      <c r="BJ101" s="159"/>
      <c r="BK101" s="159"/>
      <c r="BL101" s="159"/>
      <c r="BM101" s="159"/>
      <c r="BN101" s="159"/>
      <c r="BO101" s="76">
        <v>1</v>
      </c>
      <c r="BP101" s="107"/>
      <c r="BR101" s="389" t="s">
        <v>365</v>
      </c>
      <c r="BS101" s="82" t="s">
        <v>821</v>
      </c>
      <c r="BT101" s="720" t="s">
        <v>29</v>
      </c>
      <c r="BU101" s="102">
        <f t="shared" si="42"/>
        <v>0</v>
      </c>
      <c r="BV101" s="102">
        <f t="shared" si="43"/>
        <v>0</v>
      </c>
      <c r="BW101" s="103"/>
      <c r="BX101" s="22" t="s">
        <v>45</v>
      </c>
      <c r="BY101" s="22"/>
      <c r="BZ101" s="74"/>
      <c r="CA101" s="173"/>
      <c r="CB101" s="173" t="s">
        <v>272</v>
      </c>
      <c r="CC101" s="83"/>
      <c r="CD101" s="83"/>
      <c r="CE101" s="83"/>
      <c r="CF101" s="83"/>
      <c r="CG101" s="83"/>
      <c r="CH101" s="302"/>
      <c r="CI101" s="83"/>
      <c r="CJ101" s="83"/>
      <c r="CK101" s="302"/>
      <c r="CL101" s="76">
        <v>1</v>
      </c>
      <c r="CM101" s="28"/>
      <c r="CN101" s="108"/>
      <c r="CO101" s="237" t="s">
        <v>171</v>
      </c>
      <c r="CP101" s="116" t="s">
        <v>822</v>
      </c>
      <c r="CQ101" s="102" t="s">
        <v>29</v>
      </c>
      <c r="CR101" s="69">
        <f t="shared" si="44"/>
        <v>4</v>
      </c>
      <c r="CS101" s="69">
        <f t="shared" si="45"/>
        <v>4</v>
      </c>
      <c r="CT101" s="74"/>
      <c r="CU101" s="197" t="s">
        <v>63</v>
      </c>
      <c r="CV101" s="70"/>
      <c r="CW101" s="70"/>
      <c r="CX101" s="73"/>
      <c r="CY101" s="22" t="s">
        <v>180</v>
      </c>
      <c r="CZ101" s="160"/>
      <c r="DA101" s="160"/>
      <c r="DB101" s="155"/>
      <c r="DC101" s="160"/>
      <c r="DD101" s="160"/>
      <c r="DE101" s="160"/>
      <c r="DF101" s="84">
        <v>2</v>
      </c>
      <c r="DG101" s="160"/>
      <c r="DH101" s="160"/>
      <c r="DI101" s="76">
        <v>0.5</v>
      </c>
      <c r="DJ101" s="74"/>
    </row>
    <row r="102" spans="1:114" ht="402.75" customHeight="1" outlineLevel="1" thickTop="1" thickBot="1" x14ac:dyDescent="0.3">
      <c r="A102" s="97" t="s">
        <v>52</v>
      </c>
      <c r="B102" s="114" t="s">
        <v>823</v>
      </c>
      <c r="C102" s="102" t="s">
        <v>36</v>
      </c>
      <c r="D102" s="69">
        <f t="shared" si="36"/>
        <v>0</v>
      </c>
      <c r="E102" s="69">
        <f t="shared" si="37"/>
        <v>0</v>
      </c>
      <c r="F102" s="22"/>
      <c r="G102" s="756" t="s">
        <v>45</v>
      </c>
      <c r="H102" s="140" t="s">
        <v>824</v>
      </c>
      <c r="I102" s="127"/>
      <c r="J102" s="248"/>
      <c r="K102" s="173" t="s">
        <v>825</v>
      </c>
      <c r="L102" s="144"/>
      <c r="M102" s="144"/>
      <c r="N102" s="301"/>
      <c r="O102" s="757"/>
      <c r="P102" s="301"/>
      <c r="Q102" s="757"/>
      <c r="R102" s="757"/>
      <c r="S102" s="757"/>
      <c r="T102" s="144"/>
      <c r="U102" s="76">
        <v>1</v>
      </c>
      <c r="V102" s="77"/>
      <c r="W102" s="108"/>
      <c r="X102" s="97" t="s">
        <v>52</v>
      </c>
      <c r="Y102" s="532" t="s">
        <v>826</v>
      </c>
      <c r="Z102" s="68" t="s">
        <v>29</v>
      </c>
      <c r="AA102" s="69">
        <f t="shared" si="38"/>
        <v>0</v>
      </c>
      <c r="AB102" s="69">
        <f t="shared" si="39"/>
        <v>0</v>
      </c>
      <c r="AC102" s="103"/>
      <c r="AD102" s="22" t="s">
        <v>45</v>
      </c>
      <c r="AE102" s="22"/>
      <c r="AF102" s="72" t="s">
        <v>42</v>
      </c>
      <c r="AG102" s="73"/>
      <c r="AH102" s="23" t="s">
        <v>827</v>
      </c>
      <c r="AI102" s="22"/>
      <c r="AJ102" s="22"/>
      <c r="AK102" s="22"/>
      <c r="AL102" s="758"/>
      <c r="AM102" s="22"/>
      <c r="AN102" s="22"/>
      <c r="AO102" s="22"/>
      <c r="AP102" s="22"/>
      <c r="AQ102" s="22"/>
      <c r="AR102" s="76">
        <v>1</v>
      </c>
      <c r="AS102" s="107"/>
      <c r="AU102" s="97" t="s">
        <v>52</v>
      </c>
      <c r="AV102" s="328" t="s">
        <v>828</v>
      </c>
      <c r="AW102" s="68" t="s">
        <v>29</v>
      </c>
      <c r="AX102" s="69">
        <f t="shared" si="40"/>
        <v>0</v>
      </c>
      <c r="AY102" s="69">
        <f t="shared" si="41"/>
        <v>0</v>
      </c>
      <c r="AZ102" s="334"/>
      <c r="BA102" s="212" t="s">
        <v>182</v>
      </c>
      <c r="BB102" s="759"/>
      <c r="BC102" s="72" t="s">
        <v>42</v>
      </c>
      <c r="BD102" s="172"/>
      <c r="BE102" s="644" t="s">
        <v>829</v>
      </c>
      <c r="BF102" s="461"/>
      <c r="BG102" s="461"/>
      <c r="BH102" s="461"/>
      <c r="BI102" s="461"/>
      <c r="BJ102" s="461"/>
      <c r="BK102" s="461"/>
      <c r="BL102" s="461"/>
      <c r="BM102" s="461"/>
      <c r="BN102" s="461"/>
      <c r="BO102" s="133">
        <v>1</v>
      </c>
      <c r="BP102" s="431"/>
      <c r="BR102" s="389" t="s">
        <v>365</v>
      </c>
      <c r="BS102" s="496" t="s">
        <v>830</v>
      </c>
      <c r="BT102" s="720" t="s">
        <v>29</v>
      </c>
      <c r="BU102" s="102">
        <f t="shared" si="42"/>
        <v>2</v>
      </c>
      <c r="BV102" s="102">
        <f t="shared" si="43"/>
        <v>2</v>
      </c>
      <c r="BW102" s="103"/>
      <c r="BX102" s="22" t="s">
        <v>45</v>
      </c>
      <c r="BY102" s="22"/>
      <c r="BZ102" s="104"/>
      <c r="CA102" s="70"/>
      <c r="CB102" s="23" t="s">
        <v>831</v>
      </c>
      <c r="CC102" s="169"/>
      <c r="CD102" s="169"/>
      <c r="CE102" s="169"/>
      <c r="CF102" s="169"/>
      <c r="CG102" s="169"/>
      <c r="CH102" s="155"/>
      <c r="CI102" s="84">
        <v>1</v>
      </c>
      <c r="CJ102" s="169"/>
      <c r="CK102" s="155"/>
      <c r="CL102" s="133">
        <v>1</v>
      </c>
      <c r="CM102" s="431"/>
      <c r="CO102" s="237" t="s">
        <v>171</v>
      </c>
      <c r="CP102" s="116" t="s">
        <v>832</v>
      </c>
      <c r="CQ102" s="102" t="s">
        <v>36</v>
      </c>
      <c r="CR102" s="69">
        <f t="shared" si="44"/>
        <v>6</v>
      </c>
      <c r="CS102" s="69">
        <f t="shared" si="45"/>
        <v>8</v>
      </c>
      <c r="CT102" s="255"/>
      <c r="CU102" s="197" t="s">
        <v>68</v>
      </c>
      <c r="CV102" s="295"/>
      <c r="CW102" s="295"/>
      <c r="CX102" s="296"/>
      <c r="CY102" s="296" t="s">
        <v>833</v>
      </c>
      <c r="CZ102" s="155"/>
      <c r="DA102" s="155"/>
      <c r="DB102" s="155"/>
      <c r="DC102" s="155"/>
      <c r="DD102" s="155"/>
      <c r="DE102" s="155"/>
      <c r="DF102" s="84">
        <v>3</v>
      </c>
      <c r="DG102" s="155"/>
      <c r="DH102" s="86">
        <v>1</v>
      </c>
      <c r="DI102" s="76">
        <v>0.5</v>
      </c>
      <c r="DJ102" s="74"/>
    </row>
    <row r="103" spans="1:114" ht="273.75" customHeight="1" outlineLevel="1" thickTop="1" thickBot="1" x14ac:dyDescent="0.45">
      <c r="A103" s="97" t="s">
        <v>52</v>
      </c>
      <c r="B103" s="117" t="s">
        <v>834</v>
      </c>
      <c r="C103" s="68" t="s">
        <v>36</v>
      </c>
      <c r="D103" s="69">
        <f t="shared" si="36"/>
        <v>2</v>
      </c>
      <c r="E103" s="69">
        <f t="shared" si="37"/>
        <v>4</v>
      </c>
      <c r="F103" s="22"/>
      <c r="G103" s="22" t="s">
        <v>68</v>
      </c>
      <c r="H103" s="104"/>
      <c r="I103" s="72" t="s">
        <v>42</v>
      </c>
      <c r="J103" s="172"/>
      <c r="K103" s="23" t="s">
        <v>835</v>
      </c>
      <c r="L103" s="302"/>
      <c r="M103" s="302"/>
      <c r="N103" s="302"/>
      <c r="O103" s="302"/>
      <c r="P103" s="302"/>
      <c r="Q103" s="240">
        <v>2</v>
      </c>
      <c r="R103" s="302"/>
      <c r="S103" s="301"/>
      <c r="T103" s="86">
        <v>1</v>
      </c>
      <c r="U103" s="76">
        <v>1</v>
      </c>
      <c r="W103" s="108"/>
      <c r="X103" s="97" t="s">
        <v>52</v>
      </c>
      <c r="Y103" s="116" t="s">
        <v>836</v>
      </c>
      <c r="Z103" s="68" t="s">
        <v>29</v>
      </c>
      <c r="AA103" s="69">
        <f t="shared" si="38"/>
        <v>0</v>
      </c>
      <c r="AB103" s="69">
        <f t="shared" si="39"/>
        <v>0</v>
      </c>
      <c r="AC103" s="103"/>
      <c r="AD103" s="104" t="s">
        <v>45</v>
      </c>
      <c r="AE103" s="104"/>
      <c r="AF103" s="72" t="s">
        <v>42</v>
      </c>
      <c r="AG103" s="248"/>
      <c r="AH103" s="172" t="s">
        <v>57</v>
      </c>
      <c r="AI103" s="22"/>
      <c r="AJ103" s="22"/>
      <c r="AK103" s="22"/>
      <c r="AL103" s="22"/>
      <c r="AM103" s="22"/>
      <c r="AN103" s="22"/>
      <c r="AO103" s="22"/>
      <c r="AP103" s="22"/>
      <c r="AQ103" s="22"/>
      <c r="AR103" s="76">
        <v>1</v>
      </c>
      <c r="AS103" s="107"/>
      <c r="AU103" s="97" t="s">
        <v>52</v>
      </c>
      <c r="AV103" s="293" t="s">
        <v>837</v>
      </c>
      <c r="AW103" s="381" t="s">
        <v>29</v>
      </c>
      <c r="AX103" s="170">
        <f t="shared" si="40"/>
        <v>0</v>
      </c>
      <c r="AY103" s="170">
        <f t="shared" si="41"/>
        <v>0</v>
      </c>
      <c r="AZ103" s="195"/>
      <c r="BA103" s="197" t="s">
        <v>182</v>
      </c>
      <c r="BB103" s="734"/>
      <c r="BC103" s="74"/>
      <c r="BD103" s="173"/>
      <c r="BE103" s="296" t="s">
        <v>57</v>
      </c>
      <c r="BF103" s="718"/>
      <c r="BG103" s="718"/>
      <c r="BH103" s="718"/>
      <c r="BI103" s="718"/>
      <c r="BJ103" s="718"/>
      <c r="BK103" s="718"/>
      <c r="BL103" s="718"/>
      <c r="BM103" s="718"/>
      <c r="BN103" s="718"/>
      <c r="BO103" s="228">
        <v>1</v>
      </c>
      <c r="BP103" s="281"/>
      <c r="BR103" s="389" t="s">
        <v>365</v>
      </c>
      <c r="BS103" s="178" t="s">
        <v>838</v>
      </c>
      <c r="BT103" s="720" t="s">
        <v>29</v>
      </c>
      <c r="BU103" s="102">
        <f t="shared" si="42"/>
        <v>0</v>
      </c>
      <c r="BV103" s="102">
        <f t="shared" si="43"/>
        <v>0</v>
      </c>
      <c r="BW103" s="99"/>
      <c r="BX103" s="22" t="s">
        <v>45</v>
      </c>
      <c r="BY103" s="99"/>
      <c r="BZ103" s="99"/>
      <c r="CA103" s="99"/>
      <c r="CB103" s="173" t="s">
        <v>272</v>
      </c>
      <c r="CC103" s="159"/>
      <c r="CD103" s="159"/>
      <c r="CE103" s="159"/>
      <c r="CF103" s="159"/>
      <c r="CG103" s="159"/>
      <c r="CH103" s="159"/>
      <c r="CI103" s="159"/>
      <c r="CJ103" s="159"/>
      <c r="CK103" s="159"/>
      <c r="CL103" s="76">
        <v>1</v>
      </c>
      <c r="CM103" s="99"/>
      <c r="CO103" s="237" t="s">
        <v>171</v>
      </c>
      <c r="CP103" s="668" t="s">
        <v>839</v>
      </c>
      <c r="CQ103" s="68" t="s">
        <v>36</v>
      </c>
      <c r="CR103" s="69">
        <f t="shared" si="44"/>
        <v>3</v>
      </c>
      <c r="CS103" s="69">
        <f t="shared" si="45"/>
        <v>3</v>
      </c>
      <c r="CT103" s="1798" t="s">
        <v>840</v>
      </c>
      <c r="CU103" s="1799"/>
      <c r="CV103" s="1799"/>
      <c r="CW103" s="1799"/>
      <c r="CX103" s="1799"/>
      <c r="CY103" s="1800"/>
      <c r="CZ103" s="302"/>
      <c r="DA103" s="302"/>
      <c r="DB103" s="302"/>
      <c r="DC103" s="84">
        <v>1</v>
      </c>
      <c r="DD103" s="302"/>
      <c r="DE103" s="302"/>
      <c r="DF103" s="84">
        <v>1</v>
      </c>
      <c r="DG103" s="160"/>
      <c r="DH103" s="302"/>
      <c r="DI103" s="76">
        <v>1</v>
      </c>
      <c r="DJ103" s="74"/>
    </row>
    <row r="104" spans="1:114" ht="186" customHeight="1" outlineLevel="1" thickTop="1" thickBot="1" x14ac:dyDescent="0.45">
      <c r="A104" s="97" t="s">
        <v>52</v>
      </c>
      <c r="B104" s="187" t="s">
        <v>841</v>
      </c>
      <c r="C104" s="68" t="s">
        <v>36</v>
      </c>
      <c r="D104" s="69">
        <f t="shared" si="36"/>
        <v>2</v>
      </c>
      <c r="E104" s="69">
        <f t="shared" si="37"/>
        <v>2</v>
      </c>
      <c r="F104" s="103"/>
      <c r="G104" s="22" t="s">
        <v>68</v>
      </c>
      <c r="H104" s="70"/>
      <c r="I104" s="70"/>
      <c r="J104" s="173"/>
      <c r="K104" s="173"/>
      <c r="L104" s="155"/>
      <c r="M104" s="155"/>
      <c r="N104" s="155"/>
      <c r="O104" s="155"/>
      <c r="P104" s="155"/>
      <c r="Q104" s="84">
        <v>2</v>
      </c>
      <c r="R104" s="155"/>
      <c r="S104" s="155"/>
      <c r="T104" s="155"/>
      <c r="U104" s="76">
        <v>1</v>
      </c>
      <c r="V104" s="77"/>
      <c r="W104" s="108"/>
      <c r="X104" s="97" t="s">
        <v>52</v>
      </c>
      <c r="Y104" s="117" t="s">
        <v>842</v>
      </c>
      <c r="Z104" s="68" t="s">
        <v>29</v>
      </c>
      <c r="AA104" s="69">
        <f t="shared" si="38"/>
        <v>0</v>
      </c>
      <c r="AB104" s="69">
        <f t="shared" si="39"/>
        <v>0</v>
      </c>
      <c r="AC104" s="103"/>
      <c r="AD104" s="22" t="s">
        <v>45</v>
      </c>
      <c r="AE104" s="22"/>
      <c r="AF104" s="72" t="s">
        <v>42</v>
      </c>
      <c r="AG104" s="73"/>
      <c r="AH104" s="23" t="s">
        <v>843</v>
      </c>
      <c r="AI104" s="323"/>
      <c r="AJ104" s="323"/>
      <c r="AK104" s="760"/>
      <c r="AL104" s="323"/>
      <c r="AM104" s="323"/>
      <c r="AN104" s="323"/>
      <c r="AO104" s="323"/>
      <c r="AP104" s="323"/>
      <c r="AQ104" s="323"/>
      <c r="AR104" s="76">
        <v>1</v>
      </c>
      <c r="AS104" s="70"/>
      <c r="AU104" s="97" t="s">
        <v>52</v>
      </c>
      <c r="AV104" s="116" t="s">
        <v>844</v>
      </c>
      <c r="AW104" s="68" t="s">
        <v>29</v>
      </c>
      <c r="AX104" s="69">
        <f t="shared" si="40"/>
        <v>0</v>
      </c>
      <c r="AY104" s="69">
        <f t="shared" si="41"/>
        <v>0</v>
      </c>
      <c r="AZ104" s="74"/>
      <c r="BA104" s="122" t="s">
        <v>77</v>
      </c>
      <c r="BB104" s="629" t="s">
        <v>50</v>
      </c>
      <c r="BC104" s="74"/>
      <c r="BD104" s="74"/>
      <c r="BE104" s="23" t="s">
        <v>57</v>
      </c>
      <c r="BF104" s="159"/>
      <c r="BG104" s="159"/>
      <c r="BH104" s="390"/>
      <c r="BI104" s="159"/>
      <c r="BJ104" s="159"/>
      <c r="BK104" s="159"/>
      <c r="BL104" s="159"/>
      <c r="BM104" s="159"/>
      <c r="BN104" s="159"/>
      <c r="BO104" s="76">
        <v>1</v>
      </c>
      <c r="BP104" s="28"/>
      <c r="BR104" s="389" t="s">
        <v>365</v>
      </c>
      <c r="BS104" s="82" t="s">
        <v>845</v>
      </c>
      <c r="BT104" s="720" t="s">
        <v>29</v>
      </c>
      <c r="BU104" s="102">
        <f t="shared" si="42"/>
        <v>1</v>
      </c>
      <c r="BV104" s="102">
        <f t="shared" si="43"/>
        <v>3</v>
      </c>
      <c r="BW104" s="393"/>
      <c r="BX104" s="620" t="s">
        <v>77</v>
      </c>
      <c r="BY104" s="402" t="s">
        <v>50</v>
      </c>
      <c r="BZ104" s="393"/>
      <c r="CA104" s="268"/>
      <c r="CB104" s="268" t="s">
        <v>846</v>
      </c>
      <c r="CC104" s="368"/>
      <c r="CD104" s="368"/>
      <c r="CE104" s="368"/>
      <c r="CF104" s="155"/>
      <c r="CG104" s="155"/>
      <c r="CH104" s="276">
        <v>1</v>
      </c>
      <c r="CI104" s="368"/>
      <c r="CJ104" s="368"/>
      <c r="CK104" s="761">
        <v>1</v>
      </c>
      <c r="CL104" s="762">
        <v>1</v>
      </c>
      <c r="CM104" s="473"/>
      <c r="CO104" s="237" t="s">
        <v>171</v>
      </c>
      <c r="CP104" s="117" t="s">
        <v>847</v>
      </c>
      <c r="CQ104" s="68" t="s">
        <v>93</v>
      </c>
      <c r="CR104" s="69">
        <f t="shared" si="44"/>
        <v>2</v>
      </c>
      <c r="CS104" s="69">
        <f t="shared" si="45"/>
        <v>2</v>
      </c>
      <c r="CT104" s="103"/>
      <c r="CU104" s="22" t="s">
        <v>68</v>
      </c>
      <c r="CV104" s="22"/>
      <c r="CW104" s="103"/>
      <c r="CX104" s="73"/>
      <c r="CY104" s="23" t="s">
        <v>57</v>
      </c>
      <c r="CZ104" s="302"/>
      <c r="DA104" s="302"/>
      <c r="DB104" s="302"/>
      <c r="DC104" s="302"/>
      <c r="DD104" s="385"/>
      <c r="DE104" s="302"/>
      <c r="DF104" s="85">
        <v>1</v>
      </c>
      <c r="DG104" s="302"/>
      <c r="DH104" s="302"/>
      <c r="DI104" s="763">
        <v>1</v>
      </c>
      <c r="DJ104" s="74"/>
    </row>
    <row r="105" spans="1:114" ht="190.5" customHeight="1" outlineLevel="1" thickBot="1" x14ac:dyDescent="0.45">
      <c r="A105" s="97" t="s">
        <v>52</v>
      </c>
      <c r="B105" s="387" t="s">
        <v>848</v>
      </c>
      <c r="C105" s="68" t="s">
        <v>36</v>
      </c>
      <c r="D105" s="69">
        <f t="shared" si="36"/>
        <v>0</v>
      </c>
      <c r="E105" s="69">
        <f t="shared" si="37"/>
        <v>0</v>
      </c>
      <c r="F105" s="158"/>
      <c r="G105" s="22" t="s">
        <v>45</v>
      </c>
      <c r="H105" s="248"/>
      <c r="I105" s="248"/>
      <c r="J105" s="82"/>
      <c r="K105" s="23" t="s">
        <v>849</v>
      </c>
      <c r="L105" s="155"/>
      <c r="M105" s="155"/>
      <c r="N105" s="155"/>
      <c r="O105" s="155"/>
      <c r="P105" s="155"/>
      <c r="Q105" s="155"/>
      <c r="R105" s="155"/>
      <c r="S105" s="155"/>
      <c r="T105" s="155"/>
      <c r="U105" s="76">
        <v>1</v>
      </c>
      <c r="V105" s="107"/>
      <c r="W105" s="108"/>
      <c r="X105" s="97" t="s">
        <v>52</v>
      </c>
      <c r="Y105" s="387" t="s">
        <v>850</v>
      </c>
      <c r="Z105" s="68" t="s">
        <v>29</v>
      </c>
      <c r="AA105" s="69">
        <f t="shared" si="38"/>
        <v>0</v>
      </c>
      <c r="AB105" s="69">
        <f t="shared" si="39"/>
        <v>0</v>
      </c>
      <c r="AC105" s="82"/>
      <c r="AD105" s="124" t="s">
        <v>77</v>
      </c>
      <c r="AE105" s="684" t="s">
        <v>50</v>
      </c>
      <c r="AF105" s="72" t="s">
        <v>42</v>
      </c>
      <c r="AG105" s="172"/>
      <c r="AH105" s="172" t="s">
        <v>57</v>
      </c>
      <c r="AI105" s="22"/>
      <c r="AJ105" s="22"/>
      <c r="AK105" s="22"/>
      <c r="AL105" s="22"/>
      <c r="AM105" s="22"/>
      <c r="AN105" s="22"/>
      <c r="AO105" s="22"/>
      <c r="AP105" s="22"/>
      <c r="AQ105" s="22"/>
      <c r="AR105" s="76">
        <v>1</v>
      </c>
      <c r="AS105" s="107"/>
      <c r="AU105" s="97" t="s">
        <v>52</v>
      </c>
      <c r="AV105" s="413" t="s">
        <v>851</v>
      </c>
      <c r="AW105" s="102" t="s">
        <v>29</v>
      </c>
      <c r="AX105" s="69">
        <f t="shared" si="40"/>
        <v>4</v>
      </c>
      <c r="AY105" s="69">
        <f t="shared" si="41"/>
        <v>4</v>
      </c>
      <c r="AZ105" s="22"/>
      <c r="BA105" s="22" t="s">
        <v>68</v>
      </c>
      <c r="BB105" s="118"/>
      <c r="BC105" s="72" t="s">
        <v>42</v>
      </c>
      <c r="BD105" s="173"/>
      <c r="BE105" s="173" t="s">
        <v>852</v>
      </c>
      <c r="BF105" s="302"/>
      <c r="BG105" s="302"/>
      <c r="BH105" s="155"/>
      <c r="BI105" s="84">
        <v>4</v>
      </c>
      <c r="BJ105" s="302"/>
      <c r="BK105" s="302"/>
      <c r="BL105" s="302"/>
      <c r="BM105" s="302"/>
      <c r="BN105" s="302"/>
      <c r="BO105" s="76">
        <v>0.5</v>
      </c>
      <c r="BP105" s="107"/>
      <c r="BR105" s="389" t="s">
        <v>365</v>
      </c>
      <c r="BS105" s="178" t="s">
        <v>853</v>
      </c>
      <c r="BT105" s="102" t="s">
        <v>29</v>
      </c>
      <c r="BU105" s="102">
        <f t="shared" si="42"/>
        <v>0</v>
      </c>
      <c r="BV105" s="102">
        <f t="shared" si="43"/>
        <v>0</v>
      </c>
      <c r="BW105" s="99"/>
      <c r="BX105" s="22" t="s">
        <v>45</v>
      </c>
      <c r="BY105" s="108"/>
      <c r="BZ105" s="99"/>
      <c r="CA105" s="99"/>
      <c r="CB105" s="173" t="s">
        <v>272</v>
      </c>
      <c r="CC105" s="159"/>
      <c r="CD105" s="159"/>
      <c r="CE105" s="159"/>
      <c r="CF105" s="159"/>
      <c r="CG105" s="159"/>
      <c r="CH105" s="159"/>
      <c r="CI105" s="159"/>
      <c r="CJ105" s="159"/>
      <c r="CK105" s="159"/>
      <c r="CL105" s="76">
        <v>1</v>
      </c>
      <c r="CM105" s="764"/>
      <c r="CN105" s="29"/>
      <c r="CO105" s="237" t="s">
        <v>171</v>
      </c>
      <c r="CP105" s="117" t="s">
        <v>854</v>
      </c>
      <c r="CQ105" s="102" t="s">
        <v>93</v>
      </c>
      <c r="CR105" s="69">
        <f t="shared" si="44"/>
        <v>0</v>
      </c>
      <c r="CS105" s="69">
        <f t="shared" si="45"/>
        <v>0</v>
      </c>
      <c r="CT105" s="73"/>
      <c r="CU105" s="22" t="s">
        <v>182</v>
      </c>
      <c r="CV105" s="118"/>
      <c r="CW105" s="74"/>
      <c r="CX105" s="172"/>
      <c r="CY105" s="23" t="s">
        <v>57</v>
      </c>
      <c r="CZ105" s="160"/>
      <c r="DA105" s="160"/>
      <c r="DB105" s="155"/>
      <c r="DC105" s="160"/>
      <c r="DD105" s="482"/>
      <c r="DE105" s="160"/>
      <c r="DF105" s="160"/>
      <c r="DG105" s="160"/>
      <c r="DH105" s="160"/>
      <c r="DI105" s="76">
        <v>1</v>
      </c>
      <c r="DJ105" s="74"/>
    </row>
    <row r="106" spans="1:114" ht="198" customHeight="1" outlineLevel="1" thickTop="1" thickBot="1" x14ac:dyDescent="0.3">
      <c r="A106" s="97" t="s">
        <v>52</v>
      </c>
      <c r="B106" s="117" t="s">
        <v>855</v>
      </c>
      <c r="C106" s="68" t="s">
        <v>36</v>
      </c>
      <c r="D106" s="69">
        <f t="shared" si="36"/>
        <v>0</v>
      </c>
      <c r="E106" s="69">
        <f t="shared" si="37"/>
        <v>0</v>
      </c>
      <c r="F106" s="103"/>
      <c r="G106" s="22" t="s">
        <v>45</v>
      </c>
      <c r="H106" s="22"/>
      <c r="I106" s="119" t="s">
        <v>42</v>
      </c>
      <c r="J106" s="23"/>
      <c r="K106" s="23" t="s">
        <v>856</v>
      </c>
      <c r="L106" s="160"/>
      <c r="M106" s="160"/>
      <c r="N106" s="160"/>
      <c r="O106" s="160"/>
      <c r="P106" s="160"/>
      <c r="Q106" s="160"/>
      <c r="R106" s="160"/>
      <c r="S106" s="160"/>
      <c r="T106" s="160"/>
      <c r="U106" s="76">
        <v>1</v>
      </c>
      <c r="V106" s="107"/>
      <c r="W106" s="108"/>
      <c r="X106" s="97" t="s">
        <v>52</v>
      </c>
      <c r="Y106" s="335" t="s">
        <v>857</v>
      </c>
      <c r="Z106" s="68" t="s">
        <v>29</v>
      </c>
      <c r="AA106" s="69">
        <f t="shared" si="38"/>
        <v>0</v>
      </c>
      <c r="AB106" s="69">
        <f t="shared" si="39"/>
        <v>0</v>
      </c>
      <c r="AC106" s="74"/>
      <c r="AD106" s="225" t="s">
        <v>68</v>
      </c>
      <c r="AE106" s="206"/>
      <c r="AF106" s="72" t="s">
        <v>42</v>
      </c>
      <c r="AG106" s="74"/>
      <c r="AH106" s="23" t="s">
        <v>57</v>
      </c>
      <c r="AI106" s="74"/>
      <c r="AJ106" s="74"/>
      <c r="AK106" s="206"/>
      <c r="AL106" s="74"/>
      <c r="AM106" s="74"/>
      <c r="AN106" s="74"/>
      <c r="AO106" s="74"/>
      <c r="AP106" s="74"/>
      <c r="AQ106" s="74"/>
      <c r="AR106" s="76">
        <v>1</v>
      </c>
      <c r="AS106" s="70"/>
      <c r="AU106" s="97" t="s">
        <v>52</v>
      </c>
      <c r="AV106" s="413" t="s">
        <v>858</v>
      </c>
      <c r="AW106" s="102" t="s">
        <v>29</v>
      </c>
      <c r="AX106" s="69">
        <f t="shared" si="40"/>
        <v>1</v>
      </c>
      <c r="AY106" s="69">
        <f t="shared" si="41"/>
        <v>1</v>
      </c>
      <c r="AZ106" s="22"/>
      <c r="BA106" s="407" t="s">
        <v>63</v>
      </c>
      <c r="BB106" s="118"/>
      <c r="BC106" s="72" t="s">
        <v>42</v>
      </c>
      <c r="BD106" s="173"/>
      <c r="BE106" s="140" t="s">
        <v>3</v>
      </c>
      <c r="BF106" s="84">
        <v>2</v>
      </c>
      <c r="BG106" s="302"/>
      <c r="BH106" s="155"/>
      <c r="BI106" s="155"/>
      <c r="BJ106" s="302"/>
      <c r="BK106" s="302"/>
      <c r="BL106" s="302"/>
      <c r="BM106" s="302"/>
      <c r="BN106" s="302"/>
      <c r="BO106" s="76">
        <v>0.5</v>
      </c>
      <c r="BP106" s="107"/>
      <c r="BR106" s="389" t="s">
        <v>365</v>
      </c>
      <c r="BS106" s="496" t="s">
        <v>859</v>
      </c>
      <c r="BT106" s="720" t="s">
        <v>29</v>
      </c>
      <c r="BU106" s="102">
        <f t="shared" si="42"/>
        <v>0</v>
      </c>
      <c r="BV106" s="102">
        <f t="shared" si="43"/>
        <v>0</v>
      </c>
      <c r="BW106" s="103"/>
      <c r="BX106" s="22" t="s">
        <v>45</v>
      </c>
      <c r="BY106" s="22"/>
      <c r="BZ106" s="74"/>
      <c r="CA106" s="73"/>
      <c r="CB106" s="23" t="s">
        <v>765</v>
      </c>
      <c r="CC106" s="160"/>
      <c r="CD106" s="160"/>
      <c r="CE106" s="160"/>
      <c r="CF106" s="160"/>
      <c r="CG106" s="160"/>
      <c r="CH106" s="155"/>
      <c r="CI106" s="160"/>
      <c r="CJ106" s="160"/>
      <c r="CK106" s="155"/>
      <c r="CL106" s="133">
        <v>1</v>
      </c>
      <c r="CM106" s="431"/>
      <c r="CO106" s="237" t="s">
        <v>171</v>
      </c>
      <c r="CP106" s="116" t="s">
        <v>860</v>
      </c>
      <c r="CQ106" s="68" t="s">
        <v>93</v>
      </c>
      <c r="CR106" s="69">
        <f t="shared" si="44"/>
        <v>1</v>
      </c>
      <c r="CS106" s="69">
        <f t="shared" si="45"/>
        <v>3</v>
      </c>
      <c r="CT106" s="22"/>
      <c r="CU106" s="22" t="s">
        <v>68</v>
      </c>
      <c r="CV106" s="118"/>
      <c r="CW106" s="118"/>
      <c r="CX106" s="173"/>
      <c r="CY106" s="173" t="s">
        <v>780</v>
      </c>
      <c r="CZ106" s="155"/>
      <c r="DA106" s="155"/>
      <c r="DB106" s="155"/>
      <c r="DC106" s="184">
        <v>1</v>
      </c>
      <c r="DD106" s="155"/>
      <c r="DE106" s="765"/>
      <c r="DF106" s="155"/>
      <c r="DG106" s="155"/>
      <c r="DH106" s="86">
        <v>1</v>
      </c>
      <c r="DI106" s="76">
        <v>1</v>
      </c>
      <c r="DJ106" s="77"/>
    </row>
    <row r="107" spans="1:114" ht="285.60000000000002" customHeight="1" outlineLevel="1" thickTop="1" thickBot="1" x14ac:dyDescent="0.45">
      <c r="A107" s="97" t="s">
        <v>52</v>
      </c>
      <c r="B107" s="391" t="s">
        <v>861</v>
      </c>
      <c r="C107" s="68" t="s">
        <v>36</v>
      </c>
      <c r="D107" s="69">
        <f t="shared" si="36"/>
        <v>0</v>
      </c>
      <c r="E107" s="69">
        <f t="shared" si="37"/>
        <v>0</v>
      </c>
      <c r="F107" s="268"/>
      <c r="G107" s="393" t="s">
        <v>63</v>
      </c>
      <c r="H107" s="393"/>
      <c r="I107" s="72" t="s">
        <v>42</v>
      </c>
      <c r="J107" s="131"/>
      <c r="K107" s="268" t="s">
        <v>536</v>
      </c>
      <c r="L107" s="660"/>
      <c r="M107" s="660"/>
      <c r="N107" s="660"/>
      <c r="O107" s="660"/>
      <c r="P107" s="660"/>
      <c r="Q107" s="660"/>
      <c r="R107" s="660"/>
      <c r="S107" s="660"/>
      <c r="T107" s="660"/>
      <c r="U107" s="76">
        <v>1</v>
      </c>
      <c r="V107" s="77"/>
      <c r="W107" s="108"/>
      <c r="X107" s="97" t="s">
        <v>52</v>
      </c>
      <c r="Y107" s="387" t="s">
        <v>862</v>
      </c>
      <c r="Z107" s="68" t="s">
        <v>29</v>
      </c>
      <c r="AA107" s="69">
        <f t="shared" si="38"/>
        <v>0</v>
      </c>
      <c r="AB107" s="69">
        <f t="shared" si="39"/>
        <v>0</v>
      </c>
      <c r="AC107" s="213"/>
      <c r="AD107" s="212" t="s">
        <v>182</v>
      </c>
      <c r="AE107" s="617"/>
      <c r="AF107" s="72" t="s">
        <v>42</v>
      </c>
      <c r="AG107" s="213"/>
      <c r="AH107" s="205" t="s">
        <v>551</v>
      </c>
      <c r="AI107" s="22"/>
      <c r="AJ107" s="22"/>
      <c r="AK107" s="22"/>
      <c r="AL107" s="22"/>
      <c r="AM107" s="22"/>
      <c r="AN107" s="22"/>
      <c r="AO107" s="22"/>
      <c r="AP107" s="22"/>
      <c r="AQ107" s="22"/>
      <c r="AR107" s="76">
        <v>1</v>
      </c>
      <c r="AS107" s="70"/>
      <c r="AU107" s="97" t="s">
        <v>52</v>
      </c>
      <c r="AV107" s="138" t="s">
        <v>863</v>
      </c>
      <c r="AW107" s="68" t="s">
        <v>36</v>
      </c>
      <c r="AX107" s="69">
        <f t="shared" si="40"/>
        <v>3.5</v>
      </c>
      <c r="AY107" s="69">
        <f t="shared" si="41"/>
        <v>3.5</v>
      </c>
      <c r="AZ107" s="74"/>
      <c r="BA107" s="407" t="s">
        <v>63</v>
      </c>
      <c r="BB107" s="74"/>
      <c r="BC107" s="74"/>
      <c r="BD107" s="74"/>
      <c r="BE107" s="140" t="s">
        <v>3</v>
      </c>
      <c r="BF107" s="252">
        <v>1</v>
      </c>
      <c r="BG107" s="403"/>
      <c r="BH107" s="403"/>
      <c r="BI107" s="703"/>
      <c r="BJ107" s="403"/>
      <c r="BK107" s="252">
        <v>1</v>
      </c>
      <c r="BL107" s="703"/>
      <c r="BM107" s="252">
        <v>1</v>
      </c>
      <c r="BN107" s="403"/>
      <c r="BO107" s="408">
        <v>1</v>
      </c>
      <c r="BP107" s="74"/>
      <c r="BR107" s="389" t="s">
        <v>365</v>
      </c>
      <c r="BS107" s="767" t="s">
        <v>864</v>
      </c>
      <c r="BT107" s="720" t="s">
        <v>29</v>
      </c>
      <c r="BU107" s="102">
        <f t="shared" si="42"/>
        <v>0</v>
      </c>
      <c r="BV107" s="102">
        <f t="shared" si="43"/>
        <v>0</v>
      </c>
      <c r="BW107" s="70"/>
      <c r="BX107" s="22" t="s">
        <v>45</v>
      </c>
      <c r="BY107" s="367"/>
      <c r="BZ107" s="74"/>
      <c r="CA107" s="187"/>
      <c r="CB107" s="23" t="s">
        <v>765</v>
      </c>
      <c r="CC107" s="155"/>
      <c r="CD107" s="155"/>
      <c r="CE107" s="155"/>
      <c r="CF107" s="155"/>
      <c r="CG107" s="155"/>
      <c r="CH107" s="155"/>
      <c r="CI107" s="155"/>
      <c r="CJ107" s="155"/>
      <c r="CK107" s="155"/>
      <c r="CL107" s="133">
        <v>1</v>
      </c>
      <c r="CM107" s="431"/>
      <c r="CN107" s="29"/>
      <c r="CO107" s="237" t="s">
        <v>171</v>
      </c>
      <c r="CP107" s="117" t="s">
        <v>865</v>
      </c>
      <c r="CQ107" s="68" t="s">
        <v>93</v>
      </c>
      <c r="CR107" s="69">
        <f>0.5*(CZ107+DA107+DB107)+DC107+DE107+2*(DF107+DG107)</f>
        <v>0</v>
      </c>
      <c r="CS107" s="69">
        <f>CZ107*0.5+DA107*0.5+DB107*0.5+DC107+DD107+DE107+2*(DF107+DG107+DH107)</f>
        <v>0</v>
      </c>
      <c r="CT107" s="103"/>
      <c r="CU107" s="22" t="s">
        <v>45</v>
      </c>
      <c r="CV107" s="22"/>
      <c r="CW107" s="103"/>
      <c r="CX107" s="73"/>
      <c r="CY107" s="23" t="s">
        <v>866</v>
      </c>
      <c r="CZ107" s="302"/>
      <c r="DA107" s="302"/>
      <c r="DB107" s="302"/>
      <c r="DC107" s="302"/>
      <c r="DD107" s="385"/>
      <c r="DE107" s="302"/>
      <c r="DF107" s="318"/>
      <c r="DG107" s="302"/>
      <c r="DH107" s="302"/>
      <c r="DI107" s="763">
        <v>1</v>
      </c>
      <c r="DJ107" s="74"/>
    </row>
    <row r="108" spans="1:114" ht="280.2" customHeight="1" outlineLevel="1" thickTop="1" thickBot="1" x14ac:dyDescent="0.35">
      <c r="A108" s="97" t="s">
        <v>52</v>
      </c>
      <c r="B108" s="391" t="s">
        <v>867</v>
      </c>
      <c r="C108" s="68" t="s">
        <v>36</v>
      </c>
      <c r="D108" s="69">
        <f t="shared" si="36"/>
        <v>0</v>
      </c>
      <c r="E108" s="69">
        <f t="shared" si="37"/>
        <v>0</v>
      </c>
      <c r="F108" s="268"/>
      <c r="G108" s="393" t="s">
        <v>45</v>
      </c>
      <c r="H108" s="393"/>
      <c r="I108" s="72" t="s">
        <v>42</v>
      </c>
      <c r="J108" s="127"/>
      <c r="K108" s="268" t="s">
        <v>868</v>
      </c>
      <c r="L108" s="660"/>
      <c r="M108" s="660"/>
      <c r="N108" s="660"/>
      <c r="O108" s="660"/>
      <c r="P108" s="660"/>
      <c r="Q108" s="660"/>
      <c r="R108" s="660"/>
      <c r="S108" s="660"/>
      <c r="T108" s="660"/>
      <c r="U108" s="76">
        <v>1</v>
      </c>
      <c r="V108" s="77"/>
      <c r="W108" s="108"/>
      <c r="X108" s="97" t="s">
        <v>52</v>
      </c>
      <c r="Y108" s="117" t="s">
        <v>869</v>
      </c>
      <c r="Z108" s="68" t="s">
        <v>29</v>
      </c>
      <c r="AA108" s="69">
        <f t="shared" si="38"/>
        <v>0</v>
      </c>
      <c r="AB108" s="69">
        <f t="shared" si="39"/>
        <v>0</v>
      </c>
      <c r="AC108" s="82"/>
      <c r="AD108" s="22" t="s">
        <v>63</v>
      </c>
      <c r="AE108" s="22"/>
      <c r="AF108" s="72" t="s">
        <v>42</v>
      </c>
      <c r="AG108" s="82"/>
      <c r="AH108" s="23" t="s">
        <v>359</v>
      </c>
      <c r="AI108" s="702"/>
      <c r="AJ108" s="702"/>
      <c r="AK108" s="766"/>
      <c r="AL108" s="702"/>
      <c r="AM108" s="702"/>
      <c r="AN108" s="702"/>
      <c r="AO108" s="702"/>
      <c r="AP108" s="702"/>
      <c r="AQ108" s="702"/>
      <c r="AR108" s="76">
        <v>1</v>
      </c>
      <c r="AS108" s="28"/>
      <c r="AU108" s="97" t="s">
        <v>52</v>
      </c>
      <c r="AV108" s="387" t="s">
        <v>870</v>
      </c>
      <c r="AW108" s="68" t="s">
        <v>36</v>
      </c>
      <c r="AX108" s="69">
        <f t="shared" si="40"/>
        <v>1</v>
      </c>
      <c r="AY108" s="69">
        <f t="shared" si="41"/>
        <v>3</v>
      </c>
      <c r="AZ108" s="103"/>
      <c r="BA108" s="22" t="s">
        <v>68</v>
      </c>
      <c r="BB108" s="22"/>
      <c r="BC108" s="70"/>
      <c r="BD108" s="73"/>
      <c r="BE108" s="23" t="s">
        <v>871</v>
      </c>
      <c r="BF108" s="155"/>
      <c r="BG108" s="155"/>
      <c r="BH108" s="155"/>
      <c r="BI108" s="155"/>
      <c r="BJ108" s="155"/>
      <c r="BK108" s="84">
        <v>1</v>
      </c>
      <c r="BL108" s="155"/>
      <c r="BM108" s="155"/>
      <c r="BN108" s="86">
        <v>1</v>
      </c>
      <c r="BO108" s="76">
        <v>1</v>
      </c>
      <c r="BP108" s="77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 s="29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</row>
    <row r="109" spans="1:114" ht="226.95" customHeight="1" outlineLevel="1" thickTop="1" x14ac:dyDescent="0.25">
      <c r="A109" s="97" t="s">
        <v>52</v>
      </c>
      <c r="B109" s="725" t="s">
        <v>872</v>
      </c>
      <c r="C109" s="717" t="s">
        <v>93</v>
      </c>
      <c r="D109" s="726">
        <f t="shared" si="36"/>
        <v>7</v>
      </c>
      <c r="E109" s="726">
        <f t="shared" si="37"/>
        <v>7</v>
      </c>
      <c r="F109" s="527"/>
      <c r="G109" s="607" t="s">
        <v>182</v>
      </c>
      <c r="H109" s="768"/>
      <c r="I109" s="329"/>
      <c r="J109" s="191"/>
      <c r="K109" s="606" t="s">
        <v>272</v>
      </c>
      <c r="L109" s="769"/>
      <c r="M109" s="769"/>
      <c r="N109" s="770"/>
      <c r="O109" s="731">
        <v>7</v>
      </c>
      <c r="P109" s="769"/>
      <c r="Q109" s="769"/>
      <c r="R109" s="769"/>
      <c r="S109" s="769"/>
      <c r="T109" s="769"/>
      <c r="U109" s="763">
        <v>1</v>
      </c>
      <c r="V109" s="771"/>
      <c r="W109" s="108"/>
      <c r="X109" s="97" t="s">
        <v>52</v>
      </c>
      <c r="Y109" s="117" t="s">
        <v>873</v>
      </c>
      <c r="Z109" s="68" t="s">
        <v>29</v>
      </c>
      <c r="AA109" s="69">
        <f t="shared" si="38"/>
        <v>0</v>
      </c>
      <c r="AB109" s="69">
        <f t="shared" si="39"/>
        <v>0</v>
      </c>
      <c r="AC109" s="74"/>
      <c r="AD109" s="225" t="s">
        <v>68</v>
      </c>
      <c r="AE109" s="206"/>
      <c r="AF109" s="72" t="s">
        <v>42</v>
      </c>
      <c r="AG109" s="74"/>
      <c r="AH109" s="23" t="s">
        <v>57</v>
      </c>
      <c r="AI109" s="74"/>
      <c r="AJ109" s="74"/>
      <c r="AK109" s="206"/>
      <c r="AL109" s="74"/>
      <c r="AM109" s="74"/>
      <c r="AN109" s="74"/>
      <c r="AO109" s="74"/>
      <c r="AP109" s="74"/>
      <c r="AQ109" s="105"/>
      <c r="AR109" s="76">
        <v>1</v>
      </c>
      <c r="AS109" s="28"/>
      <c r="AU109" s="97" t="s">
        <v>52</v>
      </c>
      <c r="AV109" s="116" t="s">
        <v>874</v>
      </c>
      <c r="AW109" s="68" t="s">
        <v>36</v>
      </c>
      <c r="AX109" s="69">
        <f t="shared" si="40"/>
        <v>0</v>
      </c>
      <c r="AY109" s="69">
        <f t="shared" si="41"/>
        <v>0</v>
      </c>
      <c r="AZ109" s="103"/>
      <c r="BA109" s="22" t="s">
        <v>45</v>
      </c>
      <c r="BB109" s="22"/>
      <c r="BC109" s="70"/>
      <c r="BD109" s="73"/>
      <c r="BE109" s="23" t="s">
        <v>875</v>
      </c>
      <c r="BF109" s="160"/>
      <c r="BG109" s="160"/>
      <c r="BH109" s="160"/>
      <c r="BI109" s="160"/>
      <c r="BJ109" s="160"/>
      <c r="BK109" s="155"/>
      <c r="BL109" s="160"/>
      <c r="BM109" s="160"/>
      <c r="BN109" s="155"/>
      <c r="BO109" s="76">
        <v>1</v>
      </c>
      <c r="BP109" s="107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30.4" customHeight="1" outlineLevel="1" x14ac:dyDescent="0.25">
      <c r="A110" s="97" t="s">
        <v>52</v>
      </c>
      <c r="B110" s="114" t="s">
        <v>307</v>
      </c>
      <c r="C110" s="68" t="s">
        <v>93</v>
      </c>
      <c r="D110" s="69">
        <f t="shared" si="36"/>
        <v>5</v>
      </c>
      <c r="E110" s="69">
        <f t="shared" si="37"/>
        <v>5</v>
      </c>
      <c r="F110" s="82"/>
      <c r="G110" s="22" t="s">
        <v>233</v>
      </c>
      <c r="H110" s="105"/>
      <c r="I110" s="72" t="s">
        <v>42</v>
      </c>
      <c r="J110" s="187"/>
      <c r="K110" s="23" t="s">
        <v>283</v>
      </c>
      <c r="L110" s="84">
        <v>2</v>
      </c>
      <c r="M110" s="160"/>
      <c r="N110" s="103"/>
      <c r="O110" s="160"/>
      <c r="P110" s="160"/>
      <c r="Q110" s="160"/>
      <c r="R110" s="84">
        <v>2</v>
      </c>
      <c r="S110" s="160"/>
      <c r="T110" s="160"/>
      <c r="U110" s="76">
        <v>1</v>
      </c>
      <c r="V110" s="77"/>
      <c r="W110" s="108"/>
      <c r="X110" s="97" t="s">
        <v>52</v>
      </c>
      <c r="Y110" s="130" t="s">
        <v>876</v>
      </c>
      <c r="Z110" s="68" t="s">
        <v>29</v>
      </c>
      <c r="AA110" s="69">
        <f>0.5*(AJ110+AK110+AL110)+AM110+AO110+2*(AP110+AQ110)</f>
        <v>0</v>
      </c>
      <c r="AB110" s="69">
        <f>AJ110*0.5+AK110*0.5+AL110*0.5+AM110+AN110+AO110+2*(AP110+AQ110+AR110)</f>
        <v>2</v>
      </c>
      <c r="AC110" s="103"/>
      <c r="AD110" s="225" t="s">
        <v>68</v>
      </c>
      <c r="AE110" s="225"/>
      <c r="AF110" s="225"/>
      <c r="AG110" s="225"/>
      <c r="AH110" s="131" t="s">
        <v>193</v>
      </c>
      <c r="AI110" s="74"/>
      <c r="AJ110" s="74"/>
      <c r="AK110" s="74"/>
      <c r="AL110" s="74"/>
      <c r="AM110" s="74"/>
      <c r="AN110" s="74"/>
      <c r="AO110" s="74"/>
      <c r="AP110" s="74"/>
      <c r="AQ110" s="74"/>
      <c r="AR110" s="100">
        <v>1</v>
      </c>
      <c r="AS110" s="28"/>
      <c r="AU110" s="772" t="s">
        <v>877</v>
      </c>
      <c r="AV110" s="387" t="s">
        <v>878</v>
      </c>
      <c r="AW110" s="68" t="s">
        <v>36</v>
      </c>
      <c r="AX110" s="69">
        <f t="shared" si="40"/>
        <v>0</v>
      </c>
      <c r="AY110" s="69">
        <f t="shared" si="41"/>
        <v>0</v>
      </c>
      <c r="AZ110" s="167"/>
      <c r="BA110" s="339" t="s">
        <v>45</v>
      </c>
      <c r="BB110" s="773"/>
      <c r="BC110" s="103"/>
      <c r="BD110" s="110" t="s">
        <v>13</v>
      </c>
      <c r="BE110" s="173" t="s">
        <v>91</v>
      </c>
      <c r="BF110" s="302"/>
      <c r="BG110" s="302"/>
      <c r="BH110" s="302"/>
      <c r="BI110" s="302"/>
      <c r="BJ110" s="302"/>
      <c r="BK110" s="302"/>
      <c r="BL110" s="302"/>
      <c r="BM110" s="302"/>
      <c r="BN110" s="302"/>
      <c r="BO110" s="76">
        <v>1</v>
      </c>
      <c r="BP110" s="77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192.75" customHeight="1" outlineLevel="1" x14ac:dyDescent="0.25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U111" s="772" t="s">
        <v>877</v>
      </c>
      <c r="AV111" s="117" t="s">
        <v>879</v>
      </c>
      <c r="AW111" s="68" t="s">
        <v>36</v>
      </c>
      <c r="AX111" s="69">
        <f t="shared" si="40"/>
        <v>0</v>
      </c>
      <c r="AY111" s="69">
        <f t="shared" si="41"/>
        <v>0</v>
      </c>
      <c r="AZ111" s="103"/>
      <c r="BA111" s="23" t="s">
        <v>68</v>
      </c>
      <c r="BB111" s="103"/>
      <c r="BC111" s="104"/>
      <c r="BD111" s="110" t="s">
        <v>13</v>
      </c>
      <c r="BE111" s="23" t="s">
        <v>57</v>
      </c>
      <c r="BF111" s="83"/>
      <c r="BG111" s="83"/>
      <c r="BH111" s="83"/>
      <c r="BI111" s="83"/>
      <c r="BJ111" s="83"/>
      <c r="BK111" s="83"/>
      <c r="BL111" s="83"/>
      <c r="BM111" s="83"/>
      <c r="BN111" s="83"/>
      <c r="BO111" s="76">
        <v>1</v>
      </c>
      <c r="BP111" s="107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M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2" customHeight="1" outlineLevel="1" x14ac:dyDescent="0.25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62"/>
      <c r="AU112" s="772" t="s">
        <v>877</v>
      </c>
      <c r="AV112" s="130" t="s">
        <v>880</v>
      </c>
      <c r="AW112" s="68" t="s">
        <v>36</v>
      </c>
      <c r="AX112" s="69">
        <f t="shared" si="40"/>
        <v>0</v>
      </c>
      <c r="AY112" s="69">
        <f t="shared" si="41"/>
        <v>0</v>
      </c>
      <c r="AZ112" s="131"/>
      <c r="BA112" s="22" t="s">
        <v>45</v>
      </c>
      <c r="BB112" s="367"/>
      <c r="BC112" s="131"/>
      <c r="BD112" s="131"/>
      <c r="BE112" s="23" t="s">
        <v>57</v>
      </c>
      <c r="BF112" s="314"/>
      <c r="BG112" s="314"/>
      <c r="BH112" s="314"/>
      <c r="BI112" s="314"/>
      <c r="BJ112" s="314"/>
      <c r="BK112" s="314"/>
      <c r="BL112" s="314"/>
      <c r="BM112" s="314"/>
      <c r="BN112" s="314"/>
      <c r="BO112" s="133">
        <v>1</v>
      </c>
      <c r="BP112" s="131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M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17.2" customHeight="1" outlineLevel="1" x14ac:dyDescent="0.25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M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52.4" customHeight="1" outlineLevel="1" x14ac:dyDescent="0.25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</row>
    <row r="115" spans="1:115" ht="23.25" customHeight="1" outlineLevel="1" x14ac:dyDescent="0.25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</row>
    <row r="116" spans="1:115" ht="17.399999999999999" outlineLevel="1" x14ac:dyDescent="0.25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</row>
    <row r="117" spans="1:115" ht="17.399999999999999" outlineLevel="1" x14ac:dyDescent="0.25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ht="17.399999999999999" outlineLevel="1" x14ac:dyDescent="0.25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399999999999999" outlineLevel="1" x14ac:dyDescent="0.25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399999999999999" outlineLevel="1" x14ac:dyDescent="0.25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399999999999999" outlineLevel="1" x14ac:dyDescent="0.25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ht="17.399999999999999" outlineLevel="1" x14ac:dyDescent="0.25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ht="17.399999999999999" outlineLevel="1" x14ac:dyDescent="0.25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ht="17.399999999999999" outlineLevel="1" x14ac:dyDescent="0.25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ht="17.399999999999999" outlineLevel="1" x14ac:dyDescent="0.25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s="108" customFormat="1" ht="13.8" outlineLevel="1" x14ac:dyDescent="0.25"/>
    <row r="127" spans="1:115" ht="17.399999999999999" x14ac:dyDescent="0.3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  <c r="DG127" s="32"/>
      <c r="DH127" s="32"/>
      <c r="DI127" s="32"/>
      <c r="DJ127" s="32"/>
      <c r="DK127" s="32"/>
    </row>
    <row r="128" spans="1:115" s="36" customFormat="1" ht="24.6" x14ac:dyDescent="0.25">
      <c r="A128" s="55" t="s">
        <v>150</v>
      </c>
      <c r="B128" s="39" t="s">
        <v>881</v>
      </c>
      <c r="C128" s="535" t="s">
        <v>29</v>
      </c>
      <c r="D128" s="41">
        <f>0.5*(L128+M128+N128)+O128+Q128+2*(R128+S128)</f>
        <v>0</v>
      </c>
      <c r="E128" s="536">
        <f>L128*0.5+M128*0.5+N128*0.5+O128+P128+Q128+2*(R128+S128+T128)</f>
        <v>0</v>
      </c>
      <c r="F128" s="43"/>
      <c r="G128" s="43"/>
      <c r="H128" s="43"/>
      <c r="I128" s="43"/>
      <c r="J128" s="43"/>
      <c r="K128" s="43"/>
      <c r="L128" s="44"/>
      <c r="M128" s="44"/>
      <c r="N128" s="44"/>
      <c r="O128" s="44"/>
      <c r="P128" s="44"/>
      <c r="Q128" s="44"/>
      <c r="R128" s="44"/>
      <c r="S128" s="44"/>
      <c r="T128" s="44"/>
      <c r="U128" s="45"/>
      <c r="V128" s="46">
        <f>SUM(U130:U156)</f>
        <v>7</v>
      </c>
      <c r="W128" s="32"/>
      <c r="X128" s="55" t="s">
        <v>143</v>
      </c>
      <c r="Y128" s="39" t="s">
        <v>882</v>
      </c>
      <c r="Z128" s="535" t="s">
        <v>29</v>
      </c>
      <c r="AA128" s="41">
        <f>0.5*(AI128+AJ128+AK128)+AL128+AN128+2*(AO128+AP128)</f>
        <v>8</v>
      </c>
      <c r="AB128" s="536">
        <f>AI128*0.5+AJ128*0.5+AK128*0.5+AL128+AM128+AN128+2*(AO128+AP128+AQ128)</f>
        <v>10</v>
      </c>
      <c r="AC128" s="43"/>
      <c r="AD128" s="43"/>
      <c r="AE128" s="43"/>
      <c r="AF128" s="43"/>
      <c r="AG128" s="43"/>
      <c r="AH128" s="43"/>
      <c r="AI128" s="44">
        <f>SUMIFS(AI130:AI136,Z130:Z136,Z128)</f>
        <v>0</v>
      </c>
      <c r="AJ128" s="44">
        <f>SUMIFS(AJ130:AJ136,Z130:Z136,Z128)</f>
        <v>0</v>
      </c>
      <c r="AK128" s="44">
        <f>SUMIFS(AK130:AK136,Z130:Z136,Z128)</f>
        <v>0</v>
      </c>
      <c r="AL128" s="44">
        <f>SUMIFS(AL130:AL136,Z130:Z136,Z128)</f>
        <v>0</v>
      </c>
      <c r="AM128" s="44">
        <f>SUMIFS(AM130:AM136,Z130:Z136,Z128)</f>
        <v>0</v>
      </c>
      <c r="AN128" s="44">
        <f>SUMIFS(AN130:AN136,Z130:Z136,Z128)</f>
        <v>0</v>
      </c>
      <c r="AO128" s="44">
        <f>SUMIFS(AO130:AO136,Z130:Z136,Z128)</f>
        <v>4</v>
      </c>
      <c r="AP128" s="44">
        <f>SUMIFS(AP130:AP136,Z130:Z136,Z128)</f>
        <v>0</v>
      </c>
      <c r="AQ128" s="44">
        <f>SUMIFS(AQ130:AQ136,Z130:Z136,Z128)</f>
        <v>1</v>
      </c>
      <c r="AR128" s="45"/>
      <c r="AS128" s="46">
        <f>SUM(AR130:AR156)</f>
        <v>8</v>
      </c>
      <c r="AT128" s="363"/>
      <c r="AU128" s="55" t="s">
        <v>143</v>
      </c>
      <c r="AV128" s="56" t="s">
        <v>883</v>
      </c>
      <c r="AW128" s="535" t="s">
        <v>29</v>
      </c>
      <c r="AX128" s="41">
        <f t="shared" ref="AX128:AX138" si="46">0.5*(BF128+BG128+BH128)+BI128+BK128+2*(BL128+BM128)</f>
        <v>8</v>
      </c>
      <c r="AY128" s="536">
        <f t="shared" ref="AY128:AY138" si="47">BF128*0.5+BG128*0.5+BH128*0.5+BI128+BJ128+BK128+2*(BL128+BM128+BN128)</f>
        <v>10</v>
      </c>
      <c r="AZ128" s="43"/>
      <c r="BA128" s="43"/>
      <c r="BB128" s="43"/>
      <c r="BC128" s="43"/>
      <c r="BD128" s="43"/>
      <c r="BE128" s="43"/>
      <c r="BF128" s="44">
        <f>SUMIFS(BF133:BF139,AW133:AW139,AW128)</f>
        <v>0</v>
      </c>
      <c r="BG128" s="44">
        <f>SUMIFS(BG133:BG139,AW133:AW139,AW128)</f>
        <v>0</v>
      </c>
      <c r="BH128" s="44">
        <f>SUMIFS(BH133:BH139,AW133:AW139,AW128)</f>
        <v>0</v>
      </c>
      <c r="BI128" s="44">
        <f>SUMIFS(BI133:BI139,AW133:AW139,AW128)</f>
        <v>4</v>
      </c>
      <c r="BJ128" s="44">
        <f>SUMIFS(BJ133:BJ139,AW133:AW139,AW128)</f>
        <v>0</v>
      </c>
      <c r="BK128" s="44">
        <f>SUMIFS(BK133:BK139,AW133:AW139,AW128)</f>
        <v>0</v>
      </c>
      <c r="BL128" s="44">
        <f>SUMIFS(BL133:BL139,AW133:AW139,AW128)</f>
        <v>2</v>
      </c>
      <c r="BM128" s="44">
        <f>SUMIFS(BM133:BM139,AW133:AW139,AW128)</f>
        <v>0</v>
      </c>
      <c r="BN128" s="44">
        <f>SUMIFS(BN133:BN139,AW133:AW139,AW128)</f>
        <v>1</v>
      </c>
      <c r="BO128" s="45"/>
      <c r="BP128" s="46">
        <f>SUM(BO130:BO140)</f>
        <v>11</v>
      </c>
      <c r="BQ128" s="29"/>
      <c r="BR128" s="55" t="s">
        <v>150</v>
      </c>
      <c r="BS128" s="39" t="s">
        <v>884</v>
      </c>
      <c r="BT128" s="535" t="s">
        <v>29</v>
      </c>
      <c r="BU128" s="41">
        <f ca="1">0.5*(CC128+CD128+CE128)+CF128+CH128+2*(CI128+CJ128)</f>
        <v>0</v>
      </c>
      <c r="BV128" s="536">
        <f ca="1">CC128*0.5+CD128*0.5+CE128*0.5+CF128+CG128+CH128+2*(CI128+CJ128+CK128)</f>
        <v>0</v>
      </c>
      <c r="BW128" s="43"/>
      <c r="BX128" s="43"/>
      <c r="BY128" s="43"/>
      <c r="BZ128" s="43"/>
      <c r="CA128" s="43"/>
      <c r="CB128" s="43"/>
      <c r="CC128" s="44" t="e">
        <f ca="1">SUMIFS(CC70:CC147,BT70:BT147,BT128)</f>
        <v>#VALUE!</v>
      </c>
      <c r="CD128" s="44" t="e">
        <f ca="1">SUMIFS(CD70:CD146,BT70:BT146,BT128)</f>
        <v>#VALUE!</v>
      </c>
      <c r="CE128" s="44" t="e">
        <f ca="1">SUMIFS(CE70:CE146,BT70:BT146,BT128)</f>
        <v>#VALUE!</v>
      </c>
      <c r="CF128" s="44" t="e">
        <f ca="1">SUMIFS(CF70:CF146,BT70:BT146,BT128)</f>
        <v>#VALUE!</v>
      </c>
      <c r="CG128" s="44" t="e">
        <f ca="1">SUMIFS(CG70:CG146,BT70:BT146,BT128)</f>
        <v>#VALUE!</v>
      </c>
      <c r="CH128" s="44">
        <f ca="1">SUMIFS(CH70:CH146,BT70:BT146,BT128)</f>
        <v>0</v>
      </c>
      <c r="CI128" s="44">
        <f ca="1">SUMIFS(CI70:CI146,BT70:BT146,BT128)</f>
        <v>0</v>
      </c>
      <c r="CJ128" s="44">
        <f ca="1">SUMIFS(CJ70:CJ146,BT70:BT146,BT128)</f>
        <v>0</v>
      </c>
      <c r="CK128" s="44">
        <f ca="1">SUMIFS(CK70:CK146,BT70:BT146,BT128)</f>
        <v>0</v>
      </c>
      <c r="CL128" s="45"/>
      <c r="CM128" s="46">
        <f>SUM(CL130:CL156)</f>
        <v>12</v>
      </c>
      <c r="CO128" s="55" t="s">
        <v>143</v>
      </c>
      <c r="CP128" s="56"/>
      <c r="CQ128" s="535" t="s">
        <v>29</v>
      </c>
      <c r="CR128" s="41">
        <f t="shared" ref="CR128:CR129" si="48">0.5*(CZ128+DA128+DB128)+DC128+DE128+2*(DF128+DG128)</f>
        <v>0</v>
      </c>
      <c r="CS128" s="536">
        <f t="shared" ref="CS128:CS129" si="49">CZ128*0.5+DA128*0.5+DB128*0.5+DC128+DD128+DE128+2*(DF128+DG128+DH128)</f>
        <v>0</v>
      </c>
      <c r="CT128" s="43"/>
      <c r="CU128" s="43"/>
      <c r="CV128" s="43"/>
      <c r="CW128" s="43"/>
      <c r="CX128" s="43"/>
      <c r="CY128" s="43"/>
      <c r="CZ128" s="44"/>
      <c r="DA128" s="44"/>
      <c r="DB128" s="44"/>
      <c r="DC128" s="44"/>
      <c r="DD128" s="44"/>
      <c r="DE128" s="44"/>
      <c r="DF128" s="44"/>
      <c r="DG128" s="44"/>
      <c r="DH128" s="44"/>
      <c r="DI128" s="45"/>
      <c r="DJ128" s="46">
        <f>SUM(DI130:DI156)</f>
        <v>4</v>
      </c>
    </row>
    <row r="129" spans="1:114" s="363" customFormat="1" ht="25.2" thickBot="1" x14ac:dyDescent="0.3">
      <c r="A129" s="55" t="s">
        <v>154</v>
      </c>
      <c r="B129" s="451"/>
      <c r="C129" s="535" t="s">
        <v>36</v>
      </c>
      <c r="D129" s="41">
        <f>0.5*(L129+M129+N129)+O129+Q129+2*(R129+S129)</f>
        <v>0</v>
      </c>
      <c r="E129" s="536">
        <f>L129*0.5+M129*0.5+N129*0.5+O129+P129+Q129+2*(R129+S129+T129)</f>
        <v>0</v>
      </c>
      <c r="F129" s="39"/>
      <c r="G129" s="39"/>
      <c r="H129" s="39"/>
      <c r="I129" s="39"/>
      <c r="J129" s="39"/>
      <c r="K129" s="39"/>
      <c r="L129" s="44"/>
      <c r="M129" s="44"/>
      <c r="N129" s="44"/>
      <c r="O129" s="44"/>
      <c r="P129" s="44"/>
      <c r="Q129" s="44"/>
      <c r="R129" s="44"/>
      <c r="S129" s="44"/>
      <c r="T129" s="44"/>
      <c r="U129" s="45"/>
      <c r="V129" s="46"/>
      <c r="W129" s="452"/>
      <c r="X129" s="55" t="s">
        <v>152</v>
      </c>
      <c r="Y129" s="39"/>
      <c r="Z129" s="535" t="s">
        <v>36</v>
      </c>
      <c r="AA129" s="41">
        <f>0.5*(AI129+AJ129+AK129)+AL129+AN129+2*(AO129+AP129)</f>
        <v>0</v>
      </c>
      <c r="AB129" s="536">
        <f>AI129*0.5+AJ129*0.5+AK129*0.5+AL129+AM129+AN129+2*(AO129+AP129+AQ129)</f>
        <v>0</v>
      </c>
      <c r="AC129" s="39"/>
      <c r="AD129" s="39"/>
      <c r="AE129" s="39"/>
      <c r="AF129" s="39"/>
      <c r="AG129" s="39"/>
      <c r="AH129" s="39"/>
      <c r="AI129" s="44">
        <f>SUMIFS(AI130:AI136,Z130:Z136,Z129)</f>
        <v>0</v>
      </c>
      <c r="AJ129" s="44">
        <f>SUMIFS(AJ130:AJ136,Z130:Z136,Z129)</f>
        <v>0</v>
      </c>
      <c r="AK129" s="44">
        <f>SUMIFS(AK130:AK136,Z130:Z136,Z129)</f>
        <v>0</v>
      </c>
      <c r="AL129" s="44">
        <f>SUMIFS(AL130:AL136,Z130:Z136,Z129)</f>
        <v>0</v>
      </c>
      <c r="AM129" s="44">
        <f>SUMIFS(AM130:AM136,Z130:Z136,Z129)</f>
        <v>0</v>
      </c>
      <c r="AN129" s="44">
        <f>SUMIFS(AN130:AN136,Z130:Z136,Z129)</f>
        <v>0</v>
      </c>
      <c r="AO129" s="44">
        <f>SUMIFS(AO130:AO136,Z130:Z136,Z129)</f>
        <v>0</v>
      </c>
      <c r="AP129" s="44">
        <f>SUMIFS(AP130:AP136,Z130:Z136,Z129)</f>
        <v>0</v>
      </c>
      <c r="AQ129" s="44">
        <f>SUMIFS(AQ130:AQ136,Z130:Z136,Z129)</f>
        <v>0</v>
      </c>
      <c r="AR129" s="45"/>
      <c r="AS129" s="46"/>
      <c r="AT129" s="108"/>
      <c r="AU129" s="55" t="s">
        <v>152</v>
      </c>
      <c r="AV129" s="39"/>
      <c r="AW129" s="535" t="s">
        <v>36</v>
      </c>
      <c r="AX129" s="41">
        <f t="shared" si="46"/>
        <v>0</v>
      </c>
      <c r="AY129" s="536">
        <f t="shared" si="47"/>
        <v>0</v>
      </c>
      <c r="AZ129" s="39"/>
      <c r="BA129" s="39"/>
      <c r="BB129" s="39"/>
      <c r="BC129" s="39"/>
      <c r="BD129" s="39"/>
      <c r="BE129" s="39"/>
      <c r="BF129" s="44">
        <f>SUMIFS(BF133:BF139,AW133:AW139,AW129)</f>
        <v>0</v>
      </c>
      <c r="BG129" s="44">
        <f>SUMIFS(BG133:BG139,AW133:AW139,AW129)</f>
        <v>0</v>
      </c>
      <c r="BH129" s="44">
        <f>SUMIFS(BH133:BH139,AW133:AW139,AW129)</f>
        <v>0</v>
      </c>
      <c r="BI129" s="44">
        <f>SUMIFS(BI133:BI139,AW133:AW139,AW129)</f>
        <v>0</v>
      </c>
      <c r="BJ129" s="44">
        <f>SUMIFS(BJ133:BJ139,AW133:AW139,AW129)</f>
        <v>0</v>
      </c>
      <c r="BK129" s="44">
        <f>SUMIFS(BK133:BK139,AW133:AW139,AW129)</f>
        <v>0</v>
      </c>
      <c r="BL129" s="44">
        <f>SUMIFS(BL133:BL139,AW133:AW139,AW129)</f>
        <v>0</v>
      </c>
      <c r="BM129" s="44">
        <f>SUMIFS(BM133:BM139,AW133:AW139,AW129)</f>
        <v>0</v>
      </c>
      <c r="BN129" s="44">
        <f>SUMIFS(BN133:BN139,AW133:AW139,AW129)</f>
        <v>0</v>
      </c>
      <c r="BO129" s="45"/>
      <c r="BP129" s="46"/>
      <c r="BQ129" s="454"/>
      <c r="BR129" s="55" t="s">
        <v>345</v>
      </c>
      <c r="BS129" s="56"/>
      <c r="BT129" s="535" t="s">
        <v>36</v>
      </c>
      <c r="BU129" s="41">
        <f ca="1">0.5*(CC129+CD129+CE129)+CF129+CH129+2*(CI129+CJ129)</f>
        <v>10</v>
      </c>
      <c r="BV129" s="536">
        <f ca="1">CC129*0.5+CD129*0.5+CE129*0.5+CF129+CG129+CH129+2*(CI129+CJ129+CK129)</f>
        <v>16</v>
      </c>
      <c r="BW129" s="39"/>
      <c r="BX129" s="39"/>
      <c r="BY129" s="39"/>
      <c r="BZ129" s="39"/>
      <c r="CA129" s="39"/>
      <c r="CB129" s="39"/>
      <c r="CC129" s="44" t="e">
        <f ca="1">SUMIFS(CC70:CC146,BT70:BT146,BT129)</f>
        <v>#VALUE!</v>
      </c>
      <c r="CD129" s="44" t="e">
        <f ca="1">SUMIFS(CD70:CD146,BT70:BT146,BT129)</f>
        <v>#VALUE!</v>
      </c>
      <c r="CE129" s="44" t="e">
        <f ca="1">SUMIFS(CE70:CE146,BT70:BT146,BT129)</f>
        <v>#VALUE!</v>
      </c>
      <c r="CF129" s="44" t="e">
        <f ca="1">SUMIFS(CF70:CF146,BT70:BT146,BT129)</f>
        <v>#VALUE!</v>
      </c>
      <c r="CG129" s="44" t="e">
        <f ca="1">SUMIFS(CG70:CG146,BT70:BT146,BT129)</f>
        <v>#VALUE!</v>
      </c>
      <c r="CH129" s="44">
        <f ca="1">SUMIFS(CH70:CH146,BT70:BT146,BT129)</f>
        <v>2</v>
      </c>
      <c r="CI129" s="44">
        <f ca="1">SUMIFS(CI70:CI146,BT70:BT146,BT129)</f>
        <v>1</v>
      </c>
      <c r="CJ129" s="44">
        <f ca="1">SUMIFS(CJ70:CJ146,BT70:BT146,BT129)</f>
        <v>3</v>
      </c>
      <c r="CK129" s="44">
        <f ca="1">SUMIFS(CK70:CK146,BT70:BT146,BT129)</f>
        <v>3</v>
      </c>
      <c r="CL129" s="45"/>
      <c r="CM129" s="64"/>
      <c r="CO129" s="55" t="s">
        <v>152</v>
      </c>
      <c r="CP129" s="39"/>
      <c r="CQ129" s="535" t="s">
        <v>36</v>
      </c>
      <c r="CR129" s="41">
        <f t="shared" si="48"/>
        <v>0</v>
      </c>
      <c r="CS129" s="536">
        <f t="shared" si="49"/>
        <v>0</v>
      </c>
      <c r="CT129" s="39"/>
      <c r="CU129" s="39"/>
      <c r="CV129" s="39"/>
      <c r="CW129" s="39"/>
      <c r="CX129" s="39"/>
      <c r="CY129" s="39"/>
      <c r="CZ129" s="44"/>
      <c r="DA129" s="44"/>
      <c r="DB129" s="44"/>
      <c r="DC129" s="44"/>
      <c r="DD129" s="44"/>
      <c r="DE129" s="44"/>
      <c r="DF129" s="44"/>
      <c r="DG129" s="44"/>
      <c r="DH129" s="44"/>
      <c r="DI129" s="45"/>
      <c r="DJ129" s="46"/>
    </row>
    <row r="130" spans="1:114" s="108" customFormat="1" ht="271.95" customHeight="1" outlineLevel="1" thickTop="1" thickBot="1" x14ac:dyDescent="0.45">
      <c r="A130" s="662" t="s">
        <v>674</v>
      </c>
      <c r="B130" s="130" t="s">
        <v>885</v>
      </c>
      <c r="C130" s="68" t="s">
        <v>29</v>
      </c>
      <c r="D130" s="69">
        <f t="shared" ref="D130" si="50">0.5*(L130+M130+N130)+O130+Q130+2*(R130+S130)</f>
        <v>0</v>
      </c>
      <c r="E130" s="69">
        <f t="shared" ref="E130" si="51">L130*0.5+M130*0.5+N130*0.5+O130+P130+Q130+2*(R130+S130+T130)</f>
        <v>0</v>
      </c>
      <c r="F130" s="74"/>
      <c r="G130" s="22" t="s">
        <v>68</v>
      </c>
      <c r="H130" s="74"/>
      <c r="I130" s="775" t="s">
        <v>42</v>
      </c>
      <c r="J130" s="74"/>
      <c r="K130" s="776" t="s">
        <v>193</v>
      </c>
      <c r="L130" s="159"/>
      <c r="M130" s="159"/>
      <c r="N130" s="159"/>
      <c r="O130" s="159"/>
      <c r="P130" s="159"/>
      <c r="Q130" s="159"/>
      <c r="R130" s="159"/>
      <c r="S130" s="159"/>
      <c r="T130" s="159"/>
      <c r="U130" s="100">
        <v>1</v>
      </c>
      <c r="V130" s="74"/>
      <c r="X130" s="270" t="s">
        <v>208</v>
      </c>
      <c r="Y130" s="391" t="s">
        <v>440</v>
      </c>
      <c r="Z130" s="102" t="s">
        <v>29</v>
      </c>
      <c r="AA130" s="102">
        <f t="shared" ref="AA130:AA136" si="52">0.5*(AI130+AJ130+AK130)+AL130+AN130+2*(AO130+AP130)</f>
        <v>8</v>
      </c>
      <c r="AB130" s="102">
        <f t="shared" ref="AB130:AB136" si="53">AI130*0.5+AJ130*0.5+AK130*0.5+AL130+AM130+AN130+2*(AO130+AP130+AQ130)</f>
        <v>10</v>
      </c>
      <c r="AC130" s="392"/>
      <c r="AD130" s="393" t="s">
        <v>441</v>
      </c>
      <c r="AE130" s="429"/>
      <c r="AF130" s="119" t="s">
        <v>42</v>
      </c>
      <c r="AG130" s="777"/>
      <c r="AH130" s="268" t="s">
        <v>442</v>
      </c>
      <c r="AI130" s="268"/>
      <c r="AJ130" s="268"/>
      <c r="AK130" s="268"/>
      <c r="AL130" s="268"/>
      <c r="AM130" s="268"/>
      <c r="AN130" s="268"/>
      <c r="AO130" s="252">
        <v>4</v>
      </c>
      <c r="AP130" s="268"/>
      <c r="AQ130" s="86">
        <v>1</v>
      </c>
      <c r="AR130" s="133">
        <v>1</v>
      </c>
      <c r="AS130" s="431"/>
      <c r="AU130" s="415" t="s">
        <v>380</v>
      </c>
      <c r="AV130" s="117" t="s">
        <v>886</v>
      </c>
      <c r="AW130" s="102" t="s">
        <v>29</v>
      </c>
      <c r="AX130" s="102">
        <f>0.5*(BF130+BG130+BH130)+BI130+BK130+2*(BL130+BM130)</f>
        <v>0</v>
      </c>
      <c r="AY130" s="102">
        <f>BF130*0.5+BG130*0.5+BH130*0.5+BI130+BJ130+BK130+2*(BL130+BM130+BN130)</f>
        <v>0</v>
      </c>
      <c r="AZ130" s="448"/>
      <c r="BA130" s="126" t="s">
        <v>68</v>
      </c>
      <c r="BB130" s="448"/>
      <c r="BC130" s="72" t="s">
        <v>42</v>
      </c>
      <c r="BD130" s="448"/>
      <c r="BE130" s="440" t="s">
        <v>887</v>
      </c>
      <c r="BF130" s="449"/>
      <c r="BG130" s="449"/>
      <c r="BH130" s="449"/>
      <c r="BI130" s="449"/>
      <c r="BJ130" s="449"/>
      <c r="BK130" s="449"/>
      <c r="BL130" s="449"/>
      <c r="BM130" s="449"/>
      <c r="BN130" s="445"/>
      <c r="BO130" s="76">
        <v>1</v>
      </c>
      <c r="BP130" s="77"/>
      <c r="BQ130" s="363"/>
      <c r="BR130" s="658"/>
      <c r="BS130" s="138" t="s">
        <v>888</v>
      </c>
      <c r="BT130" s="68" t="s">
        <v>29</v>
      </c>
      <c r="BU130" s="69">
        <f>0.5*(CC130+CD130+CE130)+CF130+CH130+2*(CI130+CJ130)</f>
        <v>0</v>
      </c>
      <c r="BV130" s="69">
        <f>CC130*0.5+CD130*0.5+CE130*0.5+CF130+CG130+CH130+2*(CI130+CJ130+CK130)</f>
        <v>0</v>
      </c>
      <c r="BW130" s="131"/>
      <c r="BX130" s="22" t="s">
        <v>45</v>
      </c>
      <c r="BY130" s="131"/>
      <c r="BZ130" s="131"/>
      <c r="CA130" s="131"/>
      <c r="CB130" s="173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630"/>
      <c r="CL130" s="774">
        <v>1</v>
      </c>
      <c r="CM130" s="131"/>
      <c r="CO130" s="137" t="s">
        <v>86</v>
      </c>
      <c r="CP130" s="138" t="s">
        <v>87</v>
      </c>
      <c r="CQ130" s="102" t="s">
        <v>29</v>
      </c>
      <c r="CR130" s="69">
        <f>0.5*(CZ130+DA130+DB130)+DC130+DE130+2*(DF130+DG130)</f>
        <v>1</v>
      </c>
      <c r="CS130" s="69">
        <f>CZ130*0.5+DA130*0.5+DB130*0.5+DC130+DD130+DE130+2*(DF130+DG130+DH130)</f>
        <v>1</v>
      </c>
      <c r="CT130" s="546"/>
      <c r="CU130" s="22" t="s">
        <v>88</v>
      </c>
      <c r="CV130" s="139" t="s">
        <v>89</v>
      </c>
      <c r="CW130" s="131"/>
      <c r="CX130" s="131"/>
      <c r="CY130" s="140" t="s">
        <v>3</v>
      </c>
      <c r="CZ130" s="141">
        <v>2</v>
      </c>
      <c r="DA130" s="131"/>
      <c r="DB130" s="131"/>
      <c r="DC130" s="131"/>
      <c r="DD130" s="131"/>
      <c r="DE130" s="131"/>
      <c r="DF130" s="131"/>
      <c r="DG130" s="131"/>
      <c r="DH130" s="131"/>
      <c r="DI130" s="142">
        <v>1</v>
      </c>
      <c r="DJ130" s="68"/>
    </row>
    <row r="131" spans="1:114" s="108" customFormat="1" ht="315" customHeight="1" outlineLevel="1" thickTop="1" thickBot="1" x14ac:dyDescent="0.45">
      <c r="A131" s="662" t="s">
        <v>674</v>
      </c>
      <c r="B131" s="861" t="s">
        <v>889</v>
      </c>
      <c r="C131" s="862" t="s">
        <v>29</v>
      </c>
      <c r="D131" s="863">
        <v>0</v>
      </c>
      <c r="E131" s="863">
        <v>0</v>
      </c>
      <c r="F131" s="1801" t="s">
        <v>890</v>
      </c>
      <c r="G131" s="1802"/>
      <c r="H131" s="1802"/>
      <c r="I131" s="1802"/>
      <c r="J131" s="1802"/>
      <c r="K131" s="1802"/>
      <c r="L131" s="1802"/>
      <c r="M131" s="1802"/>
      <c r="N131" s="1802"/>
      <c r="O131" s="1802"/>
      <c r="P131" s="1802"/>
      <c r="Q131" s="1802"/>
      <c r="R131" s="1802"/>
      <c r="S131" s="1802"/>
      <c r="T131" s="1803"/>
      <c r="U131" s="697">
        <v>1</v>
      </c>
      <c r="V131" s="698"/>
      <c r="X131" s="270" t="s">
        <v>208</v>
      </c>
      <c r="Y131" s="779" t="s">
        <v>891</v>
      </c>
      <c r="Z131" s="102" t="s">
        <v>29</v>
      </c>
      <c r="AA131" s="102">
        <f>0.5*(AI131+AJ131+AK131)+AL131+AN131+2*(AO131+AP131)</f>
        <v>0</v>
      </c>
      <c r="AB131" s="102">
        <f>AI131*0.5+AJ131*0.5+AK131*0.5+AL131+AM131+AN131+2*(AO131+AP131+AQ131)</f>
        <v>0</v>
      </c>
      <c r="AC131" s="131"/>
      <c r="AD131" s="22" t="s">
        <v>45</v>
      </c>
      <c r="AE131" s="131"/>
      <c r="AF131" s="131"/>
      <c r="AG131" s="131"/>
      <c r="AH131" s="205" t="s">
        <v>892</v>
      </c>
      <c r="AI131" s="131"/>
      <c r="AJ131" s="131"/>
      <c r="AK131" s="131"/>
      <c r="AL131" s="131"/>
      <c r="AM131" s="131"/>
      <c r="AN131" s="131"/>
      <c r="AO131" s="131"/>
      <c r="AP131" s="131"/>
      <c r="AQ131" s="131"/>
      <c r="AR131" s="133">
        <v>1</v>
      </c>
      <c r="AS131" s="131"/>
      <c r="AU131" s="415" t="s">
        <v>380</v>
      </c>
      <c r="AV131" s="138" t="s">
        <v>893</v>
      </c>
      <c r="AW131" s="102" t="s">
        <v>29</v>
      </c>
      <c r="AX131" s="102">
        <f>0.5*(BF131+BG131+BH131)+BI131+BK131+2*(BL131+BM131)</f>
        <v>0.5</v>
      </c>
      <c r="AY131" s="102">
        <f>BF131*0.5+BG131*0.5+BH131*0.5+BI131+BJ131+BK131+2*(BL131+BM131+BN131)</f>
        <v>0.5</v>
      </c>
      <c r="AZ131" s="74"/>
      <c r="BA131" s="126" t="s">
        <v>182</v>
      </c>
      <c r="BB131" s="436"/>
      <c r="BC131" s="72" t="s">
        <v>42</v>
      </c>
      <c r="BD131" s="74"/>
      <c r="BE131" s="140" t="s">
        <v>410</v>
      </c>
      <c r="BF131" s="252">
        <v>1</v>
      </c>
      <c r="BG131" s="159"/>
      <c r="BH131" s="159"/>
      <c r="BI131" s="159"/>
      <c r="BJ131" s="159"/>
      <c r="BK131" s="159"/>
      <c r="BL131" s="159"/>
      <c r="BM131" s="159"/>
      <c r="BN131" s="159"/>
      <c r="BO131" s="76">
        <v>1</v>
      </c>
      <c r="BP131" s="77"/>
      <c r="BQ131" s="62"/>
      <c r="BR131" s="658"/>
      <c r="BS131" s="138" t="s">
        <v>894</v>
      </c>
      <c r="BT131" s="68" t="s">
        <v>29</v>
      </c>
      <c r="BU131" s="69">
        <f>0.5*(CC131+CD131+CE131)+CF131+CH131+2*(CI131+CJ131)</f>
        <v>7.5</v>
      </c>
      <c r="BV131" s="69">
        <f>CC131*0.5+CD131*0.5+CE131*0.5+CF131+CG131+CH131+2*(CI131+CJ131+CK131)</f>
        <v>11.5</v>
      </c>
      <c r="BW131" s="131"/>
      <c r="BX131" s="22" t="s">
        <v>68</v>
      </c>
      <c r="BY131" s="131"/>
      <c r="BZ131" s="72" t="s">
        <v>42</v>
      </c>
      <c r="CA131" s="110" t="s">
        <v>13</v>
      </c>
      <c r="CB131" s="131" t="s">
        <v>895</v>
      </c>
      <c r="CC131" s="84">
        <v>1</v>
      </c>
      <c r="CD131" s="84">
        <v>6</v>
      </c>
      <c r="CE131" s="314"/>
      <c r="CF131" s="84">
        <v>4</v>
      </c>
      <c r="CG131" s="314"/>
      <c r="CH131" s="314"/>
      <c r="CI131" s="314"/>
      <c r="CJ131" s="634"/>
      <c r="CK131" s="86">
        <v>2</v>
      </c>
      <c r="CL131" s="778">
        <v>1</v>
      </c>
      <c r="CM131" s="131"/>
      <c r="CO131" s="137" t="s">
        <v>86</v>
      </c>
      <c r="CP131" s="138" t="s">
        <v>94</v>
      </c>
      <c r="CQ131" s="102" t="s">
        <v>29</v>
      </c>
      <c r="CR131" s="69">
        <f t="shared" ref="CR131" si="54">0.5*(CZ131+DA131+DB131)+DC131+DE131+2*(DF131+DG131)</f>
        <v>1</v>
      </c>
      <c r="CS131" s="69">
        <f t="shared" ref="CS131" si="55">CZ131*0.5+DA131*0.5+DB131*0.5+DC131+DD131+DE131+2*(DF131+DG131+DH131)</f>
        <v>1</v>
      </c>
      <c r="CT131" s="131"/>
      <c r="CU131" s="22" t="s">
        <v>63</v>
      </c>
      <c r="CV131" s="139"/>
      <c r="CW131" s="131"/>
      <c r="CX131" s="131"/>
      <c r="CY131" s="140" t="s">
        <v>3</v>
      </c>
      <c r="CZ131" s="141">
        <v>2</v>
      </c>
      <c r="DA131" s="131"/>
      <c r="DB131" s="131"/>
      <c r="DC131" s="131"/>
      <c r="DD131" s="131"/>
      <c r="DE131" s="131"/>
      <c r="DF131" s="131"/>
      <c r="DG131" s="131"/>
      <c r="DH131" s="131"/>
      <c r="DI131" s="76">
        <v>1</v>
      </c>
      <c r="DJ131" s="68"/>
    </row>
    <row r="132" spans="1:114" s="108" customFormat="1" ht="242.4" customHeight="1" outlineLevel="1" thickTop="1" thickBot="1" x14ac:dyDescent="0.35">
      <c r="B132" s="328" t="s">
        <v>896</v>
      </c>
      <c r="C132" s="68" t="s">
        <v>29</v>
      </c>
      <c r="D132" s="69">
        <f>0.5*(L132+M132+N132)+O132+Q132+2*(R132+S132)</f>
        <v>2</v>
      </c>
      <c r="E132" s="69">
        <f>L132*0.5+M132*0.5+N132*0.5+O132+P132+Q132+2*(R132+S132+T132)</f>
        <v>4</v>
      </c>
      <c r="F132" s="211"/>
      <c r="G132" s="150" t="s">
        <v>68</v>
      </c>
      <c r="H132" s="759"/>
      <c r="I132" s="588"/>
      <c r="J132" s="782"/>
      <c r="K132" s="755" t="s">
        <v>897</v>
      </c>
      <c r="L132" s="385"/>
      <c r="M132" s="385"/>
      <c r="N132" s="385"/>
      <c r="O132" s="85">
        <v>2</v>
      </c>
      <c r="P132" s="385"/>
      <c r="Q132" s="385"/>
      <c r="R132" s="385"/>
      <c r="S132" s="385"/>
      <c r="T132" s="783">
        <v>1</v>
      </c>
      <c r="U132" s="133">
        <v>1</v>
      </c>
      <c r="V132" s="431"/>
      <c r="X132" s="239" t="s">
        <v>173</v>
      </c>
      <c r="Y132" s="130" t="s">
        <v>898</v>
      </c>
      <c r="Z132" s="102" t="s">
        <v>29</v>
      </c>
      <c r="AA132" s="102">
        <f>0.5*(AI132+AJ132+AK132)+AL132+AN132+2*(AO132+AP132)</f>
        <v>0</v>
      </c>
      <c r="AB132" s="102">
        <f>AI132*0.5+AJ132*0.5+AK132*0.5+AL132+AM132+AN132+2*(AO132+AP132+AQ132)</f>
        <v>0</v>
      </c>
      <c r="AC132" s="99"/>
      <c r="AD132" s="22" t="s">
        <v>68</v>
      </c>
      <c r="AE132" s="99"/>
      <c r="AF132" s="99"/>
      <c r="AG132" s="99"/>
      <c r="AH132" s="131" t="s">
        <v>193</v>
      </c>
      <c r="AI132" s="99"/>
      <c r="AJ132" s="99"/>
      <c r="AK132" s="99"/>
      <c r="AL132" s="99"/>
      <c r="AM132" s="99"/>
      <c r="AN132" s="99"/>
      <c r="AO132" s="99"/>
      <c r="AP132" s="99"/>
      <c r="AQ132" s="99"/>
      <c r="AR132" s="133">
        <v>1</v>
      </c>
      <c r="AS132" s="431"/>
      <c r="AU132" s="270" t="s">
        <v>208</v>
      </c>
      <c r="AV132" s="179" t="s">
        <v>899</v>
      </c>
      <c r="AW132" s="102" t="s">
        <v>29</v>
      </c>
      <c r="AX132" s="102">
        <f>0.5*(BF132+BG132+BH132)+BI132+BK132+2*(BL132+BM132)</f>
        <v>3.5</v>
      </c>
      <c r="AY132" s="102">
        <f>BF132*0.5+BG132*0.5+BH132*0.5+BI132+BJ132+BK132+2*(BL132+BM132+BN132)</f>
        <v>4.5</v>
      </c>
      <c r="AZ132" s="225"/>
      <c r="BA132" s="22" t="s">
        <v>68</v>
      </c>
      <c r="BB132" s="131"/>
      <c r="BC132" s="780"/>
      <c r="BD132" s="131"/>
      <c r="BE132" s="131" t="s">
        <v>900</v>
      </c>
      <c r="BF132" s="128">
        <v>1</v>
      </c>
      <c r="BG132" s="314"/>
      <c r="BH132" s="314"/>
      <c r="BI132" s="128">
        <v>1</v>
      </c>
      <c r="BJ132" s="86">
        <v>1</v>
      </c>
      <c r="BK132" s="627"/>
      <c r="BL132" s="128">
        <v>1</v>
      </c>
      <c r="BM132" s="314"/>
      <c r="BN132" s="314"/>
      <c r="BO132" s="133">
        <v>1</v>
      </c>
      <c r="BP132" s="431"/>
      <c r="BR132" s="269" t="s">
        <v>206</v>
      </c>
      <c r="BS132" s="387" t="s">
        <v>901</v>
      </c>
      <c r="BT132" s="68" t="s">
        <v>36</v>
      </c>
      <c r="BU132" s="69">
        <f t="shared" ref="BU132:BU133" si="56">0.5*(CC132+CD132+CE132)+CF132+CH132+2*(CI132+CJ132)</f>
        <v>2</v>
      </c>
      <c r="BV132" s="69">
        <f t="shared" ref="BV132:BV133" si="57">CC132*0.5+CD132*0.5+CE132*0.5+CF132+CG132+CH132+2*(CI132+CJ132+CK132)</f>
        <v>4</v>
      </c>
      <c r="BW132" s="82"/>
      <c r="BX132" s="22" t="s">
        <v>68</v>
      </c>
      <c r="BY132" s="118"/>
      <c r="BZ132" s="72" t="s">
        <v>42</v>
      </c>
      <c r="CA132" s="173"/>
      <c r="CB132" s="173" t="s">
        <v>902</v>
      </c>
      <c r="CC132" s="302"/>
      <c r="CD132" s="302"/>
      <c r="CE132" s="302"/>
      <c r="CF132" s="302"/>
      <c r="CG132" s="302"/>
      <c r="CH132" s="302"/>
      <c r="CI132" s="84">
        <v>1</v>
      </c>
      <c r="CJ132" s="781"/>
      <c r="CK132" s="234">
        <v>1</v>
      </c>
      <c r="CL132" s="156">
        <v>1</v>
      </c>
      <c r="CM132" s="77"/>
      <c r="CO132" s="137" t="s">
        <v>86</v>
      </c>
      <c r="CP132" s="130" t="s">
        <v>101</v>
      </c>
      <c r="CQ132" s="102" t="s">
        <v>29</v>
      </c>
      <c r="CR132" s="69">
        <f>0.5*(CZ132+DA132+DB132)+DC132+DE132+2*(DF132+DG132)</f>
        <v>2</v>
      </c>
      <c r="CS132" s="69">
        <f>CZ132*0.5+DA132*0.5+DB132*0.5+DC132+DD132+DE132+2*(DF132+DG132+DH132)</f>
        <v>2</v>
      </c>
      <c r="CT132" s="546"/>
      <c r="CU132" s="22" t="s">
        <v>88</v>
      </c>
      <c r="CV132" s="139" t="s">
        <v>89</v>
      </c>
      <c r="CW132" s="131"/>
      <c r="CX132" s="131"/>
      <c r="CY132" s="140" t="s">
        <v>3</v>
      </c>
      <c r="CZ132" s="141">
        <v>4</v>
      </c>
      <c r="DA132" s="131"/>
      <c r="DB132" s="131"/>
      <c r="DC132" s="131"/>
      <c r="DD132" s="131"/>
      <c r="DE132" s="131"/>
      <c r="DF132" s="131"/>
      <c r="DG132" s="131"/>
      <c r="DH132" s="131"/>
      <c r="DI132" s="142">
        <v>1</v>
      </c>
      <c r="DJ132" s="68"/>
    </row>
    <row r="133" spans="1:114" s="108" customFormat="1" ht="238.95" customHeight="1" outlineLevel="1" thickTop="1" thickBot="1" x14ac:dyDescent="0.45">
      <c r="B133" s="117" t="s">
        <v>903</v>
      </c>
      <c r="C133" s="68" t="s">
        <v>29</v>
      </c>
      <c r="D133" s="69">
        <f>0.5*(L133+M133+N133)+O133+Q133+2*(R133+S133)</f>
        <v>2</v>
      </c>
      <c r="E133" s="69">
        <f>L133*0.5+M133*0.5+N133*0.5+O133+P133+Q133+2*(R133+S133+T133)</f>
        <v>4</v>
      </c>
      <c r="F133" s="116"/>
      <c r="G133" s="22" t="s">
        <v>68</v>
      </c>
      <c r="H133" s="118"/>
      <c r="I133" s="70"/>
      <c r="J133" s="27"/>
      <c r="K133" s="173" t="s">
        <v>897</v>
      </c>
      <c r="L133" s="302"/>
      <c r="M133" s="302"/>
      <c r="N133" s="302"/>
      <c r="O133" s="302"/>
      <c r="P133" s="302"/>
      <c r="Q133" s="302"/>
      <c r="R133" s="84">
        <v>1</v>
      </c>
      <c r="S133" s="302"/>
      <c r="T133" s="234">
        <v>1</v>
      </c>
      <c r="U133" s="76">
        <v>1</v>
      </c>
      <c r="V133" s="107"/>
      <c r="X133" s="239" t="s">
        <v>173</v>
      </c>
      <c r="Y133" s="130" t="s">
        <v>904</v>
      </c>
      <c r="Z133" s="102" t="s">
        <v>29</v>
      </c>
      <c r="AA133" s="102">
        <f>0.5*(AI133+AJ133+AK133)+AL133+AN133+2*(AO133+AP133)</f>
        <v>0</v>
      </c>
      <c r="AB133" s="102">
        <f>AI133*0.5+AJ133*0.5+AK133*0.5+AL133+AM133+AN133+2*(AO133+AP133+AQ133)</f>
        <v>0</v>
      </c>
      <c r="AC133" s="99"/>
      <c r="AD133" s="22" t="s">
        <v>68</v>
      </c>
      <c r="AE133" s="99"/>
      <c r="AF133" s="99"/>
      <c r="AG133" s="99"/>
      <c r="AH133" s="131" t="s">
        <v>193</v>
      </c>
      <c r="AI133" s="99"/>
      <c r="AJ133" s="99"/>
      <c r="AK133" s="99"/>
      <c r="AL133" s="99"/>
      <c r="AM133" s="99"/>
      <c r="AN133" s="99"/>
      <c r="AO133" s="99"/>
      <c r="AP133" s="99"/>
      <c r="AQ133" s="99"/>
      <c r="AR133" s="133">
        <v>1</v>
      </c>
      <c r="AS133" s="431"/>
      <c r="AU133" s="239" t="s">
        <v>173</v>
      </c>
      <c r="AV133" s="130" t="s">
        <v>905</v>
      </c>
      <c r="AW133" s="102" t="s">
        <v>29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99"/>
      <c r="BA133" s="22" t="s">
        <v>68</v>
      </c>
      <c r="BB133" s="99"/>
      <c r="BC133" s="99"/>
      <c r="BD133" s="99"/>
      <c r="BE133" s="131" t="s">
        <v>193</v>
      </c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76">
        <v>1</v>
      </c>
      <c r="BP133" s="77"/>
      <c r="BR133" s="269" t="s">
        <v>206</v>
      </c>
      <c r="BS133" s="117" t="s">
        <v>906</v>
      </c>
      <c r="BT133" s="68" t="s">
        <v>36</v>
      </c>
      <c r="BU133" s="69">
        <f t="shared" si="56"/>
        <v>0</v>
      </c>
      <c r="BV133" s="69">
        <f t="shared" si="57"/>
        <v>0</v>
      </c>
      <c r="BW133" s="82"/>
      <c r="BX133" s="22" t="s">
        <v>68</v>
      </c>
      <c r="BY133" s="74"/>
      <c r="BZ133" s="74"/>
      <c r="CA133" s="173"/>
      <c r="CB133" s="140" t="s">
        <v>907</v>
      </c>
      <c r="CC133" s="160"/>
      <c r="CD133" s="160"/>
      <c r="CE133" s="160"/>
      <c r="CF133" s="160"/>
      <c r="CG133" s="160"/>
      <c r="CH133" s="160"/>
      <c r="CI133" s="160"/>
      <c r="CJ133" s="160"/>
      <c r="CK133" s="330"/>
      <c r="CL133" s="76">
        <v>1</v>
      </c>
      <c r="CM133" s="107"/>
      <c r="CO133" s="986" t="s">
        <v>370</v>
      </c>
      <c r="CP133" s="987" t="s">
        <v>908</v>
      </c>
      <c r="CQ133" s="551" t="s">
        <v>29</v>
      </c>
      <c r="CR133" s="552">
        <f t="shared" ref="CR133" si="58">0.5*(CZ133+DA133+DB133)+DC133+DE133+2*(DF133+DG133)</f>
        <v>2</v>
      </c>
      <c r="CS133" s="552">
        <f t="shared" ref="CS133" si="59">CZ133*0.5+DA133*0.5+DB133*0.5+DC133+DD133+DE133+2*(DF133+DG133+DH133)</f>
        <v>2</v>
      </c>
      <c r="CT133" s="1795" t="s">
        <v>909</v>
      </c>
      <c r="CU133" s="1796"/>
      <c r="CV133" s="1796"/>
      <c r="CW133" s="1796"/>
      <c r="CX133" s="1796"/>
      <c r="CY133" s="1797"/>
      <c r="CZ133" s="601"/>
      <c r="DA133" s="601"/>
      <c r="DB133" s="601"/>
      <c r="DC133" s="601"/>
      <c r="DD133" s="601"/>
      <c r="DE133" s="601"/>
      <c r="DF133" s="184">
        <v>1</v>
      </c>
      <c r="DG133" s="601"/>
      <c r="DH133" s="601"/>
      <c r="DI133" s="988">
        <v>1</v>
      </c>
      <c r="DJ133" s="989"/>
    </row>
    <row r="134" spans="1:114" s="108" customFormat="1" ht="224.4" customHeight="1" outlineLevel="1" thickTop="1" thickBot="1" x14ac:dyDescent="0.3">
      <c r="B134" s="784" t="s">
        <v>910</v>
      </c>
      <c r="C134" s="68" t="s">
        <v>36</v>
      </c>
      <c r="D134" s="69">
        <f>0.5*(L134+M134+N134)+O134+Q134+2*(R134+S134)</f>
        <v>3</v>
      </c>
      <c r="E134" s="69">
        <f>L134*0.5+M134*0.5+N134*0.5+O134+P134+Q134+2*(R134+S134+T134)</f>
        <v>5</v>
      </c>
      <c r="F134" s="785"/>
      <c r="G134" s="786" t="s">
        <v>45</v>
      </c>
      <c r="H134" s="787"/>
      <c r="I134" s="768"/>
      <c r="J134" s="787"/>
      <c r="K134" s="787" t="s">
        <v>911</v>
      </c>
      <c r="L134" s="788"/>
      <c r="M134" s="788"/>
      <c r="N134" s="788"/>
      <c r="O134" s="789">
        <v>1</v>
      </c>
      <c r="P134" s="788"/>
      <c r="Q134" s="788"/>
      <c r="R134" s="789">
        <v>1</v>
      </c>
      <c r="S134" s="788"/>
      <c r="T134" s="790">
        <v>1</v>
      </c>
      <c r="U134" s="791">
        <v>1</v>
      </c>
      <c r="V134" s="792"/>
      <c r="X134" s="239" t="s">
        <v>173</v>
      </c>
      <c r="Y134" s="138" t="s">
        <v>481</v>
      </c>
      <c r="Z134" s="102" t="s">
        <v>29</v>
      </c>
      <c r="AA134" s="102">
        <f t="shared" si="52"/>
        <v>0</v>
      </c>
      <c r="AB134" s="102">
        <f t="shared" si="53"/>
        <v>0</v>
      </c>
      <c r="AC134" s="171"/>
      <c r="AD134" s="22" t="s">
        <v>63</v>
      </c>
      <c r="AE134" s="172"/>
      <c r="AF134" s="72" t="s">
        <v>42</v>
      </c>
      <c r="AG134" s="27"/>
      <c r="AH134" s="23" t="s">
        <v>166</v>
      </c>
      <c r="AI134" s="103"/>
      <c r="AJ134" s="103"/>
      <c r="AK134" s="103"/>
      <c r="AL134" s="103"/>
      <c r="AM134" s="103"/>
      <c r="AN134" s="103"/>
      <c r="AO134" s="103"/>
      <c r="AP134" s="103"/>
      <c r="AQ134" s="22"/>
      <c r="AR134" s="133">
        <v>1</v>
      </c>
      <c r="AS134" s="431"/>
      <c r="AU134" s="239" t="s">
        <v>173</v>
      </c>
      <c r="AV134" s="404" t="s">
        <v>912</v>
      </c>
      <c r="AW134" s="102" t="s">
        <v>29</v>
      </c>
      <c r="AX134" s="102">
        <f t="shared" si="46"/>
        <v>7</v>
      </c>
      <c r="AY134" s="102">
        <f t="shared" si="47"/>
        <v>7</v>
      </c>
      <c r="AZ134" s="278"/>
      <c r="BA134" s="225" t="s">
        <v>68</v>
      </c>
      <c r="BB134" s="875" t="s">
        <v>913</v>
      </c>
      <c r="BC134" s="72" t="s">
        <v>42</v>
      </c>
      <c r="BD134" s="278"/>
      <c r="BE134" s="131" t="s">
        <v>914</v>
      </c>
      <c r="BF134" s="403"/>
      <c r="BG134" s="169"/>
      <c r="BH134" s="403"/>
      <c r="BI134" s="252">
        <v>3</v>
      </c>
      <c r="BJ134" s="403"/>
      <c r="BK134" s="403"/>
      <c r="BL134" s="252">
        <v>2</v>
      </c>
      <c r="BM134" s="403"/>
      <c r="BN134" s="403"/>
      <c r="BO134" s="76">
        <v>1</v>
      </c>
      <c r="BP134" s="77"/>
      <c r="BR134" s="269" t="s">
        <v>206</v>
      </c>
      <c r="BS134" s="117" t="s">
        <v>915</v>
      </c>
      <c r="BT134" s="381" t="s">
        <v>36</v>
      </c>
      <c r="BU134" s="69">
        <f>0.5*(CC134+CD134+CE134)+CF134+CH134+2*(CI134+CJ134)</f>
        <v>0</v>
      </c>
      <c r="BV134" s="69">
        <f>CC134*0.5+CD134*0.5+CE134*0.5+CF134+CG134+CH134+2*(CI134+CJ134+CK134)</f>
        <v>0</v>
      </c>
      <c r="BW134" s="82"/>
      <c r="BX134" s="22" t="s">
        <v>68</v>
      </c>
      <c r="BY134" s="747"/>
      <c r="BZ134" s="119" t="s">
        <v>42</v>
      </c>
      <c r="CA134" s="23"/>
      <c r="CB134" s="23" t="s">
        <v>916</v>
      </c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76">
        <v>1</v>
      </c>
      <c r="CM134" s="28"/>
    </row>
    <row r="135" spans="1:114" s="108" customFormat="1" ht="259.5" customHeight="1" outlineLevel="1" thickBot="1" x14ac:dyDescent="0.45">
      <c r="A135" s="364" t="s">
        <v>318</v>
      </c>
      <c r="B135" s="80" t="s">
        <v>490</v>
      </c>
      <c r="C135" s="68" t="s">
        <v>36</v>
      </c>
      <c r="D135" s="69">
        <f t="shared" ref="D135:D136" si="60">0.5*(L135+M135+N135)+O135+Q135+2*(R135+S135)</f>
        <v>0</v>
      </c>
      <c r="E135" s="69">
        <f t="shared" ref="E135:E136" si="61">L135*0.5+M135*0.5+N135*0.5+O135+P135+Q135+2*(R135+S135+T135)</f>
        <v>0</v>
      </c>
      <c r="F135" s="82"/>
      <c r="G135" s="22" t="s">
        <v>63</v>
      </c>
      <c r="H135"/>
      <c r="I135" s="72" t="s">
        <v>42</v>
      </c>
      <c r="J135" s="173"/>
      <c r="K135" s="23" t="s">
        <v>491</v>
      </c>
      <c r="L135" s="83"/>
      <c r="M135" s="301"/>
      <c r="N135" s="83"/>
      <c r="O135" s="301"/>
      <c r="P135" s="83"/>
      <c r="Q135" s="83"/>
      <c r="R135" s="83"/>
      <c r="S135" s="83"/>
      <c r="T135" s="302"/>
      <c r="U135" s="495">
        <v>1</v>
      </c>
      <c r="V135" s="190"/>
      <c r="X135" s="239" t="s">
        <v>173</v>
      </c>
      <c r="Y135" s="391" t="s">
        <v>917</v>
      </c>
      <c r="Z135" s="81" t="s">
        <v>29</v>
      </c>
      <c r="AA135" s="102">
        <f t="shared" si="52"/>
        <v>0</v>
      </c>
      <c r="AB135" s="102">
        <f t="shared" si="53"/>
        <v>0</v>
      </c>
      <c r="AC135" s="793"/>
      <c r="AD135" s="212" t="s">
        <v>68</v>
      </c>
      <c r="AE135" s="638"/>
      <c r="AF135" s="669" t="s">
        <v>42</v>
      </c>
      <c r="AG135" s="24"/>
      <c r="AH135" s="205" t="s">
        <v>892</v>
      </c>
      <c r="AI135" s="617"/>
      <c r="AJ135" s="617"/>
      <c r="AK135" s="617"/>
      <c r="AL135" s="617"/>
      <c r="AM135" s="617"/>
      <c r="AN135" s="617"/>
      <c r="AO135" s="617"/>
      <c r="AP135" s="617"/>
      <c r="AQ135" s="212"/>
      <c r="AR135" s="133">
        <v>1</v>
      </c>
      <c r="AS135" s="431"/>
      <c r="AU135" s="239" t="s">
        <v>173</v>
      </c>
      <c r="AV135" s="779" t="s">
        <v>918</v>
      </c>
      <c r="AW135" s="102" t="s">
        <v>29</v>
      </c>
      <c r="AX135" s="102">
        <f>0.5*(BF135+BG135+BH135)+BI135+BK135+2*(BL135+BM135)</f>
        <v>0</v>
      </c>
      <c r="AY135" s="102">
        <f>BF135*0.5+BG135*0.5+BH135*0.5+BI135+BJ135+BK135+2*(BL135+BM135+BN135)</f>
        <v>0</v>
      </c>
      <c r="AZ135" s="131"/>
      <c r="BA135" s="22" t="s">
        <v>45</v>
      </c>
      <c r="BB135" s="131"/>
      <c r="BC135" s="131"/>
      <c r="BD135" s="131"/>
      <c r="BE135" s="23" t="s">
        <v>57</v>
      </c>
      <c r="BF135" s="314"/>
      <c r="BG135" s="314"/>
      <c r="BH135" s="314"/>
      <c r="BI135" s="314"/>
      <c r="BJ135" s="314"/>
      <c r="BK135" s="314"/>
      <c r="BL135" s="314"/>
      <c r="BM135" s="314"/>
      <c r="BN135" s="314"/>
      <c r="BO135" s="133">
        <v>1</v>
      </c>
      <c r="BP135" s="131"/>
      <c r="BR135" s="269" t="s">
        <v>206</v>
      </c>
      <c r="BS135" s="130" t="s">
        <v>919</v>
      </c>
      <c r="BT135" s="68" t="s">
        <v>36</v>
      </c>
      <c r="BU135" s="69">
        <f>0.5*(CC135+CD135+CE135)+CF135+CH135+2*(CI135+CJ135)</f>
        <v>0</v>
      </c>
      <c r="BV135" s="69">
        <f>CC135*0.5+CD135*0.5+CE135*0.5+CF135+CG135+CH135+2*(CI135+CJ135+CK135)</f>
        <v>0</v>
      </c>
      <c r="BW135" s="74"/>
      <c r="BX135" s="225" t="s">
        <v>68</v>
      </c>
      <c r="BY135" s="103"/>
      <c r="BZ135" s="74"/>
      <c r="CA135" s="74"/>
      <c r="CB135" s="140" t="s">
        <v>920</v>
      </c>
      <c r="CC135" s="390"/>
      <c r="CD135" s="144"/>
      <c r="CE135" s="409"/>
      <c r="CF135" s="409"/>
      <c r="CG135" s="409"/>
      <c r="CH135" s="409"/>
      <c r="CI135" s="144"/>
      <c r="CJ135" s="390"/>
      <c r="CK135" s="390"/>
      <c r="CL135" s="228">
        <v>1</v>
      </c>
      <c r="CM135" s="74"/>
    </row>
    <row r="136" spans="1:114" s="108" customFormat="1" ht="267.75" customHeight="1" outlineLevel="1" thickTop="1" thickBot="1" x14ac:dyDescent="0.3">
      <c r="B136" s="387" t="s">
        <v>921</v>
      </c>
      <c r="C136" s="102" t="s">
        <v>36</v>
      </c>
      <c r="D136" s="69">
        <f t="shared" si="60"/>
        <v>2</v>
      </c>
      <c r="E136" s="69">
        <f t="shared" si="61"/>
        <v>2</v>
      </c>
      <c r="F136" s="116"/>
      <c r="G136" s="22" t="s">
        <v>63</v>
      </c>
      <c r="H136" s="383"/>
      <c r="I136" s="145"/>
      <c r="J136" s="23"/>
      <c r="K136" s="173" t="s">
        <v>922</v>
      </c>
      <c r="L136" s="302"/>
      <c r="M136" s="302"/>
      <c r="N136" s="302"/>
      <c r="O136" s="144"/>
      <c r="P136" s="302"/>
      <c r="Q136" s="494"/>
      <c r="R136" s="84">
        <v>1</v>
      </c>
      <c r="S136" s="781"/>
      <c r="T136" s="302"/>
      <c r="U136" s="156">
        <v>1</v>
      </c>
      <c r="V136" s="77"/>
      <c r="X136" s="239" t="s">
        <v>173</v>
      </c>
      <c r="Y136" s="179" t="s">
        <v>923</v>
      </c>
      <c r="Z136" s="102" t="s">
        <v>29</v>
      </c>
      <c r="AA136" s="102">
        <f t="shared" si="52"/>
        <v>0</v>
      </c>
      <c r="AB136" s="102">
        <f t="shared" si="53"/>
        <v>0</v>
      </c>
      <c r="AC136" s="225"/>
      <c r="AD136" s="225" t="s">
        <v>68</v>
      </c>
      <c r="AE136" s="225"/>
      <c r="AF136" s="225"/>
      <c r="AG136" s="131"/>
      <c r="AH136" s="205" t="s">
        <v>892</v>
      </c>
      <c r="AI136" s="225"/>
      <c r="AJ136" s="225"/>
      <c r="AK136" s="225"/>
      <c r="AL136" s="225"/>
      <c r="AM136" s="225"/>
      <c r="AN136" s="225"/>
      <c r="AO136" s="225"/>
      <c r="AP136" s="225"/>
      <c r="AQ136" s="225"/>
      <c r="AR136" s="133">
        <v>1</v>
      </c>
      <c r="AS136" s="431"/>
      <c r="AU136" s="415" t="s">
        <v>380</v>
      </c>
      <c r="AV136" s="117" t="s">
        <v>924</v>
      </c>
      <c r="AW136" s="102" t="s">
        <v>29</v>
      </c>
      <c r="AX136" s="102">
        <f t="shared" si="46"/>
        <v>0</v>
      </c>
      <c r="AY136" s="102">
        <f t="shared" si="47"/>
        <v>0</v>
      </c>
      <c r="AZ136" s="448"/>
      <c r="BA136" s="440" t="s">
        <v>45</v>
      </c>
      <c r="BB136" s="448"/>
      <c r="BC136" s="74"/>
      <c r="BD136" s="448"/>
      <c r="BE136" s="173" t="s">
        <v>91</v>
      </c>
      <c r="BF136" s="449"/>
      <c r="BG136" s="449"/>
      <c r="BH136" s="449"/>
      <c r="BI136" s="449"/>
      <c r="BJ136" s="449"/>
      <c r="BK136" s="449"/>
      <c r="BL136" s="449"/>
      <c r="BM136" s="449"/>
      <c r="BN136" s="445"/>
      <c r="BO136" s="76">
        <v>1</v>
      </c>
      <c r="BP136" s="77"/>
      <c r="BR136" s="269" t="s">
        <v>206</v>
      </c>
      <c r="BS136" s="631" t="s">
        <v>925</v>
      </c>
      <c r="BT136" s="381" t="s">
        <v>36</v>
      </c>
      <c r="BU136" s="170">
        <f>0.5*(CC136+CD136+CE136)+CF136+CH136+2*(CI136+CJ136)</f>
        <v>3</v>
      </c>
      <c r="BV136" s="170">
        <f>CC136*0.5+CD136*0.5+CE136*0.5+CF136+CG136+CH136+2*(CI136+CJ136+CK136)</f>
        <v>3</v>
      </c>
      <c r="BW136" s="197"/>
      <c r="BX136" s="197" t="s">
        <v>68</v>
      </c>
      <c r="BY136" s="295"/>
      <c r="BZ136" s="119" t="s">
        <v>42</v>
      </c>
      <c r="CA136" s="735"/>
      <c r="CB136" s="735" t="s">
        <v>926</v>
      </c>
      <c r="CC136" s="419"/>
      <c r="CD136" s="419"/>
      <c r="CE136" s="419"/>
      <c r="CF136" s="419"/>
      <c r="CG136" s="419"/>
      <c r="CH136" s="324">
        <v>1</v>
      </c>
      <c r="CI136" s="419"/>
      <c r="CJ136" s="234">
        <v>1</v>
      </c>
      <c r="CK136" s="476"/>
      <c r="CL136" s="228">
        <v>1</v>
      </c>
      <c r="CM136" s="484"/>
      <c r="CN136" s="36"/>
    </row>
    <row r="137" spans="1:114" s="108" customFormat="1" ht="291" customHeight="1" outlineLevel="1" thickTop="1" thickBot="1" x14ac:dyDescent="0.45">
      <c r="Y137" s="116" t="s">
        <v>232</v>
      </c>
      <c r="Z137" s="102" t="s">
        <v>29</v>
      </c>
      <c r="AA137" s="69">
        <f>0.5*(AI137+AJ137+AK137)+AL137+AN137+2*(AO137+AP137)</f>
        <v>1</v>
      </c>
      <c r="AB137" s="69">
        <f>AI137*0.5+AJ137*0.5+AK137*0.5+AL137+AM137+AN137+2*(AO137+AP137+AQ137)</f>
        <v>1</v>
      </c>
      <c r="AC137" s="116"/>
      <c r="AD137" s="22" t="s">
        <v>233</v>
      </c>
      <c r="AE137" s="173" t="s">
        <v>234</v>
      </c>
      <c r="AF137" s="286"/>
      <c r="AG137" s="287"/>
      <c r="AH137" s="140" t="s">
        <v>3</v>
      </c>
      <c r="AI137" s="84">
        <v>2</v>
      </c>
      <c r="AJ137" s="155"/>
      <c r="AK137" s="155"/>
      <c r="AL137" s="155"/>
      <c r="AM137" s="155"/>
      <c r="AN137" s="155"/>
      <c r="AO137" s="155"/>
      <c r="AP137" s="155"/>
      <c r="AQ137" s="155"/>
      <c r="AR137" s="76">
        <v>1</v>
      </c>
      <c r="AS137" s="225"/>
      <c r="AU137" s="415" t="s">
        <v>380</v>
      </c>
      <c r="AV137" s="138" t="s">
        <v>927</v>
      </c>
      <c r="AW137" s="102" t="s">
        <v>29</v>
      </c>
      <c r="AX137" s="102">
        <f t="shared" si="46"/>
        <v>0</v>
      </c>
      <c r="AY137" s="102">
        <f t="shared" si="47"/>
        <v>0</v>
      </c>
      <c r="AZ137" s="99"/>
      <c r="BA137" s="440" t="s">
        <v>45</v>
      </c>
      <c r="BB137" s="99"/>
      <c r="BC137" s="99"/>
      <c r="BD137" s="99"/>
      <c r="BE137" s="131" t="s">
        <v>193</v>
      </c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76">
        <v>1</v>
      </c>
      <c r="BP137" s="77"/>
      <c r="BR137" s="269" t="s">
        <v>206</v>
      </c>
      <c r="BS137" s="116" t="s">
        <v>928</v>
      </c>
      <c r="BT137" s="381" t="s">
        <v>36</v>
      </c>
      <c r="BU137" s="69">
        <f>0.5*(CC137+CD137+CE137)+CF137+CH137+2*(CI137+CJ137)</f>
        <v>2</v>
      </c>
      <c r="BV137" s="69">
        <f>CC137*0.5+CD137*0.5+CE137*0.5+CF137+CG137+CH137+2*(CI137+CJ137+CK137)</f>
        <v>4</v>
      </c>
      <c r="BW137" s="82"/>
      <c r="BX137" s="22" t="s">
        <v>68</v>
      </c>
      <c r="BY137" s="22"/>
      <c r="BZ137" s="22"/>
      <c r="CA137" s="23"/>
      <c r="CB137" s="23" t="s">
        <v>929</v>
      </c>
      <c r="CC137" s="155"/>
      <c r="CD137" s="155"/>
      <c r="CE137" s="155"/>
      <c r="CF137" s="155"/>
      <c r="CG137" s="155"/>
      <c r="CH137" s="155"/>
      <c r="CI137" s="155"/>
      <c r="CJ137" s="85">
        <v>1</v>
      </c>
      <c r="CK137" s="234">
        <v>1</v>
      </c>
      <c r="CL137" s="76">
        <v>1</v>
      </c>
      <c r="CM137" s="74"/>
      <c r="CN137" s="36"/>
    </row>
    <row r="138" spans="1:114" s="108" customFormat="1" ht="213" customHeight="1" outlineLevel="1" thickTop="1" thickBot="1" x14ac:dyDescent="0.3">
      <c r="AU138" s="415" t="s">
        <v>380</v>
      </c>
      <c r="AV138" s="794" t="s">
        <v>930</v>
      </c>
      <c r="AW138" s="479" t="s">
        <v>29</v>
      </c>
      <c r="AX138" s="479">
        <f t="shared" si="46"/>
        <v>0</v>
      </c>
      <c r="AY138" s="479">
        <f t="shared" si="47"/>
        <v>0</v>
      </c>
      <c r="AZ138" s="795"/>
      <c r="BA138" s="796" t="s">
        <v>45</v>
      </c>
      <c r="BB138" s="795"/>
      <c r="BC138" s="74"/>
      <c r="BD138" s="795"/>
      <c r="BE138" s="173" t="s">
        <v>91</v>
      </c>
      <c r="BF138" s="797"/>
      <c r="BG138" s="797"/>
      <c r="BH138" s="797"/>
      <c r="BI138" s="797"/>
      <c r="BJ138" s="797"/>
      <c r="BK138" s="797"/>
      <c r="BL138" s="797"/>
      <c r="BM138" s="797"/>
      <c r="BN138" s="798"/>
      <c r="BO138" s="76">
        <v>1</v>
      </c>
      <c r="BP138" s="77"/>
      <c r="BR138" s="269" t="s">
        <v>206</v>
      </c>
      <c r="BS138" s="80" t="s">
        <v>931</v>
      </c>
      <c r="BT138" s="102" t="s">
        <v>36</v>
      </c>
      <c r="BU138" s="69">
        <f t="shared" ref="BU138" si="62">0.5*(CC138+CD138+CE138)+CF138+CH138+2*(CI138+CJ138)</f>
        <v>0</v>
      </c>
      <c r="BV138" s="69">
        <f t="shared" ref="BV138" si="63">CC138*0.5+CD138*0.5+CE138*0.5+CF138+CG138+CH138+2*(CI138+CJ138+CK138)</f>
        <v>0</v>
      </c>
      <c r="BW138" s="103"/>
      <c r="BX138" s="22" t="s">
        <v>68</v>
      </c>
      <c r="BY138" s="103"/>
      <c r="BZ138" s="103"/>
      <c r="CA138" s="73"/>
      <c r="CB138" s="22" t="s">
        <v>932</v>
      </c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76">
        <v>1</v>
      </c>
      <c r="CM138" s="107"/>
    </row>
    <row r="139" spans="1:114" s="108" customFormat="1" ht="185.4" customHeight="1" outlineLevel="1" thickTop="1" thickBot="1" x14ac:dyDescent="0.3">
      <c r="AU139" s="415" t="s">
        <v>380</v>
      </c>
      <c r="AV139" s="138" t="s">
        <v>933</v>
      </c>
      <c r="AW139" s="102" t="s">
        <v>29</v>
      </c>
      <c r="AX139" s="102">
        <f>0.5*(BF139+BG139+BH139)+BI139+BK139+2*(BL139+BM139)</f>
        <v>1</v>
      </c>
      <c r="AY139" s="102">
        <f>BF139*0.5+BG139*0.5+BH139*0.5+BI139+BJ139+BK139+2*(BL139+BM139+BN139)</f>
        <v>3</v>
      </c>
      <c r="AZ139" s="171"/>
      <c r="BA139" s="22" t="s">
        <v>45</v>
      </c>
      <c r="BB139" s="172"/>
      <c r="BC139" s="72" t="s">
        <v>42</v>
      </c>
      <c r="BD139" s="82"/>
      <c r="BE139" s="23" t="s">
        <v>588</v>
      </c>
      <c r="BF139" s="169"/>
      <c r="BG139" s="169"/>
      <c r="BH139" s="155"/>
      <c r="BI139" s="84">
        <v>1</v>
      </c>
      <c r="BJ139" s="155"/>
      <c r="BK139" s="155"/>
      <c r="BL139" s="155"/>
      <c r="BM139" s="360"/>
      <c r="BN139" s="86">
        <v>1</v>
      </c>
      <c r="BO139" s="326">
        <v>1</v>
      </c>
      <c r="BP139" s="77"/>
      <c r="BQ139" s="36"/>
      <c r="BR139" s="269" t="s">
        <v>206</v>
      </c>
      <c r="BS139" s="116" t="s">
        <v>934</v>
      </c>
      <c r="BT139" s="381" t="s">
        <v>36</v>
      </c>
      <c r="BU139" s="69">
        <f>0.5*(CC139+CD139+CE139)+CF139+CH139+2*(CI139+CJ139)</f>
        <v>0</v>
      </c>
      <c r="BV139" s="69">
        <f>CC139*0.5+CD139*0.5+CE139*0.5+CF139+CG139+CH139+2*(CI139+CJ139+CK139)</f>
        <v>0</v>
      </c>
      <c r="BW139" s="103"/>
      <c r="BX139" s="22" t="s">
        <v>68</v>
      </c>
      <c r="BY139" s="103"/>
      <c r="BZ139" s="103"/>
      <c r="CA139" s="73"/>
      <c r="CB139" s="22" t="s">
        <v>932</v>
      </c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76">
        <v>1</v>
      </c>
      <c r="CM139" s="107"/>
    </row>
    <row r="140" spans="1:114" s="108" customFormat="1" ht="193.5" customHeight="1" outlineLevel="1" thickTop="1" x14ac:dyDescent="0.25">
      <c r="AU140" s="97" t="s">
        <v>52</v>
      </c>
      <c r="AV140" s="114" t="s">
        <v>307</v>
      </c>
      <c r="AW140" s="68" t="s">
        <v>36</v>
      </c>
      <c r="AX140" s="69">
        <f t="shared" ref="AX140" si="64">0.5*(BF140+BG140+BH140)+BI140+BK140+2*(BL140+BM140)</f>
        <v>5</v>
      </c>
      <c r="AY140" s="69">
        <f t="shared" ref="AY140" si="65">BF140*0.5+BG140*0.5+BH140*0.5+BI140+BJ140+BK140+2*(BL140+BM140+BN140)</f>
        <v>5</v>
      </c>
      <c r="AZ140" s="82"/>
      <c r="BA140" s="22" t="s">
        <v>233</v>
      </c>
      <c r="BB140" s="105"/>
      <c r="BC140" s="72" t="s">
        <v>42</v>
      </c>
      <c r="BD140" s="187"/>
      <c r="BE140" s="23" t="s">
        <v>283</v>
      </c>
      <c r="BF140" s="84">
        <v>2</v>
      </c>
      <c r="BG140" s="160"/>
      <c r="BH140" s="103"/>
      <c r="BI140" s="160"/>
      <c r="BJ140" s="160"/>
      <c r="BK140" s="160"/>
      <c r="BL140" s="84">
        <v>2</v>
      </c>
      <c r="BM140" s="160"/>
      <c r="BN140" s="160"/>
      <c r="BO140" s="76">
        <v>1</v>
      </c>
      <c r="BP140" s="77"/>
      <c r="BR140" s="269" t="s">
        <v>206</v>
      </c>
      <c r="BS140" s="116" t="s">
        <v>935</v>
      </c>
      <c r="BT140" s="102" t="s">
        <v>36</v>
      </c>
      <c r="BU140" s="69">
        <f>0.5*(CC140+CD140+CE140)+CF140+CH140+2*(CI140+CJ140)</f>
        <v>0</v>
      </c>
      <c r="BV140" s="69">
        <f>CC140*0.5+CD140*0.5+CE140*0.5+CF140+CG140+CH140+2*(CI140+CJ140+CK140)</f>
        <v>0</v>
      </c>
      <c r="BW140" s="82"/>
      <c r="BX140" s="22" t="s">
        <v>68</v>
      </c>
      <c r="BY140" s="799"/>
      <c r="BZ140" s="70"/>
      <c r="CA140" s="23"/>
      <c r="CB140" s="23" t="s">
        <v>936</v>
      </c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76">
        <v>1</v>
      </c>
      <c r="CM140" s="28"/>
    </row>
    <row r="141" spans="1:114" s="108" customFormat="1" ht="232.95" customHeight="1" outlineLevel="1" x14ac:dyDescent="0.25">
      <c r="AU141" s="97" t="s">
        <v>52</v>
      </c>
      <c r="AV141" s="353" t="s">
        <v>937</v>
      </c>
      <c r="AW141" s="102" t="s">
        <v>36</v>
      </c>
      <c r="AX141" s="69">
        <f>0.5*(BF141+BG141+BH141)+BI141+BK141+2*(BL141+BM141)</f>
        <v>0</v>
      </c>
      <c r="AY141" s="69">
        <f>BF141*0.5+BG141*0.5+BH141*0.5+BI141+BJ141+BK141+2*(BL141+BM141+BN141)</f>
        <v>0</v>
      </c>
      <c r="AZ141" s="354"/>
      <c r="BA141" s="22" t="s">
        <v>63</v>
      </c>
      <c r="BB141" s="354"/>
      <c r="BC141" s="72" t="s">
        <v>42</v>
      </c>
      <c r="BD141" s="354"/>
      <c r="BE141" s="355" t="s">
        <v>292</v>
      </c>
      <c r="BF141" s="356"/>
      <c r="BG141" s="356"/>
      <c r="BH141" s="356"/>
      <c r="BI141" s="356"/>
      <c r="BJ141" s="356"/>
      <c r="BK141" s="356"/>
      <c r="BL141" s="356"/>
      <c r="BM141" s="356"/>
      <c r="BN141" s="356"/>
      <c r="BO141" s="357">
        <v>1</v>
      </c>
      <c r="BP141" s="74"/>
      <c r="BR141" s="269" t="s">
        <v>206</v>
      </c>
      <c r="BS141" s="117" t="s">
        <v>938</v>
      </c>
      <c r="BT141" s="102" t="s">
        <v>36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82"/>
      <c r="BX141" s="22" t="s">
        <v>68</v>
      </c>
      <c r="BY141" s="74"/>
      <c r="BZ141" s="72" t="s">
        <v>42</v>
      </c>
      <c r="CA141" s="173"/>
      <c r="CB141" s="173" t="s">
        <v>57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76">
        <v>1</v>
      </c>
      <c r="CM141" s="347"/>
    </row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4.1" customHeight="1" outlineLevel="1" x14ac:dyDescent="0.25"/>
    <row r="146" spans="1:114" s="108" customFormat="1" ht="13.8" outlineLevel="1" x14ac:dyDescent="0.25"/>
    <row r="147" spans="1:114" s="108" customFormat="1" ht="13.8" outlineLevel="1" x14ac:dyDescent="0.25"/>
    <row r="148" spans="1:114" s="108" customFormat="1" ht="13.8" outlineLevel="1" x14ac:dyDescent="0.25"/>
    <row r="149" spans="1:114" s="108" customFormat="1" ht="13.8" outlineLevel="1" x14ac:dyDescent="0.25"/>
    <row r="150" spans="1:114" s="108" customFormat="1" ht="13.8" outlineLevel="1" x14ac:dyDescent="0.25"/>
    <row r="151" spans="1:114" s="108" customFormat="1" ht="13.8" outlineLevel="1" x14ac:dyDescent="0.25"/>
    <row r="152" spans="1:114" s="108" customFormat="1" ht="13.8" outlineLevel="1" x14ac:dyDescent="0.25"/>
    <row r="153" spans="1:114" s="108" customFormat="1" ht="13.8" outlineLevel="1" x14ac:dyDescent="0.25"/>
    <row r="154" spans="1:114" s="108" customFormat="1" ht="13.8" outlineLevel="1" x14ac:dyDescent="0.25"/>
    <row r="155" spans="1:114" s="108" customFormat="1" ht="13.8" outlineLevel="1" x14ac:dyDescent="0.25"/>
    <row r="156" spans="1:114" s="108" customFormat="1" ht="13.8" outlineLevel="1" x14ac:dyDescent="0.25"/>
    <row r="157" spans="1:114" ht="17.399999999999999" x14ac:dyDescent="0.3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  <c r="DG157" s="32"/>
      <c r="DH157" s="32"/>
      <c r="DI157" s="32"/>
      <c r="DJ157" s="32"/>
    </row>
    <row r="158" spans="1:114" s="36" customFormat="1" ht="24.6" x14ac:dyDescent="0.25">
      <c r="A158" s="55" t="s">
        <v>145</v>
      </c>
      <c r="B158" s="451"/>
      <c r="C158" s="535" t="s">
        <v>29</v>
      </c>
      <c r="D158" s="41">
        <f>0.5*(L158+M158+N158)+O158+Q158+2*(R158+S158)</f>
        <v>0</v>
      </c>
      <c r="E158" s="536">
        <f>L158*0.5+M158*0.5+N158*0.5+O158+P158+Q158+2*(R158+S158+T158)</f>
        <v>0</v>
      </c>
      <c r="F158" s="43"/>
      <c r="G158" s="43"/>
      <c r="H158" s="43"/>
      <c r="I158" s="43"/>
      <c r="J158" s="43"/>
      <c r="K158" s="43"/>
      <c r="L158" s="44"/>
      <c r="M158" s="44"/>
      <c r="N158" s="44"/>
      <c r="O158" s="44"/>
      <c r="P158" s="44"/>
      <c r="Q158" s="44"/>
      <c r="R158" s="44"/>
      <c r="S158" s="44"/>
      <c r="T158" s="44"/>
      <c r="U158" s="45"/>
      <c r="V158" s="46">
        <f>SUM(U38:U177)</f>
        <v>39</v>
      </c>
      <c r="W158" s="32"/>
      <c r="X158" s="55" t="s">
        <v>145</v>
      </c>
      <c r="Y158" s="39"/>
      <c r="Z158" s="535" t="s">
        <v>29</v>
      </c>
      <c r="AA158" s="41">
        <f t="shared" ref="AA158:AA163" si="66">0.5*(AI158+AJ158+AK158)+AL158+AN158+2*(AO158+AP158)</f>
        <v>2</v>
      </c>
      <c r="AB158" s="536">
        <f t="shared" ref="AB158:AB163" si="67">AI158*0.5+AJ158*0.5+AK158*0.5+AL158+AM158+AN158+2*(AO158+AP158+AQ158)</f>
        <v>2</v>
      </c>
      <c r="AC158" s="43"/>
      <c r="AD158" s="43"/>
      <c r="AE158" s="43"/>
      <c r="AF158" s="43"/>
      <c r="AG158" s="43"/>
      <c r="AH158" s="43"/>
      <c r="AI158" s="44">
        <f>SUMIFS(AI161:AI163,Z161:Z163,Z158)</f>
        <v>4</v>
      </c>
      <c r="AJ158" s="44">
        <f>SUMIFS(AJ161:AJ163,Z161:Z163,Z158)</f>
        <v>0</v>
      </c>
      <c r="AK158" s="44">
        <f>SUMIFS(AK161:AK163,Z161:Z163,Z158)</f>
        <v>0</v>
      </c>
      <c r="AL158" s="44">
        <f>SUMIFS(AL161:AL163,Z161:Z163,Z158)</f>
        <v>0</v>
      </c>
      <c r="AM158" s="44">
        <f>SUMIFS(AM161:AM163,Z161:Z163,Z158)</f>
        <v>0</v>
      </c>
      <c r="AN158" s="44">
        <f>SUMIFS(AN161:AN163,Z161:Z163,Z158)</f>
        <v>0</v>
      </c>
      <c r="AO158" s="44">
        <f>SUMIFS(AO161:AO163,Z161:Z163,Z158)</f>
        <v>0</v>
      </c>
      <c r="AP158" s="44">
        <f>SUMIFS(AP161:AP163,Z161:Z163,Z158)</f>
        <v>0</v>
      </c>
      <c r="AQ158" s="44">
        <f>SUMIFS(AQ161:AQ163,Z161:Z163,Z158)</f>
        <v>0</v>
      </c>
      <c r="AR158" s="45"/>
      <c r="AS158" s="46">
        <f>SUM(AR161:AR163)</f>
        <v>3</v>
      </c>
      <c r="AT158" s="108"/>
      <c r="AU158" s="55" t="s">
        <v>148</v>
      </c>
      <c r="AV158" s="39"/>
      <c r="AW158" s="535" t="s">
        <v>29</v>
      </c>
      <c r="AX158" s="41">
        <f>0.5*(BF158+BG158+BH158)+BI158+BK158+2*(BL158+BM158)</f>
        <v>10</v>
      </c>
      <c r="AY158" s="536">
        <f>BF158*0.5+BG158*0.5+BH158*0.5+BI158+BJ158+BK158+2*(BL158+BM158+BN158)</f>
        <v>15</v>
      </c>
      <c r="AZ158" s="43"/>
      <c r="BA158" s="43"/>
      <c r="BB158" s="43"/>
      <c r="BC158" s="43"/>
      <c r="BD158" s="43"/>
      <c r="BE158" s="43"/>
      <c r="BF158" s="44">
        <f>SUMIFS(BF160:BF164,AW160:AW164,AW158)</f>
        <v>2</v>
      </c>
      <c r="BG158" s="44">
        <f>SUMIFS(BG160:BG164,AW160:AW164,AW158)</f>
        <v>0</v>
      </c>
      <c r="BH158" s="44">
        <f>SUMIFS(BH160:BH164,AW160:AW164,AW158)</f>
        <v>0</v>
      </c>
      <c r="BI158" s="44">
        <f>SUMIFS(BI160:BI164,AW160:AW164,AW158)</f>
        <v>1</v>
      </c>
      <c r="BJ158" s="44">
        <f>SUMIFS(BJ160:BJ164,AW160:AW164,AW158)</f>
        <v>1</v>
      </c>
      <c r="BK158" s="44">
        <f>SUMIFS(BK160:BK164,AW160:AW164,AW158)</f>
        <v>0</v>
      </c>
      <c r="BL158" s="44">
        <f>SUMIFS(BL160:BL164,AW160:AW164,AW158)</f>
        <v>4</v>
      </c>
      <c r="BM158" s="44">
        <f>SUMIFS(BM160:BM164,AW160:AW164,AW158)</f>
        <v>0</v>
      </c>
      <c r="BN158" s="44">
        <f>SUMIFS(BN160:BN164,AW160:AW164,AW158)</f>
        <v>2</v>
      </c>
      <c r="BO158" s="45"/>
      <c r="BP158" s="46">
        <f>SUM(BO160:BO164)</f>
        <v>4</v>
      </c>
      <c r="BQ158" s="29"/>
      <c r="BR158" s="800" t="s">
        <v>145</v>
      </c>
      <c r="BS158" s="39" t="s">
        <v>28</v>
      </c>
      <c r="BT158" s="372" t="s">
        <v>29</v>
      </c>
      <c r="BU158" s="373">
        <f>0.5*(CC158+CD158+CE158)+CF158+CH158+2*(CI158+CJ158)</f>
        <v>0</v>
      </c>
      <c r="BV158" s="374">
        <f>CC158*0.5+CD158*0.5+CE158*0.5+CF158+CG158+CH158+2*(CI158+CJ158+CK158)</f>
        <v>0</v>
      </c>
      <c r="BW158" s="43"/>
      <c r="BX158" s="43"/>
      <c r="BY158" s="43"/>
      <c r="BZ158" s="43"/>
      <c r="CA158" s="43"/>
      <c r="CB158" s="43"/>
      <c r="CC158" s="375">
        <f>SUMIFS(CC16:CC16,BT16:BT16,BT158)</f>
        <v>0</v>
      </c>
      <c r="CD158" s="375">
        <f>SUMIFS(CD16:CD16,BT16:BT16,BT158)</f>
        <v>0</v>
      </c>
      <c r="CE158" s="375">
        <f>SUMIFS(CE16:CE16,BT16:BT16,BT158)</f>
        <v>0</v>
      </c>
      <c r="CF158" s="375">
        <f>SUMIFS(CF16:CF16,BT16:BT16,BT158)</f>
        <v>0</v>
      </c>
      <c r="CG158" s="375">
        <f>SUMIFS(CG16:CG16,BU16:BU16,BU158)</f>
        <v>0</v>
      </c>
      <c r="CH158" s="375">
        <f>SUMIFS(CH16:CH16,BT16:BT16,BT158)</f>
        <v>0</v>
      </c>
      <c r="CI158" s="375">
        <f>SUMIFS(CI16:CI16,BT16:BT16,BT158)</f>
        <v>0</v>
      </c>
      <c r="CJ158" s="375">
        <f>SUMIFS(CJ16:CJ16,BT16:BT16,BT158)</f>
        <v>0</v>
      </c>
      <c r="CK158" s="375">
        <f>SUMIFS(CK16:CK16,BU16:BU16,BU158)</f>
        <v>0</v>
      </c>
      <c r="CL158" s="45"/>
      <c r="CM158" s="46">
        <f>SUM(CL160:CL162)</f>
        <v>9</v>
      </c>
      <c r="CN158" s="108"/>
      <c r="CO158" s="38" t="s">
        <v>30</v>
      </c>
      <c r="CP158" s="39" t="s">
        <v>939</v>
      </c>
      <c r="CQ158" s="535" t="s">
        <v>29</v>
      </c>
      <c r="CR158" s="41">
        <f>0.5*(CZ158+DA158+DB158)+DC158+DE158+2*(DF158+DG158)</f>
        <v>0</v>
      </c>
      <c r="CS158" s="536">
        <f>CZ158*0.5+DA158*0.5+DB158*0.5+DC158+DD158+DE158+2*(DF158+DG158+DH158)</f>
        <v>0</v>
      </c>
      <c r="CT158" s="43"/>
      <c r="CU158" s="43"/>
      <c r="CV158" s="43"/>
      <c r="CW158" s="43"/>
      <c r="CX158" s="43"/>
      <c r="CY158" s="43"/>
      <c r="CZ158" s="44"/>
      <c r="DA158" s="44"/>
      <c r="DB158" s="44"/>
      <c r="DC158" s="44"/>
      <c r="DD158" s="44"/>
      <c r="DE158" s="44"/>
      <c r="DF158" s="44"/>
      <c r="DG158" s="44"/>
      <c r="DH158" s="44"/>
      <c r="DI158" s="45"/>
      <c r="DJ158" s="46">
        <f>SUM(DI67:DI178)</f>
        <v>31</v>
      </c>
    </row>
    <row r="159" spans="1:114" s="363" customFormat="1" ht="25.2" thickBot="1" x14ac:dyDescent="0.3">
      <c r="A159" s="55" t="s">
        <v>153</v>
      </c>
      <c r="B159" s="451"/>
      <c r="C159" s="535" t="s">
        <v>36</v>
      </c>
      <c r="D159" s="41">
        <f>0.5*(L159+M159+N159)+O159+Q159+2*(R159+S159)</f>
        <v>0</v>
      </c>
      <c r="E159" s="536">
        <f>L159*0.5+M159*0.5+N159*0.5+O159+P159+Q159+2*(R159+S159+T159)</f>
        <v>0</v>
      </c>
      <c r="F159" s="39"/>
      <c r="G159" s="39"/>
      <c r="H159" s="39"/>
      <c r="I159" s="39"/>
      <c r="J159" s="39"/>
      <c r="K159" s="39"/>
      <c r="L159" s="44"/>
      <c r="M159" s="44"/>
      <c r="N159" s="44"/>
      <c r="O159" s="44"/>
      <c r="P159" s="44"/>
      <c r="Q159" s="44"/>
      <c r="R159" s="44"/>
      <c r="S159" s="60"/>
      <c r="T159" s="44"/>
      <c r="U159" s="45"/>
      <c r="V159" s="46"/>
      <c r="W159" s="452"/>
      <c r="X159" s="55" t="s">
        <v>153</v>
      </c>
      <c r="Y159" s="63"/>
      <c r="Z159" s="535" t="s">
        <v>36</v>
      </c>
      <c r="AA159" s="41">
        <f t="shared" si="66"/>
        <v>0</v>
      </c>
      <c r="AB159" s="536">
        <f t="shared" si="67"/>
        <v>0</v>
      </c>
      <c r="AC159" s="39"/>
      <c r="AD159" s="39"/>
      <c r="AE159" s="39"/>
      <c r="AF159" s="39"/>
      <c r="AG159" s="39"/>
      <c r="AH159" s="39"/>
      <c r="AI159" s="44">
        <f>SUMIFS(AI161:AI163,Z161:Z163,Z159)</f>
        <v>0</v>
      </c>
      <c r="AJ159" s="44">
        <f>SUMIFS(AJ161:AJ163,Z161:Z163,Z159)</f>
        <v>0</v>
      </c>
      <c r="AK159" s="44">
        <f>SUMIFS(AK161:AK163,Z161:Z163,Z159)</f>
        <v>0</v>
      </c>
      <c r="AL159" s="44">
        <f>SUMIFS(AL161:AL163,Z161:Z163,Z159)</f>
        <v>0</v>
      </c>
      <c r="AM159" s="44">
        <f>SUMIFS(AM161:AM163,Z161:Z163,Z159)</f>
        <v>0</v>
      </c>
      <c r="AN159" s="44">
        <f>SUMIFS(AN161:AN163,Z161:Z163,Z159)</f>
        <v>0</v>
      </c>
      <c r="AO159" s="44">
        <f>SUMIFS(AO161:AO163,Z161:Z163,Z159)</f>
        <v>0</v>
      </c>
      <c r="AP159" s="44">
        <f>SUMIFS(AP161:AP163,Z161:Z163,Z159)</f>
        <v>0</v>
      </c>
      <c r="AQ159" s="44">
        <f>SUMIFS(AQ161:AQ163,Z161:Z163,Z159)</f>
        <v>0</v>
      </c>
      <c r="AR159" s="45"/>
      <c r="AS159" s="46"/>
      <c r="AT159" s="108"/>
      <c r="AU159" s="55" t="s">
        <v>345</v>
      </c>
      <c r="AV159" s="63"/>
      <c r="AW159" s="535" t="s">
        <v>36</v>
      </c>
      <c r="AX159" s="41">
        <f>0.5*(BF159+BG159+BH159)+BI159+BK159+2*(BL159+BM159)</f>
        <v>0</v>
      </c>
      <c r="AY159" s="536">
        <f>BF159*0.5+BG159*0.5+BH159*0.5+BI159+BJ159+BK159+2*(BL159+BM159+BN159)</f>
        <v>0</v>
      </c>
      <c r="AZ159" s="39"/>
      <c r="BA159" s="39"/>
      <c r="BB159" s="39"/>
      <c r="BC159" s="39"/>
      <c r="BD159" s="39"/>
      <c r="BE159" s="39"/>
      <c r="BF159" s="44">
        <f>SUMIFS(BF160:BF164,AW160:AW164,AW159)</f>
        <v>0</v>
      </c>
      <c r="BG159" s="44">
        <f>SUMIFS(BG160:BG164,AW160:AW164,AW159)</f>
        <v>0</v>
      </c>
      <c r="BH159" s="44">
        <f>SUMIFS(BH160:BH164,AW160:AW164,AW159)</f>
        <v>0</v>
      </c>
      <c r="BI159" s="44">
        <f>SUMIFS(BI160:BI164,AW160:AW164,AW159)</f>
        <v>0</v>
      </c>
      <c r="BJ159" s="44">
        <f>SUMIFS(BJ160:BJ164,AW160:AW164,AW159)</f>
        <v>0</v>
      </c>
      <c r="BK159" s="44">
        <f>SUMIFS(BK160:BK164,AW160:AW164,AW159)</f>
        <v>0</v>
      </c>
      <c r="BL159" s="44">
        <f>SUMIFS(BL160:BL164,AW160:AW164,AW159)</f>
        <v>0</v>
      </c>
      <c r="BM159" s="44">
        <f>SUMIFS(BM160:BM164,AW160:AW164,AW159)</f>
        <v>0</v>
      </c>
      <c r="BN159" s="44">
        <f>SUMIFS(BN160:BN164,AW160:AW164,AW159)</f>
        <v>0</v>
      </c>
      <c r="BO159" s="45"/>
      <c r="BP159" s="46"/>
      <c r="BQ159" s="454"/>
      <c r="BR159" s="800" t="s">
        <v>154</v>
      </c>
      <c r="BS159" s="39"/>
      <c r="BT159" s="372" t="s">
        <v>36</v>
      </c>
      <c r="BU159" s="373">
        <f>0.5*(CC159+CD159+CE159)+CF159+CH159+2*(CI159+CJ159)</f>
        <v>0</v>
      </c>
      <c r="BV159" s="374">
        <f>CC159*0.5+CD159*0.5+CE159*0.5+CF159+CG159+CH159+2*(CI159+CJ159+CK159)</f>
        <v>0</v>
      </c>
      <c r="BW159" s="376"/>
      <c r="BX159" s="377"/>
      <c r="BY159" s="378"/>
      <c r="BZ159" s="377"/>
      <c r="CA159" s="377"/>
      <c r="CB159" s="377"/>
      <c r="CC159" s="379">
        <f>SUMIFS(CC16:CC16,BT16:BT16,BT159)</f>
        <v>0</v>
      </c>
      <c r="CD159" s="379">
        <f>SUMIFS(CD16:CD16,BT16:BT16,BT159)</f>
        <v>0</v>
      </c>
      <c r="CE159" s="379">
        <f>SUMIFS(CE16:CE16,BT16:BT16,BT159)</f>
        <v>0</v>
      </c>
      <c r="CF159" s="379">
        <f>SUMIFS(CF16:CF16,BT16:BT16,BT159)</f>
        <v>0</v>
      </c>
      <c r="CG159" s="379">
        <f>SUMIFS(CG16:CG16,BU16:BU16,BU159)</f>
        <v>0</v>
      </c>
      <c r="CH159" s="379">
        <f>SUMIFS(CH16:CH16,BT16:BT16,BT159)</f>
        <v>0</v>
      </c>
      <c r="CI159" s="379">
        <f>SUMIFS(CI16:CI16,BT16:BT16,BT159)</f>
        <v>0</v>
      </c>
      <c r="CJ159" s="379">
        <f>SUMIFS(CJ16:CJ16,BT16:BT16,BT159)</f>
        <v>0</v>
      </c>
      <c r="CK159" s="379">
        <f>SUMIFS(CK16:CK16,BU16:BU16,BU159)</f>
        <v>0</v>
      </c>
      <c r="CL159" s="45"/>
      <c r="CM159" s="46"/>
      <c r="CN159" s="59"/>
      <c r="CO159" s="853" t="s">
        <v>37</v>
      </c>
      <c r="CP159" s="39"/>
      <c r="CQ159" s="535" t="s">
        <v>36</v>
      </c>
      <c r="CR159" s="41">
        <f>0.5*(CZ159+DA159+DB159)+DC159+DE159+2*(DF159+DG159)</f>
        <v>0</v>
      </c>
      <c r="CS159" s="536">
        <f>CZ159*0.5+DA159*0.5+DB159*0.5+DC159+DD159+DE159+2*(DF159+DG159+DH159)</f>
        <v>0</v>
      </c>
      <c r="CT159" s="39"/>
      <c r="CU159" s="39"/>
      <c r="CV159" s="39"/>
      <c r="CW159" s="39"/>
      <c r="CX159" s="39"/>
      <c r="CY159" s="39"/>
      <c r="CZ159" s="44"/>
      <c r="DA159" s="44"/>
      <c r="DB159" s="44"/>
      <c r="DC159" s="44"/>
      <c r="DD159" s="44"/>
      <c r="DE159" s="44"/>
      <c r="DF159" s="44"/>
      <c r="DG159" s="44"/>
      <c r="DH159" s="44"/>
      <c r="DI159" s="45"/>
      <c r="DJ159" s="46"/>
    </row>
    <row r="160" spans="1:114" s="108" customFormat="1" ht="189.6" customHeight="1" outlineLevel="1" thickTop="1" thickBot="1" x14ac:dyDescent="0.45">
      <c r="A160" s="801" t="s">
        <v>940</v>
      </c>
      <c r="B160" s="177" t="s">
        <v>941</v>
      </c>
      <c r="C160" s="68" t="s">
        <v>29</v>
      </c>
      <c r="D160" s="69">
        <f t="shared" ref="D160:D164" si="68">0.5*(L160+M160+N160)+O160+Q160+2*(R160+S160)</f>
        <v>0</v>
      </c>
      <c r="E160" s="69">
        <f t="shared" ref="E160:E164" si="69">L160*0.5+M160*0.5+N160*0.5+O160+P160+Q160+2*(R160+S160+T160)</f>
        <v>4</v>
      </c>
      <c r="F160" s="74"/>
      <c r="G160" s="802" t="s">
        <v>63</v>
      </c>
      <c r="H160" s="74"/>
      <c r="I160" s="74"/>
      <c r="J160" s="74"/>
      <c r="K160" s="802" t="s">
        <v>942</v>
      </c>
      <c r="L160" s="226"/>
      <c r="M160" s="226"/>
      <c r="N160" s="226"/>
      <c r="O160" s="226"/>
      <c r="P160" s="226"/>
      <c r="Q160" s="226"/>
      <c r="R160" s="808"/>
      <c r="S160" s="144"/>
      <c r="T160" s="234">
        <v>2</v>
      </c>
      <c r="U160" s="408">
        <v>1</v>
      </c>
      <c r="V160" s="74"/>
      <c r="X160" s="137" t="s">
        <v>86</v>
      </c>
      <c r="Y160" s="138" t="s">
        <v>87</v>
      </c>
      <c r="Z160" s="102" t="s">
        <v>29</v>
      </c>
      <c r="AA160" s="69">
        <f t="shared" si="66"/>
        <v>1</v>
      </c>
      <c r="AB160" s="69">
        <f t="shared" si="67"/>
        <v>1</v>
      </c>
      <c r="AC160" s="546"/>
      <c r="AD160" s="22" t="s">
        <v>88</v>
      </c>
      <c r="AE160" s="139" t="s">
        <v>89</v>
      </c>
      <c r="AF160" s="131"/>
      <c r="AG160" s="131"/>
      <c r="AH160" s="140" t="s">
        <v>3</v>
      </c>
      <c r="AI160" s="141">
        <v>2</v>
      </c>
      <c r="AJ160" s="131"/>
      <c r="AK160" s="131"/>
      <c r="AL160" s="131"/>
      <c r="AM160" s="131"/>
      <c r="AN160" s="131"/>
      <c r="AO160" s="131"/>
      <c r="AP160" s="131"/>
      <c r="AQ160" s="131"/>
      <c r="AR160" s="142">
        <v>1</v>
      </c>
      <c r="AS160" s="68"/>
      <c r="AU160" s="818" t="s">
        <v>500</v>
      </c>
      <c r="AV160" s="80" t="s">
        <v>501</v>
      </c>
      <c r="AW160" s="102" t="s">
        <v>29</v>
      </c>
      <c r="AX160" s="102">
        <f t="shared" ref="AX160:AX163" si="70">0.5*(BF160+BG160+BH160)+BI160+BK160+2*(BL160+BM160)</f>
        <v>7</v>
      </c>
      <c r="AY160" s="102">
        <f t="shared" ref="AY160:AY163" si="71">BF160*0.5+BG160*0.5+BH160*0.5+BI160+BJ160+BK160+2*(BL160+BM160+BN160)</f>
        <v>8</v>
      </c>
      <c r="AZ160" s="103"/>
      <c r="BA160" s="22" t="s">
        <v>63</v>
      </c>
      <c r="BB160" s="232"/>
      <c r="BC160" s="504" t="s">
        <v>42</v>
      </c>
      <c r="BD160" s="73"/>
      <c r="BE160" s="23" t="s">
        <v>502</v>
      </c>
      <c r="BF160" s="103"/>
      <c r="BG160" s="103"/>
      <c r="BH160" s="103"/>
      <c r="BI160" s="252">
        <v>1</v>
      </c>
      <c r="BJ160" s="86">
        <v>1</v>
      </c>
      <c r="BK160" s="103"/>
      <c r="BL160" s="252">
        <v>3</v>
      </c>
      <c r="BM160" s="103"/>
      <c r="BN160" s="103"/>
      <c r="BO160" s="507">
        <v>1</v>
      </c>
      <c r="BP160" s="546"/>
      <c r="BQ160" s="363"/>
      <c r="BR160" s="509" t="s">
        <v>38</v>
      </c>
      <c r="BS160" s="510" t="s">
        <v>39</v>
      </c>
      <c r="BT160" s="68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70"/>
      <c r="BX160" s="22" t="s">
        <v>40</v>
      </c>
      <c r="BY160" s="71" t="s">
        <v>41</v>
      </c>
      <c r="BZ160" s="72" t="s">
        <v>42</v>
      </c>
      <c r="CA160" s="73"/>
      <c r="CB160" s="74"/>
      <c r="CC160" s="75"/>
      <c r="CD160" s="23"/>
      <c r="CE160" s="238"/>
      <c r="CF160" s="238"/>
      <c r="CG160" s="238"/>
      <c r="CH160" s="238"/>
      <c r="CI160" s="238"/>
      <c r="CJ160" s="238"/>
      <c r="CK160" s="23"/>
      <c r="CL160" s="76">
        <v>7</v>
      </c>
      <c r="CM160" s="77"/>
      <c r="CN160" s="36"/>
      <c r="CO160" s="852" t="s">
        <v>943</v>
      </c>
      <c r="CP160" s="846" t="s">
        <v>944</v>
      </c>
      <c r="CQ160" s="102" t="s">
        <v>29</v>
      </c>
      <c r="CR160" s="69">
        <f t="shared" ref="CR160:CR173" si="72">0.5*(CZ160+DA160+DB160)+DC160+DE160+2*(DF160+DG160)</f>
        <v>0</v>
      </c>
      <c r="CS160" s="69">
        <f t="shared" ref="CS160:CS173" si="73">CZ160*0.5+DA160*0.5+DB160*0.5+DC160+DD160+DE160+2*(DF160+DG160+DH160)</f>
        <v>0</v>
      </c>
      <c r="CT160" s="839" t="s">
        <v>945</v>
      </c>
      <c r="CU160" s="842" t="s">
        <v>77</v>
      </c>
      <c r="CV160" s="844" t="s">
        <v>946</v>
      </c>
      <c r="CW160" s="523" t="s">
        <v>42</v>
      </c>
      <c r="CX160" s="839"/>
      <c r="CY160" s="840" t="s">
        <v>947</v>
      </c>
      <c r="CZ160" s="839"/>
      <c r="DA160" s="839"/>
      <c r="DB160" s="839"/>
      <c r="DC160" s="839"/>
      <c r="DD160" s="839"/>
      <c r="DE160" s="839"/>
      <c r="DF160" s="839"/>
      <c r="DG160" s="839"/>
      <c r="DH160" s="839"/>
      <c r="DI160" s="824">
        <v>1</v>
      </c>
      <c r="DJ160" s="823" t="s">
        <v>235</v>
      </c>
    </row>
    <row r="161" spans="1:114" s="108" customFormat="1" ht="228.6" customHeight="1" outlineLevel="1" thickTop="1" thickBot="1" x14ac:dyDescent="0.35">
      <c r="A161" s="801" t="s">
        <v>940</v>
      </c>
      <c r="B161" s="80" t="s">
        <v>948</v>
      </c>
      <c r="C161" s="68" t="s">
        <v>29</v>
      </c>
      <c r="D161" s="69">
        <f t="shared" si="68"/>
        <v>1.5</v>
      </c>
      <c r="E161" s="69">
        <f t="shared" si="69"/>
        <v>2.5</v>
      </c>
      <c r="F161" s="103"/>
      <c r="G161" s="22" t="s">
        <v>45</v>
      </c>
      <c r="H161" s="70"/>
      <c r="I161" s="523"/>
      <c r="J161" s="222"/>
      <c r="K161" s="23" t="s">
        <v>949</v>
      </c>
      <c r="L161" s="240">
        <v>1</v>
      </c>
      <c r="M161" s="351"/>
      <c r="N161" s="351"/>
      <c r="O161" s="240">
        <v>1</v>
      </c>
      <c r="P161" s="234">
        <v>1</v>
      </c>
      <c r="Q161" s="351"/>
      <c r="R161" s="351"/>
      <c r="S161" s="811"/>
      <c r="T161" s="351"/>
      <c r="U161" s="803">
        <v>1</v>
      </c>
      <c r="V161" s="804"/>
      <c r="X161" s="137" t="s">
        <v>86</v>
      </c>
      <c r="Y161" s="130" t="s">
        <v>101</v>
      </c>
      <c r="Z161" s="102" t="s">
        <v>29</v>
      </c>
      <c r="AA161" s="69">
        <f t="shared" si="66"/>
        <v>2</v>
      </c>
      <c r="AB161" s="69">
        <f t="shared" si="67"/>
        <v>2</v>
      </c>
      <c r="AC161" s="546"/>
      <c r="AD161" s="22" t="s">
        <v>88</v>
      </c>
      <c r="AE161" s="139" t="s">
        <v>89</v>
      </c>
      <c r="AF161" s="131"/>
      <c r="AG161" s="131"/>
      <c r="AH161" s="140" t="s">
        <v>3</v>
      </c>
      <c r="AI161" s="141">
        <v>4</v>
      </c>
      <c r="AJ161" s="131"/>
      <c r="AK161" s="131"/>
      <c r="AL161" s="131"/>
      <c r="AM161" s="131"/>
      <c r="AN161" s="131"/>
      <c r="AO161" s="131"/>
      <c r="AP161" s="131"/>
      <c r="AQ161" s="131"/>
      <c r="AR161" s="142">
        <v>1</v>
      </c>
      <c r="AS161" s="68"/>
      <c r="AU161" s="818" t="s">
        <v>500</v>
      </c>
      <c r="AV161" s="80" t="s">
        <v>508</v>
      </c>
      <c r="AW161" s="102" t="s">
        <v>29</v>
      </c>
      <c r="AX161" s="102">
        <f t="shared" si="70"/>
        <v>2</v>
      </c>
      <c r="AY161" s="102">
        <f t="shared" si="71"/>
        <v>2</v>
      </c>
      <c r="AZ161" s="171"/>
      <c r="BA161" s="22" t="s">
        <v>63</v>
      </c>
      <c r="BB161" s="232"/>
      <c r="BC161" s="504" t="s">
        <v>42</v>
      </c>
      <c r="BD161" s="73"/>
      <c r="BE161" s="22" t="s">
        <v>509</v>
      </c>
      <c r="BF161" s="73"/>
      <c r="BG161" s="73"/>
      <c r="BH161" s="73"/>
      <c r="BI161" s="73"/>
      <c r="BJ161" s="73"/>
      <c r="BK161" s="73"/>
      <c r="BL161" s="240">
        <v>1</v>
      </c>
      <c r="BM161" s="73"/>
      <c r="BN161" s="73"/>
      <c r="BO161" s="513">
        <v>1</v>
      </c>
      <c r="BP161" s="546"/>
      <c r="BR161" s="509" t="s">
        <v>38</v>
      </c>
      <c r="BS161" s="510" t="s">
        <v>58</v>
      </c>
      <c r="BT161" s="68" t="s">
        <v>29</v>
      </c>
      <c r="BU161" s="69">
        <f>0.5*(CC161+CD161+CE161)+CF161+CH161+2*(CI161+CJ161)</f>
        <v>0</v>
      </c>
      <c r="BV161" s="69">
        <f>CC161*0.5+CD161*0.5+CE161*0.5+CF161+CG161+CH161+2*(CI161+CJ161+CK161)</f>
        <v>0</v>
      </c>
      <c r="BW161" s="1791" t="s">
        <v>950</v>
      </c>
      <c r="BX161" s="1792"/>
      <c r="BY161" s="1792"/>
      <c r="BZ161" s="1792"/>
      <c r="CA161" s="1792"/>
      <c r="CB161" s="1792"/>
      <c r="CC161" s="1792"/>
      <c r="CD161" s="1792"/>
      <c r="CE161" s="1792"/>
      <c r="CF161" s="1792"/>
      <c r="CG161" s="1792"/>
      <c r="CH161" s="1792"/>
      <c r="CI161" s="1792"/>
      <c r="CJ161" s="1792"/>
      <c r="CK161" s="1793"/>
      <c r="CL161" s="76">
        <v>1</v>
      </c>
      <c r="CM161" s="77"/>
      <c r="CN161" s="363"/>
      <c r="CO161" s="852" t="s">
        <v>943</v>
      </c>
      <c r="CP161" s="420" t="s">
        <v>951</v>
      </c>
      <c r="CQ161" s="102" t="s">
        <v>29</v>
      </c>
      <c r="CR161" s="69">
        <f t="shared" si="72"/>
        <v>1.5</v>
      </c>
      <c r="CS161" s="69">
        <f t="shared" si="73"/>
        <v>1.5</v>
      </c>
      <c r="CT161" s="158"/>
      <c r="CU161" s="22" t="s">
        <v>68</v>
      </c>
      <c r="CV161" s="145"/>
      <c r="CW161" s="70"/>
      <c r="CX161" s="843" t="s">
        <v>952</v>
      </c>
      <c r="CY161" s="23" t="s">
        <v>953</v>
      </c>
      <c r="CZ161" s="70"/>
      <c r="DA161" s="506">
        <v>1</v>
      </c>
      <c r="DB161" s="22"/>
      <c r="DC161" s="832">
        <v>1</v>
      </c>
      <c r="DD161" s="70"/>
      <c r="DE161" s="70"/>
      <c r="DF161" s="70"/>
      <c r="DG161" s="70"/>
      <c r="DH161" s="70"/>
      <c r="DI161" s="824">
        <v>1</v>
      </c>
      <c r="DJ161" s="823" t="s">
        <v>235</v>
      </c>
    </row>
    <row r="162" spans="1:114" s="108" customFormat="1" ht="132.75" customHeight="1" outlineLevel="1" thickTop="1" thickBot="1" x14ac:dyDescent="0.35">
      <c r="A162" s="801" t="s">
        <v>954</v>
      </c>
      <c r="B162" s="80" t="s">
        <v>955</v>
      </c>
      <c r="C162" s="68" t="s">
        <v>29</v>
      </c>
      <c r="D162" s="69">
        <f t="shared" si="68"/>
        <v>2</v>
      </c>
      <c r="E162" s="69">
        <f t="shared" si="69"/>
        <v>6</v>
      </c>
      <c r="F162" s="74"/>
      <c r="G162" s="22" t="s">
        <v>68</v>
      </c>
      <c r="H162" s="70"/>
      <c r="I162" s="70"/>
      <c r="J162" s="74"/>
      <c r="K162" s="23" t="s">
        <v>956</v>
      </c>
      <c r="L162" s="809"/>
      <c r="M162" s="809"/>
      <c r="N162" s="809"/>
      <c r="O162" s="564">
        <v>2</v>
      </c>
      <c r="P162" s="809"/>
      <c r="Q162" s="809"/>
      <c r="R162" s="809"/>
      <c r="S162" s="810"/>
      <c r="T162" s="234">
        <v>2</v>
      </c>
      <c r="U162" s="408">
        <v>1</v>
      </c>
      <c r="V162" s="208"/>
      <c r="X162" s="101" t="s">
        <v>55</v>
      </c>
      <c r="Y162" s="117" t="s">
        <v>109</v>
      </c>
      <c r="Z162" s="102" t="s">
        <v>29</v>
      </c>
      <c r="AA162" s="69">
        <f t="shared" si="66"/>
        <v>0</v>
      </c>
      <c r="AB162" s="69">
        <f t="shared" si="67"/>
        <v>0</v>
      </c>
      <c r="AC162" s="103"/>
      <c r="AD162" s="22" t="s">
        <v>45</v>
      </c>
      <c r="AE162" s="104"/>
      <c r="AF162" s="72" t="s">
        <v>42</v>
      </c>
      <c r="AG162" s="82"/>
      <c r="AH162" s="23" t="s">
        <v>57</v>
      </c>
      <c r="AI162" s="73"/>
      <c r="AJ162" s="73"/>
      <c r="AK162" s="73"/>
      <c r="AL162" s="73"/>
      <c r="AM162" s="73"/>
      <c r="AN162" s="73"/>
      <c r="AO162" s="73"/>
      <c r="AP162" s="73"/>
      <c r="AQ162" s="23"/>
      <c r="AR162" s="76">
        <v>1</v>
      </c>
      <c r="AS162" s="865" t="s">
        <v>102</v>
      </c>
      <c r="AU162" s="521" t="s">
        <v>517</v>
      </c>
      <c r="AV162" s="816" t="s">
        <v>518</v>
      </c>
      <c r="AW162" s="102" t="s">
        <v>29</v>
      </c>
      <c r="AX162" s="102">
        <f t="shared" si="70"/>
        <v>0</v>
      </c>
      <c r="AY162" s="102">
        <f t="shared" si="71"/>
        <v>4</v>
      </c>
      <c r="AZ162" s="131"/>
      <c r="BA162" s="225" t="s">
        <v>63</v>
      </c>
      <c r="BB162" s="131"/>
      <c r="BC162" s="131"/>
      <c r="BD162" s="131"/>
      <c r="BE162" s="131" t="s">
        <v>519</v>
      </c>
      <c r="BF162" s="131"/>
      <c r="BG162" s="131"/>
      <c r="BH162" s="131"/>
      <c r="BI162" s="131"/>
      <c r="BJ162" s="131"/>
      <c r="BK162" s="131"/>
      <c r="BL162" s="131"/>
      <c r="BM162" s="131"/>
      <c r="BN162" s="86">
        <v>2</v>
      </c>
      <c r="BO162" s="408">
        <v>1</v>
      </c>
      <c r="BP162" s="131"/>
      <c r="BR162" s="320" t="s">
        <v>267</v>
      </c>
      <c r="BS162" s="116" t="s">
        <v>957</v>
      </c>
      <c r="BT162" s="68" t="s">
        <v>29</v>
      </c>
      <c r="BU162" s="69">
        <f t="shared" ref="BU162" si="74">0.5*(CC162+CD162+CE162)+CF162+CH162+2*(CI162+CJ162)</f>
        <v>0</v>
      </c>
      <c r="BV162" s="69">
        <f t="shared" ref="BV162" si="75">CC162*0.5+CD162*0.5+CE162*0.5+CF162+CG162+CH162+2*(CI162+CJ162+CK162)</f>
        <v>0</v>
      </c>
      <c r="BW162" s="1739" t="s">
        <v>958</v>
      </c>
      <c r="BX162" s="1740"/>
      <c r="BY162" s="1740"/>
      <c r="BZ162" s="1740"/>
      <c r="CA162" s="1740"/>
      <c r="CB162" s="1741"/>
      <c r="CC162" s="22"/>
      <c r="CD162" s="22"/>
      <c r="CE162" s="339"/>
      <c r="CF162" s="144"/>
      <c r="CG162" s="301"/>
      <c r="CH162" s="339"/>
      <c r="CI162" s="144"/>
      <c r="CJ162" s="339"/>
      <c r="CK162" s="301"/>
      <c r="CL162" s="156">
        <v>1</v>
      </c>
      <c r="CM162" s="190"/>
      <c r="CO162" s="852" t="s">
        <v>943</v>
      </c>
      <c r="CP162" s="846" t="s">
        <v>959</v>
      </c>
      <c r="CQ162" s="102" t="s">
        <v>29</v>
      </c>
      <c r="CR162" s="69">
        <f t="shared" si="72"/>
        <v>0</v>
      </c>
      <c r="CS162" s="69">
        <f t="shared" si="73"/>
        <v>0</v>
      </c>
      <c r="CT162" s="839" t="s">
        <v>945</v>
      </c>
      <c r="CU162" s="842" t="s">
        <v>77</v>
      </c>
      <c r="CV162" s="841"/>
      <c r="CW162" s="523" t="s">
        <v>42</v>
      </c>
      <c r="CX162" s="839"/>
      <c r="CY162" s="840" t="s">
        <v>947</v>
      </c>
      <c r="CZ162" s="839"/>
      <c r="DA162" s="839"/>
      <c r="DB162" s="839"/>
      <c r="DC162" s="839"/>
      <c r="DD162" s="839"/>
      <c r="DE162" s="839"/>
      <c r="DF162" s="839"/>
      <c r="DG162" s="839"/>
      <c r="DH162" s="839"/>
      <c r="DI162" s="824">
        <v>1</v>
      </c>
      <c r="DJ162" s="823" t="s">
        <v>235</v>
      </c>
    </row>
    <row r="163" spans="1:114" s="108" customFormat="1" ht="290.39999999999998" customHeight="1" outlineLevel="1" thickTop="1" thickBot="1" x14ac:dyDescent="0.45">
      <c r="A163" s="801" t="s">
        <v>954</v>
      </c>
      <c r="B163" s="80" t="s">
        <v>960</v>
      </c>
      <c r="C163" s="68" t="s">
        <v>29</v>
      </c>
      <c r="D163" s="69">
        <f t="shared" si="68"/>
        <v>0.5</v>
      </c>
      <c r="E163" s="69">
        <f t="shared" si="69"/>
        <v>0.5</v>
      </c>
      <c r="F163" s="103"/>
      <c r="G163" s="22" t="s">
        <v>63</v>
      </c>
      <c r="H163" s="541"/>
      <c r="I163" s="523" t="s">
        <v>42</v>
      </c>
      <c r="J163" s="73"/>
      <c r="K163" s="140" t="s">
        <v>3</v>
      </c>
      <c r="L163" s="84">
        <v>1</v>
      </c>
      <c r="M163" s="230"/>
      <c r="N163" s="230"/>
      <c r="O163" s="230"/>
      <c r="P163" s="230"/>
      <c r="Q163" s="226"/>
      <c r="R163" s="230"/>
      <c r="S163" s="230"/>
      <c r="T163" s="812"/>
      <c r="U163" s="408">
        <v>1</v>
      </c>
      <c r="V163" s="74"/>
      <c r="X163" s="546"/>
      <c r="Y163" s="130" t="s">
        <v>961</v>
      </c>
      <c r="Z163" s="102" t="s">
        <v>29</v>
      </c>
      <c r="AA163" s="69">
        <f t="shared" si="66"/>
        <v>0</v>
      </c>
      <c r="AB163" s="69">
        <f t="shared" si="67"/>
        <v>0</v>
      </c>
      <c r="AC163" s="1788" t="s">
        <v>962</v>
      </c>
      <c r="AD163" s="1789"/>
      <c r="AE163" s="1789"/>
      <c r="AF163" s="1789"/>
      <c r="AG163" s="1789"/>
      <c r="AH163" s="1789"/>
      <c r="AI163" s="75"/>
      <c r="AJ163" s="131"/>
      <c r="AK163" s="131"/>
      <c r="AL163" s="131"/>
      <c r="AM163" s="131"/>
      <c r="AN163" s="131"/>
      <c r="AO163" s="131"/>
      <c r="AP163" s="131"/>
      <c r="AQ163" s="131"/>
      <c r="AR163" s="142">
        <v>1</v>
      </c>
      <c r="AS163" s="68"/>
      <c r="AU163" s="819" t="s">
        <v>504</v>
      </c>
      <c r="AV163" s="817" t="s">
        <v>963</v>
      </c>
      <c r="AW163" s="102" t="s">
        <v>29</v>
      </c>
      <c r="AX163" s="102">
        <f t="shared" si="70"/>
        <v>1</v>
      </c>
      <c r="AY163" s="102">
        <f t="shared" si="71"/>
        <v>1</v>
      </c>
      <c r="AZ163" s="813"/>
      <c r="BA163" s="814" t="s">
        <v>68</v>
      </c>
      <c r="BB163" s="815"/>
      <c r="BC163" s="815"/>
      <c r="BD163" s="815"/>
      <c r="BE163" s="815" t="s">
        <v>964</v>
      </c>
      <c r="BF163" s="820">
        <v>2</v>
      </c>
      <c r="BG163" s="815"/>
      <c r="BH163" s="815"/>
      <c r="BI163" s="815"/>
      <c r="BJ163" s="815"/>
      <c r="BK163" s="814"/>
      <c r="BL163" s="814"/>
      <c r="BM163" s="814"/>
      <c r="BN163" s="805"/>
      <c r="BO163" s="806">
        <v>1</v>
      </c>
      <c r="BP163" s="131"/>
      <c r="CJ163" s="854"/>
      <c r="CO163" s="852" t="s">
        <v>943</v>
      </c>
      <c r="CP163" s="256" t="s">
        <v>965</v>
      </c>
      <c r="CQ163" s="102" t="s">
        <v>29</v>
      </c>
      <c r="CR163" s="69">
        <f t="shared" si="72"/>
        <v>0</v>
      </c>
      <c r="CS163" s="69">
        <f t="shared" si="73"/>
        <v>0</v>
      </c>
      <c r="CT163" s="74"/>
      <c r="CU163" s="22" t="s">
        <v>68</v>
      </c>
      <c r="CV163" s="74"/>
      <c r="CW163" s="74"/>
      <c r="CX163" s="74"/>
      <c r="CY163" s="245" t="s">
        <v>193</v>
      </c>
      <c r="CZ163" s="74"/>
      <c r="DA163" s="74"/>
      <c r="DB163" s="74"/>
      <c r="DC163" s="74"/>
      <c r="DD163" s="74"/>
      <c r="DE163" s="74"/>
      <c r="DF163" s="74"/>
      <c r="DG163" s="74"/>
      <c r="DH163" s="74"/>
      <c r="DI163" s="824">
        <v>1</v>
      </c>
      <c r="DJ163" s="823" t="s">
        <v>235</v>
      </c>
    </row>
    <row r="164" spans="1:114" s="108" customFormat="1" ht="150.6" customHeight="1" outlineLevel="1" thickBot="1" x14ac:dyDescent="0.45">
      <c r="A164" s="801" t="s">
        <v>954</v>
      </c>
      <c r="B164" s="177" t="s">
        <v>966</v>
      </c>
      <c r="C164" s="68" t="s">
        <v>29</v>
      </c>
      <c r="D164" s="69">
        <f t="shared" si="68"/>
        <v>0.5</v>
      </c>
      <c r="E164" s="69">
        <f t="shared" si="69"/>
        <v>0.5</v>
      </c>
      <c r="F164" s="103"/>
      <c r="G164" s="22" t="s">
        <v>63</v>
      </c>
      <c r="H164" s="546"/>
      <c r="I164" s="541"/>
      <c r="J164" s="541"/>
      <c r="K164" s="140" t="s">
        <v>3</v>
      </c>
      <c r="L164" s="85">
        <v>1</v>
      </c>
      <c r="M164" s="230"/>
      <c r="N164" s="230"/>
      <c r="O164" s="230"/>
      <c r="P164" s="230"/>
      <c r="Q164" s="226"/>
      <c r="R164" s="230"/>
      <c r="S164" s="230"/>
      <c r="T164" s="230"/>
      <c r="U164" s="408">
        <v>1</v>
      </c>
      <c r="V164" s="7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CO164" s="852" t="s">
        <v>943</v>
      </c>
      <c r="CP164" s="80" t="s">
        <v>967</v>
      </c>
      <c r="CQ164" s="102" t="s">
        <v>29</v>
      </c>
      <c r="CR164" s="69">
        <f t="shared" si="72"/>
        <v>0</v>
      </c>
      <c r="CS164" s="69">
        <f t="shared" si="73"/>
        <v>0</v>
      </c>
      <c r="CT164" s="321"/>
      <c r="CU164" s="22" t="s">
        <v>68</v>
      </c>
      <c r="CV164" s="172"/>
      <c r="CW164" s="523" t="s">
        <v>42</v>
      </c>
      <c r="CX164" s="27"/>
      <c r="CY164" s="23" t="s">
        <v>968</v>
      </c>
      <c r="CZ164" s="70"/>
      <c r="DA164" s="70"/>
      <c r="DB164" s="70"/>
      <c r="DC164" s="70"/>
      <c r="DD164" s="70"/>
      <c r="DE164" s="70"/>
      <c r="DF164" s="70"/>
      <c r="DG164" s="70"/>
      <c r="DH164" s="70"/>
      <c r="DI164" s="824">
        <v>1</v>
      </c>
      <c r="DJ164" s="823" t="s">
        <v>235</v>
      </c>
    </row>
    <row r="165" spans="1:114" s="108" customFormat="1" ht="242.25" customHeight="1" outlineLevel="1" thickBo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 s="59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CO165" s="852" t="s">
        <v>943</v>
      </c>
      <c r="CP165" s="847" t="s">
        <v>969</v>
      </c>
      <c r="CQ165" s="102" t="s">
        <v>29</v>
      </c>
      <c r="CR165" s="69">
        <f t="shared" si="72"/>
        <v>0</v>
      </c>
      <c r="CS165" s="69">
        <f t="shared" si="73"/>
        <v>0</v>
      </c>
      <c r="CT165" s="213"/>
      <c r="CU165" s="212" t="s">
        <v>63</v>
      </c>
      <c r="CV165" s="322"/>
      <c r="CW165" s="838" t="s">
        <v>42</v>
      </c>
      <c r="CX165" s="213"/>
      <c r="CY165" s="205" t="s">
        <v>588</v>
      </c>
      <c r="CZ165" s="212"/>
      <c r="DA165" s="212"/>
      <c r="DB165" s="212"/>
      <c r="DC165" s="212"/>
      <c r="DD165" s="212"/>
      <c r="DE165" s="212"/>
      <c r="DF165" s="212"/>
      <c r="DG165" s="212"/>
      <c r="DH165" s="212"/>
      <c r="DI165" s="824">
        <v>1</v>
      </c>
      <c r="DJ165" s="823" t="s">
        <v>235</v>
      </c>
    </row>
    <row r="166" spans="1:114" s="108" customFormat="1" ht="153" customHeight="1" outlineLevel="1" thickBot="1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 s="59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CO166" s="852" t="s">
        <v>943</v>
      </c>
      <c r="CP166" s="848" t="s">
        <v>970</v>
      </c>
      <c r="CQ166" s="102" t="s">
        <v>29</v>
      </c>
      <c r="CR166" s="69">
        <f t="shared" si="72"/>
        <v>0</v>
      </c>
      <c r="CS166" s="69">
        <f t="shared" si="73"/>
        <v>0</v>
      </c>
      <c r="CT166" s="171"/>
      <c r="CU166" s="22" t="s">
        <v>45</v>
      </c>
      <c r="CV166" s="172"/>
      <c r="CW166" s="523" t="s">
        <v>42</v>
      </c>
      <c r="CX166" s="27"/>
      <c r="CY166" s="23" t="s">
        <v>968</v>
      </c>
      <c r="CZ166" s="103"/>
      <c r="DA166" s="103"/>
      <c r="DB166" s="103"/>
      <c r="DC166" s="103"/>
      <c r="DD166" s="103"/>
      <c r="DE166" s="103"/>
      <c r="DF166" s="103"/>
      <c r="DG166" s="103"/>
      <c r="DH166" s="103"/>
      <c r="DI166" s="824">
        <v>1</v>
      </c>
      <c r="DJ166" s="823" t="s">
        <v>235</v>
      </c>
    </row>
    <row r="167" spans="1:114" ht="210.75" customHeight="1" outlineLevel="1" thickBot="1" x14ac:dyDescent="0.3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 s="59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  <c r="CO167" s="852" t="s">
        <v>943</v>
      </c>
      <c r="CP167" s="80" t="s">
        <v>971</v>
      </c>
      <c r="CQ167" s="102" t="s">
        <v>29</v>
      </c>
      <c r="CR167" s="69">
        <f t="shared" si="72"/>
        <v>0</v>
      </c>
      <c r="CS167" s="69">
        <f t="shared" si="73"/>
        <v>0</v>
      </c>
      <c r="CT167" s="321"/>
      <c r="CU167" s="22" t="s">
        <v>45</v>
      </c>
      <c r="CV167" s="172"/>
      <c r="CW167" s="523"/>
      <c r="CX167" s="837" t="s">
        <v>13</v>
      </c>
      <c r="CY167" s="23" t="s">
        <v>264</v>
      </c>
      <c r="CZ167" s="23"/>
      <c r="DA167" s="23"/>
      <c r="DB167" s="23"/>
      <c r="DC167" s="23"/>
      <c r="DD167" s="23"/>
      <c r="DE167" s="23"/>
      <c r="DF167" s="23"/>
      <c r="DG167" s="23"/>
      <c r="DH167" s="23"/>
      <c r="DI167" s="824">
        <v>1</v>
      </c>
      <c r="DJ167" s="823" t="s">
        <v>235</v>
      </c>
    </row>
    <row r="168" spans="1:114" ht="222" customHeight="1" outlineLevel="1" thickBot="1" x14ac:dyDescent="0.3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 s="59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  <c r="CO168" s="852" t="s">
        <v>943</v>
      </c>
      <c r="CP168" s="114" t="s">
        <v>972</v>
      </c>
      <c r="CQ168" s="102" t="s">
        <v>29</v>
      </c>
      <c r="CR168" s="69">
        <f t="shared" si="72"/>
        <v>0</v>
      </c>
      <c r="CS168" s="69">
        <f t="shared" si="73"/>
        <v>0</v>
      </c>
      <c r="CT168" s="106"/>
      <c r="CU168" s="22" t="s">
        <v>45</v>
      </c>
      <c r="CV168" s="836"/>
      <c r="CW168" s="523" t="s">
        <v>42</v>
      </c>
      <c r="CX168" s="187"/>
      <c r="CY168" s="23" t="s">
        <v>973</v>
      </c>
      <c r="CZ168" s="70"/>
      <c r="DA168" s="70"/>
      <c r="DB168" s="70"/>
      <c r="DC168" s="70"/>
      <c r="DD168" s="70"/>
      <c r="DE168" s="70"/>
      <c r="DF168" s="70"/>
      <c r="DG168" s="70"/>
      <c r="DH168" s="70"/>
      <c r="DI168" s="824">
        <v>1</v>
      </c>
      <c r="DJ168" s="823" t="s">
        <v>235</v>
      </c>
    </row>
    <row r="169" spans="1:114" ht="165.75" customHeight="1" outlineLevel="1" thickBot="1" x14ac:dyDescent="0.3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 s="5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O169" s="852" t="s">
        <v>943</v>
      </c>
      <c r="CP169" s="849" t="s">
        <v>974</v>
      </c>
      <c r="CQ169" s="102" t="s">
        <v>29</v>
      </c>
      <c r="CR169" s="69">
        <f t="shared" si="72"/>
        <v>0</v>
      </c>
      <c r="CS169" s="69">
        <f t="shared" si="73"/>
        <v>0</v>
      </c>
      <c r="CT169" s="82"/>
      <c r="CU169" s="22" t="s">
        <v>68</v>
      </c>
      <c r="CV169" s="835"/>
      <c r="CW169" s="523" t="s">
        <v>42</v>
      </c>
      <c r="CX169" s="420"/>
      <c r="CY169" s="534" t="s">
        <v>975</v>
      </c>
      <c r="CZ169" s="103"/>
      <c r="DA169" s="103"/>
      <c r="DB169" s="103"/>
      <c r="DC169" s="103"/>
      <c r="DD169" s="103"/>
      <c r="DE169" s="103"/>
      <c r="DF169" s="103"/>
      <c r="DG169" s="103"/>
      <c r="DH169" s="103"/>
      <c r="DI169" s="824">
        <v>1</v>
      </c>
      <c r="DJ169" s="823" t="s">
        <v>235</v>
      </c>
    </row>
    <row r="170" spans="1:114" ht="124.2" outlineLevel="1" thickTop="1" thickBot="1" x14ac:dyDescent="0.3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59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O170" s="852" t="s">
        <v>943</v>
      </c>
      <c r="CP170" s="847" t="s">
        <v>976</v>
      </c>
      <c r="CQ170" s="102" t="s">
        <v>29</v>
      </c>
      <c r="CR170" s="69">
        <f t="shared" si="72"/>
        <v>1</v>
      </c>
      <c r="CS170" s="69">
        <f t="shared" si="73"/>
        <v>2</v>
      </c>
      <c r="CT170" s="116"/>
      <c r="CU170" s="22" t="s">
        <v>68</v>
      </c>
      <c r="CV170" s="173"/>
      <c r="CW170" s="523"/>
      <c r="CX170" s="27"/>
      <c r="CY170" s="834" t="s">
        <v>977</v>
      </c>
      <c r="CZ170" s="23"/>
      <c r="DA170" s="23"/>
      <c r="DB170" s="23"/>
      <c r="DC170" s="515">
        <v>1</v>
      </c>
      <c r="DD170" s="826">
        <v>1</v>
      </c>
      <c r="DE170" s="23"/>
      <c r="DF170" s="23"/>
      <c r="DG170" s="23"/>
      <c r="DH170" s="23"/>
      <c r="DI170" s="824">
        <v>1</v>
      </c>
      <c r="DJ170" s="823" t="s">
        <v>235</v>
      </c>
    </row>
    <row r="171" spans="1:114" ht="235.95" customHeight="1" outlineLevel="1" thickTop="1" thickBot="1" x14ac:dyDescent="0.3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 s="59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 s="852" t="s">
        <v>943</v>
      </c>
      <c r="CP171" s="420" t="s">
        <v>978</v>
      </c>
      <c r="CQ171" s="102" t="s">
        <v>29</v>
      </c>
      <c r="CR171" s="69">
        <f t="shared" si="72"/>
        <v>6</v>
      </c>
      <c r="CS171" s="69">
        <f t="shared" si="73"/>
        <v>8</v>
      </c>
      <c r="CT171" s="108"/>
      <c r="CU171" s="22" t="s">
        <v>63</v>
      </c>
      <c r="CV171" s="22"/>
      <c r="CW171" s="504" t="s">
        <v>42</v>
      </c>
      <c r="CX171" s="73"/>
      <c r="CY171" s="833" t="s">
        <v>979</v>
      </c>
      <c r="CZ171" s="23"/>
      <c r="DA171" s="23"/>
      <c r="DB171" s="23"/>
      <c r="DC171" s="832">
        <v>4</v>
      </c>
      <c r="DD171" s="23"/>
      <c r="DE171" s="23"/>
      <c r="DF171" s="832">
        <v>1</v>
      </c>
      <c r="DG171" s="23"/>
      <c r="DH171" s="506">
        <v>1</v>
      </c>
      <c r="DI171" s="824">
        <v>1</v>
      </c>
      <c r="DJ171" s="823" t="s">
        <v>235</v>
      </c>
    </row>
    <row r="172" spans="1:114" ht="157.80000000000001" outlineLevel="1" thickTop="1" thickBot="1" x14ac:dyDescent="0.3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 s="59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 s="852" t="s">
        <v>943</v>
      </c>
      <c r="CP172" s="850" t="s">
        <v>980</v>
      </c>
      <c r="CQ172" s="102" t="s">
        <v>36</v>
      </c>
      <c r="CR172" s="69">
        <f t="shared" si="72"/>
        <v>1</v>
      </c>
      <c r="CS172" s="69">
        <f t="shared" si="73"/>
        <v>2</v>
      </c>
      <c r="CT172" s="323"/>
      <c r="CU172" s="22" t="s">
        <v>68</v>
      </c>
      <c r="CV172" s="831"/>
      <c r="CW172" s="523" t="s">
        <v>42</v>
      </c>
      <c r="CX172" s="180"/>
      <c r="CY172" s="830" t="s">
        <v>981</v>
      </c>
      <c r="CZ172" s="760"/>
      <c r="DA172" s="760"/>
      <c r="DB172" s="760"/>
      <c r="DC172" s="505">
        <v>1</v>
      </c>
      <c r="DD172" s="506">
        <v>1</v>
      </c>
      <c r="DE172" s="760"/>
      <c r="DF172" s="760"/>
      <c r="DG172" s="760"/>
      <c r="DH172" s="760"/>
      <c r="DI172" s="824">
        <v>1</v>
      </c>
      <c r="DJ172" s="823" t="s">
        <v>235</v>
      </c>
    </row>
    <row r="173" spans="1:114" ht="139.19999999999999" outlineLevel="1" thickTop="1" thickBot="1" x14ac:dyDescent="0.3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 s="59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 s="852" t="s">
        <v>943</v>
      </c>
      <c r="CP173" s="851" t="s">
        <v>982</v>
      </c>
      <c r="CQ173" s="102" t="s">
        <v>36</v>
      </c>
      <c r="CR173" s="69">
        <f t="shared" si="72"/>
        <v>6</v>
      </c>
      <c r="CS173" s="69">
        <f t="shared" si="73"/>
        <v>7</v>
      </c>
      <c r="CT173" s="813"/>
      <c r="CU173" s="829" t="s">
        <v>63</v>
      </c>
      <c r="CV173" s="829"/>
      <c r="CW173" s="828" t="s">
        <v>42</v>
      </c>
      <c r="CX173" s="825"/>
      <c r="CY173" s="814" t="s">
        <v>983</v>
      </c>
      <c r="CZ173" s="825"/>
      <c r="DA173" s="825"/>
      <c r="DB173" s="825"/>
      <c r="DC173" s="827">
        <v>2</v>
      </c>
      <c r="DD173" s="826">
        <v>1</v>
      </c>
      <c r="DE173" s="825"/>
      <c r="DF173" s="845">
        <v>2</v>
      </c>
      <c r="DG173" s="825"/>
      <c r="DH173" s="825"/>
      <c r="DI173" s="824">
        <v>1</v>
      </c>
      <c r="DJ173" s="823" t="s">
        <v>235</v>
      </c>
    </row>
    <row r="174" spans="1:114" ht="18" outlineLevel="1" thickTop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59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</row>
    <row r="175" spans="1:114" ht="17.399999999999999" outlineLevel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 s="59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</row>
    <row r="176" spans="1:114" ht="17.399999999999999" outlineLevel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 s="59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</row>
    <row r="177" spans="1:118" ht="17.399999999999999" outlineLevel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 s="59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8" ht="17.399999999999999" x14ac:dyDescent="0.3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 s="59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  <c r="DG178" s="32"/>
      <c r="DH178" s="32"/>
      <c r="DI178" s="32"/>
      <c r="DJ178" s="32"/>
    </row>
    <row r="179" spans="1:118" ht="24.6" x14ac:dyDescent="0.3">
      <c r="A179" s="55" t="s">
        <v>556</v>
      </c>
      <c r="B179" s="39"/>
      <c r="C179" s="535" t="s">
        <v>29</v>
      </c>
      <c r="D179" s="41">
        <f>0.5*(L179+M179+N179)+O179+Q179+2*(R179+S179)</f>
        <v>0</v>
      </c>
      <c r="E179" s="536">
        <f>L179*0.5+M179*0.5+N179*0.5+O179+P179+Q179+2*(R179+S179+T179)</f>
        <v>0</v>
      </c>
      <c r="F179" s="43"/>
      <c r="G179" s="43"/>
      <c r="H179" s="43"/>
      <c r="I179" s="43"/>
      <c r="J179" s="43"/>
      <c r="K179" s="43"/>
      <c r="L179" s="44">
        <f>SUMIFS(L181:L196,C181:C196,C179)</f>
        <v>0</v>
      </c>
      <c r="M179" s="44">
        <f>SUMIFS(M181:M196,C181:C196,C179)</f>
        <v>0</v>
      </c>
      <c r="N179" s="44">
        <f>SUMIFS(N181:N196,C181:C196,C179)</f>
        <v>0</v>
      </c>
      <c r="O179" s="44">
        <f>SUMIFS(O181:O196,C181:C196,C179)</f>
        <v>0</v>
      </c>
      <c r="P179" s="44">
        <f>SUMIFS(P181:P196,C181:C196,C179)</f>
        <v>0</v>
      </c>
      <c r="Q179" s="44">
        <f>SUMIFS(Q181:Q196,C181:C196,C179)</f>
        <v>0</v>
      </c>
      <c r="R179" s="44">
        <f>SUMIFS(R181:R196,C181:C196,C179)</f>
        <v>0</v>
      </c>
      <c r="S179" s="44">
        <f>SUMIFS(S181:S196,C181:C196,C179)</f>
        <v>0</v>
      </c>
      <c r="T179" s="44">
        <f>SUMIFS(T181:T196,C181:C196,C179)</f>
        <v>0</v>
      </c>
      <c r="U179" s="45"/>
      <c r="V179" s="46">
        <f>SUM(U181:U208)</f>
        <v>0</v>
      </c>
      <c r="W179" s="32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 s="5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32"/>
      <c r="BR179" s="55" t="s">
        <v>556</v>
      </c>
      <c r="BS179" s="39"/>
      <c r="BT179" s="535" t="s">
        <v>29</v>
      </c>
      <c r="BU179" s="41">
        <f>0.5*(CC179+CD179+CE179)+CF179+CH179+2*(CI179+CJ179)</f>
        <v>0</v>
      </c>
      <c r="BV179" s="536">
        <f>CC179*0.5+CD179*0.5+CE179*0.5+CF179+CG179+CH179+2*(CI179+CJ179+CK179)</f>
        <v>0</v>
      </c>
      <c r="BW179" s="43"/>
      <c r="BX179" s="43"/>
      <c r="BY179" s="43"/>
      <c r="BZ179" s="43"/>
      <c r="CA179" s="43"/>
      <c r="CB179" s="43"/>
      <c r="CC179" s="44">
        <f>SUMIFS(CC189:CC196,BT189:BT196,BT179)</f>
        <v>0</v>
      </c>
      <c r="CD179" s="44">
        <f>SUMIFS(CD189:CD196,BT189:BT196,BT179)</f>
        <v>0</v>
      </c>
      <c r="CE179" s="44">
        <f>SUMIFS(CE189:CE196,BT189:BT196,BT179)</f>
        <v>0</v>
      </c>
      <c r="CF179" s="44">
        <f>SUMIFS(CF189:CF196,BT189:BT196,BT179)</f>
        <v>0</v>
      </c>
      <c r="CG179" s="44">
        <f>SUMIFS(CG189:CG196,BT189:BT196,BT179)</f>
        <v>0</v>
      </c>
      <c r="CH179" s="44">
        <f>SUMIFS(CH189:CH196,BT189:BT196,BT179)</f>
        <v>0</v>
      </c>
      <c r="CI179" s="44">
        <f>SUMIFS(CI189:CI196,BT189:BT196,BT179)</f>
        <v>0</v>
      </c>
      <c r="CJ179" s="44">
        <f>SUMIFS(CJ189:CJ196,BT189:BT196,BT179)</f>
        <v>0</v>
      </c>
      <c r="CK179" s="44">
        <f>SUMIFS(CK189:CK196,BT189:BT196,BT179)</f>
        <v>0</v>
      </c>
      <c r="CL179" s="45"/>
      <c r="CM179" s="46">
        <f>SUM(CL189:CL208)</f>
        <v>0</v>
      </c>
      <c r="CN179" s="32"/>
      <c r="CO179" s="55" t="s">
        <v>556</v>
      </c>
      <c r="CP179" s="39"/>
      <c r="CQ179" s="535" t="s">
        <v>29</v>
      </c>
      <c r="CR179" s="41">
        <f>0.5*(CZ179+DA179+DB179)+DC179+DE179+2*(DF179+DG179)</f>
        <v>0</v>
      </c>
      <c r="CS179" s="536">
        <f>CZ179*0.5+DA179*0.5+DB179*0.5+DC179+DD179+DE179+2*(DF179+DG179+DH179)</f>
        <v>0</v>
      </c>
      <c r="CT179" s="43"/>
      <c r="CU179" s="43"/>
      <c r="CV179" s="43"/>
      <c r="CW179" s="43"/>
      <c r="CX179" s="43"/>
      <c r="CY179" s="43"/>
      <c r="CZ179" s="44">
        <f>SUMIFS(CZ181:CZ196,CQ181:CQ196,CQ179)</f>
        <v>0</v>
      </c>
      <c r="DA179" s="44">
        <f>SUMIFS(DA181:DA196,CQ181:CQ196,CQ179)</f>
        <v>0</v>
      </c>
      <c r="DB179" s="44">
        <f>SUMIFS(DB181:DB196,CQ181:CQ196,CQ179)</f>
        <v>0</v>
      </c>
      <c r="DC179" s="44">
        <f>SUMIFS(DC181:DC196,CQ181:CQ196,CQ179)</f>
        <v>0</v>
      </c>
      <c r="DD179" s="44">
        <f>SUMIFS(DD181:DD196,CQ181:CQ196,CQ179)</f>
        <v>0</v>
      </c>
      <c r="DE179" s="44">
        <f>SUMIFS(DE181:DE196,CQ181:CQ196,CQ179)</f>
        <v>0</v>
      </c>
      <c r="DF179" s="44">
        <f>SUMIFS(DF181:DF196,CQ181:CQ196,CQ179)</f>
        <v>0</v>
      </c>
      <c r="DG179" s="44">
        <f>SUMIFS(DG181:DG196,CQ181:CQ196,CQ179)</f>
        <v>0</v>
      </c>
      <c r="DH179" s="44">
        <f>SUMIFS(DH181:DH196,CQ181:CQ196,CQ179)</f>
        <v>0</v>
      </c>
      <c r="DI179" s="45"/>
      <c r="DJ179" s="46">
        <f>SUM(DI181:DI208)</f>
        <v>0</v>
      </c>
      <c r="DN179" s="3"/>
    </row>
    <row r="180" spans="1:118" ht="24.6" x14ac:dyDescent="0.3">
      <c r="A180" s="537" t="s">
        <v>558</v>
      </c>
      <c r="B180" s="451"/>
      <c r="C180" s="535" t="s">
        <v>36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39"/>
      <c r="G180" s="39"/>
      <c r="H180" s="39"/>
      <c r="I180" s="39"/>
      <c r="J180" s="39"/>
      <c r="K180" s="39"/>
      <c r="L180" s="44">
        <f>SUMIFS(L181:L196,C181:C196,C180)</f>
        <v>0</v>
      </c>
      <c r="M180" s="44">
        <f>SUMIFS(M181:M196,C181:C196,C180)</f>
        <v>0</v>
      </c>
      <c r="N180" s="44">
        <f>SUMIFS(N181:N196,C181:C196,C180)</f>
        <v>0</v>
      </c>
      <c r="O180" s="44">
        <f>SUMIFS(O181:O196,C181:C196,C180)</f>
        <v>0</v>
      </c>
      <c r="P180" s="44">
        <f>SUMIFS(P181:P196,C181:C196,C180)</f>
        <v>0</v>
      </c>
      <c r="Q180" s="44">
        <f>SUMIFS(Q181:Q196,C181:C196,C180)</f>
        <v>0</v>
      </c>
      <c r="R180" s="44">
        <f>SUMIFS(R181:R196,C181:C196,C180)</f>
        <v>0</v>
      </c>
      <c r="S180" s="44">
        <f>SUMIFS(S181:S196,C181:C196,C180)</f>
        <v>0</v>
      </c>
      <c r="T180" s="44">
        <f>SUMIFS(T181:T196,C181:C196,C180)</f>
        <v>0</v>
      </c>
      <c r="U180" s="45"/>
      <c r="V180" s="46"/>
      <c r="W180" s="59"/>
      <c r="AT180" s="59"/>
      <c r="BQ180" s="59"/>
      <c r="BR180" s="537" t="s">
        <v>558</v>
      </c>
      <c r="BS180" s="451"/>
      <c r="BT180" s="535" t="s">
        <v>36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39"/>
      <c r="BX180" s="39"/>
      <c r="BY180" s="39"/>
      <c r="BZ180" s="39"/>
      <c r="CA180" s="39"/>
      <c r="CB180" s="39"/>
      <c r="CC180" s="44">
        <f>SUMIFS(CC189:CC196,BT189:BT196,BT180)</f>
        <v>0</v>
      </c>
      <c r="CD180" s="44">
        <f>SUMIFS(CD189:CD196,BT189:BT196,BT180)</f>
        <v>0</v>
      </c>
      <c r="CE180" s="44">
        <f>SUMIFS(CE189:CE196,BT189:BT196,BT180)</f>
        <v>0</v>
      </c>
      <c r="CF180" s="44">
        <f>SUMIFS(CF189:CF196,BT189:BT196,BT180)</f>
        <v>0</v>
      </c>
      <c r="CG180" s="44">
        <f>SUMIFS(CG189:CG196,BT189:BT196,BT180)</f>
        <v>0</v>
      </c>
      <c r="CH180" s="44">
        <f>SUMIFS(CH189:CH196,BT189:BT196,BT180)</f>
        <v>0</v>
      </c>
      <c r="CI180" s="44">
        <f>SUMIFS(CI189:CI196,BT189:BT196,BT180)</f>
        <v>0</v>
      </c>
      <c r="CJ180" s="44">
        <f>SUMIFS(CJ189:CJ196,BT189:BT196,BT180)</f>
        <v>0</v>
      </c>
      <c r="CK180" s="44">
        <f>SUMIFS(CK189:CK196,BT189:BT196,BT180)</f>
        <v>0</v>
      </c>
      <c r="CL180" s="45"/>
      <c r="CM180" s="46"/>
      <c r="CO180" s="537" t="s">
        <v>558</v>
      </c>
      <c r="CP180" s="451"/>
      <c r="CQ180" s="535" t="s">
        <v>36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39"/>
      <c r="CU180" s="39"/>
      <c r="CV180" s="39"/>
      <c r="CW180" s="39"/>
      <c r="CX180" s="39"/>
      <c r="CY180" s="39"/>
      <c r="CZ180" s="44">
        <f>SUMIFS(CZ181:CZ196,CQ181:CQ196,CQ180)</f>
        <v>0</v>
      </c>
      <c r="DA180" s="44">
        <f>SUMIFS(DA181:DA196,CQ181:CQ196,CQ180)</f>
        <v>0</v>
      </c>
      <c r="DB180" s="44">
        <f>SUMIFS(DB181:DB196,CQ181:CQ196,CQ180)</f>
        <v>0</v>
      </c>
      <c r="DC180" s="44">
        <f>SUMIFS(DC181:DC196,CQ181:CQ196,CQ180)</f>
        <v>0</v>
      </c>
      <c r="DD180" s="44">
        <f>SUMIFS(DD181:DD196,CQ181:CQ196,CQ180)</f>
        <v>0</v>
      </c>
      <c r="DE180" s="44">
        <f>SUMIFS(DE181:DE196,CQ181:CQ196,CQ180)</f>
        <v>0</v>
      </c>
      <c r="DF180" s="44">
        <f>SUMIFS(DF181:DF196,CQ181:CQ196,CQ180)</f>
        <v>0</v>
      </c>
      <c r="DG180" s="44">
        <f>SUMIFS(DG181:DG196,CQ181:CQ196,CQ180)</f>
        <v>0</v>
      </c>
      <c r="DH180" s="44">
        <f>SUMIFS(DH181:DH196,CQ181:CQ196,CQ180)</f>
        <v>0</v>
      </c>
      <c r="DI180" s="45"/>
      <c r="DJ180" s="46"/>
      <c r="DN180" s="3"/>
    </row>
    <row r="181" spans="1:118" x14ac:dyDescent="0.3">
      <c r="A181" s="807"/>
      <c r="L181" s="22"/>
      <c r="M181" s="22"/>
      <c r="N181" s="22"/>
      <c r="O181" s="22"/>
      <c r="P181" s="22"/>
      <c r="Q181" s="22"/>
      <c r="R181" s="22"/>
      <c r="S181" s="22"/>
      <c r="T181" s="22"/>
      <c r="U181" s="36"/>
      <c r="V181" s="136"/>
      <c r="W181" s="59"/>
      <c r="BQ181" s="59"/>
      <c r="CQ181" s="288"/>
      <c r="CS181" s="289"/>
      <c r="DB181" s="22"/>
      <c r="DN181" s="3"/>
    </row>
    <row r="182" spans="1:118" outlineLevel="1" x14ac:dyDescent="0.3">
      <c r="A182" s="807"/>
      <c r="L182" s="22"/>
      <c r="M182" s="22"/>
      <c r="N182" s="22"/>
      <c r="O182" s="22"/>
      <c r="P182" s="22"/>
      <c r="Q182" s="22"/>
      <c r="R182" s="22"/>
      <c r="S182" s="22"/>
      <c r="T182" s="22"/>
      <c r="U182" s="36"/>
      <c r="V182" s="136"/>
      <c r="W182" s="59"/>
      <c r="BQ182" s="59"/>
      <c r="CQ182" s="288"/>
      <c r="CS182" s="289"/>
      <c r="DB182" s="22"/>
      <c r="DN182" s="3"/>
    </row>
    <row r="183" spans="1:118" outlineLevel="1" x14ac:dyDescent="0.3">
      <c r="A183" s="807"/>
      <c r="L183" s="22"/>
      <c r="M183" s="22"/>
      <c r="N183" s="22"/>
      <c r="O183" s="22"/>
      <c r="P183" s="22"/>
      <c r="Q183" s="22"/>
      <c r="R183" s="22"/>
      <c r="S183" s="22"/>
      <c r="T183" s="22"/>
      <c r="U183" s="36"/>
      <c r="V183" s="136"/>
      <c r="W183" s="59"/>
      <c r="BQ183" s="59"/>
      <c r="CQ183" s="288"/>
      <c r="CS183" s="289"/>
      <c r="DB183" s="22"/>
      <c r="DN183" s="3"/>
    </row>
    <row r="184" spans="1:118" outlineLevel="1" x14ac:dyDescent="0.3">
      <c r="A184" s="807"/>
      <c r="L184" s="22"/>
      <c r="M184" s="22"/>
      <c r="N184" s="22"/>
      <c r="O184" s="22"/>
      <c r="P184" s="22"/>
      <c r="Q184" s="22"/>
      <c r="R184" s="22"/>
      <c r="S184" s="22"/>
      <c r="T184" s="22"/>
      <c r="U184" s="36"/>
      <c r="V184" s="136"/>
      <c r="W184" s="59"/>
      <c r="BQ184" s="59"/>
      <c r="CQ184" s="288"/>
      <c r="CS184" s="289"/>
      <c r="DB184" s="22"/>
      <c r="DN184" s="3"/>
    </row>
    <row r="185" spans="1:118" outlineLevel="1" x14ac:dyDescent="0.3">
      <c r="A185" s="807"/>
      <c r="L185" s="22"/>
      <c r="M185" s="22"/>
      <c r="N185" s="22"/>
      <c r="O185" s="22"/>
      <c r="P185" s="22"/>
      <c r="Q185" s="22"/>
      <c r="R185" s="22"/>
      <c r="S185" s="22"/>
      <c r="T185" s="22"/>
      <c r="U185" s="36"/>
      <c r="V185" s="136"/>
      <c r="W185" s="59"/>
      <c r="BQ185" s="59"/>
      <c r="CQ185" s="288"/>
      <c r="CS185" s="289"/>
      <c r="DB185" s="22"/>
      <c r="DN185" s="3"/>
    </row>
    <row r="186" spans="1:118" outlineLevel="1" x14ac:dyDescent="0.3">
      <c r="A186" s="807"/>
      <c r="L186" s="22"/>
      <c r="M186" s="22"/>
      <c r="N186" s="22"/>
      <c r="O186" s="22"/>
      <c r="P186" s="22"/>
      <c r="Q186" s="22"/>
      <c r="R186" s="22"/>
      <c r="S186" s="22"/>
      <c r="T186" s="22"/>
      <c r="U186" s="36"/>
      <c r="V186" s="136"/>
      <c r="W186" s="59"/>
      <c r="BQ186" s="59"/>
      <c r="CQ186" s="288"/>
      <c r="CS186" s="289"/>
      <c r="DB186" s="22"/>
      <c r="DN186" s="3"/>
    </row>
    <row r="187" spans="1:118" outlineLevel="1" x14ac:dyDescent="0.3">
      <c r="A187" s="807"/>
      <c r="L187" s="22"/>
      <c r="M187" s="22"/>
      <c r="N187" s="22"/>
      <c r="O187" s="22"/>
      <c r="P187" s="22"/>
      <c r="Q187" s="22"/>
      <c r="R187" s="22"/>
      <c r="S187" s="22"/>
      <c r="T187" s="22"/>
      <c r="U187" s="36"/>
      <c r="V187" s="136"/>
      <c r="W187" s="59"/>
      <c r="BQ187" s="59"/>
      <c r="CQ187" s="288"/>
      <c r="CS187" s="289"/>
      <c r="DB187" s="22"/>
      <c r="DN187" s="3"/>
    </row>
    <row r="188" spans="1:118" outlineLevel="1" x14ac:dyDescent="0.3">
      <c r="A188" s="807"/>
      <c r="L188" s="22"/>
      <c r="M188" s="22"/>
      <c r="N188" s="22"/>
      <c r="O188" s="22"/>
      <c r="P188" s="22"/>
      <c r="Q188" s="22"/>
      <c r="R188" s="22"/>
      <c r="S188" s="22"/>
      <c r="T188" s="22"/>
      <c r="U188" s="36"/>
      <c r="V188" s="136"/>
      <c r="W188" s="59"/>
      <c r="BQ188" s="59"/>
      <c r="CQ188" s="288"/>
      <c r="CS188" s="289"/>
      <c r="DB188" s="22"/>
      <c r="DN188" s="3"/>
    </row>
    <row r="189" spans="1:118" outlineLevel="1" x14ac:dyDescent="0.3">
      <c r="A189" s="807"/>
      <c r="L189" s="22"/>
      <c r="M189" s="22"/>
      <c r="N189" s="22"/>
      <c r="O189" s="22"/>
      <c r="P189" s="22"/>
      <c r="Q189" s="22"/>
      <c r="R189" s="22"/>
      <c r="S189" s="22"/>
      <c r="T189" s="22"/>
      <c r="U189" s="36"/>
      <c r="V189" s="136"/>
      <c r="W189" s="59"/>
      <c r="BQ189" s="59"/>
      <c r="BR189" s="208"/>
      <c r="BT189" s="288"/>
      <c r="BV189" s="289"/>
      <c r="BX189" s="62"/>
      <c r="BZ189" s="518"/>
      <c r="CC189" s="22"/>
      <c r="CD189" s="22"/>
      <c r="CE189" s="22"/>
      <c r="CF189" s="22"/>
      <c r="CG189" s="22"/>
      <c r="CH189" s="22"/>
      <c r="CI189" s="22"/>
      <c r="CJ189" s="22"/>
      <c r="CK189" s="22"/>
      <c r="CQ189" s="288"/>
      <c r="CS189" s="289"/>
      <c r="DB189" s="22"/>
      <c r="DN189" s="3"/>
    </row>
    <row r="190" spans="1:118" outlineLevel="1" x14ac:dyDescent="0.3">
      <c r="A190" s="807"/>
      <c r="L190" s="22"/>
      <c r="M190" s="22"/>
      <c r="N190" s="22"/>
      <c r="O190" s="22"/>
      <c r="P190" s="22"/>
      <c r="Q190" s="22"/>
      <c r="R190" s="22"/>
      <c r="S190" s="22"/>
      <c r="T190" s="22"/>
      <c r="U190" s="36"/>
      <c r="V190" s="136"/>
      <c r="W190" s="59"/>
      <c r="BQ190" s="59"/>
      <c r="BR190" s="208"/>
      <c r="BT190" s="288"/>
      <c r="BV190" s="289"/>
      <c r="BX190" s="62"/>
      <c r="BZ190" s="518"/>
      <c r="CC190" s="22"/>
      <c r="CD190" s="22"/>
      <c r="CE190" s="22"/>
      <c r="CF190" s="22"/>
      <c r="CG190" s="22"/>
      <c r="CH190" s="22"/>
      <c r="CI190" s="22"/>
      <c r="CJ190" s="22"/>
      <c r="CK190" s="22"/>
      <c r="CQ190" s="288"/>
      <c r="CS190" s="289"/>
      <c r="DB190" s="22"/>
      <c r="DN190" s="3"/>
    </row>
    <row r="191" spans="1:118" outlineLevel="1" x14ac:dyDescent="0.3">
      <c r="A191" s="807"/>
      <c r="L191" s="22"/>
      <c r="M191" s="22"/>
      <c r="N191" s="22"/>
      <c r="O191" s="22"/>
      <c r="P191" s="22"/>
      <c r="Q191" s="22"/>
      <c r="R191" s="22"/>
      <c r="S191" s="22"/>
      <c r="T191" s="22"/>
      <c r="U191" s="36"/>
      <c r="V191" s="136"/>
      <c r="W191" s="59"/>
      <c r="BQ191" s="59"/>
      <c r="BR191" s="208"/>
      <c r="BT191" s="288"/>
      <c r="BV191" s="289"/>
      <c r="BX191" s="62"/>
      <c r="BZ191" s="518"/>
      <c r="CC191" s="22"/>
      <c r="CD191" s="22"/>
      <c r="CE191" s="22"/>
      <c r="CF191" s="22"/>
      <c r="CG191" s="22"/>
      <c r="CH191" s="22"/>
      <c r="CI191" s="22"/>
      <c r="CJ191" s="22"/>
      <c r="CK191" s="22"/>
      <c r="CQ191" s="288"/>
      <c r="CS191" s="289"/>
      <c r="DB191" s="22"/>
      <c r="DN191" s="3"/>
    </row>
    <row r="192" spans="1:118" outlineLevel="1" x14ac:dyDescent="0.3">
      <c r="A192" s="807"/>
      <c r="L192" s="22"/>
      <c r="M192" s="22"/>
      <c r="N192" s="22"/>
      <c r="O192" s="22"/>
      <c r="P192" s="22"/>
      <c r="Q192" s="22"/>
      <c r="R192" s="22"/>
      <c r="S192" s="22"/>
      <c r="T192" s="22"/>
      <c r="U192" s="36"/>
      <c r="V192" s="136"/>
      <c r="W192" s="59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1:118" outlineLevel="1" x14ac:dyDescent="0.3">
      <c r="A193" s="807"/>
      <c r="L193" s="22"/>
      <c r="M193" s="22"/>
      <c r="N193" s="22"/>
      <c r="O193" s="22"/>
      <c r="P193" s="22"/>
      <c r="Q193" s="22"/>
      <c r="R193" s="22"/>
      <c r="S193" s="22"/>
      <c r="T193" s="22"/>
      <c r="U193" s="36"/>
      <c r="V193" s="136"/>
      <c r="W193" s="59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1:118" outlineLevel="1" x14ac:dyDescent="0.3">
      <c r="A194" s="807"/>
      <c r="L194" s="22"/>
      <c r="M194" s="22"/>
      <c r="N194" s="22"/>
      <c r="O194" s="22"/>
      <c r="P194" s="22"/>
      <c r="Q194" s="22"/>
      <c r="R194" s="22"/>
      <c r="S194" s="22"/>
      <c r="T194" s="22"/>
      <c r="U194" s="36"/>
      <c r="V194" s="136"/>
      <c r="W194" s="59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1:118" outlineLevel="1" x14ac:dyDescent="0.3">
      <c r="A195" s="807"/>
      <c r="L195" s="22"/>
      <c r="M195" s="22"/>
      <c r="N195" s="22"/>
      <c r="O195" s="22"/>
      <c r="P195" s="22"/>
      <c r="Q195" s="22"/>
      <c r="R195" s="22"/>
      <c r="S195" s="22"/>
      <c r="T195" s="22"/>
      <c r="U195" s="36"/>
      <c r="V195" s="136"/>
      <c r="W195" s="59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1:118" outlineLevel="1" x14ac:dyDescent="0.3">
      <c r="A196" s="807"/>
      <c r="L196" s="22"/>
      <c r="M196" s="22"/>
      <c r="N196" s="22"/>
      <c r="O196" s="22"/>
      <c r="P196" s="22"/>
      <c r="Q196" s="22"/>
      <c r="R196" s="22"/>
      <c r="S196" s="22"/>
      <c r="T196" s="22"/>
      <c r="U196" s="36"/>
      <c r="V196" s="136"/>
      <c r="W196" s="59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1:118" outlineLevel="1" x14ac:dyDescent="0.3">
      <c r="A197" s="807"/>
      <c r="L197" s="22"/>
      <c r="M197" s="22"/>
      <c r="N197" s="22"/>
      <c r="O197" s="22"/>
      <c r="P197" s="22"/>
      <c r="Q197" s="22"/>
      <c r="R197" s="22"/>
      <c r="S197" s="22"/>
      <c r="T197" s="22"/>
      <c r="U197" s="36"/>
      <c r="V197" s="136"/>
      <c r="W197" s="59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1:118" outlineLevel="1" x14ac:dyDescent="0.3">
      <c r="A198" s="807"/>
      <c r="L198" s="22"/>
      <c r="M198" s="22"/>
      <c r="N198" s="22"/>
      <c r="O198" s="22"/>
      <c r="P198" s="22"/>
      <c r="Q198" s="22"/>
      <c r="R198" s="22"/>
      <c r="S198" s="22"/>
      <c r="T198" s="22"/>
      <c r="U198" s="36"/>
      <c r="V198" s="136"/>
      <c r="W198" s="59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1:118" outlineLevel="1" x14ac:dyDescent="0.3">
      <c r="A199" s="807"/>
      <c r="L199" s="22"/>
      <c r="M199" s="22"/>
      <c r="N199" s="22"/>
      <c r="O199" s="22"/>
      <c r="P199" s="22"/>
      <c r="Q199" s="22"/>
      <c r="R199" s="22"/>
      <c r="S199" s="22"/>
      <c r="T199" s="22"/>
      <c r="U199" s="36"/>
      <c r="V199" s="136"/>
      <c r="W199" s="59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1:118" outlineLevel="1" x14ac:dyDescent="0.3">
      <c r="A200" s="807"/>
      <c r="L200" s="22"/>
      <c r="M200" s="22"/>
      <c r="N200" s="22"/>
      <c r="O200" s="22"/>
      <c r="P200" s="22"/>
      <c r="Q200" s="22"/>
      <c r="R200" s="22"/>
      <c r="S200" s="22"/>
      <c r="T200" s="22"/>
      <c r="U200" s="36"/>
      <c r="V200" s="136"/>
      <c r="W200" s="59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1:118" outlineLevel="1" x14ac:dyDescent="0.3">
      <c r="A201" s="807"/>
      <c r="L201" s="22"/>
      <c r="M201" s="22"/>
      <c r="N201" s="22"/>
      <c r="O201" s="22"/>
      <c r="P201" s="22"/>
      <c r="Q201" s="22"/>
      <c r="R201" s="22"/>
      <c r="S201" s="22"/>
      <c r="T201" s="22"/>
      <c r="U201" s="36"/>
      <c r="V201" s="136"/>
      <c r="W201" s="59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1:118" outlineLevel="1" x14ac:dyDescent="0.3">
      <c r="A202" s="807"/>
      <c r="L202" s="22"/>
      <c r="M202" s="22"/>
      <c r="N202" s="22"/>
      <c r="O202" s="22"/>
      <c r="P202" s="22"/>
      <c r="Q202" s="22"/>
      <c r="R202" s="22"/>
      <c r="S202" s="22"/>
      <c r="T202" s="22"/>
      <c r="U202" s="36"/>
      <c r="V202" s="136"/>
      <c r="W202" s="59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1:118" outlineLevel="1" x14ac:dyDescent="0.3">
      <c r="A203" s="807"/>
      <c r="L203" s="22"/>
      <c r="M203" s="22"/>
      <c r="N203" s="22"/>
      <c r="O203" s="22"/>
      <c r="P203" s="22"/>
      <c r="Q203" s="22"/>
      <c r="R203" s="22"/>
      <c r="S203" s="22"/>
      <c r="T203" s="22"/>
      <c r="U203" s="36"/>
      <c r="V203" s="136"/>
      <c r="W203" s="59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1:118" outlineLevel="1" x14ac:dyDescent="0.3">
      <c r="A204" s="807"/>
      <c r="L204" s="22"/>
      <c r="M204" s="22"/>
      <c r="N204" s="22"/>
      <c r="O204" s="22"/>
      <c r="P204" s="22"/>
      <c r="Q204" s="22"/>
      <c r="R204" s="22"/>
      <c r="S204" s="22"/>
      <c r="T204" s="22"/>
      <c r="U204" s="36"/>
      <c r="V204" s="136"/>
      <c r="W204" s="59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1:118" outlineLevel="1" x14ac:dyDescent="0.3">
      <c r="A205" s="807"/>
      <c r="L205" s="22"/>
      <c r="M205" s="22"/>
      <c r="N205" s="22"/>
      <c r="O205" s="22"/>
      <c r="P205" s="22"/>
      <c r="Q205" s="22"/>
      <c r="R205" s="22"/>
      <c r="S205" s="22"/>
      <c r="T205" s="22"/>
      <c r="U205" s="36"/>
      <c r="V205" s="136"/>
      <c r="W205" s="59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1:118" outlineLevel="1" x14ac:dyDescent="0.3">
      <c r="A206" s="807"/>
      <c r="L206" s="22"/>
      <c r="M206" s="22"/>
      <c r="N206" s="22"/>
      <c r="O206" s="22"/>
      <c r="P206" s="22"/>
      <c r="Q206" s="22"/>
      <c r="R206" s="22"/>
      <c r="S206" s="22"/>
      <c r="T206" s="22"/>
      <c r="U206" s="36"/>
      <c r="V206" s="136"/>
      <c r="W206" s="59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1:118" outlineLevel="1" x14ac:dyDescent="0.3">
      <c r="A207" s="807"/>
      <c r="L207" s="22"/>
      <c r="M207" s="22"/>
      <c r="N207" s="22"/>
      <c r="O207" s="22"/>
      <c r="P207" s="22"/>
      <c r="Q207" s="22"/>
      <c r="R207" s="22"/>
      <c r="S207" s="22"/>
      <c r="T207" s="22"/>
      <c r="U207" s="36"/>
      <c r="V207" s="136"/>
      <c r="W207" s="59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1:118" outlineLevel="1" x14ac:dyDescent="0.3">
      <c r="A208" s="807"/>
      <c r="L208" s="22"/>
      <c r="M208" s="22"/>
      <c r="N208" s="22"/>
      <c r="O208" s="22"/>
      <c r="P208" s="22"/>
      <c r="Q208" s="22"/>
      <c r="R208" s="22"/>
      <c r="S208" s="22"/>
      <c r="T208" s="22"/>
      <c r="U208" s="36"/>
      <c r="V208" s="136"/>
      <c r="W208" s="59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1:118" outlineLevel="1" x14ac:dyDescent="0.3">
      <c r="A209" s="807"/>
      <c r="L209" s="22"/>
      <c r="M209" s="22"/>
      <c r="N209" s="22"/>
      <c r="O209" s="22"/>
      <c r="P209" s="22"/>
      <c r="Q209" s="22"/>
      <c r="R209" s="22"/>
      <c r="S209" s="22"/>
      <c r="T209" s="22"/>
      <c r="U209" s="36"/>
      <c r="V209" s="136"/>
      <c r="W209" s="59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1:118" outlineLevel="1" x14ac:dyDescent="0.3">
      <c r="A210" s="807"/>
      <c r="L210" s="22"/>
      <c r="M210" s="22"/>
      <c r="N210" s="22"/>
      <c r="O210" s="22"/>
      <c r="P210" s="22"/>
      <c r="Q210" s="22"/>
      <c r="R210" s="22"/>
      <c r="S210" s="22"/>
      <c r="T210" s="22"/>
      <c r="U210" s="36"/>
      <c r="V210" s="136"/>
      <c r="W210" s="59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1:118" x14ac:dyDescent="0.3">
      <c r="A211" s="807"/>
      <c r="L211" s="22"/>
      <c r="M211" s="22"/>
      <c r="N211" s="22"/>
      <c r="O211" s="22"/>
      <c r="P211" s="22"/>
      <c r="Q211" s="22"/>
      <c r="R211" s="22"/>
      <c r="S211" s="22"/>
      <c r="T211" s="22"/>
      <c r="U211" s="36"/>
      <c r="V211" s="136"/>
      <c r="W211" s="59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1:118" x14ac:dyDescent="0.3">
      <c r="W212" s="59"/>
      <c r="BQ212" s="59"/>
      <c r="DN212" s="3"/>
    </row>
  </sheetData>
  <sheetProtection formatCells="0" formatColumns="0" formatRows="0" insertColumns="0" insertRows="0" insertHyperlinks="0" deleteColumns="0" deleteRows="0" selectLockedCells="1" sort="0" autoFilter="0" pivotTables="0"/>
  <mergeCells count="28">
    <mergeCell ref="CT133:CY133"/>
    <mergeCell ref="CT11:CY11"/>
    <mergeCell ref="CT103:CY103"/>
    <mergeCell ref="CX2:CX4"/>
    <mergeCell ref="F131:T131"/>
    <mergeCell ref="CT10:CY10"/>
    <mergeCell ref="AC68:AH68"/>
    <mergeCell ref="X45:AS45"/>
    <mergeCell ref="AZ44:BE44"/>
    <mergeCell ref="CT37:CY37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DJ2:DJ4"/>
    <mergeCell ref="AC163:AH163"/>
    <mergeCell ref="CA2:CA4"/>
    <mergeCell ref="CM2:CM4"/>
    <mergeCell ref="CP2:CP4"/>
    <mergeCell ref="BS2:BS4"/>
    <mergeCell ref="BW162:CB162"/>
    <mergeCell ref="BW161:CK161"/>
  </mergeCells>
  <conditionalFormatting sqref="D6:D7">
    <cfRule type="cellIs" dxfId="1403" priority="65" operator="lessThan">
      <formula>10.5</formula>
    </cfRule>
    <cfRule type="cellIs" dxfId="1402" priority="66" operator="greaterThan">
      <formula>10</formula>
    </cfRule>
  </conditionalFormatting>
  <conditionalFormatting sqref="D35:D36">
    <cfRule type="cellIs" dxfId="1401" priority="11" operator="lessThan">
      <formula>10.5</formula>
    </cfRule>
    <cfRule type="cellIs" dxfId="1400" priority="12" operator="greaterThan">
      <formula>10</formula>
    </cfRule>
  </conditionalFormatting>
  <conditionalFormatting sqref="D62:D63">
    <cfRule type="cellIs" dxfId="1399" priority="53" operator="lessThan">
      <formula>10.5</formula>
    </cfRule>
    <cfRule type="cellIs" dxfId="1398" priority="54" operator="greaterThan">
      <formula>10</formula>
    </cfRule>
  </conditionalFormatting>
  <conditionalFormatting sqref="D98:D99">
    <cfRule type="cellIs" dxfId="1397" priority="43" operator="lessThan">
      <formula>10.5</formula>
    </cfRule>
    <cfRule type="cellIs" dxfId="1396" priority="44" operator="greaterThan">
      <formula>10</formula>
    </cfRule>
  </conditionalFormatting>
  <conditionalFormatting sqref="D128:D129">
    <cfRule type="cellIs" dxfId="1395" priority="27" operator="lessThan">
      <formula>10.5</formula>
    </cfRule>
    <cfRule type="cellIs" dxfId="1394" priority="28" operator="greaterThan">
      <formula>10</formula>
    </cfRule>
  </conditionalFormatting>
  <conditionalFormatting sqref="D158:D159">
    <cfRule type="cellIs" dxfId="1393" priority="19" operator="lessThan">
      <formula>10.5</formula>
    </cfRule>
    <cfRule type="cellIs" dxfId="1392" priority="20" operator="greaterThan">
      <formula>10</formula>
    </cfRule>
  </conditionalFormatting>
  <conditionalFormatting sqref="D179:D180">
    <cfRule type="cellIs" dxfId="1391" priority="7" operator="lessThan">
      <formula>10.5</formula>
    </cfRule>
    <cfRule type="cellIs" dxfId="1390" priority="8" operator="greaterThan">
      <formula>10</formula>
    </cfRule>
  </conditionalFormatting>
  <conditionalFormatting sqref="AA6:AA7">
    <cfRule type="cellIs" dxfId="1389" priority="63" operator="lessThan">
      <formula>10.5</formula>
    </cfRule>
    <cfRule type="cellIs" dxfId="1388" priority="64" operator="greaterThan">
      <formula>10</formula>
    </cfRule>
  </conditionalFormatting>
  <conditionalFormatting sqref="AA35:AA36">
    <cfRule type="cellIs" dxfId="1387" priority="9" operator="lessThan">
      <formula>10.5</formula>
    </cfRule>
    <cfRule type="cellIs" dxfId="1386" priority="10" operator="greaterThan">
      <formula>10</formula>
    </cfRule>
  </conditionalFormatting>
  <conditionalFormatting sqref="AA62:AA63">
    <cfRule type="cellIs" dxfId="1385" priority="51" operator="lessThan">
      <formula>10.5</formula>
    </cfRule>
    <cfRule type="cellIs" dxfId="1384" priority="52" operator="greaterThan">
      <formula>10</formula>
    </cfRule>
  </conditionalFormatting>
  <conditionalFormatting sqref="AA98:AA99">
    <cfRule type="cellIs" dxfId="1383" priority="41" operator="lessThan">
      <formula>10.5</formula>
    </cfRule>
    <cfRule type="cellIs" dxfId="1382" priority="42" operator="greaterThan">
      <formula>10</formula>
    </cfRule>
  </conditionalFormatting>
  <conditionalFormatting sqref="AA128:AA129">
    <cfRule type="cellIs" dxfId="1381" priority="29" operator="lessThan">
      <formula>10.5</formula>
    </cfRule>
    <cfRule type="cellIs" dxfId="1380" priority="30" operator="greaterThan">
      <formula>10</formula>
    </cfRule>
  </conditionalFormatting>
  <conditionalFormatting sqref="AA158:AA159">
    <cfRule type="cellIs" dxfId="1379" priority="21" operator="lessThan">
      <formula>10.5</formula>
    </cfRule>
    <cfRule type="cellIs" dxfId="1378" priority="22" operator="greaterThan">
      <formula>10</formula>
    </cfRule>
  </conditionalFormatting>
  <conditionalFormatting sqref="AX6:AX7">
    <cfRule type="cellIs" dxfId="1377" priority="61" operator="lessThan">
      <formula>10.5</formula>
    </cfRule>
    <cfRule type="cellIs" dxfId="1376" priority="62" operator="greaterThan">
      <formula>10</formula>
    </cfRule>
  </conditionalFormatting>
  <conditionalFormatting sqref="AX35:AX36">
    <cfRule type="cellIs" dxfId="1375" priority="25" operator="lessThan">
      <formula>10.5</formula>
    </cfRule>
    <cfRule type="cellIs" dxfId="1374" priority="26" operator="greaterThan">
      <formula>10</formula>
    </cfRule>
  </conditionalFormatting>
  <conditionalFormatting sqref="AX62:AX63">
    <cfRule type="cellIs" dxfId="1373" priority="49" operator="lessThan">
      <formula>10.5</formula>
    </cfRule>
    <cfRule type="cellIs" dxfId="1372" priority="50" operator="greaterThan">
      <formula>10</formula>
    </cfRule>
  </conditionalFormatting>
  <conditionalFormatting sqref="AX98:AX99">
    <cfRule type="cellIs" dxfId="1371" priority="39" operator="lessThan">
      <formula>10.5</formula>
    </cfRule>
    <cfRule type="cellIs" dxfId="1370" priority="40" operator="greaterThan">
      <formula>10</formula>
    </cfRule>
  </conditionalFormatting>
  <conditionalFormatting sqref="AX128:AX129">
    <cfRule type="cellIs" dxfId="1369" priority="23" operator="lessThan">
      <formula>10.5</formula>
    </cfRule>
    <cfRule type="cellIs" dxfId="1368" priority="24" operator="greaterThan">
      <formula>10</formula>
    </cfRule>
  </conditionalFormatting>
  <conditionalFormatting sqref="AX158:AX159">
    <cfRule type="cellIs" dxfId="1367" priority="17" operator="lessThan">
      <formula>10.5</formula>
    </cfRule>
    <cfRule type="cellIs" dxfId="1366" priority="18" operator="greaterThan">
      <formula>10</formula>
    </cfRule>
  </conditionalFormatting>
  <conditionalFormatting sqref="BU6:BU7">
    <cfRule type="cellIs" dxfId="1365" priority="59" operator="lessThan">
      <formula>10.5</formula>
    </cfRule>
    <cfRule type="cellIs" dxfId="1364" priority="60" operator="greaterThan">
      <formula>10</formula>
    </cfRule>
  </conditionalFormatting>
  <conditionalFormatting sqref="BU35:BU36">
    <cfRule type="cellIs" dxfId="1363" priority="55" operator="lessThan">
      <formula>10.5</formula>
    </cfRule>
    <cfRule type="cellIs" dxfId="1362" priority="56" operator="greaterThan">
      <formula>10</formula>
    </cfRule>
  </conditionalFormatting>
  <conditionalFormatting sqref="BU62:BU63">
    <cfRule type="cellIs" dxfId="1361" priority="47" operator="lessThan">
      <formula>10.5</formula>
    </cfRule>
    <cfRule type="cellIs" dxfId="1360" priority="48" operator="greaterThan">
      <formula>10</formula>
    </cfRule>
  </conditionalFormatting>
  <conditionalFormatting sqref="BU98:BU99">
    <cfRule type="cellIs" dxfId="1359" priority="37" operator="lessThan">
      <formula>10.5</formula>
    </cfRule>
    <cfRule type="cellIs" dxfId="1358" priority="38" operator="greaterThan">
      <formula>10</formula>
    </cfRule>
  </conditionalFormatting>
  <conditionalFormatting sqref="BU128:BU129">
    <cfRule type="cellIs" dxfId="1357" priority="31" operator="lessThan">
      <formula>10.5</formula>
    </cfRule>
    <cfRule type="cellIs" dxfId="1356" priority="32" operator="greaterThan">
      <formula>10</formula>
    </cfRule>
  </conditionalFormatting>
  <conditionalFormatting sqref="BU158:BU159">
    <cfRule type="cellIs" dxfId="1355" priority="1" operator="lessThan">
      <formula>10.5</formula>
    </cfRule>
    <cfRule type="cellIs" dxfId="1354" priority="2" operator="greaterThan">
      <formula>10</formula>
    </cfRule>
  </conditionalFormatting>
  <conditionalFormatting sqref="BU179:BU180">
    <cfRule type="cellIs" dxfId="1353" priority="5" operator="lessThan">
      <formula>10.5</formula>
    </cfRule>
    <cfRule type="cellIs" dxfId="1352" priority="6" operator="greaterThan">
      <formula>10</formula>
    </cfRule>
  </conditionalFormatting>
  <conditionalFormatting sqref="CR6:CR7">
    <cfRule type="cellIs" dxfId="1351" priority="57" operator="lessThan">
      <formula>10.5</formula>
    </cfRule>
    <cfRule type="cellIs" dxfId="1350" priority="58" operator="greaterThan">
      <formula>10</formula>
    </cfRule>
  </conditionalFormatting>
  <conditionalFormatting sqref="CR35:CR36">
    <cfRule type="cellIs" dxfId="1349" priority="15" operator="lessThan">
      <formula>10.5</formula>
    </cfRule>
    <cfRule type="cellIs" dxfId="1348" priority="16" operator="greaterThan">
      <formula>10</formula>
    </cfRule>
  </conditionalFormatting>
  <conditionalFormatting sqref="CR62:CR63">
    <cfRule type="cellIs" dxfId="1347" priority="45" operator="lessThan">
      <formula>10.5</formula>
    </cfRule>
    <cfRule type="cellIs" dxfId="1346" priority="46" operator="greaterThan">
      <formula>10</formula>
    </cfRule>
  </conditionalFormatting>
  <conditionalFormatting sqref="CR98:CR99">
    <cfRule type="cellIs" dxfId="1345" priority="35" operator="lessThan">
      <formula>10.5</formula>
    </cfRule>
    <cfRule type="cellIs" dxfId="1344" priority="36" operator="greaterThan">
      <formula>10</formula>
    </cfRule>
  </conditionalFormatting>
  <conditionalFormatting sqref="CR128:CR129">
    <cfRule type="cellIs" dxfId="1343" priority="33" operator="lessThan">
      <formula>10.5</formula>
    </cfRule>
    <cfRule type="cellIs" dxfId="1342" priority="34" operator="greaterThan">
      <formula>10</formula>
    </cfRule>
  </conditionalFormatting>
  <conditionalFormatting sqref="CR158:CR159">
    <cfRule type="cellIs" dxfId="1341" priority="13" operator="lessThan">
      <formula>10.5</formula>
    </cfRule>
    <cfRule type="cellIs" dxfId="1340" priority="14" operator="greaterThan">
      <formula>10</formula>
    </cfRule>
  </conditionalFormatting>
  <conditionalFormatting sqref="CR179:CR180">
    <cfRule type="cellIs" dxfId="1339" priority="3" operator="lessThan">
      <formula>10.5</formula>
    </cfRule>
    <cfRule type="cellIs" dxfId="1338" priority="4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178</xdr:row>
                    <xdr:rowOff>792480</xdr:rowOff>
                  </from>
                  <to>
                    <xdr:col>1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178</xdr:row>
                    <xdr:rowOff>792480</xdr:rowOff>
                  </from>
                  <to>
                    <xdr:col>70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178</xdr:row>
                    <xdr:rowOff>792480</xdr:rowOff>
                  </from>
                  <to>
                    <xdr:col>93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1F2F4-DA99-4C7A-8DF5-FFB918DCFFE9}">
  <sheetPr codeName="Feuil11">
    <pageSetUpPr fitToPage="1"/>
  </sheetPr>
  <dimension ref="A1:DT230"/>
  <sheetViews>
    <sheetView topLeftCell="BG1" zoomScale="60" zoomScaleNormal="60" workbookViewId="0">
      <pane ySplit="5" topLeftCell="A157" activePane="bottomLeft" state="frozenSplit"/>
      <selection activeCell="A10" sqref="A10:V10"/>
      <selection pane="bottomLeft" activeCell="A10" sqref="A10:V10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74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664062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.33203125" style="3" bestFit="1" customWidth="1" outlineLevel="1"/>
    <col min="22" max="22" width="14.5546875" style="217" customWidth="1"/>
    <col min="23" max="23" width="1.6640625" style="59" customWidth="1"/>
    <col min="24" max="24" width="17.441406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8.88671875" style="289" customWidth="1" outlineLevel="1"/>
    <col min="29" max="29" width="13.664062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6640625" style="935" customWidth="1"/>
    <col min="47" max="47" width="29.109375" style="208" customWidth="1"/>
    <col min="48" max="48" width="74" style="62" customWidth="1"/>
    <col min="49" max="49" width="6.6640625" style="288" customWidth="1" outlineLevel="1"/>
    <col min="50" max="50" width="6.664062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6640625" style="59" customWidth="1"/>
    <col min="70" max="70" width="17.44140625" style="208" bestFit="1" customWidth="1"/>
    <col min="71" max="71" width="74" style="62" customWidth="1"/>
    <col min="72" max="72" width="6.6640625" style="288" customWidth="1" outlineLevel="1"/>
    <col min="73" max="74" width="6.6640625" style="289" customWidth="1" outlineLevel="1"/>
    <col min="75" max="75" width="12.33203125" style="518" customWidth="1" outlineLevel="1"/>
    <col min="76" max="76" width="6.33203125" style="62" customWidth="1" outlineLevel="1"/>
    <col min="77" max="77" width="31.3320312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18" style="208" bestFit="1" customWidth="1"/>
    <col min="94" max="94" width="74" style="62" customWidth="1"/>
    <col min="95" max="95" width="6.6640625" style="288" customWidth="1" outlineLevel="1"/>
    <col min="96" max="97" width="6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33203125" style="3"/>
  </cols>
  <sheetData>
    <row r="1" spans="1:124" ht="18" thickBot="1" x14ac:dyDescent="0.35">
      <c r="A1" s="874"/>
      <c r="B1" s="1810" t="s">
        <v>984</v>
      </c>
      <c r="C1" s="1756"/>
      <c r="D1" s="1756"/>
      <c r="E1" s="1756"/>
      <c r="F1" s="1756"/>
      <c r="G1" s="1756"/>
      <c r="H1" s="1756"/>
      <c r="I1" s="1756"/>
      <c r="J1" s="1756"/>
      <c r="K1" s="1756"/>
      <c r="L1" s="1756"/>
      <c r="M1" s="1756"/>
      <c r="N1" s="1756"/>
      <c r="O1" s="1756"/>
      <c r="P1" s="1756"/>
      <c r="Q1" s="1756"/>
      <c r="R1" s="1756"/>
      <c r="S1" s="1756"/>
      <c r="T1" s="1756"/>
      <c r="U1" s="1756"/>
      <c r="V1" s="1756"/>
      <c r="W1" s="1756"/>
      <c r="X1" s="1756"/>
      <c r="Y1" s="1756"/>
      <c r="Z1" s="1756"/>
      <c r="AA1" s="1756"/>
      <c r="AB1" s="1756"/>
      <c r="AC1" s="1756"/>
      <c r="AD1" s="1756"/>
      <c r="AE1" s="1756"/>
      <c r="AF1" s="1756"/>
      <c r="AG1" s="1756"/>
      <c r="AH1" s="1756"/>
      <c r="AI1" s="1756"/>
      <c r="AJ1" s="1756"/>
      <c r="AK1" s="1756"/>
      <c r="AL1" s="1756"/>
      <c r="AM1" s="1756"/>
      <c r="AN1" s="1756"/>
      <c r="AO1" s="1756"/>
      <c r="AP1" s="1756"/>
      <c r="AQ1" s="1756"/>
      <c r="AR1" s="1756"/>
      <c r="AS1" s="1756"/>
      <c r="AT1" s="1756"/>
      <c r="AU1" s="1756"/>
      <c r="AV1" s="1756"/>
      <c r="AW1" s="1756"/>
      <c r="AX1" s="1756"/>
      <c r="AY1" s="1756"/>
      <c r="AZ1" s="1756"/>
      <c r="BA1" s="1756"/>
      <c r="BB1" s="1756"/>
      <c r="BC1" s="1756"/>
      <c r="BD1" s="1756"/>
      <c r="BE1" s="1756"/>
      <c r="BF1" s="1756"/>
      <c r="BG1" s="1756"/>
      <c r="BH1" s="1756"/>
      <c r="BI1" s="1756"/>
      <c r="BJ1" s="1756"/>
      <c r="BK1" s="1756"/>
      <c r="BL1" s="1756"/>
      <c r="BM1" s="1756"/>
      <c r="BN1" s="1756"/>
      <c r="BO1" s="1756"/>
      <c r="BP1" s="1756"/>
      <c r="BQ1" s="1756"/>
      <c r="BR1" s="1756"/>
      <c r="BS1" s="1756"/>
      <c r="BT1" s="1756"/>
      <c r="BU1" s="1756"/>
      <c r="BV1" s="1756"/>
      <c r="BW1" s="1756"/>
      <c r="BX1" s="1756"/>
      <c r="BY1" s="1756"/>
      <c r="BZ1" s="1756"/>
      <c r="CA1" s="1756"/>
      <c r="CB1" s="1756"/>
      <c r="CC1" s="1756"/>
      <c r="CD1" s="1756"/>
      <c r="CE1" s="1756"/>
      <c r="CF1" s="1756"/>
      <c r="CG1" s="1756"/>
      <c r="CH1" s="1756"/>
      <c r="CI1" s="1756"/>
      <c r="CJ1" s="1756"/>
      <c r="CK1" s="1756"/>
      <c r="CL1" s="1756"/>
      <c r="CM1" s="1756"/>
      <c r="CN1" s="1756"/>
      <c r="CO1" s="1756"/>
      <c r="CP1" s="1756"/>
      <c r="CQ1" s="1756"/>
      <c r="CR1" s="1756"/>
      <c r="CS1" s="1756"/>
      <c r="CT1" s="1756"/>
      <c r="CU1" s="1756"/>
      <c r="CV1" s="1756"/>
      <c r="CW1" s="1756"/>
      <c r="CX1" s="1756"/>
      <c r="CY1" s="1756"/>
      <c r="CZ1" s="1756"/>
      <c r="DA1" s="1756"/>
      <c r="DB1" s="1756"/>
      <c r="DC1" s="1756"/>
      <c r="DD1" s="1756"/>
      <c r="DE1" s="1756"/>
      <c r="DF1" s="1756"/>
      <c r="DG1" s="1756"/>
      <c r="DH1" s="1756"/>
      <c r="DI1" s="1756"/>
      <c r="DJ1" s="1757"/>
      <c r="DK1" s="1"/>
      <c r="DL1" s="2"/>
      <c r="DN1" s="2"/>
      <c r="DO1" s="2"/>
      <c r="DP1" s="2"/>
      <c r="DQ1" s="876"/>
      <c r="DS1" s="876"/>
      <c r="DT1" s="878"/>
    </row>
    <row r="2" spans="1:124" ht="17.399999999999999" customHeight="1" x14ac:dyDescent="0.3">
      <c r="A2" s="4"/>
      <c r="B2" s="1770" t="s">
        <v>572</v>
      </c>
      <c r="C2" s="5"/>
      <c r="D2" s="6"/>
      <c r="E2" s="6"/>
      <c r="F2" s="7"/>
      <c r="G2" s="7"/>
      <c r="H2" s="7"/>
      <c r="I2" s="7"/>
      <c r="J2" s="1742">
        <f>SUMIFS(L9:L112,K9:K112,"Bio-déchets")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762">
        <f>SUM(U:U)</f>
        <v>51</v>
      </c>
      <c r="W2" s="4"/>
      <c r="X2" s="4"/>
      <c r="Y2" s="1770" t="s">
        <v>572</v>
      </c>
      <c r="Z2" s="5"/>
      <c r="AA2" s="6"/>
      <c r="AB2" s="6"/>
      <c r="AC2" s="7"/>
      <c r="AD2" s="7"/>
      <c r="AE2" s="7"/>
      <c r="AF2" s="7"/>
      <c r="AG2" s="1742">
        <f>SUMIFS(AI9:AI100,AH9:AH100,"Bio-déchets")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744">
        <f>SUM(AR:AR)</f>
        <v>57.5</v>
      </c>
      <c r="AT2" s="4"/>
      <c r="AU2" s="4"/>
      <c r="AV2" s="1811" t="s">
        <v>985</v>
      </c>
      <c r="AW2" s="5"/>
      <c r="AX2" s="6"/>
      <c r="AY2" s="6"/>
      <c r="AZ2" s="7"/>
      <c r="BA2" s="7"/>
      <c r="BB2" s="7"/>
      <c r="BC2" s="7"/>
      <c r="BD2" s="1742">
        <f>SUMIFS(BF9:BF103,BE9:BE103,"Bio-déchets")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744">
        <f>SUM(BO:BO)</f>
        <v>62</v>
      </c>
      <c r="BQ2" s="4"/>
      <c r="BR2" s="4"/>
      <c r="BS2" s="1811" t="s">
        <v>985</v>
      </c>
      <c r="BT2" s="5"/>
      <c r="BU2" s="6"/>
      <c r="BV2" s="6"/>
      <c r="BW2" s="7"/>
      <c r="BX2" s="7"/>
      <c r="BY2" s="7"/>
      <c r="BZ2" s="7"/>
      <c r="CA2" s="1742">
        <f>SUMIFS(CC24:CC110,CB24:CB110,"Bio-déchets")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744">
        <f>SUM(CL:CL)</f>
        <v>66</v>
      </c>
      <c r="CN2" s="4"/>
      <c r="CO2" s="4"/>
      <c r="CP2" s="1811" t="s">
        <v>985</v>
      </c>
      <c r="CQ2" s="5"/>
      <c r="CR2" s="6"/>
      <c r="CS2" s="6"/>
      <c r="CT2" s="7"/>
      <c r="CU2" s="7"/>
      <c r="CV2" s="7"/>
      <c r="CW2" s="7"/>
      <c r="CX2" s="1742">
        <f>SUMIFS(CZ8:CZ105,CY8:CY105,"Bio-déchets")</f>
        <v>16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744">
        <f>SUM(DI:DI)</f>
        <v>54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1771"/>
      <c r="C3" s="10"/>
      <c r="D3" s="11"/>
      <c r="E3" s="11"/>
      <c r="F3" s="12"/>
      <c r="G3" s="12"/>
      <c r="H3" s="12" t="s">
        <v>3</v>
      </c>
      <c r="I3" s="12"/>
      <c r="J3" s="1743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763">
        <f>SUM(U:U)</f>
        <v>51</v>
      </c>
      <c r="W3" s="4"/>
      <c r="X3" s="4"/>
      <c r="Y3" s="1771"/>
      <c r="Z3" s="10"/>
      <c r="AA3" s="11"/>
      <c r="AB3" s="11"/>
      <c r="AC3" s="12"/>
      <c r="AD3" s="12"/>
      <c r="AE3" s="12" t="s">
        <v>3</v>
      </c>
      <c r="AF3" s="12"/>
      <c r="AG3" s="1743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745">
        <f>SUM(AR:AR)</f>
        <v>57.5</v>
      </c>
      <c r="AT3" s="4"/>
      <c r="AU3" s="4"/>
      <c r="AV3" s="1771"/>
      <c r="AW3" s="10"/>
      <c r="AX3" s="11"/>
      <c r="AY3" s="11"/>
      <c r="AZ3" s="12"/>
      <c r="BA3" s="12"/>
      <c r="BB3" s="12" t="s">
        <v>3</v>
      </c>
      <c r="BC3" s="12"/>
      <c r="BD3" s="1743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745">
        <f>SUM(BO:BO)</f>
        <v>62</v>
      </c>
      <c r="BQ3" s="4"/>
      <c r="BR3" s="4"/>
      <c r="BS3" s="1771"/>
      <c r="BT3" s="10"/>
      <c r="BU3" s="11"/>
      <c r="BV3" s="11"/>
      <c r="BW3" s="12"/>
      <c r="BX3" s="12"/>
      <c r="BY3" s="12" t="s">
        <v>3</v>
      </c>
      <c r="BZ3" s="12"/>
      <c r="CA3" s="1743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745">
        <f>SUM(CL:CL)</f>
        <v>66</v>
      </c>
      <c r="CN3" s="4"/>
      <c r="CO3" s="4"/>
      <c r="CP3" s="1771"/>
      <c r="CQ3" s="10"/>
      <c r="CR3" s="11"/>
      <c r="CS3" s="11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745">
        <f>SUM(DI:DI)</f>
        <v>54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 x14ac:dyDescent="0.35">
      <c r="A4" s="4"/>
      <c r="B4" s="1772"/>
      <c r="C4" s="13"/>
      <c r="D4" s="14"/>
      <c r="E4" s="14"/>
      <c r="F4" s="15"/>
      <c r="G4" s="15"/>
      <c r="H4" s="15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794">
        <f>SUM(U:U)</f>
        <v>51</v>
      </c>
      <c r="W4" s="4"/>
      <c r="X4" s="4"/>
      <c r="Y4" s="1772"/>
      <c r="Z4" s="13"/>
      <c r="AA4" s="14"/>
      <c r="AB4" s="14"/>
      <c r="AC4" s="15"/>
      <c r="AD4" s="15"/>
      <c r="AE4" s="15"/>
      <c r="AF4" s="15"/>
      <c r="AG4" s="1761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790">
        <f>SUM(AR:AR)</f>
        <v>57.5</v>
      </c>
      <c r="AT4" s="4"/>
      <c r="AU4" s="4"/>
      <c r="AV4" s="1772"/>
      <c r="AW4" s="13"/>
      <c r="AX4" s="14"/>
      <c r="AY4" s="14"/>
      <c r="AZ4" s="15"/>
      <c r="BA4" s="15"/>
      <c r="BB4" s="15"/>
      <c r="BC4" s="15"/>
      <c r="BD4" s="1761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790">
        <f>SUM(BO:BO)</f>
        <v>62</v>
      </c>
      <c r="BQ4" s="4"/>
      <c r="BR4" s="4"/>
      <c r="BS4" s="1772"/>
      <c r="BT4" s="13"/>
      <c r="BU4" s="14"/>
      <c r="BV4" s="14"/>
      <c r="BW4" s="15"/>
      <c r="BX4" s="15"/>
      <c r="BY4" s="15"/>
      <c r="BZ4" s="15"/>
      <c r="CA4" s="1761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790">
        <f>SUM(CL:CL)</f>
        <v>66</v>
      </c>
      <c r="CN4" s="4"/>
      <c r="CO4" s="4"/>
      <c r="CP4" s="1772"/>
      <c r="CQ4" s="13"/>
      <c r="CR4" s="14"/>
      <c r="CS4" s="14"/>
      <c r="CT4" s="15"/>
      <c r="CU4" s="15"/>
      <c r="CV4" s="15"/>
      <c r="CW4" s="15"/>
      <c r="CX4" s="1761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790">
        <f>SUM(DI:DI)</f>
        <v>54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92.4" x14ac:dyDescent="0.3">
      <c r="A5" s="16" t="s">
        <v>4</v>
      </c>
      <c r="B5" s="35" t="s">
        <v>986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35" t="s">
        <v>987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33" t="s">
        <v>988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35" t="s">
        <v>989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35" t="s">
        <v>990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" customHeight="1" x14ac:dyDescent="0.3">
      <c r="A6" s="55" t="s">
        <v>27</v>
      </c>
      <c r="B6" s="39" t="s">
        <v>28</v>
      </c>
      <c r="C6" s="40" t="s">
        <v>29</v>
      </c>
      <c r="D6" s="41">
        <f>0.5*(L6+M6+N6)+O6+Q6+2*(R6+S6)</f>
        <v>34</v>
      </c>
      <c r="E6" s="42">
        <f>L6*0.5+M6*0.5+N6*0.5+O6+P6+Q6+2*(R6+S6+T6)</f>
        <v>34</v>
      </c>
      <c r="F6" s="43"/>
      <c r="G6" s="39"/>
      <c r="H6" s="43"/>
      <c r="I6" s="43"/>
      <c r="J6" s="43"/>
      <c r="K6" s="43"/>
      <c r="L6" s="44">
        <f>SUMIFS(L8:L113,C8:C113,C6)</f>
        <v>6</v>
      </c>
      <c r="M6" s="44">
        <f>SUMIFS(M8:M113,C8:C113,C6)</f>
        <v>0</v>
      </c>
      <c r="N6" s="44">
        <f>SUMIFS(N8:N113,C8:C113,C6)</f>
        <v>8</v>
      </c>
      <c r="O6" s="44">
        <f>SUMIFS(O8:O113,C8:C113,C6)</f>
        <v>9</v>
      </c>
      <c r="P6" s="44">
        <f>SUMIFS(P8:P113,C8:C113,C6)</f>
        <v>0</v>
      </c>
      <c r="Q6" s="44">
        <f>SUMIFS(Q8:Q113,C8:C113,C6)</f>
        <v>6</v>
      </c>
      <c r="R6" s="44">
        <f>SUMIFS(R8:R113,C8:C113,C6)</f>
        <v>4</v>
      </c>
      <c r="S6" s="44">
        <f>SUMIFS(S8:S113,C8:C113,C6)</f>
        <v>2</v>
      </c>
      <c r="T6" s="44">
        <f>SUMIFS(T8:T113,C8:C113,C6)</f>
        <v>0</v>
      </c>
      <c r="U6" s="45"/>
      <c r="V6" s="46">
        <f>SUM(U8:U34)</f>
        <v>8</v>
      </c>
      <c r="W6" s="78"/>
      <c r="X6" s="55" t="s">
        <v>30</v>
      </c>
      <c r="Y6" s="56" t="s">
        <v>991</v>
      </c>
      <c r="Z6" s="40" t="s">
        <v>29</v>
      </c>
      <c r="AA6" s="41">
        <f t="shared" ref="AA6:AA22" si="0">0.5*(AI6+AJ6+AK6)+AL6+AN6+2*(AO6+AP6)</f>
        <v>7.5</v>
      </c>
      <c r="AB6" s="42">
        <f t="shared" ref="AB6:AB22" si="1">AI6*0.5+AJ6*0.5+AK6*0.5+AL6+AM6+AN6+2*(AO6+AP6+AQ6)</f>
        <v>10.5</v>
      </c>
      <c r="AC6" s="43"/>
      <c r="AD6" s="39"/>
      <c r="AE6" s="43"/>
      <c r="AF6" s="43"/>
      <c r="AG6" s="43"/>
      <c r="AH6" s="43"/>
      <c r="AI6" s="44">
        <f>SUMIFS(AI9:AI36,Z9:Z36,Z6)</f>
        <v>0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3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1</v>
      </c>
      <c r="AR6" s="45"/>
      <c r="AS6" s="46">
        <f>SUM(AR9:AR35)</f>
        <v>13</v>
      </c>
      <c r="AT6" s="59"/>
      <c r="AU6" s="55" t="s">
        <v>30</v>
      </c>
      <c r="AV6" s="56" t="s">
        <v>992</v>
      </c>
      <c r="AW6" s="40" t="s">
        <v>29</v>
      </c>
      <c r="AX6" s="41">
        <f t="shared" ref="AX6:AX20" si="2">0.5*(BF6+BG6+BH6)+BI6+BK6+2*(BL6+BM6)</f>
        <v>9</v>
      </c>
      <c r="AY6" s="42">
        <f t="shared" ref="AY6:AY20" si="3">BF6*0.5+BG6*0.5+BH6*0.5+BI6+BJ6+BK6+2*(BL6+BM6+BN6)</f>
        <v>9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3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13</v>
      </c>
      <c r="BQ6" s="518"/>
      <c r="BR6" s="55" t="s">
        <v>27</v>
      </c>
      <c r="BS6" s="56" t="s">
        <v>236</v>
      </c>
      <c r="BT6" s="40" t="s">
        <v>29</v>
      </c>
      <c r="BU6" s="41">
        <f t="shared" ref="BU6:BU21" ca="1" si="4">0.5*(CC6+CD6+CE6)+CF6+CH6+2*(CI6+CJ6)</f>
        <v>5</v>
      </c>
      <c r="BV6" s="42">
        <f t="shared" ref="BV6:BV21" ca="1" si="5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16</v>
      </c>
      <c r="CN6" s="62"/>
      <c r="CO6" s="55" t="s">
        <v>150</v>
      </c>
      <c r="CP6" s="51" t="s">
        <v>993</v>
      </c>
      <c r="CQ6" s="40" t="s">
        <v>29</v>
      </c>
      <c r="CR6" s="41">
        <f t="shared" ref="CR6:CR19" si="6">0.5*(CZ6+DA6+DB6)+DC6+DE6+2*(DF6+DG6)</f>
        <v>5</v>
      </c>
      <c r="CS6" s="42">
        <f t="shared" ref="CS6:CS19" si="7">CZ6*0.5+DA6*0.5+DB6*0.5+DC6+DD6+DE6+2*(DF6+DG6+DH6)</f>
        <v>13</v>
      </c>
      <c r="CT6" s="43"/>
      <c r="CU6" s="39"/>
      <c r="CV6" s="43"/>
      <c r="CW6" s="43"/>
      <c r="CX6" s="43"/>
      <c r="CY6" s="43"/>
      <c r="CZ6" s="44">
        <f>SUMIFS(CZ8:CZ36,CQ8:CQ36,CQ6)</f>
        <v>3</v>
      </c>
      <c r="DA6" s="44">
        <f>SUMIFS(DA8:DA36,CQ8:CQ36,CQ6)</f>
        <v>1</v>
      </c>
      <c r="DB6" s="44">
        <f>SUMIFS(DB8:DB36,CQ8:CQ36,CQ6)</f>
        <v>0</v>
      </c>
      <c r="DC6" s="44">
        <f>SUMIFS(DC8:DC36,CQ8:CQ36,CQ6)</f>
        <v>3</v>
      </c>
      <c r="DD6" s="44">
        <f>SUMIFS(DD8:DD36,CQ8:CQ36,CQ6)</f>
        <v>4</v>
      </c>
      <c r="DE6" s="44">
        <f>SUMIFS(DE8:DE36,CQ8:CQ36,CQ6)</f>
        <v>0</v>
      </c>
      <c r="DF6" s="44">
        <f>SUMIFS(DF8:DF36,CQ8:CQ36,CQ6)</f>
        <v>0</v>
      </c>
      <c r="DG6" s="44">
        <f>SUMIFS(DG8:DG36,CQ8:CQ36,CQ6)</f>
        <v>0</v>
      </c>
      <c r="DH6" s="44">
        <f>SUMIFS(DH8:DH36,CQ8:CQ36,CQ6)</f>
        <v>2</v>
      </c>
      <c r="DI6" s="45"/>
      <c r="DJ6" s="46">
        <f>SUM(DI8:DI21)</f>
        <v>12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55" t="s">
        <v>35</v>
      </c>
      <c r="B7" s="39"/>
      <c r="C7" s="40" t="s">
        <v>36</v>
      </c>
      <c r="D7" s="41">
        <f>0.5*(L7+M7+N7)+O7+Q7+2*(R7+S7)</f>
        <v>23.5</v>
      </c>
      <c r="E7" s="42">
        <f>L7*0.5+M7*0.5+N7*0.5+O7+P7+Q7+2*(R7+S7+T7)</f>
        <v>23.5</v>
      </c>
      <c r="F7" s="39"/>
      <c r="G7" s="39"/>
      <c r="H7" s="39"/>
      <c r="I7" s="39"/>
      <c r="J7" s="39"/>
      <c r="K7" s="39"/>
      <c r="L7" s="44">
        <f>SUMIFS(L8:L113,C8:C113,C7)</f>
        <v>1</v>
      </c>
      <c r="M7" s="44">
        <f>SUMIFS(M8:M113,C8:C113,C7)</f>
        <v>0</v>
      </c>
      <c r="N7" s="44">
        <f>SUMIFS(N8:N113,C8:C113,C7)</f>
        <v>4</v>
      </c>
      <c r="O7" s="44">
        <f>SUMIFS(O8:O113,C8:C113,C7)</f>
        <v>5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5</v>
      </c>
      <c r="S7" s="44">
        <f>SUMIFS(S8:S113,C8:C113,C7)</f>
        <v>2</v>
      </c>
      <c r="T7" s="44">
        <f>SUMIFS(T8:T113,C8:C113,C7)</f>
        <v>0</v>
      </c>
      <c r="U7" s="45"/>
      <c r="V7" s="46"/>
      <c r="W7" s="78"/>
      <c r="X7" s="55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518"/>
      <c r="AU7" s="55" t="s">
        <v>37</v>
      </c>
      <c r="AV7" s="39"/>
      <c r="AW7" s="40" t="s">
        <v>36</v>
      </c>
      <c r="AX7" s="41">
        <f t="shared" si="2"/>
        <v>4</v>
      </c>
      <c r="AY7" s="42">
        <f t="shared" si="3"/>
        <v>5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2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1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55" t="s">
        <v>35</v>
      </c>
      <c r="BS7" s="39"/>
      <c r="BT7" s="40" t="s">
        <v>36</v>
      </c>
      <c r="BU7" s="41">
        <f t="shared" ca="1" si="4"/>
        <v>0</v>
      </c>
      <c r="BV7" s="42">
        <f t="shared" ca="1" si="5"/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55" t="s">
        <v>345</v>
      </c>
      <c r="CP7" s="39"/>
      <c r="CQ7" s="40" t="s">
        <v>36</v>
      </c>
      <c r="CR7" s="41">
        <f t="shared" si="6"/>
        <v>4</v>
      </c>
      <c r="CS7" s="42">
        <f t="shared" si="7"/>
        <v>4</v>
      </c>
      <c r="CT7" s="39"/>
      <c r="CU7" s="39"/>
      <c r="CV7" s="39"/>
      <c r="CW7" s="39"/>
      <c r="CX7" s="39"/>
      <c r="CY7" s="39"/>
      <c r="CZ7" s="44">
        <f>SUMIFS(CZ8:CZ36,CQ8:CQ36,CQ7)</f>
        <v>0</v>
      </c>
      <c r="DA7" s="44">
        <f>SUMIFS(DA8:DA36,CQ8:CQ36,CQ7)</f>
        <v>0</v>
      </c>
      <c r="DB7" s="44">
        <f>SUMIFS(DB8:DB36,CQ8:CQ36,CQ7)</f>
        <v>0</v>
      </c>
      <c r="DC7" s="44">
        <f>SUMIFS(DC8:DC36,CQ8:CQ36,CQ7)</f>
        <v>0</v>
      </c>
      <c r="DD7" s="60">
        <f>SUMIFS(DD8:DD36,CQ8:CQ36,CQ7)</f>
        <v>0</v>
      </c>
      <c r="DE7" s="44">
        <f>SUMIFS(DE8:DE36,CQ8:CQ36,CQ7)</f>
        <v>0</v>
      </c>
      <c r="DF7" s="44">
        <f>SUMIFS(DF8:DF36,CQ8:CQ36,CQ7)</f>
        <v>2</v>
      </c>
      <c r="DG7" s="44">
        <f>SUMIFS(DG8:DG36,CQ8:CQ36,CQ7)</f>
        <v>0</v>
      </c>
      <c r="DH7" s="60">
        <f>SUMIFS(DH8:DH36,CQ8:CQ36,CQ7)</f>
        <v>0</v>
      </c>
      <c r="DI7" s="45"/>
      <c r="DJ7" s="46"/>
      <c r="DK7" s="65"/>
      <c r="DL7" s="3"/>
      <c r="DM7" s="58"/>
      <c r="DN7" s="2"/>
      <c r="DO7" s="2"/>
    </row>
    <row r="8" spans="1:124" ht="384.6" outlineLevel="1" thickTop="1" thickBot="1" x14ac:dyDescent="0.3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994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113" t="s">
        <v>63</v>
      </c>
      <c r="AE8" s="90"/>
      <c r="AF8" s="92"/>
      <c r="AG8" s="93"/>
      <c r="AH8" s="94" t="s">
        <v>64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130" t="s">
        <v>997</v>
      </c>
      <c r="BT8" s="102" t="s">
        <v>29</v>
      </c>
      <c r="BU8" s="69">
        <f t="shared" si="4"/>
        <v>0</v>
      </c>
      <c r="BV8" s="69">
        <f t="shared" si="5"/>
        <v>0</v>
      </c>
      <c r="BW8" s="131"/>
      <c r="BX8" s="401" t="s">
        <v>77</v>
      </c>
      <c r="BY8" s="885" t="s">
        <v>74</v>
      </c>
      <c r="BZ8" s="131"/>
      <c r="CA8" s="131"/>
      <c r="CB8" s="345" t="s">
        <v>57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346">
        <v>1</v>
      </c>
      <c r="CM8" s="74"/>
      <c r="CN8" s="26"/>
      <c r="CO8" s="237" t="s">
        <v>171</v>
      </c>
      <c r="CP8" s="387" t="s">
        <v>998</v>
      </c>
      <c r="CQ8" s="102" t="s">
        <v>29</v>
      </c>
      <c r="CR8" s="102">
        <f t="shared" si="6"/>
        <v>0</v>
      </c>
      <c r="CS8" s="102">
        <f t="shared" si="7"/>
        <v>3</v>
      </c>
      <c r="CT8" s="82"/>
      <c r="CU8" s="22" t="s">
        <v>45</v>
      </c>
      <c r="CV8" s="70"/>
      <c r="CW8" s="70"/>
      <c r="CX8" s="173"/>
      <c r="CY8" s="173" t="s">
        <v>999</v>
      </c>
      <c r="CZ8" s="155"/>
      <c r="DA8" s="155"/>
      <c r="DB8" s="155"/>
      <c r="DC8" s="360"/>
      <c r="DD8" s="86">
        <v>1</v>
      </c>
      <c r="DE8" s="765"/>
      <c r="DF8" s="155"/>
      <c r="DG8" s="886"/>
      <c r="DH8" s="86">
        <v>1</v>
      </c>
      <c r="DI8" s="884">
        <v>1</v>
      </c>
      <c r="DJ8" s="347"/>
      <c r="DK8" s="108"/>
      <c r="DL8" s="108"/>
      <c r="DM8" s="108"/>
    </row>
    <row r="9" spans="1:124" ht="354" customHeight="1" outlineLevel="1" thickTop="1" thickBot="1" x14ac:dyDescent="0.45">
      <c r="A9" s="999" t="s">
        <v>206</v>
      </c>
      <c r="B9" s="867" t="s">
        <v>1000</v>
      </c>
      <c r="C9" s="551" t="s">
        <v>29</v>
      </c>
      <c r="D9" s="551">
        <f t="shared" ref="D9" si="8">0.5*(L9+M9+N9)+O9+Q9+2*(R9+S9)</f>
        <v>0</v>
      </c>
      <c r="E9" s="551">
        <f t="shared" ref="E9" si="9">L9*0.5+M9*0.5+N9*0.5+O9+P9+Q9+2*(R9+S9+T9)</f>
        <v>0</v>
      </c>
      <c r="F9" s="1815" t="s">
        <v>1001</v>
      </c>
      <c r="G9" s="1816"/>
      <c r="H9" s="1816"/>
      <c r="I9" s="1816"/>
      <c r="J9" s="1817"/>
      <c r="K9" s="602" t="s">
        <v>1002</v>
      </c>
      <c r="L9" s="1000"/>
      <c r="M9" s="1000"/>
      <c r="N9" s="1000"/>
      <c r="O9" s="1001"/>
      <c r="P9" s="1002"/>
      <c r="Q9" s="1003"/>
      <c r="R9" s="1002"/>
      <c r="S9" s="1002"/>
      <c r="T9" s="1001"/>
      <c r="U9" s="988">
        <v>1</v>
      </c>
      <c r="V9" s="546"/>
      <c r="W9" s="112"/>
      <c r="X9" s="88" t="s">
        <v>47</v>
      </c>
      <c r="Y9" s="117" t="s">
        <v>1003</v>
      </c>
      <c r="Z9" s="68" t="s">
        <v>29</v>
      </c>
      <c r="AA9" s="69">
        <f t="shared" si="0"/>
        <v>5</v>
      </c>
      <c r="AB9" s="69">
        <f t="shared" si="1"/>
        <v>6</v>
      </c>
      <c r="AC9" s="171"/>
      <c r="AD9" s="22" t="s">
        <v>45</v>
      </c>
      <c r="AE9" s="172"/>
      <c r="AF9" s="518"/>
      <c r="AG9" s="173"/>
      <c r="AH9" s="173" t="s">
        <v>1004</v>
      </c>
      <c r="AI9" s="155"/>
      <c r="AJ9" s="155"/>
      <c r="AK9" s="155"/>
      <c r="AL9" s="84">
        <v>1</v>
      </c>
      <c r="AM9" s="86">
        <v>1</v>
      </c>
      <c r="AN9" s="155"/>
      <c r="AO9" s="84">
        <v>2</v>
      </c>
      <c r="AP9" s="155"/>
      <c r="AQ9" s="155"/>
      <c r="AR9" s="142">
        <v>1</v>
      </c>
      <c r="AS9" s="107"/>
      <c r="AT9" s="208"/>
      <c r="AU9" s="79" t="s">
        <v>43</v>
      </c>
      <c r="AV9" s="116" t="s">
        <v>1005</v>
      </c>
      <c r="AW9" s="68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724" t="s">
        <v>590</v>
      </c>
      <c r="BE9" s="23" t="s">
        <v>57</v>
      </c>
      <c r="BF9" s="159"/>
      <c r="BG9" s="159"/>
      <c r="BH9" s="155"/>
      <c r="BI9" s="84">
        <v>2</v>
      </c>
      <c r="BJ9" s="159"/>
      <c r="BK9" s="159"/>
      <c r="BL9" s="159"/>
      <c r="BM9" s="159"/>
      <c r="BN9" s="474"/>
      <c r="BO9" s="142">
        <v>1</v>
      </c>
      <c r="BP9" s="107"/>
      <c r="BQ9" s="26"/>
      <c r="BR9" s="327" t="s">
        <v>250</v>
      </c>
      <c r="BS9" s="888" t="s">
        <v>1006</v>
      </c>
      <c r="BT9" s="102" t="s">
        <v>29</v>
      </c>
      <c r="BU9" s="69">
        <f t="shared" si="4"/>
        <v>1</v>
      </c>
      <c r="BV9" s="69">
        <f t="shared" si="5"/>
        <v>1</v>
      </c>
      <c r="BW9" s="889"/>
      <c r="BX9" s="890" t="s">
        <v>45</v>
      </c>
      <c r="BY9" s="891"/>
      <c r="BZ9" s="892"/>
      <c r="CA9" s="724" t="s">
        <v>590</v>
      </c>
      <c r="CB9" s="345" t="s">
        <v>57</v>
      </c>
      <c r="CC9" s="155"/>
      <c r="CD9" s="84">
        <v>1</v>
      </c>
      <c r="CE9" s="84">
        <v>1</v>
      </c>
      <c r="CF9" s="155"/>
      <c r="CG9" s="155"/>
      <c r="CH9" s="155"/>
      <c r="CI9" s="155"/>
      <c r="CJ9" s="155"/>
      <c r="CK9" s="155"/>
      <c r="CL9" s="142">
        <v>1</v>
      </c>
      <c r="CM9" s="74"/>
      <c r="CN9" s="36"/>
      <c r="CO9" s="237" t="s">
        <v>171</v>
      </c>
      <c r="CP9" s="179" t="s">
        <v>1007</v>
      </c>
      <c r="CQ9" s="102" t="s">
        <v>29</v>
      </c>
      <c r="CR9" s="102">
        <f t="shared" si="6"/>
        <v>1</v>
      </c>
      <c r="CS9" s="102">
        <f t="shared" si="7"/>
        <v>2</v>
      </c>
      <c r="CT9" s="74"/>
      <c r="CU9" s="225" t="s">
        <v>45</v>
      </c>
      <c r="CV9" s="74"/>
      <c r="CW9" s="74"/>
      <c r="CX9" s="893"/>
      <c r="CY9" s="131" t="s">
        <v>1008</v>
      </c>
      <c r="CZ9" s="159"/>
      <c r="DA9" s="159"/>
      <c r="DB9" s="159"/>
      <c r="DC9" s="894">
        <v>1</v>
      </c>
      <c r="DD9" s="86">
        <v>1</v>
      </c>
      <c r="DE9" s="371"/>
      <c r="DF9" s="159"/>
      <c r="DG9" s="159"/>
      <c r="DH9" s="474"/>
      <c r="DI9" s="142">
        <v>1</v>
      </c>
      <c r="DJ9" s="895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4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47</v>
      </c>
      <c r="Y10" s="117" t="s">
        <v>1009</v>
      </c>
      <c r="Z10" s="68" t="s">
        <v>29</v>
      </c>
      <c r="AA10" s="69">
        <f t="shared" si="0"/>
        <v>0</v>
      </c>
      <c r="AB10" s="69">
        <f t="shared" si="1"/>
        <v>0</v>
      </c>
      <c r="AC10" s="103"/>
      <c r="AD10" s="22" t="s">
        <v>68</v>
      </c>
      <c r="AE10" s="103"/>
      <c r="AF10" s="74"/>
      <c r="AG10" s="82"/>
      <c r="AH10" s="23" t="s">
        <v>57</v>
      </c>
      <c r="AI10" s="155"/>
      <c r="AJ10" s="155"/>
      <c r="AK10" s="155"/>
      <c r="AL10" s="155"/>
      <c r="AM10" s="155"/>
      <c r="AN10" s="155"/>
      <c r="AO10" s="155"/>
      <c r="AP10" s="155"/>
      <c r="AQ10" s="155"/>
      <c r="AR10" s="142">
        <v>1</v>
      </c>
      <c r="AS10" s="107"/>
      <c r="AT10" s="208"/>
      <c r="AU10" s="79" t="s">
        <v>43</v>
      </c>
      <c r="AV10" s="130" t="s">
        <v>167</v>
      </c>
      <c r="AW10" s="81" t="s">
        <v>29</v>
      </c>
      <c r="AX10" s="69">
        <f t="shared" si="2"/>
        <v>4</v>
      </c>
      <c r="AY10" s="69">
        <f t="shared" si="3"/>
        <v>4</v>
      </c>
      <c r="AZ10" s="74"/>
      <c r="BA10" s="22" t="s">
        <v>68</v>
      </c>
      <c r="BB10" s="74"/>
      <c r="BC10" s="74"/>
      <c r="BD10" s="74"/>
      <c r="BE10" s="131" t="s">
        <v>168</v>
      </c>
      <c r="BF10" s="159"/>
      <c r="BG10" s="159"/>
      <c r="BH10" s="159"/>
      <c r="BI10" s="159"/>
      <c r="BJ10" s="159"/>
      <c r="BK10" s="159"/>
      <c r="BL10" s="227">
        <v>2</v>
      </c>
      <c r="BM10" s="159"/>
      <c r="BN10" s="159"/>
      <c r="BO10" s="896">
        <v>1</v>
      </c>
      <c r="BP10" s="74"/>
      <c r="BQ10" s="26"/>
      <c r="BR10" s="327" t="s">
        <v>250</v>
      </c>
      <c r="BS10" s="117" t="s">
        <v>1010</v>
      </c>
      <c r="BT10" s="102" t="s">
        <v>29</v>
      </c>
      <c r="BU10" s="69">
        <f t="shared" si="4"/>
        <v>0</v>
      </c>
      <c r="BV10" s="69">
        <f t="shared" si="5"/>
        <v>0</v>
      </c>
      <c r="BW10" s="82"/>
      <c r="BX10" s="22" t="s">
        <v>68</v>
      </c>
      <c r="BY10" s="104"/>
      <c r="BZ10" s="74"/>
      <c r="CA10" s="173"/>
      <c r="CB10" s="173" t="s">
        <v>57</v>
      </c>
      <c r="CC10" s="83"/>
      <c r="CD10" s="83"/>
      <c r="CE10" s="83"/>
      <c r="CF10" s="83"/>
      <c r="CG10" s="83"/>
      <c r="CH10" s="83"/>
      <c r="CI10" s="83"/>
      <c r="CJ10" s="83"/>
      <c r="CK10" s="302"/>
      <c r="CL10" s="142">
        <v>1</v>
      </c>
      <c r="CM10" s="74"/>
      <c r="CN10" s="8"/>
      <c r="CO10" s="237" t="s">
        <v>171</v>
      </c>
      <c r="CP10" s="117" t="s">
        <v>1011</v>
      </c>
      <c r="CQ10" s="68" t="s">
        <v>29</v>
      </c>
      <c r="CR10" s="69">
        <f t="shared" si="6"/>
        <v>0.5</v>
      </c>
      <c r="CS10" s="69">
        <f t="shared" si="7"/>
        <v>1.5</v>
      </c>
      <c r="CT10" s="632"/>
      <c r="CU10" s="197" t="s">
        <v>45</v>
      </c>
      <c r="CV10" s="197"/>
      <c r="CW10" s="233" t="s">
        <v>42</v>
      </c>
      <c r="CX10" s="633"/>
      <c r="CY10" s="238" t="s">
        <v>1012</v>
      </c>
      <c r="CZ10" s="482"/>
      <c r="DA10" s="324">
        <v>1</v>
      </c>
      <c r="DB10" s="482"/>
      <c r="DC10" s="160"/>
      <c r="DD10" s="86">
        <v>1</v>
      </c>
      <c r="DE10" s="482"/>
      <c r="DF10" s="482"/>
      <c r="DG10" s="897"/>
      <c r="DH10" s="160"/>
      <c r="DI10" s="884">
        <v>1</v>
      </c>
      <c r="DJ10" s="107"/>
      <c r="DK10" s="108"/>
      <c r="DN10" s="2"/>
      <c r="DO10" s="2"/>
      <c r="DP10" s="2"/>
    </row>
    <row r="11" spans="1:124" ht="345" customHeight="1" outlineLevel="1" thickTop="1" x14ac:dyDescent="0.4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47</v>
      </c>
      <c r="Y11" s="89" t="s">
        <v>136</v>
      </c>
      <c r="Z11" s="68" t="s">
        <v>29</v>
      </c>
      <c r="AA11" s="69">
        <f t="shared" si="0"/>
        <v>0</v>
      </c>
      <c r="AB11" s="69">
        <f t="shared" si="1"/>
        <v>0</v>
      </c>
      <c r="AC11" s="90"/>
      <c r="AD11" s="113" t="s">
        <v>68</v>
      </c>
      <c r="AE11" s="90"/>
      <c r="AF11" s="92"/>
      <c r="AG11" s="93"/>
      <c r="AH11" s="161" t="s">
        <v>137</v>
      </c>
      <c r="AI11" s="95"/>
      <c r="AJ11" s="95"/>
      <c r="AK11" s="95"/>
      <c r="AL11" s="95"/>
      <c r="AM11" s="95"/>
      <c r="AN11" s="95"/>
      <c r="AO11" s="95"/>
      <c r="AP11" s="95"/>
      <c r="AQ11" s="95"/>
      <c r="AR11" s="96">
        <v>1</v>
      </c>
      <c r="AS11" s="95"/>
      <c r="AT11" s="26"/>
      <c r="AU11" s="285" t="s">
        <v>226</v>
      </c>
      <c r="AV11" s="80" t="s">
        <v>1013</v>
      </c>
      <c r="AW11" s="68" t="s">
        <v>29</v>
      </c>
      <c r="AX11" s="69">
        <f t="shared" si="2"/>
        <v>1</v>
      </c>
      <c r="AY11" s="69">
        <f t="shared" si="3"/>
        <v>1</v>
      </c>
      <c r="AZ11" s="82"/>
      <c r="BA11" s="22" t="s">
        <v>45</v>
      </c>
      <c r="BB11" s="70"/>
      <c r="BC11" s="70"/>
      <c r="BD11" s="180"/>
      <c r="BE11" s="23" t="s">
        <v>272</v>
      </c>
      <c r="BF11" s="155"/>
      <c r="BG11" s="155"/>
      <c r="BH11" s="155"/>
      <c r="BI11" s="84">
        <v>1</v>
      </c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30" t="s">
        <v>1014</v>
      </c>
      <c r="BT11" s="102" t="s">
        <v>29</v>
      </c>
      <c r="BU11" s="69">
        <f t="shared" si="4"/>
        <v>0</v>
      </c>
      <c r="BV11" s="69">
        <f t="shared" si="5"/>
        <v>0</v>
      </c>
      <c r="BW11" s="131"/>
      <c r="BX11" s="22" t="s">
        <v>45</v>
      </c>
      <c r="BY11" s="367"/>
      <c r="BZ11" s="131"/>
      <c r="CA11" s="131"/>
      <c r="CB11" s="173" t="s">
        <v>57</v>
      </c>
      <c r="CC11" s="314"/>
      <c r="CD11" s="314"/>
      <c r="CE11" s="314"/>
      <c r="CF11" s="314"/>
      <c r="CG11" s="314"/>
      <c r="CH11" s="314"/>
      <c r="CI11" s="314"/>
      <c r="CJ11" s="314"/>
      <c r="CK11" s="314"/>
      <c r="CL11" s="346">
        <v>1</v>
      </c>
      <c r="CM11" s="132"/>
      <c r="CN11" s="136"/>
      <c r="CO11" s="237" t="s">
        <v>171</v>
      </c>
      <c r="CP11" s="116" t="s">
        <v>1015</v>
      </c>
      <c r="CQ11" s="102" t="s">
        <v>29</v>
      </c>
      <c r="CR11" s="102">
        <f t="shared" si="6"/>
        <v>0</v>
      </c>
      <c r="CS11" s="102">
        <f t="shared" si="7"/>
        <v>0</v>
      </c>
      <c r="CT11" s="23"/>
      <c r="CU11" s="238" t="s">
        <v>68</v>
      </c>
      <c r="CV11" s="103"/>
      <c r="CW11" s="74"/>
      <c r="CX11" s="82"/>
      <c r="CY11" s="172" t="s">
        <v>57</v>
      </c>
      <c r="CZ11" s="159"/>
      <c r="DA11" s="159"/>
      <c r="DB11" s="159"/>
      <c r="DC11" s="159"/>
      <c r="DD11" s="159"/>
      <c r="DE11" s="159"/>
      <c r="DF11" s="159"/>
      <c r="DG11" s="159"/>
      <c r="DH11" s="410"/>
      <c r="DI11" s="142">
        <v>1</v>
      </c>
      <c r="DJ11" s="28"/>
      <c r="DK11" s="108"/>
      <c r="DL11" s="108"/>
      <c r="DN11" s="2"/>
      <c r="DO11" s="2"/>
      <c r="DP11" s="2"/>
    </row>
    <row r="12" spans="1:124" ht="242.1" customHeight="1" outlineLevel="1" thickBot="1" x14ac:dyDescent="0.4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47</v>
      </c>
      <c r="Y12" s="89" t="s">
        <v>1016</v>
      </c>
      <c r="Z12" s="68" t="s">
        <v>29</v>
      </c>
      <c r="AA12" s="69">
        <f t="shared" si="0"/>
        <v>0</v>
      </c>
      <c r="AB12" s="69">
        <f t="shared" si="1"/>
        <v>0</v>
      </c>
      <c r="AC12" s="90"/>
      <c r="AD12" s="113" t="s">
        <v>45</v>
      </c>
      <c r="AE12" s="90"/>
      <c r="AF12" s="92"/>
      <c r="AG12" s="93"/>
      <c r="AH12" s="161" t="s">
        <v>96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80" t="s">
        <v>1017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22" t="s">
        <v>45</v>
      </c>
      <c r="BB12" s="104"/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17" t="s">
        <v>1018</v>
      </c>
      <c r="BT12" s="102" t="s">
        <v>29</v>
      </c>
      <c r="BU12" s="69">
        <f t="shared" si="4"/>
        <v>0</v>
      </c>
      <c r="BV12" s="69">
        <f t="shared" si="5"/>
        <v>0</v>
      </c>
      <c r="BW12" s="82"/>
      <c r="BX12" s="22" t="s">
        <v>45</v>
      </c>
      <c r="BY12" s="173"/>
      <c r="BZ12" s="898"/>
      <c r="CA12" s="23"/>
      <c r="CB12" s="23" t="s">
        <v>302</v>
      </c>
      <c r="CC12" s="160"/>
      <c r="CD12" s="155"/>
      <c r="CE12" s="155"/>
      <c r="CF12" s="155"/>
      <c r="CG12" s="155"/>
      <c r="CH12" s="155"/>
      <c r="CI12" s="155"/>
      <c r="CJ12" s="155"/>
      <c r="CK12" s="155"/>
      <c r="CL12" s="142">
        <v>1</v>
      </c>
      <c r="CM12" s="132"/>
      <c r="CN12" s="157"/>
      <c r="CO12" s="237" t="s">
        <v>171</v>
      </c>
      <c r="CP12" s="404" t="s">
        <v>1019</v>
      </c>
      <c r="CQ12" s="68" t="s">
        <v>29</v>
      </c>
      <c r="CR12" s="69">
        <f t="shared" si="6"/>
        <v>0</v>
      </c>
      <c r="CS12" s="69">
        <f t="shared" si="7"/>
        <v>0</v>
      </c>
      <c r="CT12" s="74"/>
      <c r="CU12" s="23" t="s">
        <v>45</v>
      </c>
      <c r="CV12" s="74"/>
      <c r="CW12" s="74"/>
      <c r="CX12" s="74"/>
      <c r="CY12" s="131" t="s">
        <v>193</v>
      </c>
      <c r="CZ12" s="159"/>
      <c r="DA12" s="159"/>
      <c r="DB12" s="159"/>
      <c r="DC12" s="159"/>
      <c r="DD12" s="671"/>
      <c r="DE12" s="159"/>
      <c r="DF12" s="159"/>
      <c r="DG12" s="159"/>
      <c r="DH12" s="159"/>
      <c r="DI12" s="350">
        <v>1</v>
      </c>
      <c r="DJ12" s="895"/>
      <c r="DK12" s="108"/>
      <c r="DL12" s="108"/>
      <c r="DM12" s="108"/>
      <c r="DN12" s="2"/>
      <c r="DO12" s="2"/>
      <c r="DP12" s="2"/>
    </row>
    <row r="13" spans="1:124" ht="234" outlineLevel="1" thickTop="1" thickBot="1" x14ac:dyDescent="0.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116" t="s">
        <v>97</v>
      </c>
      <c r="Z13" s="68" t="s">
        <v>29</v>
      </c>
      <c r="AA13" s="69">
        <f t="shared" si="0"/>
        <v>2</v>
      </c>
      <c r="AB13" s="69">
        <f t="shared" si="1"/>
        <v>4</v>
      </c>
      <c r="AC13" s="171"/>
      <c r="AD13" s="22" t="s">
        <v>68</v>
      </c>
      <c r="AE13" s="172"/>
      <c r="AF13" s="103"/>
      <c r="AG13" s="173"/>
      <c r="AH13" s="173" t="s">
        <v>98</v>
      </c>
      <c r="AI13" s="155"/>
      <c r="AJ13" s="155"/>
      <c r="AK13" s="155"/>
      <c r="AL13" s="84">
        <v>2</v>
      </c>
      <c r="AM13" s="155"/>
      <c r="AN13" s="155"/>
      <c r="AO13" s="155"/>
      <c r="AP13" s="155"/>
      <c r="AQ13" s="86">
        <v>1</v>
      </c>
      <c r="AR13" s="142"/>
      <c r="AS13" s="190"/>
      <c r="AT13" s="26"/>
      <c r="AU13" s="285" t="s">
        <v>226</v>
      </c>
      <c r="AV13" s="98" t="s">
        <v>1020</v>
      </c>
      <c r="AW13" s="68" t="s">
        <v>29</v>
      </c>
      <c r="AX13" s="69">
        <f t="shared" si="2"/>
        <v>0</v>
      </c>
      <c r="AY13" s="69">
        <f t="shared" si="3"/>
        <v>0</v>
      </c>
      <c r="AZ13" s="131"/>
      <c r="BA13" s="22" t="s">
        <v>45</v>
      </c>
      <c r="BB13" s="367"/>
      <c r="BC13" s="131"/>
      <c r="BD13" s="131"/>
      <c r="BE13" s="23" t="s">
        <v>57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27" t="s">
        <v>250</v>
      </c>
      <c r="BS13" s="138" t="s">
        <v>1021</v>
      </c>
      <c r="BT13" s="102" t="s">
        <v>29</v>
      </c>
      <c r="BU13" s="69">
        <f t="shared" si="4"/>
        <v>0</v>
      </c>
      <c r="BV13" s="69">
        <f t="shared" si="5"/>
        <v>0</v>
      </c>
      <c r="BW13" s="131"/>
      <c r="BX13" s="22" t="s">
        <v>45</v>
      </c>
      <c r="BY13" s="131"/>
      <c r="BZ13" s="131"/>
      <c r="CA13" s="131"/>
      <c r="CB13" s="173" t="s">
        <v>57</v>
      </c>
      <c r="CC13" s="314"/>
      <c r="CD13" s="314"/>
      <c r="CE13" s="314"/>
      <c r="CF13" s="314"/>
      <c r="CG13" s="314"/>
      <c r="CH13" s="314"/>
      <c r="CI13" s="314"/>
      <c r="CJ13" s="314"/>
      <c r="CK13" s="314"/>
      <c r="CL13" s="346">
        <v>1</v>
      </c>
      <c r="CM13" s="132"/>
      <c r="CN13" s="8"/>
      <c r="CO13" s="237" t="s">
        <v>171</v>
      </c>
      <c r="CP13" s="404" t="s">
        <v>1022</v>
      </c>
      <c r="CQ13" s="102" t="s">
        <v>29</v>
      </c>
      <c r="CR13" s="102">
        <f t="shared" si="6"/>
        <v>0</v>
      </c>
      <c r="CS13" s="102">
        <f t="shared" si="7"/>
        <v>0</v>
      </c>
      <c r="CT13" s="131"/>
      <c r="CU13" s="22" t="s">
        <v>45</v>
      </c>
      <c r="CV13" s="367"/>
      <c r="CW13" s="131"/>
      <c r="CX13" s="131"/>
      <c r="CY13" s="23" t="s">
        <v>57</v>
      </c>
      <c r="CZ13" s="314"/>
      <c r="DA13" s="314"/>
      <c r="DB13" s="314"/>
      <c r="DC13" s="314"/>
      <c r="DD13" s="630"/>
      <c r="DE13" s="314"/>
      <c r="DF13" s="314"/>
      <c r="DG13" s="314"/>
      <c r="DH13" s="314"/>
      <c r="DI13" s="142">
        <v>1</v>
      </c>
      <c r="DJ13" s="899"/>
      <c r="DK13" s="108"/>
      <c r="DL13" s="108"/>
      <c r="DM13" s="108"/>
      <c r="DN13" s="2"/>
      <c r="DO13" s="2"/>
      <c r="DP13" s="2"/>
    </row>
    <row r="14" spans="1:124" ht="274.2" customHeight="1" outlineLevel="1" thickTop="1" thickBot="1" x14ac:dyDescent="0.4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9" t="s">
        <v>1023</v>
      </c>
      <c r="Z14" s="68" t="s">
        <v>29</v>
      </c>
      <c r="AA14" s="69">
        <f t="shared" si="0"/>
        <v>0</v>
      </c>
      <c r="AB14" s="69">
        <f t="shared" si="1"/>
        <v>0</v>
      </c>
      <c r="AC14" s="90"/>
      <c r="AD14" s="113" t="s">
        <v>63</v>
      </c>
      <c r="AE14" s="90"/>
      <c r="AF14" s="92"/>
      <c r="AG14" s="93"/>
      <c r="AH14" s="94" t="s">
        <v>118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226</v>
      </c>
      <c r="AV14" s="80" t="s">
        <v>1024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45</v>
      </c>
      <c r="BB14" s="104"/>
      <c r="BC14" s="104"/>
      <c r="BD14" s="724" t="s">
        <v>590</v>
      </c>
      <c r="BE14" s="23" t="s">
        <v>1025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27" t="s">
        <v>250</v>
      </c>
      <c r="BS14" s="98" t="s">
        <v>1026</v>
      </c>
      <c r="BT14" s="68" t="s">
        <v>29</v>
      </c>
      <c r="BU14" s="69">
        <f t="shared" si="4"/>
        <v>0</v>
      </c>
      <c r="BV14" s="69">
        <f t="shared" si="5"/>
        <v>0</v>
      </c>
      <c r="BW14" s="74"/>
      <c r="BX14" s="22" t="s">
        <v>45</v>
      </c>
      <c r="BY14"/>
      <c r="BZ14" s="74"/>
      <c r="CA14" s="74"/>
      <c r="CB14" s="131" t="s">
        <v>193</v>
      </c>
      <c r="CC14" s="159"/>
      <c r="CD14" s="159"/>
      <c r="CE14" s="159"/>
      <c r="CF14" s="159"/>
      <c r="CG14" s="159"/>
      <c r="CH14" s="159"/>
      <c r="CI14" s="159"/>
      <c r="CJ14" s="159"/>
      <c r="CK14" s="159"/>
      <c r="CL14" s="100">
        <v>1</v>
      </c>
      <c r="CM14" s="74"/>
      <c r="CN14" s="26"/>
      <c r="CO14" s="237" t="s">
        <v>171</v>
      </c>
      <c r="CP14" s="179" t="s">
        <v>1027</v>
      </c>
      <c r="CQ14" s="68" t="s">
        <v>29</v>
      </c>
      <c r="CR14" s="69">
        <f t="shared" si="6"/>
        <v>1</v>
      </c>
      <c r="CS14" s="69">
        <f t="shared" si="7"/>
        <v>1</v>
      </c>
      <c r="CT14" s="225"/>
      <c r="CU14" s="900" t="s">
        <v>45</v>
      </c>
      <c r="CV14" s="225"/>
      <c r="CW14" s="222"/>
      <c r="CX14" s="110" t="s">
        <v>13</v>
      </c>
      <c r="CY14" s="901" t="s">
        <v>757</v>
      </c>
      <c r="CZ14" s="84">
        <v>2</v>
      </c>
      <c r="DA14" s="155"/>
      <c r="DB14" s="902"/>
      <c r="DC14" s="403"/>
      <c r="DD14" s="902"/>
      <c r="DE14" s="902"/>
      <c r="DF14" s="902"/>
      <c r="DG14" s="902"/>
      <c r="DH14" s="902"/>
      <c r="DI14" s="142">
        <v>1</v>
      </c>
      <c r="DJ14" s="903"/>
      <c r="DK14" s="108"/>
      <c r="DL14" s="108"/>
      <c r="DM14" s="108"/>
      <c r="DN14" s="2"/>
      <c r="DO14" s="2"/>
      <c r="DP14" s="2"/>
    </row>
    <row r="15" spans="1:124" ht="242.4" outlineLevel="1" thickTop="1" thickBot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79" t="s">
        <v>43</v>
      </c>
      <c r="Y15" s="117" t="s">
        <v>1028</v>
      </c>
      <c r="Z15" s="68" t="s">
        <v>29</v>
      </c>
      <c r="AA15" s="69">
        <f t="shared" si="0"/>
        <v>0.5</v>
      </c>
      <c r="AB15" s="69">
        <f t="shared" si="1"/>
        <v>0.5</v>
      </c>
      <c r="AC15" s="82"/>
      <c r="AD15" s="22" t="s">
        <v>68</v>
      </c>
      <c r="AE15" s="103"/>
      <c r="AF15" s="119" t="s">
        <v>42</v>
      </c>
      <c r="AG15" s="82"/>
      <c r="AH15" s="23" t="s">
        <v>57</v>
      </c>
      <c r="AI15" s="155"/>
      <c r="AJ15" s="84">
        <v>1</v>
      </c>
      <c r="AK15" s="155"/>
      <c r="AL15" s="155"/>
      <c r="AM15" s="155"/>
      <c r="AN15" s="155"/>
      <c r="AO15" s="155"/>
      <c r="AP15" s="155"/>
      <c r="AQ15" s="155"/>
      <c r="AR15" s="142">
        <v>1</v>
      </c>
      <c r="AS15" s="107"/>
      <c r="AT15" s="26"/>
      <c r="AU15" s="285" t="s">
        <v>226</v>
      </c>
      <c r="AV15" s="80" t="s">
        <v>1029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180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130" t="s">
        <v>1030</v>
      </c>
      <c r="BT15" s="102" t="s">
        <v>29</v>
      </c>
      <c r="BU15" s="69">
        <f t="shared" si="4"/>
        <v>0</v>
      </c>
      <c r="BV15" s="69">
        <f t="shared" si="5"/>
        <v>0</v>
      </c>
      <c r="BW15" s="131"/>
      <c r="BX15" s="22" t="s">
        <v>45</v>
      </c>
      <c r="BY15" s="131"/>
      <c r="BZ15" s="131"/>
      <c r="CA15" s="131"/>
      <c r="CB15" s="17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346">
        <v>1</v>
      </c>
      <c r="CM15" s="132"/>
      <c r="CN15" s="36"/>
      <c r="CO15" s="237" t="s">
        <v>171</v>
      </c>
      <c r="CP15" s="117" t="s">
        <v>194</v>
      </c>
      <c r="CQ15" s="68" t="s">
        <v>29</v>
      </c>
      <c r="CR15" s="69">
        <f t="shared" si="6"/>
        <v>1</v>
      </c>
      <c r="CS15" s="69">
        <f t="shared" si="7"/>
        <v>2</v>
      </c>
      <c r="CT15" s="82"/>
      <c r="CU15" s="22" t="s">
        <v>68</v>
      </c>
      <c r="CV15" s="22"/>
      <c r="CW15" s="103"/>
      <c r="CX15" s="82"/>
      <c r="CY15" s="23" t="s">
        <v>195</v>
      </c>
      <c r="CZ15" s="155"/>
      <c r="DA15" s="155"/>
      <c r="DB15" s="144"/>
      <c r="DC15" s="184">
        <v>1</v>
      </c>
      <c r="DD15" s="86">
        <v>1</v>
      </c>
      <c r="DE15" s="765"/>
      <c r="DF15" s="155"/>
      <c r="DG15" s="155"/>
      <c r="DH15" s="155"/>
      <c r="DI15" s="142">
        <v>1</v>
      </c>
      <c r="DJ15" s="241"/>
      <c r="DK15" s="108"/>
      <c r="DL15" s="108"/>
      <c r="DM15" s="108"/>
      <c r="DN15" s="2"/>
      <c r="DO15" s="2"/>
      <c r="DP15" s="2"/>
    </row>
    <row r="16" spans="1:124" ht="234" outlineLevel="1" thickTop="1" thickBot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1031</v>
      </c>
      <c r="Z16" s="81" t="s">
        <v>29</v>
      </c>
      <c r="AA16" s="69">
        <f t="shared" si="0"/>
        <v>0</v>
      </c>
      <c r="AB16" s="69">
        <f t="shared" si="1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142">
        <v>1</v>
      </c>
      <c r="AS16" s="339"/>
      <c r="AT16" s="26"/>
      <c r="AU16" s="285" t="s">
        <v>226</v>
      </c>
      <c r="AV16" s="80" t="s">
        <v>1032</v>
      </c>
      <c r="AW16" s="68" t="s">
        <v>29</v>
      </c>
      <c r="AX16" s="69">
        <f t="shared" si="2"/>
        <v>2</v>
      </c>
      <c r="AY16" s="69">
        <f t="shared" si="3"/>
        <v>2</v>
      </c>
      <c r="AZ16" s="82"/>
      <c r="BA16" s="22" t="s">
        <v>45</v>
      </c>
      <c r="BB16" s="104"/>
      <c r="BC16" s="104"/>
      <c r="BD16" s="180"/>
      <c r="BE16" s="23" t="s">
        <v>57</v>
      </c>
      <c r="BF16" s="160"/>
      <c r="BG16" s="160"/>
      <c r="BH16" s="160"/>
      <c r="BI16" s="160"/>
      <c r="BJ16" s="160"/>
      <c r="BK16" s="160"/>
      <c r="BL16" s="84">
        <v>1</v>
      </c>
      <c r="BM16" s="155"/>
      <c r="BN16" s="155"/>
      <c r="BO16" s="142">
        <v>1</v>
      </c>
      <c r="BP16" s="107"/>
      <c r="BQ16" s="157"/>
      <c r="BR16" s="327" t="s">
        <v>250</v>
      </c>
      <c r="BS16" s="117" t="s">
        <v>1033</v>
      </c>
      <c r="BT16" s="102" t="s">
        <v>29</v>
      </c>
      <c r="BU16" s="69">
        <f t="shared" si="4"/>
        <v>0.5</v>
      </c>
      <c r="BV16" s="69">
        <f t="shared" si="5"/>
        <v>0.5</v>
      </c>
      <c r="BW16" s="82"/>
      <c r="BX16" s="22" t="s">
        <v>45</v>
      </c>
      <c r="BY16" s="173"/>
      <c r="BZ16" s="104"/>
      <c r="CA16" s="621"/>
      <c r="CB16" s="23" t="s">
        <v>302</v>
      </c>
      <c r="CC16" s="160"/>
      <c r="CD16" s="84">
        <v>1</v>
      </c>
      <c r="CE16" s="155"/>
      <c r="CF16" s="144"/>
      <c r="CG16" s="155"/>
      <c r="CH16" s="155"/>
      <c r="CI16" s="155"/>
      <c r="CJ16" s="155"/>
      <c r="CK16" s="155"/>
      <c r="CL16" s="142">
        <v>1</v>
      </c>
      <c r="CM16" s="132"/>
      <c r="CN16" s="36"/>
      <c r="CO16" s="237" t="s">
        <v>171</v>
      </c>
      <c r="CP16" s="130" t="s">
        <v>1034</v>
      </c>
      <c r="CQ16" s="102" t="s">
        <v>29</v>
      </c>
      <c r="CR16" s="102">
        <f t="shared" si="6"/>
        <v>0</v>
      </c>
      <c r="CS16" s="102">
        <f t="shared" si="7"/>
        <v>0</v>
      </c>
      <c r="CT16" s="131"/>
      <c r="CU16" s="22" t="s">
        <v>45</v>
      </c>
      <c r="CV16" s="367"/>
      <c r="CW16" s="131"/>
      <c r="CX16" s="131"/>
      <c r="CY16" s="23" t="s">
        <v>57</v>
      </c>
      <c r="CZ16" s="314"/>
      <c r="DA16" s="314"/>
      <c r="DB16" s="314"/>
      <c r="DC16" s="314"/>
      <c r="DD16" s="368"/>
      <c r="DE16" s="314"/>
      <c r="DF16" s="314"/>
      <c r="DG16" s="314"/>
      <c r="DH16" s="630"/>
      <c r="DI16" s="346">
        <v>1</v>
      </c>
      <c r="DJ16" s="131"/>
      <c r="DK16" s="108"/>
      <c r="DL16" s="108"/>
      <c r="DM16" s="108"/>
      <c r="DN16" s="2"/>
      <c r="DO16" s="2"/>
      <c r="DP16" s="2"/>
    </row>
    <row r="17" spans="1:114" ht="242.4" outlineLevel="1" thickTop="1" thickBot="1" x14ac:dyDescent="0.4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83" t="s">
        <v>218</v>
      </c>
      <c r="Y17" s="138" t="s">
        <v>1035</v>
      </c>
      <c r="Z17" s="68" t="s">
        <v>29</v>
      </c>
      <c r="AA17" s="69">
        <f t="shared" si="0"/>
        <v>0</v>
      </c>
      <c r="AB17" s="69">
        <f t="shared" si="1"/>
        <v>0</v>
      </c>
      <c r="AC17" s="74"/>
      <c r="AD17" s="225" t="s">
        <v>45</v>
      </c>
      <c r="AE17" s="74"/>
      <c r="AF17" s="74"/>
      <c r="AG17" s="74"/>
      <c r="AH17" s="131" t="s">
        <v>193</v>
      </c>
      <c r="AI17" s="403"/>
      <c r="AJ17" s="403"/>
      <c r="AK17" s="403"/>
      <c r="AL17" s="403"/>
      <c r="AM17" s="403"/>
      <c r="AN17" s="403"/>
      <c r="AO17" s="403"/>
      <c r="AP17" s="403"/>
      <c r="AQ17" s="403"/>
      <c r="AR17" s="350">
        <v>1</v>
      </c>
      <c r="AS17" s="74"/>
      <c r="AT17" s="26"/>
      <c r="AU17" s="285" t="s">
        <v>226</v>
      </c>
      <c r="AV17" s="114" t="s">
        <v>1036</v>
      </c>
      <c r="AW17" s="68" t="s">
        <v>36</v>
      </c>
      <c r="AX17" s="69">
        <f t="shared" si="2"/>
        <v>2</v>
      </c>
      <c r="AY17" s="69">
        <f t="shared" si="3"/>
        <v>2</v>
      </c>
      <c r="AZ17" s="103"/>
      <c r="BA17" s="22" t="s">
        <v>45</v>
      </c>
      <c r="BB17" s="232"/>
      <c r="BC17" s="72" t="s">
        <v>42</v>
      </c>
      <c r="BD17" s="73"/>
      <c r="BE17" s="23" t="s">
        <v>57</v>
      </c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142">
        <v>1</v>
      </c>
      <c r="BP17" s="107"/>
      <c r="BQ17" s="8"/>
      <c r="BR17" s="299" t="s">
        <v>243</v>
      </c>
      <c r="BS17" s="178" t="s">
        <v>1037</v>
      </c>
      <c r="BT17" s="102" t="s">
        <v>29</v>
      </c>
      <c r="BU17" s="69">
        <f t="shared" si="4"/>
        <v>0</v>
      </c>
      <c r="BV17" s="69">
        <f t="shared" si="5"/>
        <v>0</v>
      </c>
      <c r="BW17" s="99"/>
      <c r="BX17" s="225" t="s">
        <v>45</v>
      </c>
      <c r="BY17" s="99"/>
      <c r="BZ17" s="99"/>
      <c r="CA17" s="99"/>
      <c r="CB17" s="909" t="s">
        <v>261</v>
      </c>
      <c r="CC17" s="159"/>
      <c r="CD17" s="159"/>
      <c r="CE17" s="159"/>
      <c r="CF17" s="159"/>
      <c r="CG17" s="159"/>
      <c r="CH17" s="159"/>
      <c r="CI17" s="159"/>
      <c r="CJ17" s="159"/>
      <c r="CK17" s="159"/>
      <c r="CL17" s="507">
        <v>1</v>
      </c>
      <c r="CM17" s="132"/>
      <c r="CN17" s="36"/>
      <c r="CO17" s="237" t="s">
        <v>171</v>
      </c>
      <c r="CP17" s="117" t="s">
        <v>1038</v>
      </c>
      <c r="CQ17" s="68" t="s">
        <v>29</v>
      </c>
      <c r="CR17" s="69">
        <f t="shared" si="6"/>
        <v>1</v>
      </c>
      <c r="CS17" s="69">
        <f t="shared" si="7"/>
        <v>3</v>
      </c>
      <c r="CT17" s="73"/>
      <c r="CU17" s="23" t="s">
        <v>45</v>
      </c>
      <c r="CV17" s="172"/>
      <c r="CW17" s="904"/>
      <c r="CX17" s="905"/>
      <c r="CY17" s="172" t="s">
        <v>188</v>
      </c>
      <c r="CZ17" s="155"/>
      <c r="DA17" s="155"/>
      <c r="DB17" s="155"/>
      <c r="DC17" s="84">
        <v>1</v>
      </c>
      <c r="DD17" s="155"/>
      <c r="DE17" s="155"/>
      <c r="DF17" s="155"/>
      <c r="DG17" s="360"/>
      <c r="DH17" s="234">
        <v>1</v>
      </c>
      <c r="DI17" s="884">
        <v>1</v>
      </c>
      <c r="DJ17" s="190"/>
    </row>
    <row r="18" spans="1:114" ht="234" outlineLevel="1" thickTop="1" thickBot="1" x14ac:dyDescent="0.4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83" t="s">
        <v>218</v>
      </c>
      <c r="Y18" s="117" t="s">
        <v>1039</v>
      </c>
      <c r="Z18" s="68" t="s">
        <v>29</v>
      </c>
      <c r="AA18" s="69">
        <f t="shared" si="0"/>
        <v>0</v>
      </c>
      <c r="AB18" s="69">
        <f t="shared" si="1"/>
        <v>0</v>
      </c>
      <c r="AC18" s="74"/>
      <c r="AD18" s="339" t="s">
        <v>45</v>
      </c>
      <c r="AE18" s="906"/>
      <c r="AF18" s="74"/>
      <c r="AG18" s="82"/>
      <c r="AH18" s="23" t="s">
        <v>57</v>
      </c>
      <c r="AI18" s="403"/>
      <c r="AJ18" s="403"/>
      <c r="AK18" s="403"/>
      <c r="AL18" s="403"/>
      <c r="AM18" s="403"/>
      <c r="AN18" s="403"/>
      <c r="AO18" s="403"/>
      <c r="AP18" s="403"/>
      <c r="AQ18" s="403"/>
      <c r="AR18" s="142">
        <v>1</v>
      </c>
      <c r="AS18" s="107"/>
      <c r="AT18" s="26"/>
      <c r="AU18" s="283" t="s">
        <v>218</v>
      </c>
      <c r="AV18" s="117" t="s">
        <v>219</v>
      </c>
      <c r="AW18" s="68" t="s">
        <v>36</v>
      </c>
      <c r="AX18" s="69">
        <f t="shared" si="2"/>
        <v>0</v>
      </c>
      <c r="AY18" s="69">
        <f t="shared" si="3"/>
        <v>0</v>
      </c>
      <c r="AZ18" s="74"/>
      <c r="BA18" s="22" t="s">
        <v>63</v>
      </c>
      <c r="BB18" s="99"/>
      <c r="BC18" s="74"/>
      <c r="BD18" s="74"/>
      <c r="BE18" s="23" t="s">
        <v>220</v>
      </c>
      <c r="BF18" s="155"/>
      <c r="BG18" s="155"/>
      <c r="BH18" s="155"/>
      <c r="BI18" s="155"/>
      <c r="BJ18" s="155"/>
      <c r="BK18" s="155"/>
      <c r="BL18" s="155"/>
      <c r="BM18" s="155"/>
      <c r="BN18" s="419"/>
      <c r="BO18" s="142">
        <v>1</v>
      </c>
      <c r="BP18" s="241"/>
      <c r="BQ18" s="47"/>
      <c r="BR18" s="299" t="s">
        <v>243</v>
      </c>
      <c r="BS18" s="178" t="s">
        <v>1040</v>
      </c>
      <c r="BT18" s="102" t="s">
        <v>29</v>
      </c>
      <c r="BU18" s="69">
        <f t="shared" si="4"/>
        <v>0</v>
      </c>
      <c r="BV18" s="69">
        <f t="shared" si="5"/>
        <v>0</v>
      </c>
      <c r="BW18" s="74"/>
      <c r="BX18" s="22" t="s">
        <v>68</v>
      </c>
      <c r="BY18" s="74"/>
      <c r="BZ18" s="74"/>
      <c r="CA18" s="74"/>
      <c r="CB18" s="131" t="s">
        <v>290</v>
      </c>
      <c r="CC18" s="159"/>
      <c r="CD18" s="159"/>
      <c r="CE18" s="159"/>
      <c r="CF18" s="159"/>
      <c r="CG18" s="159"/>
      <c r="CH18" s="159"/>
      <c r="CI18" s="159"/>
      <c r="CJ18" s="159"/>
      <c r="CK18" s="159"/>
      <c r="CL18" s="350">
        <v>1</v>
      </c>
      <c r="CM18" s="132"/>
      <c r="CN18" s="36"/>
      <c r="CO18" s="237" t="s">
        <v>171</v>
      </c>
      <c r="CP18" s="187" t="s">
        <v>1041</v>
      </c>
      <c r="CQ18" s="102" t="s">
        <v>29</v>
      </c>
      <c r="CR18" s="102">
        <f t="shared" si="6"/>
        <v>0.5</v>
      </c>
      <c r="CS18" s="102">
        <f t="shared" si="7"/>
        <v>0.5</v>
      </c>
      <c r="CT18" s="73"/>
      <c r="CU18" s="23" t="s">
        <v>45</v>
      </c>
      <c r="CV18" s="172"/>
      <c r="CW18" s="904"/>
      <c r="CX18" s="905"/>
      <c r="CY18" s="173" t="s">
        <v>1042</v>
      </c>
      <c r="CZ18" s="84">
        <v>1</v>
      </c>
      <c r="DA18" s="155"/>
      <c r="DB18" s="155"/>
      <c r="DC18" s="907"/>
      <c r="DD18" s="155"/>
      <c r="DE18" s="765"/>
      <c r="DF18" s="155"/>
      <c r="DG18" s="155"/>
      <c r="DH18" s="461"/>
      <c r="DI18" s="896">
        <v>1</v>
      </c>
      <c r="DJ18" s="28"/>
    </row>
    <row r="19" spans="1:114" s="36" customFormat="1" ht="267.60000000000002" customHeight="1" outlineLevel="1" thickTop="1" thickBot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218</v>
      </c>
      <c r="Y19" s="138" t="s">
        <v>1043</v>
      </c>
      <c r="Z19" s="68" t="s">
        <v>29</v>
      </c>
      <c r="AA19" s="69">
        <f t="shared" si="0"/>
        <v>0</v>
      </c>
      <c r="AB19" s="69">
        <f t="shared" si="1"/>
        <v>0</v>
      </c>
      <c r="AC19" s="131"/>
      <c r="AD19" s="22" t="s">
        <v>45</v>
      </c>
      <c r="AE19" s="367"/>
      <c r="AF19" s="131"/>
      <c r="AG19" s="131"/>
      <c r="AH19" s="23" t="s">
        <v>57</v>
      </c>
      <c r="AI19" s="314"/>
      <c r="AJ19" s="314"/>
      <c r="AK19" s="314"/>
      <c r="AL19" s="314"/>
      <c r="AM19" s="314"/>
      <c r="AN19" s="314"/>
      <c r="AO19" s="314"/>
      <c r="AP19" s="314"/>
      <c r="AQ19" s="314"/>
      <c r="AR19" s="346">
        <v>1</v>
      </c>
      <c r="AS19" s="131"/>
      <c r="AT19" s="26"/>
      <c r="AU19" s="283" t="s">
        <v>218</v>
      </c>
      <c r="AV19" s="117" t="s">
        <v>1044</v>
      </c>
      <c r="AW19" s="68" t="s">
        <v>36</v>
      </c>
      <c r="AX19" s="69">
        <f t="shared" si="2"/>
        <v>2</v>
      </c>
      <c r="AY19" s="69">
        <f t="shared" si="3"/>
        <v>3</v>
      </c>
      <c r="AZ19" s="1749" t="s">
        <v>1045</v>
      </c>
      <c r="BA19" s="1750"/>
      <c r="BB19" s="1750"/>
      <c r="BC19" s="1750"/>
      <c r="BD19" s="1750"/>
      <c r="BE19" s="1751"/>
      <c r="BF19" s="155"/>
      <c r="BG19" s="155"/>
      <c r="BH19" s="155"/>
      <c r="BI19" s="84">
        <v>2</v>
      </c>
      <c r="BJ19" s="86">
        <v>1</v>
      </c>
      <c r="BK19" s="155"/>
      <c r="BL19" s="155"/>
      <c r="BM19" s="360"/>
      <c r="BN19" s="144"/>
      <c r="BO19" s="884">
        <v>1</v>
      </c>
      <c r="BP19" s="107"/>
      <c r="BQ19" s="47"/>
      <c r="BR19" s="299" t="s">
        <v>243</v>
      </c>
      <c r="BS19" s="179" t="s">
        <v>1046</v>
      </c>
      <c r="BT19" s="102" t="s">
        <v>29</v>
      </c>
      <c r="BU19" s="69">
        <f t="shared" si="4"/>
        <v>1</v>
      </c>
      <c r="BV19" s="69">
        <f t="shared" si="5"/>
        <v>1</v>
      </c>
      <c r="BW19" s="82"/>
      <c r="BX19" s="22" t="s">
        <v>45</v>
      </c>
      <c r="BY19" s="911"/>
      <c r="BZ19" s="911"/>
      <c r="CA19" s="911"/>
      <c r="CB19" s="189" t="s">
        <v>1047</v>
      </c>
      <c r="CC19" s="160"/>
      <c r="CD19" s="155"/>
      <c r="CE19" s="160"/>
      <c r="CF19" s="84">
        <v>1</v>
      </c>
      <c r="CG19" s="160"/>
      <c r="CH19" s="160"/>
      <c r="CI19" s="160"/>
      <c r="CJ19" s="160"/>
      <c r="CK19" s="155"/>
      <c r="CL19" s="142">
        <v>1</v>
      </c>
      <c r="CM19" s="132"/>
      <c r="CO19" s="237" t="s">
        <v>171</v>
      </c>
      <c r="CP19" s="117" t="s">
        <v>179</v>
      </c>
      <c r="CQ19" s="102" t="s">
        <v>36</v>
      </c>
      <c r="CR19" s="69">
        <f t="shared" si="6"/>
        <v>4</v>
      </c>
      <c r="CS19" s="69">
        <f t="shared" si="7"/>
        <v>4</v>
      </c>
      <c r="CT19" s="74"/>
      <c r="CU19" s="22" t="s">
        <v>63</v>
      </c>
      <c r="CV19" s="70"/>
      <c r="CW19" s="70"/>
      <c r="CX19" s="73"/>
      <c r="CY19" s="22" t="s">
        <v>180</v>
      </c>
      <c r="CZ19" s="160"/>
      <c r="DA19" s="160"/>
      <c r="DB19" s="155"/>
      <c r="DC19" s="160"/>
      <c r="DD19" s="160"/>
      <c r="DE19" s="160"/>
      <c r="DF19" s="84">
        <v>2</v>
      </c>
      <c r="DG19" s="160"/>
      <c r="DH19" s="160"/>
      <c r="DI19" s="142">
        <v>1</v>
      </c>
      <c r="DJ19" s="241"/>
    </row>
    <row r="20" spans="1:114" s="36" customFormat="1" ht="313.2" customHeight="1" outlineLevel="1" thickTop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38" t="s">
        <v>1048</v>
      </c>
      <c r="Z20" s="68" t="s">
        <v>29</v>
      </c>
      <c r="AA20" s="69">
        <f t="shared" si="0"/>
        <v>0</v>
      </c>
      <c r="AB20" s="69">
        <f t="shared" si="1"/>
        <v>0</v>
      </c>
      <c r="AC20" s="74"/>
      <c r="AD20" s="225" t="s">
        <v>45</v>
      </c>
      <c r="AE20" s="74"/>
      <c r="AF20" s="74"/>
      <c r="AG20" s="74"/>
      <c r="AH20" s="131" t="s">
        <v>193</v>
      </c>
      <c r="AI20" s="403"/>
      <c r="AJ20" s="403"/>
      <c r="AK20" s="403"/>
      <c r="AL20" s="403"/>
      <c r="AM20" s="403"/>
      <c r="AN20" s="403"/>
      <c r="AO20" s="403"/>
      <c r="AP20" s="403"/>
      <c r="AQ20" s="403"/>
      <c r="AR20" s="350">
        <v>1</v>
      </c>
      <c r="AS20" s="74"/>
      <c r="AT20" s="613"/>
      <c r="AU20" s="283" t="s">
        <v>218</v>
      </c>
      <c r="AV20" s="117" t="s">
        <v>1049</v>
      </c>
      <c r="AW20" s="68" t="s">
        <v>36</v>
      </c>
      <c r="AX20" s="69">
        <f t="shared" si="2"/>
        <v>0</v>
      </c>
      <c r="AY20" s="69">
        <f t="shared" si="3"/>
        <v>0</v>
      </c>
      <c r="AZ20" s="103"/>
      <c r="BA20" s="22" t="s">
        <v>45</v>
      </c>
      <c r="BB20" s="145"/>
      <c r="BC20" s="74"/>
      <c r="BD20" s="82"/>
      <c r="BE20" s="23" t="s">
        <v>57</v>
      </c>
      <c r="BF20" s="403"/>
      <c r="BG20" s="403"/>
      <c r="BH20" s="403"/>
      <c r="BI20" s="403"/>
      <c r="BJ20" s="403"/>
      <c r="BK20" s="403"/>
      <c r="BL20" s="403"/>
      <c r="BM20" s="403"/>
      <c r="BN20" s="660"/>
      <c r="BO20" s="142">
        <v>1</v>
      </c>
      <c r="BP20" s="107"/>
      <c r="BQ20" s="47"/>
      <c r="BR20" s="299" t="s">
        <v>243</v>
      </c>
      <c r="BS20" s="179" t="s">
        <v>1050</v>
      </c>
      <c r="BT20" s="102" t="s">
        <v>29</v>
      </c>
      <c r="BU20" s="69">
        <f t="shared" si="4"/>
        <v>0</v>
      </c>
      <c r="BV20" s="69">
        <f t="shared" si="5"/>
        <v>0</v>
      </c>
      <c r="BW20" s="82"/>
      <c r="BX20" s="22" t="s">
        <v>68</v>
      </c>
      <c r="BY20" s="362"/>
      <c r="BZ20" s="104"/>
      <c r="CA20" s="173"/>
      <c r="CB20" s="131" t="s">
        <v>1051</v>
      </c>
      <c r="CC20" s="160"/>
      <c r="CD20" s="155"/>
      <c r="CE20" s="160"/>
      <c r="CF20" s="160"/>
      <c r="CG20" s="160"/>
      <c r="CH20" s="160"/>
      <c r="CI20" s="160"/>
      <c r="CJ20" s="160"/>
      <c r="CK20" s="155"/>
      <c r="CL20" s="142">
        <v>1</v>
      </c>
      <c r="CM20" s="132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s="36" customFormat="1" ht="380.25" customHeight="1" outlineLevel="1" x14ac:dyDescent="0.4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17" t="s">
        <v>1052</v>
      </c>
      <c r="Z21" s="68" t="s">
        <v>29</v>
      </c>
      <c r="AA21" s="69">
        <f t="shared" si="0"/>
        <v>0</v>
      </c>
      <c r="AB21" s="69">
        <f t="shared" si="1"/>
        <v>0</v>
      </c>
      <c r="AC21" s="103"/>
      <c r="AD21" s="22" t="s">
        <v>45</v>
      </c>
      <c r="AE21" s="23"/>
      <c r="AF21" s="74"/>
      <c r="AG21" s="82"/>
      <c r="AH21" s="23" t="s">
        <v>57</v>
      </c>
      <c r="AI21" s="302"/>
      <c r="AJ21" s="302"/>
      <c r="AK21" s="155"/>
      <c r="AL21" s="302"/>
      <c r="AM21" s="302"/>
      <c r="AN21" s="302"/>
      <c r="AO21" s="302"/>
      <c r="AP21" s="302"/>
      <c r="AQ21" s="302"/>
      <c r="AR21" s="142">
        <v>1</v>
      </c>
      <c r="AS21" s="107"/>
      <c r="AT21" s="613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47"/>
      <c r="BR21" s="299" t="s">
        <v>243</v>
      </c>
      <c r="BS21" s="130" t="s">
        <v>1053</v>
      </c>
      <c r="BT21" s="102" t="s">
        <v>29</v>
      </c>
      <c r="BU21" s="69">
        <f t="shared" si="4"/>
        <v>0</v>
      </c>
      <c r="BV21" s="69">
        <f t="shared" si="5"/>
        <v>0</v>
      </c>
      <c r="BW21" s="74"/>
      <c r="BX21" s="22" t="s">
        <v>68</v>
      </c>
      <c r="BY21" s="74"/>
      <c r="BZ21" s="74"/>
      <c r="CA21" s="74"/>
      <c r="CB21" s="131" t="s">
        <v>193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350">
        <v>1</v>
      </c>
      <c r="CM21" s="132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s="36" customFormat="1" ht="197.4" customHeight="1" outlineLevel="1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83" t="s">
        <v>218</v>
      </c>
      <c r="Y22" s="138" t="s">
        <v>1054</v>
      </c>
      <c r="Z22" s="68" t="s">
        <v>29</v>
      </c>
      <c r="AA22" s="69">
        <f t="shared" si="0"/>
        <v>0</v>
      </c>
      <c r="AB22" s="69">
        <f t="shared" si="1"/>
        <v>0</v>
      </c>
      <c r="AC22" s="131"/>
      <c r="AD22" s="22" t="s">
        <v>45</v>
      </c>
      <c r="AE22" s="367"/>
      <c r="AF22" s="131"/>
      <c r="AG22" s="131"/>
      <c r="AH22" s="23" t="s">
        <v>57</v>
      </c>
      <c r="AI22" s="314"/>
      <c r="AJ22" s="314"/>
      <c r="AK22" s="314"/>
      <c r="AL22" s="314"/>
      <c r="AM22" s="314"/>
      <c r="AN22" s="314"/>
      <c r="AO22" s="314"/>
      <c r="AP22" s="314"/>
      <c r="AQ22" s="314"/>
      <c r="AR22" s="346">
        <v>1</v>
      </c>
      <c r="AS22" s="131"/>
      <c r="AT22" s="9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299" t="s">
        <v>243</v>
      </c>
      <c r="BS22" s="179" t="s">
        <v>338</v>
      </c>
      <c r="BT22" s="102" t="s">
        <v>29</v>
      </c>
      <c r="BU22" s="69">
        <f>0.5*(CC22+CD22+CE22)+CF22+CH22+2*(CI22+CJ22)</f>
        <v>0.5</v>
      </c>
      <c r="BV22" s="69">
        <f>CC22*0.5+CD22*0.5+CE22*0.5+CF22+CG22+CH22+2*(CI22+CJ22+CK22)</f>
        <v>0.5</v>
      </c>
      <c r="BW22" s="82"/>
      <c r="BX22" s="22" t="s">
        <v>68</v>
      </c>
      <c r="BY22" s="362"/>
      <c r="BZ22" s="104"/>
      <c r="CA22" s="173"/>
      <c r="CB22" s="131"/>
      <c r="CC22" s="160"/>
      <c r="CD22" s="84">
        <v>1</v>
      </c>
      <c r="CE22" s="160"/>
      <c r="CF22" s="160"/>
      <c r="CG22" s="160"/>
      <c r="CH22" s="160"/>
      <c r="CI22" s="160"/>
      <c r="CJ22" s="160"/>
      <c r="CK22" s="155"/>
      <c r="CL22" s="142">
        <v>1</v>
      </c>
      <c r="CM22" s="132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36" customFormat="1" ht="181.2" customHeight="1" outlineLevel="1" x14ac:dyDescent="0.25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910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12"/>
      <c r="BR23" s="299" t="s">
        <v>243</v>
      </c>
      <c r="BS23" s="117" t="s">
        <v>1055</v>
      </c>
      <c r="BT23" s="102" t="s">
        <v>29</v>
      </c>
      <c r="BU23" s="69">
        <f>0.5*(CC23+CD23+CE23)+CF23+CH23+2*(CI23+CJ23)</f>
        <v>0</v>
      </c>
      <c r="BV23" s="69">
        <f>CC23*0.5+CD23*0.5+CE23*0.5+CF23+CG23+CH23+2*(CI23+CJ23+CK23)</f>
        <v>0</v>
      </c>
      <c r="BW23" s="82"/>
      <c r="BX23" s="122" t="s">
        <v>73</v>
      </c>
      <c r="BY23" s="336" t="s">
        <v>280</v>
      </c>
      <c r="BZ23" s="104"/>
      <c r="CA23" s="173"/>
      <c r="CB23" s="173" t="s">
        <v>1056</v>
      </c>
      <c r="CC23" s="169"/>
      <c r="CD23" s="169"/>
      <c r="CE23" s="169"/>
      <c r="CF23" s="169"/>
      <c r="CG23" s="169"/>
      <c r="CH23" s="169"/>
      <c r="CI23" s="169"/>
      <c r="CJ23" s="169"/>
      <c r="CK23" s="155"/>
      <c r="CL23" s="142">
        <v>1</v>
      </c>
      <c r="CM23" s="132"/>
      <c r="CN23" s="112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s="36" customFormat="1" ht="221.4" customHeight="1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112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s="36" customFormat="1" ht="17.399999999999999" outlineLevel="1" x14ac:dyDescent="0.25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112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s="32" customFormat="1" ht="222.6" customHeight="1" outlineLevel="1" x14ac:dyDescent="0.25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s="32" customFormat="1" ht="283.95" customHeight="1" outlineLevel="1" x14ac:dyDescent="0.25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s="32" customFormat="1" ht="190.5" customHeight="1" outlineLevel="1" x14ac:dyDescent="0.25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s="32" customFormat="1" ht="17.399999999999999" outlineLevel="1" x14ac:dyDescent="0.25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s="32" customFormat="1" ht="17.399999999999999" outlineLevel="1" x14ac:dyDescent="0.25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s="32" customFormat="1" ht="17.399999999999999" outlineLevel="1" x14ac:dyDescent="0.25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s="32" customFormat="1" ht="30" outlineLevel="1" x14ac:dyDescent="0.25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914"/>
      <c r="AB32" s="914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399999999999999" outlineLevel="1" x14ac:dyDescent="0.25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399999999999999" outlineLevel="1" x14ac:dyDescent="0.25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17.399999999999999" outlineLevel="1" x14ac:dyDescent="0.25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 x14ac:dyDescent="0.3">
      <c r="A37" s="55" t="s">
        <v>143</v>
      </c>
      <c r="B37" s="56"/>
      <c r="C37" s="40" t="s">
        <v>29</v>
      </c>
      <c r="D37" s="41">
        <f t="shared" ref="D37:D39" si="10">0.5*(L37+M37+N37)+O37+Q37+2*(R37+S37)</f>
        <v>1</v>
      </c>
      <c r="E37" s="42">
        <f t="shared" ref="E37:E39" si="11">L37*0.5+M37*0.5+N37*0.5+O37+P37+Q37+2*(R37+S37+T37)</f>
        <v>1</v>
      </c>
      <c r="F37" s="43"/>
      <c r="G37" s="39"/>
      <c r="H37" s="43"/>
      <c r="I37" s="43"/>
      <c r="J37" s="43"/>
      <c r="K37" s="43"/>
      <c r="L37" s="44">
        <f>SUMIFS(L39:L59,C39:C59,C37)</f>
        <v>2</v>
      </c>
      <c r="M37" s="44">
        <f>SUMIFS(M39:M59,C39:C59,C37)</f>
        <v>0</v>
      </c>
      <c r="N37" s="44">
        <f>SUMIFS(N39:N59,C39:C59,C37)</f>
        <v>0</v>
      </c>
      <c r="O37" s="44">
        <f>SUMIFS(O39:O59,C39:C59,C37)</f>
        <v>0</v>
      </c>
      <c r="P37" s="44">
        <f>SUMIFS(P39:P59,C39:C59,C37)</f>
        <v>0</v>
      </c>
      <c r="Q37" s="44">
        <f>SUMIFS(Q39:Q59,C39:C59,C37)</f>
        <v>0</v>
      </c>
      <c r="R37" s="44">
        <f>SUMIFS(R39:R59,C39:C59,C37)</f>
        <v>0</v>
      </c>
      <c r="S37" s="44">
        <f>SUMIFS(S39:S59,C39:C59,C37)</f>
        <v>0</v>
      </c>
      <c r="T37" s="44">
        <f>SUMIFS(T39:T59,C39:C59,C37)</f>
        <v>0</v>
      </c>
      <c r="U37" s="45"/>
      <c r="V37" s="46">
        <f>SUM(U39:U58)</f>
        <v>1</v>
      </c>
      <c r="W37" s="29"/>
      <c r="X37" s="55" t="s">
        <v>148</v>
      </c>
      <c r="Y37" s="915" t="s">
        <v>1057</v>
      </c>
      <c r="Z37" s="40" t="s">
        <v>29</v>
      </c>
      <c r="AA37" s="41">
        <f t="shared" ref="AA37:AA43" si="12">0.5*(AI37+AJ37+AK37)+AL37+AN37+2*(AO37+AP37)</f>
        <v>16.5</v>
      </c>
      <c r="AB37" s="42">
        <f t="shared" ref="AB37:AB43" si="13">AI37*0.5+AJ37*0.5+AK37*0.5+AL37+AM37+AN37+2*(AO37+AP37+AQ37)</f>
        <v>23.5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8</v>
      </c>
      <c r="AK37" s="44">
        <f>SUMIFS(AK39:AK60,Z39:Z60,Z37)</f>
        <v>1</v>
      </c>
      <c r="AL37" s="44">
        <f>SUMIFS(AL39:AL60,Z39:Z60,Z37)</f>
        <v>7</v>
      </c>
      <c r="AM37" s="44">
        <f>SUMIFS(AM39:AM60,Z39:Z60,Z37)</f>
        <v>3</v>
      </c>
      <c r="AN37" s="44">
        <f>SUMIFS(AN39:AN60,Z39:Z60,Z37)</f>
        <v>1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10.5</v>
      </c>
      <c r="AT37" s="880"/>
      <c r="AU37" s="55" t="s">
        <v>148</v>
      </c>
      <c r="AV37" s="915"/>
      <c r="AW37" s="40" t="s">
        <v>29</v>
      </c>
      <c r="AX37" s="41">
        <f t="shared" ref="AX37:AX44" si="14">0.5*(BF37+BG37+BH37)+BI37+BK37+2*(BL37+BM37)</f>
        <v>9</v>
      </c>
      <c r="AY37" s="42">
        <f t="shared" ref="AY37:AY44" si="15">BF37*0.5+BG37*0.5+BH37*0.5+BI37+BJ37+BK37+2*(BL37+BM37+BN37)</f>
        <v>14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4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SUM(BO39:BO47)</f>
        <v>6</v>
      </c>
      <c r="BR37" s="55" t="s">
        <v>145</v>
      </c>
      <c r="BS37" s="56" t="s">
        <v>28</v>
      </c>
      <c r="BT37" s="40" t="s">
        <v>29</v>
      </c>
      <c r="BU37" s="41">
        <f t="shared" ref="BU37:BU38" ca="1" si="16">0.5*(CC37+CD37+CE37)+CF37+CH37+2*(CI37+CJ37)</f>
        <v>5</v>
      </c>
      <c r="BV37" s="42">
        <f t="shared" ref="BV37:BV38" ca="1" si="17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SUM(CL39:CL41)</f>
        <v>9</v>
      </c>
      <c r="CN37" s="32"/>
      <c r="CO37" s="55" t="s">
        <v>148</v>
      </c>
      <c r="CP37" s="51" t="s">
        <v>1058</v>
      </c>
      <c r="CQ37" s="40" t="s">
        <v>29</v>
      </c>
      <c r="CR37" s="41" t="e">
        <f t="shared" ref="CR37:CR49" si="18">0.5*(CZ37+DA37+DB37)+DC37+DE37+2*(DF37+DG37)</f>
        <v>#REF!</v>
      </c>
      <c r="CS37" s="42" t="e">
        <f t="shared" ref="CS37:CS49" si="19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>
        <f>SUM(DI39:DI49)</f>
        <v>11</v>
      </c>
    </row>
    <row r="38" spans="1:116" ht="33.6" thickBot="1" x14ac:dyDescent="0.35">
      <c r="A38" s="55" t="s">
        <v>152</v>
      </c>
      <c r="B38" s="63"/>
      <c r="C38" s="578" t="s">
        <v>36</v>
      </c>
      <c r="D38" s="579">
        <f t="shared" si="10"/>
        <v>0</v>
      </c>
      <c r="E38" s="580">
        <f t="shared" si="11"/>
        <v>0</v>
      </c>
      <c r="F38" s="63"/>
      <c r="G38" s="63"/>
      <c r="H38" s="63"/>
      <c r="I38" s="63"/>
      <c r="J38" s="63"/>
      <c r="K38" s="63"/>
      <c r="L38" s="60">
        <f>SUMIFS(L39:L59,C39:C59,C38)</f>
        <v>0</v>
      </c>
      <c r="M38" s="60">
        <f>SUMIFS(M39:M59,C39:C59,C38)</f>
        <v>0</v>
      </c>
      <c r="N38" s="60">
        <f>SUMIFS(N39:N59,C39:C59,C38)</f>
        <v>0</v>
      </c>
      <c r="O38" s="60">
        <f>SUMIFS(O39:O59,C39:C59,C38)</f>
        <v>0</v>
      </c>
      <c r="P38" s="60">
        <f>SUMIFS(P39:P59,C39:C59,C38)</f>
        <v>0</v>
      </c>
      <c r="Q38" s="60">
        <f>SUMIFS(Q39:Q59,C39:C59,C38)</f>
        <v>0</v>
      </c>
      <c r="R38" s="60">
        <f>SUMIFS(R39:R59,C39:C59,C38)</f>
        <v>0</v>
      </c>
      <c r="S38" s="44">
        <f>SUMIFS(S39:S59,C39:C59,C38)</f>
        <v>0</v>
      </c>
      <c r="T38" s="44">
        <f>SUMIFS(T39:T59,C39:C59,C38)</f>
        <v>0</v>
      </c>
      <c r="U38" s="45"/>
      <c r="V38" s="46"/>
      <c r="W38" s="29"/>
      <c r="X38" s="55" t="s">
        <v>153</v>
      </c>
      <c r="Y38" s="916"/>
      <c r="Z38" s="40" t="s">
        <v>36</v>
      </c>
      <c r="AA38" s="41">
        <f t="shared" si="12"/>
        <v>0</v>
      </c>
      <c r="AB38" s="42">
        <f t="shared" si="13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880"/>
      <c r="AU38" s="55" t="s">
        <v>345</v>
      </c>
      <c r="AV38" s="916"/>
      <c r="AW38" s="40" t="s">
        <v>36</v>
      </c>
      <c r="AX38" s="41">
        <f t="shared" si="14"/>
        <v>0</v>
      </c>
      <c r="AY38" s="42">
        <f t="shared" si="15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55" t="s">
        <v>154</v>
      </c>
      <c r="BS38" s="701"/>
      <c r="BT38" s="578" t="s">
        <v>36</v>
      </c>
      <c r="BU38" s="579">
        <f t="shared" ca="1" si="16"/>
        <v>0</v>
      </c>
      <c r="BV38" s="580">
        <f t="shared" ca="1" si="17"/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154</v>
      </c>
      <c r="CP38" s="701"/>
      <c r="CQ38" s="40" t="s">
        <v>36</v>
      </c>
      <c r="CR38" s="41" t="e">
        <f t="shared" si="18"/>
        <v>#REF!</v>
      </c>
      <c r="CS38" s="42" t="e">
        <f t="shared" si="19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167.4" outlineLevel="1" thickTop="1" thickBot="1" x14ac:dyDescent="0.45">
      <c r="A39" s="137" t="s">
        <v>86</v>
      </c>
      <c r="B39" s="178" t="s">
        <v>155</v>
      </c>
      <c r="C39" s="102" t="s">
        <v>29</v>
      </c>
      <c r="D39" s="102">
        <f t="shared" si="10"/>
        <v>1</v>
      </c>
      <c r="E39" s="102">
        <f t="shared" si="11"/>
        <v>1</v>
      </c>
      <c r="F39" s="222"/>
      <c r="G39" s="131" t="s">
        <v>68</v>
      </c>
      <c r="H39" s="546"/>
      <c r="I39" s="131"/>
      <c r="J39" s="131"/>
      <c r="K39" s="140" t="s">
        <v>3</v>
      </c>
      <c r="L39" s="141">
        <v>2</v>
      </c>
      <c r="M39" s="131"/>
      <c r="N39" s="131"/>
      <c r="O39" s="131"/>
      <c r="P39" s="131"/>
      <c r="Q39" s="131"/>
      <c r="R39" s="131"/>
      <c r="S39" s="131"/>
      <c r="T39" s="131"/>
      <c r="U39" s="224">
        <v>1</v>
      </c>
      <c r="V39" s="225"/>
      <c r="W39" s="108"/>
      <c r="X39" s="231" t="s">
        <v>160</v>
      </c>
      <c r="Y39" s="328" t="s">
        <v>1059</v>
      </c>
      <c r="Z39" s="68" t="s">
        <v>29</v>
      </c>
      <c r="AA39" s="69">
        <f t="shared" si="12"/>
        <v>0.5</v>
      </c>
      <c r="AB39" s="69">
        <f t="shared" si="13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1061</v>
      </c>
      <c r="AV39" s="116" t="s">
        <v>1062</v>
      </c>
      <c r="AW39" s="68" t="s">
        <v>29</v>
      </c>
      <c r="AX39" s="69">
        <f t="shared" si="14"/>
        <v>1</v>
      </c>
      <c r="AY39" s="69">
        <f t="shared" si="15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155"/>
      <c r="BG39" s="155"/>
      <c r="BH39" s="155"/>
      <c r="BI39" s="240">
        <v>1</v>
      </c>
      <c r="BJ39" s="234">
        <v>1</v>
      </c>
      <c r="BK39" s="155"/>
      <c r="BL39" s="155"/>
      <c r="BM39" s="155"/>
      <c r="BN39" s="155"/>
      <c r="BO39" s="507">
        <v>1</v>
      </c>
      <c r="BP39" s="546"/>
      <c r="BQ39" s="108"/>
      <c r="BR39" s="509" t="s">
        <v>38</v>
      </c>
      <c r="BS39" s="510" t="s">
        <v>39</v>
      </c>
      <c r="BT39" s="68" t="s">
        <v>29</v>
      </c>
      <c r="BU39" s="69">
        <f>0.5*(CC39+CD39+CE39)+CF39+CH39+2*(CI39+CJ39)</f>
        <v>0</v>
      </c>
      <c r="BV39" s="69">
        <f>CC39*0.5+CD39*0.5+CE39*0.5+CF39+CG39+CH39+2*(CI39+CJ39+CK39)</f>
        <v>0</v>
      </c>
      <c r="BW39" s="70"/>
      <c r="BX39" s="22" t="s">
        <v>40</v>
      </c>
      <c r="BY39" s="71" t="s">
        <v>41</v>
      </c>
      <c r="BZ39" s="72" t="s">
        <v>42</v>
      </c>
      <c r="CA39" s="73"/>
      <c r="CB39" s="74"/>
      <c r="CC39" s="75"/>
      <c r="CD39" s="23"/>
      <c r="CE39" s="23"/>
      <c r="CF39" s="23"/>
      <c r="CG39" s="23"/>
      <c r="CH39" s="23"/>
      <c r="CI39" s="23"/>
      <c r="CJ39" s="23"/>
      <c r="CK39" s="23"/>
      <c r="CL39" s="76">
        <v>7</v>
      </c>
      <c r="CM39" s="77"/>
      <c r="CN39" s="108"/>
      <c r="CO39" s="97" t="s">
        <v>52</v>
      </c>
      <c r="CP39" s="130" t="s">
        <v>163</v>
      </c>
      <c r="CQ39" s="102" t="s">
        <v>29</v>
      </c>
      <c r="CR39" s="69">
        <f t="shared" si="18"/>
        <v>4</v>
      </c>
      <c r="CS39" s="69">
        <f t="shared" si="19"/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159"/>
      <c r="DA39" s="159"/>
      <c r="DB39" s="159"/>
      <c r="DC39" s="159"/>
      <c r="DD39" s="159"/>
      <c r="DE39" s="159"/>
      <c r="DF39" s="84">
        <v>2</v>
      </c>
      <c r="DG39" s="159"/>
      <c r="DH39" s="159"/>
      <c r="DI39" s="350">
        <v>1</v>
      </c>
      <c r="DJ39" s="99"/>
    </row>
    <row r="40" spans="1:116" ht="234" outlineLevel="1" thickTop="1" thickBot="1" x14ac:dyDescent="0.35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231" t="s">
        <v>160</v>
      </c>
      <c r="Y40" s="117" t="s">
        <v>1064</v>
      </c>
      <c r="Z40" s="68" t="s">
        <v>29</v>
      </c>
      <c r="AA40" s="69">
        <f t="shared" si="12"/>
        <v>0.5</v>
      </c>
      <c r="AB40" s="69">
        <f t="shared" si="13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1061</v>
      </c>
      <c r="AV40" s="168" t="s">
        <v>1065</v>
      </c>
      <c r="AW40" s="68" t="s">
        <v>29</v>
      </c>
      <c r="AX40" s="69">
        <v>0</v>
      </c>
      <c r="AY40" s="69">
        <v>0</v>
      </c>
      <c r="AZ40" s="447"/>
      <c r="BA40" s="22" t="s">
        <v>45</v>
      </c>
      <c r="BB40" s="70"/>
      <c r="BC40" s="504" t="s">
        <v>42</v>
      </c>
      <c r="BD40" s="173"/>
      <c r="BE40" s="173" t="s">
        <v>1066</v>
      </c>
      <c r="BF40" s="169"/>
      <c r="BG40" s="169"/>
      <c r="BH40" s="169"/>
      <c r="BI40" s="234">
        <v>1</v>
      </c>
      <c r="BJ40" s="169"/>
      <c r="BK40" s="169"/>
      <c r="BL40" s="169"/>
      <c r="BM40" s="169"/>
      <c r="BN40" s="169"/>
      <c r="BO40" s="513">
        <v>1</v>
      </c>
      <c r="BP40" s="546"/>
      <c r="BQ40" s="108"/>
      <c r="BR40" s="97" t="s">
        <v>52</v>
      </c>
      <c r="BS40" s="596" t="s">
        <v>1067</v>
      </c>
      <c r="BT40" s="551" t="s">
        <v>29</v>
      </c>
      <c r="BU40" s="552">
        <f t="shared" ref="BU40" si="20">0.5*(CC40+CD40+CE40)+CF40+CH40+2*(CI40+CJ40)</f>
        <v>1.5</v>
      </c>
      <c r="BV40" s="552">
        <f t="shared" ref="BV40" si="21">CC40*0.5+CD40*0.5+CE40*0.5+CF40+CG40+CH40+2*(CI40+CJ40+CK40)</f>
        <v>1.5</v>
      </c>
      <c r="BW40" s="1795" t="s">
        <v>1068</v>
      </c>
      <c r="BX40" s="1796"/>
      <c r="BY40" s="1796"/>
      <c r="BZ40" s="1796"/>
      <c r="CA40" s="1796"/>
      <c r="CB40" s="1797"/>
      <c r="CC40" s="601"/>
      <c r="CD40" s="84">
        <v>3</v>
      </c>
      <c r="CE40" s="601"/>
      <c r="CF40" s="601"/>
      <c r="CG40" s="601"/>
      <c r="CH40" s="601"/>
      <c r="CI40" s="601"/>
      <c r="CJ40" s="601"/>
      <c r="CK40" s="601"/>
      <c r="CL40" s="988">
        <v>1</v>
      </c>
      <c r="CM40" s="601"/>
      <c r="CN40" s="108"/>
      <c r="CO40" s="237" t="s">
        <v>171</v>
      </c>
      <c r="CP40" s="117" t="s">
        <v>1069</v>
      </c>
      <c r="CQ40" s="102" t="s">
        <v>29</v>
      </c>
      <c r="CR40" s="69">
        <f t="shared" si="18"/>
        <v>2</v>
      </c>
      <c r="CS40" s="69">
        <f t="shared" si="19"/>
        <v>2</v>
      </c>
      <c r="CT40" s="103"/>
      <c r="CU40" s="22" t="s">
        <v>45</v>
      </c>
      <c r="CV40" s="919"/>
      <c r="CW40" s="70"/>
      <c r="CX40" s="172"/>
      <c r="CY40" s="23" t="s">
        <v>57</v>
      </c>
      <c r="CZ40" s="155"/>
      <c r="DA40" s="155"/>
      <c r="DB40" s="155"/>
      <c r="DC40" s="155"/>
      <c r="DD40" s="155"/>
      <c r="DE40" s="155"/>
      <c r="DF40" s="84">
        <v>1</v>
      </c>
      <c r="DG40" s="155"/>
      <c r="DH40" s="155"/>
      <c r="DI40" s="142">
        <v>1</v>
      </c>
      <c r="DJ40" s="28"/>
    </row>
    <row r="41" spans="1:116" ht="225.75" customHeight="1" outlineLevel="1" thickTop="1" thickBot="1" x14ac:dyDescent="0.45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231" t="s">
        <v>160</v>
      </c>
      <c r="Y41" s="117" t="s">
        <v>1070</v>
      </c>
      <c r="Z41" s="68" t="s">
        <v>29</v>
      </c>
      <c r="AA41" s="69">
        <f t="shared" si="12"/>
        <v>0</v>
      </c>
      <c r="AB41" s="69">
        <f t="shared" si="13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500</v>
      </c>
      <c r="AV41" s="116" t="s">
        <v>501</v>
      </c>
      <c r="AW41" s="68" t="s">
        <v>29</v>
      </c>
      <c r="AX41" s="69">
        <f t="shared" si="14"/>
        <v>7</v>
      </c>
      <c r="AY41" s="69">
        <f t="shared" si="15"/>
        <v>8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169"/>
      <c r="BG41" s="169"/>
      <c r="BH41" s="169"/>
      <c r="BI41" s="252">
        <v>1</v>
      </c>
      <c r="BJ41" s="86">
        <v>1</v>
      </c>
      <c r="BK41" s="169"/>
      <c r="BL41" s="252">
        <v>3</v>
      </c>
      <c r="BM41" s="169"/>
      <c r="BN41" s="169"/>
      <c r="BO41" s="507">
        <v>1</v>
      </c>
      <c r="BP41" s="546"/>
      <c r="BQ41" s="108"/>
      <c r="BR41" s="1154" t="s">
        <v>171</v>
      </c>
      <c r="BS41" s="600" t="s">
        <v>1071</v>
      </c>
      <c r="BT41" s="551" t="s">
        <v>29</v>
      </c>
      <c r="BU41" s="552">
        <f t="shared" ref="BU41" si="22">0.5*(CC41+CD41+CE41)+CF41+CH41+2*(CI41+CJ41)</f>
        <v>4</v>
      </c>
      <c r="BV41" s="552">
        <f t="shared" ref="BV41" si="23">CC41*0.5+CD41*0.5+CE41*0.5+CF41+CG41+CH41+2*(CI41+CJ41+CK41)</f>
        <v>4</v>
      </c>
      <c r="BW41" s="1155"/>
      <c r="BX41" s="1156" t="s">
        <v>106</v>
      </c>
      <c r="BY41" s="1157"/>
      <c r="BZ41" s="1155"/>
      <c r="CA41" s="1155"/>
      <c r="CB41" s="1158" t="s">
        <v>204</v>
      </c>
      <c r="CC41" s="992"/>
      <c r="CD41" s="992"/>
      <c r="CE41" s="1159"/>
      <c r="CF41" s="992"/>
      <c r="CG41" s="992"/>
      <c r="CH41" s="595">
        <v>4</v>
      </c>
      <c r="CI41" s="992"/>
      <c r="CJ41" s="992"/>
      <c r="CK41" s="992"/>
      <c r="CL41" s="584">
        <v>1</v>
      </c>
      <c r="CM41" s="1160"/>
      <c r="CN41" s="108"/>
      <c r="CO41" s="237" t="s">
        <v>171</v>
      </c>
      <c r="CP41" s="117" t="s">
        <v>1072</v>
      </c>
      <c r="CQ41" s="102" t="s">
        <v>29</v>
      </c>
      <c r="CR41" s="69">
        <f t="shared" si="18"/>
        <v>0</v>
      </c>
      <c r="CS41" s="69">
        <f t="shared" si="19"/>
        <v>0</v>
      </c>
      <c r="CT41" s="103"/>
      <c r="CU41" s="22" t="s">
        <v>45</v>
      </c>
      <c r="CV41" s="22"/>
      <c r="CW41" s="118"/>
      <c r="CX41" s="23"/>
      <c r="CY41" s="23" t="s">
        <v>1073</v>
      </c>
      <c r="CZ41" s="302"/>
      <c r="DA41" s="302"/>
      <c r="DB41" s="302"/>
      <c r="DC41" s="302"/>
      <c r="DD41" s="302"/>
      <c r="DE41" s="302"/>
      <c r="DF41" s="302"/>
      <c r="DG41" s="302"/>
      <c r="DH41" s="302"/>
      <c r="DI41" s="142">
        <v>1</v>
      </c>
      <c r="DJ41" s="28"/>
    </row>
    <row r="42" spans="1:116" ht="266.39999999999998" customHeight="1" outlineLevel="1" thickTop="1" thickBot="1" x14ac:dyDescent="0.3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12"/>
        <v>0.5</v>
      </c>
      <c r="AB42" s="69">
        <f t="shared" si="13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500</v>
      </c>
      <c r="AV42" s="116" t="s">
        <v>508</v>
      </c>
      <c r="AW42" s="68" t="s">
        <v>29</v>
      </c>
      <c r="AX42" s="69">
        <f t="shared" si="14"/>
        <v>2</v>
      </c>
      <c r="AY42" s="69">
        <f t="shared" si="15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83"/>
      <c r="BG42" s="83"/>
      <c r="BH42" s="83"/>
      <c r="BI42" s="83"/>
      <c r="BJ42" s="83"/>
      <c r="BK42" s="83"/>
      <c r="BL42" s="240">
        <v>1</v>
      </c>
      <c r="BM42" s="83"/>
      <c r="BN42" s="83"/>
      <c r="BO42" s="513">
        <v>1</v>
      </c>
      <c r="BP42" s="546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 s="237" t="s">
        <v>171</v>
      </c>
      <c r="CP42" s="387" t="s">
        <v>1075</v>
      </c>
      <c r="CQ42" s="102" t="s">
        <v>29</v>
      </c>
      <c r="CR42" s="69">
        <f t="shared" si="18"/>
        <v>0</v>
      </c>
      <c r="CS42" s="69">
        <f t="shared" si="19"/>
        <v>0</v>
      </c>
      <c r="CT42" s="23"/>
      <c r="CU42" s="23" t="s">
        <v>45</v>
      </c>
      <c r="CV42" s="104"/>
      <c r="CW42" s="72" t="s">
        <v>42</v>
      </c>
      <c r="CX42" s="82"/>
      <c r="CY42" s="23" t="s">
        <v>1076</v>
      </c>
      <c r="CZ42" s="155"/>
      <c r="DA42" s="155"/>
      <c r="DB42" s="155"/>
      <c r="DC42" s="155"/>
      <c r="DD42" s="155"/>
      <c r="DE42" s="155"/>
      <c r="DF42" s="155"/>
      <c r="DG42" s="155"/>
      <c r="DH42" s="155"/>
      <c r="DI42" s="142">
        <v>1</v>
      </c>
      <c r="DJ42" s="190"/>
      <c r="DK42" s="108"/>
      <c r="DL42" s="108"/>
    </row>
    <row r="43" spans="1:116" ht="234" outlineLevel="1" thickTop="1" thickBot="1" x14ac:dyDescent="0.4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12"/>
        <v>0</v>
      </c>
      <c r="AB43" s="69">
        <f t="shared" si="13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818" t="s">
        <v>1061</v>
      </c>
      <c r="AV43" s="920" t="s">
        <v>1078</v>
      </c>
      <c r="AW43" s="68" t="s">
        <v>29</v>
      </c>
      <c r="AX43" s="69">
        <f t="shared" si="14"/>
        <v>0</v>
      </c>
      <c r="AY43" s="69">
        <f t="shared" si="15"/>
        <v>0</v>
      </c>
      <c r="AZ43" s="839" t="s">
        <v>945</v>
      </c>
      <c r="BA43" s="842" t="s">
        <v>77</v>
      </c>
      <c r="BB43" s="841" t="s">
        <v>50</v>
      </c>
      <c r="BC43" s="546"/>
      <c r="BD43" s="839"/>
      <c r="BE43" s="840" t="s">
        <v>947</v>
      </c>
      <c r="BF43" s="998"/>
      <c r="BG43" s="998"/>
      <c r="BH43" s="998"/>
      <c r="BI43" s="998"/>
      <c r="BJ43" s="998"/>
      <c r="BK43" s="998"/>
      <c r="BL43" s="998"/>
      <c r="BM43" s="998"/>
      <c r="BN43" s="998"/>
      <c r="BO43" s="921">
        <v>1</v>
      </c>
      <c r="BP43" s="546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 s="237" t="s">
        <v>171</v>
      </c>
      <c r="CP43" s="130" t="s">
        <v>1079</v>
      </c>
      <c r="CQ43" s="102" t="s">
        <v>29</v>
      </c>
      <c r="CR43" s="69">
        <f t="shared" si="18"/>
        <v>0</v>
      </c>
      <c r="CS43" s="69">
        <f t="shared" si="19"/>
        <v>0</v>
      </c>
      <c r="CT43" s="131"/>
      <c r="CU43" s="22" t="s">
        <v>45</v>
      </c>
      <c r="CV43" s="367"/>
      <c r="CW43" s="131"/>
      <c r="CX43" s="131"/>
      <c r="CY43" s="23" t="s">
        <v>57</v>
      </c>
      <c r="CZ43" s="314"/>
      <c r="DA43" s="314"/>
      <c r="DB43" s="314"/>
      <c r="DC43" s="314"/>
      <c r="DD43" s="314"/>
      <c r="DE43" s="314"/>
      <c r="DF43" s="314"/>
      <c r="DG43" s="314"/>
      <c r="DH43" s="314"/>
      <c r="DI43" s="896">
        <v>1</v>
      </c>
      <c r="DJ43" s="131"/>
      <c r="DK43" s="108"/>
      <c r="DL43" s="108"/>
    </row>
    <row r="44" spans="1:116" ht="230.4" customHeight="1" outlineLevel="1" thickTop="1" thickBot="1" x14ac:dyDescent="0.4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31" t="s">
        <v>580</v>
      </c>
      <c r="Y44" s="130" t="s">
        <v>614</v>
      </c>
      <c r="Z44" s="68" t="s">
        <v>29</v>
      </c>
      <c r="AA44" s="69">
        <f t="shared" ref="AA44" si="24">0.5*(AI44+AJ44+AK44)+AL44+AN44+2*(AO44+AP44)</f>
        <v>3</v>
      </c>
      <c r="AB44" s="69">
        <f t="shared" ref="AB44" si="25">AI44*0.5+AJ44*0.5+AK44*0.5+AL44+AM44+AN44+2*(AO44+AP44+AQ44)</f>
        <v>3</v>
      </c>
      <c r="AC44" s="1812" t="s">
        <v>1080</v>
      </c>
      <c r="AD44" s="1813"/>
      <c r="AE44" s="1813"/>
      <c r="AF44" s="1814"/>
      <c r="AG44" s="110" t="s">
        <v>13</v>
      </c>
      <c r="AH44" s="131"/>
      <c r="AI44" s="159"/>
      <c r="AJ44" s="159"/>
      <c r="AK44" s="159"/>
      <c r="AL44" s="84">
        <v>3</v>
      </c>
      <c r="AM44" s="159"/>
      <c r="AN44" s="159"/>
      <c r="AO44" s="159"/>
      <c r="AP44" s="159"/>
      <c r="AQ44" s="159"/>
      <c r="AR44" s="507">
        <v>1</v>
      </c>
      <c r="AS44" s="74"/>
      <c r="AT44" s="108"/>
      <c r="AU44" s="521" t="s">
        <v>517</v>
      </c>
      <c r="AV44" s="178" t="s">
        <v>518</v>
      </c>
      <c r="AW44" s="68" t="s">
        <v>29</v>
      </c>
      <c r="AX44" s="69">
        <f t="shared" si="14"/>
        <v>0</v>
      </c>
      <c r="AY44" s="69">
        <f t="shared" si="15"/>
        <v>4</v>
      </c>
      <c r="AZ44" s="131"/>
      <c r="BA44" s="225" t="s">
        <v>63</v>
      </c>
      <c r="BB44" s="131"/>
      <c r="BC44" s="131"/>
      <c r="BD44" s="131"/>
      <c r="BE44" s="131" t="s">
        <v>519</v>
      </c>
      <c r="BF44" s="314"/>
      <c r="BG44" s="314"/>
      <c r="BH44" s="314"/>
      <c r="BI44" s="314"/>
      <c r="BJ44" s="314"/>
      <c r="BK44" s="314"/>
      <c r="BL44" s="314"/>
      <c r="BM44" s="314"/>
      <c r="BN44" s="86">
        <v>2</v>
      </c>
      <c r="BO44" s="408">
        <v>1</v>
      </c>
      <c r="BP44" s="546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237" t="s">
        <v>171</v>
      </c>
      <c r="CP44" s="924" t="s">
        <v>1081</v>
      </c>
      <c r="CQ44" s="479" t="s">
        <v>29</v>
      </c>
      <c r="CR44" s="170">
        <f t="shared" si="18"/>
        <v>1</v>
      </c>
      <c r="CS44" s="170">
        <f t="shared" si="19"/>
        <v>2</v>
      </c>
      <c r="CT44" s="925"/>
      <c r="CU44" s="926" t="s">
        <v>45</v>
      </c>
      <c r="CV44" s="927"/>
      <c r="CW44" s="927"/>
      <c r="CX44" s="927"/>
      <c r="CY44" s="926" t="s">
        <v>1082</v>
      </c>
      <c r="CZ44" s="928"/>
      <c r="DA44" s="928"/>
      <c r="DB44" s="928"/>
      <c r="DC44" s="929">
        <v>1</v>
      </c>
      <c r="DD44" s="254">
        <v>1</v>
      </c>
      <c r="DE44" s="930"/>
      <c r="DF44" s="928"/>
      <c r="DG44" s="928"/>
      <c r="DH44" s="928"/>
      <c r="DI44" s="142">
        <v>1</v>
      </c>
      <c r="DJ44" s="931"/>
      <c r="DK44" s="108"/>
      <c r="DL44" s="108"/>
    </row>
    <row r="45" spans="1:116" ht="231" customHeight="1" outlineLevel="1" thickTop="1" thickBot="1" x14ac:dyDescent="0.4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391" t="s">
        <v>1083</v>
      </c>
      <c r="Z45" s="147" t="s">
        <v>29</v>
      </c>
      <c r="AA45" s="148">
        <f>0.5*(AI45+AJ45+AK45)+AL45+AN45+2*(AO45+AP45)</f>
        <v>1</v>
      </c>
      <c r="AB45" s="148">
        <f>AI45*0.5+AJ45*0.5+AK45*0.5+AL45+AM45+AN45+2*(AO45+AP45+AQ45)</f>
        <v>2</v>
      </c>
      <c r="AC45" s="393"/>
      <c r="AD45" s="225" t="s">
        <v>68</v>
      </c>
      <c r="AE45" s="268"/>
      <c r="AF45" s="393"/>
      <c r="AG45" s="268"/>
      <c r="AH45" s="268" t="s">
        <v>450</v>
      </c>
      <c r="AI45" s="268"/>
      <c r="AJ45" s="268"/>
      <c r="AK45" s="268"/>
      <c r="AL45" s="922">
        <v>1</v>
      </c>
      <c r="AM45" s="86">
        <v>1</v>
      </c>
      <c r="AN45" s="923"/>
      <c r="AO45" s="268"/>
      <c r="AP45" s="131"/>
      <c r="AQ45" s="131"/>
      <c r="AR45" s="100">
        <v>1</v>
      </c>
      <c r="AS45" s="473"/>
      <c r="AT45" s="108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 s="237" t="s">
        <v>171</v>
      </c>
      <c r="CP45" s="117" t="s">
        <v>1084</v>
      </c>
      <c r="CQ45" s="102" t="s">
        <v>29</v>
      </c>
      <c r="CR45" s="102">
        <f t="shared" si="18"/>
        <v>0</v>
      </c>
      <c r="CS45" s="102">
        <f t="shared" si="19"/>
        <v>0</v>
      </c>
      <c r="CT45" s="23"/>
      <c r="CU45" s="23" t="s">
        <v>63</v>
      </c>
      <c r="CV45" s="103"/>
      <c r="CW45" s="74"/>
      <c r="CX45" s="82"/>
      <c r="CY45" s="172" t="s">
        <v>57</v>
      </c>
      <c r="CZ45" s="159"/>
      <c r="DA45" s="159"/>
      <c r="DB45" s="159"/>
      <c r="DC45" s="159"/>
      <c r="DD45" s="159"/>
      <c r="DE45" s="159"/>
      <c r="DF45" s="159"/>
      <c r="DG45" s="159"/>
      <c r="DH45" s="390"/>
      <c r="DI45" s="142">
        <v>1</v>
      </c>
      <c r="DJ45" s="107"/>
      <c r="DK45" s="3"/>
    </row>
    <row r="46" spans="1:116" ht="228.6" customHeight="1" outlineLevel="1" thickTop="1" thickBot="1" x14ac:dyDescent="0.35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70" t="s">
        <v>208</v>
      </c>
      <c r="Y46" s="466" t="s">
        <v>1085</v>
      </c>
      <c r="Z46" s="68" t="s">
        <v>29</v>
      </c>
      <c r="AA46" s="69">
        <f>0.5*(AI46+AJ46+AK46)+AL46+AN46+2*(AO46+AP46)</f>
        <v>1</v>
      </c>
      <c r="AB46" s="69">
        <f>AI46*0.5+AJ46*0.5+AK46*0.5+AL46+AM46+AN46+2*(AO46+AP46+AQ46)</f>
        <v>2</v>
      </c>
      <c r="AC46" s="392"/>
      <c r="AD46" s="225" t="s">
        <v>68</v>
      </c>
      <c r="AE46" s="467"/>
      <c r="AF46" s="394"/>
      <c r="AG46" s="395"/>
      <c r="AH46" s="268" t="s">
        <v>1086</v>
      </c>
      <c r="AI46" s="268"/>
      <c r="AJ46" s="276">
        <v>2</v>
      </c>
      <c r="AK46" s="268"/>
      <c r="AL46" s="932"/>
      <c r="AM46" s="254">
        <v>1</v>
      </c>
      <c r="AN46" s="923"/>
      <c r="AO46" s="268"/>
      <c r="AP46" s="268"/>
      <c r="AQ46" s="268"/>
      <c r="AR46" s="762">
        <v>1</v>
      </c>
      <c r="AS46" s="473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 s="237" t="s">
        <v>171</v>
      </c>
      <c r="CP46" s="387" t="s">
        <v>1087</v>
      </c>
      <c r="CQ46" s="68" t="s">
        <v>29</v>
      </c>
      <c r="CR46" s="69">
        <f t="shared" si="18"/>
        <v>0</v>
      </c>
      <c r="CS46" s="69">
        <f t="shared" si="19"/>
        <v>0</v>
      </c>
      <c r="CT46" s="23"/>
      <c r="CU46" s="22" t="s">
        <v>45</v>
      </c>
      <c r="CV46" s="104"/>
      <c r="CW46" s="74"/>
      <c r="CX46" s="82"/>
      <c r="CY46" s="23" t="s">
        <v>57</v>
      </c>
      <c r="CZ46" s="155"/>
      <c r="DA46" s="155"/>
      <c r="DB46" s="155"/>
      <c r="DC46" s="155"/>
      <c r="DD46" s="155"/>
      <c r="DE46" s="155"/>
      <c r="DF46" s="155"/>
      <c r="DG46" s="155"/>
      <c r="DH46" s="155"/>
      <c r="DI46" s="142">
        <v>1</v>
      </c>
      <c r="DJ46" s="241"/>
      <c r="DK46" s="3"/>
    </row>
    <row r="47" spans="1:116" ht="241.95" customHeight="1" outlineLevel="1" thickTop="1" thickBot="1" x14ac:dyDescent="0.35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79" t="s">
        <v>1088</v>
      </c>
      <c r="Z47" s="102" t="s">
        <v>29</v>
      </c>
      <c r="AA47" s="102">
        <f>0.5*(AI47+AJ47+AK47)+AL47+AN47+2*(AO47+AP47)</f>
        <v>0</v>
      </c>
      <c r="AB47" s="102">
        <f>AI47*0.5+AJ47*0.5+AK47*0.5+AL47+AM47+AN47+2*(AO47+AP47+AQ47)</f>
        <v>0</v>
      </c>
      <c r="AC47" s="244"/>
      <c r="AD47" s="225" t="s">
        <v>182</v>
      </c>
      <c r="AE47" s="245"/>
      <c r="AF47" s="246"/>
      <c r="AG47" s="222"/>
      <c r="AH47" s="140" t="s">
        <v>3</v>
      </c>
      <c r="AI47" s="131"/>
      <c r="AJ47" s="705"/>
      <c r="AK47" s="131"/>
      <c r="AL47" s="131"/>
      <c r="AM47" s="268"/>
      <c r="AN47" s="131"/>
      <c r="AO47" s="131"/>
      <c r="AP47" s="131"/>
      <c r="AQ47" s="131"/>
      <c r="AR47" s="100">
        <v>0.5</v>
      </c>
      <c r="AS47" s="9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 s="237" t="s">
        <v>171</v>
      </c>
      <c r="CP47" s="117" t="s">
        <v>1089</v>
      </c>
      <c r="CQ47" s="68" t="s">
        <v>29</v>
      </c>
      <c r="CR47" s="69">
        <f t="shared" si="18"/>
        <v>0</v>
      </c>
      <c r="CS47" s="69">
        <f t="shared" si="19"/>
        <v>0</v>
      </c>
      <c r="CT47" s="73"/>
      <c r="CU47" s="22" t="s">
        <v>45</v>
      </c>
      <c r="CV47" s="118"/>
      <c r="CW47" s="22"/>
      <c r="CX47" s="110" t="s">
        <v>13</v>
      </c>
      <c r="CY47" s="104" t="s">
        <v>91</v>
      </c>
      <c r="CZ47" s="155"/>
      <c r="DA47" s="155"/>
      <c r="DB47" s="155"/>
      <c r="DC47" s="155"/>
      <c r="DD47" s="155"/>
      <c r="DE47" s="155"/>
      <c r="DF47" s="155"/>
      <c r="DG47" s="155"/>
      <c r="DH47" s="155"/>
      <c r="DI47" s="142">
        <v>1</v>
      </c>
      <c r="DJ47" s="107"/>
      <c r="DK47" s="3"/>
    </row>
    <row r="48" spans="1:116" ht="234" outlineLevel="1" thickTop="1" thickBot="1" x14ac:dyDescent="0.35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77" t="s">
        <v>174</v>
      </c>
      <c r="Z48" s="102" t="s">
        <v>29</v>
      </c>
      <c r="AA48" s="102">
        <f>0.5*(AI48+AJ48+AK48)+AL48+AN48+2*(AO48+AP48)</f>
        <v>2.5</v>
      </c>
      <c r="AB48" s="102">
        <f>AI48*0.5+AJ48*0.5+AK48*0.5+AL48+AM48+AN48+2*(AO48+AP48+AQ48)</f>
        <v>2.5</v>
      </c>
      <c r="AC48" s="225"/>
      <c r="AD48" s="225" t="s">
        <v>68</v>
      </c>
      <c r="AE48" s="225"/>
      <c r="AF48" s="225"/>
      <c r="AG48" s="74"/>
      <c r="AH48" s="131"/>
      <c r="AI48" s="262"/>
      <c r="AJ48" s="86">
        <v>1</v>
      </c>
      <c r="AK48" s="263"/>
      <c r="AL48" s="276">
        <v>2</v>
      </c>
      <c r="AM48" s="131"/>
      <c r="AN48" s="131"/>
      <c r="AO48" s="131"/>
      <c r="AP48" s="131"/>
      <c r="AQ48" s="131"/>
      <c r="AR48" s="100">
        <v>1</v>
      </c>
      <c r="AS48" s="99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 s="237" t="s">
        <v>171</v>
      </c>
      <c r="CP48" s="117" t="s">
        <v>1090</v>
      </c>
      <c r="CQ48" s="68" t="s">
        <v>29</v>
      </c>
      <c r="CR48" s="69">
        <f t="shared" si="18"/>
        <v>0</v>
      </c>
      <c r="CS48" s="69">
        <f t="shared" si="19"/>
        <v>2</v>
      </c>
      <c r="CT48" s="82"/>
      <c r="CU48" s="22" t="s">
        <v>45</v>
      </c>
      <c r="CV48" s="22"/>
      <c r="CW48" s="103"/>
      <c r="CX48" s="82"/>
      <c r="CY48" s="23" t="s">
        <v>519</v>
      </c>
      <c r="CZ48" s="155"/>
      <c r="DA48" s="155"/>
      <c r="DB48" s="144"/>
      <c r="DC48" s="155"/>
      <c r="DD48" s="155"/>
      <c r="DE48" s="155"/>
      <c r="DF48" s="155"/>
      <c r="DG48" s="360"/>
      <c r="DH48" s="86">
        <v>1</v>
      </c>
      <c r="DI48" s="884">
        <v>1</v>
      </c>
      <c r="DJ48" s="241"/>
      <c r="DK48" s="3"/>
    </row>
    <row r="49" spans="1:115" ht="204" customHeight="1" outlineLevel="1" thickTop="1" x14ac:dyDescent="0.4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415" t="s">
        <v>380</v>
      </c>
      <c r="Y49" s="496" t="s">
        <v>492</v>
      </c>
      <c r="Z49" s="102" t="s">
        <v>29</v>
      </c>
      <c r="AA49" s="102">
        <f>0.5*(AI49+AJ49+AK49)+AL49+AN49+2*(AO49+AP49)</f>
        <v>0</v>
      </c>
      <c r="AB49" s="102">
        <f>AI49*0.5+AJ49*0.5+AK49*0.5+AL49+AM49+AN49+2*(AO49+AP49+AQ49)</f>
        <v>0</v>
      </c>
      <c r="AC49" s="351"/>
      <c r="AD49" s="22" t="s">
        <v>68</v>
      </c>
      <c r="AE49" s="172"/>
      <c r="AF49" s="72" t="s">
        <v>42</v>
      </c>
      <c r="AG49" s="82"/>
      <c r="AH49" s="23" t="s">
        <v>493</v>
      </c>
      <c r="AI49" s="120"/>
      <c r="AJ49" s="120"/>
      <c r="AK49" s="120"/>
      <c r="AL49" s="120"/>
      <c r="AM49" s="120"/>
      <c r="AN49" s="120"/>
      <c r="AO49" s="120"/>
      <c r="AP49" s="120"/>
      <c r="AQ49" s="120"/>
      <c r="AR49" s="76">
        <v>1</v>
      </c>
      <c r="AS49" s="77"/>
      <c r="AT49" s="108"/>
      <c r="AU49" s="108"/>
      <c r="AV49" s="108"/>
      <c r="AW49" s="108"/>
      <c r="AX49" s="108"/>
      <c r="AY49" s="108"/>
      <c r="AZ49" s="108"/>
      <c r="BA49" s="108"/>
      <c r="BB49" s="108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 s="237" t="s">
        <v>171</v>
      </c>
      <c r="CP49" s="933" t="s">
        <v>1091</v>
      </c>
      <c r="CQ49" s="102" t="s">
        <v>29</v>
      </c>
      <c r="CR49" s="102">
        <f t="shared" si="18"/>
        <v>0</v>
      </c>
      <c r="CS49" s="102">
        <f t="shared" si="19"/>
        <v>0</v>
      </c>
      <c r="CT49" s="82"/>
      <c r="CU49" s="22" t="s">
        <v>68</v>
      </c>
      <c r="CV49" s="22"/>
      <c r="CW49" s="103"/>
      <c r="CX49" s="173"/>
      <c r="CY49" s="173" t="s">
        <v>188</v>
      </c>
      <c r="CZ49" s="83"/>
      <c r="DA49" s="83"/>
      <c r="DB49" s="83"/>
      <c r="DC49" s="883"/>
      <c r="DD49" s="83"/>
      <c r="DE49" s="934"/>
      <c r="DF49" s="83"/>
      <c r="DG49" s="83"/>
      <c r="DH49" s="83"/>
      <c r="DI49" s="142">
        <v>1</v>
      </c>
      <c r="DJ49" s="107"/>
      <c r="DK49" s="3"/>
    </row>
    <row r="50" spans="1:115" ht="204" customHeight="1" outlineLevel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3"/>
    </row>
    <row r="51" spans="1:115" ht="204" customHeight="1" outlineLevel="1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  <c r="DK51" s="3"/>
    </row>
    <row r="52" spans="1:115" ht="204" customHeight="1" outlineLevel="1" x14ac:dyDescent="0.25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3"/>
    </row>
    <row r="53" spans="1:115" ht="204" customHeight="1" outlineLevel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3"/>
    </row>
    <row r="54" spans="1:115" ht="204" customHeight="1" outlineLevel="1" x14ac:dyDescent="0.25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3"/>
    </row>
    <row r="55" spans="1:115" ht="204" customHeight="1" outlineLevel="1" x14ac:dyDescent="0.25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5" ht="204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5" ht="204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5" ht="17.399999999999999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399999999999999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 x14ac:dyDescent="0.3">
      <c r="A60" s="55" t="s">
        <v>30</v>
      </c>
      <c r="B60" s="56" t="s">
        <v>235</v>
      </c>
      <c r="C60" s="40" t="s">
        <v>29</v>
      </c>
      <c r="D60" s="41">
        <f t="shared" ref="D60:D72" si="26">0.5*(L60+M60+N60)+O60+Q60+2*(R60+S60)</f>
        <v>10</v>
      </c>
      <c r="E60" s="42">
        <f t="shared" ref="E60:E72" si="27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SUMIFS(L62:L83,C62:C83,C60)</f>
        <v>0</v>
      </c>
      <c r="M60" s="44">
        <f>SUMIFS(M62:M83,C62:C83,C60)</f>
        <v>0</v>
      </c>
      <c r="N60" s="44">
        <f>SUMIFS(N62:N83,C62:C83,C60)</f>
        <v>4</v>
      </c>
      <c r="O60" s="44">
        <f>SUMIFS(O62:O83,C62:C83,C60)</f>
        <v>1</v>
      </c>
      <c r="P60" s="44">
        <f>SUMIFS(P62:P83,C62:C83,C60)</f>
        <v>0</v>
      </c>
      <c r="Q60" s="44">
        <f>SUMIFS(Q62:Q83,C62:C83,C60)</f>
        <v>3</v>
      </c>
      <c r="R60" s="44">
        <f>SUMIFS(R62:R83,C62:C83,C60)</f>
        <v>1</v>
      </c>
      <c r="S60" s="44">
        <f>SUMIFS(S62:S83,C62:C83,C60)</f>
        <v>1</v>
      </c>
      <c r="T60" s="44">
        <f>SUMIFS(T62:T83,C62:C83,C60)</f>
        <v>0</v>
      </c>
      <c r="U60" s="45"/>
      <c r="V60" s="46">
        <f>SUM(U62:U88)</f>
        <v>15</v>
      </c>
      <c r="X60" s="55" t="s">
        <v>150</v>
      </c>
      <c r="Y60" s="56" t="s">
        <v>1092</v>
      </c>
      <c r="Z60" s="40" t="s">
        <v>29</v>
      </c>
      <c r="AA60" s="41">
        <f t="shared" ref="AA60:AA73" si="28">0.5*(AI60+AJ60+AK60)+AL60+AN60+2*(AO60+AP60)</f>
        <v>7.5</v>
      </c>
      <c r="AB60" s="42">
        <f t="shared" ref="AB60:AB73" si="29">AI60*0.5+AJ60*0.5+AK60*0.5+AL60+AM60+AN60+2*(AO60+AP60+AQ60)</f>
        <v>7.5</v>
      </c>
      <c r="AC60" s="43"/>
      <c r="AD60" s="39"/>
      <c r="AE60" s="43"/>
      <c r="AF60" s="43"/>
      <c r="AG60" s="43"/>
      <c r="AH60" s="43"/>
      <c r="AI60" s="44">
        <f>SUMIFS(AI63:AI88,Z63:Z88,Z60)</f>
        <v>0</v>
      </c>
      <c r="AJ60" s="44">
        <f>SUMIFS(AJ67:AJ88,Z67:Z88,Z60)</f>
        <v>2</v>
      </c>
      <c r="AK60" s="44">
        <f>SUMIFS(AK67:AK88,Z67:Z88,Z60)</f>
        <v>1</v>
      </c>
      <c r="AL60" s="44">
        <f>SUMIFS(AL67:AL88,Z67:Z88,Z60)</f>
        <v>1</v>
      </c>
      <c r="AM60" s="44">
        <f>SUMIFS(AM67:AM88,Z67:Z88,Z60)</f>
        <v>0</v>
      </c>
      <c r="AN60" s="44">
        <f>SUMIFS(AN67:AN88,Z67:Z88,Z60)</f>
        <v>1</v>
      </c>
      <c r="AO60" s="44">
        <f>SUMIFS(AO67:AO88,Z67:Z88,Z60)</f>
        <v>2</v>
      </c>
      <c r="AP60" s="44">
        <f>SUMIFS(AP67:AP88,Z67:Z88,Z60)</f>
        <v>0</v>
      </c>
      <c r="AQ60" s="44">
        <f>SUMIFS(AQ67:AQ88,Z67:Z88,Z60)</f>
        <v>0</v>
      </c>
      <c r="AR60" s="45"/>
      <c r="AS60" s="46">
        <f>SUM(AR62:AR88)</f>
        <v>14</v>
      </c>
      <c r="AU60" s="55" t="s">
        <v>27</v>
      </c>
      <c r="AV60" s="936" t="s">
        <v>1093</v>
      </c>
      <c r="AW60" s="40" t="s">
        <v>29</v>
      </c>
      <c r="AX60" s="41">
        <f t="shared" ref="AX60:AX70" si="30">0.5*(BF60+BG60+BH60)+BI60+BK60+2*(BL60+BM60)</f>
        <v>10.5</v>
      </c>
      <c r="AY60" s="42">
        <f t="shared" ref="AY60:AY70" si="31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SUMIFS(BF62:BF86,AW62:AW86,AW60)</f>
        <v>1</v>
      </c>
      <c r="BG60" s="44">
        <f>SUMIFS(BG62:BG86,AW62:AW86,AW60)</f>
        <v>0</v>
      </c>
      <c r="BH60" s="44">
        <f>SUMIFS(BH62:BH86,AW62:AW86,AW60)</f>
        <v>6</v>
      </c>
      <c r="BI60" s="44">
        <f>SUMIFS(BI62:BI86,AW62:AW86,AW60)</f>
        <v>0</v>
      </c>
      <c r="BJ60" s="44">
        <f>SUMIFS(BJ62:BJ86,AW62:AW86,AW60)</f>
        <v>0</v>
      </c>
      <c r="BK60" s="44">
        <f>SUMIFS(BK62:BK86,AW62:AW86,AW60)</f>
        <v>3</v>
      </c>
      <c r="BL60" s="44">
        <f>SUMIFS(BL62:BL86,AW62:AW86,AW60)</f>
        <v>2</v>
      </c>
      <c r="BM60" s="44">
        <f>SUMIFS(BM62:BM86,AW62:AW86,AW60)</f>
        <v>0</v>
      </c>
      <c r="BN60" s="44">
        <f>SUMIFS(BN62:BN86,AW62:AW86,AW60)</f>
        <v>0</v>
      </c>
      <c r="BO60" s="45"/>
      <c r="BP60" s="46">
        <f>SUM(BO62:BO88)</f>
        <v>10</v>
      </c>
      <c r="BQ60" s="29"/>
      <c r="BR60" s="55" t="s">
        <v>150</v>
      </c>
      <c r="BS60" s="56" t="s">
        <v>1094</v>
      </c>
      <c r="BT60" s="40" t="s">
        <v>29</v>
      </c>
      <c r="BU60" s="41">
        <f t="shared" ref="BU60:BU73" si="32">0.5*(CC60+CD60+CE60)+CF60+CH60+2*(CI60+CJ60)</f>
        <v>8</v>
      </c>
      <c r="BV60" s="42">
        <f t="shared" ref="BV60:BV73" si="33">CC60*0.5+CD60*0.5+CE60*0.5+CF60+CG60+CH60+2*(CI60+CJ60+CK60)</f>
        <v>15</v>
      </c>
      <c r="BW60" s="43"/>
      <c r="BX60" s="39"/>
      <c r="BY60" s="43"/>
      <c r="BZ60" s="43"/>
      <c r="CA60" s="43"/>
      <c r="CB60" s="43"/>
      <c r="CC60" s="44">
        <f>SUMIFS(CC63:CC86,BT63:BT86,BT60)</f>
        <v>1</v>
      </c>
      <c r="CD60" s="44">
        <f>SUMIFS(CD63:CD86,BT63:BT86,BT60)</f>
        <v>1</v>
      </c>
      <c r="CE60" s="44">
        <f>SUMIFS(CE63:CE86,BT63:BT86,BT60)</f>
        <v>0</v>
      </c>
      <c r="CF60" s="44">
        <f>SUMIFS(CF63:CF86,BT63:BT86,BT60)</f>
        <v>3</v>
      </c>
      <c r="CG60" s="44">
        <f>SUMIFS(CG63:CG86,BT63:BT86,BT60)</f>
        <v>1</v>
      </c>
      <c r="CH60" s="44">
        <f>SUMIFS(CH63:CH86,BT63:BT86,BT60)</f>
        <v>0</v>
      </c>
      <c r="CI60" s="44">
        <f>SUMIFS(CI63:CI86,BT63:BT86,BT60)</f>
        <v>2</v>
      </c>
      <c r="CJ60" s="44">
        <f>SUMIFS(CJ63:CJ86,BT63:BT86,BT60)</f>
        <v>0</v>
      </c>
      <c r="CK60" s="44">
        <f>SUMIFS(CK63:CK86,BT63:BT86,BT60)</f>
        <v>3</v>
      </c>
      <c r="CL60" s="45"/>
      <c r="CM60" s="46">
        <f>SUM(CL62:CL88)</f>
        <v>13</v>
      </c>
      <c r="CN60" s="29"/>
      <c r="CO60" s="55" t="s">
        <v>143</v>
      </c>
      <c r="CP60" s="56"/>
      <c r="CQ60" s="40" t="s">
        <v>29</v>
      </c>
      <c r="CR60" s="41">
        <f t="shared" ref="CR60:CR61" si="34">0.5*(CZ60+DA60+DB60)+DC60+DE60+2*(DF60+DG60)</f>
        <v>0</v>
      </c>
      <c r="CS60" s="42">
        <f t="shared" ref="CS60:CS61" si="35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/>
    </row>
    <row r="61" spans="1:115" s="62" customFormat="1" ht="33.6" thickBot="1" x14ac:dyDescent="0.3">
      <c r="A61" s="55" t="s">
        <v>37</v>
      </c>
      <c r="B61" s="653"/>
      <c r="C61" s="40" t="s">
        <v>36</v>
      </c>
      <c r="D61" s="41">
        <f t="shared" si="26"/>
        <v>9</v>
      </c>
      <c r="E61" s="42">
        <f t="shared" si="27"/>
        <v>9</v>
      </c>
      <c r="F61" s="39"/>
      <c r="G61" s="39"/>
      <c r="H61" s="39"/>
      <c r="I61" s="39"/>
      <c r="J61" s="39"/>
      <c r="K61" s="39"/>
      <c r="L61" s="44">
        <f>SUMIFS(L62:L83,C62:C83,C61)</f>
        <v>0</v>
      </c>
      <c r="M61" s="44">
        <f>SUMIFS(M62:M83,C62:C83,C61)</f>
        <v>0</v>
      </c>
      <c r="N61" s="44">
        <f>SUMIFS(N62:N83,C62:C83,C61)</f>
        <v>2</v>
      </c>
      <c r="O61" s="44">
        <f>SUMIFS(O62:O83,C62:C83,C61)</f>
        <v>1</v>
      </c>
      <c r="P61" s="44">
        <f>SUMIFS(P62:P83,C62:C83,C61)</f>
        <v>0</v>
      </c>
      <c r="Q61" s="44">
        <f>SUMIFS(Q62:Q83,C62:C83,C61)</f>
        <v>1</v>
      </c>
      <c r="R61" s="44">
        <f>SUMIFS(R62:R83,C62:C83,C61)</f>
        <v>2</v>
      </c>
      <c r="S61" s="44">
        <f>SUMIFS(S62:S83,C62:C83,C61)</f>
        <v>1</v>
      </c>
      <c r="T61" s="44">
        <f>SUMIFS(T62:T83,C62:C83,C61)</f>
        <v>0</v>
      </c>
      <c r="U61" s="45"/>
      <c r="V61" s="46"/>
      <c r="W61" s="59"/>
      <c r="X61" s="55" t="s">
        <v>345</v>
      </c>
      <c r="Y61" s="451"/>
      <c r="Z61" s="937" t="s">
        <v>36</v>
      </c>
      <c r="AA61" s="503">
        <f t="shared" si="28"/>
        <v>0</v>
      </c>
      <c r="AB61" s="536">
        <f t="shared" si="29"/>
        <v>0</v>
      </c>
      <c r="AC61" s="39"/>
      <c r="AD61" s="39"/>
      <c r="AE61" s="39"/>
      <c r="AF61" s="39"/>
      <c r="AG61" s="39"/>
      <c r="AH61" s="39"/>
      <c r="AI61" s="44">
        <f>SUMIFS(AI67:AI88,Z67:Z88,Z61)</f>
        <v>0</v>
      </c>
      <c r="AJ61" s="44">
        <f>SUMIFS(AJ67:AJ88,Z67:Z88,Z61)</f>
        <v>0</v>
      </c>
      <c r="AK61" s="44">
        <f>SUMIFS(AK67:AK88,Z67:Z88,Z61)</f>
        <v>0</v>
      </c>
      <c r="AL61" s="44">
        <f>SUMIFS(AL67:AL88,Z67:Z88,Z61)</f>
        <v>0</v>
      </c>
      <c r="AM61" s="44">
        <f>SUMIFS(AM67:AM88,Z67:Z88,Z61)</f>
        <v>0</v>
      </c>
      <c r="AN61" s="44">
        <f>SUMIFS(AN67:AN88,Z67:Z88,Z61)</f>
        <v>0</v>
      </c>
      <c r="AO61" s="44">
        <f>SUMIFS(AO67:AO88,Z67:Z88,Z61)</f>
        <v>0</v>
      </c>
      <c r="AP61" s="44">
        <f>SUMIFS(AP67:AP88,Z67:Z88,Z61)</f>
        <v>0</v>
      </c>
      <c r="AQ61" s="44">
        <f>SUMIFS(AQ67:AQ88,Z67:Z88,Z61)</f>
        <v>0</v>
      </c>
      <c r="AR61" s="45"/>
      <c r="AS61" s="46"/>
      <c r="AT61" s="935"/>
      <c r="AU61" s="55" t="s">
        <v>35</v>
      </c>
      <c r="AV61" s="653"/>
      <c r="AW61" s="40" t="s">
        <v>36</v>
      </c>
      <c r="AX61" s="41">
        <f t="shared" si="30"/>
        <v>10.5</v>
      </c>
      <c r="AY61" s="42">
        <f t="shared" si="31"/>
        <v>12.5</v>
      </c>
      <c r="AZ61" s="39"/>
      <c r="BA61" s="39"/>
      <c r="BB61" s="39"/>
      <c r="BC61" s="39"/>
      <c r="BD61" s="39"/>
      <c r="BE61" s="39"/>
      <c r="BF61" s="44">
        <f>SUMIFS(BF62:BF86,AW62:AW86,AW61)</f>
        <v>1</v>
      </c>
      <c r="BG61" s="44">
        <f>SUMIFS(BG62:BG86,AW62:AW86,AW61)</f>
        <v>0</v>
      </c>
      <c r="BH61" s="44">
        <f>SUMIFS(BH62:BH86,AW62:AW86,AW61)</f>
        <v>0</v>
      </c>
      <c r="BI61" s="44">
        <f>SUMIFS(BI62:BI86,AW62:AW86,AW61)</f>
        <v>0</v>
      </c>
      <c r="BJ61" s="44">
        <f>SUMIFS(BJ62:BJ86,AW62:AW86,AW61)</f>
        <v>0</v>
      </c>
      <c r="BK61" s="44">
        <f>SUMIFS(BK62:BK86,AW62:AW86,AW61)</f>
        <v>2</v>
      </c>
      <c r="BL61" s="44">
        <f>SUMIFS(BL62:BL86,AW62:AW86,AW61)</f>
        <v>0</v>
      </c>
      <c r="BM61" s="44">
        <f>SUMIFS(BM62:BM86,AW62:AW86,AW61)</f>
        <v>4</v>
      </c>
      <c r="BN61" s="44">
        <f>SUMIFS(BN62:BN86,AW62:AW86,AW61)</f>
        <v>1</v>
      </c>
      <c r="BO61" s="45"/>
      <c r="BP61" s="46"/>
      <c r="BQ61" s="363"/>
      <c r="BR61" s="55" t="s">
        <v>345</v>
      </c>
      <c r="BS61" s="701"/>
      <c r="BT61" s="40" t="s">
        <v>36</v>
      </c>
      <c r="BU61" s="41">
        <f t="shared" si="32"/>
        <v>7</v>
      </c>
      <c r="BV61" s="42">
        <f t="shared" si="33"/>
        <v>7</v>
      </c>
      <c r="BW61" s="39"/>
      <c r="BX61" s="39"/>
      <c r="BY61" s="39"/>
      <c r="BZ61" s="39"/>
      <c r="CA61" s="39"/>
      <c r="CB61" s="39"/>
      <c r="CC61" s="44">
        <f>SUMIFS(CC63:CC86,BT63:BT86,BT61)</f>
        <v>2</v>
      </c>
      <c r="CD61" s="44">
        <f>SUMIFS(CD63:CD86,BT63:BT86,BT61)</f>
        <v>2</v>
      </c>
      <c r="CE61" s="44">
        <f>SUMIFS(CE63:CE86,BT63:BT86,BT61)</f>
        <v>0</v>
      </c>
      <c r="CF61" s="44">
        <f>SUMIFS(CF63:CF86,BT63:BT86,BT61)</f>
        <v>3</v>
      </c>
      <c r="CG61" s="44">
        <f>SUMIFS(CG63:CG86,BT63:BT86,BT61)</f>
        <v>0</v>
      </c>
      <c r="CH61" s="44">
        <f>SUMIFS(CH63:CH86,BT63:BT86,BT61)</f>
        <v>0</v>
      </c>
      <c r="CI61" s="44">
        <f>SUMIFS(CI63:CI86,BT63:BT86,BT61)</f>
        <v>1</v>
      </c>
      <c r="CJ61" s="44">
        <f>SUMIFS(CJ63:CJ86,BT63:BT86,BT61)</f>
        <v>0</v>
      </c>
      <c r="CK61" s="44">
        <f>SUMIFS(CK63:CK86,BT63:BT86,BT61)</f>
        <v>0</v>
      </c>
      <c r="CL61" s="45"/>
      <c r="CM61" s="46"/>
      <c r="CN61" s="29"/>
      <c r="CO61" s="55" t="s">
        <v>152</v>
      </c>
      <c r="CP61" s="701"/>
      <c r="CQ61" s="40" t="s">
        <v>36</v>
      </c>
      <c r="CR61" s="41">
        <f t="shared" si="34"/>
        <v>0</v>
      </c>
      <c r="CS61" s="42">
        <f t="shared" si="35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36.4" customHeight="1" outlineLevel="1" thickTop="1" thickBot="1" x14ac:dyDescent="0.35">
      <c r="A62" s="97" t="s">
        <v>52</v>
      </c>
      <c r="B62" s="387" t="s">
        <v>1095</v>
      </c>
      <c r="C62" s="102" t="s">
        <v>29</v>
      </c>
      <c r="D62" s="69">
        <f t="shared" si="26"/>
        <v>6</v>
      </c>
      <c r="E62" s="69">
        <f t="shared" si="27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532" t="s">
        <v>1096</v>
      </c>
      <c r="Z62" s="68" t="s">
        <v>29</v>
      </c>
      <c r="AA62" s="69">
        <f t="shared" si="28"/>
        <v>0</v>
      </c>
      <c r="AB62" s="69">
        <f t="shared" si="29"/>
        <v>2</v>
      </c>
      <c r="AC62" s="338"/>
      <c r="AD62" s="122" t="s">
        <v>77</v>
      </c>
      <c r="AE62" s="939" t="s">
        <v>50</v>
      </c>
      <c r="AF62" s="338"/>
      <c r="AG62" s="338"/>
      <c r="AH62" s="341" t="s">
        <v>1097</v>
      </c>
      <c r="AI62" s="275"/>
      <c r="AJ62" s="461"/>
      <c r="AK62" s="275"/>
      <c r="AL62" s="275"/>
      <c r="AM62" s="234">
        <v>2</v>
      </c>
      <c r="AN62" s="275"/>
      <c r="AO62" s="275"/>
      <c r="AP62" s="275"/>
      <c r="AQ62" s="275"/>
      <c r="AR62" s="346">
        <v>1</v>
      </c>
      <c r="AS62" s="22"/>
      <c r="AT62" s="880"/>
      <c r="AU62" s="101" t="s">
        <v>55</v>
      </c>
      <c r="AV62" s="116" t="s">
        <v>1098</v>
      </c>
      <c r="AW62" s="147" t="s">
        <v>29</v>
      </c>
      <c r="AX62" s="148">
        <f t="shared" si="30"/>
        <v>0</v>
      </c>
      <c r="AY62" s="148">
        <f t="shared" si="31"/>
        <v>0</v>
      </c>
      <c r="AZ62" s="103"/>
      <c r="BA62" s="22" t="s">
        <v>68</v>
      </c>
      <c r="BB62" s="104"/>
      <c r="BC62" s="74"/>
      <c r="BD62" s="82"/>
      <c r="BE62" s="23" t="s">
        <v>57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247</v>
      </c>
      <c r="BS62" s="387" t="s">
        <v>1099</v>
      </c>
      <c r="BT62" s="102" t="s">
        <v>29</v>
      </c>
      <c r="BU62" s="69">
        <f t="shared" si="32"/>
        <v>0.5</v>
      </c>
      <c r="BV62" s="69">
        <f t="shared" si="33"/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137" t="s">
        <v>86</v>
      </c>
      <c r="CP62" s="138" t="s">
        <v>87</v>
      </c>
      <c r="CQ62" s="102" t="s">
        <v>29</v>
      </c>
      <c r="CR62" s="69">
        <f>0.5*(CZ62+DA62+DB62)+DC62+DE62+2*(DF62+DG62)</f>
        <v>1</v>
      </c>
      <c r="CS62" s="69">
        <f>CZ62*0.5+DA62*0.5+DB62*0.5+DC62+DD62+DE62+2*(DF62+DG62+DH62)</f>
        <v>1</v>
      </c>
      <c r="CT62" s="546"/>
      <c r="CU62" s="22" t="s">
        <v>88</v>
      </c>
      <c r="CV62" s="139" t="s">
        <v>89</v>
      </c>
      <c r="CW62" s="131"/>
      <c r="CX62" s="131"/>
      <c r="CY62" s="140" t="s">
        <v>3</v>
      </c>
      <c r="CZ62" s="141">
        <v>2</v>
      </c>
      <c r="DA62" s="131"/>
      <c r="DB62" s="131"/>
      <c r="DC62" s="131"/>
      <c r="DD62" s="131"/>
      <c r="DE62" s="131"/>
      <c r="DF62" s="131"/>
      <c r="DG62" s="131"/>
      <c r="DH62" s="131"/>
      <c r="DI62" s="142">
        <v>1</v>
      </c>
      <c r="DJ62" s="68"/>
    </row>
    <row r="63" spans="1:115" ht="226.2" customHeight="1" outlineLevel="1" thickTop="1" thickBot="1" x14ac:dyDescent="0.45">
      <c r="A63" s="97" t="s">
        <v>52</v>
      </c>
      <c r="B63" s="116" t="s">
        <v>1100</v>
      </c>
      <c r="C63" s="102" t="s">
        <v>29</v>
      </c>
      <c r="D63" s="69">
        <f t="shared" si="26"/>
        <v>4</v>
      </c>
      <c r="E63" s="69">
        <f t="shared" si="27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17" t="s">
        <v>1102</v>
      </c>
      <c r="Z63" s="68" t="s">
        <v>29</v>
      </c>
      <c r="AA63" s="69">
        <f t="shared" si="28"/>
        <v>1</v>
      </c>
      <c r="AB63" s="69">
        <f t="shared" si="29"/>
        <v>1</v>
      </c>
      <c r="AC63" s="73"/>
      <c r="AD63" s="22" t="s">
        <v>45</v>
      </c>
      <c r="AE63" s="103"/>
      <c r="AF63" s="103"/>
      <c r="AG63" s="23"/>
      <c r="AH63" s="23" t="s">
        <v>1103</v>
      </c>
      <c r="AI63" s="155"/>
      <c r="AJ63" s="155"/>
      <c r="AK63" s="84">
        <v>2</v>
      </c>
      <c r="AL63" s="155"/>
      <c r="AM63" s="155"/>
      <c r="AN63" s="155"/>
      <c r="AO63" s="155"/>
      <c r="AP63" s="155"/>
      <c r="AQ63" s="155"/>
      <c r="AR63" s="142">
        <v>1</v>
      </c>
      <c r="AS63" s="251"/>
      <c r="AT63" s="880"/>
      <c r="AU63" s="101" t="s">
        <v>55</v>
      </c>
      <c r="AV63" s="138" t="s">
        <v>1104</v>
      </c>
      <c r="AW63" s="102" t="s">
        <v>29</v>
      </c>
      <c r="AX63" s="69">
        <f t="shared" si="30"/>
        <v>0</v>
      </c>
      <c r="AY63" s="69">
        <f t="shared" si="31"/>
        <v>0</v>
      </c>
      <c r="AZ63" s="131"/>
      <c r="BA63" s="22" t="s">
        <v>45</v>
      </c>
      <c r="BB63" s="132"/>
      <c r="BC63" s="131"/>
      <c r="BD63" s="131"/>
      <c r="BE63" s="23" t="s">
        <v>57</v>
      </c>
      <c r="BF63" s="314"/>
      <c r="BG63" s="314"/>
      <c r="BH63" s="314"/>
      <c r="BI63" s="314"/>
      <c r="BJ63" s="314"/>
      <c r="BK63" s="314"/>
      <c r="BL63" s="314"/>
      <c r="BM63" s="314"/>
      <c r="BN63" s="314"/>
      <c r="BO63" s="346">
        <v>1</v>
      </c>
      <c r="BP63" s="277"/>
      <c r="BQ63" s="363"/>
      <c r="BR63" s="311" t="s">
        <v>247</v>
      </c>
      <c r="BS63" s="387" t="s">
        <v>1105</v>
      </c>
      <c r="BT63" s="102" t="s">
        <v>29</v>
      </c>
      <c r="BU63" s="69">
        <f t="shared" si="32"/>
        <v>1</v>
      </c>
      <c r="BV63" s="69">
        <f t="shared" si="33"/>
        <v>2</v>
      </c>
      <c r="BW63" s="1739" t="s">
        <v>1106</v>
      </c>
      <c r="BX63" s="1740"/>
      <c r="BY63" s="1740"/>
      <c r="BZ63" s="1740"/>
      <c r="CA63" s="1740"/>
      <c r="CB63" s="1741"/>
      <c r="CC63" s="155"/>
      <c r="CD63" s="155"/>
      <c r="CE63" s="155"/>
      <c r="CF63" s="84">
        <v>1</v>
      </c>
      <c r="CG63" s="86">
        <v>1</v>
      </c>
      <c r="CH63" s="155"/>
      <c r="CI63" s="155"/>
      <c r="CJ63" s="159"/>
      <c r="CK63" s="159"/>
      <c r="CL63" s="142">
        <v>1</v>
      </c>
      <c r="CM63" s="28"/>
      <c r="CN63" s="29"/>
      <c r="CO63" s="137" t="s">
        <v>86</v>
      </c>
      <c r="CP63" s="138" t="s">
        <v>94</v>
      </c>
      <c r="CQ63" s="102" t="s">
        <v>29</v>
      </c>
      <c r="CR63" s="69">
        <f t="shared" ref="CR63" si="36">0.5*(CZ63+DA63+DB63)+DC63+DE63+2*(DF63+DG63)</f>
        <v>1</v>
      </c>
      <c r="CS63" s="69">
        <f t="shared" ref="CS63" si="37">CZ63*0.5+DA63*0.5+DB63*0.5+DC63+DD63+DE63+2*(DF63+DG63+DH63)</f>
        <v>1</v>
      </c>
      <c r="CT63" s="131"/>
      <c r="CU63" s="22" t="s">
        <v>63</v>
      </c>
      <c r="CV63" s="139"/>
      <c r="CW63" s="131"/>
      <c r="CX63" s="131"/>
      <c r="CY63" s="140" t="s">
        <v>3</v>
      </c>
      <c r="CZ63" s="141">
        <v>2</v>
      </c>
      <c r="DA63" s="131"/>
      <c r="DB63" s="131"/>
      <c r="DC63" s="131"/>
      <c r="DD63" s="131"/>
      <c r="DE63" s="131"/>
      <c r="DF63" s="131"/>
      <c r="DG63" s="131"/>
      <c r="DH63" s="131"/>
      <c r="DI63" s="76">
        <v>1</v>
      </c>
      <c r="DJ63" s="68"/>
    </row>
    <row r="64" spans="1:115" s="32" customFormat="1" ht="243" customHeight="1" outlineLevel="1" thickTop="1" thickBot="1" x14ac:dyDescent="0.35">
      <c r="A64" s="97" t="s">
        <v>52</v>
      </c>
      <c r="B64" s="116" t="s">
        <v>1107</v>
      </c>
      <c r="C64" s="68" t="s">
        <v>36</v>
      </c>
      <c r="D64" s="69">
        <f t="shared" si="26"/>
        <v>1</v>
      </c>
      <c r="E64" s="69">
        <f t="shared" si="27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38" t="s">
        <v>1108</v>
      </c>
      <c r="Z64" s="68" t="s">
        <v>29</v>
      </c>
      <c r="AA64" s="69">
        <f t="shared" si="28"/>
        <v>1</v>
      </c>
      <c r="AB64" s="69">
        <f t="shared" si="29"/>
        <v>3</v>
      </c>
      <c r="AC64" s="74"/>
      <c r="AD64" s="22" t="s">
        <v>45</v>
      </c>
      <c r="AE64" s="74"/>
      <c r="AF64" s="74"/>
      <c r="AG64" s="74"/>
      <c r="AH64" s="131" t="s">
        <v>1109</v>
      </c>
      <c r="AI64" s="403"/>
      <c r="AJ64" s="403"/>
      <c r="AK64" s="403"/>
      <c r="AL64" s="84">
        <v>1</v>
      </c>
      <c r="AM64" s="403"/>
      <c r="AN64" s="403"/>
      <c r="AO64" s="403"/>
      <c r="AP64" s="403"/>
      <c r="AQ64" s="86">
        <v>1</v>
      </c>
      <c r="AR64" s="507">
        <v>1</v>
      </c>
      <c r="AS64" s="74"/>
      <c r="AT64" s="935"/>
      <c r="AU64" s="101" t="s">
        <v>55</v>
      </c>
      <c r="AV64" s="116" t="s">
        <v>1110</v>
      </c>
      <c r="AW64" s="147" t="s">
        <v>29</v>
      </c>
      <c r="AX64" s="148">
        <f t="shared" si="30"/>
        <v>0</v>
      </c>
      <c r="AY64" s="148">
        <f t="shared" si="31"/>
        <v>0</v>
      </c>
      <c r="AZ64" s="103"/>
      <c r="BA64" s="22" t="s">
        <v>68</v>
      </c>
      <c r="BB64" s="104"/>
      <c r="BC64" s="74"/>
      <c r="BD64" s="82"/>
      <c r="BE64" s="23" t="s">
        <v>57</v>
      </c>
      <c r="BF64" s="302"/>
      <c r="BG64" s="302"/>
      <c r="BH64" s="302"/>
      <c r="BI64" s="302"/>
      <c r="BJ64" s="302"/>
      <c r="BK64" s="302"/>
      <c r="BL64" s="302"/>
      <c r="BM64" s="302"/>
      <c r="BN64" s="302"/>
      <c r="BO64" s="142">
        <v>1</v>
      </c>
      <c r="BP64" s="28"/>
      <c r="BQ64" s="363"/>
      <c r="BR64" s="311" t="s">
        <v>247</v>
      </c>
      <c r="BS64" s="779" t="s">
        <v>1111</v>
      </c>
      <c r="BT64" s="102" t="s">
        <v>29</v>
      </c>
      <c r="BU64" s="69">
        <f t="shared" si="32"/>
        <v>0</v>
      </c>
      <c r="BV64" s="69">
        <f t="shared" si="33"/>
        <v>0</v>
      </c>
      <c r="BW64" s="131"/>
      <c r="BX64" s="22" t="s">
        <v>45</v>
      </c>
      <c r="BY64" s="367"/>
      <c r="BZ64" s="131"/>
      <c r="CA64" s="131"/>
      <c r="CB64" s="638" t="s">
        <v>57</v>
      </c>
      <c r="CC64" s="314"/>
      <c r="CD64" s="314"/>
      <c r="CE64" s="314"/>
      <c r="CF64" s="314"/>
      <c r="CG64" s="314"/>
      <c r="CH64" s="314"/>
      <c r="CI64" s="314"/>
      <c r="CJ64" s="314"/>
      <c r="CK64" s="314"/>
      <c r="CL64" s="346">
        <v>1</v>
      </c>
      <c r="CM64" s="131"/>
      <c r="CN64" s="29"/>
      <c r="CO64" s="137" t="s">
        <v>86</v>
      </c>
      <c r="CP64" s="130" t="s">
        <v>101</v>
      </c>
      <c r="CQ64" s="102" t="s">
        <v>29</v>
      </c>
      <c r="CR64" s="69">
        <f>0.5*(CZ64+DA64+DB64)+DC64+DE64+2*(DF64+DG64)</f>
        <v>2</v>
      </c>
      <c r="CS64" s="69">
        <f>CZ64*0.5+DA64*0.5+DB64*0.5+DC64+DD64+DE64+2*(DF64+DG64+DH64)</f>
        <v>2</v>
      </c>
      <c r="CT64" s="546"/>
      <c r="CU64" s="22" t="s">
        <v>88</v>
      </c>
      <c r="CV64" s="139" t="s">
        <v>89</v>
      </c>
      <c r="CW64" s="131"/>
      <c r="CX64" s="131"/>
      <c r="CY64" s="140" t="s">
        <v>3</v>
      </c>
      <c r="CZ64" s="141">
        <v>4</v>
      </c>
      <c r="DA64" s="131"/>
      <c r="DB64" s="131"/>
      <c r="DC64" s="131"/>
      <c r="DD64" s="131"/>
      <c r="DE64" s="131"/>
      <c r="DF64" s="131"/>
      <c r="DG64" s="131"/>
      <c r="DH64" s="131"/>
      <c r="DI64" s="142">
        <v>1</v>
      </c>
      <c r="DJ64" s="68"/>
    </row>
    <row r="65" spans="1:115" ht="173.4" customHeight="1" outlineLevel="1" thickTop="1" thickBot="1" x14ac:dyDescent="0.3">
      <c r="A65" s="97" t="s">
        <v>52</v>
      </c>
      <c r="B65" s="117" t="s">
        <v>1112</v>
      </c>
      <c r="C65" s="102" t="s">
        <v>36</v>
      </c>
      <c r="D65" s="69">
        <f t="shared" si="26"/>
        <v>3.5</v>
      </c>
      <c r="E65" s="69">
        <f t="shared" si="27"/>
        <v>3.5</v>
      </c>
      <c r="F65" s="116"/>
      <c r="G65" s="22" t="s">
        <v>68</v>
      </c>
      <c r="H65" s="70"/>
      <c r="I65" s="70"/>
      <c r="J65" s="110" t="s">
        <v>13</v>
      </c>
      <c r="K65" s="23" t="s">
        <v>1113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267</v>
      </c>
      <c r="Y65" s="117" t="s">
        <v>1114</v>
      </c>
      <c r="Z65" s="68" t="s">
        <v>29</v>
      </c>
      <c r="AA65" s="69">
        <f t="shared" si="28"/>
        <v>2</v>
      </c>
      <c r="AB65" s="69">
        <f t="shared" si="29"/>
        <v>2</v>
      </c>
      <c r="AC65" s="171"/>
      <c r="AD65" s="22" t="s">
        <v>68</v>
      </c>
      <c r="AE65" s="919"/>
      <c r="AF65" s="72" t="s">
        <v>42</v>
      </c>
      <c r="AG65" s="173"/>
      <c r="AH65" s="173" t="s">
        <v>1115</v>
      </c>
      <c r="AI65" s="302"/>
      <c r="AJ65" s="302"/>
      <c r="AK65" s="302"/>
      <c r="AL65" s="302"/>
      <c r="AM65" s="302"/>
      <c r="AN65" s="240">
        <v>2</v>
      </c>
      <c r="AO65" s="302"/>
      <c r="AP65" s="302"/>
      <c r="AQ65" s="302"/>
      <c r="AR65" s="941">
        <v>1</v>
      </c>
      <c r="AS65" s="241"/>
      <c r="AT65" s="363"/>
      <c r="AV65" s="187" t="s">
        <v>65</v>
      </c>
      <c r="AW65" s="147" t="s">
        <v>29</v>
      </c>
      <c r="AX65" s="148">
        <f t="shared" si="30"/>
        <v>6.5</v>
      </c>
      <c r="AY65" s="148">
        <f t="shared" si="31"/>
        <v>6.5</v>
      </c>
      <c r="AZ65" s="116"/>
      <c r="BA65" s="22" t="s">
        <v>63</v>
      </c>
      <c r="BB65" s="22"/>
      <c r="BC65" s="72" t="s">
        <v>42</v>
      </c>
      <c r="BD65" s="82"/>
      <c r="BE65" s="23" t="s">
        <v>66</v>
      </c>
      <c r="BF65" s="84">
        <v>1</v>
      </c>
      <c r="BG65" s="160"/>
      <c r="BH65" s="84">
        <v>6</v>
      </c>
      <c r="BI65" s="155"/>
      <c r="BJ65" s="155"/>
      <c r="BK65" s="84">
        <v>3</v>
      </c>
      <c r="BL65" s="160"/>
      <c r="BM65" s="160"/>
      <c r="BN65" s="419"/>
      <c r="BO65" s="142">
        <v>1</v>
      </c>
      <c r="BP65" s="28"/>
      <c r="BQ65" s="363"/>
      <c r="BR65" s="311" t="s">
        <v>247</v>
      </c>
      <c r="BS65" s="117" t="s">
        <v>1116</v>
      </c>
      <c r="BT65" s="102" t="s">
        <v>29</v>
      </c>
      <c r="BU65" s="69">
        <f t="shared" si="32"/>
        <v>2</v>
      </c>
      <c r="BV65" s="69">
        <f t="shared" si="33"/>
        <v>6</v>
      </c>
      <c r="BW65" s="82"/>
      <c r="BX65" s="22" t="s">
        <v>68</v>
      </c>
      <c r="BY65" s="103"/>
      <c r="BZ65" s="72" t="s">
        <v>42</v>
      </c>
      <c r="CA65" s="248"/>
      <c r="CB65" s="172" t="s">
        <v>249</v>
      </c>
      <c r="CC65" s="155"/>
      <c r="CD65" s="155"/>
      <c r="CE65" s="155"/>
      <c r="CF65" s="84">
        <v>2</v>
      </c>
      <c r="CG65" s="155"/>
      <c r="CH65" s="155"/>
      <c r="CI65" s="155"/>
      <c r="CJ65" s="360"/>
      <c r="CK65" s="86">
        <v>2</v>
      </c>
      <c r="CL65" s="884">
        <v>2</v>
      </c>
      <c r="CM65" s="28"/>
      <c r="CN65" s="29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</row>
    <row r="66" spans="1:115" ht="183.6" customHeight="1" outlineLevel="1" thickTop="1" thickBot="1" x14ac:dyDescent="0.45">
      <c r="A66" s="97" t="s">
        <v>52</v>
      </c>
      <c r="B66" s="116" t="s">
        <v>1117</v>
      </c>
      <c r="C66" s="102" t="s">
        <v>36</v>
      </c>
      <c r="D66" s="69">
        <f t="shared" si="26"/>
        <v>0.5</v>
      </c>
      <c r="E66" s="69">
        <f t="shared" si="27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1118</v>
      </c>
      <c r="Z66" s="68" t="s">
        <v>29</v>
      </c>
      <c r="AA66" s="69">
        <f t="shared" si="28"/>
        <v>0</v>
      </c>
      <c r="AB66" s="69">
        <f t="shared" si="29"/>
        <v>0</v>
      </c>
      <c r="AC66" s="171"/>
      <c r="AD66" s="22" t="s">
        <v>68</v>
      </c>
      <c r="AE66" s="919"/>
      <c r="AF66" s="74"/>
      <c r="AG66" s="173"/>
      <c r="AH66" s="17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941">
        <v>1</v>
      </c>
      <c r="AS66" s="107"/>
      <c r="AT66" s="363"/>
      <c r="AV66" s="387" t="s">
        <v>1119</v>
      </c>
      <c r="AW66" s="147" t="s">
        <v>29</v>
      </c>
      <c r="AX66" s="148">
        <f t="shared" si="30"/>
        <v>4</v>
      </c>
      <c r="AY66" s="148">
        <f t="shared" si="31"/>
        <v>4</v>
      </c>
      <c r="AZ66" s="103"/>
      <c r="BA66" s="22" t="s">
        <v>45</v>
      </c>
      <c r="BB66" s="103"/>
      <c r="BC66" s="72" t="s">
        <v>42</v>
      </c>
      <c r="BE66" s="23" t="s">
        <v>1120</v>
      </c>
      <c r="BF66" s="155"/>
      <c r="BG66" s="155"/>
      <c r="BH66" s="155"/>
      <c r="BI66" s="155"/>
      <c r="BJ66" s="155"/>
      <c r="BK66" s="155"/>
      <c r="BL66" s="84">
        <v>2</v>
      </c>
      <c r="BM66" s="155"/>
      <c r="BN66" s="155"/>
      <c r="BO66" s="142">
        <v>1</v>
      </c>
      <c r="BP66" s="281"/>
      <c r="BQ66" s="363"/>
      <c r="BR66" s="311" t="s">
        <v>247</v>
      </c>
      <c r="BS66" s="117" t="s">
        <v>1121</v>
      </c>
      <c r="BT66" s="102" t="s">
        <v>29</v>
      </c>
      <c r="BU66" s="69">
        <f t="shared" si="32"/>
        <v>0</v>
      </c>
      <c r="BV66" s="69">
        <f t="shared" si="33"/>
        <v>0</v>
      </c>
      <c r="BW66" s="171"/>
      <c r="BX66" s="122" t="s">
        <v>77</v>
      </c>
      <c r="BY66" s="939" t="s">
        <v>50</v>
      </c>
      <c r="BZ66" s="74"/>
      <c r="CA66" s="73"/>
      <c r="CB66" s="23" t="s">
        <v>96</v>
      </c>
      <c r="CC66" s="120"/>
      <c r="CD66" s="120"/>
      <c r="CE66" s="120"/>
      <c r="CF66" s="120"/>
      <c r="CG66" s="120"/>
      <c r="CH66" s="120"/>
      <c r="CI66" s="120"/>
      <c r="CJ66" s="120"/>
      <c r="CK66" s="120"/>
      <c r="CL66" s="142">
        <v>1</v>
      </c>
      <c r="CM66" s="28"/>
      <c r="CN66" s="29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</row>
    <row r="67" spans="1:115" ht="318" customHeight="1" outlineLevel="1" thickTop="1" thickBot="1" x14ac:dyDescent="0.45">
      <c r="A67" s="97" t="s">
        <v>52</v>
      </c>
      <c r="B67" s="116" t="s">
        <v>1122</v>
      </c>
      <c r="C67" s="102" t="s">
        <v>36</v>
      </c>
      <c r="D67" s="69">
        <f t="shared" si="26"/>
        <v>4</v>
      </c>
      <c r="E67" s="69">
        <f t="shared" si="27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1123</v>
      </c>
      <c r="Z67" s="68" t="s">
        <v>29</v>
      </c>
      <c r="AA67" s="69">
        <f t="shared" si="28"/>
        <v>0</v>
      </c>
      <c r="AB67" s="69">
        <f t="shared" si="29"/>
        <v>0</v>
      </c>
      <c r="AC67" s="158"/>
      <c r="AD67" s="22" t="s">
        <v>45</v>
      </c>
      <c r="AE67" s="74"/>
      <c r="AF67" s="74"/>
      <c r="AG67" s="23"/>
      <c r="AH67" s="23" t="s">
        <v>57</v>
      </c>
      <c r="AI67" s="155"/>
      <c r="AJ67" s="155"/>
      <c r="AK67" s="155"/>
      <c r="AL67" s="155"/>
      <c r="AM67" s="155"/>
      <c r="AN67" s="155"/>
      <c r="AO67" s="155"/>
      <c r="AP67" s="155"/>
      <c r="AQ67" s="155"/>
      <c r="AR67" s="142">
        <v>1</v>
      </c>
      <c r="AS67" s="241"/>
      <c r="AT67" s="363"/>
      <c r="AV67" s="945" t="s">
        <v>1124</v>
      </c>
      <c r="AW67" s="147" t="s">
        <v>36</v>
      </c>
      <c r="AX67" s="148">
        <f t="shared" si="30"/>
        <v>0.5</v>
      </c>
      <c r="AY67" s="148">
        <f t="shared" si="31"/>
        <v>2.5</v>
      </c>
      <c r="AZ67" s="116"/>
      <c r="BA67" s="22" t="s">
        <v>45</v>
      </c>
      <c r="BB67" s="22"/>
      <c r="BC67" s="197"/>
      <c r="BD67" s="197"/>
      <c r="BE67" s="238" t="s">
        <v>1125</v>
      </c>
      <c r="BF67" s="84">
        <v>1</v>
      </c>
      <c r="BG67" s="419"/>
      <c r="BH67" s="419"/>
      <c r="BI67" s="419"/>
      <c r="BJ67" s="419"/>
      <c r="BK67" s="419"/>
      <c r="BL67" s="419"/>
      <c r="BM67" s="419"/>
      <c r="BN67" s="86">
        <v>1</v>
      </c>
      <c r="BO67" s="142">
        <v>1</v>
      </c>
      <c r="BP67" s="28"/>
      <c r="BQ67" s="363"/>
      <c r="BR67" s="311" t="s">
        <v>247</v>
      </c>
      <c r="BS67" s="779" t="s">
        <v>1126</v>
      </c>
      <c r="BT67" s="102" t="s">
        <v>29</v>
      </c>
      <c r="BU67" s="69">
        <f t="shared" si="32"/>
        <v>0</v>
      </c>
      <c r="BV67" s="69">
        <f t="shared" si="33"/>
        <v>0</v>
      </c>
      <c r="BW67" s="131"/>
      <c r="BX67" s="22" t="s">
        <v>45</v>
      </c>
      <c r="BY67" s="367"/>
      <c r="BZ67" s="131"/>
      <c r="CA67" s="131"/>
      <c r="CB67" s="638" t="s">
        <v>57</v>
      </c>
      <c r="CC67" s="314"/>
      <c r="CD67" s="314"/>
      <c r="CE67" s="314"/>
      <c r="CF67" s="314"/>
      <c r="CG67" s="314"/>
      <c r="CH67" s="314"/>
      <c r="CI67" s="314"/>
      <c r="CJ67" s="314"/>
      <c r="CK67" s="314"/>
      <c r="CL67" s="346">
        <v>1</v>
      </c>
      <c r="CM67" s="131"/>
      <c r="CN67" s="32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</row>
    <row r="68" spans="1:115" ht="324" customHeight="1" outlineLevel="1" thickTop="1" thickBot="1" x14ac:dyDescent="0.3">
      <c r="A68" s="97" t="s">
        <v>52</v>
      </c>
      <c r="B68" s="116" t="s">
        <v>1127</v>
      </c>
      <c r="C68" s="102" t="s">
        <v>93</v>
      </c>
      <c r="D68" s="69">
        <f t="shared" si="26"/>
        <v>6</v>
      </c>
      <c r="E68" s="69">
        <f t="shared" si="27"/>
        <v>8</v>
      </c>
      <c r="F68" s="104"/>
      <c r="G68" s="104"/>
      <c r="H68" s="70"/>
      <c r="I68" s="70"/>
      <c r="J68" s="73"/>
      <c r="K68" s="23" t="s">
        <v>1128</v>
      </c>
      <c r="L68" s="160"/>
      <c r="M68" s="160"/>
      <c r="N68" s="160"/>
      <c r="O68" s="240">
        <v>4</v>
      </c>
      <c r="P68" s="160"/>
      <c r="Q68" s="160"/>
      <c r="R68" s="240">
        <v>1</v>
      </c>
      <c r="S68" s="160"/>
      <c r="T68" s="86">
        <v>1</v>
      </c>
      <c r="U68" s="76">
        <v>1</v>
      </c>
      <c r="V68" s="28"/>
      <c r="W68" s="363"/>
      <c r="X68" s="320" t="s">
        <v>267</v>
      </c>
      <c r="Y68" s="117" t="s">
        <v>1129</v>
      </c>
      <c r="Z68" s="68" t="s">
        <v>29</v>
      </c>
      <c r="AA68" s="69">
        <f t="shared" si="28"/>
        <v>2.5</v>
      </c>
      <c r="AB68" s="69">
        <f t="shared" si="29"/>
        <v>2.5</v>
      </c>
      <c r="AC68" s="171"/>
      <c r="AD68" s="22" t="s">
        <v>45</v>
      </c>
      <c r="AE68" s="74"/>
      <c r="AF68" s="944"/>
      <c r="AG68" s="173"/>
      <c r="AH68" s="173" t="s">
        <v>1130</v>
      </c>
      <c r="AI68" s="155"/>
      <c r="AJ68" s="84">
        <v>1</v>
      </c>
      <c r="AK68" s="155"/>
      <c r="AL68" s="155"/>
      <c r="AM68" s="155"/>
      <c r="AN68" s="155"/>
      <c r="AO68" s="84">
        <v>1</v>
      </c>
      <c r="AP68" s="155"/>
      <c r="AQ68" s="155"/>
      <c r="AR68" s="941">
        <v>1</v>
      </c>
      <c r="AS68" s="241"/>
      <c r="AT68" s="363"/>
      <c r="AV68" s="946" t="s">
        <v>84</v>
      </c>
      <c r="AW68" s="147" t="s">
        <v>36</v>
      </c>
      <c r="AX68" s="148">
        <f t="shared" si="30"/>
        <v>10</v>
      </c>
      <c r="AY68" s="148">
        <f t="shared" si="31"/>
        <v>10</v>
      </c>
      <c r="AZ68" s="149"/>
      <c r="BA68" s="150" t="s">
        <v>68</v>
      </c>
      <c r="BB68" s="151"/>
      <c r="BC68" s="151"/>
      <c r="BD68" s="149"/>
      <c r="BE68" s="152" t="s">
        <v>85</v>
      </c>
      <c r="BF68" s="696"/>
      <c r="BG68" s="696"/>
      <c r="BH68" s="696"/>
      <c r="BI68" s="696"/>
      <c r="BJ68" s="696"/>
      <c r="BK68" s="153">
        <v>2</v>
      </c>
      <c r="BL68" s="166"/>
      <c r="BM68" s="153">
        <v>4</v>
      </c>
      <c r="BN68" s="461"/>
      <c r="BO68" s="884">
        <v>1</v>
      </c>
      <c r="BP68" s="207"/>
      <c r="BQ68" s="363"/>
      <c r="BR68" s="311" t="s">
        <v>247</v>
      </c>
      <c r="BS68" s="117" t="s">
        <v>1131</v>
      </c>
      <c r="BT68" s="102" t="s">
        <v>29</v>
      </c>
      <c r="BU68" s="69">
        <f t="shared" si="32"/>
        <v>0.5</v>
      </c>
      <c r="BV68" s="69">
        <f t="shared" si="33"/>
        <v>2.5</v>
      </c>
      <c r="BW68" s="315"/>
      <c r="BX68" s="22" t="s">
        <v>45</v>
      </c>
      <c r="BY68" s="316"/>
      <c r="BZ68" s="72" t="s">
        <v>42</v>
      </c>
      <c r="CA68" s="73"/>
      <c r="CB68" s="23" t="s">
        <v>1132</v>
      </c>
      <c r="CC68" s="302"/>
      <c r="CD68" s="240">
        <v>1</v>
      </c>
      <c r="CE68" s="302"/>
      <c r="CF68" s="301"/>
      <c r="CG68" s="160"/>
      <c r="CH68" s="302"/>
      <c r="CI68" s="302"/>
      <c r="CJ68" s="302"/>
      <c r="CK68" s="234">
        <v>1</v>
      </c>
      <c r="CL68" s="142">
        <v>1</v>
      </c>
      <c r="CM68" s="22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3"/>
    </row>
    <row r="69" spans="1:115" ht="346.5" customHeight="1" outlineLevel="1" thickTop="1" thickBot="1" x14ac:dyDescent="0.3">
      <c r="A69" s="97" t="s">
        <v>52</v>
      </c>
      <c r="B69" s="117" t="s">
        <v>1133</v>
      </c>
      <c r="C69" s="102" t="s">
        <v>93</v>
      </c>
      <c r="D69" s="69">
        <f t="shared" si="26"/>
        <v>0</v>
      </c>
      <c r="E69" s="69">
        <f t="shared" si="27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335" t="s">
        <v>1135</v>
      </c>
      <c r="Z69" s="68" t="s">
        <v>29</v>
      </c>
      <c r="AA69" s="69">
        <f t="shared" si="28"/>
        <v>2</v>
      </c>
      <c r="AB69" s="69">
        <f t="shared" si="29"/>
        <v>2</v>
      </c>
      <c r="AC69" s="171"/>
      <c r="AD69" s="22" t="s">
        <v>45</v>
      </c>
      <c r="AE69" s="919"/>
      <c r="AF69" s="944"/>
      <c r="AG69" s="173"/>
      <c r="AH69" s="173" t="s">
        <v>57</v>
      </c>
      <c r="AI69" s="155"/>
      <c r="AJ69" s="155"/>
      <c r="AK69" s="155"/>
      <c r="AL69" s="155"/>
      <c r="AM69" s="155"/>
      <c r="AN69" s="144"/>
      <c r="AO69" s="84">
        <v>1</v>
      </c>
      <c r="AP69" s="155"/>
      <c r="AQ69" s="155"/>
      <c r="AR69" s="941">
        <v>1</v>
      </c>
      <c r="AS69" s="241"/>
      <c r="AT69" s="363"/>
      <c r="AV69" s="946" t="s">
        <v>84</v>
      </c>
      <c r="AW69" s="147" t="s">
        <v>93</v>
      </c>
      <c r="AX69" s="148">
        <f t="shared" si="30"/>
        <v>6</v>
      </c>
      <c r="AY69" s="148">
        <f t="shared" si="31"/>
        <v>6</v>
      </c>
      <c r="AZ69" s="149"/>
      <c r="BA69" s="150" t="s">
        <v>68</v>
      </c>
      <c r="BB69" s="151"/>
      <c r="BC69" s="151"/>
      <c r="BD69" s="149"/>
      <c r="BE69" s="152" t="s">
        <v>85</v>
      </c>
      <c r="BF69" s="696"/>
      <c r="BG69" s="696"/>
      <c r="BH69" s="696"/>
      <c r="BI69" s="696"/>
      <c r="BJ69" s="696"/>
      <c r="BK69" s="166"/>
      <c r="BL69" s="166"/>
      <c r="BM69" s="153">
        <v>3</v>
      </c>
      <c r="BN69" s="155"/>
      <c r="BO69" s="884">
        <v>1</v>
      </c>
      <c r="BP69" s="207"/>
      <c r="BQ69" s="363"/>
      <c r="BR69" s="311" t="s">
        <v>247</v>
      </c>
      <c r="BS69" s="117" t="s">
        <v>258</v>
      </c>
      <c r="BT69" s="102" t="s">
        <v>29</v>
      </c>
      <c r="BU69" s="69">
        <f t="shared" si="32"/>
        <v>4.5</v>
      </c>
      <c r="BV69" s="69">
        <f t="shared" si="33"/>
        <v>4.5</v>
      </c>
      <c r="BW69" s="315"/>
      <c r="BX69" s="22" t="s">
        <v>68</v>
      </c>
      <c r="BY69" s="316"/>
      <c r="BZ69" s="70"/>
      <c r="CA69" s="73"/>
      <c r="CB69" s="23" t="s">
        <v>259</v>
      </c>
      <c r="CC69" s="240">
        <v>1</v>
      </c>
      <c r="CD69" s="160"/>
      <c r="CE69" s="83"/>
      <c r="CF69" s="302"/>
      <c r="CG69" s="83"/>
      <c r="CH69" s="83"/>
      <c r="CI69" s="240">
        <v>2</v>
      </c>
      <c r="CJ69" s="83"/>
      <c r="CK69" s="83"/>
      <c r="CL69" s="142">
        <v>1</v>
      </c>
      <c r="CM69" s="28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ht="313.95" customHeight="1" outlineLevel="1" thickBot="1" x14ac:dyDescent="0.3">
      <c r="A70" s="97" t="s">
        <v>52</v>
      </c>
      <c r="B70" s="387" t="s">
        <v>466</v>
      </c>
      <c r="C70" s="102" t="s">
        <v>93</v>
      </c>
      <c r="D70" s="69">
        <f t="shared" si="26"/>
        <v>0</v>
      </c>
      <c r="E70" s="69">
        <f t="shared" si="27"/>
        <v>0</v>
      </c>
      <c r="F70" s="82"/>
      <c r="G70" s="22" t="s">
        <v>63</v>
      </c>
      <c r="H70" s="105"/>
      <c r="I70" s="12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363"/>
      <c r="X70" s="320" t="s">
        <v>267</v>
      </c>
      <c r="Y70" s="117" t="s">
        <v>1136</v>
      </c>
      <c r="Z70" s="68" t="s">
        <v>29</v>
      </c>
      <c r="AA70" s="69">
        <f t="shared" si="28"/>
        <v>0</v>
      </c>
      <c r="AB70" s="69">
        <f t="shared" si="29"/>
        <v>0</v>
      </c>
      <c r="AC70" s="171"/>
      <c r="AD70" s="122" t="s">
        <v>77</v>
      </c>
      <c r="AE70" s="939" t="s">
        <v>50</v>
      </c>
      <c r="AF70" s="944"/>
      <c r="AG70" s="173"/>
      <c r="AH70" s="118" t="s">
        <v>91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941">
        <v>2</v>
      </c>
      <c r="AS70" s="241"/>
      <c r="AT70" s="363"/>
      <c r="AU70" s="101" t="s">
        <v>55</v>
      </c>
      <c r="AV70" s="146" t="s">
        <v>99</v>
      </c>
      <c r="AW70" s="147" t="s">
        <v>93</v>
      </c>
      <c r="AX70" s="148">
        <f t="shared" si="30"/>
        <v>0</v>
      </c>
      <c r="AY70" s="148">
        <f t="shared" si="31"/>
        <v>0</v>
      </c>
      <c r="AZ70" s="149"/>
      <c r="BA70" s="163" t="s">
        <v>73</v>
      </c>
      <c r="BB70" s="164" t="s">
        <v>50</v>
      </c>
      <c r="BC70" s="151"/>
      <c r="BD70" s="149"/>
      <c r="BE70" s="165" t="s">
        <v>100</v>
      </c>
      <c r="BF70" s="150"/>
      <c r="BG70" s="150"/>
      <c r="BH70" s="150"/>
      <c r="BI70" s="150"/>
      <c r="BJ70" s="150"/>
      <c r="BK70" s="154"/>
      <c r="BL70" s="154"/>
      <c r="BM70" s="166"/>
      <c r="BN70" s="155"/>
      <c r="BO70" s="156">
        <v>1</v>
      </c>
      <c r="BP70" s="77"/>
      <c r="BQ70" s="363"/>
      <c r="BR70" s="311" t="s">
        <v>247</v>
      </c>
      <c r="BS70" s="117" t="s">
        <v>1137</v>
      </c>
      <c r="BT70" s="102" t="s">
        <v>36</v>
      </c>
      <c r="BU70" s="69">
        <f t="shared" si="32"/>
        <v>0.5</v>
      </c>
      <c r="BV70" s="69">
        <f t="shared" si="33"/>
        <v>0.5</v>
      </c>
      <c r="BW70" s="315"/>
      <c r="BX70" s="22" t="s">
        <v>45</v>
      </c>
      <c r="BY70" s="316"/>
      <c r="BZ70" s="70"/>
      <c r="CA70" s="940" t="s">
        <v>590</v>
      </c>
      <c r="CB70" s="70"/>
      <c r="CC70" s="83"/>
      <c r="CD70" s="240">
        <v>1</v>
      </c>
      <c r="CE70" s="160"/>
      <c r="CF70" s="302"/>
      <c r="CG70" s="83"/>
      <c r="CH70" s="83"/>
      <c r="CI70" s="83"/>
      <c r="CJ70" s="83"/>
      <c r="CK70" s="83"/>
      <c r="CL70" s="142">
        <v>1</v>
      </c>
      <c r="CM70" s="22"/>
      <c r="CN70" s="363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</row>
    <row r="71" spans="1:115" ht="329.4" customHeight="1" outlineLevel="1" x14ac:dyDescent="0.3">
      <c r="A71" s="97" t="s">
        <v>52</v>
      </c>
      <c r="B71" s="117" t="s">
        <v>1138</v>
      </c>
      <c r="C71" s="102" t="s">
        <v>93</v>
      </c>
      <c r="D71" s="69">
        <f t="shared" si="26"/>
        <v>0</v>
      </c>
      <c r="E71" s="69">
        <f t="shared" si="27"/>
        <v>0</v>
      </c>
      <c r="F71" s="82"/>
      <c r="G71" s="22" t="s">
        <v>45</v>
      </c>
      <c r="H71" s="118"/>
      <c r="I71" s="118"/>
      <c r="J71" s="110" t="s">
        <v>13</v>
      </c>
      <c r="K71" s="172" t="s">
        <v>1139</v>
      </c>
      <c r="L71" s="155"/>
      <c r="M71" s="155"/>
      <c r="N71" s="155"/>
      <c r="O71" s="155"/>
      <c r="P71" s="155"/>
      <c r="Q71" s="155"/>
      <c r="R71" s="155"/>
      <c r="S71" s="155"/>
      <c r="T71" s="155"/>
      <c r="U71" s="76">
        <v>1</v>
      </c>
      <c r="V71" s="107"/>
      <c r="W71" s="363"/>
      <c r="X71" s="320" t="s">
        <v>267</v>
      </c>
      <c r="Y71" s="117" t="s">
        <v>1140</v>
      </c>
      <c r="Z71" s="68" t="s">
        <v>29</v>
      </c>
      <c r="AA71" s="69">
        <f t="shared" si="28"/>
        <v>1.5</v>
      </c>
      <c r="AB71" s="69">
        <f t="shared" si="29"/>
        <v>1.5</v>
      </c>
      <c r="AC71" s="321"/>
      <c r="AD71" s="322" t="s">
        <v>45</v>
      </c>
      <c r="AE71" s="118"/>
      <c r="AF71" s="118"/>
      <c r="AG71" s="173"/>
      <c r="AH71" s="23" t="s">
        <v>177</v>
      </c>
      <c r="AI71" s="155"/>
      <c r="AJ71" s="84">
        <v>1</v>
      </c>
      <c r="AK71" s="144"/>
      <c r="AL71" s="84">
        <v>1</v>
      </c>
      <c r="AM71" s="155"/>
      <c r="AN71" s="155"/>
      <c r="AO71" s="155"/>
      <c r="AP71" s="155"/>
      <c r="AQ71" s="155"/>
      <c r="AR71" s="142">
        <v>1</v>
      </c>
      <c r="AS71" s="241"/>
      <c r="AT71" s="363"/>
      <c r="AU71" s="656" t="s">
        <v>140</v>
      </c>
      <c r="AV71" s="210" t="s">
        <v>141</v>
      </c>
      <c r="AW71" s="147" t="s">
        <v>93</v>
      </c>
      <c r="AX71" s="148">
        <f>0.5*(BF71+BG71+BH71)+BI71+BK71+2*(BL71+BM71)</f>
        <v>5</v>
      </c>
      <c r="AY71" s="148">
        <f>BF71*0.5+BG71*0.5+BH71*0.5+BI71+BJ71+BK71+2*(BL71+BM71+BN71)</f>
        <v>5</v>
      </c>
      <c r="AZ71" s="211"/>
      <c r="BA71" s="22" t="s">
        <v>63</v>
      </c>
      <c r="BB71" s="212"/>
      <c r="BC71" s="72" t="s">
        <v>42</v>
      </c>
      <c r="BD71" s="213"/>
      <c r="BE71" s="205" t="s">
        <v>142</v>
      </c>
      <c r="BF71" s="330"/>
      <c r="BG71" s="330"/>
      <c r="BH71" s="461"/>
      <c r="BI71" s="85">
        <v>5</v>
      </c>
      <c r="BJ71" s="461"/>
      <c r="BK71" s="461"/>
      <c r="BL71" s="330"/>
      <c r="BM71" s="330"/>
      <c r="BN71" s="461"/>
      <c r="BO71" s="507">
        <v>1</v>
      </c>
      <c r="BP71" s="99"/>
      <c r="BQ71" s="108"/>
      <c r="BR71" s="311" t="s">
        <v>247</v>
      </c>
      <c r="BS71" s="117" t="s">
        <v>1141</v>
      </c>
      <c r="BT71" s="102" t="s">
        <v>36</v>
      </c>
      <c r="BU71" s="69">
        <f t="shared" si="32"/>
        <v>3</v>
      </c>
      <c r="BV71" s="69">
        <f t="shared" si="33"/>
        <v>3</v>
      </c>
      <c r="BW71" s="82"/>
      <c r="BX71" s="22" t="s">
        <v>45</v>
      </c>
      <c r="BY71" s="103"/>
      <c r="BZ71" s="74"/>
      <c r="CA71" s="172"/>
      <c r="CB71" s="172" t="s">
        <v>1132</v>
      </c>
      <c r="CC71" s="155"/>
      <c r="CD71" s="160"/>
      <c r="CE71" s="155"/>
      <c r="CF71" s="84">
        <v>1</v>
      </c>
      <c r="CG71" s="160"/>
      <c r="CH71" s="155"/>
      <c r="CI71" s="84">
        <v>1</v>
      </c>
      <c r="CJ71" s="160"/>
      <c r="CK71" s="155"/>
      <c r="CL71" s="142">
        <v>1</v>
      </c>
      <c r="CM71" s="22"/>
      <c r="CN71" s="363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</row>
    <row r="72" spans="1:115" s="62" customFormat="1" ht="174.6" outlineLevel="1" thickBot="1" x14ac:dyDescent="0.3">
      <c r="A72" s="97" t="s">
        <v>52</v>
      </c>
      <c r="B72" s="391" t="s">
        <v>1142</v>
      </c>
      <c r="C72" s="102" t="s">
        <v>93</v>
      </c>
      <c r="D72" s="69">
        <f t="shared" si="26"/>
        <v>0</v>
      </c>
      <c r="E72" s="69">
        <f t="shared" si="27"/>
        <v>0</v>
      </c>
      <c r="F72" s="268"/>
      <c r="G72" s="393" t="s">
        <v>63</v>
      </c>
      <c r="H72" s="393"/>
      <c r="I72" s="119" t="s">
        <v>42</v>
      </c>
      <c r="J72" s="268"/>
      <c r="K72" s="268" t="s">
        <v>536</v>
      </c>
      <c r="L72" s="660"/>
      <c r="M72" s="660"/>
      <c r="N72" s="660"/>
      <c r="O72" s="660"/>
      <c r="P72" s="660"/>
      <c r="Q72" s="660"/>
      <c r="R72" s="660"/>
      <c r="S72" s="660"/>
      <c r="T72" s="660"/>
      <c r="U72" s="76">
        <v>1</v>
      </c>
      <c r="V72" s="77"/>
      <c r="W72" s="363"/>
      <c r="X72" s="320" t="s">
        <v>267</v>
      </c>
      <c r="Y72" s="117" t="s">
        <v>1143</v>
      </c>
      <c r="Z72" s="68" t="s">
        <v>29</v>
      </c>
      <c r="AA72" s="69">
        <f t="shared" si="28"/>
        <v>1.5</v>
      </c>
      <c r="AB72" s="69">
        <f t="shared" si="29"/>
        <v>1.5</v>
      </c>
      <c r="AC72" s="73"/>
      <c r="AD72" s="22" t="s">
        <v>45</v>
      </c>
      <c r="AE72" s="103"/>
      <c r="AF72" s="103"/>
      <c r="AG72" s="23"/>
      <c r="AH72" s="23" t="s">
        <v>1144</v>
      </c>
      <c r="AI72" s="155"/>
      <c r="AJ72" s="155"/>
      <c r="AK72" s="84">
        <v>1</v>
      </c>
      <c r="AL72" s="155"/>
      <c r="AM72" s="155"/>
      <c r="AN72" s="84">
        <v>1</v>
      </c>
      <c r="AO72" s="155"/>
      <c r="AP72" s="155"/>
      <c r="AQ72" s="155"/>
      <c r="AR72" s="142">
        <v>1</v>
      </c>
      <c r="AS72" s="190"/>
      <c r="AT72" s="363"/>
      <c r="BQ72" s="108"/>
      <c r="BR72" s="311" t="s">
        <v>247</v>
      </c>
      <c r="BS72" s="293" t="s">
        <v>1145</v>
      </c>
      <c r="BT72" s="381" t="s">
        <v>36</v>
      </c>
      <c r="BU72" s="170">
        <f t="shared" si="32"/>
        <v>3</v>
      </c>
      <c r="BV72" s="170">
        <f t="shared" si="33"/>
        <v>3</v>
      </c>
      <c r="BW72" s="195"/>
      <c r="BX72" s="197" t="s">
        <v>45</v>
      </c>
      <c r="BY72" s="1186" t="s">
        <v>1146</v>
      </c>
      <c r="BZ72" s="255"/>
      <c r="CA72" s="735"/>
      <c r="CB72" s="695" t="s">
        <v>57</v>
      </c>
      <c r="CC72" s="951">
        <v>2</v>
      </c>
      <c r="CD72" s="419"/>
      <c r="CE72" s="419"/>
      <c r="CF72" s="951">
        <v>2</v>
      </c>
      <c r="CG72" s="419"/>
      <c r="CH72" s="419"/>
      <c r="CI72" s="419"/>
      <c r="CJ72" s="419"/>
      <c r="CK72" s="419"/>
      <c r="CL72" s="142">
        <v>1</v>
      </c>
      <c r="CM72" s="22"/>
      <c r="CN72" s="363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</row>
    <row r="73" spans="1:115" s="62" customFormat="1" ht="189" customHeight="1" outlineLevel="1" thickBot="1" x14ac:dyDescent="0.45">
      <c r="A73" s="97" t="s">
        <v>52</v>
      </c>
      <c r="B73" s="117" t="s">
        <v>1147</v>
      </c>
      <c r="C73" s="68" t="s">
        <v>93</v>
      </c>
      <c r="D73" s="69">
        <f>0.5*(L73+M73+N73)+O73+Q73+2*(R73+S73)</f>
        <v>0</v>
      </c>
      <c r="E73" s="69">
        <f>L73*0.5+M73*0.5+N73*0.5+O73+P73+Q73+2*(R73+S73+T73)</f>
        <v>0</v>
      </c>
      <c r="F73" s="23"/>
      <c r="G73" s="23" t="s">
        <v>45</v>
      </c>
      <c r="H73" s="103"/>
      <c r="I73" s="103"/>
      <c r="J73" s="110" t="s">
        <v>13</v>
      </c>
      <c r="K73" s="172" t="s">
        <v>57</v>
      </c>
      <c r="L73" s="159"/>
      <c r="M73" s="159"/>
      <c r="N73" s="159"/>
      <c r="O73" s="159"/>
      <c r="P73" s="159"/>
      <c r="Q73" s="159"/>
      <c r="R73" s="159"/>
      <c r="S73" s="159"/>
      <c r="T73" s="159"/>
      <c r="U73" s="76">
        <v>1</v>
      </c>
      <c r="V73" s="107"/>
      <c r="W73" s="363"/>
      <c r="X73" s="320" t="s">
        <v>267</v>
      </c>
      <c r="Y73" s="138" t="s">
        <v>1148</v>
      </c>
      <c r="Z73" s="68" t="s">
        <v>29</v>
      </c>
      <c r="AA73" s="69">
        <f t="shared" si="28"/>
        <v>0</v>
      </c>
      <c r="AB73" s="69">
        <f t="shared" si="29"/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346">
        <v>1</v>
      </c>
      <c r="AS73" s="131"/>
      <c r="AT73" s="363"/>
      <c r="BQ73" s="108"/>
      <c r="BR73" s="311" t="s">
        <v>247</v>
      </c>
      <c r="BS73" s="947" t="s">
        <v>1149</v>
      </c>
      <c r="BT73" s="68" t="s">
        <v>36</v>
      </c>
      <c r="BU73" s="69">
        <f t="shared" si="32"/>
        <v>0.5</v>
      </c>
      <c r="BV73" s="69">
        <f t="shared" si="33"/>
        <v>0.5</v>
      </c>
      <c r="BW73" s="82"/>
      <c r="BX73" s="22" t="s">
        <v>45</v>
      </c>
      <c r="BY73" s="74"/>
      <c r="BZ73" s="948"/>
      <c r="CA73" s="695"/>
      <c r="CB73" s="695" t="s">
        <v>57</v>
      </c>
      <c r="CC73" s="949"/>
      <c r="CD73" s="951">
        <v>1</v>
      </c>
      <c r="CE73" s="949"/>
      <c r="CF73" s="1187"/>
      <c r="CG73" s="949"/>
      <c r="CH73" s="949"/>
      <c r="CI73" s="949"/>
      <c r="CJ73" s="949"/>
      <c r="CK73" s="949"/>
      <c r="CL73" s="952">
        <v>1</v>
      </c>
      <c r="CM73" s="22"/>
      <c r="CN73" s="363"/>
    </row>
    <row r="74" spans="1:115" s="62" customFormat="1" ht="166.95" customHeight="1" outlineLevel="1" thickBot="1" x14ac:dyDescent="0.3">
      <c r="A74" s="97" t="s">
        <v>52</v>
      </c>
      <c r="B74" s="117" t="s">
        <v>1150</v>
      </c>
      <c r="C74" s="102" t="s">
        <v>93</v>
      </c>
      <c r="D74" s="69">
        <f>0.5*(L74+M74+N74)+O74+Q74+2*(R74+S74)</f>
        <v>0</v>
      </c>
      <c r="E74" s="69">
        <f>L74*0.5+M74*0.5+N74*0.5+O74+P74+Q74+2*(R74+S74+T74)</f>
        <v>0</v>
      </c>
      <c r="F74" s="103"/>
      <c r="G74" s="22" t="s">
        <v>68</v>
      </c>
      <c r="H74" s="70"/>
      <c r="I74" s="70"/>
      <c r="J74" s="73"/>
      <c r="K74" s="23" t="s">
        <v>528</v>
      </c>
      <c r="L74" s="160"/>
      <c r="M74" s="160"/>
      <c r="N74" s="160"/>
      <c r="O74" s="160"/>
      <c r="P74" s="160"/>
      <c r="Q74" s="160"/>
      <c r="R74" s="160"/>
      <c r="S74" s="160"/>
      <c r="T74" s="160"/>
      <c r="U74" s="76">
        <v>1</v>
      </c>
      <c r="V74" s="107"/>
      <c r="W74" s="363"/>
      <c r="X74" s="108"/>
      <c r="Y74" s="179" t="s">
        <v>789</v>
      </c>
      <c r="Z74" s="102" t="s">
        <v>29</v>
      </c>
      <c r="AA74" s="69">
        <f>0.5*(AI74+AJ74+AK74)+AL74+AN74+2*(AO74+AP74)</f>
        <v>0</v>
      </c>
      <c r="AB74" s="69">
        <f>AI74*0.5+AJ74*0.5+AK74*0.5+AL74+AM74+AN74+2*(AO74+AP74+AQ74)</f>
        <v>0</v>
      </c>
      <c r="AC74" s="225"/>
      <c r="AD74" s="738" t="s">
        <v>73</v>
      </c>
      <c r="AE74" s="646" t="s">
        <v>50</v>
      </c>
      <c r="AF74" s="225"/>
      <c r="AG74" s="222"/>
      <c r="AH74" s="131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224">
        <v>1</v>
      </c>
      <c r="AS74" s="28"/>
      <c r="AT74" s="363"/>
      <c r="BQ74" s="108"/>
      <c r="BR74" s="108"/>
      <c r="BU74" s="953"/>
      <c r="BV74" s="953"/>
      <c r="CN74" s="363"/>
    </row>
    <row r="75" spans="1:115" s="62" customFormat="1" ht="180.6" customHeight="1" outlineLevel="1" thickTop="1" thickBot="1" x14ac:dyDescent="0.3">
      <c r="A75" s="97" t="s">
        <v>52</v>
      </c>
      <c r="B75" s="387" t="s">
        <v>1151</v>
      </c>
      <c r="C75" s="102" t="s">
        <v>311</v>
      </c>
      <c r="D75" s="69">
        <f>0.5*(L75+M75+N75)+O75+Q75+2*(R75+S75)</f>
        <v>3.5</v>
      </c>
      <c r="E75" s="69">
        <f>L75*0.5+M75*0.5+N75*0.5+O75+P75+Q75+2*(R75+S75+T75)</f>
        <v>5.5</v>
      </c>
      <c r="F75" s="22"/>
      <c r="G75" s="22" t="s">
        <v>63</v>
      </c>
      <c r="H75" s="118"/>
      <c r="I75" s="118"/>
      <c r="J75" s="173"/>
      <c r="K75" s="173"/>
      <c r="L75" s="84">
        <v>1</v>
      </c>
      <c r="M75" s="155"/>
      <c r="N75" s="155"/>
      <c r="O75" s="84">
        <v>1</v>
      </c>
      <c r="P75" s="155"/>
      <c r="Q75" s="155"/>
      <c r="R75" s="84">
        <v>1</v>
      </c>
      <c r="S75" s="360"/>
      <c r="T75" s="86">
        <v>1</v>
      </c>
      <c r="U75" s="156">
        <v>1</v>
      </c>
      <c r="V75" s="77"/>
      <c r="W75" s="363"/>
      <c r="AT75" s="363"/>
      <c r="BQ75" s="108"/>
      <c r="BR75" s="108"/>
      <c r="BU75" s="953"/>
      <c r="BV75" s="953"/>
      <c r="CN75" s="363"/>
      <c r="CO75" s="108"/>
      <c r="CP75" s="108"/>
      <c r="CQ75" s="108"/>
      <c r="CR75" s="953"/>
      <c r="CS75" s="953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172.2" customHeight="1" outlineLevel="1" thickTop="1" x14ac:dyDescent="0.25">
      <c r="A76" s="97" t="s">
        <v>52</v>
      </c>
      <c r="B76" s="117" t="s">
        <v>1152</v>
      </c>
      <c r="C76" s="102" t="s">
        <v>311</v>
      </c>
      <c r="D76" s="69">
        <f>0.5*(L76+M76+N76)+O76+Q76+2*(R76+S76)</f>
        <v>2</v>
      </c>
      <c r="E76" s="69">
        <f>L76*0.5+M76*0.5+N76*0.5+O76+P76+Q76+2*(R76+S76+T76)</f>
        <v>2</v>
      </c>
      <c r="F76" s="103"/>
      <c r="G76" s="22" t="s">
        <v>68</v>
      </c>
      <c r="H76" s="22"/>
      <c r="I76" s="103"/>
      <c r="J76" s="73"/>
      <c r="K76" s="23" t="s">
        <v>448</v>
      </c>
      <c r="L76" s="155"/>
      <c r="M76" s="155"/>
      <c r="N76" s="155"/>
      <c r="O76" s="155"/>
      <c r="P76" s="155"/>
      <c r="Q76" s="155"/>
      <c r="R76" s="84">
        <v>1</v>
      </c>
      <c r="S76" s="155"/>
      <c r="T76" s="155"/>
      <c r="U76" s="76">
        <v>1</v>
      </c>
      <c r="V76" s="74"/>
      <c r="W76" s="108"/>
      <c r="AT76" s="363"/>
      <c r="BQ76" s="108"/>
      <c r="BR76" s="108"/>
      <c r="BU76" s="953"/>
      <c r="BV76" s="953"/>
      <c r="CN76" s="363"/>
      <c r="CO76" s="108"/>
      <c r="CP76" s="108"/>
      <c r="CQ76" s="108"/>
      <c r="CR76" s="635"/>
      <c r="CS76" s="635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46.4" customHeight="1" outlineLevel="1" x14ac:dyDescent="0.25">
      <c r="A77" s="363"/>
      <c r="D77" s="953"/>
      <c r="E77" s="953"/>
      <c r="T77" s="108"/>
      <c r="U77" s="108"/>
      <c r="V77" s="108"/>
      <c r="W77" s="108"/>
      <c r="AT77" s="363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7.399999999999999" outlineLevel="1" x14ac:dyDescent="0.25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399999999999999" outlineLevel="1" x14ac:dyDescent="0.25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U79" s="953" t="s">
        <v>1153</v>
      </c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/>
      <c r="BV80" s="953"/>
      <c r="CN80" s="363"/>
      <c r="CO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B82" s="108"/>
      <c r="C82" s="108"/>
      <c r="D82" s="635"/>
      <c r="E82" s="635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635"/>
      <c r="BV84" s="635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25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399999999999999" x14ac:dyDescent="0.2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 x14ac:dyDescent="0.25">
      <c r="A90" s="55" t="s">
        <v>148</v>
      </c>
      <c r="B90" s="39" t="s">
        <v>1154</v>
      </c>
      <c r="C90" s="40" t="s">
        <v>29</v>
      </c>
      <c r="D90" s="41">
        <f t="shared" ref="D90:D98" si="38">0.5*(L90+M90+N90)+O90+Q90+2*(R90+S90)</f>
        <v>0</v>
      </c>
      <c r="E90" s="42">
        <f t="shared" ref="E90:E98" si="39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SUMIFS(L97:L118,C97:C118,C90)</f>
        <v>0</v>
      </c>
      <c r="M90" s="44">
        <f>SUMIFS(M97:M118,C97:C118,C90)</f>
        <v>0</v>
      </c>
      <c r="N90" s="44">
        <f>SUMIFS(N97:N118,C97:C118,C90)</f>
        <v>0</v>
      </c>
      <c r="O90" s="44">
        <f>SUMIFS(O97:O118,C97:C118,C90)</f>
        <v>0</v>
      </c>
      <c r="P90" s="44">
        <f>SUMIFS(P97:P118,C97:C118,C90)</f>
        <v>0</v>
      </c>
      <c r="Q90" s="44">
        <f>SUMIFS(Q97:Q118,C97:C118,C90)</f>
        <v>0</v>
      </c>
      <c r="R90" s="44">
        <f>SUMIFS(R97:R118,C97:C118,C90)</f>
        <v>0</v>
      </c>
      <c r="S90" s="44">
        <f>SUMIFS(S97:S118,C97:C118,C90)</f>
        <v>0</v>
      </c>
      <c r="T90" s="44">
        <f>SUMIFS(T97:T118,C97:C118,C90)</f>
        <v>0</v>
      </c>
      <c r="U90" s="45"/>
      <c r="V90" s="46">
        <f>SUM(U92:U118)</f>
        <v>11</v>
      </c>
      <c r="W90" s="59"/>
      <c r="X90" s="55" t="s">
        <v>145</v>
      </c>
      <c r="Y90" s="39" t="s">
        <v>1155</v>
      </c>
      <c r="Z90" s="40" t="s">
        <v>29</v>
      </c>
      <c r="AA90" s="41">
        <f t="shared" ref="AA90:AA99" si="40">0.5*(AI90+AJ90+AK90)+AL90+AN90+2*(AO90+AP90)</f>
        <v>15</v>
      </c>
      <c r="AB90" s="42">
        <f t="shared" ref="AB90:AB99" si="41">AI90*0.5+AJ90*0.5+AK90*0.5+AL90+AM90+AN90+2*(AO90+AP90+AQ90)</f>
        <v>19</v>
      </c>
      <c r="AC90" s="43"/>
      <c r="AD90" s="39"/>
      <c r="AE90" s="43"/>
      <c r="AF90" s="43"/>
      <c r="AG90" s="43"/>
      <c r="AH90" s="43"/>
      <c r="AI90" s="44">
        <f>SUMIFS(AI93:AI121,Z93:Z121,Z90)</f>
        <v>2</v>
      </c>
      <c r="AJ90" s="44">
        <f>SUMIFS(AJ93:AJ121,Z93:Z121,Z90)</f>
        <v>2</v>
      </c>
      <c r="AK90" s="44">
        <f>SUMIFS(AK93:AK121,Z93:Z121,Z90)</f>
        <v>0</v>
      </c>
      <c r="AL90" s="44">
        <f>SUMIFS(AL93:AL121,Z93:Z121,Z90)</f>
        <v>1</v>
      </c>
      <c r="AM90" s="44">
        <f>SUMIFS(AM93:AM121,Z93:Z121,Z90)</f>
        <v>2</v>
      </c>
      <c r="AN90" s="44">
        <f>SUMIFS(AN93:AN121,Z93:Z121,Z90)</f>
        <v>0</v>
      </c>
      <c r="AO90" s="44">
        <f>SUMIFS(AO93:AO121,Z93:Z121,Z90)</f>
        <v>6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8</v>
      </c>
      <c r="AT90" s="36"/>
      <c r="AU90" s="55" t="s">
        <v>150</v>
      </c>
      <c r="AV90" s="56" t="s">
        <v>341</v>
      </c>
      <c r="AW90" s="40" t="s">
        <v>29</v>
      </c>
      <c r="AX90" s="41">
        <f t="shared" ref="AX90:AX104" si="42">0.5*(BF90+BG90+BH90)+BI90+BK90+2*(BL90+BM90)</f>
        <v>4.5</v>
      </c>
      <c r="AY90" s="42">
        <f t="shared" ref="AY90:AY104" si="43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13</v>
      </c>
      <c r="BQ90" s="363"/>
      <c r="BR90" s="753" t="s">
        <v>148</v>
      </c>
      <c r="BS90" s="56" t="s">
        <v>1156</v>
      </c>
      <c r="BT90" s="40" t="s">
        <v>29</v>
      </c>
      <c r="BU90" s="41">
        <f>0.5*(CC90+CD90+CE90)+CF90+CH90+2*(CI90+CJ90)</f>
        <v>2.5</v>
      </c>
      <c r="BV90" s="42">
        <f t="shared" ref="BV90:BV101" si="44">CC90*0.5+CD90*0.5+CE90*0.5+CF90+CG90+CH90+2*(CI90+CJ90+CK90)</f>
        <v>4.5</v>
      </c>
      <c r="BW90" s="43"/>
      <c r="BX90" s="39"/>
      <c r="BY90" s="43"/>
      <c r="BZ90" s="43"/>
      <c r="CA90" s="43"/>
      <c r="CB90" s="43"/>
      <c r="CC90" s="44">
        <f>SUMIFS(CC100:CC115,BT100:BT115,BT90)</f>
        <v>1</v>
      </c>
      <c r="CD90" s="44">
        <f>SUMIFS(CD100:CD115,BT100:BT115,BT90)</f>
        <v>0</v>
      </c>
      <c r="CE90" s="44">
        <f>SUMIFS(CE100:CE115,BT100:BT115,BT90)</f>
        <v>0</v>
      </c>
      <c r="CF90" s="44">
        <f>SUMIFS(CF100:CF115,BT100:BT115,BT90)</f>
        <v>2</v>
      </c>
      <c r="CG90" s="44">
        <f>SUMIFS(CG100:CG115,BT100:BT115,BT90)</f>
        <v>0</v>
      </c>
      <c r="CH90" s="44">
        <f>SUMIFS(CH100:CH115,BT100:BT115,BT90)</f>
        <v>0</v>
      </c>
      <c r="CI90" s="44">
        <f>SUMIFS(CI100:CI115,BT100:BT115,BT90)</f>
        <v>0</v>
      </c>
      <c r="CJ90" s="44">
        <f>SUMIFS(CJ100:CJ115,BT100:BT115,BT90)</f>
        <v>0</v>
      </c>
      <c r="CK90" s="44">
        <f>SUMIFS(CK100:CK115,BT100:BT115,BT90)</f>
        <v>1</v>
      </c>
      <c r="CL90" s="45"/>
      <c r="CM90" s="46">
        <f>SUM(CL92:CL118)</f>
        <v>10</v>
      </c>
      <c r="CN90" s="363"/>
      <c r="CO90" s="753" t="s">
        <v>27</v>
      </c>
      <c r="CP90" s="56" t="s">
        <v>1157</v>
      </c>
      <c r="CQ90" s="40" t="s">
        <v>29</v>
      </c>
      <c r="CR90" s="41">
        <f t="shared" ref="CR90:CR93" si="45">0.5*(CZ90+DA90+DB90)+DC90+DE90+2*(DF90+DG90)</f>
        <v>1.5</v>
      </c>
      <c r="CS90" s="42">
        <f t="shared" ref="CS90:CS93" si="46">CZ90*0.5+DA90*0.5+DB90*0.5+DC90+DD90+DE90+2*(DF90+DG90+DH90)</f>
        <v>1.5</v>
      </c>
      <c r="CT90" s="43"/>
      <c r="CU90" s="39"/>
      <c r="CV90" s="43"/>
      <c r="CW90" s="43"/>
      <c r="CX90" s="43"/>
      <c r="CY90" s="43"/>
      <c r="CZ90" s="44">
        <f>SUMIFS(CZ94:CZ110,CQ94:CQ110,CQ90)</f>
        <v>3</v>
      </c>
      <c r="DA90" s="44">
        <f>SUMIFS(DA95:DA110,CQ95:CQ110,CQ90)</f>
        <v>0</v>
      </c>
      <c r="DB90" s="44">
        <f>SUMIFS(DB95:DB110,CQ95:CQ110,CQ90)</f>
        <v>0</v>
      </c>
      <c r="DC90" s="44">
        <f>SUMIFS(DC95:DC110,CQ95:CQ110,CQ90)</f>
        <v>0</v>
      </c>
      <c r="DD90" s="44">
        <f>SUMIFS(DD95:DD110,CQ95:CQ110,CQ90)</f>
        <v>0</v>
      </c>
      <c r="DE90" s="44">
        <f>SUMIFS(DE95:DE110,CQ95:CQ110,CQ90)</f>
        <v>0</v>
      </c>
      <c r="DF90" s="44">
        <f>SUMIFS(DF95:DF110,CQ95:CQ110,CQ90)</f>
        <v>0</v>
      </c>
      <c r="DG90" s="44">
        <f>SUMIFS(DG95:DG110,CQ95:CQ110,CQ90)</f>
        <v>0</v>
      </c>
      <c r="DH90" s="44">
        <f>SUMIFS(DH95:DH110,CQ95:CQ110,CQ90)</f>
        <v>0</v>
      </c>
      <c r="DI90" s="45"/>
      <c r="DJ90" s="46">
        <f>SUM(DI94:DI118)</f>
        <v>4</v>
      </c>
    </row>
    <row r="91" spans="1:114" s="62" customFormat="1" ht="33" x14ac:dyDescent="0.25">
      <c r="A91" s="55" t="s">
        <v>154</v>
      </c>
      <c r="B91" s="39"/>
      <c r="C91" s="40" t="s">
        <v>36</v>
      </c>
      <c r="D91" s="41">
        <f t="shared" si="38"/>
        <v>0</v>
      </c>
      <c r="E91" s="42">
        <f t="shared" si="39"/>
        <v>0</v>
      </c>
      <c r="F91" s="39"/>
      <c r="G91" s="39"/>
      <c r="H91" s="39"/>
      <c r="I91" s="39"/>
      <c r="J91" s="39"/>
      <c r="K91" s="39"/>
      <c r="L91" s="44">
        <f>SUMIFS(L97:L118,C97:C118,C91)</f>
        <v>0</v>
      </c>
      <c r="M91" s="44">
        <f>SUMIFS(M97:M118,C97:C118,C91)</f>
        <v>0</v>
      </c>
      <c r="N91" s="44">
        <f>SUMIFS(N97:N118,C97:C118,C91)</f>
        <v>0</v>
      </c>
      <c r="O91" s="44">
        <f>SUMIFS(O97:O118,C97:C118,C91)</f>
        <v>0</v>
      </c>
      <c r="P91" s="44">
        <f>SUMIFS(P97:P118,C97:C118,C91)</f>
        <v>0</v>
      </c>
      <c r="Q91" s="44">
        <f>SUMIFS(Q97:Q118,C97:C118,C91)</f>
        <v>0</v>
      </c>
      <c r="R91" s="44">
        <f>SUMIFS(R97:R118,C97:C118,C91)</f>
        <v>0</v>
      </c>
      <c r="S91" s="44">
        <f>SUMIFS(S97:S118,C97:C118,C91)</f>
        <v>0</v>
      </c>
      <c r="T91" s="44">
        <f>SUMIFS(T97:T118,C97:C118,C91)</f>
        <v>0</v>
      </c>
      <c r="U91" s="45"/>
      <c r="V91" s="46"/>
      <c r="W91" s="32"/>
      <c r="X91" s="537" t="s">
        <v>1158</v>
      </c>
      <c r="Y91" s="56"/>
      <c r="Z91" s="40" t="s">
        <v>36</v>
      </c>
      <c r="AA91" s="41">
        <f t="shared" si="40"/>
        <v>3</v>
      </c>
      <c r="AB91" s="42">
        <f t="shared" si="41"/>
        <v>3</v>
      </c>
      <c r="AC91" s="39"/>
      <c r="AD91" s="39"/>
      <c r="AE91" s="39"/>
      <c r="AF91" s="39"/>
      <c r="AG91" s="39"/>
      <c r="AH91" s="39"/>
      <c r="AI91" s="44">
        <f>SUMIFS(AI93:AI121,Z93:Z121,Z91)</f>
        <v>0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3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154</v>
      </c>
      <c r="AV91" s="39"/>
      <c r="AW91" s="40" t="s">
        <v>36</v>
      </c>
      <c r="AX91" s="41">
        <f t="shared" si="42"/>
        <v>9</v>
      </c>
      <c r="AY91" s="42">
        <f t="shared" si="43"/>
        <v>11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5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55" t="s">
        <v>153</v>
      </c>
      <c r="BS91" s="39"/>
      <c r="BT91" s="40" t="s">
        <v>36</v>
      </c>
      <c r="BU91" s="41">
        <f>0.5*(CC91+CD91+CE91)+CF91+CH91+2*(CI91+CJ91)</f>
        <v>0</v>
      </c>
      <c r="BV91" s="42">
        <f t="shared" si="44"/>
        <v>0</v>
      </c>
      <c r="BW91" s="39"/>
      <c r="BX91" s="39"/>
      <c r="BY91" s="39"/>
      <c r="BZ91" s="39"/>
      <c r="CA91" s="39"/>
      <c r="CB91" s="39"/>
      <c r="CC91" s="44">
        <f>SUMIFS(CC100:CC115,BT100:BT115,BT91)</f>
        <v>0</v>
      </c>
      <c r="CD91" s="44">
        <f>SUMIFS(CD100:CD115,BT100:BT115,BT91)</f>
        <v>0</v>
      </c>
      <c r="CE91" s="44">
        <f>SUMIFS(CE100:CE115,BT100:BT115,BT91)</f>
        <v>0</v>
      </c>
      <c r="CF91" s="44">
        <f>SUMIFS(CF100:CF115,BT100:BT115,BT91)</f>
        <v>0</v>
      </c>
      <c r="CG91" s="44">
        <f>SUMIFS(CG100:CG115,BT100:BT115,BT91)</f>
        <v>0</v>
      </c>
      <c r="CH91" s="44">
        <f>SUMIFS(CH100:CH115,BT100:BT115,BT91)</f>
        <v>0</v>
      </c>
      <c r="CI91" s="44">
        <f>SUMIFS(CI100:CI115,BT100:BT115,BT91)</f>
        <v>0</v>
      </c>
      <c r="CJ91" s="44">
        <f>SUMIFS(CJ100:CJ115,BT100:BT115,BT91)</f>
        <v>0</v>
      </c>
      <c r="CK91" s="44">
        <f>SUMIFS(CK100:CK115,BT100:BT115,BT91)</f>
        <v>0</v>
      </c>
      <c r="CL91" s="45"/>
      <c r="CM91" s="46"/>
      <c r="CN91" s="363"/>
      <c r="CO91" s="55" t="s">
        <v>35</v>
      </c>
      <c r="CP91" s="39"/>
      <c r="CQ91" s="40" t="s">
        <v>36</v>
      </c>
      <c r="CR91" s="41">
        <f t="shared" si="45"/>
        <v>0</v>
      </c>
      <c r="CS91" s="42">
        <f t="shared" si="46"/>
        <v>0</v>
      </c>
      <c r="CT91" s="39"/>
      <c r="CU91" s="39"/>
      <c r="CV91" s="39"/>
      <c r="CW91" s="39"/>
      <c r="CX91" s="39"/>
      <c r="CY91" s="39"/>
      <c r="CZ91" s="44">
        <f>SUMIFS(CZ95:CZ110,CQ95:CQ110,CQ91)</f>
        <v>0</v>
      </c>
      <c r="DA91" s="44">
        <f>SUMIFS(DA95:DA110,CQ95:CQ110,CQ91)</f>
        <v>0</v>
      </c>
      <c r="DB91" s="44">
        <f>SUMIFS(DB95:DB110,CQ95:CQ110,CQ91)</f>
        <v>0</v>
      </c>
      <c r="DC91" s="44">
        <f>SUMIFS(DC95:DC110,CQ95:CQ110,CQ91)</f>
        <v>0</v>
      </c>
      <c r="DD91" s="44">
        <f>SUMIFS(DD95:DD110,CQ95:CQ110,CQ91)</f>
        <v>0</v>
      </c>
      <c r="DE91" s="44">
        <f>SUMIFS(DE95:DE110,CQ95:CQ110,CQ91)</f>
        <v>0</v>
      </c>
      <c r="DF91" s="44">
        <f>SUMIFS(DF95:DF110,CQ95:CQ110,CQ91)</f>
        <v>0</v>
      </c>
      <c r="DG91" s="44">
        <f>SUMIFS(DG95:DG110,CQ95:CQ110,CQ91)</f>
        <v>0</v>
      </c>
      <c r="DH91" s="44">
        <f>SUMIFS(DH95:DH110,CQ95:CQ110,CQ91)</f>
        <v>0</v>
      </c>
      <c r="DI91" s="45"/>
      <c r="DJ91" s="46"/>
    </row>
    <row r="92" spans="1:114" s="62" customFormat="1" ht="283.2" customHeight="1" outlineLevel="1" thickBot="1" x14ac:dyDescent="0.45">
      <c r="A92" s="97" t="s">
        <v>52</v>
      </c>
      <c r="B92" s="116" t="s">
        <v>1159</v>
      </c>
      <c r="C92" s="68" t="s">
        <v>29</v>
      </c>
      <c r="D92" s="69">
        <f t="shared" si="38"/>
        <v>7</v>
      </c>
      <c r="E92" s="69">
        <f t="shared" si="39"/>
        <v>7</v>
      </c>
      <c r="F92" s="82"/>
      <c r="G92" s="22" t="s">
        <v>182</v>
      </c>
      <c r="H92" s="105"/>
      <c r="I92" s="105"/>
      <c r="J92" s="187"/>
      <c r="K92" s="23" t="s">
        <v>272</v>
      </c>
      <c r="L92" s="160"/>
      <c r="M92" s="160"/>
      <c r="N92" s="169"/>
      <c r="O92" s="84">
        <v>7</v>
      </c>
      <c r="P92" s="160"/>
      <c r="Q92" s="160"/>
      <c r="R92" s="160"/>
      <c r="S92" s="160"/>
      <c r="T92" s="160"/>
      <c r="U92" s="76">
        <v>1</v>
      </c>
      <c r="V92" s="190"/>
      <c r="W92" s="363"/>
      <c r="X92" s="97" t="s">
        <v>52</v>
      </c>
      <c r="Y92" s="130" t="s">
        <v>1160</v>
      </c>
      <c r="Z92" s="68" t="s">
        <v>29</v>
      </c>
      <c r="AA92" s="69">
        <f t="shared" si="40"/>
        <v>4</v>
      </c>
      <c r="AB92" s="69">
        <f t="shared" si="41"/>
        <v>4</v>
      </c>
      <c r="AC92" s="99"/>
      <c r="AD92" s="22" t="s">
        <v>54</v>
      </c>
      <c r="AE92" s="99"/>
      <c r="AF92" s="99"/>
      <c r="AG92" s="99"/>
      <c r="AH92" s="131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350">
        <v>1</v>
      </c>
      <c r="AS92" s="99"/>
      <c r="AT92" s="363"/>
      <c r="AU92" s="97" t="s">
        <v>52</v>
      </c>
      <c r="AV92" s="130" t="s">
        <v>163</v>
      </c>
      <c r="AW92" s="102" t="s">
        <v>29</v>
      </c>
      <c r="AX92" s="69">
        <f t="shared" si="42"/>
        <v>4</v>
      </c>
      <c r="AY92" s="69">
        <f t="shared" si="43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44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86</v>
      </c>
      <c r="CP92" s="278" t="s">
        <v>349</v>
      </c>
      <c r="CQ92" s="102" t="s">
        <v>29</v>
      </c>
      <c r="CR92" s="69">
        <f t="shared" si="45"/>
        <v>2</v>
      </c>
      <c r="CS92" s="69">
        <f t="shared" si="46"/>
        <v>2</v>
      </c>
      <c r="CT92" s="222"/>
      <c r="CU92" s="131" t="s">
        <v>63</v>
      </c>
      <c r="CV92" s="546"/>
      <c r="CW92" s="131"/>
      <c r="CX92" s="131"/>
      <c r="CY92" s="140" t="s">
        <v>3</v>
      </c>
      <c r="CZ92" s="141">
        <v>4</v>
      </c>
      <c r="DA92" s="131"/>
      <c r="DB92" s="131"/>
      <c r="DC92" s="131"/>
      <c r="DD92" s="131"/>
      <c r="DE92" s="131"/>
      <c r="DF92" s="131"/>
      <c r="DG92" s="131"/>
      <c r="DH92" s="131"/>
      <c r="DI92" s="142">
        <v>1</v>
      </c>
      <c r="DJ92" s="68"/>
    </row>
    <row r="93" spans="1:114" ht="335.4" customHeight="1" outlineLevel="1" thickTop="1" thickBot="1" x14ac:dyDescent="0.45">
      <c r="A93" s="97" t="s">
        <v>52</v>
      </c>
      <c r="B93" s="114" t="s">
        <v>307</v>
      </c>
      <c r="C93" s="68" t="s">
        <v>29</v>
      </c>
      <c r="D93" s="69">
        <f t="shared" si="38"/>
        <v>5</v>
      </c>
      <c r="E93" s="69">
        <f t="shared" si="39"/>
        <v>5</v>
      </c>
      <c r="F93" s="82"/>
      <c r="G93" s="22" t="s">
        <v>233</v>
      </c>
      <c r="H93" s="105"/>
      <c r="I93" s="72" t="s">
        <v>42</v>
      </c>
      <c r="J93" s="187"/>
      <c r="K93" s="23" t="s">
        <v>283</v>
      </c>
      <c r="L93" s="84">
        <v>2</v>
      </c>
      <c r="M93" s="160"/>
      <c r="N93" s="169"/>
      <c r="O93" s="160"/>
      <c r="P93" s="160"/>
      <c r="Q93" s="160"/>
      <c r="R93" s="84">
        <v>2</v>
      </c>
      <c r="S93" s="160"/>
      <c r="T93" s="160"/>
      <c r="U93" s="76">
        <v>1</v>
      </c>
      <c r="V93" s="77"/>
      <c r="W93" s="363"/>
      <c r="X93" s="97" t="s">
        <v>52</v>
      </c>
      <c r="Y93" s="117" t="s">
        <v>354</v>
      </c>
      <c r="Z93" s="68" t="s">
        <v>29</v>
      </c>
      <c r="AA93" s="69">
        <f>0.5*(AI93+AJ93+AK93)+AL93+AN93+2*(AO93+AP93)</f>
        <v>0</v>
      </c>
      <c r="AB93" s="69">
        <f>AI93*0.5+AJ93*0.5+AK93*0.5+AL93+AM93+AN93+2*(AO93+AP93+AQ93)</f>
        <v>0</v>
      </c>
      <c r="AC93" s="22"/>
      <c r="AD93" s="104" t="s">
        <v>63</v>
      </c>
      <c r="AE93" s="104"/>
      <c r="AF93" s="72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142">
        <v>1</v>
      </c>
      <c r="AS93" s="107"/>
      <c r="AT93" s="363"/>
      <c r="AU93" s="97" t="s">
        <v>52</v>
      </c>
      <c r="AV93" s="138" t="s">
        <v>379</v>
      </c>
      <c r="AW93" s="68" t="s">
        <v>29</v>
      </c>
      <c r="AX93" s="69">
        <f t="shared" si="42"/>
        <v>3.5</v>
      </c>
      <c r="AY93" s="69">
        <f t="shared" si="43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179" t="s">
        <v>1162</v>
      </c>
      <c r="BT93" s="102" t="s">
        <v>29</v>
      </c>
      <c r="BU93" s="102">
        <v>0</v>
      </c>
      <c r="BV93" s="102">
        <f t="shared" si="44"/>
        <v>0.5</v>
      </c>
      <c r="BW93" s="244"/>
      <c r="BX93" s="956" t="s">
        <v>77</v>
      </c>
      <c r="BY93" s="885" t="s">
        <v>74</v>
      </c>
      <c r="BZ93" s="246"/>
      <c r="CA93" s="222"/>
      <c r="CB93" s="131" t="s">
        <v>1163</v>
      </c>
      <c r="CC93" s="403"/>
      <c r="CD93" s="86">
        <v>1</v>
      </c>
      <c r="CE93" s="403"/>
      <c r="CF93" s="403"/>
      <c r="CG93" s="403"/>
      <c r="CH93" s="403"/>
      <c r="CI93" s="403"/>
      <c r="CJ93" s="403"/>
      <c r="CK93" s="403"/>
      <c r="CL93" s="350">
        <v>1</v>
      </c>
      <c r="CM93" s="99"/>
      <c r="CO93" s="137" t="s">
        <v>86</v>
      </c>
      <c r="CP93" s="278" t="s">
        <v>357</v>
      </c>
      <c r="CQ93" s="102" t="s">
        <v>29</v>
      </c>
      <c r="CR93" s="69">
        <f t="shared" si="45"/>
        <v>1</v>
      </c>
      <c r="CS93" s="69">
        <f t="shared" si="46"/>
        <v>1</v>
      </c>
      <c r="CT93" s="222"/>
      <c r="CU93" s="131" t="s">
        <v>68</v>
      </c>
      <c r="CV93" s="546"/>
      <c r="CW93" s="131"/>
      <c r="CX93" s="131"/>
      <c r="CY93" s="140" t="s">
        <v>3</v>
      </c>
      <c r="CZ93" s="141">
        <v>2</v>
      </c>
      <c r="DA93" s="131"/>
      <c r="DB93" s="131"/>
      <c r="DC93" s="131"/>
      <c r="DD93" s="131"/>
      <c r="DE93" s="131"/>
      <c r="DF93" s="131"/>
      <c r="DG93" s="131"/>
      <c r="DH93" s="131"/>
      <c r="DI93" s="142">
        <v>1</v>
      </c>
      <c r="DJ93" s="68"/>
    </row>
    <row r="94" spans="1:114" ht="306.60000000000002" customHeight="1" outlineLevel="1" thickTop="1" thickBot="1" x14ac:dyDescent="0.45">
      <c r="A94" s="97" t="s">
        <v>52</v>
      </c>
      <c r="B94" s="117" t="s">
        <v>1164</v>
      </c>
      <c r="C94" s="68" t="s">
        <v>36</v>
      </c>
      <c r="D94" s="69">
        <f t="shared" si="38"/>
        <v>1</v>
      </c>
      <c r="E94" s="69">
        <f t="shared" si="39"/>
        <v>1</v>
      </c>
      <c r="F94" s="82"/>
      <c r="G94" s="22" t="s">
        <v>68</v>
      </c>
      <c r="H94" s="22"/>
      <c r="I94" s="103"/>
      <c r="J94" s="173"/>
      <c r="K94" s="173" t="s">
        <v>57</v>
      </c>
      <c r="L94" s="83"/>
      <c r="M94" s="83"/>
      <c r="N94" s="83"/>
      <c r="O94" s="84">
        <v>1</v>
      </c>
      <c r="P94" s="83"/>
      <c r="Q94" s="83"/>
      <c r="R94" s="83"/>
      <c r="S94" s="83"/>
      <c r="T94" s="83"/>
      <c r="U94" s="76">
        <v>1</v>
      </c>
      <c r="V94" s="347"/>
      <c r="W94" s="363"/>
      <c r="X94" s="284" t="s">
        <v>222</v>
      </c>
      <c r="Y94" s="117" t="s">
        <v>1165</v>
      </c>
      <c r="Z94" s="68" t="s">
        <v>29</v>
      </c>
      <c r="AA94" s="69">
        <f>0.5*(AI94+AJ94+AK94)+AL94+AN94+2*(AO94+AP94)</f>
        <v>4</v>
      </c>
      <c r="AB94" s="69">
        <f>AI94*0.5+AJ94*0.5+AK94*0.5+AL94+AM94+AN94+2*(AO94+AP94+AQ94)</f>
        <v>4</v>
      </c>
      <c r="AC94" s="22"/>
      <c r="AD94" s="104" t="s">
        <v>45</v>
      </c>
      <c r="AE94" s="145"/>
      <c r="AF94" s="957"/>
      <c r="AG94" s="145"/>
      <c r="AH94" s="172" t="s">
        <v>1166</v>
      </c>
      <c r="AI94" s="958"/>
      <c r="AJ94" s="958"/>
      <c r="AK94" s="958"/>
      <c r="AL94" s="958"/>
      <c r="AM94" s="958"/>
      <c r="AN94" s="155"/>
      <c r="AO94" s="240">
        <v>2</v>
      </c>
      <c r="AP94" s="155"/>
      <c r="AQ94" s="155"/>
      <c r="AR94" s="142">
        <v>1</v>
      </c>
      <c r="AS94" s="241"/>
      <c r="AT94" s="363"/>
      <c r="AU94" s="97" t="s">
        <v>52</v>
      </c>
      <c r="AV94" s="413" t="s">
        <v>386</v>
      </c>
      <c r="AW94" s="102" t="s">
        <v>29</v>
      </c>
      <c r="AX94" s="69">
        <f t="shared" si="42"/>
        <v>1</v>
      </c>
      <c r="AY94" s="69">
        <f t="shared" si="43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82" t="s">
        <v>381</v>
      </c>
      <c r="BT94" s="102" t="s">
        <v>29</v>
      </c>
      <c r="BU94" s="102">
        <f t="shared" ref="BU94:BU101" si="47">0.5*(CC94+CD94+CE94)+CF94+CH94+2*(CI94+CJ94)</f>
        <v>0</v>
      </c>
      <c r="BV94" s="102">
        <f t="shared" si="44"/>
        <v>0</v>
      </c>
      <c r="BW94" s="103"/>
      <c r="BX94" s="22" t="s">
        <v>68</v>
      </c>
      <c r="BY94" s="70"/>
      <c r="BZ94" s="70"/>
      <c r="CA94" s="73"/>
      <c r="CB94" s="73"/>
      <c r="CC94" s="155"/>
      <c r="CD94" s="155"/>
      <c r="CE94" s="155"/>
      <c r="CF94" s="155"/>
      <c r="CG94" s="155"/>
      <c r="CH94" s="155"/>
      <c r="CI94" s="155"/>
      <c r="CJ94" s="155"/>
      <c r="CK94" s="155"/>
      <c r="CL94" s="350">
        <v>1</v>
      </c>
      <c r="CM94" s="99"/>
      <c r="CO94" s="389" t="s">
        <v>365</v>
      </c>
      <c r="CP94" s="98" t="s">
        <v>1167</v>
      </c>
      <c r="CQ94" s="68" t="s">
        <v>29</v>
      </c>
      <c r="CR94" s="69">
        <f>0.5*(CZ94+DA94+DB94)+DC94+DE94+2*(DF94+DG94)</f>
        <v>3.5</v>
      </c>
      <c r="CS94" s="69">
        <f>CZ94*0.5+DA94*0.5+DB94*0.5+DC94+DD94+DE94+2*(DF94+DG94+DH94)</f>
        <v>5.5</v>
      </c>
      <c r="CT94" s="74"/>
      <c r="CU94" s="225" t="s">
        <v>68</v>
      </c>
      <c r="CV94" s="140" t="s">
        <v>3</v>
      </c>
      <c r="CW94" s="74"/>
      <c r="CX94" s="940" t="s">
        <v>590</v>
      </c>
      <c r="CY94" s="131" t="s">
        <v>367</v>
      </c>
      <c r="CZ94" s="85">
        <v>1</v>
      </c>
      <c r="DA94" s="318"/>
      <c r="DB94" s="390"/>
      <c r="DC94" s="85">
        <v>1</v>
      </c>
      <c r="DD94" s="390"/>
      <c r="DE94" s="390"/>
      <c r="DF94" s="85">
        <v>1</v>
      </c>
      <c r="DG94" s="390"/>
      <c r="DH94" s="86">
        <v>1</v>
      </c>
      <c r="DI94" s="142">
        <v>1</v>
      </c>
      <c r="DJ94" s="74"/>
    </row>
    <row r="95" spans="1:114" s="62" customFormat="1" ht="243" customHeight="1" outlineLevel="1" thickTop="1" thickBot="1" x14ac:dyDescent="0.45">
      <c r="A95" s="97" t="s">
        <v>52</v>
      </c>
      <c r="B95" s="116" t="s">
        <v>1168</v>
      </c>
      <c r="C95" s="68" t="s">
        <v>36</v>
      </c>
      <c r="D95" s="69">
        <f t="shared" si="38"/>
        <v>2</v>
      </c>
      <c r="E95" s="69">
        <f t="shared" si="39"/>
        <v>2</v>
      </c>
      <c r="F95" s="82"/>
      <c r="G95" s="22" t="s">
        <v>68</v>
      </c>
      <c r="H95" s="103"/>
      <c r="I95" s="103"/>
      <c r="J95" s="82"/>
      <c r="K95" s="23" t="s">
        <v>57</v>
      </c>
      <c r="L95" s="302"/>
      <c r="M95" s="302"/>
      <c r="N95" s="302"/>
      <c r="O95" s="302"/>
      <c r="P95" s="302"/>
      <c r="Q95" s="302"/>
      <c r="R95" s="84">
        <v>1</v>
      </c>
      <c r="S95" s="302"/>
      <c r="T95" s="959"/>
      <c r="U95" s="76">
        <v>1</v>
      </c>
      <c r="V95" s="77"/>
      <c r="W95" s="363"/>
      <c r="X95" s="284" t="s">
        <v>222</v>
      </c>
      <c r="Y95" s="387" t="s">
        <v>1169</v>
      </c>
      <c r="Z95" s="68" t="s">
        <v>29</v>
      </c>
      <c r="AA95" s="69">
        <f>0.5*(AI95+AJ95+AK95)+AL95+AN95+2*(AO95+AP95)</f>
        <v>1</v>
      </c>
      <c r="AB95" s="69">
        <f>AI95*0.5+AJ95*0.5+AK95*0.5+AL95+AM95+AN95+2*(AO95+AP95+AQ95)</f>
        <v>2</v>
      </c>
      <c r="AC95" s="200"/>
      <c r="AD95" s="960"/>
      <c r="AE95" s="960"/>
      <c r="AF95" s="960"/>
      <c r="AG95" s="960"/>
      <c r="AH95" s="23" t="s">
        <v>636</v>
      </c>
      <c r="AI95" s="314"/>
      <c r="AJ95" s="314"/>
      <c r="AK95" s="314"/>
      <c r="AL95" s="240">
        <v>1</v>
      </c>
      <c r="AM95" s="86">
        <v>1</v>
      </c>
      <c r="AN95" s="314"/>
      <c r="AO95" s="314"/>
      <c r="AP95" s="314"/>
      <c r="AQ95" s="368"/>
      <c r="AR95" s="142">
        <v>1</v>
      </c>
      <c r="AS95" s="241"/>
      <c r="AT95" s="363"/>
      <c r="AU95" s="400" t="s">
        <v>370</v>
      </c>
      <c r="AV95" s="116" t="s">
        <v>1170</v>
      </c>
      <c r="AW95" s="147" t="s">
        <v>29</v>
      </c>
      <c r="AX95" s="148">
        <f t="shared" si="42"/>
        <v>0</v>
      </c>
      <c r="AY95" s="148">
        <f t="shared" si="43"/>
        <v>0</v>
      </c>
      <c r="AZ95" s="82"/>
      <c r="BA95" s="22" t="s">
        <v>68</v>
      </c>
      <c r="BB95" s="70"/>
      <c r="BC95" s="70"/>
      <c r="BD95" s="73"/>
      <c r="BE95" s="23" t="s">
        <v>57</v>
      </c>
      <c r="BF95" s="159"/>
      <c r="BG95" s="159"/>
      <c r="BH95" s="159"/>
      <c r="BI95" s="159"/>
      <c r="BJ95" s="159"/>
      <c r="BK95" s="159"/>
      <c r="BL95" s="159"/>
      <c r="BM95" s="159"/>
      <c r="BN95" s="159"/>
      <c r="BO95" s="142">
        <v>1</v>
      </c>
      <c r="BP95" s="241"/>
      <c r="BR95" s="415" t="s">
        <v>380</v>
      </c>
      <c r="BS95" s="179" t="s">
        <v>1171</v>
      </c>
      <c r="BT95" s="102" t="s">
        <v>29</v>
      </c>
      <c r="BU95" s="102">
        <f t="shared" si="47"/>
        <v>0</v>
      </c>
      <c r="BV95" s="102">
        <f t="shared" si="44"/>
        <v>2</v>
      </c>
      <c r="BW95" s="225"/>
      <c r="BX95" s="225" t="s">
        <v>45</v>
      </c>
      <c r="BY95" s="225"/>
      <c r="BZ95" s="225"/>
      <c r="CA95" s="131"/>
      <c r="CB95" s="131" t="s">
        <v>188</v>
      </c>
      <c r="CC95" s="403"/>
      <c r="CD95" s="403"/>
      <c r="CE95" s="403"/>
      <c r="CF95" s="403"/>
      <c r="CG95" s="403"/>
      <c r="CH95" s="403"/>
      <c r="CI95" s="403"/>
      <c r="CJ95" s="403"/>
      <c r="CK95" s="86">
        <v>1</v>
      </c>
      <c r="CL95" s="350">
        <v>1</v>
      </c>
      <c r="CM95" s="99"/>
      <c r="CO95" s="389" t="s">
        <v>365</v>
      </c>
      <c r="CP95" s="98" t="s">
        <v>1172</v>
      </c>
      <c r="CQ95" s="68" t="s">
        <v>29</v>
      </c>
      <c r="CR95" s="69">
        <f>0.5*(CZ95+DA95+DB95)+DC95+DE95+2*(DF95+DG95)</f>
        <v>0</v>
      </c>
      <c r="CS95" s="69">
        <f>CZ95*0.5+DA95*0.5+DB95*0.5+DC95+DD95+DE95+2*(DF95+DG95+DH95)</f>
        <v>0</v>
      </c>
      <c r="CT95" s="74"/>
      <c r="CU95" s="225" t="s">
        <v>63</v>
      </c>
      <c r="CV95" s="140" t="s">
        <v>3</v>
      </c>
      <c r="CW95" s="74"/>
      <c r="CX95" s="74"/>
      <c r="CY95" s="131" t="s">
        <v>751</v>
      </c>
      <c r="CZ95" s="390"/>
      <c r="DA95" s="144"/>
      <c r="DB95" s="409"/>
      <c r="DC95" s="409"/>
      <c r="DD95" s="409"/>
      <c r="DE95" s="409"/>
      <c r="DF95" s="144"/>
      <c r="DG95" s="390"/>
      <c r="DH95" s="390"/>
      <c r="DI95" s="142">
        <v>1</v>
      </c>
      <c r="DJ95" s="74"/>
    </row>
    <row r="96" spans="1:114" s="62" customFormat="1" ht="328.2" customHeight="1" outlineLevel="1" thickTop="1" thickBot="1" x14ac:dyDescent="0.45">
      <c r="A96" s="97" t="s">
        <v>52</v>
      </c>
      <c r="B96" s="130" t="s">
        <v>1173</v>
      </c>
      <c r="C96" s="68" t="s">
        <v>36</v>
      </c>
      <c r="D96" s="69">
        <f t="shared" si="38"/>
        <v>2.5</v>
      </c>
      <c r="E96" s="69">
        <f t="shared" si="39"/>
        <v>2.5</v>
      </c>
      <c r="F96" s="99"/>
      <c r="G96" s="106" t="s">
        <v>45</v>
      </c>
      <c r="H96" s="178"/>
      <c r="I96" s="99"/>
      <c r="J96" s="99"/>
      <c r="K96" s="131" t="s">
        <v>1174</v>
      </c>
      <c r="L96" s="84">
        <v>1</v>
      </c>
      <c r="M96" s="159"/>
      <c r="N96" s="159"/>
      <c r="O96" s="84">
        <v>2</v>
      </c>
      <c r="P96" s="159"/>
      <c r="Q96" s="159"/>
      <c r="R96" s="159"/>
      <c r="S96" s="159"/>
      <c r="T96" s="159"/>
      <c r="U96" s="100">
        <v>1</v>
      </c>
      <c r="V96" s="99"/>
      <c r="W96" s="363"/>
      <c r="X96" s="284" t="s">
        <v>222</v>
      </c>
      <c r="Y96" s="117" t="s">
        <v>1175</v>
      </c>
      <c r="Z96" s="68" t="s">
        <v>29</v>
      </c>
      <c r="AA96" s="69">
        <f>0.5*(AI96+AJ96+AK96)+AL96+AN96+2*(AO96+AP96)</f>
        <v>0</v>
      </c>
      <c r="AB96" s="69">
        <f>AI96*0.5+AJ96*0.5+AK96*0.5+AL96+AM96+AN96+2*(AO96+AP96+AQ96)</f>
        <v>0</v>
      </c>
      <c r="AC96" s="22"/>
      <c r="AD96" s="22" t="s">
        <v>45</v>
      </c>
      <c r="AE96" s="118"/>
      <c r="AF96" s="72" t="s">
        <v>42</v>
      </c>
      <c r="AG96" s="173"/>
      <c r="AH96" s="173" t="s">
        <v>1176</v>
      </c>
      <c r="AI96" s="155"/>
      <c r="AJ96" s="155"/>
      <c r="AK96" s="155"/>
      <c r="AL96" s="155"/>
      <c r="AM96" s="155"/>
      <c r="AN96" s="155"/>
      <c r="AO96" s="155"/>
      <c r="AP96" s="155"/>
      <c r="AQ96" s="155"/>
      <c r="AR96" s="142">
        <v>1</v>
      </c>
      <c r="AS96" s="107"/>
      <c r="AT96" s="363"/>
      <c r="AU96" s="400" t="s">
        <v>370</v>
      </c>
      <c r="AV96" s="412" t="s">
        <v>1177</v>
      </c>
      <c r="AW96" s="68" t="s">
        <v>36</v>
      </c>
      <c r="AX96" s="69">
        <f t="shared" si="42"/>
        <v>2</v>
      </c>
      <c r="AY96" s="69">
        <f t="shared" si="43"/>
        <v>2</v>
      </c>
      <c r="AZ96" s="82"/>
      <c r="BA96" s="22" t="s">
        <v>68</v>
      </c>
      <c r="BB96" s="118"/>
      <c r="BC96" s="119" t="s">
        <v>42</v>
      </c>
      <c r="BD96" s="173"/>
      <c r="BE96" s="173" t="s">
        <v>57</v>
      </c>
      <c r="BF96" s="155"/>
      <c r="BG96" s="155"/>
      <c r="BH96" s="144"/>
      <c r="BI96" s="84">
        <v>2</v>
      </c>
      <c r="BJ96" s="155"/>
      <c r="BK96" s="155"/>
      <c r="BL96" s="155"/>
      <c r="BM96" s="155"/>
      <c r="BN96" s="155"/>
      <c r="BO96" s="142">
        <v>1</v>
      </c>
      <c r="BP96" s="77"/>
      <c r="BR96" s="415" t="s">
        <v>380</v>
      </c>
      <c r="BS96" s="179" t="s">
        <v>1178</v>
      </c>
      <c r="BT96" s="102" t="s">
        <v>29</v>
      </c>
      <c r="BU96" s="102">
        <f t="shared" si="47"/>
        <v>2</v>
      </c>
      <c r="BV96" s="102">
        <f t="shared" si="44"/>
        <v>4</v>
      </c>
      <c r="BW96" s="225"/>
      <c r="BX96" s="225" t="s">
        <v>45</v>
      </c>
      <c r="BY96" s="225"/>
      <c r="BZ96" s="225"/>
      <c r="CA96" s="131"/>
      <c r="CB96" s="131" t="s">
        <v>1179</v>
      </c>
      <c r="CC96" s="403"/>
      <c r="CD96" s="403"/>
      <c r="CE96" s="403"/>
      <c r="CF96" s="84">
        <v>2</v>
      </c>
      <c r="CG96" s="403"/>
      <c r="CH96" s="403"/>
      <c r="CI96" s="403"/>
      <c r="CJ96" s="403"/>
      <c r="CK96" s="86">
        <v>1</v>
      </c>
      <c r="CL96" s="350">
        <v>1</v>
      </c>
      <c r="CM96" s="99"/>
      <c r="CO96" s="654" t="s">
        <v>651</v>
      </c>
      <c r="CP96" s="130" t="s">
        <v>1180</v>
      </c>
      <c r="CQ96" s="68" t="s">
        <v>29</v>
      </c>
      <c r="CR96" s="69">
        <f>0.5*(CZ96+DA96+DB96)+DC96+DE96+2*(DF96+DG96)</f>
        <v>0</v>
      </c>
      <c r="CS96" s="69">
        <f>CZ96*0.5+DA96*0.5+DB96*0.5+DC96+DD96+DE96+2*(DF96+DG96+DH96)</f>
        <v>0</v>
      </c>
      <c r="CT96" s="99"/>
      <c r="CU96" s="22" t="s">
        <v>45</v>
      </c>
      <c r="CV96" s="99"/>
      <c r="CW96" s="99"/>
      <c r="CX96" s="99"/>
      <c r="CY96" s="99"/>
      <c r="CZ96" s="159"/>
      <c r="DA96" s="159"/>
      <c r="DB96" s="159"/>
      <c r="DC96" s="159"/>
      <c r="DD96" s="159"/>
      <c r="DE96" s="159"/>
      <c r="DF96" s="159"/>
      <c r="DG96" s="159"/>
      <c r="DH96" s="159"/>
      <c r="DI96" s="142">
        <v>1</v>
      </c>
      <c r="DJ96" s="99"/>
    </row>
    <row r="97" spans="1:116" s="62" customFormat="1" ht="335.25" customHeight="1" outlineLevel="1" thickTop="1" thickBot="1" x14ac:dyDescent="0.45">
      <c r="A97" s="97" t="s">
        <v>52</v>
      </c>
      <c r="B97" s="668" t="s">
        <v>1181</v>
      </c>
      <c r="C97" s="68" t="s">
        <v>36</v>
      </c>
      <c r="D97" s="69">
        <f t="shared" si="38"/>
        <v>0</v>
      </c>
      <c r="E97" s="69">
        <f t="shared" si="39"/>
        <v>0</v>
      </c>
      <c r="F97" s="23"/>
      <c r="G97" s="23" t="s">
        <v>182</v>
      </c>
      <c r="H97" s="103"/>
      <c r="I97" s="103"/>
      <c r="J97" s="172"/>
      <c r="K97" s="104" t="s">
        <v>549</v>
      </c>
      <c r="L97" s="159"/>
      <c r="M97" s="159"/>
      <c r="N97" s="159"/>
      <c r="O97" s="159"/>
      <c r="P97" s="159"/>
      <c r="Q97" s="159"/>
      <c r="R97" s="159"/>
      <c r="S97" s="159"/>
      <c r="T97" s="390"/>
      <c r="U97" s="76">
        <v>1</v>
      </c>
      <c r="V97" s="107"/>
      <c r="W97" s="363"/>
      <c r="X97" s="269" t="s">
        <v>206</v>
      </c>
      <c r="Y97" s="328" t="s">
        <v>207</v>
      </c>
      <c r="Z97" s="68" t="s">
        <v>36</v>
      </c>
      <c r="AA97" s="69">
        <f t="shared" si="40"/>
        <v>3</v>
      </c>
      <c r="AB97" s="69">
        <f t="shared" si="41"/>
        <v>3</v>
      </c>
      <c r="AC97" s="213"/>
      <c r="AD97" s="212" t="s">
        <v>68</v>
      </c>
      <c r="AE97" s="212"/>
      <c r="AF97" s="568"/>
      <c r="AG97" s="205"/>
      <c r="AH97" s="205" t="s">
        <v>57</v>
      </c>
      <c r="AI97" s="385"/>
      <c r="AJ97" s="385"/>
      <c r="AK97" s="385"/>
      <c r="AL97" s="385"/>
      <c r="AM97" s="155"/>
      <c r="AN97" s="240">
        <v>3</v>
      </c>
      <c r="AO97" s="385"/>
      <c r="AP97" s="385"/>
      <c r="AQ97" s="385"/>
      <c r="AR97" s="346">
        <v>1</v>
      </c>
      <c r="AS97" s="431"/>
      <c r="AT97" s="363"/>
      <c r="AU97" s="400" t="s">
        <v>370</v>
      </c>
      <c r="AV97" s="130" t="s">
        <v>1182</v>
      </c>
      <c r="AW97" s="68" t="s">
        <v>36</v>
      </c>
      <c r="AX97" s="69">
        <f t="shared" si="42"/>
        <v>0</v>
      </c>
      <c r="AY97" s="69">
        <f t="shared" si="43"/>
        <v>0</v>
      </c>
      <c r="AZ97" s="99"/>
      <c r="BA97" s="225" t="s">
        <v>68</v>
      </c>
      <c r="BB97" s="258"/>
      <c r="BC97" s="258"/>
      <c r="BD97" s="258"/>
      <c r="BE97" s="131" t="s">
        <v>393</v>
      </c>
      <c r="BF97" s="159"/>
      <c r="BG97" s="159"/>
      <c r="BH97" s="159"/>
      <c r="BI97" s="159"/>
      <c r="BJ97" s="159"/>
      <c r="BK97" s="159"/>
      <c r="BL97" s="159"/>
      <c r="BM97" s="159"/>
      <c r="BN97" s="159"/>
      <c r="BO97" s="142">
        <v>1</v>
      </c>
      <c r="BP97" s="107"/>
      <c r="BR97" s="382" t="s">
        <v>350</v>
      </c>
      <c r="BS97" s="348" t="s">
        <v>1183</v>
      </c>
      <c r="BT97" s="102" t="s">
        <v>29</v>
      </c>
      <c r="BU97" s="102">
        <f t="shared" si="47"/>
        <v>0</v>
      </c>
      <c r="BV97" s="102">
        <f t="shared" si="44"/>
        <v>0</v>
      </c>
      <c r="BW97" s="225"/>
      <c r="BX97" s="225" t="s">
        <v>45</v>
      </c>
      <c r="BY97" s="131"/>
      <c r="BZ97" s="225"/>
      <c r="CA97" s="131"/>
      <c r="CB97" s="131" t="s">
        <v>57</v>
      </c>
      <c r="CC97" s="314"/>
      <c r="CD97" s="314"/>
      <c r="CE97" s="314"/>
      <c r="CF97" s="314"/>
      <c r="CG97" s="314"/>
      <c r="CH97" s="314"/>
      <c r="CI97" s="314"/>
      <c r="CJ97" s="314"/>
      <c r="CK97" s="314"/>
      <c r="CL97" s="350">
        <v>1</v>
      </c>
      <c r="CM97" s="99"/>
      <c r="CN97" s="108"/>
      <c r="CO97" s="74"/>
      <c r="CP97" s="116" t="s">
        <v>232</v>
      </c>
      <c r="CQ97" s="102" t="s">
        <v>29</v>
      </c>
      <c r="CR97" s="69">
        <f>0.5*(CZ97+DA97+DB97)+DC97+DE97+2*(DF97+DG97)</f>
        <v>1</v>
      </c>
      <c r="CS97" s="69">
        <f>CZ97*0.5+DA97*0.5+DB97*0.5+DC97+DD97+DE97+2*(DF97+DG97+DH97)</f>
        <v>1</v>
      </c>
      <c r="CT97" s="116"/>
      <c r="CU97" s="22" t="s">
        <v>233</v>
      </c>
      <c r="CV97" s="173" t="s">
        <v>234</v>
      </c>
      <c r="CW97" s="286"/>
      <c r="CX97" s="287"/>
      <c r="CY97" s="140" t="s">
        <v>3</v>
      </c>
      <c r="CZ97" s="84">
        <v>2</v>
      </c>
      <c r="DA97" s="155"/>
      <c r="DB97" s="155"/>
      <c r="DC97" s="155"/>
      <c r="DD97" s="155"/>
      <c r="DE97" s="155"/>
      <c r="DF97" s="155"/>
      <c r="DG97" s="155"/>
      <c r="DH97" s="155"/>
      <c r="DI97" s="142">
        <v>1</v>
      </c>
      <c r="DJ97" s="961"/>
      <c r="DK97" s="108"/>
      <c r="DL97" s="108"/>
    </row>
    <row r="98" spans="1:116" ht="290.39999999999998" customHeight="1" outlineLevel="1" thickTop="1" thickBot="1" x14ac:dyDescent="0.35">
      <c r="A98" s="97" t="s">
        <v>52</v>
      </c>
      <c r="B98" s="387" t="s">
        <v>862</v>
      </c>
      <c r="C98" s="68" t="s">
        <v>36</v>
      </c>
      <c r="D98" s="69">
        <f t="shared" si="38"/>
        <v>0</v>
      </c>
      <c r="E98" s="69">
        <f t="shared" si="39"/>
        <v>0</v>
      </c>
      <c r="F98" s="82"/>
      <c r="G98" s="22" t="s">
        <v>182</v>
      </c>
      <c r="H98" s="103"/>
      <c r="I98" s="119" t="s">
        <v>42</v>
      </c>
      <c r="J98" s="82"/>
      <c r="K98" s="23" t="s">
        <v>551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W98" s="363"/>
      <c r="X98" s="269" t="s">
        <v>206</v>
      </c>
      <c r="Y98" s="138" t="s">
        <v>1184</v>
      </c>
      <c r="Z98" s="68" t="s">
        <v>36</v>
      </c>
      <c r="AA98" s="69">
        <f t="shared" si="40"/>
        <v>0</v>
      </c>
      <c r="AB98" s="69">
        <f t="shared" si="41"/>
        <v>0</v>
      </c>
      <c r="AC98" s="74"/>
      <c r="AD98" s="22" t="s">
        <v>68</v>
      </c>
      <c r="AE98" s="74"/>
      <c r="AF98" s="74"/>
      <c r="AG98" s="74"/>
      <c r="AH98" s="131" t="s">
        <v>193</v>
      </c>
      <c r="AI98" s="403"/>
      <c r="AJ98" s="403"/>
      <c r="AK98" s="403"/>
      <c r="AL98" s="403"/>
      <c r="AM98" s="403"/>
      <c r="AN98" s="403"/>
      <c r="AO98" s="403"/>
      <c r="AP98" s="403"/>
      <c r="AQ98" s="403"/>
      <c r="AR98" s="142">
        <v>1</v>
      </c>
      <c r="AS98" s="74"/>
      <c r="AT98" s="363"/>
      <c r="AU98" s="400" t="s">
        <v>370</v>
      </c>
      <c r="AV98" s="117" t="s">
        <v>1185</v>
      </c>
      <c r="AW98" s="68" t="s">
        <v>36</v>
      </c>
      <c r="AX98" s="69">
        <f t="shared" si="42"/>
        <v>1.5</v>
      </c>
      <c r="AY98" s="69">
        <f t="shared" si="43"/>
        <v>3.5</v>
      </c>
      <c r="AZ98" s="22"/>
      <c r="BA98" s="22" t="s">
        <v>45</v>
      </c>
      <c r="BB98" s="118"/>
      <c r="BC98" s="119" t="s">
        <v>42</v>
      </c>
      <c r="BD98" s="173"/>
      <c r="BE98" s="173" t="s">
        <v>1186</v>
      </c>
      <c r="BF98" s="84">
        <v>1</v>
      </c>
      <c r="BG98" s="169"/>
      <c r="BH98" s="169"/>
      <c r="BI98" s="84">
        <v>1</v>
      </c>
      <c r="BJ98" s="169"/>
      <c r="BK98" s="169"/>
      <c r="BL98" s="169"/>
      <c r="BM98" s="169"/>
      <c r="BN98" s="86">
        <v>1</v>
      </c>
      <c r="BO98" s="142">
        <v>1</v>
      </c>
      <c r="BP98" s="74"/>
      <c r="BR98" s="382" t="s">
        <v>350</v>
      </c>
      <c r="BS98" s="348" t="s">
        <v>1187</v>
      </c>
      <c r="BT98" s="102" t="s">
        <v>29</v>
      </c>
      <c r="BU98" s="102">
        <f t="shared" si="47"/>
        <v>2</v>
      </c>
      <c r="BV98" s="102">
        <f t="shared" si="44"/>
        <v>2</v>
      </c>
      <c r="BW98" s="244"/>
      <c r="BX98" s="225" t="s">
        <v>45</v>
      </c>
      <c r="BY98" s="962"/>
      <c r="BZ98" s="246"/>
      <c r="CA98" s="222"/>
      <c r="CB98" s="131" t="s">
        <v>1188</v>
      </c>
      <c r="CC98" s="403"/>
      <c r="CD98" s="403"/>
      <c r="CE98" s="403"/>
      <c r="CF98" s="403"/>
      <c r="CG98" s="403"/>
      <c r="CH98" s="84">
        <v>2</v>
      </c>
      <c r="CI98" s="403"/>
      <c r="CJ98" s="403"/>
      <c r="CK98" s="403"/>
      <c r="CL98" s="350">
        <v>1</v>
      </c>
      <c r="CM98" s="99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</row>
    <row r="99" spans="1:116" ht="162.75" customHeight="1" outlineLevel="1" thickTop="1" thickBot="1" x14ac:dyDescent="0.45">
      <c r="A99" s="97" t="s">
        <v>52</v>
      </c>
      <c r="B99" s="117" t="s">
        <v>1189</v>
      </c>
      <c r="C99" s="68" t="s">
        <v>36</v>
      </c>
      <c r="D99" s="69">
        <f>0.5*(L99+M99+N99)+O99+Q99+2*(R99+S99)</f>
        <v>0</v>
      </c>
      <c r="E99" s="69">
        <f>L99*0.5+M99*0.5+N99*0.5+O99+P99+Q99+2*(R99+S99+T99)</f>
        <v>0</v>
      </c>
      <c r="F99" s="82"/>
      <c r="G99" s="22" t="s">
        <v>68</v>
      </c>
      <c r="H99" s="546"/>
      <c r="I99" s="22"/>
      <c r="J99" s="110" t="s">
        <v>13</v>
      </c>
      <c r="K99" s="23" t="s">
        <v>514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107"/>
      <c r="W99" s="363"/>
      <c r="X99" s="269" t="s">
        <v>206</v>
      </c>
      <c r="Y99" s="117" t="s">
        <v>221</v>
      </c>
      <c r="Z99" s="68" t="s">
        <v>36</v>
      </c>
      <c r="AA99" s="69">
        <f t="shared" si="40"/>
        <v>0</v>
      </c>
      <c r="AB99" s="69">
        <f t="shared" si="41"/>
        <v>0</v>
      </c>
      <c r="AC99" s="82"/>
      <c r="AD99" s="23" t="s">
        <v>68</v>
      </c>
      <c r="AE99" s="105"/>
      <c r="AF99" s="74"/>
      <c r="AG99" s="187"/>
      <c r="AH99" s="23" t="s">
        <v>57</v>
      </c>
      <c r="AI99" s="155"/>
      <c r="AJ99" s="155"/>
      <c r="AK99" s="155"/>
      <c r="AL99" s="155"/>
      <c r="AM99" s="155"/>
      <c r="AN99" s="155"/>
      <c r="AO99" s="155"/>
      <c r="AP99" s="155"/>
      <c r="AQ99" s="155"/>
      <c r="AR99" s="142">
        <v>1</v>
      </c>
      <c r="AS99" s="107"/>
      <c r="AT99" s="62"/>
      <c r="AU99" s="400" t="s">
        <v>370</v>
      </c>
      <c r="AV99" s="422" t="s">
        <v>1190</v>
      </c>
      <c r="AW99" s="68" t="s">
        <v>36</v>
      </c>
      <c r="AX99" s="148">
        <f t="shared" si="42"/>
        <v>0</v>
      </c>
      <c r="AY99" s="148">
        <f t="shared" si="43"/>
        <v>0</v>
      </c>
      <c r="AZ99" s="82"/>
      <c r="BA99" s="23" t="s">
        <v>45</v>
      </c>
      <c r="BB99" s="82"/>
      <c r="BC99" s="82"/>
      <c r="BD99" s="248"/>
      <c r="BE99" s="172" t="s">
        <v>1191</v>
      </c>
      <c r="BF99" s="155"/>
      <c r="BG99" s="155"/>
      <c r="BH99" s="155"/>
      <c r="BI99" s="155"/>
      <c r="BJ99" s="155"/>
      <c r="BK99" s="155"/>
      <c r="BL99" s="155"/>
      <c r="BM99" s="159"/>
      <c r="BN99" s="159"/>
      <c r="BO99" s="896">
        <v>1</v>
      </c>
      <c r="BP99" s="74"/>
      <c r="BR99" s="382" t="s">
        <v>350</v>
      </c>
      <c r="BS99" s="348" t="s">
        <v>1192</v>
      </c>
      <c r="BT99" s="102" t="s">
        <v>29</v>
      </c>
      <c r="BU99" s="102">
        <f t="shared" si="47"/>
        <v>1</v>
      </c>
      <c r="BV99" s="102">
        <f t="shared" si="44"/>
        <v>3</v>
      </c>
      <c r="BW99" s="244"/>
      <c r="BX99" s="225" t="s">
        <v>45</v>
      </c>
      <c r="BY99" s="963" t="s">
        <v>1193</v>
      </c>
      <c r="BZ99" s="246"/>
      <c r="CA99" s="222"/>
      <c r="CB99" s="131" t="s">
        <v>1194</v>
      </c>
      <c r="CC99" s="403"/>
      <c r="CD99" s="403"/>
      <c r="CE99" s="403"/>
      <c r="CF99" s="84">
        <v>1</v>
      </c>
      <c r="CG99" s="403"/>
      <c r="CH99" s="403"/>
      <c r="CI99" s="403"/>
      <c r="CJ99" s="403"/>
      <c r="CK99" s="86">
        <v>1</v>
      </c>
      <c r="CL99" s="350">
        <v>1</v>
      </c>
      <c r="CM99" s="99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</row>
    <row r="100" spans="1:116" ht="153" customHeight="1" outlineLevel="1" thickTop="1" thickBot="1" x14ac:dyDescent="0.45">
      <c r="A100" s="97" t="s">
        <v>52</v>
      </c>
      <c r="B100" s="117" t="s">
        <v>1195</v>
      </c>
      <c r="C100" s="68" t="s">
        <v>36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82"/>
      <c r="G100" s="22" t="s">
        <v>68</v>
      </c>
      <c r="H100" s="118"/>
      <c r="I100" s="72" t="s">
        <v>42</v>
      </c>
      <c r="J100" s="104"/>
      <c r="K100" s="104" t="s">
        <v>91</v>
      </c>
      <c r="L100" s="155"/>
      <c r="M100" s="155"/>
      <c r="N100" s="155"/>
      <c r="O100" s="155"/>
      <c r="P100" s="155"/>
      <c r="Q100" s="155"/>
      <c r="R100" s="155"/>
      <c r="S100" s="155"/>
      <c r="T100" s="155"/>
      <c r="U100" s="76">
        <v>1</v>
      </c>
      <c r="V100" s="241"/>
      <c r="W100" s="363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62"/>
      <c r="AU100" s="400" t="s">
        <v>370</v>
      </c>
      <c r="AV100" s="387" t="s">
        <v>1196</v>
      </c>
      <c r="AW100" s="68" t="s">
        <v>36</v>
      </c>
      <c r="AX100" s="148">
        <f t="shared" si="42"/>
        <v>2</v>
      </c>
      <c r="AY100" s="148">
        <f t="shared" si="43"/>
        <v>2</v>
      </c>
      <c r="AZ100" s="23"/>
      <c r="BA100" s="23" t="s">
        <v>45</v>
      </c>
      <c r="BB100" s="104"/>
      <c r="BC100" s="119" t="s">
        <v>42</v>
      </c>
      <c r="BD100" s="110" t="s">
        <v>13</v>
      </c>
      <c r="BE100" s="173" t="s">
        <v>1197</v>
      </c>
      <c r="BF100" s="159"/>
      <c r="BG100" s="159"/>
      <c r="BH100" s="159"/>
      <c r="BI100" s="84">
        <v>2</v>
      </c>
      <c r="BJ100" s="159"/>
      <c r="BK100" s="159"/>
      <c r="BL100" s="159"/>
      <c r="BM100" s="159"/>
      <c r="BN100" s="159"/>
      <c r="BO100" s="142">
        <v>1</v>
      </c>
      <c r="BP100" s="208"/>
      <c r="BR100" s="382" t="s">
        <v>350</v>
      </c>
      <c r="BS100" s="117" t="s">
        <v>1198</v>
      </c>
      <c r="BT100" s="102" t="s">
        <v>29</v>
      </c>
      <c r="BU100" s="102">
        <f t="shared" si="47"/>
        <v>2</v>
      </c>
      <c r="BV100" s="102">
        <f t="shared" si="44"/>
        <v>4</v>
      </c>
      <c r="BW100" s="116"/>
      <c r="BX100" s="956" t="s">
        <v>77</v>
      </c>
      <c r="BY100" s="646" t="s">
        <v>280</v>
      </c>
      <c r="BZ100" s="118"/>
      <c r="CA100" s="173"/>
      <c r="CB100" s="173" t="s">
        <v>1199</v>
      </c>
      <c r="CC100" s="155"/>
      <c r="CD100" s="155"/>
      <c r="CE100" s="155"/>
      <c r="CF100" s="84">
        <v>2</v>
      </c>
      <c r="CG100" s="155"/>
      <c r="CH100" s="155"/>
      <c r="CI100" s="155"/>
      <c r="CJ100" s="461"/>
      <c r="CK100" s="86">
        <v>1</v>
      </c>
      <c r="CL100" s="350">
        <v>1</v>
      </c>
      <c r="CM100" s="99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133.94999999999999" customHeight="1" outlineLevel="1" thickTop="1" thickBot="1" x14ac:dyDescent="0.45">
      <c r="A101" s="97" t="s">
        <v>52</v>
      </c>
      <c r="B101" s="116" t="s">
        <v>531</v>
      </c>
      <c r="C101" s="68" t="s">
        <v>36</v>
      </c>
      <c r="D101" s="69">
        <f>0.5*(L101+M101+N101)+O101+Q101+2*(R101+S101)</f>
        <v>0</v>
      </c>
      <c r="E101" s="69">
        <f>L101*0.5+M101*0.5+N101*0.5+O101+P101+Q101+2*(R101+S101+T101)</f>
        <v>0</v>
      </c>
      <c r="F101" s="103"/>
      <c r="G101" s="22" t="s">
        <v>68</v>
      </c>
      <c r="H101" s="82"/>
      <c r="I101" s="103"/>
      <c r="J101" s="73"/>
      <c r="K101" s="23" t="s">
        <v>1200</v>
      </c>
      <c r="L101" s="160"/>
      <c r="M101" s="160"/>
      <c r="N101" s="160"/>
      <c r="O101" s="160"/>
      <c r="P101" s="160"/>
      <c r="Q101" s="160"/>
      <c r="R101" s="160"/>
      <c r="S101" s="160"/>
      <c r="T101" s="160"/>
      <c r="U101" s="76">
        <v>1</v>
      </c>
      <c r="V101" s="190"/>
      <c r="W101" s="363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62"/>
      <c r="AU101" s="400" t="s">
        <v>370</v>
      </c>
      <c r="AV101" s="130" t="s">
        <v>1201</v>
      </c>
      <c r="AW101" s="68" t="s">
        <v>36</v>
      </c>
      <c r="AX101" s="148">
        <f t="shared" si="42"/>
        <v>3.5</v>
      </c>
      <c r="AY101" s="148">
        <f t="shared" si="43"/>
        <v>3.5</v>
      </c>
      <c r="AZ101" s="74"/>
      <c r="BA101" s="225" t="s">
        <v>63</v>
      </c>
      <c r="BB101" s="74"/>
      <c r="BC101" s="74"/>
      <c r="BD101" s="74"/>
      <c r="BE101" s="131" t="s">
        <v>399</v>
      </c>
      <c r="BF101" s="159"/>
      <c r="BG101" s="85">
        <v>3</v>
      </c>
      <c r="BH101" s="159"/>
      <c r="BI101" s="159"/>
      <c r="BJ101" s="159"/>
      <c r="BK101" s="159"/>
      <c r="BL101" s="85">
        <v>1</v>
      </c>
      <c r="BM101" s="159"/>
      <c r="BN101" s="159"/>
      <c r="BO101" s="896">
        <v>1</v>
      </c>
      <c r="BP101" s="74"/>
      <c r="BR101" s="178"/>
      <c r="BS101" s="130" t="s">
        <v>322</v>
      </c>
      <c r="BT101" s="68" t="s">
        <v>29</v>
      </c>
      <c r="BU101" s="69">
        <f t="shared" si="47"/>
        <v>0.5</v>
      </c>
      <c r="BV101" s="69">
        <f t="shared" si="44"/>
        <v>0.5</v>
      </c>
      <c r="BW101" s="131"/>
      <c r="BX101" s="22" t="s">
        <v>63</v>
      </c>
      <c r="BY101" s="367"/>
      <c r="BZ101" s="131"/>
      <c r="CA101" s="131"/>
      <c r="CB101" s="140" t="s">
        <v>3</v>
      </c>
      <c r="CC101" s="128">
        <v>1</v>
      </c>
      <c r="CD101" s="314"/>
      <c r="CE101" s="314"/>
      <c r="CF101" s="314"/>
      <c r="CG101" s="314"/>
      <c r="CH101" s="314"/>
      <c r="CI101" s="314"/>
      <c r="CJ101" s="314"/>
      <c r="CK101" s="368"/>
      <c r="CL101" s="76">
        <v>1</v>
      </c>
      <c r="CM101" s="131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175.2" outlineLevel="1" thickTop="1" thickBot="1" x14ac:dyDescent="0.45">
      <c r="A102" s="284" t="s">
        <v>222</v>
      </c>
      <c r="B102" s="187" t="s">
        <v>1202</v>
      </c>
      <c r="C102" s="102" t="s">
        <v>93</v>
      </c>
      <c r="D102" s="69">
        <f>0.5*(L102+M102+N102)+O102+Q102+2*(R102+S102)</f>
        <v>12</v>
      </c>
      <c r="E102" s="69">
        <f>L102*0.5+M102*0.5+N102*0.5+O102+P102+Q102+2*(R102+S102+T102)</f>
        <v>18</v>
      </c>
      <c r="F102" s="82"/>
      <c r="G102" s="23" t="s">
        <v>1203</v>
      </c>
      <c r="H102" s="103"/>
      <c r="I102" s="72" t="s">
        <v>42</v>
      </c>
      <c r="J102" s="82"/>
      <c r="K102" s="173" t="s">
        <v>225</v>
      </c>
      <c r="L102" s="169"/>
      <c r="M102" s="169"/>
      <c r="N102" s="169"/>
      <c r="O102" s="144"/>
      <c r="P102" s="169"/>
      <c r="Q102" s="160"/>
      <c r="R102" s="84">
        <v>6</v>
      </c>
      <c r="S102" s="964"/>
      <c r="T102" s="86">
        <v>3</v>
      </c>
      <c r="U102" s="156">
        <v>1</v>
      </c>
      <c r="V102" s="28"/>
      <c r="W102" s="363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400" t="s">
        <v>370</v>
      </c>
      <c r="AV102" s="130" t="s">
        <v>1204</v>
      </c>
      <c r="AW102" s="68" t="s">
        <v>93</v>
      </c>
      <c r="AX102" s="148">
        <f t="shared" si="42"/>
        <v>2</v>
      </c>
      <c r="AY102" s="148">
        <f t="shared" si="43"/>
        <v>3</v>
      </c>
      <c r="AZ102" s="74"/>
      <c r="BA102" s="225" t="s">
        <v>63</v>
      </c>
      <c r="BB102" s="74"/>
      <c r="BC102" s="74"/>
      <c r="BD102" s="74"/>
      <c r="BE102" s="131" t="s">
        <v>406</v>
      </c>
      <c r="BF102" s="159"/>
      <c r="BG102" s="159"/>
      <c r="BH102" s="159"/>
      <c r="BI102" s="85">
        <v>2</v>
      </c>
      <c r="BJ102" s="86">
        <v>1</v>
      </c>
      <c r="BK102" s="159"/>
      <c r="BL102" s="159"/>
      <c r="BM102" s="159"/>
      <c r="BN102" s="155"/>
      <c r="BO102" s="142">
        <v>1</v>
      </c>
      <c r="BP102" s="107"/>
      <c r="BQ102" s="108"/>
      <c r="BR102" s="289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thickTop="1" x14ac:dyDescent="0.25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400" t="s">
        <v>370</v>
      </c>
      <c r="AV103" s="117" t="s">
        <v>1205</v>
      </c>
      <c r="AW103" s="147" t="s">
        <v>93</v>
      </c>
      <c r="AX103" s="148">
        <f t="shared" si="42"/>
        <v>0</v>
      </c>
      <c r="AY103" s="148">
        <f t="shared" si="43"/>
        <v>0</v>
      </c>
      <c r="AZ103" s="82"/>
      <c r="BA103" s="23" t="s">
        <v>68</v>
      </c>
      <c r="BB103" s="82"/>
      <c r="BC103" s="74"/>
      <c r="BD103" s="248"/>
      <c r="BE103" s="172" t="s">
        <v>57</v>
      </c>
      <c r="BF103" s="155"/>
      <c r="BG103" s="155"/>
      <c r="BH103" s="155"/>
      <c r="BI103" s="155"/>
      <c r="BJ103" s="155"/>
      <c r="BK103" s="155"/>
      <c r="BL103" s="155"/>
      <c r="BM103" s="155"/>
      <c r="BN103" s="965"/>
      <c r="BO103" s="142">
        <v>1</v>
      </c>
      <c r="BP103" s="103"/>
      <c r="BQ103" s="289"/>
      <c r="BR103" s="289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2" customHeight="1" outlineLevel="1" x14ac:dyDescent="0.25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97" t="s">
        <v>52</v>
      </c>
      <c r="AV104" s="114" t="s">
        <v>307</v>
      </c>
      <c r="AW104" s="68" t="s">
        <v>93</v>
      </c>
      <c r="AX104" s="69">
        <f t="shared" si="42"/>
        <v>5</v>
      </c>
      <c r="AY104" s="69">
        <f t="shared" si="43"/>
        <v>5</v>
      </c>
      <c r="AZ104" s="82"/>
      <c r="BA104" s="22" t="s">
        <v>233</v>
      </c>
      <c r="BB104" s="105"/>
      <c r="BC104" s="72" t="s">
        <v>42</v>
      </c>
      <c r="BD104" s="187"/>
      <c r="BE104" s="23" t="s">
        <v>283</v>
      </c>
      <c r="BF104" s="84">
        <v>2</v>
      </c>
      <c r="BG104" s="160"/>
      <c r="BH104" s="169"/>
      <c r="BI104" s="160"/>
      <c r="BJ104" s="160"/>
      <c r="BK104" s="160"/>
      <c r="BL104" s="84">
        <v>2</v>
      </c>
      <c r="BM104" s="160"/>
      <c r="BN104" s="160"/>
      <c r="BO104" s="142">
        <v>1</v>
      </c>
      <c r="BP104" s="77"/>
      <c r="BQ104" s="289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5" customHeight="1" outlineLevel="1" x14ac:dyDescent="0.25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</row>
    <row r="106" spans="1:116" outlineLevel="1" x14ac:dyDescent="0.2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25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25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25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25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25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25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 x14ac:dyDescent="0.25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 x14ac:dyDescent="0.25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399999999999999" x14ac:dyDescent="0.2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 x14ac:dyDescent="0.25">
      <c r="A120" s="55" t="s">
        <v>150</v>
      </c>
      <c r="B120" s="56" t="s">
        <v>431</v>
      </c>
      <c r="C120" s="40" t="s">
        <v>29</v>
      </c>
      <c r="D120" s="41">
        <f t="shared" ref="D120:D131" si="48">0.5*(L120+M120+N120)+O120+Q120+2*(R120+S120)</f>
        <v>1</v>
      </c>
      <c r="E120" s="42">
        <f t="shared" ref="E120:E131" si="49">L120*0.5+M120*0.5+N120*0.5+O120+P120+Q120+2*(R120+S120+T120)</f>
        <v>1</v>
      </c>
      <c r="F120" s="43"/>
      <c r="G120" s="39"/>
      <c r="H120" s="43"/>
      <c r="I120" s="43"/>
      <c r="J120" s="43"/>
      <c r="K120" s="43"/>
      <c r="L120" s="44">
        <f>SUMIFS(L39:L59,C39:C59,C120)</f>
        <v>2</v>
      </c>
      <c r="M120" s="44">
        <f>SUMIFS(M39:M59,C39:C59,C120)</f>
        <v>0</v>
      </c>
      <c r="N120" s="44">
        <f>SUMIFS(N39:N59,C39:C59,C120)</f>
        <v>0</v>
      </c>
      <c r="O120" s="44">
        <f>SUMIFS(O39:O59,C39:C59,C120)</f>
        <v>0</v>
      </c>
      <c r="P120" s="44">
        <f>SUMIFS(P39:P59,C39:C59,C120)</f>
        <v>0</v>
      </c>
      <c r="Q120" s="44">
        <f>SUMIFS(Q39:Q59,C39:C59,C120)</f>
        <v>0</v>
      </c>
      <c r="R120" s="44">
        <f>SUMIFS(R39:R59,C39:C59,C120)</f>
        <v>0</v>
      </c>
      <c r="S120" s="44">
        <f>SUMIFS(S39:S59,C39:C59,C120)</f>
        <v>0</v>
      </c>
      <c r="T120" s="44">
        <f>SUMIFS(T39:T59,C39:C59,C120)</f>
        <v>0</v>
      </c>
      <c r="U120" s="45"/>
      <c r="V120" s="46">
        <f>SUM(U122:U148)</f>
        <v>12</v>
      </c>
      <c r="W120" s="452"/>
      <c r="X120" s="55" t="s">
        <v>143</v>
      </c>
      <c r="Y120" s="39" t="s">
        <v>1206</v>
      </c>
      <c r="Z120" s="40" t="s">
        <v>29</v>
      </c>
      <c r="AA120" s="41">
        <f t="shared" ref="AA120:AA121" si="50">0.5*(AI120+AJ120+AK120)+AL120+AN120+2*(AO120+AP120)</f>
        <v>10</v>
      </c>
      <c r="AB120" s="42">
        <f t="shared" ref="AB120:AB130" si="51">AI120*0.5+AJ120*0.5+AK120*0.5+AL120+AM120+AN120+2*(AO120+AP120+AQ120)</f>
        <v>13</v>
      </c>
      <c r="AC120" s="43"/>
      <c r="AD120" s="39"/>
      <c r="AE120" s="43"/>
      <c r="AF120" s="43"/>
      <c r="AG120" s="43"/>
      <c r="AH120" s="43"/>
      <c r="AI120" s="44">
        <f>SUMIFS(AI123:AI148,Z123:Z148,Z120)</f>
        <v>2</v>
      </c>
      <c r="AJ120" s="44">
        <f>SUMIFS(AJ123:AJ148,Z123:Z148,Z120)</f>
        <v>2</v>
      </c>
      <c r="AK120" s="44">
        <f>SUMIFS(AK123:AK148,Z123:Z148,Z120)</f>
        <v>0</v>
      </c>
      <c r="AL120" s="44">
        <f>SUMIFS(AL123:AL148,Z123:Z148,Z120)</f>
        <v>0</v>
      </c>
      <c r="AM120" s="44">
        <f>SUMIFS(AM123:AM148,Z123:Z148,Z120)</f>
        <v>1</v>
      </c>
      <c r="AN120" s="44">
        <f>SUMIFS(AN123:AN148,Z123:Z148,Z120)</f>
        <v>0</v>
      </c>
      <c r="AO120" s="44">
        <f>SUMIFS(AO123:AO148,Z123:Z148,Z120)</f>
        <v>4</v>
      </c>
      <c r="AP120" s="44">
        <f>SUMIFS(AP123:AP148,Z123:Z148,Z120)</f>
        <v>0</v>
      </c>
      <c r="AQ120" s="44">
        <f>SUMIFS(AQ123:AQ148,Z123:Z148,Z120)</f>
        <v>1</v>
      </c>
      <c r="AR120" s="45"/>
      <c r="AS120" s="46">
        <f>SUM(AR122:AR148)</f>
        <v>9</v>
      </c>
      <c r="AT120" s="452"/>
      <c r="AU120" s="55" t="s">
        <v>143</v>
      </c>
      <c r="AV120" s="56" t="s">
        <v>1207</v>
      </c>
      <c r="AW120" s="40" t="s">
        <v>29</v>
      </c>
      <c r="AX120" s="41">
        <f t="shared" ref="AX120:AX132" si="52">0.5*(BF120+BG120+BH120)+BI120+BK120+2*(BL120+BM120)</f>
        <v>0</v>
      </c>
      <c r="AY120" s="42">
        <f t="shared" ref="AY120:AY132" si="53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30</v>
      </c>
      <c r="BS120" s="56" t="s">
        <v>1208</v>
      </c>
      <c r="BT120" s="40" t="s">
        <v>29</v>
      </c>
      <c r="BU120" s="41">
        <f t="shared" ref="BU120:BU129" si="54">0.5*(CC120+CD120+CE120)+CF120+CH120+2*(CI120+CJ120)</f>
        <v>0</v>
      </c>
      <c r="BV120" s="42">
        <f t="shared" ref="BV120:BV129" si="55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SUM(CL122:CL148)</f>
        <v>8</v>
      </c>
      <c r="CN120" s="955"/>
      <c r="CO120" s="55" t="s">
        <v>145</v>
      </c>
      <c r="CP120" s="56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11</v>
      </c>
    </row>
    <row r="121" spans="1:116" s="363" customFormat="1" ht="33.6" thickBot="1" x14ac:dyDescent="0.3">
      <c r="A121" s="55" t="s">
        <v>345</v>
      </c>
      <c r="B121" s="653"/>
      <c r="C121" s="40" t="s">
        <v>36</v>
      </c>
      <c r="D121" s="41">
        <f t="shared" si="48"/>
        <v>0</v>
      </c>
      <c r="E121" s="42">
        <f t="shared" si="49"/>
        <v>0</v>
      </c>
      <c r="F121" s="39"/>
      <c r="G121" s="39"/>
      <c r="H121" s="39"/>
      <c r="I121" s="39"/>
      <c r="J121" s="39"/>
      <c r="K121" s="39"/>
      <c r="L121" s="44">
        <f>SUMIFS(L39:L59,C39:C59,C121)</f>
        <v>0</v>
      </c>
      <c r="M121" s="44">
        <f>SUMIFS(M39:M59,C39:C59,C121)</f>
        <v>0</v>
      </c>
      <c r="N121" s="44">
        <f>SUMIFS(N39:N59,C39:C59,C121)</f>
        <v>0</v>
      </c>
      <c r="O121" s="44">
        <f>SUMIFS(O39:O59,C39:C59,C121)</f>
        <v>0</v>
      </c>
      <c r="P121" s="44">
        <f>SUMIFS(P39:P59,C39:C59,C121)</f>
        <v>0</v>
      </c>
      <c r="Q121" s="44">
        <f>SUMIFS(Q39:Q59,C39:C59,C121)</f>
        <v>0</v>
      </c>
      <c r="R121" s="44">
        <f>SUMIFS(R39:R59,C39:C59,C121)</f>
        <v>0</v>
      </c>
      <c r="S121" s="44">
        <f>SUMIFS(S39:S59,C39:C59,C121)</f>
        <v>0</v>
      </c>
      <c r="T121" s="44">
        <f>SUMIFS(T39:T59,C39:C59,C121)</f>
        <v>0</v>
      </c>
      <c r="U121" s="45"/>
      <c r="V121" s="46"/>
      <c r="W121" s="456"/>
      <c r="X121" s="55" t="s">
        <v>152</v>
      </c>
      <c r="Y121" s="63"/>
      <c r="Z121" s="40" t="s">
        <v>36</v>
      </c>
      <c r="AA121" s="41">
        <f t="shared" si="50"/>
        <v>0</v>
      </c>
      <c r="AB121" s="42">
        <f t="shared" si="51"/>
        <v>0</v>
      </c>
      <c r="AC121" s="39"/>
      <c r="AD121" s="39"/>
      <c r="AE121" s="39"/>
      <c r="AF121" s="39"/>
      <c r="AG121" s="39"/>
      <c r="AH121" s="39"/>
      <c r="AI121" s="44">
        <f>SUMIFS(AI123:AI148,Z123:Z148,Z121)</f>
        <v>0</v>
      </c>
      <c r="AJ121" s="44">
        <f>SUMIFS(AJ123:AJ148,Z123:Z148,Z121)</f>
        <v>0</v>
      </c>
      <c r="AK121" s="44">
        <f>SUMIFS(AK123:AK148,Z123:Z148,Z121)</f>
        <v>0</v>
      </c>
      <c r="AL121" s="44">
        <f>SUMIFS(AL123:AL148,Z123:Z148,Z121)</f>
        <v>0</v>
      </c>
      <c r="AM121" s="44">
        <f>SUMIFS(AM123:AM148,Z123:Z148,Z121)</f>
        <v>0</v>
      </c>
      <c r="AN121" s="44">
        <f>SUMIFS(AN123:AN148,Z123:Z148,Z121)</f>
        <v>0</v>
      </c>
      <c r="AO121" s="44">
        <f>SUMIFS(AO123:AO148,Z123:Z148,Z121)</f>
        <v>0</v>
      </c>
      <c r="AP121" s="44">
        <f>SUMIFS(AP123:AP148,Z123:Z148,Z121)</f>
        <v>0</v>
      </c>
      <c r="AQ121" s="44">
        <f>SUMIFS(AQ123:AQ148,Z123:Z148,Z121)</f>
        <v>0</v>
      </c>
      <c r="AR121" s="45"/>
      <c r="AS121" s="46"/>
      <c r="AU121" s="55" t="s">
        <v>152</v>
      </c>
      <c r="AV121" s="39"/>
      <c r="AW121" s="40" t="s">
        <v>36</v>
      </c>
      <c r="AX121" s="41">
        <f t="shared" si="52"/>
        <v>0</v>
      </c>
      <c r="AY121" s="42">
        <f t="shared" si="53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37</v>
      </c>
      <c r="BS121" s="39"/>
      <c r="BT121" s="40" t="s">
        <v>36</v>
      </c>
      <c r="BU121" s="41">
        <f t="shared" si="54"/>
        <v>0</v>
      </c>
      <c r="BV121" s="42">
        <f t="shared" si="55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55" t="s">
        <v>153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46" customHeight="1" outlineLevel="1" thickTop="1" thickBot="1" x14ac:dyDescent="0.45">
      <c r="A122" s="97" t="s">
        <v>52</v>
      </c>
      <c r="B122" s="130" t="s">
        <v>163</v>
      </c>
      <c r="C122" s="68" t="s">
        <v>29</v>
      </c>
      <c r="D122" s="69">
        <f t="shared" si="48"/>
        <v>4</v>
      </c>
      <c r="E122" s="69">
        <f t="shared" si="49"/>
        <v>4</v>
      </c>
      <c r="F122" s="99"/>
      <c r="G122" s="22" t="s">
        <v>54</v>
      </c>
      <c r="H122" s="99"/>
      <c r="I122" s="99"/>
      <c r="J122" s="99"/>
      <c r="K122" s="225" t="s">
        <v>278</v>
      </c>
      <c r="L122" s="159"/>
      <c r="M122" s="159"/>
      <c r="N122" s="159"/>
      <c r="O122" s="159"/>
      <c r="P122" s="159"/>
      <c r="Q122" s="159"/>
      <c r="R122" s="84">
        <v>2</v>
      </c>
      <c r="S122" s="159"/>
      <c r="T122" s="159"/>
      <c r="U122" s="350">
        <v>1</v>
      </c>
      <c r="V122" s="99"/>
      <c r="X122" s="415" t="s">
        <v>380</v>
      </c>
      <c r="Y122" s="178" t="s">
        <v>1209</v>
      </c>
      <c r="Z122" s="102" t="s">
        <v>29</v>
      </c>
      <c r="AA122" s="102">
        <f>0.5*(AI122+AJ122+AK122)+AL122+AN122+2*(AO122+AP122)</f>
        <v>0</v>
      </c>
      <c r="AB122" s="102">
        <f t="shared" si="51"/>
        <v>0</v>
      </c>
      <c r="AC122" s="99"/>
      <c r="AD122" s="22" t="s">
        <v>45</v>
      </c>
      <c r="AE122" s="367"/>
      <c r="AF122" s="99"/>
      <c r="AG122" s="99"/>
      <c r="AH122" s="23" t="s">
        <v>166</v>
      </c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42">
        <v>1</v>
      </c>
      <c r="AS122" s="431"/>
      <c r="AU122" s="239" t="s">
        <v>173</v>
      </c>
      <c r="AV122" s="138" t="s">
        <v>1210</v>
      </c>
      <c r="AW122" s="102" t="s">
        <v>29</v>
      </c>
      <c r="AX122" s="102">
        <f t="shared" si="52"/>
        <v>7.5</v>
      </c>
      <c r="AY122" s="102">
        <f t="shared" si="53"/>
        <v>9.5</v>
      </c>
      <c r="AZ122" s="966"/>
      <c r="BA122" s="22" t="s">
        <v>68</v>
      </c>
      <c r="BB122" s="967"/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BR122" s="97" t="s">
        <v>52</v>
      </c>
      <c r="BS122" s="130" t="s">
        <v>1211</v>
      </c>
      <c r="BT122" s="68" t="s">
        <v>29</v>
      </c>
      <c r="BU122" s="69">
        <f t="shared" si="54"/>
        <v>4</v>
      </c>
      <c r="BV122" s="69">
        <f t="shared" si="55"/>
        <v>4</v>
      </c>
      <c r="BW122" s="99"/>
      <c r="BX122" s="22" t="s">
        <v>54</v>
      </c>
      <c r="BY122" s="754"/>
      <c r="BZ122" s="99"/>
      <c r="CA122" s="99"/>
      <c r="CB122" s="225" t="s">
        <v>278</v>
      </c>
      <c r="CC122" s="159"/>
      <c r="CD122" s="159"/>
      <c r="CE122" s="159"/>
      <c r="CF122" s="159"/>
      <c r="CG122" s="159"/>
      <c r="CH122" s="159"/>
      <c r="CI122" s="84">
        <v>2</v>
      </c>
      <c r="CJ122" s="159"/>
      <c r="CK122" s="159"/>
      <c r="CL122" s="350">
        <v>1</v>
      </c>
      <c r="CM122" s="99"/>
      <c r="CN122" s="363"/>
      <c r="CO122" s="801" t="s">
        <v>940</v>
      </c>
      <c r="CP122" s="388" t="s">
        <v>1212</v>
      </c>
      <c r="CQ122" s="68" t="s">
        <v>29</v>
      </c>
      <c r="CR122" s="69">
        <f t="shared" ref="CR122:CR132" si="56">0.5*(CZ122+DA122+DB122)+DC122+DE122+2*(DF122+DG122)</f>
        <v>1</v>
      </c>
      <c r="CS122" s="69">
        <f t="shared" ref="CS122:CS132" si="57"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319" t="s">
        <v>1213</v>
      </c>
      <c r="CZ122" s="159"/>
      <c r="DA122" s="159"/>
      <c r="DB122" s="159"/>
      <c r="DC122" s="252">
        <v>1</v>
      </c>
      <c r="DD122" s="159"/>
      <c r="DE122" s="159"/>
      <c r="DF122" s="159"/>
      <c r="DG122" s="159"/>
      <c r="DH122" s="86">
        <v>1</v>
      </c>
      <c r="DI122" s="228">
        <v>1</v>
      </c>
      <c r="DJ122" s="546"/>
    </row>
    <row r="123" spans="1:116" s="108" customFormat="1" ht="172.95" customHeight="1" outlineLevel="1" thickTop="1" thickBot="1" x14ac:dyDescent="0.45">
      <c r="A123" s="97" t="s">
        <v>52</v>
      </c>
      <c r="B123" s="117" t="s">
        <v>1214</v>
      </c>
      <c r="C123" s="68" t="s">
        <v>29</v>
      </c>
      <c r="D123" s="69">
        <f t="shared" si="48"/>
        <v>0</v>
      </c>
      <c r="E123" s="69">
        <f t="shared" si="49"/>
        <v>0</v>
      </c>
      <c r="F123" s="103"/>
      <c r="G123" s="22" t="s">
        <v>182</v>
      </c>
      <c r="H123" s="70"/>
      <c r="I123" s="119" t="s">
        <v>42</v>
      </c>
      <c r="J123" s="73"/>
      <c r="K123" s="23" t="s">
        <v>359</v>
      </c>
      <c r="L123" s="160"/>
      <c r="M123" s="160"/>
      <c r="N123" s="160"/>
      <c r="O123" s="160"/>
      <c r="P123" s="160"/>
      <c r="Q123" s="160"/>
      <c r="R123" s="160"/>
      <c r="S123" s="160"/>
      <c r="T123" s="160"/>
      <c r="U123" s="142">
        <v>1</v>
      </c>
      <c r="V123" s="107"/>
      <c r="X123" s="270" t="s">
        <v>208</v>
      </c>
      <c r="Y123" s="138" t="s">
        <v>440</v>
      </c>
      <c r="Z123" s="102" t="s">
        <v>29</v>
      </c>
      <c r="AA123" s="102">
        <f>0.5*(AI123+AJ123+AK123)+AL123+AN123+2*(AO123+AP123)</f>
        <v>8</v>
      </c>
      <c r="AB123" s="102">
        <f t="shared" si="51"/>
        <v>10</v>
      </c>
      <c r="AC123" s="244"/>
      <c r="AD123" s="225" t="s">
        <v>441</v>
      </c>
      <c r="AE123" s="245"/>
      <c r="AF123" s="72" t="s">
        <v>42</v>
      </c>
      <c r="AG123" s="82"/>
      <c r="AH123" s="131" t="s">
        <v>442</v>
      </c>
      <c r="AI123" s="314"/>
      <c r="AJ123" s="314"/>
      <c r="AK123" s="314"/>
      <c r="AL123" s="314"/>
      <c r="AM123" s="314"/>
      <c r="AN123" s="971"/>
      <c r="AO123" s="972">
        <v>4</v>
      </c>
      <c r="AP123" s="971"/>
      <c r="AQ123" s="86">
        <v>1</v>
      </c>
      <c r="AR123" s="973">
        <v>1</v>
      </c>
      <c r="AS123" s="974"/>
      <c r="AU123" s="415" t="s">
        <v>380</v>
      </c>
      <c r="AV123" s="387" t="s">
        <v>1215</v>
      </c>
      <c r="AW123" s="102" t="s">
        <v>29</v>
      </c>
      <c r="AX123" s="102">
        <f t="shared" si="52"/>
        <v>1</v>
      </c>
      <c r="AY123" s="102">
        <f t="shared" si="53"/>
        <v>2</v>
      </c>
      <c r="AZ123" s="1749" t="s">
        <v>1216</v>
      </c>
      <c r="BA123" s="1750"/>
      <c r="BB123" s="1750"/>
      <c r="BC123" s="1750"/>
      <c r="BD123" s="1750"/>
      <c r="BE123" s="1751"/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BR123" s="97" t="s">
        <v>52</v>
      </c>
      <c r="BS123" s="975" t="s">
        <v>1217</v>
      </c>
      <c r="BT123" s="102" t="s">
        <v>29</v>
      </c>
      <c r="BU123" s="69">
        <f t="shared" si="54"/>
        <v>0</v>
      </c>
      <c r="BV123" s="69">
        <f t="shared" si="55"/>
        <v>0</v>
      </c>
      <c r="BW123" s="205"/>
      <c r="BX123" s="205" t="s">
        <v>63</v>
      </c>
      <c r="BY123" s="617"/>
      <c r="BZ123" s="74"/>
      <c r="CA123" s="638"/>
      <c r="CB123" s="638" t="s">
        <v>57</v>
      </c>
      <c r="CC123" s="474"/>
      <c r="CD123" s="474"/>
      <c r="CE123" s="474"/>
      <c r="CF123" s="474"/>
      <c r="CG123" s="474"/>
      <c r="CH123" s="474"/>
      <c r="CI123" s="474"/>
      <c r="CJ123" s="474"/>
      <c r="CK123" s="976"/>
      <c r="CL123" s="346">
        <v>1</v>
      </c>
      <c r="CM123" s="431"/>
      <c r="CO123" s="801" t="s">
        <v>940</v>
      </c>
      <c r="CP123" s="116" t="s">
        <v>1218</v>
      </c>
      <c r="CQ123" s="68" t="s">
        <v>29</v>
      </c>
      <c r="CR123" s="69">
        <f t="shared" si="56"/>
        <v>1</v>
      </c>
      <c r="CS123" s="69">
        <f t="shared" si="57"/>
        <v>1</v>
      </c>
      <c r="CT123" s="23"/>
      <c r="CU123" s="23" t="s">
        <v>45</v>
      </c>
      <c r="CV123" s="23"/>
      <c r="CW123" s="504" t="s">
        <v>42</v>
      </c>
      <c r="CX123" s="23"/>
      <c r="CY123" s="23" t="s">
        <v>892</v>
      </c>
      <c r="CZ123" s="302"/>
      <c r="DA123" s="302"/>
      <c r="DB123" s="302"/>
      <c r="DC123" s="84">
        <v>1</v>
      </c>
      <c r="DD123" s="302"/>
      <c r="DE123" s="302"/>
      <c r="DF123" s="302"/>
      <c r="DG123" s="302"/>
      <c r="DH123" s="302"/>
      <c r="DI123" s="507">
        <v>1</v>
      </c>
      <c r="DJ123" s="546"/>
    </row>
    <row r="124" spans="1:116" s="108" customFormat="1" ht="248.4" customHeight="1" outlineLevel="1" thickTop="1" thickBot="1" x14ac:dyDescent="0.45">
      <c r="A124" s="97" t="s">
        <v>52</v>
      </c>
      <c r="B124" s="117" t="s">
        <v>1219</v>
      </c>
      <c r="C124" s="68" t="s">
        <v>29</v>
      </c>
      <c r="D124" s="69">
        <f t="shared" si="48"/>
        <v>0</v>
      </c>
      <c r="E124" s="69">
        <f t="shared" si="49"/>
        <v>0</v>
      </c>
      <c r="F124" s="103"/>
      <c r="G124" s="22" t="s">
        <v>182</v>
      </c>
      <c r="H124" s="70"/>
      <c r="I124" s="70"/>
      <c r="J124" s="73"/>
      <c r="K124" s="23" t="s">
        <v>528</v>
      </c>
      <c r="L124" s="169"/>
      <c r="M124" s="169"/>
      <c r="N124" s="169"/>
      <c r="O124" s="169"/>
      <c r="P124" s="169"/>
      <c r="Q124" s="169"/>
      <c r="R124" s="169"/>
      <c r="S124" s="169"/>
      <c r="T124" s="169"/>
      <c r="U124" s="142">
        <v>1</v>
      </c>
      <c r="V124" s="107"/>
      <c r="X124" s="270" t="s">
        <v>208</v>
      </c>
      <c r="Y124" s="178" t="s">
        <v>1220</v>
      </c>
      <c r="Z124" s="102" t="s">
        <v>29</v>
      </c>
      <c r="AA124" s="102">
        <f>0.5*(AI124+AJ124+AK124)+AL124+AN124+2*(AO124+AP124)</f>
        <v>0</v>
      </c>
      <c r="AB124" s="102">
        <f t="shared" si="51"/>
        <v>0</v>
      </c>
      <c r="AC124" s="99"/>
      <c r="AD124" s="22" t="s">
        <v>45</v>
      </c>
      <c r="AE124" s="367"/>
      <c r="AF124" s="99"/>
      <c r="AG124" s="99"/>
      <c r="AH124" s="23" t="s">
        <v>166</v>
      </c>
      <c r="AI124" s="159"/>
      <c r="AJ124" s="159"/>
      <c r="AK124" s="159"/>
      <c r="AL124" s="159"/>
      <c r="AM124" s="159"/>
      <c r="AN124" s="159"/>
      <c r="AO124" s="159"/>
      <c r="AP124" s="159"/>
      <c r="AQ124" s="159"/>
      <c r="AR124" s="142">
        <v>1</v>
      </c>
      <c r="AS124" s="99"/>
      <c r="AU124" s="415" t="s">
        <v>380</v>
      </c>
      <c r="AV124" s="387" t="s">
        <v>1221</v>
      </c>
      <c r="AW124" s="102" t="s">
        <v>29</v>
      </c>
      <c r="AX124" s="102">
        <f t="shared" si="52"/>
        <v>0.5</v>
      </c>
      <c r="AY124" s="102">
        <f t="shared" si="53"/>
        <v>0.5</v>
      </c>
      <c r="AZ124" s="349"/>
      <c r="BA124" s="22" t="s">
        <v>45</v>
      </c>
      <c r="BB124" s="446"/>
      <c r="BC124" s="72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BR124" s="97" t="s">
        <v>52</v>
      </c>
      <c r="BS124" s="130" t="s">
        <v>1223</v>
      </c>
      <c r="BT124" s="102" t="s">
        <v>29</v>
      </c>
      <c r="BU124" s="69">
        <f t="shared" si="54"/>
        <v>0</v>
      </c>
      <c r="BV124" s="69">
        <f t="shared" si="55"/>
        <v>0</v>
      </c>
      <c r="BW124" s="74"/>
      <c r="BX124" s="212" t="s">
        <v>45</v>
      </c>
      <c r="BY124" s="74"/>
      <c r="BZ124" s="74"/>
      <c r="CA124" s="74"/>
      <c r="CB124" s="131" t="s">
        <v>193</v>
      </c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350">
        <v>1</v>
      </c>
      <c r="CM124" s="74"/>
      <c r="CO124" s="801" t="s">
        <v>940</v>
      </c>
      <c r="CP124" s="130" t="s">
        <v>1224</v>
      </c>
      <c r="CQ124" s="68" t="s">
        <v>29</v>
      </c>
      <c r="CR124" s="69">
        <f t="shared" si="56"/>
        <v>0</v>
      </c>
      <c r="CS124" s="69">
        <f t="shared" si="57"/>
        <v>0</v>
      </c>
      <c r="CT124" s="131"/>
      <c r="CU124" s="22" t="s">
        <v>45</v>
      </c>
      <c r="CV124" s="131"/>
      <c r="CW124" s="131"/>
      <c r="CX124" s="131"/>
      <c r="CY124" s="23" t="s">
        <v>892</v>
      </c>
      <c r="CZ124" s="314"/>
      <c r="DA124" s="314"/>
      <c r="DB124" s="314"/>
      <c r="DC124" s="314"/>
      <c r="DD124" s="314"/>
      <c r="DE124" s="314"/>
      <c r="DF124" s="314"/>
      <c r="DG124" s="314"/>
      <c r="DH124" s="314"/>
      <c r="DI124" s="133">
        <v>1</v>
      </c>
      <c r="DJ124" s="546"/>
    </row>
    <row r="125" spans="1:116" s="108" customFormat="1" ht="252.6" customHeight="1" outlineLevel="1" thickTop="1" thickBot="1" x14ac:dyDescent="0.45">
      <c r="A125" s="97" t="s">
        <v>52</v>
      </c>
      <c r="B125" s="116" t="s">
        <v>1225</v>
      </c>
      <c r="C125" s="102" t="s">
        <v>29</v>
      </c>
      <c r="D125" s="69">
        <f t="shared" si="48"/>
        <v>2.5</v>
      </c>
      <c r="E125" s="69">
        <f t="shared" si="49"/>
        <v>2.5</v>
      </c>
      <c r="F125" s="103"/>
      <c r="G125" s="22" t="s">
        <v>45</v>
      </c>
      <c r="H125" s="919"/>
      <c r="I125" s="70"/>
      <c r="J125" s="172"/>
      <c r="K125" s="23" t="s">
        <v>57</v>
      </c>
      <c r="L125" s="160"/>
      <c r="M125" s="160"/>
      <c r="N125" s="84">
        <v>1</v>
      </c>
      <c r="O125" s="160"/>
      <c r="P125" s="160"/>
      <c r="Q125" s="476"/>
      <c r="R125" s="84">
        <v>1</v>
      </c>
      <c r="S125" s="160"/>
      <c r="T125" s="155"/>
      <c r="U125" s="142">
        <v>1</v>
      </c>
      <c r="V125" s="28"/>
      <c r="X125" s="270" t="s">
        <v>208</v>
      </c>
      <c r="Y125" s="179" t="s">
        <v>1226</v>
      </c>
      <c r="Z125" s="102" t="s">
        <v>29</v>
      </c>
      <c r="AA125" s="102">
        <f>0.5*(AI125+AJ125+AK125)+AM125+AN125+2*(AO125+AP125)</f>
        <v>2</v>
      </c>
      <c r="AB125" s="102">
        <f t="shared" si="51"/>
        <v>2</v>
      </c>
      <c r="AC125" s="171"/>
      <c r="AD125" s="22" t="s">
        <v>68</v>
      </c>
      <c r="AE125" s="172"/>
      <c r="AF125" s="104"/>
      <c r="AG125" s="27"/>
      <c r="AH125" s="23" t="s">
        <v>452</v>
      </c>
      <c r="AI125" s="169"/>
      <c r="AJ125" s="128">
        <v>2</v>
      </c>
      <c r="AK125" s="83"/>
      <c r="AL125" s="83"/>
      <c r="AM125" s="86">
        <v>1</v>
      </c>
      <c r="AN125" s="169"/>
      <c r="AO125" s="169"/>
      <c r="AP125" s="169"/>
      <c r="AQ125" s="155"/>
      <c r="AR125" s="346">
        <v>1</v>
      </c>
      <c r="AS125" s="431"/>
      <c r="AU125" s="415" t="s">
        <v>380</v>
      </c>
      <c r="AV125" s="387" t="s">
        <v>1227</v>
      </c>
      <c r="AW125" s="102" t="s">
        <v>29</v>
      </c>
      <c r="AX125" s="102">
        <f t="shared" si="52"/>
        <v>2</v>
      </c>
      <c r="AY125" s="102">
        <f t="shared" si="53"/>
        <v>4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664"/>
      <c r="BI125" s="84">
        <v>2</v>
      </c>
      <c r="BJ125" s="160"/>
      <c r="BK125" s="160"/>
      <c r="BL125" s="160"/>
      <c r="BM125" s="160"/>
      <c r="BN125" s="86">
        <v>1</v>
      </c>
      <c r="BO125" s="350">
        <v>1</v>
      </c>
      <c r="BP125" s="99"/>
      <c r="BR125" s="97" t="s">
        <v>52</v>
      </c>
      <c r="BS125" s="117" t="s">
        <v>1228</v>
      </c>
      <c r="BT125" s="102" t="s">
        <v>29</v>
      </c>
      <c r="BU125" s="69">
        <f t="shared" si="54"/>
        <v>0</v>
      </c>
      <c r="BV125" s="69">
        <f t="shared" si="55"/>
        <v>0</v>
      </c>
      <c r="BW125" s="82"/>
      <c r="BX125" s="22" t="s">
        <v>63</v>
      </c>
      <c r="BY125" s="103"/>
      <c r="BZ125" s="74"/>
      <c r="CA125" s="82"/>
      <c r="CB125" s="23" t="s">
        <v>359</v>
      </c>
      <c r="CC125" s="120"/>
      <c r="CD125" s="120"/>
      <c r="CE125" s="120"/>
      <c r="CF125" s="120"/>
      <c r="CG125" s="120"/>
      <c r="CH125" s="120"/>
      <c r="CI125" s="120"/>
      <c r="CJ125" s="120"/>
      <c r="CK125" s="943"/>
      <c r="CL125" s="142">
        <v>1</v>
      </c>
      <c r="CM125" s="107"/>
      <c r="CO125" s="801" t="s">
        <v>940</v>
      </c>
      <c r="CP125" s="117" t="s">
        <v>1229</v>
      </c>
      <c r="CQ125" s="68" t="s">
        <v>29</v>
      </c>
      <c r="CR125" s="69">
        <f t="shared" si="56"/>
        <v>0</v>
      </c>
      <c r="CS125" s="69">
        <f t="shared" si="57"/>
        <v>0</v>
      </c>
      <c r="CT125" s="73"/>
      <c r="CU125" s="104" t="s">
        <v>45</v>
      </c>
      <c r="CV125" s="172"/>
      <c r="CW125" s="546"/>
      <c r="CX125" s="172"/>
      <c r="CY125" s="23" t="s">
        <v>892</v>
      </c>
      <c r="CZ125" s="155"/>
      <c r="DA125" s="155"/>
      <c r="DB125" s="155"/>
      <c r="DC125" s="155"/>
      <c r="DD125" s="155"/>
      <c r="DE125" s="155"/>
      <c r="DF125" s="155"/>
      <c r="DG125" s="155"/>
      <c r="DH125" s="155"/>
      <c r="DI125" s="507">
        <v>1</v>
      </c>
      <c r="DJ125" s="546"/>
    </row>
    <row r="126" spans="1:116" s="108" customFormat="1" ht="175.2" outlineLevel="1" thickTop="1" thickBot="1" x14ac:dyDescent="0.35">
      <c r="A126" s="97" t="s">
        <v>52</v>
      </c>
      <c r="B126" s="179" t="s">
        <v>1230</v>
      </c>
      <c r="C126" s="102" t="s">
        <v>29</v>
      </c>
      <c r="D126" s="69">
        <f t="shared" si="48"/>
        <v>0</v>
      </c>
      <c r="E126" s="69">
        <f t="shared" si="49"/>
        <v>0</v>
      </c>
      <c r="F126" s="103"/>
      <c r="G126" s="22"/>
      <c r="H126" s="70"/>
      <c r="I126" s="119" t="s">
        <v>42</v>
      </c>
      <c r="J126" s="73"/>
      <c r="K126" s="23" t="s">
        <v>767</v>
      </c>
      <c r="L126" s="160"/>
      <c r="M126" s="160"/>
      <c r="N126" s="160"/>
      <c r="O126" s="160"/>
      <c r="P126" s="160"/>
      <c r="Q126" s="160"/>
      <c r="R126" s="160"/>
      <c r="S126" s="160"/>
      <c r="T126" s="160"/>
      <c r="U126" s="142">
        <v>1</v>
      </c>
      <c r="V126" s="241"/>
      <c r="X126" s="239" t="s">
        <v>173</v>
      </c>
      <c r="Y126" s="138" t="s">
        <v>481</v>
      </c>
      <c r="Z126" s="102" t="s">
        <v>29</v>
      </c>
      <c r="AA126" s="102">
        <f>0.5*(AI126+AJ126+AK126)+AL126+AN126+2*(AO126+AP126)</f>
        <v>0</v>
      </c>
      <c r="AB126" s="102">
        <f t="shared" si="51"/>
        <v>0</v>
      </c>
      <c r="AC126" s="171"/>
      <c r="AD126" s="22" t="s">
        <v>63</v>
      </c>
      <c r="AE126" s="172"/>
      <c r="AF126" s="74"/>
      <c r="AG126" s="82"/>
      <c r="AH126" s="23" t="s">
        <v>166</v>
      </c>
      <c r="AI126" s="169"/>
      <c r="AJ126" s="169"/>
      <c r="AK126" s="169"/>
      <c r="AL126" s="169"/>
      <c r="AM126" s="169"/>
      <c r="AN126" s="169"/>
      <c r="AO126" s="169"/>
      <c r="AP126" s="169"/>
      <c r="AQ126" s="155"/>
      <c r="AR126" s="346">
        <v>1</v>
      </c>
      <c r="AS126" s="431"/>
      <c r="AU126" s="415" t="s">
        <v>380</v>
      </c>
      <c r="AV126" s="82" t="s">
        <v>1231</v>
      </c>
      <c r="AW126" s="102" t="s">
        <v>29</v>
      </c>
      <c r="AX126" s="69">
        <f t="shared" si="52"/>
        <v>1</v>
      </c>
      <c r="AY126" s="69">
        <f t="shared" si="53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BR126" s="231" t="s">
        <v>160</v>
      </c>
      <c r="BS126" s="387" t="s">
        <v>161</v>
      </c>
      <c r="BT126" s="68" t="s">
        <v>29</v>
      </c>
      <c r="BU126" s="69">
        <f t="shared" si="54"/>
        <v>6</v>
      </c>
      <c r="BV126" s="69">
        <f t="shared" si="55"/>
        <v>8</v>
      </c>
      <c r="BW126" s="103"/>
      <c r="BX126" s="22" t="s">
        <v>182</v>
      </c>
      <c r="BY126" s="232"/>
      <c r="BZ126" s="72" t="s">
        <v>42</v>
      </c>
      <c r="CA126" s="73"/>
      <c r="CB126" s="23" t="s">
        <v>162</v>
      </c>
      <c r="CC126" s="155"/>
      <c r="CD126" s="155"/>
      <c r="CE126" s="155"/>
      <c r="CF126" s="155"/>
      <c r="CG126" s="155"/>
      <c r="CH126" s="155"/>
      <c r="CI126" s="84">
        <v>3</v>
      </c>
      <c r="CJ126" s="155"/>
      <c r="CK126" s="234">
        <v>1</v>
      </c>
      <c r="CL126" s="142">
        <v>1</v>
      </c>
      <c r="CM126" s="107"/>
      <c r="CO126" s="801" t="s">
        <v>940</v>
      </c>
      <c r="CP126" s="117" t="s">
        <v>1232</v>
      </c>
      <c r="CQ126" s="68" t="s">
        <v>29</v>
      </c>
      <c r="CR126" s="69">
        <f t="shared" si="56"/>
        <v>0</v>
      </c>
      <c r="CS126" s="69">
        <f t="shared" si="57"/>
        <v>0</v>
      </c>
      <c r="CT126" s="82"/>
      <c r="CU126" s="104" t="s">
        <v>45</v>
      </c>
      <c r="CV126" s="118"/>
      <c r="CW126" s="546"/>
      <c r="CX126" s="977"/>
      <c r="CY126" s="23" t="s">
        <v>892</v>
      </c>
      <c r="CZ126" s="155"/>
      <c r="DA126" s="155"/>
      <c r="DB126" s="155"/>
      <c r="DC126" s="155"/>
      <c r="DD126" s="155"/>
      <c r="DE126" s="155"/>
      <c r="DF126" s="155"/>
      <c r="DG126" s="155"/>
      <c r="DH126" s="155"/>
      <c r="DI126" s="507">
        <v>1</v>
      </c>
      <c r="DJ126" s="546"/>
    </row>
    <row r="127" spans="1:116" s="108" customFormat="1" ht="288.60000000000002" customHeight="1" outlineLevel="1" thickTop="1" thickBot="1" x14ac:dyDescent="0.45">
      <c r="A127" s="97" t="s">
        <v>52</v>
      </c>
      <c r="B127" s="387" t="s">
        <v>1233</v>
      </c>
      <c r="C127" s="102" t="s">
        <v>29</v>
      </c>
      <c r="D127" s="69">
        <f t="shared" si="48"/>
        <v>0</v>
      </c>
      <c r="E127" s="69">
        <f t="shared" si="49"/>
        <v>0</v>
      </c>
      <c r="F127" s="73"/>
      <c r="G127" s="22" t="s">
        <v>63</v>
      </c>
      <c r="H127" s="104"/>
      <c r="I127" s="118"/>
      <c r="J127" s="172"/>
      <c r="K127" s="104" t="s">
        <v>278</v>
      </c>
      <c r="L127" s="155"/>
      <c r="M127" s="155"/>
      <c r="N127" s="155"/>
      <c r="O127" s="155"/>
      <c r="P127" s="155"/>
      <c r="Q127" s="155"/>
      <c r="R127" s="155"/>
      <c r="S127" s="155"/>
      <c r="T127" s="155"/>
      <c r="U127" s="142">
        <v>1</v>
      </c>
      <c r="V127" s="107"/>
      <c r="X127" s="239" t="s">
        <v>173</v>
      </c>
      <c r="Y127" s="178" t="s">
        <v>1234</v>
      </c>
      <c r="Z127" s="102" t="s">
        <v>29</v>
      </c>
      <c r="AA127" s="102">
        <f>0.5*(AI127+AJ127+AK127)+AL127+AN127+2*(AO127+AP127)</f>
        <v>0</v>
      </c>
      <c r="AB127" s="102">
        <f t="shared" si="51"/>
        <v>0</v>
      </c>
      <c r="AC127" s="99"/>
      <c r="AD127" s="22" t="s">
        <v>45</v>
      </c>
      <c r="AE127" s="367"/>
      <c r="AF127" s="99"/>
      <c r="AG127" s="99"/>
      <c r="AH127" s="23" t="s">
        <v>166</v>
      </c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42">
        <v>1</v>
      </c>
      <c r="AS127" s="431"/>
      <c r="AU127" s="415" t="s">
        <v>380</v>
      </c>
      <c r="AV127" s="278" t="s">
        <v>395</v>
      </c>
      <c r="AW127" s="102" t="s">
        <v>29</v>
      </c>
      <c r="AX127" s="69">
        <f t="shared" si="52"/>
        <v>1</v>
      </c>
      <c r="AY127" s="69">
        <f t="shared" si="53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BR127" s="284" t="s">
        <v>222</v>
      </c>
      <c r="BS127" s="387" t="s">
        <v>1235</v>
      </c>
      <c r="BT127" s="68" t="s">
        <v>36</v>
      </c>
      <c r="BU127" s="69">
        <f t="shared" si="54"/>
        <v>12</v>
      </c>
      <c r="BV127" s="69">
        <f t="shared" si="55"/>
        <v>18</v>
      </c>
      <c r="BW127" s="116"/>
      <c r="BX127" s="22"/>
      <c r="BY127" s="145"/>
      <c r="BZ127" s="72" t="s">
        <v>42</v>
      </c>
      <c r="CA127" s="173"/>
      <c r="CB127" s="173" t="s">
        <v>225</v>
      </c>
      <c r="CC127" s="160"/>
      <c r="CD127" s="160"/>
      <c r="CE127" s="160"/>
      <c r="CF127" s="160"/>
      <c r="CG127" s="160"/>
      <c r="CH127" s="482"/>
      <c r="CI127" s="324">
        <v>6</v>
      </c>
      <c r="CJ127" s="482"/>
      <c r="CK127" s="978">
        <v>3</v>
      </c>
      <c r="CL127" s="896">
        <v>1</v>
      </c>
      <c r="CM127" s="281"/>
      <c r="CO127" s="801" t="s">
        <v>940</v>
      </c>
      <c r="CP127" s="117" t="s">
        <v>1236</v>
      </c>
      <c r="CQ127" s="68" t="s">
        <v>29</v>
      </c>
      <c r="CR127" s="69">
        <f t="shared" si="56"/>
        <v>0</v>
      </c>
      <c r="CS127" s="69">
        <f t="shared" si="57"/>
        <v>0</v>
      </c>
      <c r="CT127" s="22"/>
      <c r="CU127" s="104" t="s">
        <v>45</v>
      </c>
      <c r="CV127" s="118"/>
      <c r="CW127" s="546"/>
      <c r="CX127" s="248"/>
      <c r="CY127" s="23" t="s">
        <v>892</v>
      </c>
      <c r="CZ127" s="943"/>
      <c r="DA127" s="943"/>
      <c r="DB127" s="943"/>
      <c r="DC127" s="943"/>
      <c r="DD127" s="943"/>
      <c r="DE127" s="943"/>
      <c r="DF127" s="943"/>
      <c r="DG127" s="943"/>
      <c r="DH127" s="943"/>
      <c r="DI127" s="507">
        <v>1</v>
      </c>
      <c r="DJ127" s="546"/>
    </row>
    <row r="128" spans="1:116" s="108" customFormat="1" ht="235.95" customHeight="1" outlineLevel="1" thickTop="1" thickBot="1" x14ac:dyDescent="0.45">
      <c r="A128" s="97" t="s">
        <v>52</v>
      </c>
      <c r="B128" s="387" t="s">
        <v>1237</v>
      </c>
      <c r="C128" s="102" t="s">
        <v>36</v>
      </c>
      <c r="D128" s="69">
        <f t="shared" si="48"/>
        <v>2</v>
      </c>
      <c r="E128" s="69">
        <f t="shared" si="49"/>
        <v>2</v>
      </c>
      <c r="F128" s="22"/>
      <c r="G128" s="22" t="s">
        <v>68</v>
      </c>
      <c r="I128" s="22"/>
      <c r="J128" s="22"/>
      <c r="K128" s="23" t="s">
        <v>1238</v>
      </c>
      <c r="L128" s="155"/>
      <c r="M128" s="155"/>
      <c r="N128" s="155"/>
      <c r="O128" s="384">
        <v>2</v>
      </c>
      <c r="P128" s="155"/>
      <c r="Q128" s="155"/>
      <c r="R128" s="155"/>
      <c r="S128" s="155"/>
      <c r="T128" s="155"/>
      <c r="U128" s="142">
        <v>1</v>
      </c>
      <c r="V128" s="77"/>
      <c r="X128" s="239" t="s">
        <v>173</v>
      </c>
      <c r="Y128" s="278" t="s">
        <v>1239</v>
      </c>
      <c r="Z128" s="102" t="s">
        <v>29</v>
      </c>
      <c r="AA128" s="102">
        <f>0.5*(AI128+AJ128+AK128)+AL128+AN128+2*(AO128+AP128)</f>
        <v>0</v>
      </c>
      <c r="AB128" s="102">
        <f t="shared" si="51"/>
        <v>0</v>
      </c>
      <c r="AC128" s="99"/>
      <c r="AD128" s="22" t="s">
        <v>45</v>
      </c>
      <c r="AE128" s="367"/>
      <c r="AF128" s="99"/>
      <c r="AG128" s="99"/>
      <c r="AH128" s="23" t="s">
        <v>166</v>
      </c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42">
        <v>1</v>
      </c>
      <c r="AS128" s="431"/>
      <c r="AU128" s="320" t="s">
        <v>267</v>
      </c>
      <c r="AV128" s="337" t="s">
        <v>1240</v>
      </c>
      <c r="AW128" s="68" t="s">
        <v>36</v>
      </c>
      <c r="AX128" s="69">
        <f t="shared" si="52"/>
        <v>1</v>
      </c>
      <c r="AY128" s="69">
        <f t="shared" si="53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BR128" s="97" t="s">
        <v>52</v>
      </c>
      <c r="BS128" s="117" t="s">
        <v>1241</v>
      </c>
      <c r="BT128" s="68" t="s">
        <v>93</v>
      </c>
      <c r="BU128" s="69">
        <f t="shared" si="54"/>
        <v>10.5</v>
      </c>
      <c r="BV128" s="69">
        <f t="shared" si="55"/>
        <v>12.5</v>
      </c>
      <c r="BW128" s="23"/>
      <c r="BX128" s="23" t="s">
        <v>68</v>
      </c>
      <c r="BY128" s="118"/>
      <c r="BZ128" s="72" t="s">
        <v>42</v>
      </c>
      <c r="CA128" s="27"/>
      <c r="CB128" s="173" t="s">
        <v>299</v>
      </c>
      <c r="CC128" s="155"/>
      <c r="CD128" s="84">
        <v>1</v>
      </c>
      <c r="CE128" s="155"/>
      <c r="CF128" s="84">
        <v>2</v>
      </c>
      <c r="CG128" s="155"/>
      <c r="CH128" s="155"/>
      <c r="CI128" s="84">
        <v>4</v>
      </c>
      <c r="CJ128" s="155"/>
      <c r="CK128" s="234">
        <v>1</v>
      </c>
      <c r="CL128" s="142">
        <v>1</v>
      </c>
      <c r="CM128" s="190"/>
      <c r="CO128" s="801" t="s">
        <v>940</v>
      </c>
      <c r="CP128" s="117" t="s">
        <v>1242</v>
      </c>
      <c r="CQ128" s="68" t="s">
        <v>29</v>
      </c>
      <c r="CR128" s="69">
        <f t="shared" si="56"/>
        <v>0.5</v>
      </c>
      <c r="CS128" s="69">
        <f t="shared" si="57"/>
        <v>0.5</v>
      </c>
      <c r="CT128" s="22"/>
      <c r="CU128" s="22" t="s">
        <v>45</v>
      </c>
      <c r="CV128" s="104"/>
      <c r="CW128" s="523" t="s">
        <v>42</v>
      </c>
      <c r="CX128" s="172"/>
      <c r="CY128" s="172"/>
      <c r="CZ128" s="84">
        <v>1</v>
      </c>
      <c r="DA128" s="943"/>
      <c r="DB128" s="943"/>
      <c r="DC128" s="943"/>
      <c r="DD128" s="943"/>
      <c r="DE128" s="943"/>
      <c r="DF128" s="943"/>
      <c r="DG128" s="943"/>
      <c r="DH128" s="1015"/>
      <c r="DI128" s="507">
        <v>1</v>
      </c>
      <c r="DJ128" s="546"/>
    </row>
    <row r="129" spans="1:114" s="108" customFormat="1" ht="226.2" customHeight="1" outlineLevel="1" thickTop="1" thickBot="1" x14ac:dyDescent="0.45">
      <c r="A129" s="97" t="s">
        <v>52</v>
      </c>
      <c r="B129" s="397" t="s">
        <v>1243</v>
      </c>
      <c r="C129" s="102" t="s">
        <v>36</v>
      </c>
      <c r="D129" s="69">
        <f>0.5*(L129+M129+N129)+O129+Q129+2*(R129+S129)</f>
        <v>0.5</v>
      </c>
      <c r="E129" s="69">
        <f>L129*0.5+M129*0.5+N129*0.5+O129+P129+Q129+2*(R129+S129+T129)</f>
        <v>0.5</v>
      </c>
      <c r="F129" s="268"/>
      <c r="G129" s="339" t="s">
        <v>68</v>
      </c>
      <c r="H129" s="398"/>
      <c r="I129" s="225"/>
      <c r="J129" s="268"/>
      <c r="K129" s="268" t="s">
        <v>361</v>
      </c>
      <c r="L129" s="84">
        <v>1</v>
      </c>
      <c r="M129" s="660"/>
      <c r="N129" s="660"/>
      <c r="O129" s="660"/>
      <c r="P129" s="660"/>
      <c r="Q129" s="660"/>
      <c r="R129" s="660"/>
      <c r="S129" s="660"/>
      <c r="T129" s="660"/>
      <c r="U129" s="142">
        <v>1</v>
      </c>
      <c r="V129" s="241"/>
      <c r="X129" s="239" t="s">
        <v>173</v>
      </c>
      <c r="Y129" s="178" t="s">
        <v>1244</v>
      </c>
      <c r="Z129" s="102" t="s">
        <v>29</v>
      </c>
      <c r="AA129" s="102">
        <f>0.5*(AI129+AJ129+AK129)+AL129+AN129+2*(AO129+AP129)</f>
        <v>0</v>
      </c>
      <c r="AB129" s="102">
        <f t="shared" si="51"/>
        <v>0</v>
      </c>
      <c r="AC129" s="99"/>
      <c r="AD129" s="401" t="s">
        <v>77</v>
      </c>
      <c r="AE129" s="402" t="s">
        <v>50</v>
      </c>
      <c r="AF129" s="99"/>
      <c r="AG129" s="99"/>
      <c r="AH129" s="131" t="s">
        <v>1245</v>
      </c>
      <c r="AI129" s="159"/>
      <c r="AJ129" s="159"/>
      <c r="AK129" s="159"/>
      <c r="AL129" s="159"/>
      <c r="AM129" s="159"/>
      <c r="AN129" s="159"/>
      <c r="AO129" s="159"/>
      <c r="AP129" s="159"/>
      <c r="AQ129" s="159"/>
      <c r="AR129" s="142">
        <v>1</v>
      </c>
      <c r="AS129" s="431"/>
      <c r="AU129" s="320" t="s">
        <v>267</v>
      </c>
      <c r="AV129" s="116" t="s">
        <v>277</v>
      </c>
      <c r="AW129" s="68" t="s">
        <v>36</v>
      </c>
      <c r="AX129" s="69">
        <f t="shared" si="52"/>
        <v>3</v>
      </c>
      <c r="AY129" s="69">
        <f t="shared" si="53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BR129" s="97" t="s">
        <v>52</v>
      </c>
      <c r="BS129" s="353" t="s">
        <v>1246</v>
      </c>
      <c r="BT129" s="102" t="s">
        <v>93</v>
      </c>
      <c r="BU129" s="69">
        <f t="shared" si="54"/>
        <v>0</v>
      </c>
      <c r="BV129" s="69">
        <f t="shared" si="55"/>
        <v>0</v>
      </c>
      <c r="BW129" s="354"/>
      <c r="BX129" s="22" t="s">
        <v>63</v>
      </c>
      <c r="BY129" s="354"/>
      <c r="BZ129" s="72" t="s">
        <v>42</v>
      </c>
      <c r="CA129" s="354"/>
      <c r="CB129" s="355" t="s">
        <v>292</v>
      </c>
      <c r="CC129" s="356"/>
      <c r="CD129" s="356"/>
      <c r="CE129" s="356"/>
      <c r="CF129" s="356"/>
      <c r="CG129" s="356"/>
      <c r="CH129" s="356"/>
      <c r="CI129" s="356"/>
      <c r="CJ129" s="356"/>
      <c r="CK129" s="356"/>
      <c r="CL129" s="357">
        <v>1</v>
      </c>
      <c r="CM129" s="74"/>
      <c r="CO129" s="801" t="s">
        <v>940</v>
      </c>
      <c r="CP129" s="117" t="s">
        <v>1247</v>
      </c>
      <c r="CQ129" s="68" t="s">
        <v>29</v>
      </c>
      <c r="CR129" s="69">
        <f t="shared" si="56"/>
        <v>1</v>
      </c>
      <c r="CS129" s="69">
        <f t="shared" si="57"/>
        <v>2</v>
      </c>
      <c r="CT129" s="1749" t="s">
        <v>1216</v>
      </c>
      <c r="CU129" s="1750"/>
      <c r="CV129" s="1750"/>
      <c r="CW129" s="1750"/>
      <c r="CX129" s="1750"/>
      <c r="CY129" s="1751"/>
      <c r="CZ129" s="169"/>
      <c r="DA129" s="169"/>
      <c r="DB129" s="120"/>
      <c r="DC129" s="85">
        <v>1</v>
      </c>
      <c r="DD129" s="86">
        <v>1</v>
      </c>
      <c r="DE129" s="540"/>
      <c r="DF129" s="169"/>
      <c r="DG129" s="964"/>
      <c r="DH129" s="155"/>
      <c r="DI129" s="567">
        <v>1</v>
      </c>
      <c r="DJ129" s="546"/>
    </row>
    <row r="130" spans="1:114" s="108" customFormat="1" ht="190.95" customHeight="1" outlineLevel="1" thickTop="1" thickBot="1" x14ac:dyDescent="0.45">
      <c r="A130" s="97" t="s">
        <v>52</v>
      </c>
      <c r="B130" s="404" t="s">
        <v>1248</v>
      </c>
      <c r="C130" s="102" t="s">
        <v>36</v>
      </c>
      <c r="D130" s="102">
        <f t="shared" si="48"/>
        <v>2</v>
      </c>
      <c r="E130" s="102">
        <f t="shared" si="49"/>
        <v>6</v>
      </c>
      <c r="F130" s="23"/>
      <c r="G130" s="23" t="s">
        <v>68</v>
      </c>
      <c r="H130" s="82"/>
      <c r="I130" s="72" t="s">
        <v>42</v>
      </c>
      <c r="J130" s="82"/>
      <c r="K130" s="172" t="s">
        <v>377</v>
      </c>
      <c r="L130" s="403"/>
      <c r="M130" s="403"/>
      <c r="N130" s="403"/>
      <c r="O130" s="403"/>
      <c r="P130" s="403"/>
      <c r="Q130" s="252">
        <v>2</v>
      </c>
      <c r="R130" s="390"/>
      <c r="S130" s="406"/>
      <c r="T130" s="370">
        <v>2</v>
      </c>
      <c r="U130" s="884">
        <v>1</v>
      </c>
      <c r="V130" s="77"/>
      <c r="X130" s="74"/>
      <c r="Y130" s="116" t="s">
        <v>232</v>
      </c>
      <c r="Z130" s="102" t="s">
        <v>29</v>
      </c>
      <c r="AA130" s="69">
        <f>0.5*(AI130+AJ130+AK130)+AL130+AN130+2*(AO130+AP130)</f>
        <v>1</v>
      </c>
      <c r="AB130" s="69">
        <f t="shared" si="51"/>
        <v>1</v>
      </c>
      <c r="AC130" s="116"/>
      <c r="AD130" s="22" t="s">
        <v>233</v>
      </c>
      <c r="AE130" s="173" t="s">
        <v>234</v>
      </c>
      <c r="AF130" s="286"/>
      <c r="AG130" s="287"/>
      <c r="AH130" s="140" t="s">
        <v>3</v>
      </c>
      <c r="AI130" s="84">
        <v>2</v>
      </c>
      <c r="AJ130" s="155"/>
      <c r="AK130" s="155"/>
      <c r="AL130" s="155"/>
      <c r="AM130" s="155"/>
      <c r="AN130" s="155"/>
      <c r="AO130" s="155"/>
      <c r="AP130" s="155"/>
      <c r="AQ130" s="155"/>
      <c r="AR130" s="142">
        <v>1</v>
      </c>
      <c r="AS130" s="225"/>
      <c r="AU130" s="320" t="s">
        <v>267</v>
      </c>
      <c r="AV130" s="116" t="s">
        <v>268</v>
      </c>
      <c r="AW130" s="68" t="s">
        <v>36</v>
      </c>
      <c r="AX130" s="69">
        <f t="shared" si="52"/>
        <v>3</v>
      </c>
      <c r="AY130" s="69">
        <f t="shared" si="53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CO130" s="801" t="s">
        <v>940</v>
      </c>
      <c r="CP130" s="117" t="s">
        <v>1249</v>
      </c>
      <c r="CQ130" s="68" t="s">
        <v>29</v>
      </c>
      <c r="CR130" s="69">
        <f t="shared" si="56"/>
        <v>2</v>
      </c>
      <c r="CS130" s="69">
        <f t="shared" si="57"/>
        <v>2</v>
      </c>
      <c r="CT130" s="73"/>
      <c r="CU130" s="22" t="s">
        <v>45</v>
      </c>
      <c r="CV130" s="104"/>
      <c r="CW130" s="523" t="s">
        <v>42</v>
      </c>
      <c r="CX130" s="979" t="s">
        <v>952</v>
      </c>
      <c r="CY130" s="172"/>
      <c r="CZ130" s="943"/>
      <c r="DA130" s="943"/>
      <c r="DB130" s="155"/>
      <c r="DC130" s="84">
        <v>1</v>
      </c>
      <c r="DD130" s="155"/>
      <c r="DE130" s="84">
        <v>1</v>
      </c>
      <c r="DF130" s="943"/>
      <c r="DG130" s="943"/>
      <c r="DH130" s="722"/>
      <c r="DI130" s="507">
        <v>1</v>
      </c>
      <c r="DJ130" s="546"/>
    </row>
    <row r="131" spans="1:114" s="108" customFormat="1" ht="183.6" outlineLevel="1" thickTop="1" thickBot="1" x14ac:dyDescent="0.45">
      <c r="B131" s="116" t="s">
        <v>1250</v>
      </c>
      <c r="C131" s="102" t="s">
        <v>36</v>
      </c>
      <c r="D131" s="69">
        <f t="shared" si="48"/>
        <v>0</v>
      </c>
      <c r="E131" s="69">
        <f t="shared" si="49"/>
        <v>0</v>
      </c>
      <c r="F131" s="104"/>
      <c r="G131" s="104" t="s">
        <v>68</v>
      </c>
      <c r="H131" s="104"/>
      <c r="I131" s="72" t="s">
        <v>42</v>
      </c>
      <c r="J131" s="172"/>
      <c r="K131" s="172" t="s">
        <v>480</v>
      </c>
      <c r="L131" s="155"/>
      <c r="M131" s="155"/>
      <c r="N131" s="155"/>
      <c r="O131" s="155"/>
      <c r="P131" s="155"/>
      <c r="Q131" s="155"/>
      <c r="R131" s="155"/>
      <c r="S131" s="155"/>
      <c r="T131" s="155"/>
      <c r="U131" s="142">
        <v>1</v>
      </c>
      <c r="V131" s="484"/>
      <c r="AU131" s="320" t="s">
        <v>267</v>
      </c>
      <c r="AV131" s="117" t="s">
        <v>1251</v>
      </c>
      <c r="AW131" s="68" t="s">
        <v>36</v>
      </c>
      <c r="AX131" s="69">
        <f t="shared" si="52"/>
        <v>1</v>
      </c>
      <c r="AY131" s="69">
        <f t="shared" si="53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801" t="s">
        <v>940</v>
      </c>
      <c r="CP131" s="404" t="s">
        <v>1252</v>
      </c>
      <c r="CQ131" s="68" t="s">
        <v>29</v>
      </c>
      <c r="CR131" s="69">
        <f t="shared" si="56"/>
        <v>2</v>
      </c>
      <c r="CS131" s="69">
        <f t="shared" si="57"/>
        <v>2</v>
      </c>
      <c r="CT131" s="104"/>
      <c r="CU131" s="104" t="s">
        <v>45</v>
      </c>
      <c r="CV131" s="104"/>
      <c r="CW131" s="523" t="s">
        <v>42</v>
      </c>
      <c r="CX131" s="979" t="s">
        <v>952</v>
      </c>
      <c r="CY131" s="104"/>
      <c r="CZ131" s="943"/>
      <c r="DA131" s="943"/>
      <c r="DB131" s="155"/>
      <c r="DC131" s="155"/>
      <c r="DD131" s="943"/>
      <c r="DE131" s="943"/>
      <c r="DF131" s="943"/>
      <c r="DG131" s="85">
        <v>1</v>
      </c>
      <c r="DH131" s="943"/>
      <c r="DI131" s="507">
        <v>1</v>
      </c>
      <c r="DJ131" s="546"/>
    </row>
    <row r="132" spans="1:114" s="108" customFormat="1" ht="210" outlineLevel="1" thickTop="1" thickBot="1" x14ac:dyDescent="0.35">
      <c r="B132" s="387" t="s">
        <v>484</v>
      </c>
      <c r="C132" s="102" t="s">
        <v>36</v>
      </c>
      <c r="D132" s="69">
        <f>0.5*(L132+M132+N132)+O132+Q132+2*(R132+S132)</f>
        <v>3</v>
      </c>
      <c r="E132" s="69">
        <f>L132*0.5+M132*0.5+N132*0.5+O132+P132+Q132+2*(R132+S132+T132)</f>
        <v>5</v>
      </c>
      <c r="F132" s="116"/>
      <c r="G132" s="22" t="s">
        <v>68</v>
      </c>
      <c r="H132" s="383"/>
      <c r="I132" s="145"/>
      <c r="J132" s="23"/>
      <c r="K132" s="173" t="s">
        <v>1253</v>
      </c>
      <c r="L132" s="302"/>
      <c r="M132" s="302"/>
      <c r="N132" s="302"/>
      <c r="O132" s="84">
        <v>1</v>
      </c>
      <c r="P132" s="302"/>
      <c r="Q132" s="494"/>
      <c r="R132" s="84">
        <v>1</v>
      </c>
      <c r="S132" s="302"/>
      <c r="T132" s="234">
        <v>1</v>
      </c>
      <c r="U132" s="142">
        <v>1</v>
      </c>
      <c r="V132" s="77"/>
      <c r="AU132" s="320" t="s">
        <v>267</v>
      </c>
      <c r="AV132" s="117" t="s">
        <v>1254</v>
      </c>
      <c r="AW132" s="68" t="s">
        <v>36</v>
      </c>
      <c r="AX132" s="69">
        <f t="shared" si="52"/>
        <v>2</v>
      </c>
      <c r="AY132" s="69">
        <f t="shared" si="53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801" t="s">
        <v>940</v>
      </c>
      <c r="CP132" s="116" t="s">
        <v>1256</v>
      </c>
      <c r="CQ132" s="68" t="s">
        <v>29</v>
      </c>
      <c r="CR132" s="69">
        <f t="shared" si="56"/>
        <v>1</v>
      </c>
      <c r="CS132" s="69">
        <f t="shared" si="57"/>
        <v>3</v>
      </c>
      <c r="CT132" s="103"/>
      <c r="CU132" s="22" t="s">
        <v>45</v>
      </c>
      <c r="CV132" s="23"/>
      <c r="CW132" s="523" t="s">
        <v>42</v>
      </c>
      <c r="CX132" s="180"/>
      <c r="CY132" s="760"/>
      <c r="CZ132" s="169"/>
      <c r="DA132" s="169"/>
      <c r="DB132" s="155"/>
      <c r="DC132" s="84">
        <v>1</v>
      </c>
      <c r="DD132" s="155"/>
      <c r="DE132" s="155"/>
      <c r="DF132" s="155"/>
      <c r="DG132" s="169"/>
      <c r="DH132" s="86">
        <v>1</v>
      </c>
      <c r="DI132" s="507">
        <v>1</v>
      </c>
      <c r="DJ132" s="546"/>
    </row>
    <row r="133" spans="1:114" s="108" customFormat="1" ht="179.4" customHeight="1" outlineLevel="1" thickTop="1" x14ac:dyDescent="0.3">
      <c r="A133" s="364" t="s">
        <v>318</v>
      </c>
      <c r="B133" s="80" t="s">
        <v>490</v>
      </c>
      <c r="C133" s="68" t="s">
        <v>36</v>
      </c>
      <c r="D133" s="69">
        <f t="shared" ref="D133" si="58">0.5*(L133+M133+N133)+O133+Q133+2*(R133+S133)</f>
        <v>0</v>
      </c>
      <c r="E133" s="69">
        <f t="shared" ref="E133" si="59">L133*0.5+M133*0.5+N133*0.5+O133+P133+Q133+2*(R133+S133+T133)</f>
        <v>0</v>
      </c>
      <c r="F133" s="82"/>
      <c r="G133" s="22" t="s">
        <v>63</v>
      </c>
      <c r="H133" s="546"/>
      <c r="I133" s="72" t="s">
        <v>42</v>
      </c>
      <c r="J133" s="173"/>
      <c r="K133" s="23" t="s">
        <v>491</v>
      </c>
      <c r="L133" s="83"/>
      <c r="M133" s="301"/>
      <c r="N133" s="83"/>
      <c r="O133" s="301"/>
      <c r="P133" s="83"/>
      <c r="Q133" s="83"/>
      <c r="R133" s="83"/>
      <c r="S133" s="83"/>
      <c r="T133" s="302"/>
      <c r="U133" s="495">
        <v>1</v>
      </c>
      <c r="V133" s="190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</row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/>
    <row r="138" spans="1:114" s="108" customFormat="1" ht="13.8" outlineLevel="1" x14ac:dyDescent="0.25"/>
    <row r="139" spans="1:114" s="108" customFormat="1" ht="13.8" outlineLevel="1" x14ac:dyDescent="0.25"/>
    <row r="140" spans="1:114" s="108" customFormat="1" ht="17.399999999999999" outlineLevel="1" x14ac:dyDescent="0.3">
      <c r="BS140" s="642"/>
    </row>
    <row r="141" spans="1:114" s="108" customFormat="1" ht="17.399999999999999" outlineLevel="1" x14ac:dyDescent="0.3">
      <c r="BS141" s="642"/>
    </row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.8" outlineLevel="1" x14ac:dyDescent="0.25"/>
    <row r="146" spans="1:114" s="108" customFormat="1" ht="13.8" outlineLevel="1" x14ac:dyDescent="0.25"/>
    <row r="147" spans="1:114" s="108" customFormat="1" ht="13.8" outlineLevel="1" x14ac:dyDescent="0.25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</row>
    <row r="148" spans="1:114" s="108" customFormat="1" ht="13.8" outlineLevel="1" x14ac:dyDescent="0.25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ht="17.399999999999999" x14ac:dyDescent="0.25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955"/>
      <c r="DA149" s="955"/>
      <c r="DB149" s="955"/>
      <c r="DC149" s="955"/>
      <c r="DD149" s="955"/>
      <c r="DE149" s="955"/>
      <c r="DF149" s="955"/>
      <c r="DG149" s="955"/>
      <c r="DH149" s="955"/>
      <c r="DI149" s="955"/>
      <c r="DJ149" s="955"/>
    </row>
    <row r="150" spans="1:114" s="108" customFormat="1" ht="33" x14ac:dyDescent="0.25">
      <c r="A150" s="55" t="s">
        <v>145</v>
      </c>
      <c r="B150" s="56"/>
      <c r="C150" s="40" t="s">
        <v>29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SUMIFS(L104:L116,C104:C116,C150)</f>
        <v>0</v>
      </c>
      <c r="M150" s="44">
        <f>SUMIFS(M104:M116,C104:C116,C150)</f>
        <v>0</v>
      </c>
      <c r="N150" s="44">
        <f>SUMIFS(N104:N116,C104:C116,C150)</f>
        <v>0</v>
      </c>
      <c r="O150" s="44">
        <f>SUMIFS(O104:O116,C104:C116,C150)</f>
        <v>0</v>
      </c>
      <c r="P150" s="44">
        <f>SUMIFS(P104:P116,C104:C116,C150)</f>
        <v>0</v>
      </c>
      <c r="Q150" s="44">
        <f>SUMIFS(Q104:Q116,C104:C116,C150)</f>
        <v>0</v>
      </c>
      <c r="R150" s="44">
        <f>SUMIFS(R104:R116,C104:C116,C150)</f>
        <v>0</v>
      </c>
      <c r="S150" s="44">
        <f>SUMIFS(S104:S116,C104:C116,C150)</f>
        <v>0</v>
      </c>
      <c r="T150" s="44">
        <f>SUMIFS(T104:T116,C104:C116,C150)</f>
        <v>0</v>
      </c>
      <c r="U150" s="45"/>
      <c r="V150" s="46">
        <f>SUM(U151:U162)</f>
        <v>4</v>
      </c>
      <c r="X150" s="55" t="s">
        <v>27</v>
      </c>
      <c r="Y150" s="39"/>
      <c r="Z150" s="40" t="s">
        <v>29</v>
      </c>
      <c r="AA150" s="41">
        <f>0.5*(AI150+AJ150+AK150)+AL150+AN150+2*(AO150+AP150)</f>
        <v>0</v>
      </c>
      <c r="AB150" s="42">
        <f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SUM(AR123:AR155)</f>
        <v>10</v>
      </c>
      <c r="AT150" s="363"/>
      <c r="AU150" s="55" t="s">
        <v>145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SUM(BO152:BO158)</f>
        <v>3</v>
      </c>
      <c r="BQ150" s="955"/>
      <c r="BR150" s="55" t="s">
        <v>143</v>
      </c>
      <c r="BS150" s="56" t="s">
        <v>1257</v>
      </c>
      <c r="BT150" s="40" t="s">
        <v>29</v>
      </c>
      <c r="BU150" s="41">
        <f t="shared" ref="BU150:BU161" si="60">0.5*(CC150+CD150+CE150)+CF150+CH150+2*(CI150+CJ150)</f>
        <v>0</v>
      </c>
      <c r="BV150" s="42">
        <f t="shared" ref="BV150:BV161" si="61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SUM(CL152:CL161)</f>
        <v>10</v>
      </c>
      <c r="CN150" s="59"/>
      <c r="CO150" s="55" t="s">
        <v>30</v>
      </c>
      <c r="CP150" s="56" t="s">
        <v>1258</v>
      </c>
      <c r="CQ150" s="40" t="s">
        <v>29</v>
      </c>
      <c r="CR150" s="41">
        <f t="shared" ref="CR150:CR162" si="62">0.5*(CZ150+DA150+DB150)+DC150+DE150+2*(DF150+DG150)</f>
        <v>0</v>
      </c>
      <c r="CS150" s="42">
        <f t="shared" ref="CS150:CS162" si="63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44"/>
      <c r="DA150" s="44"/>
      <c r="DB150" s="44"/>
      <c r="DC150" s="44"/>
      <c r="DD150" s="44"/>
      <c r="DE150" s="44"/>
      <c r="DF150" s="44"/>
      <c r="DG150" s="44"/>
      <c r="DH150" s="44"/>
      <c r="DI150" s="45"/>
      <c r="DJ150" s="46">
        <f>SUM(DI153:DI162)</f>
        <v>10</v>
      </c>
    </row>
    <row r="151" spans="1:114" s="108" customFormat="1" ht="33.6" thickBot="1" x14ac:dyDescent="0.3">
      <c r="A151" s="55" t="s">
        <v>153</v>
      </c>
      <c r="B151" s="701"/>
      <c r="C151" s="40" t="s">
        <v>36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SUMIFS(L104:L116,C104:C116,C151)</f>
        <v>0</v>
      </c>
      <c r="M151" s="44">
        <f>SUMIFS(M104:M116,C104:C116,C151)</f>
        <v>0</v>
      </c>
      <c r="N151" s="44">
        <f>SUMIFS(N104:N116,C104:C116,C151)</f>
        <v>0</v>
      </c>
      <c r="O151" s="44">
        <f>SUMIFS(O104:O116,C104:C116,C151)</f>
        <v>0</v>
      </c>
      <c r="P151" s="44">
        <f>SUMIFS(P104:P116,C104:C116,C151)</f>
        <v>0</v>
      </c>
      <c r="Q151" s="44">
        <f>SUMIFS(Q104:Q116,C104:C116,C151)</f>
        <v>0</v>
      </c>
      <c r="R151" s="44">
        <f>SUMIFS(R104:R116,C104:C116,C151)</f>
        <v>0</v>
      </c>
      <c r="S151" s="44">
        <f>SUMIFS(S104:S116,C104:C116,C151)</f>
        <v>0</v>
      </c>
      <c r="T151" s="44">
        <f>SUMIFS(T104:T116,C104:C116,C151)</f>
        <v>0</v>
      </c>
      <c r="U151" s="45"/>
      <c r="V151" s="46"/>
      <c r="X151" s="55" t="s">
        <v>35</v>
      </c>
      <c r="Y151" s="63"/>
      <c r="Z151" s="578" t="s">
        <v>36</v>
      </c>
      <c r="AA151" s="579">
        <f>0.5*(AI151+AJ151+AK151)+AL151+AN151+2*(AO151+AP151)</f>
        <v>0</v>
      </c>
      <c r="AB151" s="580">
        <f>AI151*0.5+AJ151*0.5+AK151*0.5+AL151+AM151+AN151+2*(AO151+AP151+AQ151)</f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153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152</v>
      </c>
      <c r="BS151" s="56"/>
      <c r="BT151" s="40" t="s">
        <v>36</v>
      </c>
      <c r="BU151" s="41">
        <f t="shared" si="60"/>
        <v>0</v>
      </c>
      <c r="BV151" s="42">
        <f t="shared" si="61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55" t="s">
        <v>37</v>
      </c>
      <c r="CP151" s="39"/>
      <c r="CQ151" s="40" t="s">
        <v>36</v>
      </c>
      <c r="CR151" s="41">
        <f t="shared" si="62"/>
        <v>0</v>
      </c>
      <c r="CS151" s="42">
        <f t="shared" si="63"/>
        <v>0</v>
      </c>
      <c r="CT151" s="39"/>
      <c r="CU151" s="39"/>
      <c r="CV151" s="39"/>
      <c r="CW151" s="39"/>
      <c r="CX151" s="39"/>
      <c r="CY151" s="39"/>
      <c r="CZ151" s="44"/>
      <c r="DA151" s="44"/>
      <c r="DB151" s="44"/>
      <c r="DC151" s="44"/>
      <c r="DD151" s="44"/>
      <c r="DE151" s="44"/>
      <c r="DF151" s="44"/>
      <c r="DG151" s="44"/>
      <c r="DH151" s="44"/>
      <c r="DI151" s="45"/>
      <c r="DJ151" s="46"/>
    </row>
    <row r="152" spans="1:114" s="108" customFormat="1" ht="207" customHeight="1" outlineLevel="1" thickTop="1" thickBot="1" x14ac:dyDescent="0.45">
      <c r="A152" s="801" t="s">
        <v>940</v>
      </c>
      <c r="B152" s="177" t="s">
        <v>941</v>
      </c>
      <c r="C152" s="102" t="s">
        <v>29</v>
      </c>
      <c r="D152" s="69">
        <f t="shared" ref="D152:D155" si="64">0.5*(L152+M152+N152)+O152+Q152+2*(R152+S152)</f>
        <v>4</v>
      </c>
      <c r="E152" s="69">
        <f t="shared" ref="E152:E156" si="65">L152*0.5+M152*0.5+N152*0.5+O152+P152+Q152+2*(R152+S152+T152)</f>
        <v>4</v>
      </c>
      <c r="F152" s="74"/>
      <c r="G152" s="802" t="s">
        <v>63</v>
      </c>
      <c r="H152" s="74"/>
      <c r="I152" s="74"/>
      <c r="J152" s="74"/>
      <c r="K152" s="802" t="s">
        <v>519</v>
      </c>
      <c r="L152" s="74"/>
      <c r="M152" s="74"/>
      <c r="N152" s="74"/>
      <c r="O152" s="74"/>
      <c r="P152" s="74"/>
      <c r="Q152" s="74"/>
      <c r="R152" s="682"/>
      <c r="S152" s="86">
        <v>2</v>
      </c>
      <c r="T152" s="203"/>
      <c r="U152" s="408">
        <v>1</v>
      </c>
      <c r="V152" s="546"/>
      <c r="X152" s="137" t="s">
        <v>86</v>
      </c>
      <c r="Y152" s="138" t="s">
        <v>87</v>
      </c>
      <c r="Z152" s="102" t="s">
        <v>29</v>
      </c>
      <c r="AA152" s="69">
        <f>0.5*(AI152+AJ152+AK152)+AL152+AN152+2*(AO152+AP152)</f>
        <v>1</v>
      </c>
      <c r="AB152" s="69">
        <f>AI152*0.5+AJ152*0.5+AK152*0.5+AL152+AM152+AN152+2*(AO152+AP152+AQ152)</f>
        <v>1</v>
      </c>
      <c r="AC152" s="546"/>
      <c r="AD152" s="22" t="s">
        <v>88</v>
      </c>
      <c r="AE152" s="139" t="s">
        <v>89</v>
      </c>
      <c r="AF152" s="131"/>
      <c r="AG152" s="131"/>
      <c r="AH152" s="140" t="s">
        <v>3</v>
      </c>
      <c r="AI152" s="141">
        <v>2</v>
      </c>
      <c r="AJ152" s="131"/>
      <c r="AK152" s="131"/>
      <c r="AL152" s="131"/>
      <c r="AM152" s="131"/>
      <c r="AN152" s="131"/>
      <c r="AO152" s="131"/>
      <c r="AP152" s="131"/>
      <c r="AQ152" s="131"/>
      <c r="AR152" s="142">
        <v>1</v>
      </c>
      <c r="AS152" s="68"/>
      <c r="AU152" s="654" t="s">
        <v>651</v>
      </c>
      <c r="AV152" s="138" t="s">
        <v>1259</v>
      </c>
      <c r="AW152" s="102" t="s">
        <v>29</v>
      </c>
      <c r="AX152" s="69">
        <f t="shared" ref="AX152" si="66">0.5*(BF152+BG152+BH152)+BI152+BK152+2*(BL152+BM152)</f>
        <v>0</v>
      </c>
      <c r="AY152" s="69">
        <f t="shared" ref="AY152" si="67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60"/>
        <v>6</v>
      </c>
      <c r="BV152" s="69">
        <f t="shared" si="61"/>
        <v>6</v>
      </c>
      <c r="BW152" s="244"/>
      <c r="BX152" s="225" t="s">
        <v>68</v>
      </c>
      <c r="BY152" s="422" t="s">
        <v>1260</v>
      </c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21" t="s">
        <v>517</v>
      </c>
      <c r="CP152" s="193" t="s">
        <v>1261</v>
      </c>
      <c r="CQ152" s="68" t="s">
        <v>29</v>
      </c>
      <c r="CR152" s="69">
        <f t="shared" si="62"/>
        <v>0</v>
      </c>
      <c r="CS152" s="69">
        <f t="shared" si="63"/>
        <v>1</v>
      </c>
      <c r="CT152" s="632"/>
      <c r="CU152" s="238" t="s">
        <v>45</v>
      </c>
      <c r="CV152" s="632"/>
      <c r="CW152" s="523"/>
      <c r="CX152" s="195"/>
      <c r="CY152" s="238" t="s">
        <v>1262</v>
      </c>
      <c r="CZ152" s="959"/>
      <c r="DA152" s="959"/>
      <c r="DB152" s="1011"/>
      <c r="DC152" s="461"/>
      <c r="DD152" s="86">
        <v>1</v>
      </c>
      <c r="DE152" s="1011"/>
      <c r="DF152" s="1011"/>
      <c r="DG152" s="959"/>
      <c r="DH152" s="959"/>
      <c r="DI152" s="507">
        <v>1</v>
      </c>
      <c r="DJ152" s="546"/>
    </row>
    <row r="153" spans="1:114" s="108" customFormat="1" ht="192" customHeight="1" outlineLevel="1" thickTop="1" thickBot="1" x14ac:dyDescent="0.45">
      <c r="A153" s="801" t="s">
        <v>954</v>
      </c>
      <c r="B153" s="80" t="s">
        <v>960</v>
      </c>
      <c r="C153" s="102" t="s">
        <v>29</v>
      </c>
      <c r="D153" s="69">
        <f t="shared" si="64"/>
        <v>0.5</v>
      </c>
      <c r="E153" s="69">
        <f t="shared" si="65"/>
        <v>0.5</v>
      </c>
      <c r="F153" s="103"/>
      <c r="G153" s="22" t="s">
        <v>63</v>
      </c>
      <c r="H153" s="541"/>
      <c r="I153" s="523" t="s">
        <v>42</v>
      </c>
      <c r="J153" s="73"/>
      <c r="K153" s="140" t="s">
        <v>3</v>
      </c>
      <c r="L153" s="84">
        <v>1</v>
      </c>
      <c r="M153" s="243"/>
      <c r="N153" s="243"/>
      <c r="O153" s="243"/>
      <c r="P153" s="70"/>
      <c r="R153" s="70"/>
      <c r="S153" s="70"/>
      <c r="T153" s="70"/>
      <c r="U153" s="997">
        <v>0.5</v>
      </c>
      <c r="V153" s="546"/>
      <c r="X153" s="137" t="s">
        <v>86</v>
      </c>
      <c r="Y153" s="130" t="s">
        <v>101</v>
      </c>
      <c r="Z153" s="102" t="s">
        <v>29</v>
      </c>
      <c r="AA153" s="69">
        <f>0.5*(AI153+AJ153+AK153)+AL153+AN153+2*(AO153+AP153)</f>
        <v>2</v>
      </c>
      <c r="AB153" s="69">
        <f>AI153*0.5+AJ153*0.5+AK153*0.5+AL153+AM153+AN153+2*(AO153+AP153+AQ153)</f>
        <v>2</v>
      </c>
      <c r="AC153" s="546"/>
      <c r="AD153" s="22" t="s">
        <v>88</v>
      </c>
      <c r="AE153" s="139" t="s">
        <v>89</v>
      </c>
      <c r="AF153" s="131"/>
      <c r="AG153" s="131"/>
      <c r="AH153" s="140" t="s">
        <v>3</v>
      </c>
      <c r="AI153" s="141">
        <v>4</v>
      </c>
      <c r="AJ153" s="131"/>
      <c r="AK153" s="131"/>
      <c r="AL153" s="131"/>
      <c r="AM153" s="131"/>
      <c r="AN153" s="131"/>
      <c r="AO153" s="131"/>
      <c r="AP153" s="131"/>
      <c r="AQ153" s="131"/>
      <c r="AR153" s="142">
        <v>1</v>
      </c>
      <c r="AS153" s="68"/>
      <c r="AU153" s="654" t="s">
        <v>651</v>
      </c>
      <c r="AV153" s="130" t="s">
        <v>1263</v>
      </c>
      <c r="AW153" s="102" t="s">
        <v>29</v>
      </c>
      <c r="AX153" s="102">
        <f>0.5*(BF153+BG153+BH153)+BI153+BK153+2*(BL153+BM153)</f>
        <v>0</v>
      </c>
      <c r="AY153" s="102">
        <f>BF153*0.5+BG153*0.5+BH153*0.5+BI153+BJ153+BK153+2*(BL153+BM153+BN153)</f>
        <v>0</v>
      </c>
      <c r="AZ153" s="99"/>
      <c r="BA153" s="22" t="s">
        <v>45</v>
      </c>
      <c r="BB153" s="99"/>
      <c r="BC153" s="99"/>
      <c r="BD153" s="99"/>
      <c r="BE153" s="99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79" t="s">
        <v>1264</v>
      </c>
      <c r="BT153" s="102" t="s">
        <v>29</v>
      </c>
      <c r="BU153" s="69">
        <f t="shared" si="60"/>
        <v>1</v>
      </c>
      <c r="BV153" s="69">
        <f t="shared" si="61"/>
        <v>1</v>
      </c>
      <c r="BW153" s="244"/>
      <c r="BX153" s="225" t="s">
        <v>68</v>
      </c>
      <c r="BY153" s="245"/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21" t="s">
        <v>504</v>
      </c>
      <c r="CP153" s="98" t="s">
        <v>505</v>
      </c>
      <c r="CQ153" s="68" t="s">
        <v>29</v>
      </c>
      <c r="CR153" s="69">
        <f t="shared" si="62"/>
        <v>0</v>
      </c>
      <c r="CS153" s="69">
        <f t="shared" si="63"/>
        <v>0</v>
      </c>
      <c r="CT153" s="74"/>
      <c r="CU153" s="238" t="s">
        <v>68</v>
      </c>
      <c r="CV153" s="74"/>
      <c r="CW153" s="74"/>
      <c r="CX153" s="74"/>
      <c r="CY153" s="131" t="s">
        <v>193</v>
      </c>
      <c r="CZ153" s="159"/>
      <c r="DA153" s="159"/>
      <c r="DB153" s="159"/>
      <c r="DC153" s="159"/>
      <c r="DD153" s="159"/>
      <c r="DE153" s="159"/>
      <c r="DF153" s="159"/>
      <c r="DG153" s="159"/>
      <c r="DH153" s="159"/>
      <c r="DI153" s="516">
        <v>1</v>
      </c>
      <c r="DJ153" s="546"/>
    </row>
    <row r="154" spans="1:114" s="108" customFormat="1" ht="268.2" customHeight="1" outlineLevel="1" thickTop="1" thickBot="1" x14ac:dyDescent="0.45">
      <c r="A154" s="801" t="s">
        <v>954</v>
      </c>
      <c r="B154" s="80" t="s">
        <v>1265</v>
      </c>
      <c r="C154" s="102" t="s">
        <v>29</v>
      </c>
      <c r="D154" s="69">
        <f t="shared" si="64"/>
        <v>6</v>
      </c>
      <c r="E154" s="69">
        <f t="shared" si="65"/>
        <v>6</v>
      </c>
      <c r="F154" s="103"/>
      <c r="G154" s="22" t="s">
        <v>68</v>
      </c>
      <c r="H154" s="106"/>
      <c r="I154" s="523" t="s">
        <v>42</v>
      </c>
      <c r="J154" s="73"/>
      <c r="K154" s="23" t="s">
        <v>567</v>
      </c>
      <c r="L154" s="22"/>
      <c r="M154" s="74"/>
      <c r="N154" s="70"/>
      <c r="O154" s="74"/>
      <c r="Q154" s="240">
        <v>2</v>
      </c>
      <c r="R154" s="22"/>
      <c r="S154" s="86">
        <v>2</v>
      </c>
      <c r="U154" s="997">
        <v>0.5</v>
      </c>
      <c r="V154" s="546"/>
      <c r="X154" s="1818" t="s">
        <v>1266</v>
      </c>
      <c r="Y154" s="1819"/>
      <c r="Z154" s="1819"/>
      <c r="AA154" s="1819"/>
      <c r="AB154" s="1819"/>
      <c r="AC154" s="1819"/>
      <c r="AD154" s="1819"/>
      <c r="AE154" s="1819"/>
      <c r="AF154" s="1819"/>
      <c r="AG154" s="1819"/>
      <c r="AH154" s="1819"/>
      <c r="AI154" s="1819"/>
      <c r="AJ154" s="1819"/>
      <c r="AK154" s="1819"/>
      <c r="AL154" s="1819"/>
      <c r="AM154" s="1819"/>
      <c r="AN154" s="1819"/>
      <c r="AO154" s="1819"/>
      <c r="AP154" s="1819"/>
      <c r="AQ154" s="1819"/>
      <c r="AR154" s="1820"/>
      <c r="AU154" s="654" t="s">
        <v>651</v>
      </c>
      <c r="AV154" s="130" t="s">
        <v>1267</v>
      </c>
      <c r="AW154" s="68" t="s">
        <v>29</v>
      </c>
      <c r="AX154" s="69">
        <f>0.5*(BF154+BG154+BH154)+BI154+BK154+2*(BL154+BM154)</f>
        <v>0</v>
      </c>
      <c r="AY154" s="69">
        <f>BF154*0.5+BG154*0.5+BH154*0.5+BI154+BJ154+BK154+2*(BL154+BM154+BN154)</f>
        <v>0</v>
      </c>
      <c r="AZ154" s="99"/>
      <c r="BA154" s="620" t="s">
        <v>77</v>
      </c>
      <c r="BB154" s="411" t="s">
        <v>280</v>
      </c>
      <c r="BC154" s="99"/>
      <c r="BD154" s="99"/>
      <c r="BE154" s="99"/>
      <c r="BF154" s="226"/>
      <c r="BG154" s="226"/>
      <c r="BH154" s="226"/>
      <c r="BI154" s="226"/>
      <c r="BJ154" s="226"/>
      <c r="BK154" s="226"/>
      <c r="BL154" s="226"/>
      <c r="BM154" s="226"/>
      <c r="BN154" s="226"/>
      <c r="BO154" s="142">
        <v>1</v>
      </c>
      <c r="BP154" s="99"/>
      <c r="BR154" s="421" t="s">
        <v>411</v>
      </c>
      <c r="BS154" s="179" t="s">
        <v>1268</v>
      </c>
      <c r="BT154" s="102" t="s">
        <v>29</v>
      </c>
      <c r="BU154" s="69">
        <f t="shared" si="60"/>
        <v>1</v>
      </c>
      <c r="BV154" s="69">
        <f t="shared" si="61"/>
        <v>2</v>
      </c>
      <c r="BW154" s="1749" t="s">
        <v>1216</v>
      </c>
      <c r="BX154" s="1750"/>
      <c r="BY154" s="1750"/>
      <c r="BZ154" s="1750"/>
      <c r="CA154" s="1750"/>
      <c r="CB154" s="1751"/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21" t="s">
        <v>504</v>
      </c>
      <c r="CP154" s="80" t="s">
        <v>512</v>
      </c>
      <c r="CQ154" s="68" t="s">
        <v>29</v>
      </c>
      <c r="CR154" s="69">
        <f t="shared" si="62"/>
        <v>0</v>
      </c>
      <c r="CS154" s="69">
        <f t="shared" si="63"/>
        <v>0</v>
      </c>
      <c r="CT154" s="103"/>
      <c r="CU154" s="22" t="s">
        <v>68</v>
      </c>
      <c r="CV154" s="23"/>
      <c r="CW154" s="523" t="s">
        <v>42</v>
      </c>
      <c r="CX154" s="82"/>
      <c r="CY154" s="23" t="s">
        <v>177</v>
      </c>
      <c r="CZ154" s="155"/>
      <c r="DA154" s="155"/>
      <c r="DB154" s="155"/>
      <c r="DC154" s="155"/>
      <c r="DD154" s="155"/>
      <c r="DE154" s="155"/>
      <c r="DF154" s="155"/>
      <c r="DG154" s="302"/>
      <c r="DH154" s="419"/>
      <c r="DI154" s="513">
        <v>1</v>
      </c>
      <c r="DJ154" s="546"/>
    </row>
    <row r="155" spans="1:114" s="108" customFormat="1" ht="273" customHeight="1" outlineLevel="1" thickTop="1" thickBot="1" x14ac:dyDescent="0.35">
      <c r="A155" s="801" t="s">
        <v>954</v>
      </c>
      <c r="B155" s="177" t="s">
        <v>966</v>
      </c>
      <c r="C155" s="102" t="s">
        <v>29</v>
      </c>
      <c r="D155" s="69">
        <f t="shared" si="64"/>
        <v>0.5</v>
      </c>
      <c r="E155" s="69">
        <f t="shared" si="65"/>
        <v>0.5</v>
      </c>
      <c r="F155" s="103"/>
      <c r="G155" s="22" t="s">
        <v>63</v>
      </c>
      <c r="H155" s="546"/>
      <c r="I155" s="541"/>
      <c r="J155" s="541"/>
      <c r="K155" s="140" t="s">
        <v>3</v>
      </c>
      <c r="L155" s="85">
        <v>1</v>
      </c>
      <c r="M155" s="70"/>
      <c r="N155" s="70"/>
      <c r="O155" s="70"/>
      <c r="P155" s="70"/>
      <c r="Q155" s="74"/>
      <c r="R155" s="70"/>
      <c r="S155" s="70"/>
      <c r="T155" s="70"/>
      <c r="U155" s="507">
        <v>1</v>
      </c>
      <c r="V155" s="546"/>
      <c r="BR155" s="421" t="s">
        <v>411</v>
      </c>
      <c r="BS155" s="138" t="s">
        <v>1269</v>
      </c>
      <c r="BT155" s="102" t="s">
        <v>29</v>
      </c>
      <c r="BU155" s="69">
        <f t="shared" si="60"/>
        <v>1</v>
      </c>
      <c r="BV155" s="69">
        <f t="shared" si="61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21" t="s">
        <v>504</v>
      </c>
      <c r="CP155" s="422" t="s">
        <v>520</v>
      </c>
      <c r="CQ155" s="68" t="s">
        <v>29</v>
      </c>
      <c r="CR155" s="69">
        <f t="shared" si="62"/>
        <v>0</v>
      </c>
      <c r="CS155" s="69">
        <f t="shared" si="63"/>
        <v>0</v>
      </c>
      <c r="CT155" s="103"/>
      <c r="CU155" s="22" t="s">
        <v>68</v>
      </c>
      <c r="CV155" s="524"/>
      <c r="CW155" s="523" t="s">
        <v>42</v>
      </c>
      <c r="CX155" s="82"/>
      <c r="CY155" s="23" t="s">
        <v>521</v>
      </c>
      <c r="CZ155" s="302"/>
      <c r="DA155" s="302"/>
      <c r="DB155" s="302"/>
      <c r="DC155" s="302"/>
      <c r="DD155" s="302"/>
      <c r="DE155" s="302"/>
      <c r="DF155" s="302"/>
      <c r="DG155" s="302"/>
      <c r="DH155" s="302"/>
      <c r="DI155" s="513">
        <v>1</v>
      </c>
      <c r="DJ155" s="546"/>
    </row>
    <row r="156" spans="1:114" s="108" customFormat="1" ht="255.6" customHeight="1" outlineLevel="1" thickTop="1" thickBot="1" x14ac:dyDescent="0.35">
      <c r="A156" s="1004" t="s">
        <v>560</v>
      </c>
      <c r="B156" s="1005" t="s">
        <v>1270</v>
      </c>
      <c r="C156" s="551" t="s">
        <v>29</v>
      </c>
      <c r="D156" s="551">
        <v>2</v>
      </c>
      <c r="E156" s="551">
        <f t="shared" si="65"/>
        <v>2</v>
      </c>
      <c r="F156" s="1815" t="s">
        <v>1271</v>
      </c>
      <c r="G156" s="1816"/>
      <c r="H156" s="1816"/>
      <c r="I156" s="1816"/>
      <c r="J156" s="1816"/>
      <c r="K156" s="1817"/>
      <c r="L156" s="602"/>
      <c r="M156" s="602"/>
      <c r="N156" s="602"/>
      <c r="O156" s="1006"/>
      <c r="P156" s="602"/>
      <c r="Q156" s="602"/>
      <c r="R156" s="602"/>
      <c r="S156" s="602"/>
      <c r="T156" s="1007">
        <v>1</v>
      </c>
      <c r="U156" s="1008">
        <v>1</v>
      </c>
      <c r="V156" s="546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R156" s="421" t="s">
        <v>411</v>
      </c>
      <c r="BS156" s="179" t="s">
        <v>1272</v>
      </c>
      <c r="BT156" s="102" t="s">
        <v>29</v>
      </c>
      <c r="BU156" s="69">
        <f t="shared" si="60"/>
        <v>2</v>
      </c>
      <c r="BV156" s="69">
        <f t="shared" si="61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21" t="s">
        <v>504</v>
      </c>
      <c r="CP156" s="80" t="s">
        <v>525</v>
      </c>
      <c r="CQ156" s="68" t="s">
        <v>29</v>
      </c>
      <c r="CR156" s="69">
        <f t="shared" si="62"/>
        <v>0</v>
      </c>
      <c r="CS156" s="69">
        <f t="shared" si="63"/>
        <v>0</v>
      </c>
      <c r="CT156" s="103"/>
      <c r="CU156" s="22" t="s">
        <v>68</v>
      </c>
      <c r="CV156" s="103"/>
      <c r="CW156" s="523" t="s">
        <v>42</v>
      </c>
      <c r="CX156" s="82"/>
      <c r="CY156" s="23" t="s">
        <v>526</v>
      </c>
      <c r="CZ156" s="302"/>
      <c r="DA156" s="302"/>
      <c r="DB156" s="302"/>
      <c r="DC156" s="302"/>
      <c r="DD156" s="302"/>
      <c r="DE156" s="302"/>
      <c r="DF156" s="302"/>
      <c r="DG156" s="302"/>
      <c r="DH156" s="302"/>
      <c r="DI156" s="507">
        <v>1</v>
      </c>
      <c r="DJ156" s="546"/>
    </row>
    <row r="157" spans="1:114" s="108" customFormat="1" ht="189" customHeight="1" outlineLevel="1" thickTop="1" thickBot="1" x14ac:dyDescent="0.35"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R157" s="421" t="s">
        <v>411</v>
      </c>
      <c r="BS157" s="179" t="s">
        <v>1274</v>
      </c>
      <c r="BT157" s="102" t="s">
        <v>29</v>
      </c>
      <c r="BU157" s="69">
        <f t="shared" si="60"/>
        <v>0</v>
      </c>
      <c r="BV157" s="69">
        <f t="shared" si="61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21" t="s">
        <v>504</v>
      </c>
      <c r="CP157" s="1009" t="s">
        <v>529</v>
      </c>
      <c r="CQ157" s="68" t="s">
        <v>29</v>
      </c>
      <c r="CR157" s="69">
        <f t="shared" si="62"/>
        <v>2</v>
      </c>
      <c r="CS157" s="69">
        <f t="shared" si="63"/>
        <v>6</v>
      </c>
      <c r="CT157" s="103"/>
      <c r="CU157" s="22" t="s">
        <v>68</v>
      </c>
      <c r="CV157" s="524"/>
      <c r="CW157" s="512"/>
      <c r="CX157" s="73"/>
      <c r="CY157" s="23" t="s">
        <v>530</v>
      </c>
      <c r="CZ157" s="155"/>
      <c r="DA157" s="155"/>
      <c r="DB157" s="155"/>
      <c r="DC157" s="84">
        <v>2</v>
      </c>
      <c r="DD157" s="419"/>
      <c r="DE157" s="155"/>
      <c r="DF157" s="155"/>
      <c r="DG157" s="155"/>
      <c r="DH157" s="86">
        <v>2</v>
      </c>
      <c r="DI157" s="507">
        <v>1</v>
      </c>
      <c r="DJ157" s="546"/>
    </row>
    <row r="158" spans="1:114" s="108" customFormat="1" ht="240.6" customHeight="1" outlineLevel="1" thickTop="1" thickBot="1" x14ac:dyDescent="0.45"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 s="421" t="s">
        <v>411</v>
      </c>
      <c r="BS158" s="138" t="s">
        <v>1275</v>
      </c>
      <c r="BT158" s="102" t="s">
        <v>29</v>
      </c>
      <c r="BU158" s="69">
        <f t="shared" si="60"/>
        <v>0</v>
      </c>
      <c r="BV158" s="69">
        <f t="shared" si="61"/>
        <v>0</v>
      </c>
      <c r="BW158" s="99"/>
      <c r="BX158" s="22" t="s">
        <v>45</v>
      </c>
      <c r="BY158" s="99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21" t="s">
        <v>504</v>
      </c>
      <c r="CP158" s="80" t="s">
        <v>533</v>
      </c>
      <c r="CQ158" s="68" t="s">
        <v>29</v>
      </c>
      <c r="CR158" s="69">
        <f t="shared" si="62"/>
        <v>3</v>
      </c>
      <c r="CS158" s="69">
        <f t="shared" si="63"/>
        <v>3</v>
      </c>
      <c r="CT158" s="103"/>
      <c r="CU158" s="22" t="s">
        <v>68</v>
      </c>
      <c r="CV158" s="103"/>
      <c r="CW158" s="504" t="s">
        <v>42</v>
      </c>
      <c r="CX158" s="82"/>
      <c r="CY158" s="23" t="s">
        <v>534</v>
      </c>
      <c r="CZ158" s="155"/>
      <c r="DA158" s="155"/>
      <c r="DB158" s="155"/>
      <c r="DC158" s="1012"/>
      <c r="DD158" s="155"/>
      <c r="DE158" s="565">
        <v>1</v>
      </c>
      <c r="DF158" s="155"/>
      <c r="DG158" s="84">
        <v>1</v>
      </c>
      <c r="DH158" s="155"/>
      <c r="DI158" s="513">
        <v>1</v>
      </c>
      <c r="DJ158" s="546"/>
    </row>
    <row r="159" spans="1:114" s="108" customFormat="1" ht="189.6" customHeight="1" outlineLevel="1" thickTop="1" thickBot="1" x14ac:dyDescent="0.35"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411</v>
      </c>
      <c r="BS159" s="179" t="s">
        <v>1276</v>
      </c>
      <c r="BT159" s="102" t="s">
        <v>29</v>
      </c>
      <c r="BU159" s="69">
        <f>0.5*(CC159+CD159+CE159)+CF159+CH159+2*(CI159+CJ159)</f>
        <v>0</v>
      </c>
      <c r="BV159" s="69">
        <f>CC159*0.5+CD159*0.5+CE159*0.5+CF159+CG159+CH159+2*(CI159+CJ159+CK159)</f>
        <v>0</v>
      </c>
      <c r="BW159" s="225"/>
      <c r="BX159" s="225" t="s">
        <v>45</v>
      </c>
      <c r="BY159" s="131"/>
      <c r="BZ159" s="225"/>
      <c r="CA159" s="222"/>
      <c r="CB159" s="131" t="s">
        <v>57</v>
      </c>
      <c r="CC159" s="314"/>
      <c r="CD159" s="314"/>
      <c r="CE159" s="314"/>
      <c r="CF159" s="314"/>
      <c r="CG159" s="314"/>
      <c r="CH159" s="314"/>
      <c r="CI159" s="314"/>
      <c r="CJ159" s="314"/>
      <c r="CK159" s="314"/>
      <c r="CL159" s="142">
        <v>1</v>
      </c>
      <c r="CM159" s="28"/>
      <c r="CO159" s="521" t="s">
        <v>504</v>
      </c>
      <c r="CP159" s="80" t="s">
        <v>537</v>
      </c>
      <c r="CQ159" s="68" t="s">
        <v>29</v>
      </c>
      <c r="CR159" s="69">
        <f t="shared" si="62"/>
        <v>1</v>
      </c>
      <c r="CS159" s="69">
        <f t="shared" si="63"/>
        <v>3</v>
      </c>
      <c r="CT159" s="103"/>
      <c r="CU159" s="22" t="s">
        <v>68</v>
      </c>
      <c r="CV159" s="26"/>
      <c r="CW159" s="504"/>
      <c r="CX159" s="527"/>
      <c r="CY159" s="23" t="s">
        <v>538</v>
      </c>
      <c r="CZ159" s="155"/>
      <c r="DA159" s="155"/>
      <c r="DB159" s="155"/>
      <c r="DC159" s="84">
        <v>1</v>
      </c>
      <c r="DD159" s="1014"/>
      <c r="DE159" s="155"/>
      <c r="DF159" s="155"/>
      <c r="DG159" s="302"/>
      <c r="DH159" s="86">
        <v>1</v>
      </c>
      <c r="DI159" s="507">
        <v>1</v>
      </c>
      <c r="DJ159" s="546"/>
    </row>
    <row r="160" spans="1:114" s="108" customFormat="1" ht="168.75" customHeight="1" outlineLevel="1" thickTop="1" thickBot="1" x14ac:dyDescent="0.45">
      <c r="W160" s="59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 s="421" t="s">
        <v>411</v>
      </c>
      <c r="BS160" s="138" t="s">
        <v>1277</v>
      </c>
      <c r="BT160" s="102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99"/>
      <c r="BX160" s="22" t="s">
        <v>45</v>
      </c>
      <c r="BY160" s="99"/>
      <c r="BZ160" s="99"/>
      <c r="CA160" s="99"/>
      <c r="CB160" s="99"/>
      <c r="CC160" s="159"/>
      <c r="CD160" s="159"/>
      <c r="CE160" s="159"/>
      <c r="CF160" s="159"/>
      <c r="CG160" s="159"/>
      <c r="CH160" s="159"/>
      <c r="CI160" s="159"/>
      <c r="CJ160" s="159"/>
      <c r="CK160" s="159"/>
      <c r="CL160" s="142">
        <v>1</v>
      </c>
      <c r="CM160" s="99"/>
      <c r="CO160" s="521" t="s">
        <v>504</v>
      </c>
      <c r="CP160" s="193" t="s">
        <v>541</v>
      </c>
      <c r="CQ160" s="68" t="s">
        <v>29</v>
      </c>
      <c r="CR160" s="69">
        <f t="shared" si="62"/>
        <v>0.5</v>
      </c>
      <c r="CS160" s="69">
        <f t="shared" si="63"/>
        <v>1.5</v>
      </c>
      <c r="CT160" s="528"/>
      <c r="CU160" s="197" t="s">
        <v>68</v>
      </c>
      <c r="CV160" s="145"/>
      <c r="CW160" s="529" t="s">
        <v>42</v>
      </c>
      <c r="CX160" s="530"/>
      <c r="CY160" s="238" t="s">
        <v>542</v>
      </c>
      <c r="CZ160" s="419"/>
      <c r="DA160" s="564">
        <v>1</v>
      </c>
      <c r="DB160" s="419"/>
      <c r="DC160" s="1012"/>
      <c r="DD160" s="86">
        <v>1</v>
      </c>
      <c r="DE160" s="1013"/>
      <c r="DF160" s="419"/>
      <c r="DG160" s="419"/>
      <c r="DH160" s="419"/>
      <c r="DI160" s="513">
        <v>1</v>
      </c>
      <c r="DJ160" s="546"/>
    </row>
    <row r="161" spans="1:124" s="108" customFormat="1" ht="163.19999999999999" customHeight="1" outlineLevel="1" thickTop="1" thickBot="1" x14ac:dyDescent="0.35">
      <c r="W161" s="3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R161" s="382" t="s">
        <v>350</v>
      </c>
      <c r="BS161" s="138" t="s">
        <v>1278</v>
      </c>
      <c r="BT161" s="102" t="s">
        <v>29</v>
      </c>
      <c r="BU161" s="69">
        <f t="shared" si="60"/>
        <v>0</v>
      </c>
      <c r="BV161" s="69">
        <f t="shared" si="61"/>
        <v>0</v>
      </c>
      <c r="BW161" s="225"/>
      <c r="BX161" s="225" t="s">
        <v>63</v>
      </c>
      <c r="BY161" s="131"/>
      <c r="BZ161" s="225"/>
      <c r="CA161" s="131"/>
      <c r="CB161" s="131" t="s">
        <v>359</v>
      </c>
      <c r="CC161" s="314"/>
      <c r="CD161" s="314"/>
      <c r="CE161" s="314"/>
      <c r="CF161" s="314"/>
      <c r="CG161" s="314"/>
      <c r="CH161" s="314"/>
      <c r="CI161" s="314"/>
      <c r="CJ161" s="314"/>
      <c r="CK161" s="314"/>
      <c r="CL161" s="142">
        <v>1</v>
      </c>
      <c r="CM161" s="190"/>
      <c r="CO161" s="521" t="s">
        <v>504</v>
      </c>
      <c r="CP161" s="80" t="s">
        <v>544</v>
      </c>
      <c r="CQ161" s="68" t="s">
        <v>29</v>
      </c>
      <c r="CR161" s="69">
        <f t="shared" si="62"/>
        <v>2</v>
      </c>
      <c r="CS161" s="69">
        <f t="shared" si="63"/>
        <v>2</v>
      </c>
      <c r="CT161" s="116"/>
      <c r="CU161" s="197" t="s">
        <v>68</v>
      </c>
      <c r="CV161" s="531"/>
      <c r="CW161" s="504" t="s">
        <v>42</v>
      </c>
      <c r="CX161" s="27"/>
      <c r="CY161" s="173" t="s">
        <v>545</v>
      </c>
      <c r="CZ161" s="302"/>
      <c r="DA161" s="302"/>
      <c r="DB161" s="302"/>
      <c r="DC161" s="302"/>
      <c r="DD161" s="385"/>
      <c r="DE161" s="302"/>
      <c r="DF161" s="240">
        <v>1</v>
      </c>
      <c r="DG161" s="302"/>
      <c r="DH161" s="302"/>
      <c r="DI161" s="513">
        <v>1</v>
      </c>
      <c r="DJ161" s="546"/>
    </row>
    <row r="162" spans="1:124" ht="140.4" outlineLevel="1" thickTop="1" thickBot="1" x14ac:dyDescent="0.35">
      <c r="X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L162" s="108"/>
      <c r="CM162" s="108"/>
      <c r="CN162" s="108"/>
      <c r="CO162" s="521" t="s">
        <v>504</v>
      </c>
      <c r="CP162" s="80" t="s">
        <v>547</v>
      </c>
      <c r="CQ162" s="68" t="s">
        <v>29</v>
      </c>
      <c r="CR162" s="69">
        <f t="shared" si="62"/>
        <v>0</v>
      </c>
      <c r="CS162" s="69">
        <f t="shared" si="63"/>
        <v>2</v>
      </c>
      <c r="CT162" s="103"/>
      <c r="CU162" s="150" t="s">
        <v>68</v>
      </c>
      <c r="CV162" s="23"/>
      <c r="CW162" s="533" t="s">
        <v>42</v>
      </c>
      <c r="CX162" s="82"/>
      <c r="CY162" s="534" t="s">
        <v>538</v>
      </c>
      <c r="CZ162" s="155"/>
      <c r="DA162" s="155"/>
      <c r="DB162" s="155"/>
      <c r="DC162" s="155"/>
      <c r="DD162" s="155"/>
      <c r="DE162" s="155"/>
      <c r="DF162" s="155"/>
      <c r="DG162" s="302"/>
      <c r="DH162" s="86">
        <v>1</v>
      </c>
      <c r="DI162" s="513">
        <v>1</v>
      </c>
      <c r="DJ162" s="546"/>
      <c r="DK162" s="3"/>
    </row>
    <row r="163" spans="1:124" ht="21" customHeight="1" x14ac:dyDescent="0.3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/>
      <c r="AT163"/>
      <c r="AU163" s="32"/>
      <c r="AV163" s="32"/>
      <c r="AW163" s="32"/>
      <c r="AX163" s="32"/>
      <c r="AY163" s="32"/>
      <c r="AZ163" s="32"/>
      <c r="BA163" s="32"/>
      <c r="BB163" s="32"/>
      <c r="BC163" s="32"/>
      <c r="BD163" s="32"/>
      <c r="BE163" s="32"/>
      <c r="BF163" s="32"/>
      <c r="BG163" s="32"/>
      <c r="BH163" s="32"/>
      <c r="BI163" s="32"/>
      <c r="BJ163" s="32"/>
      <c r="BK163" s="32"/>
      <c r="BL163" s="32"/>
      <c r="BM163" s="32"/>
      <c r="BN163" s="32"/>
      <c r="BO163" s="32"/>
      <c r="BP163" s="32"/>
      <c r="BQ163" s="32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 x14ac:dyDescent="0.3">
      <c r="A164" s="55" t="s">
        <v>556</v>
      </c>
      <c r="B164" s="39"/>
      <c r="C164" s="535" t="s">
        <v>29</v>
      </c>
      <c r="D164" s="41">
        <f>0.5*(L164+M164+N164)+O164+Q164+2*(R164+S164)</f>
        <v>0</v>
      </c>
      <c r="E164" s="536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>
        <f>SUMIFS(L166:L181,C166:C181,C164)</f>
        <v>0</v>
      </c>
      <c r="M164" s="44">
        <f>SUMIFS(M166:M181,C166:C181,C164)</f>
        <v>0</v>
      </c>
      <c r="N164" s="44">
        <f>SUMIFS(N166:N181,C166:C181,C164)</f>
        <v>0</v>
      </c>
      <c r="O164" s="44">
        <f>SUMIFS(O166:O181,C166:C181,C164)</f>
        <v>0</v>
      </c>
      <c r="P164" s="44">
        <f>SUMIFS(P166:P181,C166:C181,C164)</f>
        <v>0</v>
      </c>
      <c r="Q164" s="44">
        <f>SUMIFS(Q166:Q181,C166:C181,C164)</f>
        <v>0</v>
      </c>
      <c r="R164" s="44">
        <f>SUMIFS(R166:R181,C166:C181,C164)</f>
        <v>0</v>
      </c>
      <c r="S164" s="44">
        <f>SUMIFS(S166:S181,C166:C181,C164)</f>
        <v>0</v>
      </c>
      <c r="T164" s="44">
        <f>SUMIFS(T166:T181,C166:C181,C164)</f>
        <v>0</v>
      </c>
      <c r="U164" s="45"/>
      <c r="V164" s="46">
        <f>SUM(U166:U193)</f>
        <v>0</v>
      </c>
      <c r="W164" s="62"/>
      <c r="AU164" s="800" t="s">
        <v>495</v>
      </c>
      <c r="AV164" s="56"/>
      <c r="AW164" s="372" t="s">
        <v>1279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44"/>
      <c r="BK164" s="44"/>
      <c r="BL164" s="44"/>
      <c r="BM164" s="44"/>
      <c r="BN164" s="44"/>
      <c r="BO164" s="45"/>
      <c r="BP164" s="46">
        <f>SUM(BO152:BO160)</f>
        <v>3</v>
      </c>
      <c r="BQ164" s="32"/>
      <c r="BR164" s="800" t="s">
        <v>1280</v>
      </c>
      <c r="BS164" s="56"/>
      <c r="BT164" s="372" t="s">
        <v>1279</v>
      </c>
      <c r="BU164" s="373">
        <f>0.5*(CC164+CD164+CE164)+CF164+CH164+2*(CI164+CJ164)</f>
        <v>0</v>
      </c>
      <c r="BV164" s="374">
        <f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SUM(CL152:CL161)</f>
        <v>10</v>
      </c>
      <c r="CN164" s="32"/>
      <c r="CO164" s="55" t="s">
        <v>556</v>
      </c>
      <c r="CP164" s="39"/>
      <c r="CQ164" s="535" t="s">
        <v>29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 x14ac:dyDescent="0.3">
      <c r="A165" s="537" t="s">
        <v>558</v>
      </c>
      <c r="B165" s="451"/>
      <c r="C165" s="535" t="s">
        <v>36</v>
      </c>
      <c r="D165" s="41">
        <f>0.5*(L165+M165+N165)+O165+Q165+2*(R165+S165)</f>
        <v>0</v>
      </c>
      <c r="E165" s="536">
        <f>L165*0.5+M165*0.5+N165*0.5+O165+P165+Q165+2*(R165+S165+T165)</f>
        <v>0</v>
      </c>
      <c r="F165" s="39"/>
      <c r="G165" s="39"/>
      <c r="H165" s="39"/>
      <c r="I165" s="39"/>
      <c r="J165" s="39"/>
      <c r="K165" s="39"/>
      <c r="L165" s="44">
        <f>SUMIFS(L166:L181,C166:C181,C165)</f>
        <v>0</v>
      </c>
      <c r="M165" s="44">
        <f>SUMIFS(M166:M181,C166:C181,C165)</f>
        <v>0</v>
      </c>
      <c r="N165" s="44">
        <f>SUMIFS(N166:N181,C166:C181,C165)</f>
        <v>0</v>
      </c>
      <c r="O165" s="44">
        <f>SUMIFS(O166:O181,C166:C181,C165)</f>
        <v>0</v>
      </c>
      <c r="P165" s="44">
        <f>SUMIFS(P166:P181,C166:C181,C165)</f>
        <v>0</v>
      </c>
      <c r="Q165" s="44">
        <f>SUMIFS(Q166:Q181,C166:C181,C165)</f>
        <v>0</v>
      </c>
      <c r="R165" s="44">
        <f>SUMIFS(R166:R181,C166:C181,C165)</f>
        <v>0</v>
      </c>
      <c r="S165" s="44">
        <f>SUMIFS(S166:S181,C166:C181,C165)</f>
        <v>0</v>
      </c>
      <c r="T165" s="44">
        <f>SUMIFS(T166:T181,C166:C181,C165)</f>
        <v>0</v>
      </c>
      <c r="U165" s="45"/>
      <c r="V165" s="46"/>
      <c r="W165" s="62"/>
      <c r="AU165" s="800" t="s">
        <v>497</v>
      </c>
      <c r="AV165" s="653"/>
      <c r="AW165" s="372" t="s">
        <v>36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60"/>
      <c r="BK165" s="60"/>
      <c r="BL165" s="60"/>
      <c r="BM165" s="60"/>
      <c r="BN165" s="60"/>
      <c r="BO165" s="45"/>
      <c r="BP165" s="46"/>
      <c r="BR165" s="800" t="s">
        <v>558</v>
      </c>
      <c r="BS165" s="653"/>
      <c r="BT165" s="372" t="s">
        <v>36</v>
      </c>
      <c r="BU165" s="373">
        <f>0.5*(CC165+CD165+CE165)+CF165+CH165+2*(CI165+CJ165)</f>
        <v>0</v>
      </c>
      <c r="BV165" s="374">
        <f>CC165*0.5+CD165*0.5+CE165*0.5+CF165+CG165+CH165+2*(CI165+CJ165+CK165)</f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558</v>
      </c>
      <c r="CP165" s="451"/>
      <c r="CQ165" s="535" t="s">
        <v>36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142.80000000000001" outlineLevel="1" x14ac:dyDescent="0.3">
      <c r="A166" s="807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AU166" s="320" t="s">
        <v>267</v>
      </c>
      <c r="AV166" s="337" t="s">
        <v>1281</v>
      </c>
      <c r="AW166" s="68" t="s">
        <v>29</v>
      </c>
      <c r="AX166" s="69">
        <f t="shared" ref="AX166:AX171" si="68">0.5*(BF166+BG166+BH166)+BI166+BK166+2*(BL166+BM166)</f>
        <v>0</v>
      </c>
      <c r="AY166" s="69">
        <f t="shared" ref="AY166:AY171" si="69">BF166*0.5+BG166*0.5+BH166*0.5+BI166+BJ166+BK166+2*(BL166+BM166+BN166)</f>
        <v>0</v>
      </c>
      <c r="AZ166" s="338"/>
      <c r="BA166" s="339" t="s">
        <v>45</v>
      </c>
      <c r="BB166" s="983"/>
      <c r="BC166" s="338"/>
      <c r="BD166" s="338"/>
      <c r="BE166" s="341" t="s">
        <v>57</v>
      </c>
      <c r="BF166" s="821"/>
      <c r="BG166" s="160"/>
      <c r="BH166" s="821"/>
      <c r="BI166" s="821"/>
      <c r="BJ166" s="302"/>
      <c r="BK166" s="821"/>
      <c r="BL166" s="821"/>
      <c r="BM166" s="821"/>
      <c r="BN166" s="821"/>
      <c r="BO166" s="346">
        <v>1</v>
      </c>
      <c r="BP166" s="22"/>
      <c r="BR166" s="62"/>
      <c r="BT166" s="62"/>
      <c r="BU166" s="62"/>
      <c r="BV166" s="62"/>
      <c r="BW166" s="62"/>
      <c r="BZ166" s="62"/>
      <c r="CA166" s="62"/>
      <c r="CB166" s="62"/>
      <c r="CC166" s="62"/>
      <c r="CD166" s="62"/>
      <c r="CE166" s="62"/>
      <c r="CF166" s="62"/>
      <c r="CG166" s="62"/>
      <c r="CH166" s="62"/>
      <c r="CI166" s="62"/>
      <c r="CJ166" s="62"/>
      <c r="CK166" s="62"/>
      <c r="CL166" s="62"/>
      <c r="CM166" s="62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N166" s="3"/>
      <c r="DO166" s="3"/>
      <c r="DP166" s="3"/>
      <c r="DQ166" s="3"/>
      <c r="DR166" s="3"/>
      <c r="DS166" s="3"/>
      <c r="DT166" s="3"/>
    </row>
    <row r="167" spans="1:124" ht="218.4" customHeight="1" outlineLevel="1" x14ac:dyDescent="0.3">
      <c r="A167" s="807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AU167" s="320" t="s">
        <v>267</v>
      </c>
      <c r="AV167" s="117" t="s">
        <v>1282</v>
      </c>
      <c r="AW167" s="68" t="s">
        <v>29</v>
      </c>
      <c r="AX167" s="69">
        <f t="shared" si="68"/>
        <v>0</v>
      </c>
      <c r="AY167" s="69">
        <f t="shared" si="69"/>
        <v>0</v>
      </c>
      <c r="AZ167" s="103"/>
      <c r="BA167" s="22" t="s">
        <v>45</v>
      </c>
      <c r="BB167" s="118"/>
      <c r="BC167" s="74"/>
      <c r="BD167" s="173"/>
      <c r="BE167" s="173" t="s">
        <v>57</v>
      </c>
      <c r="BF167" s="155"/>
      <c r="BG167" s="155"/>
      <c r="BH167" s="155"/>
      <c r="BI167" s="155"/>
      <c r="BJ167" s="155"/>
      <c r="BK167" s="155"/>
      <c r="BL167" s="155"/>
      <c r="BM167" s="155"/>
      <c r="BN167" s="155"/>
      <c r="BO167" s="142">
        <v>1</v>
      </c>
      <c r="BP167" s="241"/>
      <c r="BQ167" s="62"/>
      <c r="BR167" s="62"/>
      <c r="BT167" s="62"/>
      <c r="BU167" s="62"/>
      <c r="BV167" s="62"/>
      <c r="BW167" s="62"/>
      <c r="BZ167" s="62"/>
      <c r="CA167" s="62"/>
      <c r="CB167" s="62"/>
      <c r="CC167" s="62"/>
      <c r="CD167" s="62"/>
      <c r="CE167" s="62"/>
      <c r="CF167" s="62"/>
      <c r="CG167" s="62"/>
      <c r="CH167" s="62"/>
      <c r="CI167" s="62"/>
      <c r="CJ167" s="62"/>
      <c r="CK167" s="62"/>
      <c r="CL167" s="62"/>
      <c r="CM167" s="62"/>
      <c r="CN167" s="62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N167" s="3"/>
      <c r="DO167" s="3"/>
      <c r="DP167" s="3"/>
      <c r="DQ167" s="3"/>
      <c r="DR167" s="3"/>
      <c r="DS167" s="3"/>
      <c r="DT167" s="3"/>
    </row>
    <row r="168" spans="1:124" ht="171.6" customHeight="1" outlineLevel="1" x14ac:dyDescent="0.3">
      <c r="A168" s="807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AU168" s="320" t="s">
        <v>267</v>
      </c>
      <c r="AV168" s="138" t="s">
        <v>1283</v>
      </c>
      <c r="AW168" s="68" t="s">
        <v>29</v>
      </c>
      <c r="AX168" s="69">
        <f t="shared" si="68"/>
        <v>0</v>
      </c>
      <c r="AY168" s="69">
        <f t="shared" si="69"/>
        <v>0</v>
      </c>
      <c r="AZ168" s="131"/>
      <c r="BA168" s="22" t="s">
        <v>45</v>
      </c>
      <c r="BB168" s="200"/>
      <c r="BC168" s="131"/>
      <c r="BD168" s="131"/>
      <c r="BE168" s="173" t="s">
        <v>57</v>
      </c>
      <c r="BF168" s="314"/>
      <c r="BG168" s="314"/>
      <c r="BH168" s="314"/>
      <c r="BI168" s="314"/>
      <c r="BJ168" s="314"/>
      <c r="BK168" s="314"/>
      <c r="BL168" s="314"/>
      <c r="BM168" s="314"/>
      <c r="BN168" s="314"/>
      <c r="BO168" s="346">
        <v>1</v>
      </c>
      <c r="BP168" s="131"/>
      <c r="BQ168" s="62"/>
      <c r="BR168" s="62"/>
      <c r="BT168" s="62"/>
      <c r="BU168" s="62"/>
      <c r="BV168" s="62"/>
      <c r="BW168" s="62"/>
      <c r="BZ168" s="62"/>
      <c r="CA168" s="62"/>
      <c r="CB168" s="62"/>
      <c r="CC168" s="62"/>
      <c r="CD168" s="62"/>
      <c r="CE168" s="62"/>
      <c r="CF168" s="62"/>
      <c r="CG168" s="62"/>
      <c r="CH168" s="62"/>
      <c r="CI168" s="62"/>
      <c r="CJ168" s="62"/>
      <c r="CK168" s="62"/>
      <c r="CL168" s="62"/>
      <c r="CM168" s="62"/>
      <c r="CN168" s="62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N168" s="3"/>
      <c r="DO168" s="3"/>
      <c r="DP168" s="3"/>
      <c r="DQ168" s="3"/>
      <c r="DR168" s="3"/>
      <c r="DS168" s="3"/>
      <c r="DT168" s="3"/>
    </row>
    <row r="169" spans="1:124" ht="166.95" customHeight="1" outlineLevel="1" x14ac:dyDescent="0.3">
      <c r="A169" s="807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AU169" s="415" t="s">
        <v>380</v>
      </c>
      <c r="AV169" s="984" t="s">
        <v>1284</v>
      </c>
      <c r="AW169" s="102" t="s">
        <v>29</v>
      </c>
      <c r="AX169" s="69">
        <f t="shared" si="68"/>
        <v>0</v>
      </c>
      <c r="AY169" s="69">
        <f t="shared" si="69"/>
        <v>0</v>
      </c>
      <c r="AZ169" s="131"/>
      <c r="BA169" s="22" t="s">
        <v>45</v>
      </c>
      <c r="BB169" s="367"/>
      <c r="BC169" s="131"/>
      <c r="BD169" s="131"/>
      <c r="BE169" s="968" t="s">
        <v>57</v>
      </c>
      <c r="BF169" s="314"/>
      <c r="BG169" s="314"/>
      <c r="BH169" s="314"/>
      <c r="BI169" s="314"/>
      <c r="BJ169" s="314"/>
      <c r="BK169" s="314"/>
      <c r="BL169" s="314"/>
      <c r="BM169" s="314"/>
      <c r="BN169" s="368"/>
      <c r="BO169" s="346">
        <v>1</v>
      </c>
      <c r="BP169" s="131"/>
      <c r="BQ169" s="62"/>
      <c r="BR169" s="62"/>
      <c r="BT169" s="62"/>
      <c r="BU169" s="62"/>
      <c r="BV169" s="62"/>
      <c r="BW169" s="62"/>
      <c r="BZ169" s="62"/>
      <c r="CA169" s="62"/>
      <c r="CB169" s="62"/>
      <c r="CC169" s="62"/>
      <c r="CD169" s="62"/>
      <c r="CE169" s="62"/>
      <c r="CF169" s="62"/>
      <c r="CG169" s="62"/>
      <c r="CH169" s="62"/>
      <c r="CI169" s="62"/>
      <c r="CJ169" s="62"/>
      <c r="CK169" s="62"/>
      <c r="CL169" s="62"/>
      <c r="CM169" s="62"/>
      <c r="CN169" s="62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N169" s="3"/>
      <c r="DO169" s="3"/>
      <c r="DP169" s="3"/>
      <c r="DQ169" s="3"/>
      <c r="DR169" s="3"/>
      <c r="DS169" s="3"/>
      <c r="DT169" s="3"/>
    </row>
    <row r="170" spans="1:124" ht="105.6" customHeight="1" outlineLevel="1" x14ac:dyDescent="0.3">
      <c r="A170" s="807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AU170" s="415" t="s">
        <v>380</v>
      </c>
      <c r="AV170" s="767" t="s">
        <v>1285</v>
      </c>
      <c r="AW170" s="102" t="s">
        <v>29</v>
      </c>
      <c r="AX170" s="102">
        <f t="shared" si="68"/>
        <v>0</v>
      </c>
      <c r="AY170" s="102">
        <f t="shared" si="69"/>
        <v>0</v>
      </c>
      <c r="AZ170" s="349"/>
      <c r="BA170" s="22" t="s">
        <v>45</v>
      </c>
      <c r="BB170" s="446"/>
      <c r="BC170" s="74"/>
      <c r="BD170" s="70"/>
      <c r="BE170" s="23" t="s">
        <v>276</v>
      </c>
      <c r="BF170" s="160"/>
      <c r="BG170" s="160"/>
      <c r="BH170" s="160"/>
      <c r="BI170" s="160"/>
      <c r="BJ170" s="160"/>
      <c r="BK170" s="160"/>
      <c r="BL170" s="160"/>
      <c r="BM170" s="160"/>
      <c r="BN170" s="160"/>
      <c r="BO170" s="350">
        <v>1</v>
      </c>
      <c r="BP170" s="99"/>
      <c r="BQ170" s="62"/>
      <c r="BR170" s="62"/>
      <c r="BT170" s="62"/>
      <c r="BU170" s="62"/>
      <c r="BV170" s="62"/>
      <c r="BW170" s="62"/>
      <c r="BZ170" s="62"/>
      <c r="CA170" s="62"/>
      <c r="CB170" s="62"/>
      <c r="CC170" s="62"/>
      <c r="CD170" s="62"/>
      <c r="CE170" s="62"/>
      <c r="CF170" s="62"/>
      <c r="CG170" s="62"/>
      <c r="CH170" s="62"/>
      <c r="CI170" s="62"/>
      <c r="CJ170" s="62"/>
      <c r="CK170" s="62"/>
      <c r="CL170" s="62"/>
      <c r="CM170" s="62"/>
      <c r="CN170" s="62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N170" s="3"/>
      <c r="DO170" s="3"/>
      <c r="DP170" s="3"/>
      <c r="DQ170" s="3"/>
      <c r="DR170" s="3"/>
      <c r="DS170" s="3"/>
      <c r="DT170" s="3"/>
    </row>
    <row r="171" spans="1:124" ht="110.4" outlineLevel="1" x14ac:dyDescent="0.3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AU171" s="415" t="s">
        <v>380</v>
      </c>
      <c r="AV171" s="117" t="s">
        <v>1286</v>
      </c>
      <c r="AW171" s="102" t="s">
        <v>29</v>
      </c>
      <c r="AX171" s="102">
        <f t="shared" si="68"/>
        <v>0</v>
      </c>
      <c r="AY171" s="102">
        <f t="shared" si="69"/>
        <v>0</v>
      </c>
      <c r="AZ171" s="103"/>
      <c r="BA171" s="22" t="s">
        <v>68</v>
      </c>
      <c r="BB171" s="22"/>
      <c r="BC171" s="617"/>
      <c r="BD171" s="110" t="s">
        <v>13</v>
      </c>
      <c r="BE171" s="22" t="s">
        <v>91</v>
      </c>
      <c r="BF171" s="160"/>
      <c r="BG171" s="160"/>
      <c r="BH171" s="155"/>
      <c r="BI171" s="160"/>
      <c r="BJ171" s="160"/>
      <c r="BK171" s="160"/>
      <c r="BL171" s="160"/>
      <c r="BM171" s="160"/>
      <c r="BN171" s="330"/>
      <c r="BO171" s="350">
        <v>1</v>
      </c>
      <c r="BP171" s="99"/>
      <c r="BQ171" s="62"/>
      <c r="BR171" s="62"/>
      <c r="BT171" s="62"/>
      <c r="BU171" s="62"/>
      <c r="BV171" s="62"/>
      <c r="BW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N171" s="62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N171" s="3"/>
      <c r="DO171" s="3"/>
      <c r="DP171" s="3"/>
      <c r="DQ171" s="3"/>
      <c r="DR171" s="3"/>
      <c r="DS171" s="3"/>
      <c r="DT171" s="3"/>
    </row>
    <row r="172" spans="1:124" ht="130.94999999999999" customHeight="1" outlineLevel="1" x14ac:dyDescent="0.3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 s="62"/>
      <c r="BR172" s="62"/>
      <c r="BT172" s="62"/>
      <c r="BU172" s="62"/>
      <c r="BV172" s="62"/>
      <c r="BW172" s="62"/>
      <c r="BZ172" s="62"/>
      <c r="CA172" s="62"/>
      <c r="CB172" s="62"/>
      <c r="CC172" s="62"/>
      <c r="CD172" s="62"/>
      <c r="CE172" s="62"/>
      <c r="CF172" s="62"/>
      <c r="CG172" s="62"/>
      <c r="CH172" s="62"/>
      <c r="CI172" s="62"/>
      <c r="CJ172" s="62"/>
      <c r="CK172" s="62"/>
      <c r="CL172" s="62"/>
      <c r="CM172" s="62"/>
      <c r="CN172" s="6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N172" s="3"/>
      <c r="DO172" s="3"/>
      <c r="DP172" s="3"/>
      <c r="DQ172" s="3"/>
      <c r="DR172" s="3"/>
      <c r="DS172" s="3"/>
      <c r="DT172" s="3"/>
    </row>
    <row r="173" spans="1:124" outlineLevel="1" x14ac:dyDescent="0.3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 s="62"/>
      <c r="BR173" s="62"/>
      <c r="BT173" s="62"/>
      <c r="BU173" s="62"/>
      <c r="BV173" s="62"/>
      <c r="BW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N173" s="3"/>
      <c r="DO173" s="3"/>
      <c r="DP173" s="3"/>
      <c r="DQ173" s="3"/>
      <c r="DR173" s="3"/>
      <c r="DS173" s="3"/>
      <c r="DT173" s="3"/>
    </row>
    <row r="174" spans="1:124" outlineLevel="1" x14ac:dyDescent="0.3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 s="62"/>
      <c r="BR174" s="62"/>
      <c r="BT174" s="62"/>
      <c r="BU174" s="62"/>
      <c r="BV174" s="62"/>
      <c r="BW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N174" s="3"/>
      <c r="DO174" s="3"/>
      <c r="DP174" s="3"/>
      <c r="DQ174" s="3"/>
      <c r="DR174" s="3"/>
      <c r="DS174" s="3"/>
      <c r="DT174" s="3"/>
    </row>
    <row r="175" spans="1:124" outlineLevel="1" x14ac:dyDescent="0.3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N175" s="3"/>
      <c r="DO175" s="3"/>
      <c r="DP175" s="3"/>
      <c r="DQ175" s="3"/>
      <c r="DR175" s="3"/>
      <c r="DS175" s="3"/>
      <c r="DT175" s="3"/>
    </row>
    <row r="176" spans="1:124" outlineLevel="1" x14ac:dyDescent="0.3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N176" s="3"/>
      <c r="DO176" s="3"/>
      <c r="DP176" s="3"/>
      <c r="DQ176" s="3"/>
      <c r="DR176" s="3"/>
      <c r="DS176" s="3"/>
      <c r="DT176" s="3"/>
    </row>
    <row r="177" spans="1:124" outlineLevel="1" x14ac:dyDescent="0.3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 s="62"/>
      <c r="CV177" s="3"/>
      <c r="DB177" s="22"/>
      <c r="DN177" s="3"/>
      <c r="DO177" s="3"/>
      <c r="DP177" s="3"/>
      <c r="DQ177" s="3"/>
      <c r="DR177" s="3"/>
      <c r="DS177" s="3"/>
      <c r="DT177" s="3"/>
    </row>
    <row r="178" spans="1:124" outlineLevel="1" x14ac:dyDescent="0.3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 s="62"/>
      <c r="CV178" s="3"/>
      <c r="DB178" s="22"/>
      <c r="DN178" s="3"/>
      <c r="DO178" s="3"/>
      <c r="DP178" s="3"/>
      <c r="DQ178" s="3"/>
      <c r="DR178" s="3"/>
      <c r="DS178" s="3"/>
      <c r="DT178" s="3"/>
    </row>
    <row r="179" spans="1:124" outlineLevel="1" x14ac:dyDescent="0.3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 s="62"/>
      <c r="CV179" s="3"/>
      <c r="DB179" s="22"/>
      <c r="DN179" s="3"/>
      <c r="DO179" s="3"/>
      <c r="DP179" s="3"/>
      <c r="DQ179" s="3"/>
      <c r="DR179" s="3"/>
      <c r="DS179" s="3"/>
      <c r="DT179" s="3"/>
    </row>
    <row r="180" spans="1:124" outlineLevel="1" x14ac:dyDescent="0.3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 s="62"/>
      <c r="CV180" s="3"/>
      <c r="DB180" s="22"/>
      <c r="DN180" s="3"/>
      <c r="DO180" s="3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 s="62"/>
      <c r="CV181" s="3"/>
      <c r="DB181" s="22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 s="62"/>
      <c r="CV182" s="3"/>
      <c r="DB182" s="2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 s="62"/>
      <c r="CV183" s="3"/>
      <c r="DB183" s="22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 s="62"/>
      <c r="CV184" s="3"/>
      <c r="DB184" s="22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 s="62"/>
      <c r="CV185" s="3"/>
      <c r="DB185" s="22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 s="62"/>
      <c r="CV186" s="3"/>
      <c r="DB186" s="22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 s="62"/>
      <c r="CV187" s="3"/>
      <c r="DB187" s="22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V188" s="3"/>
      <c r="DB188" s="22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 s="62"/>
      <c r="CV189" s="3"/>
      <c r="DB189" s="22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 s="62"/>
      <c r="CN190" s="62"/>
      <c r="CO190" s="62"/>
      <c r="CV190" s="3"/>
      <c r="DB190" s="22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 s="62"/>
      <c r="CN191" s="62"/>
      <c r="CO191" s="62"/>
      <c r="CV191" s="3"/>
      <c r="DB191" s="22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 s="62"/>
      <c r="CN192" s="62"/>
      <c r="CO192" s="62"/>
      <c r="CV192" s="3"/>
      <c r="DB192" s="22"/>
      <c r="DN192" s="3"/>
      <c r="DO192" s="3"/>
      <c r="DP192" s="3"/>
      <c r="DQ192" s="3"/>
      <c r="DR192" s="3"/>
      <c r="DS192" s="3"/>
      <c r="DT192" s="3"/>
    </row>
    <row r="193" spans="1:124" outlineLevel="1" x14ac:dyDescent="0.3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 s="62"/>
      <c r="CN193" s="62"/>
      <c r="CO193" s="62"/>
      <c r="CV193" s="3"/>
      <c r="DB193" s="22"/>
      <c r="DN193" s="3"/>
      <c r="DO193" s="3"/>
      <c r="DP193" s="3"/>
      <c r="DQ193" s="3"/>
      <c r="DR193" s="3"/>
      <c r="DS193" s="3"/>
      <c r="DT193" s="3"/>
    </row>
    <row r="194" spans="1:124" outlineLevel="1" x14ac:dyDescent="0.3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62"/>
      <c r="CN194" s="62"/>
      <c r="CO194" s="62"/>
      <c r="CV194" s="3"/>
      <c r="DB194" s="22"/>
      <c r="DN194" s="3"/>
      <c r="DO194" s="3"/>
      <c r="DP194" s="3"/>
      <c r="DQ194" s="3"/>
      <c r="DR194" s="3"/>
      <c r="DS194" s="3"/>
      <c r="DT194" s="3"/>
    </row>
    <row r="195" spans="1:124" x14ac:dyDescent="0.3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62"/>
      <c r="CN195" s="62"/>
      <c r="CO195" s="62"/>
      <c r="CV195" s="3"/>
      <c r="DB195" s="22"/>
      <c r="DN195" s="3"/>
      <c r="DO195" s="3"/>
      <c r="DP195" s="3"/>
      <c r="DQ195" s="3"/>
      <c r="DR195" s="3"/>
      <c r="DS195" s="3"/>
      <c r="DT195" s="3"/>
    </row>
    <row r="196" spans="1:124" x14ac:dyDescent="0.3">
      <c r="A196" s="807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62"/>
      <c r="CN196" s="62"/>
      <c r="CO196" s="62"/>
      <c r="CV196" s="3"/>
      <c r="DB196" s="22"/>
      <c r="DN196" s="3"/>
      <c r="DO196" s="3"/>
      <c r="DP196" s="3"/>
      <c r="DQ196" s="3"/>
      <c r="DR196" s="3"/>
      <c r="DS196" s="3"/>
      <c r="DT196" s="3"/>
    </row>
    <row r="197" spans="1:124" x14ac:dyDescent="0.3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62"/>
      <c r="CN197" s="62"/>
      <c r="CO197" s="62"/>
    </row>
    <row r="198" spans="1:124" x14ac:dyDescent="0.3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62"/>
      <c r="CN198" s="62"/>
      <c r="CO198" s="62"/>
    </row>
    <row r="199" spans="1:124" x14ac:dyDescent="0.3"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62"/>
      <c r="CN199" s="62"/>
      <c r="CO199" s="62"/>
    </row>
    <row r="200" spans="1:124" x14ac:dyDescent="0.3"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62"/>
      <c r="CN200" s="62"/>
      <c r="CO200" s="62"/>
    </row>
    <row r="201" spans="1:124" x14ac:dyDescent="0.3"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 s="62"/>
      <c r="CN201" s="62"/>
      <c r="CO201" s="62"/>
    </row>
    <row r="202" spans="1:124" x14ac:dyDescent="0.3"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 s="62"/>
      <c r="CN202" s="62"/>
      <c r="CO202" s="62"/>
    </row>
    <row r="203" spans="1:124" x14ac:dyDescent="0.3"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 s="62"/>
      <c r="CN203" s="62"/>
    </row>
    <row r="204" spans="1:124" x14ac:dyDescent="0.3"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</row>
    <row r="205" spans="1:124" x14ac:dyDescent="0.3"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</row>
    <row r="206" spans="1:124" x14ac:dyDescent="0.3"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</row>
    <row r="207" spans="1:124" x14ac:dyDescent="0.3"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</row>
    <row r="208" spans="1:124" x14ac:dyDescent="0.3"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</row>
    <row r="209" spans="47:68" x14ac:dyDescent="0.3"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</row>
    <row r="210" spans="47:68" x14ac:dyDescent="0.3"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</row>
    <row r="211" spans="47:68" x14ac:dyDescent="0.3"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</row>
    <row r="212" spans="47:68" x14ac:dyDescent="0.3"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</row>
    <row r="213" spans="47:68" x14ac:dyDescent="0.3"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</row>
    <row r="214" spans="47:68" x14ac:dyDescent="0.3"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</row>
    <row r="215" spans="47:68" x14ac:dyDescent="0.3"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</row>
    <row r="216" spans="47:68" x14ac:dyDescent="0.3"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</row>
    <row r="217" spans="47:68" x14ac:dyDescent="0.3"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</row>
    <row r="218" spans="47:68" x14ac:dyDescent="0.3"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</row>
    <row r="219" spans="47:68" x14ac:dyDescent="0.3"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</row>
    <row r="220" spans="47:68" x14ac:dyDescent="0.3"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</row>
    <row r="221" spans="47:68" x14ac:dyDescent="0.3"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</row>
    <row r="222" spans="47:68" x14ac:dyDescent="0.3"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</row>
    <row r="223" spans="47:68" x14ac:dyDescent="0.3"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</row>
    <row r="224" spans="47:68" x14ac:dyDescent="0.3"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</row>
    <row r="225" spans="47:68" x14ac:dyDescent="0.3"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</row>
    <row r="226" spans="47:68" x14ac:dyDescent="0.3"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</row>
    <row r="227" spans="47:68" x14ac:dyDescent="0.3"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</row>
    <row r="228" spans="47:68" x14ac:dyDescent="0.3"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</row>
    <row r="229" spans="47:68" x14ac:dyDescent="0.3"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</row>
    <row r="230" spans="47:68" x14ac:dyDescent="0.3"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</row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AC44:AF44"/>
    <mergeCell ref="AZ19:BE19"/>
    <mergeCell ref="F156:K156"/>
    <mergeCell ref="F9:J9"/>
    <mergeCell ref="CT129:CY129"/>
    <mergeCell ref="X154:AR154"/>
    <mergeCell ref="BW63:CB63"/>
    <mergeCell ref="AZ123:BE123"/>
    <mergeCell ref="BW154:CB154"/>
    <mergeCell ref="BW40:CB40"/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P2:CP4"/>
    <mergeCell ref="CX2:CX4"/>
    <mergeCell ref="CA2:CA4"/>
    <mergeCell ref="CM2:CM4"/>
  </mergeCells>
  <conditionalFormatting sqref="D6:D7">
    <cfRule type="cellIs" dxfId="1337" priority="3" operator="lessThan">
      <formula>10.5</formula>
    </cfRule>
    <cfRule type="cellIs" dxfId="1336" priority="4" operator="greaterThan">
      <formula>10</formula>
    </cfRule>
  </conditionalFormatting>
  <conditionalFormatting sqref="D37:D38">
    <cfRule type="cellIs" dxfId="1335" priority="23" operator="lessThan">
      <formula>10.5</formula>
    </cfRule>
    <cfRule type="cellIs" dxfId="1334" priority="24" operator="greaterThan">
      <formula>10</formula>
    </cfRule>
  </conditionalFormatting>
  <conditionalFormatting sqref="D60:D61">
    <cfRule type="cellIs" dxfId="1333" priority="49" operator="lessThan">
      <formula>10.5</formula>
    </cfRule>
    <cfRule type="cellIs" dxfId="1332" priority="50" operator="greaterThan">
      <formula>10</formula>
    </cfRule>
  </conditionalFormatting>
  <conditionalFormatting sqref="D90:D91">
    <cfRule type="cellIs" dxfId="1331" priority="41" operator="lessThan">
      <formula>10.5</formula>
    </cfRule>
    <cfRule type="cellIs" dxfId="1330" priority="42" operator="greaterThan">
      <formula>10</formula>
    </cfRule>
  </conditionalFormatting>
  <conditionalFormatting sqref="D120:D121">
    <cfRule type="cellIs" dxfId="1329" priority="59" operator="lessThan">
      <formula>10.5</formula>
    </cfRule>
    <cfRule type="cellIs" dxfId="1328" priority="60" operator="greaterThan">
      <formula>10</formula>
    </cfRule>
  </conditionalFormatting>
  <conditionalFormatting sqref="D150:D151">
    <cfRule type="cellIs" dxfId="1327" priority="19" operator="lessThan">
      <formula>10.5</formula>
    </cfRule>
    <cfRule type="cellIs" dxfId="1326" priority="20" operator="greaterThan">
      <formula>10</formula>
    </cfRule>
  </conditionalFormatting>
  <conditionalFormatting sqref="D164:D165">
    <cfRule type="cellIs" dxfId="1325" priority="9" operator="lessThan">
      <formula>10.5</formula>
    </cfRule>
    <cfRule type="cellIs" dxfId="1324" priority="10" operator="greaterThan">
      <formula>10</formula>
    </cfRule>
  </conditionalFormatting>
  <conditionalFormatting sqref="AA6:AA7">
    <cfRule type="cellIs" dxfId="1323" priority="67" operator="lessThan">
      <formula>10.5</formula>
    </cfRule>
    <cfRule type="cellIs" dxfId="1322" priority="68" operator="greaterThan">
      <formula>10</formula>
    </cfRule>
  </conditionalFormatting>
  <conditionalFormatting sqref="AA37:AA38">
    <cfRule type="cellIs" dxfId="1321" priority="57" operator="lessThan">
      <formula>10.5</formula>
    </cfRule>
    <cfRule type="cellIs" dxfId="1320" priority="58" operator="greaterThan">
      <formula>10</formula>
    </cfRule>
  </conditionalFormatting>
  <conditionalFormatting sqref="AA60:AA61">
    <cfRule type="cellIs" dxfId="1319" priority="47" operator="lessThan">
      <formula>10.5</formula>
    </cfRule>
    <cfRule type="cellIs" dxfId="1318" priority="48" operator="greaterThan">
      <formula>10</formula>
    </cfRule>
  </conditionalFormatting>
  <conditionalFormatting sqref="AA90:AA91">
    <cfRule type="cellIs" dxfId="1317" priority="39" operator="lessThan">
      <formula>10.5</formula>
    </cfRule>
    <cfRule type="cellIs" dxfId="1316" priority="40" operator="greaterThan">
      <formula>10</formula>
    </cfRule>
  </conditionalFormatting>
  <conditionalFormatting sqref="AA120:AA121">
    <cfRule type="cellIs" dxfId="1315" priority="27" operator="lessThan">
      <formula>10.5</formula>
    </cfRule>
    <cfRule type="cellIs" dxfId="1314" priority="28" operator="greaterThan">
      <formula>10</formula>
    </cfRule>
  </conditionalFormatting>
  <conditionalFormatting sqref="AA150:AA151">
    <cfRule type="cellIs" dxfId="1313" priority="13" operator="lessThan">
      <formula>10.5</formula>
    </cfRule>
    <cfRule type="cellIs" dxfId="1312" priority="14" operator="greaterThan">
      <formula>10</formula>
    </cfRule>
  </conditionalFormatting>
  <conditionalFormatting sqref="AX6:AX7">
    <cfRule type="cellIs" dxfId="1311" priority="65" operator="lessThan">
      <formula>10.5</formula>
    </cfRule>
    <cfRule type="cellIs" dxfId="1310" priority="66" operator="greaterThan">
      <formula>10</formula>
    </cfRule>
  </conditionalFormatting>
  <conditionalFormatting sqref="AX37:AX38">
    <cfRule type="cellIs" dxfId="1309" priority="55" operator="lessThan">
      <formula>10.5</formula>
    </cfRule>
    <cfRule type="cellIs" dxfId="1308" priority="56" operator="greaterThan">
      <formula>10</formula>
    </cfRule>
  </conditionalFormatting>
  <conditionalFormatting sqref="AX60:AX61">
    <cfRule type="cellIs" dxfId="1307" priority="45" operator="lessThan">
      <formula>10.5</formula>
    </cfRule>
    <cfRule type="cellIs" dxfId="1306" priority="46" operator="greaterThan">
      <formula>10</formula>
    </cfRule>
  </conditionalFormatting>
  <conditionalFormatting sqref="AX90:AX91">
    <cfRule type="cellIs" dxfId="1305" priority="37" operator="lessThan">
      <formula>10.5</formula>
    </cfRule>
    <cfRule type="cellIs" dxfId="1304" priority="38" operator="greaterThan">
      <formula>10</formula>
    </cfRule>
  </conditionalFormatting>
  <conditionalFormatting sqref="AX120:AX121">
    <cfRule type="cellIs" dxfId="1303" priority="29" operator="lessThan">
      <formula>10.5</formula>
    </cfRule>
    <cfRule type="cellIs" dxfId="1302" priority="30" operator="greaterThan">
      <formula>10</formula>
    </cfRule>
  </conditionalFormatting>
  <conditionalFormatting sqref="AX150:AX151">
    <cfRule type="cellIs" dxfId="1301" priority="15" operator="lessThan">
      <formula>10.5</formula>
    </cfRule>
    <cfRule type="cellIs" dxfId="1300" priority="16" operator="greaterThan">
      <formula>10</formula>
    </cfRule>
  </conditionalFormatting>
  <conditionalFormatting sqref="AX164:AX165">
    <cfRule type="cellIs" dxfId="1299" priority="1" operator="lessThan">
      <formula>10.5</formula>
    </cfRule>
    <cfRule type="cellIs" dxfId="1298" priority="2" operator="greaterThan">
      <formula>10</formula>
    </cfRule>
  </conditionalFormatting>
  <conditionalFormatting sqref="BU6:BU7">
    <cfRule type="cellIs" dxfId="1297" priority="63" operator="lessThan">
      <formula>10.5</formula>
    </cfRule>
    <cfRule type="cellIs" dxfId="1296" priority="64" operator="greaterThan">
      <formula>10</formula>
    </cfRule>
  </conditionalFormatting>
  <conditionalFormatting sqref="BU37:BU38">
    <cfRule type="cellIs" dxfId="1295" priority="53" operator="lessThan">
      <formula>10.5</formula>
    </cfRule>
    <cfRule type="cellIs" dxfId="1294" priority="54" operator="greaterThan">
      <formula>10</formula>
    </cfRule>
  </conditionalFormatting>
  <conditionalFormatting sqref="BU60:BU61">
    <cfRule type="cellIs" dxfId="1293" priority="43" operator="lessThan">
      <formula>10.5</formula>
    </cfRule>
    <cfRule type="cellIs" dxfId="1292" priority="44" operator="greaterThan">
      <formula>10</formula>
    </cfRule>
  </conditionalFormatting>
  <conditionalFormatting sqref="BU90:BU91">
    <cfRule type="cellIs" dxfId="1291" priority="35" operator="lessThan">
      <formula>10.5</formula>
    </cfRule>
    <cfRule type="cellIs" dxfId="1290" priority="36" operator="greaterThan">
      <formula>10</formula>
    </cfRule>
  </conditionalFormatting>
  <conditionalFormatting sqref="BU120:BU121">
    <cfRule type="cellIs" dxfId="1289" priority="25" operator="lessThan">
      <formula>10.5</formula>
    </cfRule>
    <cfRule type="cellIs" dxfId="1288" priority="26" operator="greaterThan">
      <formula>10</formula>
    </cfRule>
  </conditionalFormatting>
  <conditionalFormatting sqref="BU150:BU151">
    <cfRule type="cellIs" dxfId="1287" priority="11" operator="lessThan">
      <formula>10.5</formula>
    </cfRule>
    <cfRule type="cellIs" dxfId="1286" priority="12" operator="greaterThan">
      <formula>10</formula>
    </cfRule>
  </conditionalFormatting>
  <conditionalFormatting sqref="BU164:BU165">
    <cfRule type="cellIs" dxfId="1285" priority="5" operator="lessThan">
      <formula>10.5</formula>
    </cfRule>
    <cfRule type="cellIs" dxfId="1284" priority="6" operator="greaterThan">
      <formula>10</formula>
    </cfRule>
  </conditionalFormatting>
  <conditionalFormatting sqref="CR6:CR7">
    <cfRule type="cellIs" dxfId="1283" priority="61" operator="lessThan">
      <formula>10.5</formula>
    </cfRule>
    <cfRule type="cellIs" dxfId="1282" priority="62" operator="greaterThan">
      <formula>10</formula>
    </cfRule>
  </conditionalFormatting>
  <conditionalFormatting sqref="CR37:CR38">
    <cfRule type="cellIs" dxfId="1281" priority="51" operator="lessThan">
      <formula>10.5</formula>
    </cfRule>
    <cfRule type="cellIs" dxfId="1280" priority="52" operator="greaterThan">
      <formula>10</formula>
    </cfRule>
  </conditionalFormatting>
  <conditionalFormatting sqref="CR60:CR61">
    <cfRule type="cellIs" dxfId="1279" priority="21" operator="lessThan">
      <formula>10.5</formula>
    </cfRule>
    <cfRule type="cellIs" dxfId="1278" priority="22" operator="greaterThan">
      <formula>10</formula>
    </cfRule>
  </conditionalFormatting>
  <conditionalFormatting sqref="CR90:CR91">
    <cfRule type="cellIs" dxfId="1277" priority="33" operator="lessThan">
      <formula>10.5</formula>
    </cfRule>
    <cfRule type="cellIs" dxfId="1276" priority="34" operator="greaterThan">
      <formula>10</formula>
    </cfRule>
  </conditionalFormatting>
  <conditionalFormatting sqref="CR120:CR121">
    <cfRule type="cellIs" dxfId="1275" priority="31" operator="lessThan">
      <formula>10.5</formula>
    </cfRule>
    <cfRule type="cellIs" dxfId="1274" priority="32" operator="greaterThan">
      <formula>10</formula>
    </cfRule>
  </conditionalFormatting>
  <conditionalFormatting sqref="CR150:CR151">
    <cfRule type="cellIs" dxfId="1273" priority="17" operator="lessThan">
      <formula>10.5</formula>
    </cfRule>
    <cfRule type="cellIs" dxfId="1272" priority="18" operator="greaterThan">
      <formula>10</formula>
    </cfRule>
  </conditionalFormatting>
  <conditionalFormatting sqref="CR164:CR165">
    <cfRule type="cellIs" dxfId="1271" priority="7" operator="lessThan">
      <formula>10.5</formula>
    </cfRule>
    <cfRule type="cellIs" dxfId="1270" priority="8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CA31B-CA0A-4BC7-A06F-915C7D612EE4}">
  <sheetPr codeName="Feuil8">
    <pageSetUpPr fitToPage="1"/>
  </sheetPr>
  <dimension ref="A1:DO210"/>
  <sheetViews>
    <sheetView topLeftCell="AR1" zoomScale="60" zoomScaleNormal="60" workbookViewId="0">
      <pane ySplit="5" topLeftCell="A128" activePane="bottomLeft" state="frozenSplit"/>
      <selection activeCell="Y20" sqref="Y20"/>
      <selection pane="bottomLeft" activeCell="Y20" sqref="Y20"/>
    </sheetView>
  </sheetViews>
  <sheetFormatPr baseColWidth="10" defaultColWidth="12.33203125" defaultRowHeight="22.8" outlineLevelRow="1" outlineLevelCol="1" x14ac:dyDescent="0.3"/>
  <cols>
    <col min="1" max="1" width="24.8867187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33203125" style="3" customWidth="1" outlineLevel="1"/>
    <col min="9" max="9" width="4.44140625" style="519" customWidth="1" outlineLevel="1"/>
    <col min="10" max="10" width="6.109375" style="520" customWidth="1" outlineLevel="1"/>
    <col min="11" max="11" width="27.664062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6640625" style="59" customWidth="1"/>
    <col min="24" max="24" width="18" style="208" bestFit="1" customWidth="1"/>
    <col min="25" max="25" width="74" style="62" customWidth="1"/>
    <col min="26" max="26" width="6.664062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441406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664062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22.33203125" style="208" bestFit="1" customWidth="1"/>
    <col min="48" max="48" width="74" style="62" customWidth="1"/>
    <col min="49" max="49" width="6.664062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6640625" style="103" customWidth="1" outlineLevel="1"/>
    <col min="55" max="55" width="4.44140625" style="545" customWidth="1" outlineLevel="1"/>
    <col min="56" max="56" width="6.664062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20.109375" style="208" customWidth="1"/>
    <col min="71" max="71" width="74" style="62" customWidth="1"/>
    <col min="72" max="72" width="6.6640625" style="288" customWidth="1" outlineLevel="1"/>
    <col min="73" max="74" width="9.88671875" style="289" customWidth="1" outlineLevel="1"/>
    <col min="75" max="75" width="12.33203125" style="518" customWidth="1" outlineLevel="1"/>
    <col min="76" max="76" width="6.3320312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20.5546875" style="208" bestFit="1" customWidth="1"/>
    <col min="94" max="94" width="74" style="62" customWidth="1"/>
    <col min="95" max="95" width="6.664062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50.44140625" style="3" customWidth="1"/>
    <col min="118" max="118" width="71.5546875" style="3" customWidth="1"/>
    <col min="119" max="16384" width="12.33203125" style="3"/>
  </cols>
  <sheetData>
    <row r="1" spans="1:119" ht="18" thickBot="1" x14ac:dyDescent="0.35">
      <c r="A1" s="1821" t="s">
        <v>1287</v>
      </c>
      <c r="B1" s="1821"/>
      <c r="C1" s="1821"/>
      <c r="D1" s="1821"/>
      <c r="E1" s="1821"/>
      <c r="F1" s="1821"/>
      <c r="G1" s="1821"/>
      <c r="H1" s="1821"/>
      <c r="I1" s="1821"/>
      <c r="J1" s="1821"/>
      <c r="K1" s="1821"/>
      <c r="L1" s="1821"/>
      <c r="M1" s="1821"/>
      <c r="N1" s="1821"/>
      <c r="O1" s="1821"/>
      <c r="P1" s="1821"/>
      <c r="Q1" s="1821"/>
      <c r="R1" s="1821"/>
      <c r="S1" s="1821"/>
      <c r="T1" s="1821"/>
      <c r="U1" s="1821"/>
      <c r="V1" s="1821"/>
      <c r="W1" s="1821"/>
      <c r="X1" s="1821"/>
      <c r="Y1" s="1821"/>
      <c r="Z1" s="1821"/>
      <c r="AA1" s="1821"/>
      <c r="AB1" s="1821"/>
      <c r="AC1" s="1821"/>
      <c r="AD1" s="1821"/>
      <c r="AE1" s="1821"/>
      <c r="AF1" s="1821"/>
      <c r="AG1" s="1821"/>
      <c r="AH1" s="1821"/>
      <c r="AI1" s="1821"/>
      <c r="AJ1" s="1821"/>
      <c r="AK1" s="1821"/>
      <c r="AL1" s="1821"/>
      <c r="AM1" s="1821"/>
      <c r="AN1" s="1821"/>
      <c r="AO1" s="1821"/>
      <c r="AP1" s="1821"/>
      <c r="AQ1" s="1821"/>
      <c r="AR1" s="1821"/>
      <c r="AS1" s="1821"/>
      <c r="AT1" s="1821"/>
      <c r="AU1" s="1821"/>
      <c r="AV1" s="1821"/>
      <c r="AW1" s="1821"/>
      <c r="AX1" s="1821"/>
      <c r="AY1" s="1821"/>
      <c r="AZ1" s="1821"/>
      <c r="BA1" s="1821"/>
      <c r="BB1" s="1821"/>
      <c r="BC1" s="1821"/>
      <c r="BD1" s="1821"/>
      <c r="BE1" s="1821"/>
      <c r="BF1" s="1821"/>
      <c r="BG1" s="1821"/>
      <c r="BH1" s="1821"/>
      <c r="BI1" s="1821"/>
      <c r="BJ1" s="1821"/>
      <c r="BK1" s="1821"/>
      <c r="BL1" s="1821"/>
      <c r="BM1" s="1821"/>
      <c r="BN1" s="1821"/>
      <c r="BO1" s="1821"/>
      <c r="BP1" s="1821"/>
      <c r="BQ1" s="1821"/>
      <c r="BR1" s="1821"/>
      <c r="BS1" s="1821"/>
      <c r="BT1" s="1821"/>
      <c r="BU1" s="1821"/>
      <c r="BV1" s="1821"/>
      <c r="BW1" s="1821"/>
      <c r="BX1" s="1821"/>
      <c r="BY1" s="1821"/>
      <c r="BZ1" s="1821"/>
      <c r="CA1" s="1821"/>
      <c r="CB1" s="1821"/>
      <c r="CC1" s="1821"/>
      <c r="CD1" s="1821"/>
      <c r="CE1" s="1821"/>
      <c r="CF1" s="1821"/>
      <c r="CG1" s="1821"/>
      <c r="CH1" s="1821"/>
      <c r="CI1" s="1821"/>
      <c r="CJ1" s="1821"/>
      <c r="CK1" s="1821"/>
      <c r="CL1" s="1821"/>
      <c r="CM1" s="1821"/>
      <c r="CN1" s="1821"/>
      <c r="CO1" s="1821"/>
      <c r="CP1" s="1821"/>
      <c r="CQ1" s="1821"/>
      <c r="CR1" s="1821"/>
      <c r="CS1" s="1821"/>
      <c r="CT1" s="1821"/>
      <c r="CU1" s="1821"/>
      <c r="CV1" s="1821"/>
      <c r="CW1" s="1821"/>
      <c r="CX1" s="1821"/>
      <c r="CY1" s="1821"/>
      <c r="CZ1" s="1821"/>
      <c r="DA1" s="1821"/>
      <c r="DB1" s="1821"/>
      <c r="DC1" s="1821"/>
      <c r="DD1" s="1821"/>
      <c r="DE1" s="1821"/>
      <c r="DF1" s="1821"/>
      <c r="DG1" s="1821"/>
      <c r="DH1" s="1821"/>
      <c r="DI1" s="1821"/>
      <c r="DJ1" s="1822"/>
      <c r="DK1" s="1"/>
      <c r="DL1" s="2"/>
    </row>
    <row r="2" spans="1:119" x14ac:dyDescent="0.3">
      <c r="A2" s="1016"/>
      <c r="B2" s="1811" t="s">
        <v>1288</v>
      </c>
      <c r="C2" s="1823" t="str">
        <f>A6</f>
        <v>Raphaël</v>
      </c>
      <c r="D2" s="1824"/>
      <c r="E2" s="1825">
        <f>A90</f>
        <v>0</v>
      </c>
      <c r="F2" s="1826"/>
      <c r="G2" s="1017"/>
      <c r="H2" s="7"/>
      <c r="I2" s="7"/>
      <c r="J2" s="1742">
        <f>SUMIFS(L9:L41,K9:K41,"Bio-déchets")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827">
        <f>SUM(U:U)</f>
        <v>60</v>
      </c>
      <c r="W2" s="4"/>
      <c r="X2" s="4"/>
      <c r="Y2" s="1770" t="s">
        <v>1289</v>
      </c>
      <c r="Z2" s="5"/>
      <c r="AA2" s="6"/>
      <c r="AB2" s="6"/>
      <c r="AC2" s="7"/>
      <c r="AD2" s="5"/>
      <c r="AE2" s="7"/>
      <c r="AF2" s="7"/>
      <c r="AG2" s="1742">
        <f>SUMIFS(AI9:AI94,AH9:AH94,"Bio-déchets")</f>
        <v>8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744">
        <f>SUM(AR:AR)</f>
        <v>67</v>
      </c>
      <c r="AT2" s="4"/>
      <c r="AU2" s="4"/>
      <c r="AV2" s="1746" t="s">
        <v>1</v>
      </c>
      <c r="AW2" s="7"/>
      <c r="AX2" s="6"/>
      <c r="AY2" s="6"/>
      <c r="AZ2" s="7"/>
      <c r="BA2" s="5"/>
      <c r="BB2" s="7"/>
      <c r="BC2" s="7"/>
      <c r="BD2" s="1742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744">
        <f>SUM(BO:BO)</f>
        <v>57</v>
      </c>
      <c r="BQ2" s="4"/>
      <c r="BR2" s="4"/>
      <c r="BS2" s="1834" t="s">
        <v>1290</v>
      </c>
      <c r="BT2" s="5"/>
      <c r="BU2" s="6"/>
      <c r="BV2" s="6"/>
      <c r="BW2" s="7"/>
      <c r="BX2" s="1018"/>
      <c r="BY2" s="7"/>
      <c r="BZ2" s="7"/>
      <c r="CA2" s="1742">
        <f>SUMIFS(CC9:CC51,CB9:CB51,"Bio-déchets")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744">
        <f>SUM(CL:CL)</f>
        <v>76</v>
      </c>
      <c r="CN2" s="4"/>
      <c r="CO2" s="882"/>
      <c r="CP2" s="1834" t="s">
        <v>1290</v>
      </c>
      <c r="CQ2" s="5"/>
      <c r="CR2" s="6"/>
      <c r="CS2" s="6"/>
      <c r="CT2" s="7"/>
      <c r="CU2" s="7"/>
      <c r="CV2" s="7"/>
      <c r="CW2" s="7"/>
      <c r="CX2" s="1742">
        <f>SUMIFS(CZ9:CZ92,CY9:CY92,"Bio-déchets")</f>
        <v>8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744">
        <f>SUM(DI:DI)</f>
        <v>41</v>
      </c>
      <c r="DK2" s="1"/>
      <c r="DL2" s="2"/>
    </row>
    <row r="3" spans="1:119" x14ac:dyDescent="0.3">
      <c r="A3" s="1016"/>
      <c r="B3" s="1771"/>
      <c r="C3" s="1829" t="str">
        <f>A39</f>
        <v>Franck</v>
      </c>
      <c r="D3" s="1830"/>
      <c r="E3" s="1020"/>
      <c r="F3" s="1019" t="e">
        <f>co_5_lundi_B1</f>
        <v>#REF!</v>
      </c>
      <c r="G3" s="1021"/>
      <c r="H3" s="12" t="s">
        <v>3</v>
      </c>
      <c r="I3" s="12"/>
      <c r="J3" s="1743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1828">
        <f>SUM(U:U)</f>
        <v>60</v>
      </c>
      <c r="W3" s="4"/>
      <c r="X3" s="4"/>
      <c r="Y3" s="1771"/>
      <c r="Z3" s="10"/>
      <c r="AA3" s="11"/>
      <c r="AB3" s="11"/>
      <c r="AC3" s="12"/>
      <c r="AD3" s="10"/>
      <c r="AE3" s="12" t="s">
        <v>3</v>
      </c>
      <c r="AF3" s="12"/>
      <c r="AG3" s="1743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745">
        <f>SUM(AR:AR)</f>
        <v>67</v>
      </c>
      <c r="AT3" s="4"/>
      <c r="AU3" s="4"/>
      <c r="AV3" s="1747"/>
      <c r="AW3" s="12"/>
      <c r="AX3" s="11"/>
      <c r="AY3" s="11"/>
      <c r="AZ3" s="12"/>
      <c r="BA3" s="10"/>
      <c r="BB3" s="12" t="s">
        <v>3</v>
      </c>
      <c r="BC3" s="12"/>
      <c r="BD3" s="1743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745">
        <f>SUM(BO:BO)</f>
        <v>57</v>
      </c>
      <c r="BQ3" s="4"/>
      <c r="BR3" s="4"/>
      <c r="BS3" s="1835"/>
      <c r="BT3" s="10"/>
      <c r="BU3" s="11"/>
      <c r="BV3" s="11"/>
      <c r="BW3" s="12"/>
      <c r="BX3" s="1022"/>
      <c r="BY3" s="12" t="s">
        <v>3</v>
      </c>
      <c r="BZ3" s="12"/>
      <c r="CA3" s="1743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745">
        <f>SUM(CL:CL)</f>
        <v>76</v>
      </c>
      <c r="CN3" s="4"/>
      <c r="CO3" s="882"/>
      <c r="CP3" s="1835"/>
      <c r="CQ3" s="10"/>
      <c r="CR3" s="11"/>
      <c r="CS3" s="11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745">
        <f>SUM(DI:DI)</f>
        <v>41</v>
      </c>
      <c r="DK3" s="1"/>
      <c r="DL3" s="2"/>
    </row>
    <row r="4" spans="1:119" ht="23.4" thickBot="1" x14ac:dyDescent="0.35">
      <c r="A4" s="1016"/>
      <c r="B4" s="1772"/>
      <c r="C4" s="1831" t="e">
        <f>co_3_lundi_B1</f>
        <v>#REF!</v>
      </c>
      <c r="D4" s="1832"/>
      <c r="E4" s="1833" t="str">
        <f>A155</f>
        <v>Tarik</v>
      </c>
      <c r="F4" s="1832"/>
      <c r="G4" s="1021"/>
      <c r="H4" s="12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828">
        <f>SUM(U:U)</f>
        <v>60</v>
      </c>
      <c r="W4" s="4"/>
      <c r="X4" s="4"/>
      <c r="Y4" s="1772"/>
      <c r="Z4" s="10"/>
      <c r="AA4" s="11"/>
      <c r="AB4" s="11"/>
      <c r="AC4" s="12"/>
      <c r="AD4" s="10"/>
      <c r="AE4" s="12"/>
      <c r="AF4" s="12"/>
      <c r="AG4" s="1743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745">
        <f>SUM(AR:AR)</f>
        <v>67</v>
      </c>
      <c r="AT4" s="4"/>
      <c r="AU4" s="4"/>
      <c r="AV4" s="1747"/>
      <c r="AW4" s="15"/>
      <c r="AX4" s="14"/>
      <c r="AY4" s="14"/>
      <c r="AZ4" s="12"/>
      <c r="BA4" s="10"/>
      <c r="BB4" s="12"/>
      <c r="BC4" s="12"/>
      <c r="BD4" s="1743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745">
        <f>SUM(BO:BO)</f>
        <v>57</v>
      </c>
      <c r="BQ4" s="4"/>
      <c r="BR4" s="4"/>
      <c r="BS4" s="1835"/>
      <c r="BT4" s="10"/>
      <c r="BU4" s="11"/>
      <c r="BV4" s="11"/>
      <c r="BW4" s="12"/>
      <c r="BX4" s="1022"/>
      <c r="BY4" s="12"/>
      <c r="BZ4" s="12"/>
      <c r="CA4" s="1743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745">
        <f>SUM(CL:CL)</f>
        <v>76</v>
      </c>
      <c r="CN4" s="4"/>
      <c r="CO4" s="882"/>
      <c r="CP4" s="1835"/>
      <c r="CQ4" s="10"/>
      <c r="CR4" s="11"/>
      <c r="CS4" s="11"/>
      <c r="CT4" s="12"/>
      <c r="CU4" s="12"/>
      <c r="CV4" s="12"/>
      <c r="CW4" s="12"/>
      <c r="CX4" s="1743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745">
        <f>SUM(DI:DI)</f>
        <v>41</v>
      </c>
      <c r="DK4" s="1"/>
      <c r="DL4" s="2"/>
    </row>
    <row r="5" spans="1:119" s="36" customFormat="1" ht="92.4" x14ac:dyDescent="0.3">
      <c r="A5" s="1023" t="s">
        <v>4</v>
      </c>
      <c r="B5" s="1024" t="s">
        <v>1291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1293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1294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1295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1296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 x14ac:dyDescent="0.3">
      <c r="A6" s="38" t="s">
        <v>145</v>
      </c>
      <c r="B6" s="39" t="s">
        <v>38</v>
      </c>
      <c r="C6" s="535" t="s">
        <v>29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9</v>
      </c>
      <c r="W6" s="78"/>
      <c r="X6" s="38" t="s">
        <v>148</v>
      </c>
      <c r="Y6" s="39" t="s">
        <v>1297</v>
      </c>
      <c r="Z6" s="1030" t="s">
        <v>29</v>
      </c>
      <c r="AA6" s="48">
        <f t="shared" ref="AA6:AA8" si="0">0.5*(AI6+AJ6+AK6)+AL6+AN6+2*(AO6+AP6)</f>
        <v>10</v>
      </c>
      <c r="AB6" s="1031">
        <f t="shared" ref="AB6:AB8" si="1">AI6*0.5+AJ6*0.5+AK6*0.5+AL6+AM6+AN6+2*(AO6+AP6+AQ6)</f>
        <v>14</v>
      </c>
      <c r="AC6" s="50"/>
      <c r="AD6" s="51"/>
      <c r="AE6" s="50"/>
      <c r="AF6" s="50"/>
      <c r="AG6" s="50"/>
      <c r="AH6" s="50"/>
      <c r="AI6" s="52">
        <f>SUMIFS(AI9:AI32,Z9:Z32,Z6)</f>
        <v>0</v>
      </c>
      <c r="AJ6" s="52">
        <f>SUMIFS(AJ9:AJ32,Z9:Z32,Z6)</f>
        <v>0</v>
      </c>
      <c r="AK6" s="52">
        <f>SUMIFS(AK9:AK32,Z9:Z32,Z6)</f>
        <v>0</v>
      </c>
      <c r="AL6" s="52">
        <f>SUMIFS(AL9:AL32,Z9:Z32,Z6)</f>
        <v>0</v>
      </c>
      <c r="AM6" s="52">
        <f>SUMIFS(AM9:AM32,Z9:Z32,Z6)</f>
        <v>0</v>
      </c>
      <c r="AN6" s="52">
        <f>SUMIFS(AN9:AN32,Z9:Z32,Z6)</f>
        <v>2</v>
      </c>
      <c r="AO6" s="52">
        <f>SUMIFS(AO9:AO32,Z9:Z32,Z6)</f>
        <v>3</v>
      </c>
      <c r="AP6" s="52">
        <f>SUMIFS(AP9:AP32,Z9:Z32,Z6)</f>
        <v>1</v>
      </c>
      <c r="AQ6" s="52">
        <f>SUMIFS(AQ9:AQ32,Z9:Z32,Z6)</f>
        <v>2</v>
      </c>
      <c r="AR6" s="53"/>
      <c r="AS6" s="54">
        <f>SUM(AR9:AR37)</f>
        <v>9</v>
      </c>
      <c r="AT6" s="87"/>
      <c r="AU6" s="38" t="s">
        <v>30</v>
      </c>
      <c r="AV6" s="39" t="s">
        <v>1298</v>
      </c>
      <c r="AW6" s="535" t="s">
        <v>29</v>
      </c>
      <c r="AX6" s="41">
        <f t="shared" ref="AX6:AX18" si="2">0.5*(BF6+BG6+BH6)+BI6+BK6+2*(BL6+BM6)</f>
        <v>9</v>
      </c>
      <c r="AY6" s="536">
        <f t="shared" ref="AY6:AY18" si="3">BF6*0.5+BG6*0.5+BH6*0.5+BI6+BJ6+BK6+2*(BL6+BM6+BN6)</f>
        <v>11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11</v>
      </c>
      <c r="BQ6" s="61"/>
      <c r="BR6" s="38" t="s">
        <v>150</v>
      </c>
      <c r="BS6" s="39" t="s">
        <v>1299</v>
      </c>
      <c r="BT6" s="535" t="s">
        <v>29</v>
      </c>
      <c r="BU6" s="41">
        <f t="shared" ref="BU6:BU23" si="4">0.5*(CC6+CD6+CE6)+CF6+CH6+2*(CI6+CJ6)</f>
        <v>6</v>
      </c>
      <c r="BV6" s="536">
        <f t="shared" ref="BV6:BV23" si="5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1300</v>
      </c>
      <c r="CP6" s="39" t="s">
        <v>1301</v>
      </c>
      <c r="CQ6" s="535" t="s">
        <v>29</v>
      </c>
      <c r="CR6" s="41">
        <f t="shared" ref="CR6:CR11" si="6">0.5*(CZ6+DA6+DB6)+DC6+DE6+2*(DF6+DG6)</f>
        <v>3</v>
      </c>
      <c r="CS6" s="536">
        <f t="shared" ref="CS6:CS11" si="7">CZ6*0.5+DA6*0.5+DB6*0.5+DC6+DD6+DE6+2*(DF6+DG6+DH6)</f>
        <v>5</v>
      </c>
      <c r="CT6" s="43"/>
      <c r="CU6" s="43"/>
      <c r="CV6" s="43"/>
      <c r="CW6" s="43"/>
      <c r="CX6" s="43"/>
      <c r="CY6" s="43"/>
      <c r="CZ6" s="44">
        <f>SUMIFS(CZ9:CZ35,CQ9:CQ35,CQ6)</f>
        <v>0</v>
      </c>
      <c r="DA6" s="44">
        <f>SUMIFS(DA9:DA35,CQ9:CQ35,CQ6)</f>
        <v>0</v>
      </c>
      <c r="DB6" s="44">
        <f>SUMIFS(DB9:DB35,CQ9:CQ35,CQ6)</f>
        <v>0</v>
      </c>
      <c r="DC6" s="44">
        <f>SUMIFS(DC9:DC35,CQ9:CQ35,CQ6)</f>
        <v>3</v>
      </c>
      <c r="DD6" s="44">
        <f>SUMIFS(DD9:DD35,CQ9:CQ35,CQ6)</f>
        <v>2</v>
      </c>
      <c r="DE6" s="44">
        <f>SUMIFS(DE9:DE35,CQ9:CQ35,CQ6)</f>
        <v>0</v>
      </c>
      <c r="DF6" s="44">
        <f>SUMIFS(DF9:DF35,CQ9:CQ35,CQ6)</f>
        <v>0</v>
      </c>
      <c r="DG6" s="44">
        <f>SUMIFS(DG9:DG35,CQ9:CQ35,CQ6)</f>
        <v>0</v>
      </c>
      <c r="DH6" s="44">
        <f>SUMIFS(DH9:DH35,CQ9:CQ35,CQ6)</f>
        <v>0</v>
      </c>
      <c r="DI6" s="45"/>
      <c r="DJ6" s="46">
        <f>SUM(DI9:DI37)</f>
        <v>3</v>
      </c>
      <c r="DM6" s="58"/>
    </row>
    <row r="7" spans="1:119" s="62" customFormat="1" ht="24.6" x14ac:dyDescent="0.3">
      <c r="A7" s="38" t="s">
        <v>154</v>
      </c>
      <c r="B7" s="39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0"/>
        <v>7.5</v>
      </c>
      <c r="AB7" s="536">
        <f t="shared" si="1"/>
        <v>10.5</v>
      </c>
      <c r="AC7" s="39"/>
      <c r="AD7" s="39"/>
      <c r="AE7" s="39"/>
      <c r="AF7" s="39"/>
      <c r="AG7" s="39"/>
      <c r="AH7" s="39"/>
      <c r="AI7" s="44">
        <f>SUMIFS(AI9:AI32,Z9:Z32,Z7)</f>
        <v>0</v>
      </c>
      <c r="AJ7" s="44">
        <f>SUMIFS(AJ9:AJ32,Z9:Z32,Z7)</f>
        <v>3</v>
      </c>
      <c r="AK7" s="44">
        <f>SUMIFS(AK9:AK32,Z9:Z32,Z7)</f>
        <v>0</v>
      </c>
      <c r="AL7" s="44">
        <f>SUMIFS(AL9:AL32,Z9:Z32,Z7)</f>
        <v>2</v>
      </c>
      <c r="AM7" s="44">
        <f>SUMIFS(AM9:AM32,Z9:Z32,Z7)</f>
        <v>1</v>
      </c>
      <c r="AN7" s="44">
        <f>SUMIFS(AN9:AN32,Z9:Z32,Z7)</f>
        <v>0</v>
      </c>
      <c r="AO7" s="44">
        <f>SUMIFS(AO9:AO32,Z9:Z32,Z7)</f>
        <v>2</v>
      </c>
      <c r="AP7" s="44">
        <f>SUMIFS(AP9:AP32,Z9:Z32,Z7)</f>
        <v>0</v>
      </c>
      <c r="AQ7" s="44">
        <f>SUMIFS(AQ9:AQ32,Z9:Z32,Z7)</f>
        <v>1</v>
      </c>
      <c r="AR7" s="45"/>
      <c r="AS7" s="46"/>
      <c r="AT7" s="36"/>
      <c r="AU7" s="38" t="s">
        <v>37</v>
      </c>
      <c r="AV7" s="39"/>
      <c r="AW7" s="535" t="s">
        <v>36</v>
      </c>
      <c r="AX7" s="41">
        <f t="shared" si="2"/>
        <v>9</v>
      </c>
      <c r="AY7" s="536">
        <f t="shared" si="3"/>
        <v>10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345</v>
      </c>
      <c r="BS7" s="39"/>
      <c r="BT7" s="535" t="s">
        <v>36</v>
      </c>
      <c r="BU7" s="41">
        <f t="shared" si="4"/>
        <v>8.5</v>
      </c>
      <c r="BV7" s="536">
        <f t="shared" si="5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 t="shared" si="6"/>
        <v>10</v>
      </c>
      <c r="CS7" s="536">
        <f t="shared" si="7"/>
        <v>12</v>
      </c>
      <c r="CT7" s="39"/>
      <c r="CU7" s="39"/>
      <c r="CV7" s="39"/>
      <c r="CW7" s="39"/>
      <c r="CX7" s="39"/>
      <c r="CY7" s="39"/>
      <c r="CZ7" s="44">
        <f>SUMIFS(CZ9:CZ35,CQ9:CQ35,CQ7)</f>
        <v>0</v>
      </c>
      <c r="DA7" s="44">
        <f>SUMIFS(DA9:DA35,CQ9:CQ35,CQ7)</f>
        <v>0</v>
      </c>
      <c r="DB7" s="44">
        <f>SUMIFS(DB9:DB35,CQ9:CQ35,CQ7)</f>
        <v>0</v>
      </c>
      <c r="DC7" s="44">
        <f>SUMIFS(DC9:DC35,CQ9:CQ35,CQ7)</f>
        <v>0</v>
      </c>
      <c r="DD7" s="44">
        <f>SUMIFS(DD9:DD35,CQ9:CQ35,CQ7)</f>
        <v>0</v>
      </c>
      <c r="DE7" s="44">
        <f>SUMIFS(DE9:DE35,CQ9:CQ35,CQ7)</f>
        <v>0</v>
      </c>
      <c r="DF7" s="44">
        <f>SUMIFS(DF9:DF35,CQ9:CQ35,CQ7)</f>
        <v>5</v>
      </c>
      <c r="DG7" s="44">
        <f>SUMIFS(DG9:DG35,CQ9:CQ35,CQ7)</f>
        <v>0</v>
      </c>
      <c r="DH7" s="44">
        <f>SUMIFS(DH9:DH35,CQ9:CQ35,CQ7)</f>
        <v>1</v>
      </c>
      <c r="DI7" s="45"/>
      <c r="DJ7" s="46"/>
    </row>
    <row r="8" spans="1:119" ht="261" customHeight="1" outlineLevel="1" thickBot="1" x14ac:dyDescent="0.4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580</v>
      </c>
      <c r="Y8" s="130" t="s">
        <v>614</v>
      </c>
      <c r="Z8" s="68" t="s">
        <v>29</v>
      </c>
      <c r="AA8" s="69">
        <f t="shared" si="0"/>
        <v>1</v>
      </c>
      <c r="AB8" s="69">
        <f t="shared" si="1"/>
        <v>1</v>
      </c>
      <c r="AC8" s="1812" t="s">
        <v>1302</v>
      </c>
      <c r="AD8" s="1813"/>
      <c r="AE8" s="1813"/>
      <c r="AF8" s="1814"/>
      <c r="AG8" s="110" t="s">
        <v>13</v>
      </c>
      <c r="AH8" s="131"/>
      <c r="AI8" s="159"/>
      <c r="AJ8" s="159"/>
      <c r="AK8" s="159"/>
      <c r="AL8" s="84">
        <v>1</v>
      </c>
      <c r="AM8" s="159"/>
      <c r="AN8" s="159"/>
      <c r="AO8" s="159"/>
      <c r="AP8" s="159"/>
      <c r="AQ8" s="159"/>
      <c r="AR8" s="507">
        <v>1</v>
      </c>
      <c r="AS8" s="74"/>
      <c r="AT8" s="36"/>
      <c r="AU8" s="615" t="s">
        <v>583</v>
      </c>
      <c r="AV8" s="80" t="s">
        <v>1303</v>
      </c>
      <c r="AW8" s="68" t="s">
        <v>29</v>
      </c>
      <c r="AX8" s="69">
        <f t="shared" si="2"/>
        <v>1</v>
      </c>
      <c r="AY8" s="69">
        <f t="shared" si="3"/>
        <v>1</v>
      </c>
      <c r="AZ8" s="637"/>
      <c r="BA8" s="22" t="s">
        <v>68</v>
      </c>
      <c r="BB8" s="22"/>
      <c r="BC8" s="233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97" t="s">
        <v>52</v>
      </c>
      <c r="CP8" s="98" t="s">
        <v>163</v>
      </c>
      <c r="CQ8" s="102" t="s">
        <v>29</v>
      </c>
      <c r="CR8" s="69">
        <f t="shared" si="6"/>
        <v>4</v>
      </c>
      <c r="CS8" s="69">
        <f t="shared" si="7"/>
        <v>4</v>
      </c>
      <c r="CT8" s="99"/>
      <c r="CU8" s="22" t="s">
        <v>54</v>
      </c>
      <c r="CV8" s="225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100">
        <v>1</v>
      </c>
      <c r="DJ8" s="99"/>
      <c r="DK8" s="108"/>
      <c r="DL8" s="108"/>
      <c r="DM8" s="108"/>
      <c r="DN8" s="108"/>
      <c r="DO8" s="108"/>
    </row>
    <row r="9" spans="1:119" ht="255" customHeight="1" outlineLevel="1" thickTop="1" thickBot="1" x14ac:dyDescent="0.3">
      <c r="A9" s="509" t="s">
        <v>38</v>
      </c>
      <c r="B9" s="387" t="s">
        <v>1304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231" t="s">
        <v>580</v>
      </c>
      <c r="Y9" s="114" t="s">
        <v>1305</v>
      </c>
      <c r="Z9" s="68" t="s">
        <v>29</v>
      </c>
      <c r="AA9" s="69">
        <f>0.5*(AI9+AJ9+AK9)+AL9+AN9+2*(AO9+AP9)</f>
        <v>6</v>
      </c>
      <c r="AB9" s="69">
        <f>AI9*0.5+AJ9*0.5+AK9*0.5+AL9+AM9+AN9+2*(AO9+AP9+AQ9)</f>
        <v>8</v>
      </c>
      <c r="AC9" s="103"/>
      <c r="AD9" s="22" t="s">
        <v>182</v>
      </c>
      <c r="AE9" s="232"/>
      <c r="AF9" s="233" t="s">
        <v>42</v>
      </c>
      <c r="AG9" s="73"/>
      <c r="AH9" s="23" t="s">
        <v>162</v>
      </c>
      <c r="AI9" s="155"/>
      <c r="AJ9" s="155"/>
      <c r="AK9" s="155"/>
      <c r="AL9" s="155"/>
      <c r="AM9" s="155"/>
      <c r="AN9" s="155"/>
      <c r="AO9" s="84">
        <v>3</v>
      </c>
      <c r="AP9" s="155"/>
      <c r="AQ9" s="234">
        <v>1</v>
      </c>
      <c r="AR9" s="76">
        <v>1</v>
      </c>
      <c r="AS9" s="107"/>
      <c r="AT9" s="36"/>
      <c r="AU9" s="615" t="s">
        <v>583</v>
      </c>
      <c r="AV9" s="945" t="s">
        <v>625</v>
      </c>
      <c r="AW9" s="68" t="s">
        <v>29</v>
      </c>
      <c r="AX9" s="69">
        <f t="shared" si="2"/>
        <v>0</v>
      </c>
      <c r="AY9" s="69">
        <f t="shared" si="3"/>
        <v>0</v>
      </c>
      <c r="AZ9" s="325"/>
      <c r="BA9" s="22" t="s">
        <v>68</v>
      </c>
      <c r="BB9" s="325"/>
      <c r="BC9" s="325"/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206</v>
      </c>
      <c r="BS9" s="736" t="s">
        <v>1306</v>
      </c>
      <c r="BT9" s="102" t="s">
        <v>29</v>
      </c>
      <c r="BU9" s="69">
        <f t="shared" si="4"/>
        <v>6</v>
      </c>
      <c r="BV9" s="69">
        <f t="shared" si="5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239" t="s">
        <v>173</v>
      </c>
      <c r="CP9" s="267" t="s">
        <v>594</v>
      </c>
      <c r="CQ9" s="102" t="s">
        <v>29</v>
      </c>
      <c r="CR9" s="102">
        <f t="shared" si="6"/>
        <v>3</v>
      </c>
      <c r="CS9" s="102">
        <f t="shared" si="7"/>
        <v>5</v>
      </c>
      <c r="CT9" s="131"/>
      <c r="CU9" s="22" t="s">
        <v>68</v>
      </c>
      <c r="CV9" s="131"/>
      <c r="CW9" s="72" t="s">
        <v>42</v>
      </c>
      <c r="CX9" s="131"/>
      <c r="CY9" s="131" t="s">
        <v>595</v>
      </c>
      <c r="CZ9" s="314"/>
      <c r="DA9" s="314"/>
      <c r="DB9" s="314"/>
      <c r="DC9" s="1032">
        <v>3</v>
      </c>
      <c r="DD9" s="1033">
        <v>2</v>
      </c>
      <c r="DE9" s="627"/>
      <c r="DF9" s="314"/>
      <c r="DG9" s="314"/>
      <c r="DH9" s="314"/>
      <c r="DI9" s="133">
        <v>1</v>
      </c>
      <c r="DJ9" s="131"/>
      <c r="DK9" s="108"/>
      <c r="DL9" s="108"/>
      <c r="DM9" s="108"/>
      <c r="DN9" s="108"/>
      <c r="DO9" s="108"/>
    </row>
    <row r="10" spans="1:119" ht="169.2" customHeight="1" outlineLevel="1" thickTop="1" thickBot="1" x14ac:dyDescent="0.45">
      <c r="A10" s="509" t="s">
        <v>38</v>
      </c>
      <c r="B10" s="510" t="s">
        <v>596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1179" t="s">
        <v>43</v>
      </c>
      <c r="Y10" s="1180" t="s">
        <v>1307</v>
      </c>
      <c r="Z10" s="1181" t="s">
        <v>29</v>
      </c>
      <c r="AA10" s="552">
        <f t="shared" ref="AA10:AA17" si="8">0.5*(AI10+AJ10+AK10)+AL10+AN10+2*(AO10+AP10)</f>
        <v>0</v>
      </c>
      <c r="AB10" s="552">
        <f t="shared" ref="AB10:AB17" si="9">AI10*0.5+AJ10*0.5+AK10*0.5+AL10+AM10+AN10+2*(AO10+AP10+AQ10)</f>
        <v>2</v>
      </c>
      <c r="AC10" s="546"/>
      <c r="AD10" s="1156" t="s">
        <v>106</v>
      </c>
      <c r="AE10" s="1157"/>
      <c r="AF10" s="546"/>
      <c r="AG10" s="546"/>
      <c r="AH10" s="556" t="s">
        <v>1308</v>
      </c>
      <c r="AI10" s="558"/>
      <c r="AJ10" s="558"/>
      <c r="AK10" s="558"/>
      <c r="AL10" s="558"/>
      <c r="AM10" s="558"/>
      <c r="AN10" s="558"/>
      <c r="AO10" s="1182"/>
      <c r="AP10" s="1183"/>
      <c r="AQ10" s="1184">
        <v>1</v>
      </c>
      <c r="AR10" s="1185">
        <v>1</v>
      </c>
      <c r="AS10" s="546"/>
      <c r="AT10" s="36"/>
      <c r="AU10" s="615" t="s">
        <v>583</v>
      </c>
      <c r="AV10" s="80" t="s">
        <v>1309</v>
      </c>
      <c r="AW10" s="68" t="s">
        <v>29</v>
      </c>
      <c r="AX10" s="69">
        <f t="shared" si="2"/>
        <v>0</v>
      </c>
      <c r="AY10" s="69">
        <f t="shared" si="3"/>
        <v>0</v>
      </c>
      <c r="AZ10" s="82"/>
      <c r="BA10" s="22" t="s">
        <v>68</v>
      </c>
      <c r="BC10" s="74"/>
      <c r="BD10" s="172"/>
      <c r="BE10" s="23" t="s">
        <v>57</v>
      </c>
      <c r="BF10" s="155"/>
      <c r="BG10" s="155"/>
      <c r="BH10" s="155"/>
      <c r="BI10" s="155"/>
      <c r="BJ10" s="155"/>
      <c r="BK10" s="155"/>
      <c r="BL10" s="155"/>
      <c r="BM10" s="155"/>
      <c r="BN10" s="155"/>
      <c r="BO10" s="76">
        <v>1</v>
      </c>
      <c r="BP10" s="241"/>
      <c r="BQ10" s="47"/>
      <c r="BR10" s="269" t="s">
        <v>206</v>
      </c>
      <c r="BS10" s="138" t="s">
        <v>1310</v>
      </c>
      <c r="BT10" s="102" t="s">
        <v>36</v>
      </c>
      <c r="BU10" s="69">
        <f t="shared" si="4"/>
        <v>7.5</v>
      </c>
      <c r="BV10" s="69">
        <f t="shared" si="5"/>
        <v>11.5</v>
      </c>
      <c r="BW10" s="131"/>
      <c r="BX10" s="22" t="s">
        <v>68</v>
      </c>
      <c r="BY10" s="1189" t="s">
        <v>1311</v>
      </c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237" t="s">
        <v>171</v>
      </c>
      <c r="CP10" s="80" t="s">
        <v>1312</v>
      </c>
      <c r="CQ10" s="102" t="s">
        <v>36</v>
      </c>
      <c r="CR10" s="69">
        <f t="shared" si="6"/>
        <v>4</v>
      </c>
      <c r="CS10" s="69">
        <f t="shared" si="7"/>
        <v>4</v>
      </c>
      <c r="CT10" s="74"/>
      <c r="CU10" s="197" t="s">
        <v>63</v>
      </c>
      <c r="CV10" s="70"/>
      <c r="CW10" s="70"/>
      <c r="CX10" s="73"/>
      <c r="CY10" s="22" t="s">
        <v>180</v>
      </c>
      <c r="CZ10" s="160"/>
      <c r="DA10" s="160"/>
      <c r="DB10" s="155"/>
      <c r="DC10" s="160"/>
      <c r="DD10" s="160"/>
      <c r="DE10" s="160"/>
      <c r="DF10" s="84">
        <v>2</v>
      </c>
      <c r="DG10" s="160"/>
      <c r="DH10" s="160"/>
      <c r="DI10" s="76">
        <v>1</v>
      </c>
      <c r="DJ10" s="190"/>
      <c r="DK10" s="108"/>
      <c r="DL10" s="108"/>
      <c r="DM10" s="108"/>
      <c r="DN10" s="108"/>
      <c r="DO10" s="108"/>
    </row>
    <row r="11" spans="1:119" ht="240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47"/>
      <c r="X11" s="400" t="s">
        <v>370</v>
      </c>
      <c r="Y11" s="80" t="s">
        <v>778</v>
      </c>
      <c r="Z11" s="68" t="s">
        <v>29</v>
      </c>
      <c r="AA11" s="69">
        <f t="shared" si="8"/>
        <v>4</v>
      </c>
      <c r="AB11" s="69">
        <f t="shared" si="9"/>
        <v>4</v>
      </c>
      <c r="AC11" s="103"/>
      <c r="AD11" s="22" t="s">
        <v>68</v>
      </c>
      <c r="AE11" s="23"/>
      <c r="AF11" s="103"/>
      <c r="AG11" s="172"/>
      <c r="AH11" s="172" t="s">
        <v>57</v>
      </c>
      <c r="AI11" s="302"/>
      <c r="AJ11" s="302"/>
      <c r="AK11" s="144"/>
      <c r="AL11" s="302"/>
      <c r="AM11" s="302"/>
      <c r="AN11" s="84">
        <v>2</v>
      </c>
      <c r="AO11" s="302"/>
      <c r="AP11" s="86">
        <v>1</v>
      </c>
      <c r="AQ11" s="302"/>
      <c r="AR11" s="76">
        <v>1</v>
      </c>
      <c r="AS11" s="70"/>
      <c r="AT11" s="36"/>
      <c r="AU11" s="283" t="s">
        <v>218</v>
      </c>
      <c r="AV11" s="114" t="s">
        <v>643</v>
      </c>
      <c r="AW11" s="68" t="s">
        <v>29</v>
      </c>
      <c r="AX11" s="69">
        <f t="shared" si="2"/>
        <v>1</v>
      </c>
      <c r="AY11" s="69">
        <f t="shared" si="3"/>
        <v>1</v>
      </c>
      <c r="BA11" s="22" t="s">
        <v>68</v>
      </c>
      <c r="BB11" s="232"/>
      <c r="BC11" s="119" t="s">
        <v>42</v>
      </c>
      <c r="BD11" s="73"/>
      <c r="BE11" s="23" t="s">
        <v>1313</v>
      </c>
      <c r="BF11" s="155"/>
      <c r="BG11" s="155"/>
      <c r="BH11" s="155"/>
      <c r="BI11" s="155"/>
      <c r="BJ11" s="155"/>
      <c r="BK11" s="84">
        <v>1</v>
      </c>
      <c r="BL11" s="155"/>
      <c r="BM11" s="155"/>
      <c r="BN11" s="155"/>
      <c r="BO11" s="76">
        <v>1</v>
      </c>
      <c r="BP11" s="77"/>
      <c r="BQ11" s="47"/>
      <c r="BR11" s="269" t="s">
        <v>206</v>
      </c>
      <c r="BS11" s="130" t="s">
        <v>919</v>
      </c>
      <c r="BT11" s="68" t="s">
        <v>36</v>
      </c>
      <c r="BU11" s="69">
        <f t="shared" si="4"/>
        <v>0</v>
      </c>
      <c r="BV11" s="69">
        <f t="shared" si="5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228">
        <v>1</v>
      </c>
      <c r="CM11" s="74"/>
      <c r="CN11" s="175"/>
      <c r="CO11" s="237" t="s">
        <v>171</v>
      </c>
      <c r="CP11" s="80" t="s">
        <v>1315</v>
      </c>
      <c r="CQ11" s="102" t="s">
        <v>36</v>
      </c>
      <c r="CR11" s="69">
        <f t="shared" si="6"/>
        <v>6</v>
      </c>
      <c r="CS11" s="69">
        <f t="shared" si="7"/>
        <v>8</v>
      </c>
      <c r="CT11" s="74"/>
      <c r="CU11" s="22" t="s">
        <v>68</v>
      </c>
      <c r="CV11" s="118"/>
      <c r="CW11" s="118"/>
      <c r="CX11" s="173"/>
      <c r="CY11" s="173" t="s">
        <v>1316</v>
      </c>
      <c r="CZ11" s="155"/>
      <c r="DA11" s="155"/>
      <c r="DB11" s="155"/>
      <c r="DC11" s="155"/>
      <c r="DD11" s="155"/>
      <c r="DE11" s="155"/>
      <c r="DF11" s="84">
        <v>3</v>
      </c>
      <c r="DG11" s="155"/>
      <c r="DH11" s="1052">
        <v>1</v>
      </c>
      <c r="DI11" s="76">
        <v>1</v>
      </c>
      <c r="DJ11" s="190"/>
      <c r="DK11" s="108"/>
      <c r="DL11" s="108"/>
      <c r="DM11" s="108"/>
      <c r="DN11" s="108"/>
      <c r="DO11" s="108"/>
    </row>
    <row r="12" spans="1:119" ht="218.1" customHeight="1" outlineLevel="1" thickTop="1" thickBot="1" x14ac:dyDescent="0.45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370</v>
      </c>
      <c r="Y12" s="98" t="s">
        <v>398</v>
      </c>
      <c r="Z12" s="68" t="s">
        <v>36</v>
      </c>
      <c r="AA12" s="69">
        <f t="shared" si="8"/>
        <v>3.5</v>
      </c>
      <c r="AB12" s="69">
        <f t="shared" si="9"/>
        <v>3.5</v>
      </c>
      <c r="AC12" s="74"/>
      <c r="AD12" s="225" t="s">
        <v>63</v>
      </c>
      <c r="AE12" s="74"/>
      <c r="AF12" s="74"/>
      <c r="AG12" s="74"/>
      <c r="AH12" s="131" t="s">
        <v>399</v>
      </c>
      <c r="AI12" s="390"/>
      <c r="AJ12" s="85">
        <v>3</v>
      </c>
      <c r="AK12" s="390"/>
      <c r="AL12" s="390"/>
      <c r="AM12" s="390"/>
      <c r="AN12" s="390"/>
      <c r="AO12" s="85">
        <v>1</v>
      </c>
      <c r="AP12" s="390"/>
      <c r="AQ12" s="390"/>
      <c r="AR12" s="228">
        <v>1</v>
      </c>
      <c r="AS12" s="74"/>
      <c r="AT12" s="36"/>
      <c r="AU12" s="283" t="s">
        <v>218</v>
      </c>
      <c r="AV12" s="80" t="s">
        <v>1317</v>
      </c>
      <c r="AW12" s="68" t="s">
        <v>29</v>
      </c>
      <c r="AX12" s="69">
        <f t="shared" si="2"/>
        <v>7</v>
      </c>
      <c r="AY12" s="69">
        <f t="shared" si="3"/>
        <v>9</v>
      </c>
      <c r="BA12" s="22" t="s">
        <v>68</v>
      </c>
      <c r="BB12" s="748" t="s">
        <v>803</v>
      </c>
      <c r="BC12" s="748"/>
      <c r="BD12" s="73"/>
      <c r="BE12" s="23" t="s">
        <v>804</v>
      </c>
      <c r="BF12" s="155"/>
      <c r="BG12" s="155"/>
      <c r="BH12" s="155"/>
      <c r="BI12" s="84">
        <v>1</v>
      </c>
      <c r="BJ12" s="155"/>
      <c r="BK12" s="155"/>
      <c r="BL12" s="84">
        <v>3</v>
      </c>
      <c r="BM12" s="155"/>
      <c r="BN12" s="86">
        <v>1</v>
      </c>
      <c r="BO12" s="76">
        <v>1</v>
      </c>
      <c r="BP12" s="673"/>
      <c r="BQ12" s="112"/>
      <c r="BR12" s="269" t="s">
        <v>206</v>
      </c>
      <c r="BS12" s="616" t="s">
        <v>1318</v>
      </c>
      <c r="BT12" s="81" t="s">
        <v>36</v>
      </c>
      <c r="BU12" s="148">
        <f t="shared" si="4"/>
        <v>1</v>
      </c>
      <c r="BV12" s="148">
        <f t="shared" si="5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" customHeight="1" outlineLevel="1" thickTop="1" thickBot="1" x14ac:dyDescent="0.45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370</v>
      </c>
      <c r="Y13" s="98" t="s">
        <v>1319</v>
      </c>
      <c r="Z13" s="68" t="s">
        <v>36</v>
      </c>
      <c r="AA13" s="69">
        <f t="shared" si="8"/>
        <v>2</v>
      </c>
      <c r="AB13" s="69">
        <f t="shared" si="9"/>
        <v>3</v>
      </c>
      <c r="AC13" s="74"/>
      <c r="AD13" s="225" t="s">
        <v>63</v>
      </c>
      <c r="AE13" s="74"/>
      <c r="AF13" s="74"/>
      <c r="AG13" s="74"/>
      <c r="AH13" s="131" t="s">
        <v>406</v>
      </c>
      <c r="AI13" s="390"/>
      <c r="AJ13" s="390"/>
      <c r="AK13" s="390"/>
      <c r="AL13" s="85">
        <v>2</v>
      </c>
      <c r="AM13" s="86">
        <v>1</v>
      </c>
      <c r="AN13" s="390"/>
      <c r="AO13" s="390"/>
      <c r="AP13" s="390"/>
      <c r="AQ13" s="155"/>
      <c r="AR13" s="228">
        <v>1</v>
      </c>
      <c r="AS13" s="74"/>
      <c r="AT13" s="36"/>
      <c r="AU13" s="283" t="s">
        <v>218</v>
      </c>
      <c r="AV13" s="80" t="s">
        <v>1320</v>
      </c>
      <c r="AW13" s="102" t="s">
        <v>36</v>
      </c>
      <c r="AX13" s="69">
        <f t="shared" si="2"/>
        <v>0</v>
      </c>
      <c r="AY13" s="69">
        <f t="shared" si="3"/>
        <v>0</v>
      </c>
      <c r="AZ13" s="82"/>
      <c r="BA13" s="22" t="s">
        <v>68</v>
      </c>
      <c r="BB13" s="106"/>
      <c r="BC13" s="119" t="s">
        <v>42</v>
      </c>
      <c r="BD13" s="710"/>
      <c r="BE13" s="197" t="s">
        <v>757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76">
        <v>1</v>
      </c>
      <c r="BP13" s="77"/>
      <c r="BQ13" s="162"/>
      <c r="BR13" s="269" t="s">
        <v>206</v>
      </c>
      <c r="BS13" s="387" t="s">
        <v>1321</v>
      </c>
      <c r="BT13" s="68" t="s">
        <v>36</v>
      </c>
      <c r="BU13" s="69">
        <f t="shared" si="4"/>
        <v>0</v>
      </c>
      <c r="BV13" s="69">
        <f t="shared" si="5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thickTop="1" thickBot="1" x14ac:dyDescent="0.3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400" t="s">
        <v>370</v>
      </c>
      <c r="Y14" s="98" t="s">
        <v>1322</v>
      </c>
      <c r="Z14" s="102" t="s">
        <v>36</v>
      </c>
      <c r="AA14" s="69">
        <f t="shared" si="8"/>
        <v>0</v>
      </c>
      <c r="AB14" s="69">
        <f t="shared" si="9"/>
        <v>0</v>
      </c>
      <c r="AC14" s="1035"/>
      <c r="AD14" s="22" t="s">
        <v>45</v>
      </c>
      <c r="AE14" s="108"/>
      <c r="AF14" s="103"/>
      <c r="AG14" s="110" t="s">
        <v>13</v>
      </c>
      <c r="AH14" s="23" t="s">
        <v>57</v>
      </c>
      <c r="AR14" s="76">
        <v>1</v>
      </c>
      <c r="AS14" s="190"/>
      <c r="AT14" s="36"/>
      <c r="AU14" s="283" t="s">
        <v>218</v>
      </c>
      <c r="AV14" s="80" t="s">
        <v>1323</v>
      </c>
      <c r="AW14" s="102" t="s">
        <v>36</v>
      </c>
      <c r="AX14" s="69">
        <f t="shared" si="2"/>
        <v>0</v>
      </c>
      <c r="AY14" s="69">
        <f t="shared" si="3"/>
        <v>0</v>
      </c>
      <c r="AZ14" s="82"/>
      <c r="BA14" s="401" t="s">
        <v>77</v>
      </c>
      <c r="BB14" s="402" t="s">
        <v>50</v>
      </c>
      <c r="BC14" s="127"/>
      <c r="BD14" s="187"/>
      <c r="BE14" s="23" t="s">
        <v>1324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206</v>
      </c>
      <c r="BS14" s="387" t="s">
        <v>1325</v>
      </c>
      <c r="BT14" s="102" t="s">
        <v>93</v>
      </c>
      <c r="BU14" s="69">
        <f t="shared" si="4"/>
        <v>2</v>
      </c>
      <c r="BV14" s="69">
        <f t="shared" si="5"/>
        <v>4</v>
      </c>
      <c r="BW14" s="82"/>
      <c r="BX14" s="118" t="s">
        <v>68</v>
      </c>
      <c r="BY14" s="1188" t="s">
        <v>1326</v>
      </c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 x14ac:dyDescent="0.35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400" t="s">
        <v>370</v>
      </c>
      <c r="Y15" s="98" t="s">
        <v>908</v>
      </c>
      <c r="Z15" s="102" t="s">
        <v>36</v>
      </c>
      <c r="AA15" s="69">
        <f t="shared" si="8"/>
        <v>0</v>
      </c>
      <c r="AB15" s="69">
        <f t="shared" si="9"/>
        <v>0</v>
      </c>
      <c r="AC15" s="677"/>
      <c r="AD15" s="22" t="s">
        <v>45</v>
      </c>
      <c r="AE15" s="1036"/>
      <c r="AF15" s="74"/>
      <c r="AG15" s="73"/>
      <c r="AH15" s="23" t="s">
        <v>57</v>
      </c>
      <c r="AR15" s="76">
        <v>1</v>
      </c>
      <c r="AS15" s="190"/>
      <c r="AT15" s="36"/>
      <c r="AU15" s="283" t="s">
        <v>218</v>
      </c>
      <c r="AV15" s="117" t="s">
        <v>1327</v>
      </c>
      <c r="AW15" s="68" t="s">
        <v>36</v>
      </c>
      <c r="AX15" s="69">
        <f t="shared" si="2"/>
        <v>4</v>
      </c>
      <c r="AY15" s="69">
        <f t="shared" si="3"/>
        <v>5</v>
      </c>
      <c r="AZ15" s="82"/>
      <c r="BA15" s="22" t="s">
        <v>68</v>
      </c>
      <c r="BB15" s="104"/>
      <c r="BC15" s="70"/>
      <c r="BD15" s="110" t="s">
        <v>13</v>
      </c>
      <c r="BE15" s="173" t="s">
        <v>707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206</v>
      </c>
      <c r="BS15" s="117" t="s">
        <v>1328</v>
      </c>
      <c r="BT15" s="102" t="s">
        <v>93</v>
      </c>
      <c r="BU15" s="69">
        <f t="shared" si="4"/>
        <v>0</v>
      </c>
      <c r="BV15" s="69">
        <f t="shared" si="5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/>
      <c r="DK15"/>
      <c r="DL15" s="108"/>
      <c r="DM15" s="108"/>
      <c r="DN15" s="108"/>
      <c r="DO15" s="108"/>
    </row>
    <row r="16" spans="1:119" ht="259.5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400" t="s">
        <v>370</v>
      </c>
      <c r="Y16" s="114" t="s">
        <v>1329</v>
      </c>
      <c r="Z16" s="68" t="s">
        <v>36</v>
      </c>
      <c r="AA16" s="69">
        <f t="shared" si="8"/>
        <v>2</v>
      </c>
      <c r="AB16" s="69">
        <f t="shared" si="9"/>
        <v>4</v>
      </c>
      <c r="AC16" s="23"/>
      <c r="AD16" s="23" t="s">
        <v>68</v>
      </c>
      <c r="AE16" s="104"/>
      <c r="AF16" s="104"/>
      <c r="AG16" s="82"/>
      <c r="AH16" s="23" t="s">
        <v>1330</v>
      </c>
      <c r="AI16" s="155"/>
      <c r="AJ16" s="155"/>
      <c r="AK16" s="155"/>
      <c r="AL16" s="155"/>
      <c r="AM16" s="155"/>
      <c r="AN16" s="155"/>
      <c r="AO16" s="84">
        <v>1</v>
      </c>
      <c r="AP16" s="155"/>
      <c r="AQ16" s="86">
        <v>1</v>
      </c>
      <c r="AR16" s="76">
        <v>1</v>
      </c>
      <c r="AS16" s="77"/>
      <c r="AT16" s="36"/>
      <c r="AU16" s="283" t="s">
        <v>218</v>
      </c>
      <c r="AV16" s="80" t="s">
        <v>219</v>
      </c>
      <c r="AW16" s="68" t="s">
        <v>36</v>
      </c>
      <c r="AX16" s="69">
        <f t="shared" si="2"/>
        <v>0</v>
      </c>
      <c r="AY16" s="69">
        <f t="shared" si="3"/>
        <v>0</v>
      </c>
      <c r="AZ16" s="74"/>
      <c r="BA16" s="22" t="s">
        <v>63</v>
      </c>
      <c r="BB16" s="99"/>
      <c r="BC16" s="74"/>
      <c r="BD16" s="74"/>
      <c r="BE16" s="23" t="s">
        <v>220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241"/>
      <c r="BQ16" s="162"/>
      <c r="BR16" s="269" t="s">
        <v>206</v>
      </c>
      <c r="BS16" s="117" t="s">
        <v>1331</v>
      </c>
      <c r="BT16" s="68" t="s">
        <v>93</v>
      </c>
      <c r="BU16" s="69">
        <f t="shared" si="4"/>
        <v>0</v>
      </c>
      <c r="BV16" s="69">
        <f t="shared" si="5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/>
      <c r="DK16"/>
      <c r="DL16" s="108"/>
      <c r="DM16" s="108"/>
      <c r="DN16" s="108"/>
      <c r="DO16" s="108"/>
    </row>
    <row r="17" spans="1:115" ht="235.2" customHeight="1" outlineLevel="1" thickTop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400" t="s">
        <v>370</v>
      </c>
      <c r="Y17" s="404" t="s">
        <v>1332</v>
      </c>
      <c r="Z17" s="102" t="s">
        <v>36</v>
      </c>
      <c r="AA17" s="69">
        <f t="shared" si="8"/>
        <v>0</v>
      </c>
      <c r="AB17" s="69">
        <f t="shared" si="9"/>
        <v>0</v>
      </c>
      <c r="AC17" s="677"/>
      <c r="AD17" s="22" t="s">
        <v>45</v>
      </c>
      <c r="AE17" s="446"/>
      <c r="AF17" s="74"/>
      <c r="AG17" s="73"/>
      <c r="AH17" s="23" t="s">
        <v>57</v>
      </c>
      <c r="AR17" s="76">
        <v>1</v>
      </c>
      <c r="AS17" s="673"/>
      <c r="AT17" s="36"/>
      <c r="AU17" s="97" t="s">
        <v>52</v>
      </c>
      <c r="AV17" s="114" t="s">
        <v>307</v>
      </c>
      <c r="AW17" s="68" t="s">
        <v>36</v>
      </c>
      <c r="AX17" s="69">
        <f t="shared" si="2"/>
        <v>5</v>
      </c>
      <c r="AY17" s="69">
        <f t="shared" si="3"/>
        <v>5</v>
      </c>
      <c r="AZ17" s="82"/>
      <c r="BA17" s="22" t="s">
        <v>233</v>
      </c>
      <c r="BB17" s="105"/>
      <c r="BC17" s="72" t="s">
        <v>42</v>
      </c>
      <c r="BD17" s="187"/>
      <c r="BE17" s="23" t="s">
        <v>283</v>
      </c>
      <c r="BF17" s="84">
        <v>2</v>
      </c>
      <c r="BG17" s="160"/>
      <c r="BH17" s="103"/>
      <c r="BI17" s="160"/>
      <c r="BJ17" s="160"/>
      <c r="BK17" s="160"/>
      <c r="BL17" s="84">
        <v>2</v>
      </c>
      <c r="BM17" s="160"/>
      <c r="BN17" s="160"/>
      <c r="BO17" s="76">
        <v>1</v>
      </c>
      <c r="BP17" s="77"/>
      <c r="BQ17" s="47"/>
      <c r="BR17" s="269" t="s">
        <v>206</v>
      </c>
      <c r="BS17" s="117" t="s">
        <v>1333</v>
      </c>
      <c r="BT17" s="102" t="s">
        <v>93</v>
      </c>
      <c r="BU17" s="69">
        <f t="shared" si="4"/>
        <v>0</v>
      </c>
      <c r="BV17" s="69">
        <f t="shared" si="5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/>
      <c r="DK17"/>
    </row>
    <row r="18" spans="1:115" ht="253.2" customHeight="1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36"/>
      <c r="AU18" s="97" t="s">
        <v>52</v>
      </c>
      <c r="AV18" s="353" t="s">
        <v>1334</v>
      </c>
      <c r="AW18" s="102" t="s">
        <v>36</v>
      </c>
      <c r="AX18" s="69">
        <f t="shared" si="2"/>
        <v>0</v>
      </c>
      <c r="AY18" s="69">
        <f t="shared" si="3"/>
        <v>0</v>
      </c>
      <c r="AZ18" s="354"/>
      <c r="BA18" s="22" t="s">
        <v>63</v>
      </c>
      <c r="BB18" s="354"/>
      <c r="BC18" s="72" t="s">
        <v>42</v>
      </c>
      <c r="BD18" s="354"/>
      <c r="BE18" s="355" t="s">
        <v>292</v>
      </c>
      <c r="BF18" s="356"/>
      <c r="BG18" s="356"/>
      <c r="BH18" s="356"/>
      <c r="BI18" s="356"/>
      <c r="BJ18" s="356"/>
      <c r="BK18" s="356"/>
      <c r="BL18" s="356"/>
      <c r="BM18" s="356"/>
      <c r="BN18" s="356"/>
      <c r="BO18" s="357">
        <v>1</v>
      </c>
      <c r="BP18" s="74"/>
      <c r="BQ18" s="112"/>
      <c r="BR18" s="269" t="s">
        <v>206</v>
      </c>
      <c r="BS18" s="116" t="s">
        <v>1335</v>
      </c>
      <c r="BT18" s="102" t="s">
        <v>93</v>
      </c>
      <c r="BU18" s="69">
        <f t="shared" si="4"/>
        <v>2</v>
      </c>
      <c r="BV18" s="69">
        <f t="shared" si="5"/>
        <v>4</v>
      </c>
      <c r="BW18" s="82"/>
      <c r="BX18" s="22" t="s">
        <v>68</v>
      </c>
      <c r="BY18" s="22"/>
      <c r="BZ18" s="22"/>
      <c r="CA18" s="23"/>
      <c r="CB18" s="23" t="s">
        <v>929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/>
      <c r="DK18"/>
    </row>
    <row r="19" spans="1:115" ht="201" customHeight="1" outlineLevel="1" thickTop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36"/>
      <c r="AU19" s="108"/>
      <c r="AV19" s="108"/>
      <c r="AW19" s="108"/>
      <c r="AX19" s="108"/>
      <c r="AY19" s="108"/>
      <c r="AZ19" s="108"/>
      <c r="BA19" s="764"/>
      <c r="BB19" s="108"/>
      <c r="BC19" s="108"/>
      <c r="BD19" s="108"/>
      <c r="BE19" s="1037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Q19" s="112"/>
      <c r="BR19" s="269" t="s">
        <v>206</v>
      </c>
      <c r="BS19" s="116" t="s">
        <v>1336</v>
      </c>
      <c r="BT19" s="102" t="s">
        <v>93</v>
      </c>
      <c r="BU19" s="69">
        <f t="shared" si="4"/>
        <v>0</v>
      </c>
      <c r="BV19" s="69">
        <f t="shared" si="5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/>
      <c r="DK19"/>
    </row>
    <row r="20" spans="1:115" ht="191.4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108"/>
      <c r="AV20" s="108"/>
      <c r="AW20" s="108"/>
      <c r="AX20" s="108"/>
      <c r="AY20" s="108"/>
      <c r="AZ20" s="108"/>
      <c r="BA20" s="764"/>
      <c r="BB20" s="108"/>
      <c r="BC20" s="108"/>
      <c r="BD20" s="108"/>
      <c r="BE20" s="1037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Q20" s="112"/>
      <c r="BR20" s="269" t="s">
        <v>206</v>
      </c>
      <c r="BS20" s="116" t="s">
        <v>1337</v>
      </c>
      <c r="BT20" s="102" t="s">
        <v>93</v>
      </c>
      <c r="BU20" s="69">
        <f t="shared" si="4"/>
        <v>0</v>
      </c>
      <c r="BV20" s="69">
        <f t="shared" si="5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/>
      <c r="DK20"/>
    </row>
    <row r="21" spans="1:115" ht="213.6" customHeight="1" outlineLevel="1" thickBot="1" x14ac:dyDescent="0.3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 s="108"/>
      <c r="AV21" s="108"/>
      <c r="AW21" s="108"/>
      <c r="AX21" s="108"/>
      <c r="AY21" s="108"/>
      <c r="AZ21" s="108"/>
      <c r="BA21" s="764"/>
      <c r="BB21" s="108"/>
      <c r="BC21" s="108"/>
      <c r="BD21" s="108"/>
      <c r="BE21" s="1037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Q21" s="112"/>
      <c r="BR21" s="269" t="s">
        <v>206</v>
      </c>
      <c r="BS21" s="116" t="s">
        <v>1339</v>
      </c>
      <c r="BT21" s="102" t="s">
        <v>93</v>
      </c>
      <c r="BU21" s="69">
        <f t="shared" si="4"/>
        <v>0</v>
      </c>
      <c r="BV21" s="69">
        <f t="shared" si="5"/>
        <v>0</v>
      </c>
      <c r="BW21" s="82"/>
      <c r="BX21" s="22" t="s">
        <v>68</v>
      </c>
      <c r="BY21" s="799"/>
      <c r="BZ21" s="72" t="s">
        <v>42</v>
      </c>
      <c r="CA21" s="23"/>
      <c r="CB21" s="23" t="s">
        <v>936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/>
      <c r="DK21"/>
    </row>
    <row r="22" spans="1:115" ht="178.95" customHeight="1" outlineLevel="1" thickTop="1" thickBot="1" x14ac:dyDescent="0.3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364" t="s">
        <v>318</v>
      </c>
      <c r="BS22" s="736" t="s">
        <v>1340</v>
      </c>
      <c r="BT22" s="68" t="s">
        <v>93</v>
      </c>
      <c r="BU22" s="69">
        <f t="shared" si="4"/>
        <v>4</v>
      </c>
      <c r="BV22" s="69">
        <f t="shared" si="5"/>
        <v>6</v>
      </c>
      <c r="BW22" s="103"/>
      <c r="BX22" s="23" t="s">
        <v>68</v>
      </c>
      <c r="BY22" s="74"/>
      <c r="BZ22" s="72" t="s">
        <v>42</v>
      </c>
      <c r="CA22" s="172"/>
      <c r="CB22" s="23" t="s">
        <v>775</v>
      </c>
      <c r="CC22" s="302"/>
      <c r="CD22" s="83"/>
      <c r="CE22" s="83"/>
      <c r="CF22" s="83"/>
      <c r="CG22" s="83"/>
      <c r="CH22" s="84">
        <v>2</v>
      </c>
      <c r="CI22" s="83"/>
      <c r="CJ22" s="184">
        <v>1</v>
      </c>
      <c r="CK22" s="86">
        <v>1</v>
      </c>
      <c r="CL22" s="156">
        <v>1</v>
      </c>
      <c r="CM22" s="107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/>
      <c r="DK22"/>
    </row>
    <row r="23" spans="1:115" ht="129.6" outlineLevel="1" thickTop="1" x14ac:dyDescent="0.3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4"/>
        <v>0.5</v>
      </c>
      <c r="BV23" s="69">
        <f t="shared" si="5"/>
        <v>0.5</v>
      </c>
      <c r="BW23" s="131"/>
      <c r="BX23" s="22" t="s">
        <v>63</v>
      </c>
      <c r="BY23" s="74"/>
      <c r="BZ23" s="131"/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/>
      <c r="DK23"/>
    </row>
    <row r="24" spans="1:115" ht="17.399999999999999" outlineLevel="1" x14ac:dyDescent="0.3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/>
      <c r="DK24"/>
    </row>
    <row r="25" spans="1:115" ht="17.399999999999999" outlineLevel="1" x14ac:dyDescent="0.3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/>
      <c r="DK25"/>
    </row>
    <row r="26" spans="1:115" ht="209.25" customHeight="1" outlineLevel="1" x14ac:dyDescent="0.3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/>
      <c r="DK26"/>
    </row>
    <row r="27" spans="1:115" ht="17.399999999999999" outlineLevel="1" x14ac:dyDescent="0.3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/>
      <c r="DK27"/>
    </row>
    <row r="28" spans="1:115" ht="17.399999999999999" outlineLevel="1" x14ac:dyDescent="0.3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/>
      <c r="DK28"/>
    </row>
    <row r="29" spans="1:115" ht="17.399999999999999" outlineLevel="1" x14ac:dyDescent="0.3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/>
      <c r="DK29"/>
    </row>
    <row r="30" spans="1:115" ht="17.399999999999999" outlineLevel="1" x14ac:dyDescent="0.3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/>
      <c r="DK30"/>
    </row>
    <row r="31" spans="1:115" ht="17.399999999999999" outlineLevel="1" x14ac:dyDescent="0.3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/>
      <c r="DK31"/>
    </row>
    <row r="32" spans="1:115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/>
      <c r="DK32"/>
    </row>
    <row r="33" spans="1:115" ht="17.399999999999999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W33" s="62"/>
      <c r="AX33" s="62"/>
      <c r="AY33" s="62"/>
      <c r="AZ33" s="62"/>
      <c r="BA33" s="62"/>
      <c r="BB33" s="62"/>
      <c r="BC33" s="62"/>
      <c r="BD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/>
      <c r="DK33"/>
    </row>
    <row r="34" spans="1:115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/>
      <c r="DK34"/>
    </row>
    <row r="35" spans="1:115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/>
      <c r="DK35"/>
    </row>
    <row r="36" spans="1:115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/>
      <c r="DK36"/>
    </row>
    <row r="37" spans="1:115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/>
      <c r="DK37"/>
    </row>
    <row r="38" spans="1:115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5" ht="45" customHeight="1" x14ac:dyDescent="0.3">
      <c r="A39" s="38" t="s">
        <v>30</v>
      </c>
      <c r="B39" s="1038" t="s">
        <v>235</v>
      </c>
      <c r="C39" s="535" t="s">
        <v>29</v>
      </c>
      <c r="D39" s="41">
        <f t="shared" ref="D39:D54" si="10">0.5*(L39+M39+N39)+O39+Q39+2*(R39+S39)</f>
        <v>0</v>
      </c>
      <c r="E39" s="536">
        <f t="shared" ref="E39:E54" si="11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SUMIFS(L53:L65,C53:C65,C39)</f>
        <v>0</v>
      </c>
      <c r="M39" s="44">
        <f>SUMIFS(M53:M65,C53:C65,C39)</f>
        <v>0</v>
      </c>
      <c r="N39" s="44">
        <f>SUMIFS(N53:N65,C53:C65,C39)</f>
        <v>0</v>
      </c>
      <c r="O39" s="44">
        <f>SUMIFS(O53:O65,C53:C65,C39)</f>
        <v>0</v>
      </c>
      <c r="P39" s="44">
        <f>SUMIFS(P53:P65,C53:C65,C39)</f>
        <v>0</v>
      </c>
      <c r="Q39" s="44">
        <f>SUMIFS(Q53:Q65,C53:C65,C39)</f>
        <v>0</v>
      </c>
      <c r="R39" s="44">
        <f>SUMIFS(R53:R65,C53:C65,C39)</f>
        <v>0</v>
      </c>
      <c r="S39" s="44">
        <f>SUMIFS(S53:S65,C53:C65,C39)</f>
        <v>0</v>
      </c>
      <c r="T39" s="44">
        <f>SUMIFS(T53:T65,C53:C65,C39)</f>
        <v>0</v>
      </c>
      <c r="U39" s="45"/>
      <c r="V39" s="46">
        <f>SUM(U41:U64)</f>
        <v>14</v>
      </c>
      <c r="W39" s="112"/>
      <c r="X39" s="38" t="s">
        <v>27</v>
      </c>
      <c r="Y39" s="1039" t="s">
        <v>1341</v>
      </c>
      <c r="Z39" s="535" t="s">
        <v>29</v>
      </c>
      <c r="AA39" s="41">
        <f t="shared" ref="AA39:AA44" si="12">0.5*(AI39+AJ39+AK39)+AL39+AN39+2*(AO39+AP39)</f>
        <v>0</v>
      </c>
      <c r="AB39" s="536">
        <f t="shared" ref="AB39:AB44" si="13"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SUMIFS(AI48:AI65,Z48:Z65,Z39)</f>
        <v>0</v>
      </c>
      <c r="AJ39" s="44">
        <f>SUMIFS(AJ48:AJ65,Z48:Z65,Z39)</f>
        <v>0</v>
      </c>
      <c r="AK39" s="44">
        <f>SUMIFS(AK48:AK65,Z48:Z65,Z39)</f>
        <v>0</v>
      </c>
      <c r="AL39" s="44">
        <f>SUMIFS(AL48:AL65,Z48:Z65,Z39)</f>
        <v>0</v>
      </c>
      <c r="AM39" s="44">
        <f>SUMIFS(AM48:AM65,Z48:Z65,Z39)</f>
        <v>0</v>
      </c>
      <c r="AN39" s="44">
        <f>SUMIFS(AN48:AN65,Z48:Z65,Z39)</f>
        <v>0</v>
      </c>
      <c r="AO39" s="44">
        <f>SUMIFS(AO48:AO65,Z48:Z65,Z39)</f>
        <v>0</v>
      </c>
      <c r="AP39" s="44">
        <f>SUMIFS(AP48:AP65,Z48:Z65,Z39)</f>
        <v>0</v>
      </c>
      <c r="AQ39" s="44">
        <f>SUMIFS(AQ48:AQ65,Z48:Z65,Z39)</f>
        <v>0</v>
      </c>
      <c r="AR39" s="45"/>
      <c r="AS39" s="46">
        <f>SUM(AR41:AR64)</f>
        <v>4</v>
      </c>
      <c r="AT39" s="112"/>
      <c r="AU39" s="38" t="s">
        <v>27</v>
      </c>
      <c r="AV39" s="1039" t="s">
        <v>1342</v>
      </c>
      <c r="AW39" s="535" t="s">
        <v>29</v>
      </c>
      <c r="AX39" s="41">
        <f t="shared" ref="AX39:AX54" si="14">0.5*(BF39+BG39+BH39)+BI39+BK39+2*(BL39+BM39)</f>
        <v>4</v>
      </c>
      <c r="AY39" s="536">
        <f t="shared" ref="AY39:AY54" si="15">BF39*0.5+BG39*0.5+BH39*0.5+BI39+BJ39+BK39+2*(BL39+BM39+BN39)</f>
        <v>6</v>
      </c>
      <c r="AZ39" s="43"/>
      <c r="BA39" s="43"/>
      <c r="BB39" s="43"/>
      <c r="BC39" s="43"/>
      <c r="BD39" s="43"/>
      <c r="BE39" s="39"/>
      <c r="BF39" s="44">
        <f>SUMIFS(BF41:BF65,AW41:AW65,AW39)</f>
        <v>0</v>
      </c>
      <c r="BG39" s="44">
        <f>SUMIFS(BG41:BG65,AW41:AW65,AW39)</f>
        <v>0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14</v>
      </c>
      <c r="BQ39" s="32"/>
      <c r="BR39" s="38" t="s">
        <v>30</v>
      </c>
      <c r="BS39" s="39" t="s">
        <v>1343</v>
      </c>
      <c r="BT39" s="535" t="s">
        <v>29</v>
      </c>
      <c r="BU39" s="41">
        <f t="shared" ref="BU39:BU52" si="16">0.5*(CC39+CD39+CE39)+CF39+CH39+2*(CI39+CJ39)</f>
        <v>5.5</v>
      </c>
      <c r="BV39" s="536">
        <f t="shared" ref="BV39:BV52" si="17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SUMIFS(CC45:CC65,BT45:BT65,BT39)</f>
        <v>5</v>
      </c>
      <c r="CD39" s="44">
        <f>SUMIFS(CD45:CD65,BT45:BT65,BT39)</f>
        <v>0</v>
      </c>
      <c r="CE39" s="44">
        <f>SUMIFS(CE45:CE65,BT45:BT65,BT39)</f>
        <v>0</v>
      </c>
      <c r="CF39" s="44">
        <f>SUMIFS(CF45:CF65,BT45:BT65,BT39)</f>
        <v>1</v>
      </c>
      <c r="CG39" s="44">
        <f>SUMIFS(CG45:CG65,BT45:BT65,BT39)</f>
        <v>0</v>
      </c>
      <c r="CH39" s="44">
        <f>SUMIFS(CH45:CH65,BT45:BT65,BT39)</f>
        <v>2</v>
      </c>
      <c r="CI39" s="44">
        <f>SUMIFS(CI45:CI65,BT45:BT65,BT39)</f>
        <v>0</v>
      </c>
      <c r="CJ39" s="44">
        <f>SUMIFS(CJ45:CJ65,BT45:BT65,BT39)</f>
        <v>0</v>
      </c>
      <c r="CK39" s="44">
        <f>SUMIFS(CK45:CK65,BT45:BT65,BT39)</f>
        <v>2</v>
      </c>
      <c r="CL39" s="45"/>
      <c r="CM39" s="46">
        <f>SUM(CL41:CL52)</f>
        <v>12</v>
      </c>
      <c r="CN39" s="112"/>
      <c r="CO39" s="38"/>
      <c r="CP39" s="39"/>
      <c r="CQ39" s="535" t="s">
        <v>29</v>
      </c>
      <c r="CR39" s="41">
        <f t="shared" ref="CR39:CR40" ca="1" si="18">0.5*(CZ39+DA39+DB39)+DC39+DE39+2*(DF39+DG39)</f>
        <v>8</v>
      </c>
      <c r="CS39" s="536">
        <f t="shared" ref="CS39:CS40" ca="1" si="19">CZ39*0.5+DA39*0.5+DB39*0.5+DC39+DD39+DE39+2*(DF39+DG39+DH39)</f>
        <v>8</v>
      </c>
      <c r="CT39" s="43"/>
      <c r="CU39" s="43"/>
      <c r="CV39" s="43"/>
      <c r="CW39" s="43"/>
      <c r="CX39" s="43"/>
      <c r="CY39" s="43"/>
      <c r="CZ39" s="44">
        <f ca="1">SUMIFS(CZ8:CZ65,CQ8:CQ65,CQ39)</f>
        <v>0</v>
      </c>
      <c r="DA39" s="44">
        <f ca="1">SUMIFS(DA8:DA65,CQ8:CQ65,CQ39)</f>
        <v>0</v>
      </c>
      <c r="DB39" s="44">
        <f ca="1">SUMIFS(DB8:DB65,CQ8:CQ65,CQ39)</f>
        <v>0</v>
      </c>
      <c r="DC39" s="44">
        <f ca="1">SUMIFS(DC8:DC65,CQ8:CQ65,CQ39)</f>
        <v>0</v>
      </c>
      <c r="DD39" s="44">
        <f ca="1">SUMIFS(DD8:DD65,CQ8:CQ65,CQ39)</f>
        <v>0</v>
      </c>
      <c r="DE39" s="44">
        <f ca="1">SUMIFS(DE8:DE65,CQ8:CQ65,CQ39)</f>
        <v>0</v>
      </c>
      <c r="DF39" s="44">
        <f ca="1">SUMIFS(DF8:DF65,CQ8:CQ65,CQ39)</f>
        <v>4</v>
      </c>
      <c r="DG39" s="44">
        <f ca="1">SUMIFS(DG8:DG65,CQ8:CQ65,CQ39)</f>
        <v>0</v>
      </c>
      <c r="DH39" s="44">
        <f ca="1">SUMIFS(DH8:DH65,CQ8:CQ65,CQ39)</f>
        <v>0</v>
      </c>
      <c r="DI39" s="45"/>
      <c r="DJ39" s="46">
        <f>SUM(DI8:DI64)</f>
        <v>4</v>
      </c>
    </row>
    <row r="40" spans="1:115" ht="25.2" thickBot="1" x14ac:dyDescent="0.35">
      <c r="A40" s="38" t="s">
        <v>37</v>
      </c>
      <c r="B40" s="1040"/>
      <c r="C40" s="535" t="s">
        <v>36</v>
      </c>
      <c r="D40" s="41">
        <f t="shared" si="10"/>
        <v>0</v>
      </c>
      <c r="E40" s="536">
        <f t="shared" si="11"/>
        <v>0</v>
      </c>
      <c r="F40" s="39"/>
      <c r="G40" s="39"/>
      <c r="H40" s="39"/>
      <c r="I40" s="39"/>
      <c r="J40" s="39"/>
      <c r="K40" s="39"/>
      <c r="L40" s="44">
        <f>SUMIFS(L53:L65,C53:C65,C40)</f>
        <v>0</v>
      </c>
      <c r="M40" s="44">
        <f>SUMIFS(M53:M65,C53:C65,C40)</f>
        <v>0</v>
      </c>
      <c r="N40" s="44">
        <f>SUMIFS(N53:N65,C53:C65,C40)</f>
        <v>0</v>
      </c>
      <c r="O40" s="44">
        <f>SUMIFS(O53:O65,C53:C65,C40)</f>
        <v>0</v>
      </c>
      <c r="P40" s="44">
        <f>SUMIFS(P53:P65,C53:C65,C40)</f>
        <v>0</v>
      </c>
      <c r="Q40" s="44">
        <f>SUMIFS(Q53:Q65,C53:C65,C40)</f>
        <v>0</v>
      </c>
      <c r="R40" s="44">
        <f>SUMIFS(R53:R65,C53:C65,C40)</f>
        <v>0</v>
      </c>
      <c r="S40" s="44">
        <f>SUMIFS(S53:S65,C53:C65,C40)</f>
        <v>0</v>
      </c>
      <c r="T40" s="44">
        <f>SUMIFS(T53:T65,C53:C65,C40)</f>
        <v>0</v>
      </c>
      <c r="U40" s="45"/>
      <c r="V40" s="46"/>
      <c r="W40" s="112"/>
      <c r="X40" s="38" t="s">
        <v>35</v>
      </c>
      <c r="Y40" s="1041"/>
      <c r="Z40" s="535" t="s">
        <v>36</v>
      </c>
      <c r="AA40" s="41">
        <f t="shared" si="12"/>
        <v>0</v>
      </c>
      <c r="AB40" s="536">
        <f t="shared" si="13"/>
        <v>0</v>
      </c>
      <c r="AC40" s="39"/>
      <c r="AD40" s="39"/>
      <c r="AE40" s="39"/>
      <c r="AF40" s="39"/>
      <c r="AG40" s="39"/>
      <c r="AH40" s="39"/>
      <c r="AI40" s="44">
        <f>SUMIFS(AI48:AI65,Z48:Z65,Z40)</f>
        <v>0</v>
      </c>
      <c r="AJ40" s="44">
        <f>SUMIFS(AJ48:AJ65,Z48:Z65,Z40)</f>
        <v>0</v>
      </c>
      <c r="AK40" s="44">
        <f>SUMIFS(AK48:AK65,Z48:Z65,Z40)</f>
        <v>0</v>
      </c>
      <c r="AL40" s="44">
        <f>SUMIFS(AL48:AL65,Z48:Z65,Z40)</f>
        <v>0</v>
      </c>
      <c r="AM40" s="44">
        <f>SUMIFS(AM48:AM65,Z48:Z65,Z40)</f>
        <v>0</v>
      </c>
      <c r="AN40" s="44">
        <f>SUMIFS(AN48:AN65,Z48:Z65,Z40)</f>
        <v>0</v>
      </c>
      <c r="AO40" s="44">
        <f>SUMIFS(AO48:AO65,Z48:Z65,Z40)</f>
        <v>0</v>
      </c>
      <c r="AP40" s="44">
        <f>SUMIFS(AP48:AP65,Z48:Z65,Z40)</f>
        <v>0</v>
      </c>
      <c r="AQ40" s="44">
        <f>SUMIFS(AQ48:AQ65,Z48:Z65,Z40)</f>
        <v>0</v>
      </c>
      <c r="AR40" s="45"/>
      <c r="AS40" s="46"/>
      <c r="AT40" s="112"/>
      <c r="AU40" s="38" t="s">
        <v>35</v>
      </c>
      <c r="AV40" s="1041"/>
      <c r="AW40" s="535" t="s">
        <v>36</v>
      </c>
      <c r="AX40" s="41">
        <f t="shared" si="14"/>
        <v>0</v>
      </c>
      <c r="AY40" s="536">
        <f t="shared" si="15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37</v>
      </c>
      <c r="BS40" s="39"/>
      <c r="BT40" s="535" t="s">
        <v>36</v>
      </c>
      <c r="BU40" s="41">
        <f t="shared" si="16"/>
        <v>4</v>
      </c>
      <c r="BV40" s="536">
        <f t="shared" si="17"/>
        <v>4</v>
      </c>
      <c r="BW40" s="39"/>
      <c r="BX40" s="451"/>
      <c r="BY40" s="39"/>
      <c r="BZ40" s="39"/>
      <c r="CA40" s="39"/>
      <c r="CB40" s="451"/>
      <c r="CC40" s="44">
        <f>SUMIFS(CC45:CC65,BT45:BT65,BT40)</f>
        <v>0</v>
      </c>
      <c r="CD40" s="44">
        <f>SUMIFS(CD45:CD65,BT45:BT65,BT40)</f>
        <v>0</v>
      </c>
      <c r="CE40" s="44">
        <f>SUMIFS(CE45:CE65,BT45:BT65,BT40)</f>
        <v>0</v>
      </c>
      <c r="CF40" s="44">
        <f>SUMIFS(CF45:CF65,BT45:BT65,BT40)</f>
        <v>1</v>
      </c>
      <c r="CG40" s="44">
        <f>SUMIFS(CG45:CG65,BT45:BT65,BT40)</f>
        <v>0</v>
      </c>
      <c r="CH40" s="44">
        <f>SUMIFS(CH45:CH65,BT45:BT65,BT40)</f>
        <v>1</v>
      </c>
      <c r="CI40" s="44">
        <f>SUMIFS(CI45:CI65,BT45:BT65,BT40)</f>
        <v>1</v>
      </c>
      <c r="CJ40" s="44">
        <f>SUMIFS(CJ45:CJ65,BT45:BT65,BT40)</f>
        <v>0</v>
      </c>
      <c r="CK40" s="44">
        <f>SUMIFS(CK45:CK65,BT45:BT65,BT40)</f>
        <v>0</v>
      </c>
      <c r="CL40" s="45"/>
      <c r="CM40" s="46"/>
      <c r="CN40" s="112"/>
      <c r="CO40" s="38"/>
      <c r="CP40" s="39"/>
      <c r="CQ40" s="535" t="s">
        <v>36</v>
      </c>
      <c r="CR40" s="41">
        <f t="shared" ca="1" si="18"/>
        <v>9.5</v>
      </c>
      <c r="CS40" s="536">
        <f t="shared" ca="1" si="19"/>
        <v>13.5</v>
      </c>
      <c r="CT40" s="39"/>
      <c r="CU40" s="39"/>
      <c r="CV40" s="39"/>
      <c r="CW40" s="39"/>
      <c r="CX40" s="39"/>
      <c r="CY40" s="39"/>
      <c r="CZ40" s="44">
        <f ca="1">SUMIFS(CZ8:CZ65,CQ8:CQ65,CQ40)</f>
        <v>0</v>
      </c>
      <c r="DA40" s="44">
        <f ca="1">SUMIFS(DA8:DA65,CQ8:CQ65,CQ40)</f>
        <v>1</v>
      </c>
      <c r="DB40" s="44">
        <f ca="1">SUMIFS(DB8:DB65,CQ8:CQ65,CQ40)</f>
        <v>0</v>
      </c>
      <c r="DC40" s="44">
        <f ca="1">SUMIFS(DC8:DC65,CQ8:CQ65,CQ40)</f>
        <v>1</v>
      </c>
      <c r="DD40" s="44">
        <f ca="1">SUMIFS(DD8:DD65,CQ8:CQ65,CQ40)</f>
        <v>0</v>
      </c>
      <c r="DE40" s="44">
        <f ca="1">SUMIFS(DE8:DE65,CQ8:CQ65,CQ40)</f>
        <v>0</v>
      </c>
      <c r="DF40" s="44">
        <f ca="1">SUMIFS(DF8:DF65,CQ8:CQ65,CQ40)</f>
        <v>4</v>
      </c>
      <c r="DG40" s="44">
        <f ca="1">SUMIFS(DG8:DG65,CQ8:CQ65,CQ40)</f>
        <v>0</v>
      </c>
      <c r="DH40" s="44">
        <f ca="1">SUMIFS(DH8:DH65,CQ8:CQ65,CQ40)</f>
        <v>2</v>
      </c>
      <c r="DI40" s="45"/>
      <c r="DJ40" s="46"/>
    </row>
    <row r="41" spans="1:115" ht="285.75" customHeight="1" outlineLevel="1" thickTop="1" thickBot="1" x14ac:dyDescent="0.35">
      <c r="A41" s="97" t="s">
        <v>52</v>
      </c>
      <c r="B41" s="114" t="s">
        <v>352</v>
      </c>
      <c r="C41" s="102" t="s">
        <v>29</v>
      </c>
      <c r="D41" s="69">
        <f t="shared" si="10"/>
        <v>6</v>
      </c>
      <c r="E41" s="69">
        <f t="shared" si="11"/>
        <v>6</v>
      </c>
      <c r="F41" s="22"/>
      <c r="G41" s="22" t="s">
        <v>63</v>
      </c>
      <c r="H41" s="383"/>
      <c r="I41" s="72" t="s">
        <v>42</v>
      </c>
      <c r="J41" s="248"/>
      <c r="K41" s="173" t="s">
        <v>353</v>
      </c>
      <c r="L41" s="155"/>
      <c r="M41" s="155"/>
      <c r="N41" s="302"/>
      <c r="O41" s="384">
        <v>1</v>
      </c>
      <c r="P41" s="385"/>
      <c r="Q41" s="384">
        <v>1</v>
      </c>
      <c r="R41" s="384">
        <v>1</v>
      </c>
      <c r="S41" s="384">
        <v>1</v>
      </c>
      <c r="T41" s="155"/>
      <c r="U41" s="76">
        <v>1</v>
      </c>
      <c r="V41" s="77"/>
      <c r="W41" s="62"/>
      <c r="X41" s="97" t="s">
        <v>52</v>
      </c>
      <c r="Y41" s="496" t="s">
        <v>733</v>
      </c>
      <c r="Z41" s="68" t="s">
        <v>29</v>
      </c>
      <c r="AA41" s="69">
        <f t="shared" si="12"/>
        <v>15</v>
      </c>
      <c r="AB41" s="69">
        <f t="shared" si="13"/>
        <v>15</v>
      </c>
      <c r="AC41" s="702"/>
      <c r="AD41" s="339" t="s">
        <v>68</v>
      </c>
      <c r="AE41" s="398"/>
      <c r="AF41" s="72" t="s">
        <v>42</v>
      </c>
      <c r="AG41" s="702"/>
      <c r="AH41" s="22"/>
      <c r="AI41" s="702"/>
      <c r="AJ41" s="702"/>
      <c r="AK41" s="702"/>
      <c r="AL41" s="1042"/>
      <c r="AM41" s="702"/>
      <c r="AN41" s="1043">
        <v>15</v>
      </c>
      <c r="AO41" s="702"/>
      <c r="AP41" s="702"/>
      <c r="AQ41" s="702"/>
      <c r="AR41" s="76">
        <v>1</v>
      </c>
      <c r="AS41" s="241"/>
      <c r="AT41" s="112"/>
      <c r="AU41" s="269" t="s">
        <v>206</v>
      </c>
      <c r="AV41" s="80" t="s">
        <v>1344</v>
      </c>
      <c r="AW41" s="68" t="s">
        <v>29</v>
      </c>
      <c r="AX41" s="69">
        <f t="shared" si="14"/>
        <v>2</v>
      </c>
      <c r="AY41" s="69">
        <f t="shared" si="15"/>
        <v>3</v>
      </c>
      <c r="AZ41" s="82"/>
      <c r="BA41" s="23" t="s">
        <v>45</v>
      </c>
      <c r="BB41" s="106"/>
      <c r="BC41" s="119" t="s">
        <v>42</v>
      </c>
      <c r="BD41" s="187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320" t="s">
        <v>267</v>
      </c>
      <c r="BS41" s="420" t="s">
        <v>1345</v>
      </c>
      <c r="BT41" s="68" t="s">
        <v>29</v>
      </c>
      <c r="BU41" s="69">
        <f t="shared" si="16"/>
        <v>0</v>
      </c>
      <c r="BV41" s="69">
        <f t="shared" si="17"/>
        <v>0</v>
      </c>
      <c r="BW41" s="103"/>
      <c r="BX41" s="339" t="s">
        <v>45</v>
      </c>
      <c r="BY41" s="1044"/>
      <c r="BZ41" s="103"/>
      <c r="CA41" s="110" t="s">
        <v>13</v>
      </c>
      <c r="CB41" s="23" t="s">
        <v>91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5" ht="249" customHeight="1" outlineLevel="1" thickTop="1" thickBot="1" x14ac:dyDescent="0.35">
      <c r="A42" s="97" t="s">
        <v>52</v>
      </c>
      <c r="B42" s="80" t="s">
        <v>1346</v>
      </c>
      <c r="C42" s="68" t="s">
        <v>29</v>
      </c>
      <c r="D42" s="69">
        <f t="shared" si="10"/>
        <v>2</v>
      </c>
      <c r="E42" s="69">
        <f t="shared" si="11"/>
        <v>4</v>
      </c>
      <c r="F42" s="22"/>
      <c r="G42" s="22" t="s">
        <v>68</v>
      </c>
      <c r="H42" s="104"/>
      <c r="I42" s="72" t="s">
        <v>42</v>
      </c>
      <c r="J42" s="172"/>
      <c r="K42" s="23" t="s">
        <v>835</v>
      </c>
      <c r="L42" s="302"/>
      <c r="M42" s="302"/>
      <c r="N42" s="302"/>
      <c r="O42" s="302"/>
      <c r="P42" s="302"/>
      <c r="Q42" s="240">
        <v>2</v>
      </c>
      <c r="R42" s="302"/>
      <c r="S42" s="301"/>
      <c r="T42" s="86">
        <v>1</v>
      </c>
      <c r="U42" s="76">
        <v>1</v>
      </c>
      <c r="V42" s="715"/>
      <c r="W42" s="62"/>
      <c r="X42" s="137" t="s">
        <v>86</v>
      </c>
      <c r="Y42" s="138" t="s">
        <v>87</v>
      </c>
      <c r="Z42" s="102" t="s">
        <v>29</v>
      </c>
      <c r="AA42" s="69">
        <f t="shared" si="12"/>
        <v>1</v>
      </c>
      <c r="AB42" s="69">
        <f t="shared" si="13"/>
        <v>1</v>
      </c>
      <c r="AC42" s="74"/>
      <c r="AD42" s="22" t="s">
        <v>88</v>
      </c>
      <c r="AE42" s="139" t="s">
        <v>89</v>
      </c>
      <c r="AF42" s="131"/>
      <c r="AG42" s="131"/>
      <c r="AH42" s="140" t="s">
        <v>3</v>
      </c>
      <c r="AI42" s="141">
        <v>2</v>
      </c>
      <c r="AJ42" s="131"/>
      <c r="AK42" s="131"/>
      <c r="AL42" s="131"/>
      <c r="AM42" s="131"/>
      <c r="AN42" s="131"/>
      <c r="AO42" s="131"/>
      <c r="AP42" s="131"/>
      <c r="AQ42" s="131"/>
      <c r="AR42" s="142">
        <v>1</v>
      </c>
      <c r="AS42" s="68"/>
      <c r="AT42" s="112"/>
      <c r="AU42" s="269" t="s">
        <v>206</v>
      </c>
      <c r="AV42" s="353" t="s">
        <v>1347</v>
      </c>
      <c r="AW42" s="1046" t="s">
        <v>29</v>
      </c>
      <c r="AX42" s="1047">
        <f t="shared" si="14"/>
        <v>0</v>
      </c>
      <c r="AY42" s="1047">
        <f t="shared" si="15"/>
        <v>0</v>
      </c>
      <c r="AZ42" s="1048"/>
      <c r="BA42" s="1049" t="s">
        <v>45</v>
      </c>
      <c r="BB42" s="1048"/>
      <c r="BC42" s="1048"/>
      <c r="BD42" s="1048"/>
      <c r="BE42" s="1050" t="s">
        <v>689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208</v>
      </c>
      <c r="BS42" s="177" t="s">
        <v>1348</v>
      </c>
      <c r="BT42" s="102" t="s">
        <v>29</v>
      </c>
      <c r="BU42" s="102">
        <f t="shared" si="16"/>
        <v>0.5</v>
      </c>
      <c r="BV42" s="102">
        <f t="shared" si="17"/>
        <v>0.5</v>
      </c>
      <c r="BW42" s="225"/>
      <c r="BX42" s="131" t="s">
        <v>45</v>
      </c>
      <c r="BY42" s="131"/>
      <c r="BZ42" s="258"/>
      <c r="CA42" s="131"/>
      <c r="CB42" s="131" t="s">
        <v>180</v>
      </c>
      <c r="CC42" s="821"/>
      <c r="CD42" s="128">
        <v>1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</row>
    <row r="43" spans="1:115" ht="312.60000000000002" customHeight="1" outlineLevel="1" thickTop="1" thickBot="1" x14ac:dyDescent="0.35">
      <c r="A43" s="97" t="s">
        <v>52</v>
      </c>
      <c r="B43" s="114" t="s">
        <v>1349</v>
      </c>
      <c r="C43" s="68" t="s">
        <v>29</v>
      </c>
      <c r="D43" s="69">
        <f t="shared" si="10"/>
        <v>1</v>
      </c>
      <c r="E43" s="69">
        <f t="shared" si="11"/>
        <v>2</v>
      </c>
      <c r="F43" s="103"/>
      <c r="G43" s="22" t="s">
        <v>68</v>
      </c>
      <c r="H43" s="70"/>
      <c r="I43" s="70"/>
      <c r="J43" s="173"/>
      <c r="K43" s="173" t="s">
        <v>1350</v>
      </c>
      <c r="L43" s="155"/>
      <c r="M43" s="155"/>
      <c r="N43" s="155"/>
      <c r="O43" s="240">
        <v>1</v>
      </c>
      <c r="P43" s="86">
        <v>1</v>
      </c>
      <c r="Q43" s="301"/>
      <c r="R43" s="155"/>
      <c r="S43" s="155"/>
      <c r="T43" s="155"/>
      <c r="U43" s="76">
        <v>1</v>
      </c>
      <c r="V43" s="77"/>
      <c r="W43" s="62"/>
      <c r="X43" s="137" t="s">
        <v>86</v>
      </c>
      <c r="Y43" s="130" t="s">
        <v>101</v>
      </c>
      <c r="Z43" s="102" t="s">
        <v>29</v>
      </c>
      <c r="AA43" s="69">
        <f t="shared" si="12"/>
        <v>2</v>
      </c>
      <c r="AB43" s="69">
        <f t="shared" si="13"/>
        <v>2</v>
      </c>
      <c r="AC43" s="74"/>
      <c r="AD43" s="22" t="s">
        <v>88</v>
      </c>
      <c r="AE43" s="139" t="s">
        <v>89</v>
      </c>
      <c r="AF43" s="131"/>
      <c r="AG43" s="131"/>
      <c r="AH43" s="140" t="s">
        <v>3</v>
      </c>
      <c r="AI43" s="141">
        <v>4</v>
      </c>
      <c r="AJ43" s="131"/>
      <c r="AK43" s="131"/>
      <c r="AL43" s="131"/>
      <c r="AM43" s="131"/>
      <c r="AN43" s="131"/>
      <c r="AO43" s="131"/>
      <c r="AP43" s="131"/>
      <c r="AQ43" s="131"/>
      <c r="AR43" s="142">
        <v>1</v>
      </c>
      <c r="AS43" s="68"/>
      <c r="AT43" s="112"/>
      <c r="AU43" s="269" t="s">
        <v>206</v>
      </c>
      <c r="AV43" s="114" t="s">
        <v>1351</v>
      </c>
      <c r="AW43" s="102" t="s">
        <v>29</v>
      </c>
      <c r="AX43" s="69">
        <f t="shared" si="14"/>
        <v>2</v>
      </c>
      <c r="AY43" s="69">
        <f t="shared" si="15"/>
        <v>3</v>
      </c>
      <c r="BA43" s="22" t="s">
        <v>45</v>
      </c>
      <c r="BB43" s="108"/>
      <c r="BC43" s="72" t="s">
        <v>42</v>
      </c>
      <c r="BD43" s="110" t="s">
        <v>13</v>
      </c>
      <c r="BE43" s="23" t="s">
        <v>1352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208</v>
      </c>
      <c r="BS43" s="177" t="s">
        <v>1353</v>
      </c>
      <c r="BT43" s="102" t="s">
        <v>29</v>
      </c>
      <c r="BU43" s="102">
        <f t="shared" si="16"/>
        <v>1</v>
      </c>
      <c r="BV43" s="102">
        <f t="shared" si="17"/>
        <v>1</v>
      </c>
      <c r="BW43" s="225"/>
      <c r="BX43" s="1056" t="s">
        <v>77</v>
      </c>
      <c r="BY43" s="411" t="s">
        <v>50</v>
      </c>
      <c r="BZ43" s="258"/>
      <c r="CA43" s="131"/>
      <c r="CB43" s="131" t="s">
        <v>1354</v>
      </c>
      <c r="CC43" s="821"/>
      <c r="CD43" s="128">
        <v>2</v>
      </c>
      <c r="CE43" s="314"/>
      <c r="CF43" s="821"/>
      <c r="CG43" s="155"/>
      <c r="CH43" s="314"/>
      <c r="CI43" s="821"/>
      <c r="CJ43" s="314"/>
      <c r="CK43" s="314"/>
      <c r="CL43" s="76">
        <v>1</v>
      </c>
      <c r="CM43" s="77"/>
      <c r="CN43" s="112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</row>
    <row r="44" spans="1:115" ht="255" customHeight="1" outlineLevel="1" thickTop="1" thickBot="1" x14ac:dyDescent="0.35">
      <c r="A44" s="97" t="s">
        <v>52</v>
      </c>
      <c r="B44" s="353" t="s">
        <v>1355</v>
      </c>
      <c r="C44" s="102" t="s">
        <v>29</v>
      </c>
      <c r="D44" s="69">
        <f t="shared" si="10"/>
        <v>0</v>
      </c>
      <c r="E44" s="69">
        <f t="shared" si="11"/>
        <v>0</v>
      </c>
      <c r="F44" s="354"/>
      <c r="G44" s="22" t="s">
        <v>45</v>
      </c>
      <c r="H44" s="354"/>
      <c r="I44" s="354"/>
      <c r="J44" s="354"/>
      <c r="K44" s="1053" t="s">
        <v>689</v>
      </c>
      <c r="L44" s="356"/>
      <c r="M44" s="356"/>
      <c r="N44" s="356"/>
      <c r="O44" s="356"/>
      <c r="P44" s="356"/>
      <c r="Q44" s="356"/>
      <c r="R44" s="356"/>
      <c r="S44" s="356"/>
      <c r="T44" s="356"/>
      <c r="U44" s="357">
        <v>1</v>
      </c>
      <c r="V44" s="74"/>
      <c r="W44" s="62"/>
      <c r="X44" s="22"/>
      <c r="Y44" s="1190" t="s">
        <v>1356</v>
      </c>
      <c r="Z44" s="102" t="s">
        <v>29</v>
      </c>
      <c r="AA44" s="69">
        <f t="shared" si="12"/>
        <v>0</v>
      </c>
      <c r="AB44" s="69">
        <f t="shared" si="13"/>
        <v>0</v>
      </c>
      <c r="AC44" s="1749" t="s">
        <v>1357</v>
      </c>
      <c r="AD44" s="1845"/>
      <c r="AE44" s="1845"/>
      <c r="AF44" s="1845"/>
      <c r="AG44" s="1845"/>
      <c r="AH44" s="1846"/>
      <c r="AR44" s="142">
        <v>1</v>
      </c>
      <c r="AS44" s="74"/>
      <c r="AT44" s="36"/>
      <c r="AU44" s="269" t="s">
        <v>206</v>
      </c>
      <c r="AV44" s="114" t="s">
        <v>1358</v>
      </c>
      <c r="AW44" s="102" t="s">
        <v>29</v>
      </c>
      <c r="AX44" s="69">
        <f t="shared" si="14"/>
        <v>0</v>
      </c>
      <c r="AY44" s="69">
        <f t="shared" si="15"/>
        <v>0</v>
      </c>
      <c r="BA44" s="22" t="s">
        <v>45</v>
      </c>
      <c r="BB44" s="70"/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270" t="s">
        <v>208</v>
      </c>
      <c r="BS44" s="256" t="s">
        <v>1359</v>
      </c>
      <c r="BT44" s="102" t="s">
        <v>29</v>
      </c>
      <c r="BU44" s="102">
        <f t="shared" si="16"/>
        <v>3.5</v>
      </c>
      <c r="BV44" s="102">
        <f t="shared" si="17"/>
        <v>4.5</v>
      </c>
      <c r="BW44" s="225"/>
      <c r="BX44" s="131" t="s">
        <v>68</v>
      </c>
      <c r="BY44" s="131"/>
      <c r="BZ44" s="780"/>
      <c r="CA44" s="131"/>
      <c r="CB44" s="131" t="s">
        <v>900</v>
      </c>
      <c r="CC44" s="128">
        <v>1</v>
      </c>
      <c r="CD44" s="314"/>
      <c r="CE44" s="314"/>
      <c r="CF44" s="460">
        <v>1</v>
      </c>
      <c r="CG44" s="86">
        <v>1</v>
      </c>
      <c r="CH44" s="627"/>
      <c r="CI44" s="128">
        <v>1</v>
      </c>
      <c r="CJ44" s="314"/>
      <c r="CK44" s="314"/>
      <c r="CL44" s="76">
        <v>1</v>
      </c>
      <c r="CM44" s="77"/>
      <c r="CN44" s="112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</row>
    <row r="45" spans="1:115" ht="255" customHeight="1" outlineLevel="1" thickTop="1" x14ac:dyDescent="0.3">
      <c r="A45" s="97" t="s">
        <v>52</v>
      </c>
      <c r="B45" s="114" t="s">
        <v>1360</v>
      </c>
      <c r="C45" s="102" t="s">
        <v>29</v>
      </c>
      <c r="D45" s="69">
        <f t="shared" si="10"/>
        <v>0</v>
      </c>
      <c r="E45" s="69">
        <f t="shared" si="11"/>
        <v>0</v>
      </c>
      <c r="F45" s="82"/>
      <c r="G45" s="22" t="s">
        <v>63</v>
      </c>
      <c r="H45" s="103"/>
      <c r="I45" s="119" t="s">
        <v>42</v>
      </c>
      <c r="J45" s="82"/>
      <c r="K45" s="23" t="s">
        <v>767</v>
      </c>
      <c r="L45" s="155"/>
      <c r="M45" s="155"/>
      <c r="N45" s="155"/>
      <c r="O45" s="155"/>
      <c r="P45" s="155"/>
      <c r="Q45" s="155"/>
      <c r="R45" s="155"/>
      <c r="S45" s="155"/>
      <c r="T45" s="155"/>
      <c r="U45" s="76">
        <v>1</v>
      </c>
      <c r="V45" s="77"/>
      <c r="W45" s="62"/>
      <c r="X45" s="1847" t="s">
        <v>1266</v>
      </c>
      <c r="Y45" s="1848"/>
      <c r="Z45" s="1848"/>
      <c r="AA45" s="1848"/>
      <c r="AB45" s="1848"/>
      <c r="AC45" s="1848"/>
      <c r="AD45" s="1848"/>
      <c r="AE45" s="1848"/>
      <c r="AF45" s="1848"/>
      <c r="AG45" s="1848"/>
      <c r="AH45" s="1848"/>
      <c r="AI45" s="1848"/>
      <c r="AJ45" s="1848"/>
      <c r="AK45" s="1848"/>
      <c r="AL45" s="1848"/>
      <c r="AM45" s="1848"/>
      <c r="AN45" s="1848"/>
      <c r="AO45" s="1848"/>
      <c r="AP45" s="1848"/>
      <c r="AQ45" s="1848"/>
      <c r="AR45" s="1849"/>
      <c r="AS45" s="108"/>
      <c r="AT45" s="112"/>
      <c r="AU45" s="269" t="s">
        <v>206</v>
      </c>
      <c r="AV45" s="114" t="s">
        <v>1361</v>
      </c>
      <c r="AW45" s="102" t="s">
        <v>29</v>
      </c>
      <c r="AX45" s="69">
        <f t="shared" si="14"/>
        <v>0</v>
      </c>
      <c r="AY45" s="69">
        <f t="shared" si="15"/>
        <v>0</v>
      </c>
      <c r="BA45" s="22" t="s">
        <v>45</v>
      </c>
      <c r="BB45" s="70"/>
      <c r="BC45" s="72" t="s">
        <v>42</v>
      </c>
      <c r="BD45" s="110" t="s">
        <v>13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380</v>
      </c>
      <c r="BS45" s="256" t="s">
        <v>1362</v>
      </c>
      <c r="BT45" s="102" t="s">
        <v>29</v>
      </c>
      <c r="BU45" s="102">
        <f t="shared" si="16"/>
        <v>0</v>
      </c>
      <c r="BV45" s="102">
        <f t="shared" si="17"/>
        <v>0</v>
      </c>
      <c r="BW45" s="74"/>
      <c r="BX45" s="225" t="s">
        <v>45</v>
      </c>
      <c r="BY45" s="225"/>
      <c r="BZ45" s="72" t="s">
        <v>42</v>
      </c>
      <c r="CA45" s="74"/>
      <c r="CB45" s="131" t="s">
        <v>1363</v>
      </c>
      <c r="CC45" s="403"/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</row>
    <row r="46" spans="1:115" ht="282.89999999999998" customHeight="1" outlineLevel="1" thickBot="1" x14ac:dyDescent="0.35">
      <c r="A46" s="97" t="s">
        <v>52</v>
      </c>
      <c r="B46" s="98" t="s">
        <v>1364</v>
      </c>
      <c r="C46" s="102" t="s">
        <v>29</v>
      </c>
      <c r="D46" s="69">
        <f t="shared" si="10"/>
        <v>0</v>
      </c>
      <c r="E46" s="69">
        <f t="shared" si="11"/>
        <v>0</v>
      </c>
      <c r="F46" s="99"/>
      <c r="G46" s="22" t="s">
        <v>68</v>
      </c>
      <c r="H46" s="74"/>
      <c r="I46" s="72" t="s">
        <v>42</v>
      </c>
      <c r="J46" s="99"/>
      <c r="K46" s="131" t="s">
        <v>759</v>
      </c>
      <c r="L46" s="403"/>
      <c r="M46" s="403"/>
      <c r="N46" s="403"/>
      <c r="O46" s="403"/>
      <c r="P46" s="403"/>
      <c r="Q46" s="403"/>
      <c r="R46" s="403"/>
      <c r="S46" s="403"/>
      <c r="T46" s="403"/>
      <c r="U46" s="100">
        <v>1</v>
      </c>
      <c r="V46" s="99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12"/>
      <c r="AU46" s="269" t="s">
        <v>206</v>
      </c>
      <c r="AV46" s="210" t="s">
        <v>1365</v>
      </c>
      <c r="AW46" s="68" t="s">
        <v>29</v>
      </c>
      <c r="AX46" s="69">
        <f t="shared" si="14"/>
        <v>0</v>
      </c>
      <c r="AY46" s="69">
        <f t="shared" si="15"/>
        <v>0</v>
      </c>
      <c r="AZ46" s="617"/>
      <c r="BA46" s="22" t="s">
        <v>45</v>
      </c>
      <c r="BB46" s="1036"/>
      <c r="BC46" s="72" t="s">
        <v>42</v>
      </c>
      <c r="BD46" s="205"/>
      <c r="BE46" s="205" t="s">
        <v>57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380</v>
      </c>
      <c r="BS46" s="256" t="s">
        <v>1366</v>
      </c>
      <c r="BT46" s="102" t="s">
        <v>29</v>
      </c>
      <c r="BU46" s="102">
        <f t="shared" si="16"/>
        <v>0.5</v>
      </c>
      <c r="BV46" s="102">
        <f t="shared" si="17"/>
        <v>0.5</v>
      </c>
      <c r="BW46" s="74"/>
      <c r="BX46" s="131" t="s">
        <v>409</v>
      </c>
      <c r="BY46" s="131"/>
      <c r="BZ46" s="72" t="s">
        <v>42</v>
      </c>
      <c r="CA46" s="74"/>
      <c r="CB46" s="140" t="s">
        <v>410</v>
      </c>
      <c r="CC46" s="128">
        <v>1</v>
      </c>
      <c r="CD46" s="403"/>
      <c r="CE46" s="403"/>
      <c r="CF46" s="403"/>
      <c r="CG46" s="403"/>
      <c r="CH46" s="403"/>
      <c r="CI46" s="403"/>
      <c r="CJ46" s="403"/>
      <c r="CK46" s="403"/>
      <c r="CL46" s="76">
        <v>1</v>
      </c>
      <c r="CM46" s="77"/>
      <c r="CN46" s="112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</row>
    <row r="47" spans="1:115" s="62" customFormat="1" ht="261" customHeight="1" outlineLevel="1" thickBot="1" x14ac:dyDescent="0.35">
      <c r="A47" s="97" t="s">
        <v>52</v>
      </c>
      <c r="B47" s="98" t="s">
        <v>1364</v>
      </c>
      <c r="C47" s="102" t="s">
        <v>29</v>
      </c>
      <c r="D47" s="69">
        <f t="shared" si="10"/>
        <v>0</v>
      </c>
      <c r="E47" s="69">
        <f t="shared" si="11"/>
        <v>0</v>
      </c>
      <c r="F47" s="99"/>
      <c r="G47" s="22" t="s">
        <v>45</v>
      </c>
      <c r="H47" s="74"/>
      <c r="I47" s="72" t="s">
        <v>42</v>
      </c>
      <c r="J47" s="99"/>
      <c r="K47" s="178" t="s">
        <v>1367</v>
      </c>
      <c r="L47" s="403"/>
      <c r="M47" s="403"/>
      <c r="N47" s="403"/>
      <c r="O47" s="403"/>
      <c r="P47" s="403"/>
      <c r="Q47" s="403"/>
      <c r="R47" s="403"/>
      <c r="S47" s="403"/>
      <c r="T47" s="403"/>
      <c r="U47" s="100">
        <v>1</v>
      </c>
      <c r="V47" s="99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12"/>
      <c r="AU47" s="269" t="s">
        <v>206</v>
      </c>
      <c r="AV47" s="80" t="s">
        <v>1368</v>
      </c>
      <c r="AW47" s="68" t="s">
        <v>29</v>
      </c>
      <c r="AX47" s="69">
        <f t="shared" si="14"/>
        <v>0</v>
      </c>
      <c r="AY47" s="69">
        <f t="shared" si="15"/>
        <v>0</v>
      </c>
      <c r="AZ47" s="23"/>
      <c r="BA47" s="23" t="s">
        <v>45</v>
      </c>
      <c r="BB47" s="747"/>
      <c r="BC47" s="103"/>
      <c r="BD47" s="110" t="s">
        <v>13</v>
      </c>
      <c r="BE47" s="172" t="s">
        <v>1369</v>
      </c>
      <c r="BF47" s="155"/>
      <c r="BG47" s="155"/>
      <c r="BH47" s="155"/>
      <c r="BI47" s="155"/>
      <c r="BJ47" s="155"/>
      <c r="BK47" s="155"/>
      <c r="BL47" s="155"/>
      <c r="BM47" s="155"/>
      <c r="BN47" s="155"/>
      <c r="BO47" s="76">
        <v>1</v>
      </c>
      <c r="BP47" s="107"/>
      <c r="BQ47" s="112"/>
      <c r="BR47" s="415" t="s">
        <v>380</v>
      </c>
      <c r="BS47" s="80" t="s">
        <v>886</v>
      </c>
      <c r="BT47" s="102" t="s">
        <v>29</v>
      </c>
      <c r="BU47" s="102">
        <f t="shared" si="16"/>
        <v>0</v>
      </c>
      <c r="BV47" s="102">
        <f t="shared" si="17"/>
        <v>0</v>
      </c>
      <c r="BW47" s="448"/>
      <c r="BX47" s="440" t="s">
        <v>68</v>
      </c>
      <c r="BY47" s="1058"/>
      <c r="BZ47" s="433" t="s">
        <v>42</v>
      </c>
      <c r="CA47" s="82"/>
      <c r="CB47" s="440" t="s">
        <v>887</v>
      </c>
      <c r="CC47" s="445"/>
      <c r="CD47" s="445"/>
      <c r="CE47" s="445"/>
      <c r="CF47" s="445"/>
      <c r="CG47" s="445"/>
      <c r="CH47" s="445"/>
      <c r="CI47" s="445"/>
      <c r="CJ47" s="445"/>
      <c r="CK47" s="445"/>
      <c r="CL47" s="76">
        <v>1</v>
      </c>
      <c r="CM47" s="77"/>
      <c r="CN47" s="112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</row>
    <row r="48" spans="1:115" s="62" customFormat="1" ht="295.5" customHeight="1" outlineLevel="1" thickTop="1" thickBot="1" x14ac:dyDescent="0.35">
      <c r="A48" s="97" t="s">
        <v>52</v>
      </c>
      <c r="B48" s="114" t="s">
        <v>1370</v>
      </c>
      <c r="C48" s="102" t="s">
        <v>29</v>
      </c>
      <c r="D48" s="69">
        <f t="shared" si="10"/>
        <v>0</v>
      </c>
      <c r="E48" s="69">
        <f t="shared" si="11"/>
        <v>0</v>
      </c>
      <c r="F48" s="82"/>
      <c r="G48" s="22" t="s">
        <v>182</v>
      </c>
      <c r="H48" s="70"/>
      <c r="I48" s="70"/>
      <c r="J48" s="73"/>
      <c r="K48" s="23" t="s">
        <v>1371</v>
      </c>
      <c r="L48" s="302"/>
      <c r="M48" s="302"/>
      <c r="N48" s="302"/>
      <c r="O48" s="302"/>
      <c r="P48" s="302"/>
      <c r="Q48" s="302"/>
      <c r="R48" s="302"/>
      <c r="S48" s="302"/>
      <c r="T48" s="302"/>
      <c r="U48" s="76">
        <v>1</v>
      </c>
      <c r="V48" s="77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12"/>
      <c r="AU48" s="269" t="s">
        <v>206</v>
      </c>
      <c r="AV48" s="114" t="s">
        <v>1372</v>
      </c>
      <c r="AW48" s="68" t="s">
        <v>29</v>
      </c>
      <c r="AX48" s="69">
        <f t="shared" si="14"/>
        <v>0</v>
      </c>
      <c r="AY48" s="69">
        <f t="shared" si="15"/>
        <v>0</v>
      </c>
      <c r="AZ48" s="82"/>
      <c r="BA48" s="339" t="s">
        <v>45</v>
      </c>
      <c r="BB48" s="1044"/>
      <c r="BC48" s="103"/>
      <c r="BD48" s="110" t="s">
        <v>13</v>
      </c>
      <c r="BE48" s="22" t="s">
        <v>91</v>
      </c>
      <c r="BF48" s="302"/>
      <c r="BG48" s="302"/>
      <c r="BH48" s="302"/>
      <c r="BI48" s="302"/>
      <c r="BJ48" s="302"/>
      <c r="BK48" s="302"/>
      <c r="BL48" s="302"/>
      <c r="BM48" s="302"/>
      <c r="BN48" s="302"/>
      <c r="BO48" s="76">
        <v>1</v>
      </c>
      <c r="BP48" s="190"/>
      <c r="BQ48" s="112"/>
      <c r="BR48" s="415" t="s">
        <v>380</v>
      </c>
      <c r="BS48" s="80" t="s">
        <v>1373</v>
      </c>
      <c r="BT48" s="102" t="s">
        <v>29</v>
      </c>
      <c r="BU48" s="102">
        <f t="shared" si="16"/>
        <v>2.5</v>
      </c>
      <c r="BV48" s="102">
        <f t="shared" si="17"/>
        <v>4.5</v>
      </c>
      <c r="BW48" s="448"/>
      <c r="BX48" s="131" t="s">
        <v>45</v>
      </c>
      <c r="BY48" s="1058"/>
      <c r="BZ48" s="448"/>
      <c r="CA48" s="448"/>
      <c r="CB48" s="440" t="s">
        <v>1374</v>
      </c>
      <c r="CC48" s="128">
        <v>1</v>
      </c>
      <c r="CD48" s="445"/>
      <c r="CE48" s="445"/>
      <c r="CF48" s="445"/>
      <c r="CG48" s="445"/>
      <c r="CH48" s="128">
        <v>2</v>
      </c>
      <c r="CI48" s="445"/>
      <c r="CJ48" s="445"/>
      <c r="CK48" s="86">
        <v>1</v>
      </c>
      <c r="CL48" s="76">
        <v>1</v>
      </c>
      <c r="CM48" s="77"/>
      <c r="CN48" s="112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</row>
    <row r="49" spans="1:116" ht="240" customHeight="1" outlineLevel="1" thickTop="1" thickBot="1" x14ac:dyDescent="0.35">
      <c r="A49" s="97" t="s">
        <v>52</v>
      </c>
      <c r="B49" s="80" t="s">
        <v>1375</v>
      </c>
      <c r="C49" s="102" t="s">
        <v>29</v>
      </c>
      <c r="D49" s="69">
        <f t="shared" si="10"/>
        <v>0</v>
      </c>
      <c r="E49" s="69">
        <f t="shared" si="11"/>
        <v>0</v>
      </c>
      <c r="F49" s="103"/>
      <c r="G49" s="22" t="s">
        <v>45</v>
      </c>
      <c r="H49" s="748"/>
      <c r="I49" s="748"/>
      <c r="J49" s="73"/>
      <c r="K49" s="23"/>
      <c r="L49" s="155"/>
      <c r="M49" s="155"/>
      <c r="N49" s="155"/>
      <c r="O49" s="155"/>
      <c r="P49" s="155"/>
      <c r="Q49" s="155"/>
      <c r="R49" s="155"/>
      <c r="S49" s="155"/>
      <c r="T49" s="155"/>
      <c r="U49" s="76">
        <v>1</v>
      </c>
      <c r="V49" s="77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269" t="s">
        <v>206</v>
      </c>
      <c r="AV49" s="98" t="s">
        <v>1376</v>
      </c>
      <c r="AW49" s="102" t="s">
        <v>29</v>
      </c>
      <c r="AX49" s="69">
        <f t="shared" si="14"/>
        <v>0</v>
      </c>
      <c r="AY49" s="69">
        <f t="shared" si="15"/>
        <v>0</v>
      </c>
      <c r="AZ49" s="131"/>
      <c r="BA49" s="22" t="s">
        <v>45</v>
      </c>
      <c r="BB49" s="131"/>
      <c r="BC49" s="131"/>
      <c r="BD49" s="131"/>
      <c r="BE49" s="131"/>
      <c r="BF49" s="314"/>
      <c r="BG49" s="314"/>
      <c r="BH49" s="314"/>
      <c r="BI49" s="314"/>
      <c r="BJ49" s="314"/>
      <c r="BK49" s="314"/>
      <c r="BL49" s="314"/>
      <c r="BM49" s="314"/>
      <c r="BN49" s="314"/>
      <c r="BO49" s="133">
        <v>1</v>
      </c>
      <c r="BP49" s="131"/>
      <c r="BQ49" s="108"/>
      <c r="BR49" s="415" t="s">
        <v>380</v>
      </c>
      <c r="BS49" s="114" t="s">
        <v>1377</v>
      </c>
      <c r="BT49" s="102" t="s">
        <v>29</v>
      </c>
      <c r="BU49" s="69">
        <f t="shared" si="16"/>
        <v>1</v>
      </c>
      <c r="BV49" s="69">
        <f t="shared" si="17"/>
        <v>3</v>
      </c>
      <c r="BW49" s="103"/>
      <c r="BX49" s="23" t="s">
        <v>45</v>
      </c>
      <c r="BY49" s="104"/>
      <c r="BZ49" s="72" t="s">
        <v>42</v>
      </c>
      <c r="CA49" s="172"/>
      <c r="CB49" s="23"/>
      <c r="CC49" s="302"/>
      <c r="CD49" s="302"/>
      <c r="CE49" s="302"/>
      <c r="CF49" s="84">
        <v>1</v>
      </c>
      <c r="CG49" s="302"/>
      <c r="CH49" s="302"/>
      <c r="CI49" s="302"/>
      <c r="CJ49" s="781"/>
      <c r="CK49" s="86">
        <v>1</v>
      </c>
      <c r="CL49" s="156">
        <v>1</v>
      </c>
      <c r="CM49" s="77"/>
      <c r="CN49" s="112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</row>
    <row r="50" spans="1:116" ht="234.75" customHeight="1" outlineLevel="1" thickTop="1" x14ac:dyDescent="0.3">
      <c r="A50" s="97" t="s">
        <v>52</v>
      </c>
      <c r="B50" s="114" t="s">
        <v>1378</v>
      </c>
      <c r="C50" s="102" t="s">
        <v>29</v>
      </c>
      <c r="D50" s="69">
        <f t="shared" si="10"/>
        <v>0</v>
      </c>
      <c r="E50" s="69">
        <f t="shared" si="11"/>
        <v>0</v>
      </c>
      <c r="F50" s="73"/>
      <c r="G50" s="22" t="s">
        <v>45</v>
      </c>
      <c r="H50" s="104"/>
      <c r="I50" s="118"/>
      <c r="J50" s="172"/>
      <c r="K50" s="172" t="s">
        <v>1379</v>
      </c>
      <c r="L50" s="155"/>
      <c r="M50" s="155"/>
      <c r="N50" s="155"/>
      <c r="O50" s="155"/>
      <c r="P50" s="155"/>
      <c r="Q50" s="155"/>
      <c r="R50" s="155"/>
      <c r="S50" s="155"/>
      <c r="T50" s="155"/>
      <c r="U50" s="76">
        <v>1</v>
      </c>
      <c r="V50" s="77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269" t="s">
        <v>206</v>
      </c>
      <c r="AV50" s="210" t="s">
        <v>1380</v>
      </c>
      <c r="AW50" s="102" t="s">
        <v>29</v>
      </c>
      <c r="AX50" s="69">
        <f t="shared" si="14"/>
        <v>0</v>
      </c>
      <c r="AY50" s="69">
        <f t="shared" si="15"/>
        <v>0</v>
      </c>
      <c r="AZ50" s="213"/>
      <c r="BA50" s="759" t="s">
        <v>45</v>
      </c>
      <c r="BB50" s="759"/>
      <c r="BC50" s="617"/>
      <c r="BD50" s="74"/>
      <c r="BE50" s="205" t="s">
        <v>1381</v>
      </c>
      <c r="BF50" s="385"/>
      <c r="BG50" s="385"/>
      <c r="BH50" s="385"/>
      <c r="BI50" s="385"/>
      <c r="BJ50" s="385"/>
      <c r="BK50" s="385"/>
      <c r="BL50" s="385"/>
      <c r="BM50" s="385"/>
      <c r="BN50" s="385"/>
      <c r="BO50" s="76">
        <v>1</v>
      </c>
      <c r="BP50" s="77"/>
      <c r="BQ50" s="108"/>
      <c r="BR50" s="415" t="s">
        <v>380</v>
      </c>
      <c r="BS50" s="114" t="s">
        <v>1382</v>
      </c>
      <c r="BT50" s="102" t="s">
        <v>29</v>
      </c>
      <c r="BU50" s="69">
        <f t="shared" si="16"/>
        <v>1.5</v>
      </c>
      <c r="BV50" s="69">
        <f t="shared" si="17"/>
        <v>1.5</v>
      </c>
      <c r="BW50" s="103"/>
      <c r="BX50" s="23" t="s">
        <v>45</v>
      </c>
      <c r="BY50" s="104"/>
      <c r="BZ50" s="72" t="s">
        <v>42</v>
      </c>
      <c r="CA50" s="172"/>
      <c r="CB50" s="23" t="s">
        <v>1383</v>
      </c>
      <c r="CC50" s="84">
        <v>3</v>
      </c>
      <c r="CD50" s="302"/>
      <c r="CE50" s="302"/>
      <c r="CF50" s="302"/>
      <c r="CG50" s="302"/>
      <c r="CH50" s="302"/>
      <c r="CI50" s="302"/>
      <c r="CJ50" s="302"/>
      <c r="CK50" s="385"/>
      <c r="CL50" s="76">
        <v>1</v>
      </c>
      <c r="CM50" s="77"/>
      <c r="CN50" s="112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</row>
    <row r="51" spans="1:116" ht="196.5" customHeight="1" outlineLevel="1" x14ac:dyDescent="0.25">
      <c r="A51" s="97" t="s">
        <v>52</v>
      </c>
      <c r="B51" s="80" t="s">
        <v>1384</v>
      </c>
      <c r="C51" s="68" t="s">
        <v>36</v>
      </c>
      <c r="D51" s="69">
        <f t="shared" si="10"/>
        <v>3</v>
      </c>
      <c r="E51" s="69">
        <f t="shared" si="11"/>
        <v>3</v>
      </c>
      <c r="F51" s="103"/>
      <c r="G51" s="22" t="s">
        <v>45</v>
      </c>
      <c r="H51" s="131"/>
      <c r="I51" s="70"/>
      <c r="J51" s="73"/>
      <c r="K51" s="23" t="s">
        <v>57</v>
      </c>
      <c r="L51" s="155"/>
      <c r="M51" s="155"/>
      <c r="N51" s="709"/>
      <c r="O51" s="84">
        <v>3</v>
      </c>
      <c r="P51" s="155"/>
      <c r="Q51" s="155"/>
      <c r="R51" s="155"/>
      <c r="S51" s="155"/>
      <c r="T51" s="155"/>
      <c r="U51" s="76">
        <v>1</v>
      </c>
      <c r="V51" s="70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269" t="s">
        <v>206</v>
      </c>
      <c r="AV51" s="114" t="s">
        <v>1385</v>
      </c>
      <c r="AW51" s="102" t="s">
        <v>29</v>
      </c>
      <c r="AX51" s="69">
        <f t="shared" si="14"/>
        <v>0</v>
      </c>
      <c r="AY51" s="69">
        <f t="shared" si="15"/>
        <v>0</v>
      </c>
      <c r="AZ51" s="82"/>
      <c r="BA51" s="118" t="s">
        <v>45</v>
      </c>
      <c r="BB51" s="1060"/>
      <c r="BC51" s="72" t="s">
        <v>42</v>
      </c>
      <c r="BD51" s="173"/>
      <c r="BE51" s="173" t="s">
        <v>1386</v>
      </c>
      <c r="BF51" s="155"/>
      <c r="BG51" s="155"/>
      <c r="BH51" s="155"/>
      <c r="BI51" s="155"/>
      <c r="BJ51" s="155"/>
      <c r="BK51" s="155"/>
      <c r="BL51" s="155"/>
      <c r="BM51" s="155"/>
      <c r="BN51" s="155"/>
      <c r="BO51" s="76">
        <v>1</v>
      </c>
      <c r="BP51" s="77"/>
      <c r="BQ51" s="108"/>
      <c r="BR51" s="320" t="s">
        <v>267</v>
      </c>
      <c r="BS51" s="420" t="s">
        <v>1387</v>
      </c>
      <c r="BT51" s="68" t="s">
        <v>36</v>
      </c>
      <c r="BU51" s="69">
        <f t="shared" si="16"/>
        <v>3</v>
      </c>
      <c r="BV51" s="69">
        <f t="shared" si="17"/>
        <v>3</v>
      </c>
      <c r="BW51" s="82"/>
      <c r="BX51" s="22" t="s">
        <v>182</v>
      </c>
      <c r="BY51" s="22"/>
      <c r="BZ51" s="72" t="s">
        <v>42</v>
      </c>
      <c r="CA51" s="173"/>
      <c r="CB51" s="172" t="s">
        <v>278</v>
      </c>
      <c r="CC51" s="959"/>
      <c r="CD51" s="959"/>
      <c r="CE51" s="959"/>
      <c r="CF51" s="84">
        <v>1</v>
      </c>
      <c r="CG51" s="959"/>
      <c r="CH51" s="959"/>
      <c r="CI51" s="84">
        <v>1</v>
      </c>
      <c r="CJ51" s="959"/>
      <c r="CK51" s="959"/>
      <c r="CL51" s="228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35.95" customHeight="1" outlineLevel="1" x14ac:dyDescent="0.25">
      <c r="A52" s="97" t="s">
        <v>52</v>
      </c>
      <c r="B52" s="80" t="s">
        <v>1388</v>
      </c>
      <c r="C52" s="68" t="s">
        <v>36</v>
      </c>
      <c r="D52" s="69">
        <f t="shared" si="10"/>
        <v>0</v>
      </c>
      <c r="E52" s="69">
        <f t="shared" si="11"/>
        <v>0</v>
      </c>
      <c r="F52" s="103"/>
      <c r="G52" s="22" t="s">
        <v>45</v>
      </c>
      <c r="H52" s="70"/>
      <c r="I52" s="70"/>
      <c r="J52" s="73"/>
      <c r="K52" s="23" t="s">
        <v>1389</v>
      </c>
      <c r="L52" s="155"/>
      <c r="M52" s="155"/>
      <c r="N52" s="155"/>
      <c r="O52" s="155"/>
      <c r="P52" s="155"/>
      <c r="Q52" s="155"/>
      <c r="R52" s="155"/>
      <c r="S52" s="155"/>
      <c r="T52" s="155"/>
      <c r="U52" s="76">
        <v>1</v>
      </c>
      <c r="V52" s="77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269" t="s">
        <v>206</v>
      </c>
      <c r="AV52" s="1062" t="s">
        <v>1390</v>
      </c>
      <c r="AW52" s="102" t="s">
        <v>29</v>
      </c>
      <c r="AX52" s="69">
        <f t="shared" si="14"/>
        <v>0</v>
      </c>
      <c r="AY52" s="69">
        <f t="shared" si="15"/>
        <v>0</v>
      </c>
      <c r="AZ52" s="1063"/>
      <c r="BA52" s="1064" t="s">
        <v>45</v>
      </c>
      <c r="BB52" s="108"/>
      <c r="BC52" s="72" t="s">
        <v>42</v>
      </c>
      <c r="BD52" s="1065"/>
      <c r="BE52" s="1065" t="s">
        <v>1391</v>
      </c>
      <c r="BF52" s="155"/>
      <c r="BG52" s="155"/>
      <c r="BH52" s="155"/>
      <c r="BI52" s="155"/>
      <c r="BJ52" s="155"/>
      <c r="BK52" s="155"/>
      <c r="BL52" s="155"/>
      <c r="BM52" s="155"/>
      <c r="BN52" s="155"/>
      <c r="BO52" s="76">
        <v>1</v>
      </c>
      <c r="BP52" s="77"/>
      <c r="BQ52" s="108"/>
      <c r="BR52" s="364" t="s">
        <v>318</v>
      </c>
      <c r="BS52" s="80" t="s">
        <v>1392</v>
      </c>
      <c r="BT52" s="68" t="s">
        <v>36</v>
      </c>
      <c r="BU52" s="69">
        <f t="shared" si="16"/>
        <v>1</v>
      </c>
      <c r="BV52" s="69">
        <f t="shared" si="17"/>
        <v>1</v>
      </c>
      <c r="BW52" s="116"/>
      <c r="BX52" s="22" t="s">
        <v>68</v>
      </c>
      <c r="BY52" s="1061"/>
      <c r="BZ52" s="72" t="s">
        <v>42</v>
      </c>
      <c r="CA52" s="173"/>
      <c r="CB52" s="173" t="s">
        <v>264</v>
      </c>
      <c r="CC52" s="155"/>
      <c r="CD52" s="155"/>
      <c r="CE52" s="155"/>
      <c r="CF52" s="155"/>
      <c r="CG52" s="155"/>
      <c r="CH52" s="84">
        <v>1</v>
      </c>
      <c r="CI52" s="155"/>
      <c r="CJ52" s="155"/>
      <c r="CK52" s="155"/>
      <c r="CL52" s="76">
        <v>1</v>
      </c>
      <c r="CM52" s="77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2" customHeight="1" outlineLevel="1" x14ac:dyDescent="0.25">
      <c r="A53" s="97" t="s">
        <v>52</v>
      </c>
      <c r="B53" s="114" t="s">
        <v>307</v>
      </c>
      <c r="C53" s="68" t="s">
        <v>93</v>
      </c>
      <c r="D53" s="69">
        <f t="shared" si="10"/>
        <v>5</v>
      </c>
      <c r="E53" s="69">
        <f t="shared" si="11"/>
        <v>5</v>
      </c>
      <c r="F53" s="82"/>
      <c r="G53" s="22" t="s">
        <v>233</v>
      </c>
      <c r="H53" s="105"/>
      <c r="I53" s="72" t="s">
        <v>42</v>
      </c>
      <c r="J53" s="187"/>
      <c r="K53" s="23" t="s">
        <v>283</v>
      </c>
      <c r="L53" s="84">
        <v>2</v>
      </c>
      <c r="M53" s="160"/>
      <c r="N53" s="169"/>
      <c r="O53" s="160"/>
      <c r="P53" s="160"/>
      <c r="Q53" s="160"/>
      <c r="R53" s="84">
        <v>2</v>
      </c>
      <c r="S53" s="160"/>
      <c r="T53" s="160"/>
      <c r="U53" s="76">
        <v>1</v>
      </c>
      <c r="V53" s="77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269" t="s">
        <v>206</v>
      </c>
      <c r="AV53" s="80" t="s">
        <v>1393</v>
      </c>
      <c r="AW53" s="102" t="s">
        <v>29</v>
      </c>
      <c r="AX53" s="69">
        <f t="shared" si="14"/>
        <v>0</v>
      </c>
      <c r="AY53" s="69">
        <f t="shared" si="15"/>
        <v>0</v>
      </c>
      <c r="BA53" s="22" t="s">
        <v>68</v>
      </c>
      <c r="BC53" s="103"/>
      <c r="BD53" s="73"/>
      <c r="BE53" s="22" t="s">
        <v>932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107"/>
      <c r="BQ53" s="108"/>
      <c r="BR53" s="108"/>
      <c r="BU53" s="108"/>
      <c r="BV53" s="108"/>
      <c r="BW53" s="108"/>
      <c r="BX53" s="1037"/>
      <c r="BY53" s="108"/>
      <c r="BZ53" s="108"/>
      <c r="CA53" s="108"/>
      <c r="CB53" s="1037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x14ac:dyDescent="0.25">
      <c r="A54" s="97" t="s">
        <v>52</v>
      </c>
      <c r="B54" s="114" t="s">
        <v>1394</v>
      </c>
      <c r="C54" s="68" t="s">
        <v>93</v>
      </c>
      <c r="D54" s="69">
        <f t="shared" si="10"/>
        <v>7</v>
      </c>
      <c r="E54" s="69">
        <f t="shared" si="11"/>
        <v>7</v>
      </c>
      <c r="F54" s="82"/>
      <c r="G54" s="22" t="s">
        <v>182</v>
      </c>
      <c r="H54" s="105"/>
      <c r="I54" s="105"/>
      <c r="J54" s="187"/>
      <c r="K54" s="23" t="s">
        <v>272</v>
      </c>
      <c r="L54" s="160"/>
      <c r="M54" s="160"/>
      <c r="N54" s="144"/>
      <c r="O54" s="84">
        <v>7</v>
      </c>
      <c r="P54" s="160"/>
      <c r="Q54" s="160"/>
      <c r="R54" s="160"/>
      <c r="S54" s="160"/>
      <c r="T54" s="160"/>
      <c r="U54" s="76">
        <v>1</v>
      </c>
      <c r="V54" s="77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269" t="s">
        <v>206</v>
      </c>
      <c r="AV54" s="80" t="s">
        <v>1395</v>
      </c>
      <c r="AW54" s="102" t="s">
        <v>29</v>
      </c>
      <c r="AX54" s="69">
        <f t="shared" si="14"/>
        <v>0</v>
      </c>
      <c r="AY54" s="69">
        <f t="shared" si="15"/>
        <v>0</v>
      </c>
      <c r="BA54" s="22" t="s">
        <v>45</v>
      </c>
      <c r="BC54" s="103"/>
      <c r="BD54" s="73"/>
      <c r="BE54" s="23" t="s">
        <v>1396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107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 x14ac:dyDescent="0.3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764"/>
      <c r="BB59" s="108"/>
      <c r="BC59" s="108"/>
      <c r="BD59" s="108"/>
      <c r="BE59" s="1037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3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764"/>
      <c r="BB60" s="108"/>
      <c r="BC60" s="108"/>
      <c r="BD60" s="108"/>
      <c r="BE60" s="1037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150</v>
      </c>
      <c r="B66" s="39" t="s">
        <v>1397</v>
      </c>
      <c r="C66" s="535" t="s">
        <v>29</v>
      </c>
      <c r="D66" s="41">
        <f t="shared" ref="D66:D69" si="20">0.5*(L66+M66+N66)+O66+Q66+2*(R66+S66)</f>
        <v>12</v>
      </c>
      <c r="E66" s="536">
        <f t="shared" ref="E66:E69" si="21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11</v>
      </c>
      <c r="W66" s="59"/>
      <c r="X66" s="38" t="s">
        <v>150</v>
      </c>
      <c r="Y66" s="39" t="s">
        <v>1398</v>
      </c>
      <c r="Z66" s="535" t="s">
        <v>29</v>
      </c>
      <c r="AA66" s="41">
        <f t="shared" ref="AA66:AA79" si="22">0.5*(AI66+AJ66+AK66)+AL66+AN66+2*(AO66+AP66)</f>
        <v>3.5</v>
      </c>
      <c r="AB66" s="536">
        <f t="shared" ref="AB66:AB79" si="23">AI66*0.5+AJ66*0.5+AK66*0.5+AL66+AM66+AN66+2*(AO66+AP66+AQ66)</f>
        <v>7.5</v>
      </c>
      <c r="AC66" s="43"/>
      <c r="AD66" s="43"/>
      <c r="AE66" s="43"/>
      <c r="AF66" s="43"/>
      <c r="AG66" s="43"/>
      <c r="AH66" s="43"/>
      <c r="AI66" s="44">
        <f>SUMIFS(AI68:AI88,Z68:Z88,Z66)</f>
        <v>3</v>
      </c>
      <c r="AJ66" s="44">
        <f>SUMIFS(AJ68:AJ88,Z68:Z88,Z66)</f>
        <v>0</v>
      </c>
      <c r="AK66" s="44">
        <f>SUMIFS(AK68:AK88,Z68:Z88,Z66)</f>
        <v>0</v>
      </c>
      <c r="AL66" s="44">
        <f>SUMIFS(AL68:AL88,Z68:Z88,Z66)</f>
        <v>1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2</v>
      </c>
      <c r="AR66" s="45"/>
      <c r="AS66" s="46">
        <f>SUM(AR68:AR88)</f>
        <v>12</v>
      </c>
      <c r="AT66" s="59"/>
      <c r="AU66" s="38" t="s">
        <v>150</v>
      </c>
      <c r="AV66" s="39" t="s">
        <v>1399</v>
      </c>
      <c r="AW66" s="535" t="s">
        <v>29</v>
      </c>
      <c r="AX66" s="41">
        <f t="shared" ref="AX66:AX73" si="24">0.5*(BF66+BG66+BH66)+BI66+BK66+2*(BL66+BM66)</f>
        <v>7</v>
      </c>
      <c r="AY66" s="536">
        <f t="shared" ref="AY66:AY73" si="25">BF66*0.5+BG66*0.5+BH66*0.5+BI66+BJ66+BK66+2*(BL66+BM66+BN66)</f>
        <v>9</v>
      </c>
      <c r="AZ66" s="43"/>
      <c r="BA66" s="43"/>
      <c r="BB66" s="43"/>
      <c r="BC66" s="43"/>
      <c r="BD66" s="43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4</v>
      </c>
      <c r="BJ66" s="44">
        <f>SUMIFS(BJ68:BJ88,AW68:AW88,AW66)</f>
        <v>0</v>
      </c>
      <c r="BK66" s="44">
        <f>SUMIFS(BK68:BK88,AW68:AW88,AW66)</f>
        <v>1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1</v>
      </c>
      <c r="BO66" s="45"/>
      <c r="BP66" s="46">
        <f>SUM(BO68:BO88)</f>
        <v>10</v>
      </c>
      <c r="BQ66" s="32"/>
      <c r="BR66" s="38" t="s">
        <v>148</v>
      </c>
      <c r="BS66" s="39" t="s">
        <v>1400</v>
      </c>
      <c r="BT66" s="535" t="s">
        <v>29</v>
      </c>
      <c r="BU66" s="41">
        <f t="shared" ref="BU66:BU83" si="26">0.5*(CC66+CD66+CE66)+CF66+CH66+2*(CI66+CJ66)</f>
        <v>12</v>
      </c>
      <c r="BV66" s="536">
        <f t="shared" ref="BV66:BV83" si="27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143</v>
      </c>
      <c r="CP66" s="39" t="s">
        <v>1401</v>
      </c>
      <c r="CQ66" s="535" t="s">
        <v>29</v>
      </c>
      <c r="CR66" s="41">
        <f t="shared" ref="CR66:CR74" si="28">0.5*(CZ66+DA66+DB66)+DC66+DE66+2*(DF66+DG66)</f>
        <v>5.5</v>
      </c>
      <c r="CS66" s="536">
        <f t="shared" ref="CS66:CS74" si="29">CZ66*0.5+DA66*0.5+DB66*0.5+DC66+DD66+DE66+2*(DF66+DG66+DH66)</f>
        <v>7.5</v>
      </c>
      <c r="CT66" s="43"/>
      <c r="CU66" s="43"/>
      <c r="CV66" s="43"/>
      <c r="CW66" s="43"/>
      <c r="CX66" s="43"/>
      <c r="CY66" s="43"/>
      <c r="CZ66" s="44">
        <f>SUMIFS(CZ68:CZ82,CQ68:CQ82,CQ66)</f>
        <v>8</v>
      </c>
      <c r="DA66" s="44">
        <f>SUMIFS(DA68:DA82,CQ68:CQ82,CQ66)</f>
        <v>1</v>
      </c>
      <c r="DB66" s="44">
        <f>SUMIFS(DB68:DB82,CQ68:CQ82,CQ66)</f>
        <v>0</v>
      </c>
      <c r="DC66" s="44">
        <f>SUMIFS(DC68:DC82,CQ68:CQ82,CQ66)</f>
        <v>1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1</v>
      </c>
      <c r="DI66" s="45"/>
      <c r="DJ66" s="46">
        <f>SUM(DI68:DI88)</f>
        <v>7</v>
      </c>
    </row>
    <row r="67" spans="1:115" s="62" customFormat="1" ht="25.2" thickBot="1" x14ac:dyDescent="0.35">
      <c r="A67" s="38" t="s">
        <v>345</v>
      </c>
      <c r="B67" s="39"/>
      <c r="C67" s="535" t="s">
        <v>36</v>
      </c>
      <c r="D67" s="41">
        <f t="shared" si="20"/>
        <v>11</v>
      </c>
      <c r="E67" s="536">
        <f t="shared" si="21"/>
        <v>15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5</v>
      </c>
      <c r="P67" s="44">
        <f>SUMIFS(P68:P88,C68:C88,C67)</f>
        <v>2</v>
      </c>
      <c r="Q67" s="44">
        <f>SUMIFS(Q68:Q88,C68:C88,C67)</f>
        <v>0</v>
      </c>
      <c r="R67" s="44">
        <f>SUMIFS(R68:R88,C68:C88,C67)</f>
        <v>3</v>
      </c>
      <c r="S67" s="44">
        <f>SUMIFS(S68:S88,C68:C88,C67)</f>
        <v>0</v>
      </c>
      <c r="T67" s="44">
        <f>SUMIFS(T68:T88,C68:C88,C67)</f>
        <v>1</v>
      </c>
      <c r="U67" s="45"/>
      <c r="V67" s="46"/>
      <c r="W67" s="59"/>
      <c r="X67" s="38" t="s">
        <v>345</v>
      </c>
      <c r="Y67" s="39"/>
      <c r="Z67" s="535" t="s">
        <v>36</v>
      </c>
      <c r="AA67" s="41">
        <f t="shared" si="22"/>
        <v>0</v>
      </c>
      <c r="AB67" s="536">
        <f t="shared" si="23"/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154</v>
      </c>
      <c r="AV67" s="39"/>
      <c r="AW67" s="535" t="s">
        <v>36</v>
      </c>
      <c r="AX67" s="41">
        <f t="shared" si="24"/>
        <v>6.5</v>
      </c>
      <c r="AY67" s="536">
        <f t="shared" si="25"/>
        <v>6.5</v>
      </c>
      <c r="AZ67" s="39"/>
      <c r="BA67" s="39"/>
      <c r="BB67" s="39"/>
      <c r="BC67" s="39"/>
      <c r="BD67" s="39"/>
      <c r="BE67" s="39"/>
      <c r="BF67" s="44">
        <f>SUMIFS(BF68:BF88,AW68:AW88,AW67)</f>
        <v>1</v>
      </c>
      <c r="BG67" s="44">
        <f>SUMIFS(BG68:BG88,AW68:AW88,AW67)</f>
        <v>0</v>
      </c>
      <c r="BH67" s="44">
        <f>SUMIFS(BH68:BH88,AW68:AW88,AW67)</f>
        <v>6</v>
      </c>
      <c r="BI67" s="44">
        <f>SUMIFS(BI68:BI88,AW68:AW88,AW67)</f>
        <v>0</v>
      </c>
      <c r="BJ67" s="44">
        <f>SUMIFS(BJ68:BJ88,AW68:AW88,AW67)</f>
        <v>0</v>
      </c>
      <c r="BK67" s="44">
        <f>SUMIFS(BK68:BK88,AW68:AW88,AW67)</f>
        <v>3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0</v>
      </c>
      <c r="BO67" s="45"/>
      <c r="BP67" s="46"/>
      <c r="BQ67" s="59"/>
      <c r="BR67" s="38" t="s">
        <v>154</v>
      </c>
      <c r="BS67" s="39"/>
      <c r="BT67" s="535" t="s">
        <v>36</v>
      </c>
      <c r="BU67" s="41">
        <f t="shared" si="26"/>
        <v>10</v>
      </c>
      <c r="BV67" s="536">
        <f t="shared" si="27"/>
        <v>10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6</v>
      </c>
      <c r="CG67" s="44">
        <f>SUMIFS(CG68:CG85,BT68:BT85,BT67)</f>
        <v>0</v>
      </c>
      <c r="CH67" s="44">
        <f>SUMIFS(CH68:CH85,BT68:BT85,BT67)</f>
        <v>2</v>
      </c>
      <c r="CI67" s="44">
        <f>SUMIFS(CI68:CI85,BT68:BT85,BT67)</f>
        <v>0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152</v>
      </c>
      <c r="CP67" s="39"/>
      <c r="CQ67" s="535" t="s">
        <v>36</v>
      </c>
      <c r="CR67" s="41">
        <f t="shared" si="28"/>
        <v>5</v>
      </c>
      <c r="CS67" s="536">
        <f t="shared" si="29"/>
        <v>5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1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2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thickTop="1" thickBot="1" x14ac:dyDescent="0.35">
      <c r="A68" s="284" t="s">
        <v>222</v>
      </c>
      <c r="B68" s="114" t="s">
        <v>223</v>
      </c>
      <c r="C68" s="68" t="s">
        <v>29</v>
      </c>
      <c r="D68" s="69">
        <f t="shared" si="20"/>
        <v>12</v>
      </c>
      <c r="E68" s="69">
        <f t="shared" si="21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1066" t="s">
        <v>1403</v>
      </c>
      <c r="Y68" s="387" t="s">
        <v>1404</v>
      </c>
      <c r="Z68" s="102" t="s">
        <v>29</v>
      </c>
      <c r="AA68" s="69">
        <f t="shared" si="22"/>
        <v>1.5</v>
      </c>
      <c r="AB68" s="69">
        <f t="shared" si="23"/>
        <v>1.5</v>
      </c>
      <c r="AC68" s="677"/>
      <c r="AD68" s="22" t="s">
        <v>45</v>
      </c>
      <c r="AE68" s="676"/>
      <c r="AF68" s="104"/>
      <c r="AG68" s="173"/>
      <c r="AH68" s="173" t="s">
        <v>1405</v>
      </c>
      <c r="AI68" s="240">
        <v>1</v>
      </c>
      <c r="AJ68" s="302"/>
      <c r="AK68" s="302"/>
      <c r="AL68" s="240">
        <v>1</v>
      </c>
      <c r="AM68" s="302"/>
      <c r="AN68" s="302"/>
      <c r="AO68" s="302"/>
      <c r="AP68" s="302"/>
      <c r="AQ68" s="302"/>
      <c r="AR68" s="76">
        <v>1</v>
      </c>
      <c r="AS68" s="77"/>
      <c r="AT68" s="29"/>
      <c r="AU68" s="97" t="s">
        <v>52</v>
      </c>
      <c r="AV68" s="387" t="s">
        <v>1406</v>
      </c>
      <c r="AW68" s="102" t="s">
        <v>29</v>
      </c>
      <c r="AX68" s="69">
        <f t="shared" si="24"/>
        <v>0</v>
      </c>
      <c r="AY68" s="69">
        <f t="shared" si="25"/>
        <v>0</v>
      </c>
      <c r="AZ68" s="158"/>
      <c r="BA68" s="1056" t="s">
        <v>77</v>
      </c>
      <c r="BB68" s="411" t="s">
        <v>50</v>
      </c>
      <c r="BC68" s="145"/>
      <c r="BD68" s="110" t="s">
        <v>13</v>
      </c>
      <c r="BE68" s="22" t="s">
        <v>91</v>
      </c>
      <c r="BF68" s="23"/>
      <c r="BG68" s="23"/>
      <c r="BH68" s="23"/>
      <c r="BI68" s="23"/>
      <c r="BJ68" s="23"/>
      <c r="BK68" s="23"/>
      <c r="BL68" s="23"/>
      <c r="BM68" s="23"/>
      <c r="BN68" s="23"/>
      <c r="BO68" s="76">
        <v>1</v>
      </c>
      <c r="BP68" s="207"/>
      <c r="BQ68" s="59"/>
      <c r="BR68" s="284" t="s">
        <v>222</v>
      </c>
      <c r="BS68" s="114" t="s">
        <v>1407</v>
      </c>
      <c r="BT68" s="102" t="s">
        <v>29</v>
      </c>
      <c r="BU68" s="69">
        <f t="shared" si="26"/>
        <v>12</v>
      </c>
      <c r="BV68" s="69">
        <f t="shared" si="27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37" t="s">
        <v>86</v>
      </c>
      <c r="CP68" s="138" t="s">
        <v>87</v>
      </c>
      <c r="CQ68" s="102" t="s">
        <v>29</v>
      </c>
      <c r="CR68" s="69">
        <f t="shared" si="28"/>
        <v>1</v>
      </c>
      <c r="CS68" s="69">
        <f t="shared" si="29"/>
        <v>1</v>
      </c>
      <c r="CT68" s="74"/>
      <c r="CU68" s="22" t="s">
        <v>88</v>
      </c>
      <c r="CV68" s="139" t="s">
        <v>89</v>
      </c>
      <c r="CW68" s="131"/>
      <c r="CX68" s="131"/>
      <c r="CY68" s="140" t="s">
        <v>3</v>
      </c>
      <c r="CZ68" s="141">
        <v>2</v>
      </c>
      <c r="DA68" s="131"/>
      <c r="DB68" s="131"/>
      <c r="DC68" s="131"/>
      <c r="DD68" s="131"/>
      <c r="DE68" s="131"/>
      <c r="DF68" s="131"/>
      <c r="DG68" s="131"/>
      <c r="DH68" s="131"/>
      <c r="DI68" s="142">
        <v>1</v>
      </c>
      <c r="DJ68" s="68"/>
    </row>
    <row r="69" spans="1:115" s="62" customFormat="1" ht="223.2" customHeight="1" outlineLevel="1" thickTop="1" thickBot="1" x14ac:dyDescent="0.35">
      <c r="A69" s="284" t="s">
        <v>222</v>
      </c>
      <c r="B69" s="80" t="s">
        <v>1408</v>
      </c>
      <c r="C69" s="102" t="s">
        <v>36</v>
      </c>
      <c r="D69" s="69">
        <f t="shared" si="20"/>
        <v>4</v>
      </c>
      <c r="E69" s="69">
        <f t="shared" si="21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1068" t="s">
        <v>1409</v>
      </c>
      <c r="Z69" s="102" t="s">
        <v>29</v>
      </c>
      <c r="AA69" s="69">
        <f t="shared" si="22"/>
        <v>0</v>
      </c>
      <c r="AB69" s="69">
        <f t="shared" si="23"/>
        <v>0</v>
      </c>
      <c r="AC69" s="677"/>
      <c r="AD69" s="22" t="s">
        <v>45</v>
      </c>
      <c r="AE69" s="676"/>
      <c r="AF69" s="119" t="s">
        <v>42</v>
      </c>
      <c r="AG69" s="173"/>
      <c r="AH69" s="172" t="s">
        <v>57</v>
      </c>
      <c r="AI69" s="155"/>
      <c r="AJ69" s="155"/>
      <c r="AK69" s="155"/>
      <c r="AL69" s="155"/>
      <c r="AM69" s="155"/>
      <c r="AN69" s="155"/>
      <c r="AO69" s="155"/>
      <c r="AP69" s="155"/>
      <c r="AQ69" s="155"/>
      <c r="AR69" s="76">
        <v>1</v>
      </c>
      <c r="AS69" s="77"/>
      <c r="AT69" s="29"/>
      <c r="AU69" s="97" t="s">
        <v>52</v>
      </c>
      <c r="AV69" s="114" t="s">
        <v>1410</v>
      </c>
      <c r="AW69" s="102" t="s">
        <v>29</v>
      </c>
      <c r="AX69" s="69">
        <f t="shared" si="24"/>
        <v>0</v>
      </c>
      <c r="AY69" s="69">
        <f t="shared" si="25"/>
        <v>0</v>
      </c>
      <c r="AZ69" s="103"/>
      <c r="BA69" s="22" t="s">
        <v>45</v>
      </c>
      <c r="BB69" s="70"/>
      <c r="BC69" s="72" t="s">
        <v>42</v>
      </c>
      <c r="BD69" s="110" t="s">
        <v>13</v>
      </c>
      <c r="BE69" s="23"/>
      <c r="BF69" s="155"/>
      <c r="BG69" s="155"/>
      <c r="BH69" s="155"/>
      <c r="BI69" s="1054"/>
      <c r="BJ69" s="301"/>
      <c r="BK69" s="765"/>
      <c r="BL69" s="155"/>
      <c r="BM69" s="155"/>
      <c r="BN69" s="155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6"/>
        <v>0</v>
      </c>
      <c r="BV69" s="69">
        <f t="shared" si="27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37" t="s">
        <v>86</v>
      </c>
      <c r="CP69" s="138" t="s">
        <v>94</v>
      </c>
      <c r="CQ69" s="102" t="s">
        <v>29</v>
      </c>
      <c r="CR69" s="69">
        <f t="shared" si="28"/>
        <v>1</v>
      </c>
      <c r="CS69" s="69">
        <f t="shared" si="29"/>
        <v>1</v>
      </c>
      <c r="CT69" s="131"/>
      <c r="CU69" s="22" t="s">
        <v>63</v>
      </c>
      <c r="CV69" s="139"/>
      <c r="CW69" s="131"/>
      <c r="CX69" s="131"/>
      <c r="CY69" s="140" t="s">
        <v>3</v>
      </c>
      <c r="CZ69" s="141">
        <v>2</v>
      </c>
      <c r="DA69" s="131"/>
      <c r="DB69" s="131"/>
      <c r="DC69" s="131"/>
      <c r="DD69" s="131"/>
      <c r="DE69" s="131"/>
      <c r="DF69" s="131"/>
      <c r="DG69" s="131"/>
      <c r="DH69" s="131"/>
      <c r="DI69" s="76">
        <v>1</v>
      </c>
      <c r="DJ69" s="68"/>
    </row>
    <row r="70" spans="1:115" s="62" customFormat="1" ht="226.95" customHeight="1" outlineLevel="1" thickTop="1" thickBot="1" x14ac:dyDescent="0.35">
      <c r="A70" s="97" t="s">
        <v>52</v>
      </c>
      <c r="B70" s="117" t="s">
        <v>1412</v>
      </c>
      <c r="C70" s="102" t="s">
        <v>36</v>
      </c>
      <c r="D70" s="69">
        <f t="shared" ref="D70:D78" si="30">0.5*(L70+M70+N70)+O70+Q70+2*(R70+S70)</f>
        <v>1</v>
      </c>
      <c r="E70" s="69">
        <f t="shared" ref="E70:E78" si="31">L70*0.5+M70*0.5+N70*0.5+O70+P70+Q70+2*(R70+S70+T70)</f>
        <v>3</v>
      </c>
      <c r="F70" s="23"/>
      <c r="G70" s="22" t="s">
        <v>45</v>
      </c>
      <c r="H70" s="118"/>
      <c r="I70" s="72" t="s">
        <v>42</v>
      </c>
      <c r="J70" s="172"/>
      <c r="K70" s="172" t="s">
        <v>1413</v>
      </c>
      <c r="L70" s="302"/>
      <c r="M70" s="302"/>
      <c r="N70" s="302"/>
      <c r="O70" s="240">
        <v>1</v>
      </c>
      <c r="P70" s="234">
        <v>2</v>
      </c>
      <c r="Q70" s="302"/>
      <c r="R70" s="302"/>
      <c r="S70" s="302"/>
      <c r="T70" s="959"/>
      <c r="U70" s="76">
        <v>1</v>
      </c>
      <c r="V70" s="77"/>
      <c r="W70" s="59"/>
      <c r="X70" s="1066" t="s">
        <v>1403</v>
      </c>
      <c r="Y70" s="98" t="s">
        <v>1414</v>
      </c>
      <c r="Z70" s="102" t="s">
        <v>29</v>
      </c>
      <c r="AA70" s="69">
        <f t="shared" si="22"/>
        <v>0</v>
      </c>
      <c r="AB70" s="69">
        <f t="shared" si="23"/>
        <v>0</v>
      </c>
      <c r="AC70" s="131"/>
      <c r="AD70" s="22" t="s">
        <v>45</v>
      </c>
      <c r="AE70" s="132"/>
      <c r="AF70" s="131"/>
      <c r="AG70" s="131"/>
      <c r="AH70" s="178"/>
      <c r="AI70" s="314"/>
      <c r="AJ70" s="314"/>
      <c r="AK70" s="314"/>
      <c r="AL70" s="314"/>
      <c r="AM70" s="314"/>
      <c r="AN70" s="314"/>
      <c r="AO70" s="314"/>
      <c r="AP70" s="314"/>
      <c r="AQ70" s="314"/>
      <c r="AR70" s="133">
        <v>1</v>
      </c>
      <c r="AS70" s="131"/>
      <c r="AT70" s="29"/>
      <c r="AU70" s="97" t="s">
        <v>52</v>
      </c>
      <c r="AV70" s="387" t="s">
        <v>1415</v>
      </c>
      <c r="AW70" s="102" t="s">
        <v>29</v>
      </c>
      <c r="AX70" s="69">
        <f t="shared" si="24"/>
        <v>0</v>
      </c>
      <c r="AY70" s="69">
        <f t="shared" si="25"/>
        <v>0</v>
      </c>
      <c r="AZ70" s="158"/>
      <c r="BA70" s="22" t="s">
        <v>45</v>
      </c>
      <c r="BB70" s="145"/>
      <c r="BC70" s="145"/>
      <c r="BD70" s="110" t="s">
        <v>13</v>
      </c>
      <c r="BE70" s="22" t="s">
        <v>91</v>
      </c>
      <c r="BF70" s="22"/>
      <c r="BG70" s="22"/>
      <c r="BH70" s="22"/>
      <c r="BI70" s="22"/>
      <c r="BJ70" s="22"/>
      <c r="BK70" s="22"/>
      <c r="BL70" s="22"/>
      <c r="BM70" s="22"/>
      <c r="BN70" s="22"/>
      <c r="BO70" s="76">
        <v>1</v>
      </c>
      <c r="BP70" s="77"/>
      <c r="BQ70" s="59"/>
      <c r="BR70" s="656" t="s">
        <v>140</v>
      </c>
      <c r="BS70" s="80" t="s">
        <v>1416</v>
      </c>
      <c r="BT70" s="68" t="s">
        <v>36</v>
      </c>
      <c r="BU70" s="69">
        <f t="shared" si="26"/>
        <v>1</v>
      </c>
      <c r="BV70" s="69">
        <f t="shared" si="27"/>
        <v>1</v>
      </c>
      <c r="BW70" s="103"/>
      <c r="BX70" s="22" t="s">
        <v>68</v>
      </c>
      <c r="BY70" s="70"/>
      <c r="BZ70" s="118"/>
      <c r="CA70" s="73"/>
      <c r="CB70" s="23" t="s">
        <v>96</v>
      </c>
      <c r="CC70" s="155"/>
      <c r="CD70" s="155"/>
      <c r="CE70" s="318"/>
      <c r="CF70" s="85">
        <v>1</v>
      </c>
      <c r="CG70" s="155"/>
      <c r="CH70" s="155"/>
      <c r="CI70" s="155"/>
      <c r="CJ70" s="155"/>
      <c r="CK70" s="155"/>
      <c r="CL70" s="76">
        <v>1</v>
      </c>
      <c r="CM70" s="241"/>
      <c r="CO70" s="137" t="s">
        <v>86</v>
      </c>
      <c r="CP70" s="130" t="s">
        <v>101</v>
      </c>
      <c r="CQ70" s="102" t="s">
        <v>29</v>
      </c>
      <c r="CR70" s="69">
        <f t="shared" si="28"/>
        <v>2</v>
      </c>
      <c r="CS70" s="69">
        <f t="shared" si="29"/>
        <v>2</v>
      </c>
      <c r="CT70" s="74"/>
      <c r="CU70" s="22" t="s">
        <v>88</v>
      </c>
      <c r="CV70" s="139" t="s">
        <v>89</v>
      </c>
      <c r="CW70" s="131"/>
      <c r="CX70" s="131"/>
      <c r="CY70" s="140" t="s">
        <v>3</v>
      </c>
      <c r="CZ70" s="141">
        <v>4</v>
      </c>
      <c r="DA70" s="131"/>
      <c r="DB70" s="131"/>
      <c r="DC70" s="131"/>
      <c r="DD70" s="131"/>
      <c r="DE70" s="131"/>
      <c r="DF70" s="131"/>
      <c r="DG70" s="131"/>
      <c r="DH70" s="131"/>
      <c r="DI70" s="142">
        <v>1</v>
      </c>
      <c r="DJ70" s="68"/>
    </row>
    <row r="71" spans="1:115" s="62" customFormat="1" ht="203.4" customHeight="1" outlineLevel="1" thickTop="1" thickBot="1" x14ac:dyDescent="0.3">
      <c r="A71" s="97" t="s">
        <v>52</v>
      </c>
      <c r="B71" s="117" t="s">
        <v>791</v>
      </c>
      <c r="C71" s="68" t="s">
        <v>36</v>
      </c>
      <c r="D71" s="69">
        <f t="shared" si="30"/>
        <v>6</v>
      </c>
      <c r="E71" s="69">
        <f t="shared" si="31"/>
        <v>8</v>
      </c>
      <c r="F71" s="82"/>
      <c r="G71" s="22" t="s">
        <v>63</v>
      </c>
      <c r="H71" s="70"/>
      <c r="I71" s="70"/>
      <c r="J71" s="73"/>
      <c r="K71" s="23" t="s">
        <v>312</v>
      </c>
      <c r="L71" s="160"/>
      <c r="M71" s="160"/>
      <c r="N71" s="160"/>
      <c r="O71" s="84">
        <v>4</v>
      </c>
      <c r="P71" s="160"/>
      <c r="Q71" s="160"/>
      <c r="R71" s="84">
        <v>1</v>
      </c>
      <c r="S71" s="160"/>
      <c r="T71" s="86">
        <v>1</v>
      </c>
      <c r="U71" s="76">
        <v>1</v>
      </c>
      <c r="V71" s="190"/>
      <c r="W71" s="59"/>
      <c r="X71" s="1066" t="s">
        <v>1403</v>
      </c>
      <c r="Y71" s="114" t="s">
        <v>1417</v>
      </c>
      <c r="Z71" s="102" t="s">
        <v>29</v>
      </c>
      <c r="AA71" s="69">
        <f t="shared" si="22"/>
        <v>0</v>
      </c>
      <c r="AB71" s="69">
        <f t="shared" si="23"/>
        <v>0</v>
      </c>
      <c r="AC71" s="167"/>
      <c r="AD71" s="1056" t="s">
        <v>77</v>
      </c>
      <c r="AE71" s="411" t="s">
        <v>50</v>
      </c>
      <c r="AF71" s="74"/>
      <c r="AG71" s="73"/>
      <c r="AH71" s="172" t="s">
        <v>57</v>
      </c>
      <c r="AI71" s="155"/>
      <c r="AJ71" s="155"/>
      <c r="AK71" s="155"/>
      <c r="AL71" s="155"/>
      <c r="AM71" s="155"/>
      <c r="AN71" s="155"/>
      <c r="AO71" s="155"/>
      <c r="AP71" s="155"/>
      <c r="AQ71" s="155"/>
      <c r="AR71" s="76">
        <v>1</v>
      </c>
      <c r="AS71" s="77"/>
      <c r="AT71" s="29"/>
      <c r="AU71" s="97" t="s">
        <v>52</v>
      </c>
      <c r="AV71" s="117" t="s">
        <v>1418</v>
      </c>
      <c r="AW71" s="102" t="s">
        <v>29</v>
      </c>
      <c r="AX71" s="69">
        <f t="shared" si="24"/>
        <v>0</v>
      </c>
      <c r="AY71" s="69">
        <f t="shared" si="25"/>
        <v>0</v>
      </c>
      <c r="AZ71" s="82"/>
      <c r="BA71" s="22" t="s">
        <v>63</v>
      </c>
      <c r="BB71" s="104"/>
      <c r="BC71" s="74"/>
      <c r="BD71" s="173"/>
      <c r="BE71" s="118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77"/>
      <c r="BQ71" s="59"/>
      <c r="BR71" s="656" t="s">
        <v>140</v>
      </c>
      <c r="BS71" s="1069" t="s">
        <v>1419</v>
      </c>
      <c r="BT71" s="68" t="s">
        <v>36</v>
      </c>
      <c r="BU71" s="69">
        <f t="shared" si="26"/>
        <v>0</v>
      </c>
      <c r="BV71" s="69">
        <f t="shared" si="27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  <c r="CO71" s="237" t="s">
        <v>171</v>
      </c>
      <c r="CP71" s="80" t="s">
        <v>1420</v>
      </c>
      <c r="CQ71" s="68" t="s">
        <v>29</v>
      </c>
      <c r="CR71" s="69">
        <f t="shared" si="28"/>
        <v>1</v>
      </c>
      <c r="CS71" s="69">
        <f t="shared" si="29"/>
        <v>3</v>
      </c>
      <c r="CT71" s="22"/>
      <c r="CU71" s="22" t="s">
        <v>68</v>
      </c>
      <c r="CV71" s="118"/>
      <c r="CW71" s="118"/>
      <c r="CX71" s="173"/>
      <c r="CY71" s="173" t="s">
        <v>780</v>
      </c>
      <c r="CZ71" s="229"/>
      <c r="DA71" s="229"/>
      <c r="DB71" s="229"/>
      <c r="DC71" s="184">
        <v>1</v>
      </c>
      <c r="DD71" s="155"/>
      <c r="DE71" s="1057"/>
      <c r="DF71" s="229"/>
      <c r="DG71" s="229"/>
      <c r="DH71" s="86">
        <v>1</v>
      </c>
      <c r="DI71" s="76">
        <v>1</v>
      </c>
      <c r="DJ71" s="77"/>
    </row>
    <row r="72" spans="1:115" s="62" customFormat="1" ht="236.4" customHeight="1" outlineLevel="1" thickTop="1" thickBot="1" x14ac:dyDescent="0.3">
      <c r="A72" s="97" t="s">
        <v>52</v>
      </c>
      <c r="B72" s="1071" t="s">
        <v>1421</v>
      </c>
      <c r="C72" s="68" t="s">
        <v>93</v>
      </c>
      <c r="D72" s="69">
        <f t="shared" si="30"/>
        <v>2</v>
      </c>
      <c r="E72" s="69">
        <f t="shared" si="31"/>
        <v>2</v>
      </c>
      <c r="F72" s="151"/>
      <c r="G72" s="150" t="s">
        <v>45</v>
      </c>
      <c r="H72" s="149"/>
      <c r="I72" s="151"/>
      <c r="J72" s="1072"/>
      <c r="K72" s="152" t="s">
        <v>1422</v>
      </c>
      <c r="L72" s="950"/>
      <c r="M72" s="950"/>
      <c r="N72" s="950"/>
      <c r="O72" s="153">
        <v>2</v>
      </c>
      <c r="P72" s="950"/>
      <c r="Q72" s="950"/>
      <c r="R72" s="950"/>
      <c r="S72" s="950"/>
      <c r="T72" s="950"/>
      <c r="U72" s="697">
        <v>1</v>
      </c>
      <c r="V72" s="673"/>
      <c r="W72" s="108"/>
      <c r="X72" s="1066" t="s">
        <v>1403</v>
      </c>
      <c r="Y72" s="114" t="s">
        <v>1423</v>
      </c>
      <c r="Z72" s="102" t="s">
        <v>29</v>
      </c>
      <c r="AA72" s="69">
        <f t="shared" si="22"/>
        <v>0</v>
      </c>
      <c r="AB72" s="69">
        <f t="shared" si="23"/>
        <v>2</v>
      </c>
      <c r="AC72" s="677"/>
      <c r="AD72" s="22" t="s">
        <v>45</v>
      </c>
      <c r="AE72" s="676"/>
      <c r="AF72" s="104"/>
      <c r="AG72" s="173"/>
      <c r="AH72" s="173" t="s">
        <v>1424</v>
      </c>
      <c r="AI72" s="155"/>
      <c r="AJ72" s="155"/>
      <c r="AK72" s="155"/>
      <c r="AL72" s="155"/>
      <c r="AM72" s="155"/>
      <c r="AN72" s="155"/>
      <c r="AO72" s="144"/>
      <c r="AP72" s="155"/>
      <c r="AQ72" s="174">
        <v>1</v>
      </c>
      <c r="AR72" s="76">
        <v>1</v>
      </c>
      <c r="AS72" s="77"/>
      <c r="AT72" s="29"/>
      <c r="AU72" s="97" t="s">
        <v>52</v>
      </c>
      <c r="AV72" s="117" t="s">
        <v>1425</v>
      </c>
      <c r="AW72" s="102" t="s">
        <v>29</v>
      </c>
      <c r="AX72" s="69">
        <f t="shared" si="24"/>
        <v>4</v>
      </c>
      <c r="AY72" s="69">
        <f t="shared" si="25"/>
        <v>4</v>
      </c>
      <c r="AZ72" s="103"/>
      <c r="BA72" s="22" t="s">
        <v>45</v>
      </c>
      <c r="BB72" s="70"/>
      <c r="BC72" s="70"/>
      <c r="BD72" s="73"/>
      <c r="BE72" s="23" t="s">
        <v>1426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6"/>
        <v>0.5</v>
      </c>
      <c r="BV72" s="69">
        <f t="shared" si="27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  <c r="CO72" s="237" t="s">
        <v>171</v>
      </c>
      <c r="CP72" s="420" t="s">
        <v>1428</v>
      </c>
      <c r="CQ72" s="68" t="s">
        <v>29</v>
      </c>
      <c r="CR72" s="69">
        <f t="shared" si="28"/>
        <v>0.5</v>
      </c>
      <c r="CS72" s="69">
        <f t="shared" si="29"/>
        <v>0.5</v>
      </c>
      <c r="CT72" s="103"/>
      <c r="CU72" s="22" t="s">
        <v>45</v>
      </c>
      <c r="CV72" s="70"/>
      <c r="CW72" s="70"/>
      <c r="CX72" s="73"/>
      <c r="CY72" s="22" t="s">
        <v>278</v>
      </c>
      <c r="CZ72" s="230"/>
      <c r="DA72" s="84">
        <v>1</v>
      </c>
      <c r="DB72" s="230"/>
      <c r="DC72" s="230"/>
      <c r="DD72" s="230"/>
      <c r="DE72" s="230"/>
      <c r="DF72" s="230"/>
      <c r="DG72" s="230"/>
      <c r="DH72" s="230"/>
      <c r="DI72" s="76">
        <v>1</v>
      </c>
      <c r="DJ72" s="22"/>
    </row>
    <row r="73" spans="1:115" s="62" customFormat="1" ht="247.95" customHeight="1" outlineLevel="1" thickBot="1" x14ac:dyDescent="0.3">
      <c r="A73" s="364" t="s">
        <v>318</v>
      </c>
      <c r="B73" s="1073" t="s">
        <v>1429</v>
      </c>
      <c r="C73" s="102" t="s">
        <v>93</v>
      </c>
      <c r="D73" s="69">
        <f t="shared" si="30"/>
        <v>2</v>
      </c>
      <c r="E73" s="69">
        <f t="shared" si="31"/>
        <v>2</v>
      </c>
      <c r="F73" s="785"/>
      <c r="G73" s="786" t="s">
        <v>68</v>
      </c>
      <c r="H73" s="1161"/>
      <c r="I73" s="768"/>
      <c r="J73" s="787"/>
      <c r="K73" s="787" t="s">
        <v>180</v>
      </c>
      <c r="L73" s="788"/>
      <c r="M73" s="788"/>
      <c r="N73" s="788"/>
      <c r="O73" s="1074"/>
      <c r="P73" s="788"/>
      <c r="Q73" s="788"/>
      <c r="R73" s="789">
        <v>1</v>
      </c>
      <c r="S73" s="788"/>
      <c r="T73" s="1075"/>
      <c r="U73" s="791">
        <v>1</v>
      </c>
      <c r="V73" s="792"/>
      <c r="W73" s="108"/>
      <c r="X73" s="1066" t="s">
        <v>1403</v>
      </c>
      <c r="Y73" s="80" t="s">
        <v>1430</v>
      </c>
      <c r="Z73" s="102" t="s">
        <v>29</v>
      </c>
      <c r="AA73" s="69">
        <f t="shared" si="22"/>
        <v>0</v>
      </c>
      <c r="AB73" s="69">
        <f t="shared" si="23"/>
        <v>0</v>
      </c>
      <c r="AC73" s="677"/>
      <c r="AD73" s="1056" t="s">
        <v>77</v>
      </c>
      <c r="AE73" s="411" t="s">
        <v>50</v>
      </c>
      <c r="AF73" s="72" t="s">
        <v>42</v>
      </c>
      <c r="AG73" s="1076" t="s">
        <v>13</v>
      </c>
      <c r="AH73" s="172" t="s">
        <v>91</v>
      </c>
      <c r="AI73" s="155"/>
      <c r="AJ73" s="144"/>
      <c r="AK73" s="155"/>
      <c r="AL73" s="155"/>
      <c r="AM73" s="155"/>
      <c r="AN73" s="155"/>
      <c r="AO73" s="155"/>
      <c r="AP73" s="155"/>
      <c r="AQ73" s="155"/>
      <c r="AR73" s="76">
        <v>1</v>
      </c>
      <c r="AS73" s="77"/>
      <c r="AT73" s="29"/>
      <c r="AU73" s="1192" t="s">
        <v>267</v>
      </c>
      <c r="AV73" s="1193" t="s">
        <v>1431</v>
      </c>
      <c r="AW73" s="594" t="s">
        <v>29</v>
      </c>
      <c r="AX73" s="552">
        <f t="shared" si="24"/>
        <v>0</v>
      </c>
      <c r="AY73" s="552">
        <f t="shared" si="25"/>
        <v>0</v>
      </c>
      <c r="AZ73" s="1850" t="s">
        <v>1432</v>
      </c>
      <c r="BA73" s="1851"/>
      <c r="BB73" s="1851"/>
      <c r="BC73" s="1851"/>
      <c r="BD73" s="1851"/>
      <c r="BE73" s="1852"/>
      <c r="BF73" s="992"/>
      <c r="BG73" s="992"/>
      <c r="BH73" s="992"/>
      <c r="BI73" s="992"/>
      <c r="BJ73" s="992"/>
      <c r="BK73" s="992"/>
      <c r="BL73" s="992"/>
      <c r="BM73" s="992"/>
      <c r="BN73" s="992"/>
      <c r="BO73" s="1194">
        <v>1</v>
      </c>
      <c r="BP73" s="1160"/>
      <c r="BQ73" s="59"/>
      <c r="BR73" s="656" t="s">
        <v>140</v>
      </c>
      <c r="BS73" s="80" t="s">
        <v>678</v>
      </c>
      <c r="BT73" s="68" t="s">
        <v>36</v>
      </c>
      <c r="BU73" s="69">
        <f t="shared" si="26"/>
        <v>0.5</v>
      </c>
      <c r="BV73" s="69">
        <f t="shared" si="27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  <c r="CO73" s="237" t="s">
        <v>171</v>
      </c>
      <c r="CP73" s="1059" t="s">
        <v>1433</v>
      </c>
      <c r="CQ73" s="68" t="s">
        <v>36</v>
      </c>
      <c r="CR73" s="69">
        <f t="shared" si="28"/>
        <v>2</v>
      </c>
      <c r="CS73" s="69">
        <f t="shared" si="29"/>
        <v>2</v>
      </c>
      <c r="CT73" s="82"/>
      <c r="CU73" s="22" t="s">
        <v>68</v>
      </c>
      <c r="CV73" s="22"/>
      <c r="CW73" s="103"/>
      <c r="CX73" s="172"/>
      <c r="CY73" s="172" t="s">
        <v>57</v>
      </c>
      <c r="CZ73" s="155"/>
      <c r="DA73" s="155"/>
      <c r="DB73" s="155"/>
      <c r="DC73" s="155"/>
      <c r="DD73" s="419"/>
      <c r="DE73" s="144"/>
      <c r="DF73" s="84">
        <v>1</v>
      </c>
      <c r="DG73" s="155"/>
      <c r="DH73" s="155"/>
      <c r="DI73" s="76">
        <v>1</v>
      </c>
      <c r="DJ73" s="190"/>
    </row>
    <row r="74" spans="1:115" s="62" customFormat="1" ht="186.6" customHeight="1" outlineLevel="1" thickBot="1" x14ac:dyDescent="0.45">
      <c r="A74" s="364" t="s">
        <v>318</v>
      </c>
      <c r="B74" s="80" t="s">
        <v>490</v>
      </c>
      <c r="C74" s="68" t="s">
        <v>93</v>
      </c>
      <c r="D74" s="69">
        <f t="shared" si="30"/>
        <v>0</v>
      </c>
      <c r="E74" s="69">
        <f t="shared" si="31"/>
        <v>0</v>
      </c>
      <c r="F74" s="82"/>
      <c r="G74" s="22" t="s">
        <v>63</v>
      </c>
      <c r="H74" s="546"/>
      <c r="I74" s="72" t="s">
        <v>42</v>
      </c>
      <c r="J74" s="173"/>
      <c r="K74" s="23" t="s">
        <v>491</v>
      </c>
      <c r="L74" s="83"/>
      <c r="M74" s="301"/>
      <c r="N74" s="83"/>
      <c r="O74" s="301"/>
      <c r="P74" s="83"/>
      <c r="Q74" s="83"/>
      <c r="R74" s="83"/>
      <c r="S74" s="83"/>
      <c r="T74" s="302"/>
      <c r="U74" s="495">
        <v>1</v>
      </c>
      <c r="V74" s="190"/>
      <c r="W74" s="108"/>
      <c r="X74" s="772" t="s">
        <v>877</v>
      </c>
      <c r="Y74" s="114" t="s">
        <v>1434</v>
      </c>
      <c r="Z74" s="102" t="s">
        <v>29</v>
      </c>
      <c r="AA74" s="69">
        <f t="shared" si="22"/>
        <v>0</v>
      </c>
      <c r="AB74" s="69">
        <f t="shared" si="23"/>
        <v>0</v>
      </c>
      <c r="AC74" s="167"/>
      <c r="AD74" s="22" t="s">
        <v>68</v>
      </c>
      <c r="AE74" s="1077"/>
      <c r="AF74" s="103"/>
      <c r="AG74" s="1076" t="s">
        <v>13</v>
      </c>
      <c r="AH74" s="23" t="s">
        <v>57</v>
      </c>
      <c r="AI74" s="155"/>
      <c r="AJ74" s="155"/>
      <c r="AK74" s="155"/>
      <c r="AL74" s="155"/>
      <c r="AM74" s="155"/>
      <c r="AN74" s="155"/>
      <c r="AO74" s="155"/>
      <c r="AP74" s="155"/>
      <c r="AQ74" s="155"/>
      <c r="AR74" s="76">
        <v>1</v>
      </c>
      <c r="AS74" s="77"/>
      <c r="AT74" s="29"/>
      <c r="AU74" s="1195" t="s">
        <v>674</v>
      </c>
      <c r="AV74" s="1196" t="s">
        <v>1435</v>
      </c>
      <c r="AW74" s="551" t="s">
        <v>29</v>
      </c>
      <c r="AX74" s="552">
        <f t="shared" ref="AX74" si="32">0.5*(BF74+BG74+BH74)+BI74+BK74+2*(BL74+BM74)</f>
        <v>1</v>
      </c>
      <c r="AY74" s="552">
        <f t="shared" ref="AY74" si="33">BF74*0.5+BG74*0.5+BH74*0.5+BI74+BJ74+BK74+2*(BL74+BM74+BN74)</f>
        <v>1</v>
      </c>
      <c r="AZ74" s="1853" t="s">
        <v>1436</v>
      </c>
      <c r="BA74" s="1854"/>
      <c r="BB74" s="1854"/>
      <c r="BC74" s="1854"/>
      <c r="BD74" s="1854"/>
      <c r="BE74" s="1855"/>
      <c r="BF74" s="1000"/>
      <c r="BG74" s="1197"/>
      <c r="BH74" s="1197"/>
      <c r="BI74" s="595">
        <v>1</v>
      </c>
      <c r="BJ74" s="1197"/>
      <c r="BK74" s="1197"/>
      <c r="BL74" s="1197"/>
      <c r="BM74" s="1197"/>
      <c r="BN74" s="1002"/>
      <c r="BO74" s="560">
        <v>1</v>
      </c>
      <c r="BP74" s="989"/>
      <c r="BQ74" s="59"/>
      <c r="BR74" s="656" t="s">
        <v>140</v>
      </c>
      <c r="BS74" s="210" t="s">
        <v>141</v>
      </c>
      <c r="BT74" s="147" t="s">
        <v>36</v>
      </c>
      <c r="BU74" s="148">
        <f t="shared" si="26"/>
        <v>5</v>
      </c>
      <c r="BV74" s="148">
        <f t="shared" si="27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237" t="s">
        <v>171</v>
      </c>
      <c r="CP74" s="117" t="s">
        <v>1437</v>
      </c>
      <c r="CQ74" s="68" t="s">
        <v>36</v>
      </c>
      <c r="CR74" s="69">
        <f t="shared" si="28"/>
        <v>3</v>
      </c>
      <c r="CS74" s="69">
        <f t="shared" si="29"/>
        <v>3</v>
      </c>
      <c r="CT74" s="82"/>
      <c r="CU74" s="22" t="s">
        <v>68</v>
      </c>
      <c r="CV74" s="232"/>
      <c r="CW74" s="72" t="s">
        <v>42</v>
      </c>
      <c r="CX74" s="73"/>
      <c r="CY74" s="23" t="s">
        <v>57</v>
      </c>
      <c r="CZ74" s="302"/>
      <c r="DA74" s="302"/>
      <c r="DB74" s="302"/>
      <c r="DC74" s="84">
        <v>1</v>
      </c>
      <c r="DD74" s="302"/>
      <c r="DE74" s="302"/>
      <c r="DF74" s="84">
        <v>1</v>
      </c>
      <c r="DG74" s="160"/>
      <c r="DH74" s="302"/>
      <c r="DI74" s="76">
        <v>1</v>
      </c>
      <c r="DJ74" s="74"/>
    </row>
    <row r="75" spans="1:115" s="62" customFormat="1" ht="298.95" customHeight="1" outlineLevel="1" thickTop="1" thickBot="1" x14ac:dyDescent="0.45">
      <c r="A75" s="364" t="s">
        <v>318</v>
      </c>
      <c r="B75" s="210" t="s">
        <v>1438</v>
      </c>
      <c r="C75" s="102" t="s">
        <v>93</v>
      </c>
      <c r="D75" s="69">
        <f t="shared" si="30"/>
        <v>2</v>
      </c>
      <c r="E75" s="69">
        <f t="shared" si="31"/>
        <v>4</v>
      </c>
      <c r="F75" s="211"/>
      <c r="G75" s="212" t="s">
        <v>68</v>
      </c>
      <c r="H75" s="759"/>
      <c r="I75" s="214"/>
      <c r="J75" s="205"/>
      <c r="K75" s="755" t="s">
        <v>897</v>
      </c>
      <c r="L75" s="385"/>
      <c r="M75" s="385"/>
      <c r="N75" s="385"/>
      <c r="O75" s="85">
        <v>2</v>
      </c>
      <c r="P75" s="385"/>
      <c r="Q75" s="385"/>
      <c r="R75" s="385"/>
      <c r="S75" s="385"/>
      <c r="T75" s="234">
        <v>1</v>
      </c>
      <c r="U75" s="133">
        <v>1</v>
      </c>
      <c r="V75" s="77"/>
      <c r="W75" s="108"/>
      <c r="X75" s="662" t="s">
        <v>674</v>
      </c>
      <c r="Y75" s="1078" t="s">
        <v>1439</v>
      </c>
      <c r="Z75" s="68" t="s">
        <v>29</v>
      </c>
      <c r="AA75" s="69">
        <f t="shared" si="22"/>
        <v>0</v>
      </c>
      <c r="AB75" s="69">
        <f t="shared" si="23"/>
        <v>0</v>
      </c>
      <c r="AC75" s="74"/>
      <c r="AD75" s="22" t="s">
        <v>68</v>
      </c>
      <c r="AE75" s="74"/>
      <c r="AF75" s="72" t="s">
        <v>42</v>
      </c>
      <c r="AG75" s="74"/>
      <c r="AH75" s="776" t="s">
        <v>193</v>
      </c>
      <c r="AI75" s="390"/>
      <c r="AJ75" s="390"/>
      <c r="AK75" s="390"/>
      <c r="AL75" s="390"/>
      <c r="AM75" s="390"/>
      <c r="AN75" s="390"/>
      <c r="AO75" s="390"/>
      <c r="AP75" s="390"/>
      <c r="AQ75" s="390"/>
      <c r="AR75" s="100">
        <v>1</v>
      </c>
      <c r="AS75" s="74"/>
      <c r="AT75" s="29"/>
      <c r="AV75" s="117" t="s">
        <v>1440</v>
      </c>
      <c r="AW75" s="102" t="s">
        <v>29</v>
      </c>
      <c r="AX75" s="69">
        <f>0.5*(BF75+BG75+BH75)+BI75+BK75+2*(BL75+BM75)</f>
        <v>1</v>
      </c>
      <c r="AY75" s="69">
        <f>BF75*0.5+BG75*0.5+BH75*0.5+BI75+BJ75+BK75+2*(BL75+BM75+BN75)</f>
        <v>1</v>
      </c>
      <c r="AZ75" s="82"/>
      <c r="BA75" s="22" t="s">
        <v>45</v>
      </c>
      <c r="BB75" s="104"/>
      <c r="BC75" s="127"/>
      <c r="BD75" s="173"/>
      <c r="BE75" s="173" t="s">
        <v>1441</v>
      </c>
      <c r="BF75" s="23"/>
      <c r="BG75" s="23"/>
      <c r="BH75" s="23"/>
      <c r="BI75" s="23"/>
      <c r="BJ75" s="23"/>
      <c r="BK75" s="84">
        <v>1</v>
      </c>
      <c r="BL75" s="23"/>
      <c r="BM75" s="23"/>
      <c r="BN75" s="23"/>
      <c r="BO75" s="76">
        <v>1</v>
      </c>
      <c r="BP75" s="77"/>
      <c r="BQ75" s="59"/>
      <c r="BR75" s="656" t="s">
        <v>140</v>
      </c>
      <c r="BS75" s="1069" t="s">
        <v>1442</v>
      </c>
      <c r="BT75" s="102" t="s">
        <v>36</v>
      </c>
      <c r="BU75" s="69">
        <f t="shared" si="26"/>
        <v>2</v>
      </c>
      <c r="BV75" s="69">
        <f t="shared" si="27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 x14ac:dyDescent="0.3">
      <c r="A76" s="364" t="s">
        <v>318</v>
      </c>
      <c r="B76" s="80" t="s">
        <v>1443</v>
      </c>
      <c r="C76" s="68" t="s">
        <v>93</v>
      </c>
      <c r="D76" s="69">
        <f t="shared" si="30"/>
        <v>2</v>
      </c>
      <c r="E76" s="69">
        <f t="shared" si="31"/>
        <v>4</v>
      </c>
      <c r="F76" s="116"/>
      <c r="G76" s="22" t="s">
        <v>68</v>
      </c>
      <c r="H76" s="118"/>
      <c r="I76" s="70"/>
      <c r="J76" s="27"/>
      <c r="K76" s="173" t="s">
        <v>897</v>
      </c>
      <c r="L76" s="302"/>
      <c r="M76" s="302"/>
      <c r="N76" s="302"/>
      <c r="O76" s="302"/>
      <c r="P76" s="302"/>
      <c r="Q76" s="302"/>
      <c r="R76" s="84">
        <v>1</v>
      </c>
      <c r="S76" s="302"/>
      <c r="T76" s="234">
        <v>1</v>
      </c>
      <c r="U76" s="76">
        <v>1</v>
      </c>
      <c r="V76" s="107"/>
      <c r="W76" s="108"/>
      <c r="X76" s="662" t="s">
        <v>674</v>
      </c>
      <c r="Y76" s="114" t="s">
        <v>1444</v>
      </c>
      <c r="Z76" s="102" t="s">
        <v>29</v>
      </c>
      <c r="AA76" s="69">
        <f t="shared" si="22"/>
        <v>0</v>
      </c>
      <c r="AB76" s="69">
        <f t="shared" si="23"/>
        <v>0</v>
      </c>
      <c r="AC76" s="1079"/>
      <c r="AD76" s="22" t="s">
        <v>68</v>
      </c>
      <c r="AE76" s="1080"/>
      <c r="AF76" s="74"/>
      <c r="AG76" s="73"/>
      <c r="AH76" s="23" t="s">
        <v>57</v>
      </c>
      <c r="AI76" s="302"/>
      <c r="AJ76" s="302"/>
      <c r="AK76" s="302"/>
      <c r="AL76" s="302"/>
      <c r="AM76" s="302"/>
      <c r="AN76" s="302"/>
      <c r="AO76" s="302"/>
      <c r="AP76" s="302"/>
      <c r="AQ76" s="302"/>
      <c r="AR76" s="76">
        <v>1</v>
      </c>
      <c r="AS76" s="77"/>
      <c r="AT76" s="108"/>
      <c r="AU76" s="215"/>
      <c r="AV76" s="187" t="s">
        <v>1445</v>
      </c>
      <c r="AW76" s="102" t="s">
        <v>29</v>
      </c>
      <c r="AX76" s="69">
        <f>0.5*(BF76+BG76+BH76)+BI76+BK76+2*(BL76+BM76)</f>
        <v>1</v>
      </c>
      <c r="AY76" s="69">
        <f>BF76*0.5+BG76*0.5+BH76*0.5+BI76+BJ76+BK76+2*(BL76+BM76+BN76)</f>
        <v>3</v>
      </c>
      <c r="AZ76" s="82"/>
      <c r="BA76" s="22" t="s">
        <v>45</v>
      </c>
      <c r="BB76" s="104"/>
      <c r="BC76" s="104"/>
      <c r="BD76" s="173"/>
      <c r="BE76" s="173" t="s">
        <v>1446</v>
      </c>
      <c r="BF76" s="155"/>
      <c r="BG76" s="155"/>
      <c r="BH76" s="155"/>
      <c r="BI76" s="84">
        <v>1</v>
      </c>
      <c r="BJ76" s="155"/>
      <c r="BK76" s="155"/>
      <c r="BL76" s="155"/>
      <c r="BM76" s="155"/>
      <c r="BN76" s="234">
        <v>1</v>
      </c>
      <c r="BO76" s="76">
        <v>1</v>
      </c>
      <c r="BP76" s="225"/>
      <c r="BQ76" s="59"/>
      <c r="BR76" s="656" t="s">
        <v>140</v>
      </c>
      <c r="BS76" s="80" t="s">
        <v>691</v>
      </c>
      <c r="BT76" s="102" t="s">
        <v>36</v>
      </c>
      <c r="BU76" s="69">
        <f t="shared" si="26"/>
        <v>0.5</v>
      </c>
      <c r="BV76" s="69">
        <f t="shared" si="27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 x14ac:dyDescent="0.3">
      <c r="A77" s="364" t="s">
        <v>318</v>
      </c>
      <c r="B77" s="114" t="s">
        <v>1447</v>
      </c>
      <c r="C77" s="102" t="s">
        <v>93</v>
      </c>
      <c r="D77" s="69">
        <f t="shared" si="30"/>
        <v>0</v>
      </c>
      <c r="E77" s="69">
        <f t="shared" si="31"/>
        <v>1</v>
      </c>
      <c r="F77" s="116"/>
      <c r="G77" s="22" t="s">
        <v>45</v>
      </c>
      <c r="H77" s="383"/>
      <c r="I77" s="145"/>
      <c r="J77" s="23"/>
      <c r="K77" s="173" t="s">
        <v>897</v>
      </c>
      <c r="L77" s="302"/>
      <c r="M77" s="302"/>
      <c r="N77" s="302"/>
      <c r="O77" s="302"/>
      <c r="P77" s="234">
        <v>1</v>
      </c>
      <c r="Q77" s="302"/>
      <c r="R77" s="302"/>
      <c r="S77" s="302"/>
      <c r="T77" s="918"/>
      <c r="U77" s="76">
        <v>1</v>
      </c>
      <c r="V77" s="77"/>
      <c r="W77" s="108"/>
      <c r="X77" s="662" t="s">
        <v>674</v>
      </c>
      <c r="Y77" s="114" t="s">
        <v>1448</v>
      </c>
      <c r="Z77" s="102" t="s">
        <v>29</v>
      </c>
      <c r="AA77" s="69">
        <f t="shared" si="22"/>
        <v>0</v>
      </c>
      <c r="AB77" s="69">
        <f t="shared" si="23"/>
        <v>0</v>
      </c>
      <c r="AC77" s="167"/>
      <c r="AD77" s="22" t="s">
        <v>68</v>
      </c>
      <c r="AE77" s="1080"/>
      <c r="AF77" s="74"/>
      <c r="AG77" s="73"/>
      <c r="AH77" s="23" t="s">
        <v>57</v>
      </c>
      <c r="AI77" s="155"/>
      <c r="AJ77" s="155"/>
      <c r="AK77" s="155"/>
      <c r="AL77" s="155"/>
      <c r="AM77" s="155"/>
      <c r="AN77" s="155"/>
      <c r="AO77" s="155"/>
      <c r="AP77" s="155"/>
      <c r="AQ77" s="155"/>
      <c r="AR77" s="76">
        <v>1</v>
      </c>
      <c r="AS77" s="77"/>
      <c r="AT77" s="108"/>
      <c r="AU77" s="215"/>
      <c r="AV77" s="187" t="s">
        <v>65</v>
      </c>
      <c r="AW77" s="68" t="s">
        <v>36</v>
      </c>
      <c r="AX77" s="69">
        <f>0.5*(BF77+BG77+BH77)+BI77+BK77+2*(BL77+BM77)</f>
        <v>6.5</v>
      </c>
      <c r="AY77" s="69">
        <f>BF77*0.5+BG77*0.5+BH77*0.5+BI77+BJ77+BK77+2*(BL77+BM77+BN77)</f>
        <v>6.5</v>
      </c>
      <c r="AZ77" s="116"/>
      <c r="BA77" s="22" t="s">
        <v>63</v>
      </c>
      <c r="BB77" s="22"/>
      <c r="BC77" s="72" t="s">
        <v>42</v>
      </c>
      <c r="BD77" s="82"/>
      <c r="BE77" s="23" t="s">
        <v>66</v>
      </c>
      <c r="BF77" s="84">
        <v>1</v>
      </c>
      <c r="BG77" s="155"/>
      <c r="BH77" s="84">
        <v>6</v>
      </c>
      <c r="BI77" s="155"/>
      <c r="BJ77" s="155"/>
      <c r="BK77" s="84">
        <v>3</v>
      </c>
      <c r="BL77" s="155"/>
      <c r="BM77" s="155"/>
      <c r="BN77" s="155"/>
      <c r="BO77" s="76">
        <v>1</v>
      </c>
      <c r="BP77" s="77"/>
      <c r="BQ77" s="108"/>
      <c r="BR77" s="656" t="s">
        <v>140</v>
      </c>
      <c r="BS77" s="80" t="s">
        <v>700</v>
      </c>
      <c r="BT77" s="102" t="s">
        <v>36</v>
      </c>
      <c r="BU77" s="69">
        <f t="shared" si="26"/>
        <v>0.5</v>
      </c>
      <c r="BV77" s="69">
        <f t="shared" si="27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43" customHeight="1" outlineLevel="1" thickTop="1" thickBot="1" x14ac:dyDescent="0.35">
      <c r="A78" s="364" t="s">
        <v>318</v>
      </c>
      <c r="B78" s="114" t="s">
        <v>921</v>
      </c>
      <c r="C78" s="102" t="s">
        <v>93</v>
      </c>
      <c r="D78" s="69">
        <f t="shared" si="30"/>
        <v>2</v>
      </c>
      <c r="E78" s="69">
        <f t="shared" si="31"/>
        <v>2</v>
      </c>
      <c r="F78" s="116"/>
      <c r="G78" s="22" t="s">
        <v>63</v>
      </c>
      <c r="H78" s="383"/>
      <c r="I78" s="145"/>
      <c r="J78" s="23"/>
      <c r="K78" s="173" t="s">
        <v>922</v>
      </c>
      <c r="L78" s="302"/>
      <c r="M78" s="302"/>
      <c r="N78" s="302"/>
      <c r="O78" s="144"/>
      <c r="P78" s="302"/>
      <c r="Q78" s="494"/>
      <c r="R78" s="84">
        <v>1</v>
      </c>
      <c r="S78" s="781"/>
      <c r="T78" s="302"/>
      <c r="U78" s="156">
        <v>1</v>
      </c>
      <c r="V78" s="77"/>
      <c r="W78" s="108"/>
      <c r="X78" s="662" t="s">
        <v>674</v>
      </c>
      <c r="Y78" s="177" t="s">
        <v>1449</v>
      </c>
      <c r="Z78" s="102" t="s">
        <v>29</v>
      </c>
      <c r="AA78" s="69">
        <f t="shared" si="22"/>
        <v>1</v>
      </c>
      <c r="AB78" s="69">
        <f t="shared" si="23"/>
        <v>3</v>
      </c>
      <c r="AC78" s="167"/>
      <c r="AD78" s="22" t="s">
        <v>68</v>
      </c>
      <c r="AE78" s="663"/>
      <c r="AF78" s="103"/>
      <c r="AG78" s="73"/>
      <c r="AH78" s="23" t="s">
        <v>676</v>
      </c>
      <c r="AI78" s="302"/>
      <c r="AJ78" s="302"/>
      <c r="AK78" s="302"/>
      <c r="AL78" s="302"/>
      <c r="AM78" s="144"/>
      <c r="AN78" s="84">
        <v>1</v>
      </c>
      <c r="AO78" s="144"/>
      <c r="AP78" s="302"/>
      <c r="AQ78" s="174">
        <v>1</v>
      </c>
      <c r="AR78" s="76">
        <v>1</v>
      </c>
      <c r="AS78" s="77"/>
      <c r="AT78" s="10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 s="108"/>
      <c r="BR78" s="656" t="s">
        <v>140</v>
      </c>
      <c r="BS78" s="114" t="s">
        <v>728</v>
      </c>
      <c r="BT78" s="102" t="s">
        <v>93</v>
      </c>
      <c r="BU78" s="69">
        <f t="shared" si="26"/>
        <v>1</v>
      </c>
      <c r="BV78" s="69">
        <f t="shared" si="27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194.4" customHeight="1" outlineLevel="1" thickTop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 s="108"/>
      <c r="X79" s="108"/>
      <c r="Y79" s="116" t="s">
        <v>232</v>
      </c>
      <c r="Z79" s="102" t="s">
        <v>29</v>
      </c>
      <c r="AA79" s="69">
        <f t="shared" si="22"/>
        <v>1</v>
      </c>
      <c r="AB79" s="69">
        <f t="shared" si="23"/>
        <v>1</v>
      </c>
      <c r="AC79" s="116"/>
      <c r="AD79" s="22" t="s">
        <v>233</v>
      </c>
      <c r="AE79" s="173" t="s">
        <v>234</v>
      </c>
      <c r="AF79" s="286"/>
      <c r="AG79" s="287"/>
      <c r="AH79" s="140" t="s">
        <v>3</v>
      </c>
      <c r="AI79" s="84">
        <v>2</v>
      </c>
      <c r="AJ79" s="155"/>
      <c r="AK79" s="155"/>
      <c r="AL79" s="155"/>
      <c r="AM79" s="155"/>
      <c r="AN79" s="155"/>
      <c r="AO79" s="155"/>
      <c r="AP79" s="155"/>
      <c r="AQ79" s="155"/>
      <c r="AR79" s="76">
        <v>1</v>
      </c>
      <c r="AS79" s="225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140</v>
      </c>
      <c r="BS79" s="80" t="s">
        <v>704</v>
      </c>
      <c r="BT79" s="102" t="s">
        <v>93</v>
      </c>
      <c r="BU79" s="69">
        <f t="shared" si="26"/>
        <v>1</v>
      </c>
      <c r="BV79" s="69">
        <f t="shared" si="27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227.4" customHeight="1" outlineLevel="1" x14ac:dyDescent="0.3"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140</v>
      </c>
      <c r="BS80" s="177" t="s">
        <v>708</v>
      </c>
      <c r="BT80" s="102" t="s">
        <v>93</v>
      </c>
      <c r="BU80" s="69">
        <f t="shared" si="26"/>
        <v>1</v>
      </c>
      <c r="BV80" s="69">
        <f t="shared" si="27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Bot="1" x14ac:dyDescent="0.35">
      <c r="A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140</v>
      </c>
      <c r="BS81" s="114" t="s">
        <v>1450</v>
      </c>
      <c r="BT81" s="102" t="s">
        <v>93</v>
      </c>
      <c r="BU81" s="69">
        <f t="shared" si="26"/>
        <v>1</v>
      </c>
      <c r="BV81" s="69">
        <f t="shared" si="27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 x14ac:dyDescent="0.3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635"/>
      <c r="AB82" s="635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140</v>
      </c>
      <c r="BS82" s="114" t="s">
        <v>725</v>
      </c>
      <c r="BT82" s="102" t="s">
        <v>93</v>
      </c>
      <c r="BU82" s="69">
        <f t="shared" si="26"/>
        <v>3</v>
      </c>
      <c r="BV82" s="69">
        <f t="shared" si="27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635"/>
      <c r="AB83" s="635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656" t="s">
        <v>140</v>
      </c>
      <c r="BS83" s="114" t="s">
        <v>1451</v>
      </c>
      <c r="BT83" s="102" t="s">
        <v>93</v>
      </c>
      <c r="BU83" s="69">
        <f t="shared" si="26"/>
        <v>1</v>
      </c>
      <c r="BV83" s="69">
        <f t="shared" si="27"/>
        <v>3</v>
      </c>
      <c r="BW83" s="200"/>
      <c r="BX83" s="22" t="s">
        <v>45</v>
      </c>
      <c r="BY83" s="200"/>
      <c r="BZ83" s="105"/>
      <c r="CA83" s="187"/>
      <c r="CB83" s="23" t="s">
        <v>1452</v>
      </c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7.399999999999999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/>
      <c r="AF88"/>
      <c r="AG8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/>
      <c r="B90" s="39"/>
      <c r="C90" s="535" t="s">
        <v>29</v>
      </c>
      <c r="D90" s="41">
        <f t="shared" ref="D90:D91" ca="1" si="34">0.5*(L90+M90+N90)+O90+Q90+2*(R90+S90)</f>
        <v>7</v>
      </c>
      <c r="E90" s="536">
        <f t="shared" ref="E90:E91" ca="1" si="35">L90*0.5+M90*0.5+N90*0.5+O90+P90+Q90+2*(R90+S90+T90)</f>
        <v>11</v>
      </c>
      <c r="F90" s="43"/>
      <c r="G90" s="43"/>
      <c r="H90" s="43"/>
      <c r="I90" s="43"/>
      <c r="J90" s="43"/>
      <c r="K90" s="43"/>
      <c r="L90" s="44">
        <f ca="1">SUMIFS(L70:L122,C70:C122,C90)</f>
        <v>0</v>
      </c>
      <c r="M90" s="44">
        <f ca="1">SUMIFS(M70:M122,C70:C122,C90)</f>
        <v>0</v>
      </c>
      <c r="N90" s="44">
        <f ca="1">SUMIFS(N70:N122,C70:C122,C90)</f>
        <v>0</v>
      </c>
      <c r="O90" s="44">
        <f ca="1">SUMIFS(O70:O122,C70:C122,C90)</f>
        <v>5</v>
      </c>
      <c r="P90" s="44">
        <f ca="1">SUMIFS(P70:P122,C70:C122,C90)</f>
        <v>2</v>
      </c>
      <c r="Q90" s="44">
        <f ca="1">SUMIFS(Q70:Q122,C70:C122,C90)</f>
        <v>0</v>
      </c>
      <c r="R90" s="44">
        <f ca="1">SUMIFS(R70:R122,C70:C122,C90)</f>
        <v>1</v>
      </c>
      <c r="S90" s="44">
        <f ca="1">SUMIFS(S70:S122,C70:C122,C90)</f>
        <v>0</v>
      </c>
      <c r="T90" s="44">
        <f ca="1">SUMIFS(T70:T122,C70:C122,C90)</f>
        <v>1</v>
      </c>
      <c r="U90" s="45"/>
      <c r="V90" s="46">
        <f>SUM(U70:U122)</f>
        <v>9</v>
      </c>
      <c r="X90" s="38" t="s">
        <v>145</v>
      </c>
      <c r="Y90" s="39" t="s">
        <v>1453</v>
      </c>
      <c r="Z90" s="535" t="s">
        <v>29</v>
      </c>
      <c r="AA90" s="41">
        <f t="shared" ref="AA90:AA100" si="36">0.5*(AI90+AJ90+AK90)+AL90+AN90+2*(AO90+AP90)</f>
        <v>6</v>
      </c>
      <c r="AB90" s="536">
        <f t="shared" ref="AB90:AB100" si="37">AI90*0.5+AJ90*0.5+AK90*0.5+AL90+AM90+AN90+2*(AO90+AP90+AQ90)</f>
        <v>11</v>
      </c>
      <c r="AC90" s="43"/>
      <c r="AD90" s="43"/>
      <c r="AE90" s="43"/>
      <c r="AF90" s="43"/>
      <c r="AG90" s="43"/>
      <c r="AH90" s="43"/>
      <c r="AI90" s="44">
        <f>SUMIFS(AI92:AI116,Z92:Z116,Z90)</f>
        <v>0</v>
      </c>
      <c r="AJ90" s="44">
        <f>SUMIFS(AJ92:AJ116,Z92:Z116,Z90)</f>
        <v>0</v>
      </c>
      <c r="AK90" s="44">
        <f>SUMIFS(AK92:AK116,Z92:Z116,Z90)</f>
        <v>0</v>
      </c>
      <c r="AL90" s="44">
        <f>SUMIFS(AL92:AL116,Z92:Z116,Z90)</f>
        <v>2</v>
      </c>
      <c r="AM90" s="44">
        <f>SUMIFS(AM92:AM116,Z92:Z116,Z90)</f>
        <v>1</v>
      </c>
      <c r="AN90" s="44">
        <f>SUMIFS(AN92:AN116,Z92:Z116,Z90)</f>
        <v>0</v>
      </c>
      <c r="AO90" s="44">
        <f>SUMIFS(AO92:AO116,Z92:Z116,Z90)</f>
        <v>2</v>
      </c>
      <c r="AP90" s="44">
        <f>SUMIFS(AP92:AP116,Z92:Z116,Z90)</f>
        <v>0</v>
      </c>
      <c r="AQ90" s="44">
        <f>SUMIFS(AQ92:AQ116,Z92:Z116,Z90)</f>
        <v>2</v>
      </c>
      <c r="AR90" s="45"/>
      <c r="AS90" s="46">
        <f>SUM(AR92:AR122)</f>
        <v>10</v>
      </c>
      <c r="AU90" s="38" t="s">
        <v>145</v>
      </c>
      <c r="AV90" s="39" t="s">
        <v>1454</v>
      </c>
      <c r="AW90" s="535" t="s">
        <v>29</v>
      </c>
      <c r="AX90" s="41">
        <f t="shared" ref="AX90:AX103" si="38">0.5*(BF90+BG90+BH90)+BI90+BK90+2*(BL90+BM90)</f>
        <v>9.5</v>
      </c>
      <c r="AY90" s="536">
        <f t="shared" ref="AY90:AY103" si="39">BF90*0.5+BG90*0.5+BH90*0.5+BI90+BJ90+BK90+2*(BL90+BM90+BN90)</f>
        <v>11.5</v>
      </c>
      <c r="AZ90" s="43"/>
      <c r="BA90" s="43"/>
      <c r="BB90" s="43"/>
      <c r="BC90" s="43"/>
      <c r="BD90" s="43"/>
      <c r="BE90" s="39"/>
      <c r="BF90" s="44">
        <f>SUMIFS(BF93:BF122,AW93:AW122,AW90)</f>
        <v>3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2</v>
      </c>
      <c r="BL90" s="44">
        <f>SUMIFS(BL93:BL122,AW93:AW122,AW90)</f>
        <v>0</v>
      </c>
      <c r="BM90" s="44">
        <f>SUMIFS(BM93:BM122,AW93:AW122,AW90)</f>
        <v>1</v>
      </c>
      <c r="BN90" s="44">
        <f>SUMIFS(BN93:BN122,AW93:AW122,AW90)</f>
        <v>1</v>
      </c>
      <c r="BO90" s="45"/>
      <c r="BP90" s="46">
        <f>SUM(BO92:BO122)</f>
        <v>11</v>
      </c>
      <c r="BQ90" s="32"/>
      <c r="BR90" s="38" t="s">
        <v>27</v>
      </c>
      <c r="BS90" s="39" t="s">
        <v>1455</v>
      </c>
      <c r="BT90" s="535" t="s">
        <v>29</v>
      </c>
      <c r="BU90" s="41">
        <f t="shared" ref="BU90:BU103" si="40">0.5*(CC90+CD90+CE90)+CF90+CH90+2*(CI90+CJ90)</f>
        <v>0</v>
      </c>
      <c r="BV90" s="536">
        <f t="shared" ref="BV90:BV103" si="41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SUMIFS(CC100:CC122,BT100:BT122,BT90)</f>
        <v>0</v>
      </c>
      <c r="CD90" s="44">
        <f>SUMIFS(CD100:CD122,BT100:BT122,BT90)</f>
        <v>0</v>
      </c>
      <c r="CE90" s="44">
        <f>SUMIFS(CE100:CE122,BT100:BT122,BT90)</f>
        <v>0</v>
      </c>
      <c r="CF90" s="44">
        <f>SUMIFS(CF100:CF122,BT100:BT122,BT90)</f>
        <v>0</v>
      </c>
      <c r="CG90" s="44">
        <f>SUMIFS(CG100:CG122,BT100:BT122,BT90)</f>
        <v>0</v>
      </c>
      <c r="CH90" s="44">
        <f>SUMIFS(CH100:CH122,BT100:BT122,BT90)</f>
        <v>0</v>
      </c>
      <c r="CI90" s="44">
        <f>SUMIFS(CI100:CI122,BT100:BT122,BT90)</f>
        <v>0</v>
      </c>
      <c r="CJ90" s="44">
        <f>SUMIFS(CJ100:CJ122,BT100:BT122,BT90)</f>
        <v>0</v>
      </c>
      <c r="CK90" s="44">
        <f>SUMIFS(CK100:CK122,BT100:BT122,BT90)</f>
        <v>0</v>
      </c>
      <c r="CL90" s="45"/>
      <c r="CM90" s="46">
        <f>SUM(CL92:CL122)</f>
        <v>12</v>
      </c>
      <c r="CO90" s="38" t="s">
        <v>27</v>
      </c>
      <c r="CP90" s="39" t="s">
        <v>732</v>
      </c>
      <c r="CQ90" s="535" t="s">
        <v>29</v>
      </c>
      <c r="CR90" s="41">
        <f t="shared" ref="CR90:CR104" si="42">0.5*(CZ90+DA90+DB90)+DC90+DE90+2*(DF90+DG90)</f>
        <v>10.5</v>
      </c>
      <c r="CS90" s="536">
        <f t="shared" ref="CS90:CS104" si="43">CZ90*0.5+DA90*0.5+DB90*0.5+DC90+DD90+DE90+2*(DF90+DG90+DH90)</f>
        <v>10.5</v>
      </c>
      <c r="CT90" s="43"/>
      <c r="CU90" s="43"/>
      <c r="CV90" s="43"/>
      <c r="CW90" s="43"/>
      <c r="CX90" s="43"/>
      <c r="CY90" s="43"/>
      <c r="CZ90" s="44">
        <f>SUMIFS(CZ93:CZ113,CQ93:CQ113,CQ90)</f>
        <v>2</v>
      </c>
      <c r="DA90" s="44">
        <f>SUMIFS(DA93:DA113,CQ93:CQ113,CQ90)</f>
        <v>1</v>
      </c>
      <c r="DB90" s="44">
        <f>SUMIFS(DB93:DB113,CQ93:CQ113,CQ90)</f>
        <v>0</v>
      </c>
      <c r="DC90" s="44">
        <f>SUMIFS(DC93:DC113,CQ93:CQ113,CQ90)</f>
        <v>2</v>
      </c>
      <c r="DD90" s="44">
        <f>SUMIFS(DD93:DD113,CQ93:CQ113,CQ90)</f>
        <v>0</v>
      </c>
      <c r="DE90" s="44">
        <f>SUMIFS(DE93:DE113,CQ93:CQ113,CQ90)</f>
        <v>1</v>
      </c>
      <c r="DF90" s="44">
        <f>SUMIFS(DF93:DF113,CQ93:CQ113,CQ90)</f>
        <v>1</v>
      </c>
      <c r="DG90" s="44">
        <f>SUMIFS(DG93:DG113,CQ93:CQ113,CQ90)</f>
        <v>2</v>
      </c>
      <c r="DH90" s="44">
        <f>SUMIFS(DH93:DH113,CQ93:CQ113,CQ90)</f>
        <v>0</v>
      </c>
      <c r="DI90" s="45"/>
      <c r="DJ90" s="46">
        <f>SUM(DI92:DI122)</f>
        <v>13</v>
      </c>
    </row>
    <row r="91" spans="1:115" ht="24.6" x14ac:dyDescent="0.3">
      <c r="A91" s="38"/>
      <c r="B91" s="39"/>
      <c r="C91" s="535" t="s">
        <v>36</v>
      </c>
      <c r="D91" s="41">
        <f t="shared" ca="1" si="34"/>
        <v>0</v>
      </c>
      <c r="E91" s="536">
        <f t="shared" ca="1" si="35"/>
        <v>0</v>
      </c>
      <c r="F91" s="39"/>
      <c r="G91" s="39"/>
      <c r="H91" s="39"/>
      <c r="I91" s="39"/>
      <c r="J91" s="39"/>
      <c r="K91" s="39"/>
      <c r="L91" s="44">
        <f ca="1">SUMIFS(L70:L122,C70:C122,C91)</f>
        <v>0</v>
      </c>
      <c r="M91" s="44">
        <f ca="1">SUMIFS(M70:M122,C70:C122,C91)</f>
        <v>0</v>
      </c>
      <c r="N91" s="44">
        <f ca="1">SUMIFS(N70:N122,C70:C122,C91)</f>
        <v>0</v>
      </c>
      <c r="O91" s="44">
        <f ca="1">SUMIFS(O70:O122,C70:C122,C91)</f>
        <v>0</v>
      </c>
      <c r="P91" s="44">
        <f ca="1">SUMIFS(P70:P122,C70:C122,C91)</f>
        <v>0</v>
      </c>
      <c r="Q91" s="44">
        <f ca="1">SUMIFS(Q70:Q122,C70:C122,C91)</f>
        <v>0</v>
      </c>
      <c r="R91" s="44">
        <f ca="1">SUMIFS(R70:R122,C70:C122,C91)</f>
        <v>0</v>
      </c>
      <c r="S91" s="44">
        <f ca="1">SUMIFS(S70:S122,C70:C122,C91)</f>
        <v>0</v>
      </c>
      <c r="T91" s="44">
        <f ca="1">SUMIFS(T70:T122,C70:C122,C91)</f>
        <v>0</v>
      </c>
      <c r="U91" s="45"/>
      <c r="V91" s="46"/>
      <c r="X91" s="38" t="s">
        <v>154</v>
      </c>
      <c r="Y91" s="39"/>
      <c r="Z91" s="535" t="s">
        <v>36</v>
      </c>
      <c r="AA91" s="41">
        <f t="shared" si="36"/>
        <v>0</v>
      </c>
      <c r="AB91" s="536">
        <f t="shared" si="37"/>
        <v>0</v>
      </c>
      <c r="AC91" s="39"/>
      <c r="AD91" s="39"/>
      <c r="AE91" s="39"/>
      <c r="AF91" s="39"/>
      <c r="AG91" s="39"/>
      <c r="AH91" s="39"/>
      <c r="AI91" s="44">
        <f>SUMIFS(AI92:AI116,Z92:Z116,Z91)</f>
        <v>0</v>
      </c>
      <c r="AJ91" s="44">
        <f>SUMIFS(AJ92:AJ116,Z92:Z116,Z91)</f>
        <v>0</v>
      </c>
      <c r="AK91" s="44">
        <f>SUMIFS(AK92:AK116,Z92:Z116,Z91)</f>
        <v>0</v>
      </c>
      <c r="AL91" s="44">
        <f>SUMIFS(AL92:AL116,Z92:Z116,Z91)</f>
        <v>0</v>
      </c>
      <c r="AM91" s="44">
        <f>SUMIFS(AM92:AM116,Z92:Z116,Z91)</f>
        <v>0</v>
      </c>
      <c r="AN91" s="44">
        <f>SUMIFS(AN92:AN116,Z92:Z116,Z91)</f>
        <v>0</v>
      </c>
      <c r="AO91" s="44">
        <f>SUMIFS(AO92:AO116,Z92:Z116,Z91)</f>
        <v>0</v>
      </c>
      <c r="AP91" s="44">
        <f>SUMIFS(AP92:AP116,Z92:Z116,Z91)</f>
        <v>0</v>
      </c>
      <c r="AQ91" s="44">
        <f>SUMIFS(AQ92:AQ116,Z92:Z116,Z91)</f>
        <v>0</v>
      </c>
      <c r="AR91" s="45"/>
      <c r="AS91" s="46"/>
      <c r="AU91" s="38" t="s">
        <v>153</v>
      </c>
      <c r="AV91" s="39"/>
      <c r="AW91" s="535" t="s">
        <v>36</v>
      </c>
      <c r="AX91" s="41">
        <f t="shared" si="38"/>
        <v>0</v>
      </c>
      <c r="AY91" s="536">
        <f t="shared" si="39"/>
        <v>0</v>
      </c>
      <c r="AZ91" s="39"/>
      <c r="BA91" s="39"/>
      <c r="BB91" s="39"/>
      <c r="BC91" s="39"/>
      <c r="BD91" s="39"/>
      <c r="BE91" s="39"/>
      <c r="BF91" s="44">
        <f>SUMIFS(BF93:BF122,AW93:AW122,AW91)</f>
        <v>0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0</v>
      </c>
      <c r="BJ91" s="44">
        <f>SUMIFS(BJ93:BJ122,AW93:AW122,AW91)</f>
        <v>0</v>
      </c>
      <c r="BK91" s="44">
        <f>SUMIFS(BK93:BK122,AW93:AW122,AW91)</f>
        <v>0</v>
      </c>
      <c r="BL91" s="44">
        <f>SUMIFS(BL93:BL122,AW93:AW122,AW91)</f>
        <v>0</v>
      </c>
      <c r="BM91" s="44">
        <f>SUMIFS(BM93:BM122,AW93:AW122,AW91)</f>
        <v>0</v>
      </c>
      <c r="BN91" s="44">
        <f>SUMIFS(BN93:BN122,AW93:AW122,AW91)</f>
        <v>0</v>
      </c>
      <c r="BO91" s="45"/>
      <c r="BP91" s="46"/>
      <c r="BR91" s="38" t="s">
        <v>35</v>
      </c>
      <c r="BS91" s="39"/>
      <c r="BT91" s="535" t="s">
        <v>36</v>
      </c>
      <c r="BU91" s="41">
        <f t="shared" si="40"/>
        <v>0</v>
      </c>
      <c r="BV91" s="536">
        <f t="shared" si="41"/>
        <v>0</v>
      </c>
      <c r="BW91" s="39"/>
      <c r="BX91" s="451"/>
      <c r="BY91" s="39"/>
      <c r="BZ91" s="39"/>
      <c r="CA91" s="39"/>
      <c r="CB91" s="451"/>
      <c r="CC91" s="44">
        <f>SUMIFS(CC100:CC122,BT100:BT122,BT91)</f>
        <v>0</v>
      </c>
      <c r="CD91" s="44">
        <f>SUMIFS(CD100:CD122,BT100:BT122,BT91)</f>
        <v>0</v>
      </c>
      <c r="CE91" s="44">
        <f>SUMIFS(CE100:CE122,BT100:BT122,BT91)</f>
        <v>0</v>
      </c>
      <c r="CF91" s="44">
        <f>SUMIFS(CF100:CF122,BT100:BT122,BT91)</f>
        <v>0</v>
      </c>
      <c r="CG91" s="44">
        <f>SUMIFS(CG100:CG122,BT100:BT122,BT91)</f>
        <v>0</v>
      </c>
      <c r="CH91" s="44">
        <f>SUMIFS(CH100:CH122,BT100:BT122,BT91)</f>
        <v>0</v>
      </c>
      <c r="CI91" s="44">
        <f>SUMIFS(CI100:CI122,BT100:BT122,BT91)</f>
        <v>0</v>
      </c>
      <c r="CJ91" s="44">
        <f>SUMIFS(CJ100:CJ122,BT100:BT122,BT91)</f>
        <v>0</v>
      </c>
      <c r="CK91" s="44">
        <f>SUMIFS(CK100:CK122,BT100:BT122,BT91)</f>
        <v>0</v>
      </c>
      <c r="CL91" s="45"/>
      <c r="CM91" s="46"/>
      <c r="CO91" s="38" t="s">
        <v>35</v>
      </c>
      <c r="CP91" s="39"/>
      <c r="CQ91" s="535" t="s">
        <v>36</v>
      </c>
      <c r="CR91" s="41">
        <f t="shared" si="42"/>
        <v>1</v>
      </c>
      <c r="CS91" s="536">
        <f t="shared" si="43"/>
        <v>1</v>
      </c>
      <c r="CT91" s="39"/>
      <c r="CU91" s="39"/>
      <c r="CV91" s="39"/>
      <c r="CW91" s="39"/>
      <c r="CX91" s="39"/>
      <c r="CY91" s="39"/>
      <c r="CZ91" s="44">
        <f>SUMIFS(CZ93:CZ113,CQ93:CQ113,CQ91)</f>
        <v>2</v>
      </c>
      <c r="DA91" s="44">
        <f>SUMIFS(DA93:DA113,CQ93:CQ113,CQ91)</f>
        <v>0</v>
      </c>
      <c r="DB91" s="44">
        <f>SUMIFS(DB93:DB113,CQ93:CQ113,CQ91)</f>
        <v>0</v>
      </c>
      <c r="DC91" s="44">
        <f>SUMIFS(DC93:DC113,CQ93:CQ113,CQ91)</f>
        <v>0</v>
      </c>
      <c r="DD91" s="44">
        <f>SUMIFS(DD93:DD113,CQ93:CQ113,CQ91)</f>
        <v>0</v>
      </c>
      <c r="DE91" s="44">
        <f>SUMIFS(DE93:DE113,CQ93:CQ113,CQ91)</f>
        <v>0</v>
      </c>
      <c r="DF91" s="44">
        <f>SUMIFS(DF93:DF113,CQ93:CQ113,CQ91)</f>
        <v>0</v>
      </c>
      <c r="DG91" s="44">
        <f>SUMIFS(DG93:DG113,CQ93:CQ113,CQ91)</f>
        <v>0</v>
      </c>
      <c r="DH91" s="44">
        <f>SUMIFS(DH93:DH113,CQ93:CQ113,CQ91)</f>
        <v>0</v>
      </c>
      <c r="DI91" s="45"/>
      <c r="DJ91" s="46"/>
    </row>
    <row r="92" spans="1:115" ht="216.6" customHeight="1" outlineLevel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X92" s="97" t="s">
        <v>52</v>
      </c>
      <c r="Y92" s="130" t="s">
        <v>163</v>
      </c>
      <c r="Z92" s="102" t="s">
        <v>29</v>
      </c>
      <c r="AA92" s="69">
        <f t="shared" si="36"/>
        <v>4</v>
      </c>
      <c r="AB92" s="69">
        <f t="shared" si="37"/>
        <v>4</v>
      </c>
      <c r="AC92" s="99"/>
      <c r="AD92" s="22" t="s">
        <v>54</v>
      </c>
      <c r="AE92" s="99"/>
      <c r="AF92" s="99"/>
      <c r="AG92" s="99"/>
      <c r="AH92" s="225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52</v>
      </c>
      <c r="AV92" s="130" t="s">
        <v>163</v>
      </c>
      <c r="AW92" s="102" t="s">
        <v>29</v>
      </c>
      <c r="AX92" s="69">
        <f t="shared" si="38"/>
        <v>4</v>
      </c>
      <c r="AY92" s="69">
        <f t="shared" si="39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137" t="s">
        <v>86</v>
      </c>
      <c r="BS92" s="278" t="s">
        <v>349</v>
      </c>
      <c r="BT92" s="102" t="s">
        <v>29</v>
      </c>
      <c r="BU92" s="69">
        <f t="shared" si="40"/>
        <v>2</v>
      </c>
      <c r="BV92" s="69">
        <f t="shared" si="41"/>
        <v>2</v>
      </c>
      <c r="BW92" s="222"/>
      <c r="BX92" s="131" t="s">
        <v>63</v>
      </c>
      <c r="BY92" s="74"/>
      <c r="BZ92" s="131"/>
      <c r="CA92" s="131"/>
      <c r="CB92" s="140" t="s">
        <v>3</v>
      </c>
      <c r="CC92" s="141">
        <v>4</v>
      </c>
      <c r="CD92" s="131"/>
      <c r="CE92" s="131"/>
      <c r="CF92" s="131"/>
      <c r="CG92" s="131"/>
      <c r="CH92" s="131"/>
      <c r="CI92" s="131"/>
      <c r="CJ92" s="131"/>
      <c r="CK92" s="131"/>
      <c r="CL92" s="142">
        <v>1</v>
      </c>
      <c r="CM92" s="68"/>
      <c r="CN92" s="108"/>
      <c r="CO92" s="389" t="s">
        <v>365</v>
      </c>
      <c r="CP92" s="816" t="s">
        <v>1456</v>
      </c>
      <c r="CQ92" s="68" t="s">
        <v>29</v>
      </c>
      <c r="CR92" s="102">
        <f t="shared" si="42"/>
        <v>0</v>
      </c>
      <c r="CS92" s="102">
        <f t="shared" si="43"/>
        <v>0</v>
      </c>
      <c r="CT92" s="1082"/>
      <c r="CU92" s="22" t="s">
        <v>45</v>
      </c>
      <c r="CV92" s="909"/>
      <c r="CW92" s="99"/>
      <c r="CX92" s="99"/>
      <c r="CY92" s="131" t="s">
        <v>57</v>
      </c>
      <c r="CZ92" s="403"/>
      <c r="DA92" s="403"/>
      <c r="DB92" s="403"/>
      <c r="DC92" s="403"/>
      <c r="DD92" s="403"/>
      <c r="DE92" s="403"/>
      <c r="DF92" s="403"/>
      <c r="DG92" s="403"/>
      <c r="DH92" s="403"/>
      <c r="DI92" s="76">
        <v>1</v>
      </c>
      <c r="DJ92" s="99"/>
    </row>
    <row r="93" spans="1:115" ht="334.5" customHeight="1" outlineLevel="1" x14ac:dyDescent="0.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X93" s="97" t="s">
        <v>52</v>
      </c>
      <c r="Y93" s="117" t="s">
        <v>1457</v>
      </c>
      <c r="Z93" s="102" t="s">
        <v>29</v>
      </c>
      <c r="AA93" s="69">
        <f t="shared" si="36"/>
        <v>0</v>
      </c>
      <c r="AB93" s="69">
        <f t="shared" si="37"/>
        <v>0</v>
      </c>
      <c r="AC93" s="3"/>
      <c r="AD93" s="22" t="s">
        <v>63</v>
      </c>
      <c r="AE93" s="1083"/>
      <c r="AF93" s="119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76">
        <v>2</v>
      </c>
      <c r="AS93" s="77"/>
      <c r="AU93" s="97" t="s">
        <v>52</v>
      </c>
      <c r="AV93" s="413" t="s">
        <v>1458</v>
      </c>
      <c r="AW93" s="102" t="s">
        <v>29</v>
      </c>
      <c r="AX93" s="69">
        <f t="shared" si="38"/>
        <v>4</v>
      </c>
      <c r="AY93" s="69">
        <f t="shared" si="39"/>
        <v>4</v>
      </c>
      <c r="AZ93" s="22"/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 s="389" t="s">
        <v>365</v>
      </c>
      <c r="BS93" s="816" t="s">
        <v>1459</v>
      </c>
      <c r="BT93" s="68" t="s">
        <v>29</v>
      </c>
      <c r="BU93" s="102">
        <f t="shared" si="40"/>
        <v>0</v>
      </c>
      <c r="BV93" s="102">
        <f t="shared" si="41"/>
        <v>0</v>
      </c>
      <c r="BW93" s="1082"/>
      <c r="BX93" s="22" t="s">
        <v>45</v>
      </c>
      <c r="BY93" s="1084"/>
      <c r="BZ93" s="99"/>
      <c r="CA93" s="99"/>
      <c r="CB93" s="172" t="s">
        <v>57</v>
      </c>
      <c r="CC93" s="403"/>
      <c r="CD93" s="403"/>
      <c r="CE93" s="403"/>
      <c r="CF93" s="403"/>
      <c r="CG93" s="403"/>
      <c r="CH93" s="403"/>
      <c r="CI93" s="403"/>
      <c r="CJ93" s="403"/>
      <c r="CK93" s="403"/>
      <c r="CL93" s="76">
        <v>1</v>
      </c>
      <c r="CM93" s="99"/>
      <c r="CN93" s="108"/>
      <c r="CO93" s="389" t="s">
        <v>365</v>
      </c>
      <c r="CP93" s="98" t="s">
        <v>742</v>
      </c>
      <c r="CQ93" s="68" t="s">
        <v>29</v>
      </c>
      <c r="CR93" s="69">
        <f t="shared" si="42"/>
        <v>2.5</v>
      </c>
      <c r="CS93" s="69">
        <f t="shared" si="43"/>
        <v>2.5</v>
      </c>
      <c r="CT93" s="74"/>
      <c r="CU93" s="225" t="s">
        <v>63</v>
      </c>
      <c r="CV93" s="140" t="s">
        <v>3</v>
      </c>
      <c r="CW93" s="74"/>
      <c r="CX93" s="74"/>
      <c r="CY93" s="131" t="s">
        <v>743</v>
      </c>
      <c r="CZ93" s="85">
        <v>1</v>
      </c>
      <c r="DA93" s="318"/>
      <c r="DB93" s="390"/>
      <c r="DC93" s="318"/>
      <c r="DD93" s="390"/>
      <c r="DE93" s="390"/>
      <c r="DF93" s="85">
        <v>1</v>
      </c>
      <c r="DG93" s="406"/>
      <c r="DH93" s="708"/>
      <c r="DI93" s="156">
        <v>1</v>
      </c>
      <c r="DJ93" s="74"/>
    </row>
    <row r="94" spans="1:115" ht="203.4" customHeight="1" outlineLevel="1" thickBot="1" x14ac:dyDescent="0.4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X94" s="97" t="s">
        <v>52</v>
      </c>
      <c r="Y94" s="668" t="s">
        <v>1460</v>
      </c>
      <c r="Z94" s="102" t="s">
        <v>29</v>
      </c>
      <c r="AA94" s="69">
        <f t="shared" si="36"/>
        <v>0</v>
      </c>
      <c r="AB94" s="69">
        <f t="shared" si="37"/>
        <v>0</v>
      </c>
      <c r="AC94" s="82"/>
      <c r="AD94" s="22" t="s">
        <v>63</v>
      </c>
      <c r="AE94" s="103"/>
      <c r="AF94" s="103"/>
      <c r="AG94" s="82"/>
      <c r="AH94" s="22" t="s">
        <v>549</v>
      </c>
      <c r="AI94" s="155"/>
      <c r="AJ94" s="155"/>
      <c r="AK94" s="155"/>
      <c r="AL94" s="155"/>
      <c r="AM94" s="155"/>
      <c r="AN94" s="155"/>
      <c r="AO94" s="155"/>
      <c r="AP94" s="155"/>
      <c r="AQ94" s="155"/>
      <c r="AR94" s="76">
        <v>1</v>
      </c>
      <c r="AS94" s="77"/>
      <c r="AU94" s="97" t="s">
        <v>52</v>
      </c>
      <c r="AV94" s="413" t="s">
        <v>1461</v>
      </c>
      <c r="AW94" s="102" t="s">
        <v>29</v>
      </c>
      <c r="AX94" s="69">
        <f t="shared" si="38"/>
        <v>1</v>
      </c>
      <c r="AY94" s="69">
        <f t="shared" si="39"/>
        <v>1</v>
      </c>
      <c r="AZ94" s="22"/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816" t="s">
        <v>1462</v>
      </c>
      <c r="BT94" s="68" t="s">
        <v>29</v>
      </c>
      <c r="BU94" s="102">
        <f t="shared" si="40"/>
        <v>0</v>
      </c>
      <c r="BV94" s="102">
        <f t="shared" si="41"/>
        <v>0</v>
      </c>
      <c r="BW94" s="1082"/>
      <c r="BX94" s="22" t="s">
        <v>45</v>
      </c>
      <c r="BY94" s="1084"/>
      <c r="BZ94" s="99"/>
      <c r="CA94" s="99"/>
      <c r="CB94" s="172" t="s">
        <v>57</v>
      </c>
      <c r="CC94" s="403"/>
      <c r="CD94" s="403"/>
      <c r="CE94" s="403"/>
      <c r="CF94" s="403"/>
      <c r="CG94" s="403"/>
      <c r="CH94" s="403"/>
      <c r="CI94" s="403"/>
      <c r="CJ94" s="403"/>
      <c r="CK94" s="403"/>
      <c r="CL94" s="76">
        <v>1</v>
      </c>
      <c r="CM94" s="99"/>
      <c r="CN94" s="108"/>
      <c r="CO94" s="389" t="s">
        <v>365</v>
      </c>
      <c r="CP94" s="98" t="s">
        <v>1172</v>
      </c>
      <c r="CQ94" s="68" t="s">
        <v>29</v>
      </c>
      <c r="CR94" s="69">
        <f t="shared" si="42"/>
        <v>0</v>
      </c>
      <c r="CS94" s="69">
        <f t="shared" si="43"/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228">
        <v>1</v>
      </c>
      <c r="DJ94" s="74"/>
    </row>
    <row r="95" spans="1:115" ht="268.35000000000002" customHeight="1" outlineLevel="1" thickTop="1" thickBot="1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X95" s="97" t="s">
        <v>52</v>
      </c>
      <c r="Y95" s="391" t="s">
        <v>1463</v>
      </c>
      <c r="Z95" s="102" t="s">
        <v>29</v>
      </c>
      <c r="AA95" s="69">
        <f t="shared" si="36"/>
        <v>1</v>
      </c>
      <c r="AB95" s="69">
        <f t="shared" si="37"/>
        <v>1</v>
      </c>
      <c r="AC95" s="268"/>
      <c r="AD95" s="393" t="s">
        <v>45</v>
      </c>
      <c r="AE95" s="393"/>
      <c r="AF95" s="393"/>
      <c r="AG95" s="268"/>
      <c r="AH95" s="268" t="s">
        <v>83</v>
      </c>
      <c r="AI95" s="660"/>
      <c r="AJ95" s="660"/>
      <c r="AK95" s="660"/>
      <c r="AL95" s="641">
        <v>1</v>
      </c>
      <c r="AM95" s="660"/>
      <c r="AN95" s="660"/>
      <c r="AO95" s="660"/>
      <c r="AP95" s="660"/>
      <c r="AQ95" s="660"/>
      <c r="AR95" s="76">
        <v>1</v>
      </c>
      <c r="AS95" s="77"/>
      <c r="AU95" s="97" t="s">
        <v>52</v>
      </c>
      <c r="AV95" s="387" t="s">
        <v>1464</v>
      </c>
      <c r="AW95" s="102" t="s">
        <v>29</v>
      </c>
      <c r="AX95" s="69">
        <f t="shared" si="38"/>
        <v>1</v>
      </c>
      <c r="AY95" s="69">
        <f t="shared" si="39"/>
        <v>3</v>
      </c>
      <c r="BA95" s="22" t="s">
        <v>68</v>
      </c>
      <c r="BB95" s="22"/>
      <c r="BC95" s="70"/>
      <c r="BD95" s="73"/>
      <c r="BE95" s="23" t="s">
        <v>871</v>
      </c>
      <c r="BK95" s="216">
        <v>1</v>
      </c>
      <c r="BN95" s="174">
        <v>1</v>
      </c>
      <c r="BO95" s="76">
        <v>1</v>
      </c>
      <c r="BP95" s="77"/>
      <c r="BR95" s="389" t="s">
        <v>365</v>
      </c>
      <c r="BS95" s="848" t="s">
        <v>1465</v>
      </c>
      <c r="BT95" s="68" t="s">
        <v>29</v>
      </c>
      <c r="BU95" s="102">
        <f t="shared" si="40"/>
        <v>0</v>
      </c>
      <c r="BV95" s="102">
        <f t="shared" si="41"/>
        <v>0</v>
      </c>
      <c r="BW95" s="1082"/>
      <c r="BX95" s="22" t="s">
        <v>45</v>
      </c>
      <c r="BY95" s="74"/>
      <c r="BZ95" s="74"/>
      <c r="CA95" s="74"/>
      <c r="CB95" s="131" t="s">
        <v>193</v>
      </c>
      <c r="CC95" s="403"/>
      <c r="CD95" s="403"/>
      <c r="CE95" s="403"/>
      <c r="CF95" s="403"/>
      <c r="CG95" s="403"/>
      <c r="CH95" s="403"/>
      <c r="CI95" s="403"/>
      <c r="CJ95" s="403"/>
      <c r="CK95" s="711"/>
      <c r="CL95" s="100">
        <v>1</v>
      </c>
      <c r="CM95" s="74"/>
      <c r="CN95" s="108"/>
      <c r="CO95" s="389" t="s">
        <v>365</v>
      </c>
      <c r="CP95" s="848" t="s">
        <v>1466</v>
      </c>
      <c r="CQ95" s="68" t="s">
        <v>29</v>
      </c>
      <c r="CR95" s="102">
        <f t="shared" si="42"/>
        <v>1</v>
      </c>
      <c r="CS95" s="102">
        <f t="shared" si="43"/>
        <v>1</v>
      </c>
      <c r="CT95" s="1085"/>
      <c r="CU95" s="22" t="s">
        <v>45</v>
      </c>
      <c r="CV95" s="1086"/>
      <c r="CW95" s="119" t="s">
        <v>42</v>
      </c>
      <c r="CX95" s="172"/>
      <c r="CY95" s="104" t="s">
        <v>83</v>
      </c>
      <c r="CZ95" s="155"/>
      <c r="DA95" s="155"/>
      <c r="DB95" s="155"/>
      <c r="DC95" s="84">
        <v>1</v>
      </c>
      <c r="DD95" s="155"/>
      <c r="DE95" s="155"/>
      <c r="DF95" s="155"/>
      <c r="DG95" s="155"/>
      <c r="DH95" s="155"/>
      <c r="DI95" s="76">
        <v>1</v>
      </c>
      <c r="DJ95" s="251"/>
    </row>
    <row r="96" spans="1:115" ht="393" customHeight="1" outlineLevel="1" thickTop="1" thickBot="1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X96" s="97" t="s">
        <v>52</v>
      </c>
      <c r="Y96" s="1087" t="s">
        <v>1467</v>
      </c>
      <c r="Z96" s="102" t="s">
        <v>29</v>
      </c>
      <c r="AA96" s="69">
        <f t="shared" si="36"/>
        <v>0</v>
      </c>
      <c r="AB96" s="69">
        <f t="shared" si="37"/>
        <v>4</v>
      </c>
      <c r="AC96" s="447"/>
      <c r="AD96" s="624" t="s">
        <v>45</v>
      </c>
      <c r="AE96" s="104"/>
      <c r="AF96" s="72" t="s">
        <v>42</v>
      </c>
      <c r="AG96" s="73"/>
      <c r="AH96" s="23" t="s">
        <v>592</v>
      </c>
      <c r="AI96" s="155"/>
      <c r="AJ96" s="155"/>
      <c r="AK96" s="155"/>
      <c r="AL96" s="155"/>
      <c r="AM96" s="155"/>
      <c r="AN96" s="155"/>
      <c r="AO96" s="155"/>
      <c r="AP96" s="155"/>
      <c r="AQ96" s="86">
        <v>2</v>
      </c>
      <c r="AR96" s="76">
        <v>1</v>
      </c>
      <c r="AS96" s="673"/>
      <c r="AU96" s="97" t="s">
        <v>52</v>
      </c>
      <c r="AV96" s="138" t="s">
        <v>1468</v>
      </c>
      <c r="AW96" s="68" t="s">
        <v>29</v>
      </c>
      <c r="AX96" s="69">
        <f t="shared" si="38"/>
        <v>3.5</v>
      </c>
      <c r="AY96" s="69">
        <f t="shared" si="39"/>
        <v>3.5</v>
      </c>
      <c r="AZ96" s="74"/>
      <c r="BA96" s="407" t="s">
        <v>63</v>
      </c>
      <c r="BB96" s="74"/>
      <c r="BC96" s="74"/>
      <c r="BD96" s="74"/>
      <c r="BE96" s="140" t="s">
        <v>3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 s="389" t="s">
        <v>365</v>
      </c>
      <c r="BS96" s="848" t="s">
        <v>1469</v>
      </c>
      <c r="BT96" s="68" t="s">
        <v>29</v>
      </c>
      <c r="BU96" s="102">
        <f t="shared" si="40"/>
        <v>1</v>
      </c>
      <c r="BV96" s="102">
        <f t="shared" si="41"/>
        <v>3</v>
      </c>
      <c r="BW96" s="1085"/>
      <c r="BX96" s="22" t="s">
        <v>45</v>
      </c>
      <c r="BY96" s="1090"/>
      <c r="BZ96" s="72" t="s">
        <v>42</v>
      </c>
      <c r="CA96" s="82"/>
      <c r="CB96" s="22" t="s">
        <v>83</v>
      </c>
      <c r="CC96" s="302"/>
      <c r="CD96" s="302"/>
      <c r="CE96" s="302"/>
      <c r="CF96" s="240">
        <v>1</v>
      </c>
      <c r="CG96" s="959"/>
      <c r="CH96" s="302"/>
      <c r="CI96" s="302"/>
      <c r="CJ96" s="781"/>
      <c r="CK96" s="234">
        <v>1</v>
      </c>
      <c r="CL96" s="156">
        <v>1</v>
      </c>
      <c r="CM96" s="190"/>
      <c r="CN96" s="108"/>
      <c r="CO96" s="389" t="s">
        <v>365</v>
      </c>
      <c r="CP96" s="848" t="s">
        <v>1470</v>
      </c>
      <c r="CQ96" s="68" t="s">
        <v>29</v>
      </c>
      <c r="CR96" s="102">
        <f t="shared" si="42"/>
        <v>1</v>
      </c>
      <c r="CS96" s="102">
        <f t="shared" si="43"/>
        <v>1</v>
      </c>
      <c r="CT96" s="1085"/>
      <c r="CU96" s="22" t="s">
        <v>45</v>
      </c>
      <c r="CV96" s="1086"/>
      <c r="CW96" s="72" t="s">
        <v>42</v>
      </c>
      <c r="CX96" s="172"/>
      <c r="CY96" s="172" t="s">
        <v>1471</v>
      </c>
      <c r="CZ96" s="302"/>
      <c r="DA96" s="302"/>
      <c r="DB96" s="302"/>
      <c r="DC96" s="240">
        <v>1</v>
      </c>
      <c r="DD96" s="302"/>
      <c r="DE96" s="302"/>
      <c r="DF96" s="302"/>
      <c r="DG96" s="302"/>
      <c r="DH96" s="302"/>
      <c r="DI96" s="76">
        <v>1</v>
      </c>
      <c r="DJ96" s="251"/>
    </row>
    <row r="97" spans="1:116" ht="364.2" customHeight="1" outlineLevel="1" thickTop="1" thickBot="1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X97" s="97" t="s">
        <v>52</v>
      </c>
      <c r="Y97" s="1092" t="s">
        <v>1472</v>
      </c>
      <c r="Z97" s="102" t="s">
        <v>29</v>
      </c>
      <c r="AA97" s="69">
        <f t="shared" si="36"/>
        <v>1</v>
      </c>
      <c r="AB97" s="69">
        <f t="shared" si="37"/>
        <v>2</v>
      </c>
      <c r="AC97" s="82"/>
      <c r="AD97" s="22" t="s">
        <v>45</v>
      </c>
      <c r="AE97" s="104"/>
      <c r="AF97" s="22"/>
      <c r="AG97" s="172"/>
      <c r="AH97" s="172" t="s">
        <v>721</v>
      </c>
      <c r="AI97" s="302"/>
      <c r="AJ97" s="302"/>
      <c r="AK97" s="302"/>
      <c r="AL97" s="240">
        <v>1</v>
      </c>
      <c r="AM97" s="86">
        <v>1</v>
      </c>
      <c r="AN97" s="302"/>
      <c r="AO97" s="302"/>
      <c r="AP97" s="302"/>
      <c r="AQ97" s="709"/>
      <c r="AR97" s="76">
        <v>1</v>
      </c>
      <c r="AS97" s="107"/>
      <c r="AU97" s="97" t="s">
        <v>52</v>
      </c>
      <c r="AV97" s="387" t="s">
        <v>1473</v>
      </c>
      <c r="AW97" s="102" t="s">
        <v>36</v>
      </c>
      <c r="AX97" s="69">
        <f t="shared" si="38"/>
        <v>0</v>
      </c>
      <c r="AY97" s="69">
        <f t="shared" si="39"/>
        <v>0</v>
      </c>
      <c r="AZ97" s="158"/>
      <c r="BA97" s="22" t="s">
        <v>45</v>
      </c>
      <c r="BB97" s="204"/>
      <c r="BC97" s="74"/>
      <c r="BD97" s="187"/>
      <c r="BE97" s="23" t="s">
        <v>57</v>
      </c>
      <c r="BO97" s="76">
        <v>1</v>
      </c>
      <c r="BP97" s="22"/>
      <c r="BQ97" s="29"/>
      <c r="BR97" s="389" t="s">
        <v>365</v>
      </c>
      <c r="BS97" s="848" t="s">
        <v>1474</v>
      </c>
      <c r="BT97" s="68" t="s">
        <v>29</v>
      </c>
      <c r="BU97" s="102">
        <f t="shared" si="40"/>
        <v>1</v>
      </c>
      <c r="BV97" s="102">
        <f t="shared" si="41"/>
        <v>2</v>
      </c>
      <c r="BW97" s="1749" t="s">
        <v>1475</v>
      </c>
      <c r="BX97" s="1750"/>
      <c r="BY97" s="1750"/>
      <c r="BZ97" s="1750"/>
      <c r="CA97" s="1750"/>
      <c r="CB97" s="1751"/>
      <c r="CC97" s="302"/>
      <c r="CD97" s="302"/>
      <c r="CE97" s="302"/>
      <c r="CF97" s="1091">
        <v>1</v>
      </c>
      <c r="CG97" s="234">
        <v>1</v>
      </c>
      <c r="CH97" s="494"/>
      <c r="CI97" s="301"/>
      <c r="CJ97" s="302"/>
      <c r="CK97" s="385"/>
      <c r="CL97" s="76">
        <v>1</v>
      </c>
      <c r="CM97" s="251"/>
      <c r="CO97" s="389" t="s">
        <v>365</v>
      </c>
      <c r="CP97" s="848" t="s">
        <v>1476</v>
      </c>
      <c r="CQ97" s="68" t="s">
        <v>29</v>
      </c>
      <c r="CR97" s="102">
        <f t="shared" si="42"/>
        <v>0</v>
      </c>
      <c r="CS97" s="102">
        <f t="shared" si="43"/>
        <v>0</v>
      </c>
      <c r="CT97" s="1085"/>
      <c r="CU97" s="22" t="s">
        <v>45</v>
      </c>
      <c r="CV97" s="232"/>
      <c r="CW97" s="74"/>
      <c r="CX97" s="172"/>
      <c r="CY97" s="172" t="s">
        <v>1477</v>
      </c>
      <c r="CZ97" s="302"/>
      <c r="DA97" s="959"/>
      <c r="DB97" s="302"/>
      <c r="DC97" s="302"/>
      <c r="DD97" s="302"/>
      <c r="DE97" s="302"/>
      <c r="DF97" s="302"/>
      <c r="DG97" s="302"/>
      <c r="DH97" s="302"/>
      <c r="DI97" s="76">
        <v>1</v>
      </c>
      <c r="DJ97" s="251"/>
    </row>
    <row r="98" spans="1:116" ht="217.5" customHeight="1" outlineLevel="1" thickTop="1" thickBot="1" x14ac:dyDescent="0.3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X98" s="97" t="s">
        <v>52</v>
      </c>
      <c r="Y98" s="138" t="s">
        <v>1478</v>
      </c>
      <c r="Z98" s="102" t="s">
        <v>29</v>
      </c>
      <c r="AA98" s="69">
        <f t="shared" si="36"/>
        <v>0</v>
      </c>
      <c r="AB98" s="69">
        <f t="shared" si="37"/>
        <v>0</v>
      </c>
      <c r="AC98" s="74"/>
      <c r="AD98" s="22" t="s">
        <v>68</v>
      </c>
      <c r="AE98" s="74"/>
      <c r="AF98" s="74"/>
      <c r="AG98" s="74"/>
      <c r="AH98" s="131" t="s">
        <v>193</v>
      </c>
      <c r="AI98" s="403"/>
      <c r="AJ98" s="403"/>
      <c r="AK98" s="403"/>
      <c r="AL98" s="403"/>
      <c r="AM98" s="403"/>
      <c r="AN98" s="403"/>
      <c r="AO98" s="403"/>
      <c r="AP98" s="403"/>
      <c r="AQ98" s="403"/>
      <c r="AR98" s="100">
        <v>1</v>
      </c>
      <c r="AS98" s="74"/>
      <c r="AU98" s="97" t="s">
        <v>52</v>
      </c>
      <c r="AV98" s="117" t="s">
        <v>1479</v>
      </c>
      <c r="AW98" s="102" t="s">
        <v>36</v>
      </c>
      <c r="AX98" s="69">
        <f t="shared" si="38"/>
        <v>0</v>
      </c>
      <c r="AY98" s="69">
        <f t="shared" si="39"/>
        <v>0</v>
      </c>
      <c r="AZ98" s="158"/>
      <c r="BA98" s="22" t="s">
        <v>63</v>
      </c>
      <c r="BB98" s="104"/>
      <c r="BC98" s="74"/>
      <c r="BD98" s="187"/>
      <c r="BE98" s="172" t="s">
        <v>364</v>
      </c>
      <c r="BO98" s="76">
        <v>1</v>
      </c>
      <c r="BP98" s="251"/>
      <c r="BQ98" s="29"/>
      <c r="BR98" s="389" t="s">
        <v>365</v>
      </c>
      <c r="BS98" s="420" t="s">
        <v>1480</v>
      </c>
      <c r="BT98" s="720" t="s">
        <v>29</v>
      </c>
      <c r="BU98" s="102">
        <f t="shared" si="40"/>
        <v>1</v>
      </c>
      <c r="BV98" s="102">
        <f t="shared" si="41"/>
        <v>1</v>
      </c>
      <c r="BW98" s="1093"/>
      <c r="BX98" s="22" t="s">
        <v>68</v>
      </c>
      <c r="BY98" s="188"/>
      <c r="BZ98" s="72" t="s">
        <v>42</v>
      </c>
      <c r="CA98" s="721" t="s">
        <v>13</v>
      </c>
      <c r="CB98" s="22" t="s">
        <v>757</v>
      </c>
      <c r="CC98" s="155"/>
      <c r="CD98" s="155"/>
      <c r="CE98" s="155"/>
      <c r="CF98" s="84">
        <v>1</v>
      </c>
      <c r="CG98" s="461"/>
      <c r="CH98" s="155"/>
      <c r="CI98" s="155"/>
      <c r="CJ98" s="155"/>
      <c r="CK98" s="155"/>
      <c r="CL98" s="133">
        <v>1</v>
      </c>
      <c r="CM98" s="431"/>
      <c r="CO98" s="389" t="s">
        <v>365</v>
      </c>
      <c r="CP98" s="848" t="s">
        <v>1481</v>
      </c>
      <c r="CQ98" s="68" t="s">
        <v>29</v>
      </c>
      <c r="CR98" s="102">
        <f t="shared" si="42"/>
        <v>1</v>
      </c>
      <c r="CS98" s="102">
        <f t="shared" si="43"/>
        <v>1</v>
      </c>
      <c r="CT98" s="1085"/>
      <c r="CU98" s="22" t="s">
        <v>45</v>
      </c>
      <c r="CV98" s="232"/>
      <c r="CW98" s="72" t="s">
        <v>42</v>
      </c>
      <c r="CX98" s="735"/>
      <c r="CY98" s="735" t="s">
        <v>1482</v>
      </c>
      <c r="CZ98" s="1094">
        <v>1</v>
      </c>
      <c r="DA98" s="234">
        <v>1</v>
      </c>
      <c r="DB98" s="1095"/>
      <c r="DC98" s="959"/>
      <c r="DD98" s="959"/>
      <c r="DE98" s="959"/>
      <c r="DF98" s="959"/>
      <c r="DG98" s="959"/>
      <c r="DH98" s="959"/>
      <c r="DI98" s="228">
        <v>1</v>
      </c>
      <c r="DJ98" s="190"/>
    </row>
    <row r="99" spans="1:116" ht="224.25" customHeight="1" outlineLevel="1" thickTop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X99" s="97" t="s">
        <v>52</v>
      </c>
      <c r="Y99" s="130" t="s">
        <v>1483</v>
      </c>
      <c r="Z99" s="102" t="s">
        <v>29</v>
      </c>
      <c r="AA99" s="69">
        <f t="shared" si="36"/>
        <v>0</v>
      </c>
      <c r="AB99" s="69">
        <f t="shared" si="37"/>
        <v>0</v>
      </c>
      <c r="AC99" s="131"/>
      <c r="AD99" s="22" t="s">
        <v>45</v>
      </c>
      <c r="AE99" s="131"/>
      <c r="AF99" s="131"/>
      <c r="AG99" s="131"/>
      <c r="AH99" s="172" t="s">
        <v>721</v>
      </c>
      <c r="AI99" s="314"/>
      <c r="AJ99" s="314"/>
      <c r="AK99" s="314"/>
      <c r="AL99" s="314"/>
      <c r="AM99" s="314"/>
      <c r="AN99" s="314"/>
      <c r="AO99" s="314"/>
      <c r="AP99" s="314"/>
      <c r="AQ99" s="314"/>
      <c r="AR99" s="133">
        <v>1</v>
      </c>
      <c r="AS99" s="131"/>
      <c r="AU99" s="97" t="s">
        <v>52</v>
      </c>
      <c r="AV99" s="117" t="s">
        <v>1484</v>
      </c>
      <c r="AW99" s="102" t="s">
        <v>36</v>
      </c>
      <c r="AX99" s="69">
        <f t="shared" si="38"/>
        <v>0</v>
      </c>
      <c r="AY99" s="69">
        <f t="shared" si="39"/>
        <v>0</v>
      </c>
      <c r="AZ99" s="158"/>
      <c r="BA99" s="22" t="s">
        <v>68</v>
      </c>
      <c r="BB99" s="104"/>
      <c r="BC99" s="74"/>
      <c r="BD99" s="187"/>
      <c r="BE99" s="23" t="s">
        <v>57</v>
      </c>
      <c r="BO99" s="76">
        <v>1</v>
      </c>
      <c r="BP99" s="251"/>
      <c r="BR99" s="389" t="s">
        <v>365</v>
      </c>
      <c r="BS99" s="420" t="s">
        <v>1485</v>
      </c>
      <c r="BT99" s="68" t="s">
        <v>29</v>
      </c>
      <c r="BU99" s="102">
        <f t="shared" si="40"/>
        <v>0</v>
      </c>
      <c r="BV99" s="102">
        <f t="shared" si="41"/>
        <v>0</v>
      </c>
      <c r="BW99" s="1085"/>
      <c r="BX99" s="23" t="s">
        <v>45</v>
      </c>
      <c r="BY99" s="1061"/>
      <c r="BZ99" s="72" t="s">
        <v>42</v>
      </c>
      <c r="CA99" s="721" t="s">
        <v>13</v>
      </c>
      <c r="CB99" s="172" t="s">
        <v>1486</v>
      </c>
      <c r="CC99" s="302"/>
      <c r="CD99" s="302"/>
      <c r="CE99" s="302"/>
      <c r="CF99" s="302"/>
      <c r="CG99" s="302"/>
      <c r="CH99" s="302"/>
      <c r="CI99" s="302"/>
      <c r="CJ99" s="302"/>
      <c r="CK99" s="302"/>
      <c r="CL99" s="76">
        <v>1</v>
      </c>
      <c r="CM99" s="190"/>
      <c r="CO99" s="389" t="s">
        <v>365</v>
      </c>
      <c r="CP99" s="1096" t="s">
        <v>1487</v>
      </c>
      <c r="CQ99" s="720" t="s">
        <v>29</v>
      </c>
      <c r="CR99" s="102">
        <f t="shared" si="42"/>
        <v>5</v>
      </c>
      <c r="CS99" s="102">
        <f t="shared" si="43"/>
        <v>5</v>
      </c>
      <c r="CT99" s="1097"/>
      <c r="CU99" s="741" t="s">
        <v>68</v>
      </c>
      <c r="CV99" s="742"/>
      <c r="CW99" s="743"/>
      <c r="CX99" s="110" t="s">
        <v>13</v>
      </c>
      <c r="CY99" s="744" t="s">
        <v>784</v>
      </c>
      <c r="CZ99" s="745"/>
      <c r="DA99" s="1098"/>
      <c r="DB99" s="745"/>
      <c r="DC99" s="745"/>
      <c r="DD99" s="745"/>
      <c r="DE99" s="746">
        <v>1</v>
      </c>
      <c r="DF99" s="745"/>
      <c r="DG99" s="746">
        <v>2</v>
      </c>
      <c r="DH99" s="745"/>
      <c r="DI99" s="133">
        <v>1</v>
      </c>
      <c r="DJ99" s="28"/>
    </row>
    <row r="100" spans="1:116" ht="222" customHeight="1" outlineLevel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X100" s="97" t="s">
        <v>52</v>
      </c>
      <c r="Y100" s="116" t="s">
        <v>1488</v>
      </c>
      <c r="Z100" s="68" t="s">
        <v>29</v>
      </c>
      <c r="AA100" s="69">
        <f t="shared" si="36"/>
        <v>0</v>
      </c>
      <c r="AB100" s="69">
        <f t="shared" si="37"/>
        <v>0</v>
      </c>
      <c r="AC100" s="103"/>
      <c r="AD100" s="22" t="s">
        <v>45</v>
      </c>
      <c r="AE100" s="70"/>
      <c r="AF100" s="70"/>
      <c r="AG100" s="73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6">
        <v>1</v>
      </c>
      <c r="AS100" s="190"/>
      <c r="AT100" s="29"/>
      <c r="AU100" s="97" t="s">
        <v>52</v>
      </c>
      <c r="AV100" s="117" t="s">
        <v>1489</v>
      </c>
      <c r="AW100" s="102" t="s">
        <v>36</v>
      </c>
      <c r="AX100" s="69">
        <f t="shared" si="38"/>
        <v>0</v>
      </c>
      <c r="AY100" s="69">
        <f t="shared" si="39"/>
        <v>0</v>
      </c>
      <c r="AZ100" s="158"/>
      <c r="BA100" s="22" t="s">
        <v>68</v>
      </c>
      <c r="BB100" s="104"/>
      <c r="BC100" s="74"/>
      <c r="BD100" s="187"/>
      <c r="BE100" s="172" t="s">
        <v>57</v>
      </c>
      <c r="BO100" s="76">
        <v>1</v>
      </c>
      <c r="BP100" s="251"/>
      <c r="BR100" s="389" t="s">
        <v>365</v>
      </c>
      <c r="BS100" s="848" t="s">
        <v>1490</v>
      </c>
      <c r="BT100" s="68" t="s">
        <v>29</v>
      </c>
      <c r="BU100" s="102">
        <f t="shared" si="40"/>
        <v>0</v>
      </c>
      <c r="BV100" s="102">
        <f t="shared" si="41"/>
        <v>0</v>
      </c>
      <c r="BW100" s="1085"/>
      <c r="BX100" s="1056" t="s">
        <v>77</v>
      </c>
      <c r="BY100" s="411" t="s">
        <v>50</v>
      </c>
      <c r="BZ100" s="74"/>
      <c r="CA100" s="172"/>
      <c r="CB100" s="172" t="s">
        <v>57</v>
      </c>
      <c r="CC100" s="155"/>
      <c r="CD100" s="155"/>
      <c r="CE100" s="155"/>
      <c r="CF100" s="155"/>
      <c r="CG100" s="155"/>
      <c r="CH100" s="155"/>
      <c r="CI100" s="155"/>
      <c r="CJ100" s="155"/>
      <c r="CK100" s="155"/>
      <c r="CL100" s="76">
        <v>1</v>
      </c>
      <c r="CM100" s="251"/>
      <c r="CO100" s="389" t="s">
        <v>365</v>
      </c>
      <c r="CP100" s="848" t="s">
        <v>1491</v>
      </c>
      <c r="CQ100" s="68" t="s">
        <v>29</v>
      </c>
      <c r="CR100" s="102">
        <f t="shared" si="42"/>
        <v>0</v>
      </c>
      <c r="CS100" s="102">
        <f t="shared" si="43"/>
        <v>0</v>
      </c>
      <c r="CT100" s="1082"/>
      <c r="CU100" s="1056" t="s">
        <v>77</v>
      </c>
      <c r="CV100" s="411" t="s">
        <v>50</v>
      </c>
      <c r="CW100" s="74"/>
      <c r="CX100" s="74"/>
      <c r="CY100" s="225" t="s">
        <v>1492</v>
      </c>
      <c r="CZ100" s="403"/>
      <c r="DA100" s="403"/>
      <c r="DB100" s="403"/>
      <c r="DC100" s="403"/>
      <c r="DD100" s="403"/>
      <c r="DE100" s="403"/>
      <c r="DF100" s="403"/>
      <c r="DG100" s="403"/>
      <c r="DH100" s="403"/>
      <c r="DI100" s="76">
        <v>1</v>
      </c>
      <c r="DJ100" s="74"/>
    </row>
    <row r="101" spans="1:116" ht="222" customHeight="1" outlineLevel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108"/>
      <c r="AU101" s="97" t="s">
        <v>52</v>
      </c>
      <c r="AV101" s="387" t="s">
        <v>1493</v>
      </c>
      <c r="AW101" s="102" t="s">
        <v>36</v>
      </c>
      <c r="AX101" s="69">
        <f t="shared" si="38"/>
        <v>0</v>
      </c>
      <c r="AY101" s="69">
        <f t="shared" si="39"/>
        <v>0</v>
      </c>
      <c r="AZ101" s="158"/>
      <c r="BA101" s="339" t="s">
        <v>45</v>
      </c>
      <c r="BB101" s="1044"/>
      <c r="BC101" s="145"/>
      <c r="BD101" s="110" t="s">
        <v>13</v>
      </c>
      <c r="BE101" s="22" t="s">
        <v>91</v>
      </c>
      <c r="BN101" s="1099"/>
      <c r="BO101" s="76">
        <v>1</v>
      </c>
      <c r="BP101" s="77"/>
      <c r="BR101" s="389" t="s">
        <v>365</v>
      </c>
      <c r="BS101" s="848" t="s">
        <v>1494</v>
      </c>
      <c r="BT101" s="68" t="s">
        <v>29</v>
      </c>
      <c r="BU101" s="102">
        <f t="shared" si="40"/>
        <v>0</v>
      </c>
      <c r="BV101" s="102">
        <f t="shared" si="41"/>
        <v>0</v>
      </c>
      <c r="BW101" s="1085"/>
      <c r="BX101" s="22" t="s">
        <v>45</v>
      </c>
      <c r="BY101" s="1100"/>
      <c r="BZ101" s="74"/>
      <c r="CA101" s="172"/>
      <c r="CB101" s="172" t="s">
        <v>1495</v>
      </c>
      <c r="CC101" s="302"/>
      <c r="CD101" s="302"/>
      <c r="CE101" s="302"/>
      <c r="CF101" s="302"/>
      <c r="CG101" s="302"/>
      <c r="CH101" s="302"/>
      <c r="CI101" s="302"/>
      <c r="CJ101" s="302"/>
      <c r="CK101" s="302"/>
      <c r="CL101" s="76">
        <v>1</v>
      </c>
      <c r="CM101" s="251"/>
      <c r="CO101" s="389" t="s">
        <v>365</v>
      </c>
      <c r="CP101" s="816" t="s">
        <v>1496</v>
      </c>
      <c r="CQ101" s="68" t="s">
        <v>29</v>
      </c>
      <c r="CR101" s="102">
        <f t="shared" si="42"/>
        <v>0</v>
      </c>
      <c r="CS101" s="102">
        <f t="shared" si="43"/>
        <v>0</v>
      </c>
      <c r="CT101" s="1082"/>
      <c r="CU101" s="22" t="s">
        <v>45</v>
      </c>
      <c r="CV101" s="367"/>
      <c r="CW101" s="99"/>
      <c r="CX101" s="99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76">
        <v>1</v>
      </c>
      <c r="DJ101" s="764"/>
    </row>
    <row r="102" spans="1:116" ht="279.60000000000002" customHeight="1" outlineLevel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97" t="s">
        <v>52</v>
      </c>
      <c r="AV102" s="616" t="s">
        <v>1497</v>
      </c>
      <c r="AW102" s="102" t="s">
        <v>36</v>
      </c>
      <c r="AX102" s="69">
        <f t="shared" si="38"/>
        <v>0</v>
      </c>
      <c r="AY102" s="69">
        <f t="shared" si="39"/>
        <v>0</v>
      </c>
      <c r="AZ102" s="617"/>
      <c r="BA102" s="212" t="s">
        <v>45</v>
      </c>
      <c r="BB102" s="617"/>
      <c r="BC102" s="70"/>
      <c r="BD102" s="721" t="s">
        <v>13</v>
      </c>
      <c r="BE102" s="205" t="s">
        <v>57</v>
      </c>
      <c r="BF102" s="205"/>
      <c r="BG102" s="205"/>
      <c r="BH102" s="205"/>
      <c r="BI102" s="205"/>
      <c r="BJ102" s="205"/>
      <c r="BK102" s="205"/>
      <c r="BL102" s="205"/>
      <c r="BM102" s="205"/>
      <c r="BN102" s="205"/>
      <c r="BO102" s="133">
        <v>1</v>
      </c>
      <c r="BP102" s="431"/>
      <c r="BR102" s="389" t="s">
        <v>365</v>
      </c>
      <c r="BS102" s="848" t="s">
        <v>1498</v>
      </c>
      <c r="BT102" s="68" t="s">
        <v>29</v>
      </c>
      <c r="BU102" s="102">
        <f t="shared" si="40"/>
        <v>0</v>
      </c>
      <c r="BV102" s="102">
        <f t="shared" si="41"/>
        <v>0</v>
      </c>
      <c r="BW102" s="1085"/>
      <c r="BX102" s="22" t="s">
        <v>45</v>
      </c>
      <c r="BY102" s="1090"/>
      <c r="BZ102" s="74"/>
      <c r="CA102" s="173"/>
      <c r="CB102" s="172" t="s">
        <v>1477</v>
      </c>
      <c r="CC102" s="155"/>
      <c r="CD102" s="155"/>
      <c r="CE102" s="155"/>
      <c r="CF102" s="155"/>
      <c r="CG102" s="155"/>
      <c r="CH102" s="155"/>
      <c r="CI102" s="155"/>
      <c r="CJ102" s="155"/>
      <c r="CK102" s="155"/>
      <c r="CL102" s="76">
        <v>1</v>
      </c>
      <c r="CM102" s="251"/>
      <c r="CO102" s="389" t="s">
        <v>365</v>
      </c>
      <c r="CP102" s="848" t="s">
        <v>1499</v>
      </c>
      <c r="CQ102" s="68" t="s">
        <v>29</v>
      </c>
      <c r="CR102" s="102">
        <f t="shared" si="42"/>
        <v>0</v>
      </c>
      <c r="CS102" s="102">
        <f t="shared" si="43"/>
        <v>0</v>
      </c>
      <c r="CT102" s="1085"/>
      <c r="CU102" s="22" t="s">
        <v>45</v>
      </c>
      <c r="CV102" s="315"/>
      <c r="CW102" s="74"/>
      <c r="CX102" s="172"/>
      <c r="CY102" s="172" t="s">
        <v>1477</v>
      </c>
      <c r="CZ102" s="155"/>
      <c r="DA102" s="155"/>
      <c r="DB102" s="155"/>
      <c r="DC102" s="155"/>
      <c r="DD102" s="155"/>
      <c r="DE102" s="155"/>
      <c r="DF102" s="155"/>
      <c r="DG102" s="155"/>
      <c r="DH102" s="155"/>
      <c r="DI102" s="76">
        <v>1</v>
      </c>
      <c r="DJ102" s="251"/>
    </row>
    <row r="103" spans="1:116" ht="292.2" customHeight="1" outlineLevel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97" t="s">
        <v>52</v>
      </c>
      <c r="AV103" s="130" t="s">
        <v>1500</v>
      </c>
      <c r="AW103" s="102" t="s">
        <v>36</v>
      </c>
      <c r="AX103" s="69">
        <f t="shared" si="38"/>
        <v>0</v>
      </c>
      <c r="AY103" s="69">
        <f t="shared" si="39"/>
        <v>0</v>
      </c>
      <c r="AZ103" s="74"/>
      <c r="BA103" s="225" t="s">
        <v>45</v>
      </c>
      <c r="BB103" s="74"/>
      <c r="BC103" s="74"/>
      <c r="BD103" s="74"/>
      <c r="BE103" s="131" t="s">
        <v>193</v>
      </c>
      <c r="BF103" s="74"/>
      <c r="BG103" s="74"/>
      <c r="BH103" s="74"/>
      <c r="BI103" s="74"/>
      <c r="BJ103" s="74"/>
      <c r="BK103" s="74"/>
      <c r="BL103" s="74"/>
      <c r="BM103" s="74"/>
      <c r="BN103" s="74"/>
      <c r="BO103" s="100">
        <v>1</v>
      </c>
      <c r="BP103" s="74"/>
      <c r="BR103" s="389" t="s">
        <v>365</v>
      </c>
      <c r="BS103" s="848" t="s">
        <v>1501</v>
      </c>
      <c r="BT103" s="68" t="s">
        <v>29</v>
      </c>
      <c r="BU103" s="102">
        <f t="shared" si="40"/>
        <v>0</v>
      </c>
      <c r="BV103" s="102">
        <f t="shared" si="41"/>
        <v>0</v>
      </c>
      <c r="BW103" s="1085"/>
      <c r="BX103" s="1056" t="s">
        <v>77</v>
      </c>
      <c r="BY103" s="411" t="s">
        <v>50</v>
      </c>
      <c r="BZ103" s="74"/>
      <c r="CA103" s="172"/>
      <c r="CB103" s="172" t="s">
        <v>57</v>
      </c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190"/>
      <c r="CO103" s="389" t="s">
        <v>365</v>
      </c>
      <c r="CP103" s="1101" t="s">
        <v>1502</v>
      </c>
      <c r="CQ103" s="68" t="s">
        <v>29</v>
      </c>
      <c r="CR103" s="102">
        <f t="shared" si="42"/>
        <v>0</v>
      </c>
      <c r="CS103" s="102">
        <f t="shared" si="43"/>
        <v>0</v>
      </c>
      <c r="CT103" s="1102"/>
      <c r="CU103" s="22" t="s">
        <v>45</v>
      </c>
      <c r="CV103" s="367"/>
      <c r="CW103" s="131"/>
      <c r="CX103" s="131"/>
      <c r="CY103" s="131" t="s">
        <v>57</v>
      </c>
      <c r="CZ103" s="314"/>
      <c r="DA103" s="314"/>
      <c r="DB103" s="314"/>
      <c r="DC103" s="314"/>
      <c r="DD103" s="314"/>
      <c r="DE103" s="314"/>
      <c r="DF103" s="314"/>
      <c r="DG103" s="314"/>
      <c r="DH103" s="314"/>
      <c r="DI103" s="133">
        <v>1</v>
      </c>
      <c r="DJ103" s="131"/>
    </row>
    <row r="104" spans="1:116" ht="200.4" customHeight="1" outlineLevel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 s="108"/>
      <c r="AV104" s="108"/>
      <c r="AW104" s="108"/>
      <c r="AX104" s="108"/>
      <c r="AY104" s="108"/>
      <c r="AZ104" s="108"/>
      <c r="BA104" s="108"/>
      <c r="BB104" s="108"/>
      <c r="BC104" s="108"/>
      <c r="BD104" s="108"/>
      <c r="BE104" s="108"/>
      <c r="BF104" s="108"/>
      <c r="BG104" s="108"/>
      <c r="BH104" s="108"/>
      <c r="BI104" s="108"/>
      <c r="BJ104" s="108"/>
      <c r="BK104" s="108"/>
      <c r="BL104" s="108"/>
      <c r="BM104" s="108"/>
      <c r="BN104" s="108"/>
      <c r="BO104" s="108"/>
      <c r="BP104" s="108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O104" s="74"/>
      <c r="CP104" s="80" t="s">
        <v>232</v>
      </c>
      <c r="CQ104" s="102" t="s">
        <v>36</v>
      </c>
      <c r="CR104" s="69">
        <f t="shared" si="42"/>
        <v>1</v>
      </c>
      <c r="CS104" s="69">
        <f t="shared" si="43"/>
        <v>1</v>
      </c>
      <c r="CT104" s="116"/>
      <c r="CU104" s="22" t="s">
        <v>233</v>
      </c>
      <c r="CV104" s="173" t="s">
        <v>234</v>
      </c>
      <c r="CW104" s="286"/>
      <c r="CX104" s="287"/>
      <c r="CY104" s="140" t="s">
        <v>3</v>
      </c>
      <c r="CZ104" s="84">
        <v>2</v>
      </c>
      <c r="DA104" s="155"/>
      <c r="DB104" s="155"/>
      <c r="DC104" s="155"/>
      <c r="DD104" s="155"/>
      <c r="DE104" s="155"/>
      <c r="DF104" s="155"/>
      <c r="DG104" s="155"/>
      <c r="DH104" s="155"/>
      <c r="DI104" s="76">
        <v>1</v>
      </c>
      <c r="DJ104" s="225"/>
    </row>
    <row r="105" spans="1:116" ht="192" customHeight="1" outlineLevel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3"/>
    </row>
    <row r="106" spans="1:116" ht="201" customHeight="1" outlineLevel="1" x14ac:dyDescent="0.2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</row>
    <row r="107" spans="1:116" ht="180.6" customHeight="1" outlineLevel="1" x14ac:dyDescent="0.25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108"/>
      <c r="BB107" s="108"/>
      <c r="BC107" s="108"/>
      <c r="BD107" s="108"/>
      <c r="BE107" s="108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10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51.94999999999999" customHeight="1" outlineLevel="1" x14ac:dyDescent="0.3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764"/>
      <c r="BB108" s="108"/>
      <c r="BC108" s="108"/>
      <c r="BD108" s="108"/>
      <c r="BE108" s="1037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41.6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7.399999999999999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7.399999999999999" outlineLevel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7.399999999999999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7.399999999999999" outlineLevel="1" x14ac:dyDescent="0.3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.399999999999999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37"/>
      <c r="BY117" s="108"/>
      <c r="BZ117" s="108"/>
      <c r="CA117" s="108"/>
      <c r="CB117" s="1037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37"/>
      <c r="BY118" s="108"/>
      <c r="BZ118" s="108"/>
      <c r="CA118" s="108"/>
      <c r="CB118" s="1037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37"/>
      <c r="BY119" s="108"/>
      <c r="BZ119" s="108"/>
      <c r="CA119" s="108"/>
      <c r="CB119" s="1037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27</v>
      </c>
      <c r="B124" s="39" t="s">
        <v>1503</v>
      </c>
      <c r="C124" s="535" t="s">
        <v>29</v>
      </c>
      <c r="D124" s="41">
        <f t="shared" ref="D124:D125" si="44">0.5*(L124+M124+N124)+O124+Q124+2*(R124+S124)</f>
        <v>4.5</v>
      </c>
      <c r="E124" s="536">
        <f t="shared" ref="E124:E125" si="45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SUMIFS(L128:L137,C128:C137,C124)</f>
        <v>0</v>
      </c>
      <c r="M124" s="44">
        <f>SUMIFS(M128:M137,C128:C137,C124)</f>
        <v>1</v>
      </c>
      <c r="N124" s="44">
        <f>SUMIFS(N128:N137,C128:C137,C124)</f>
        <v>0</v>
      </c>
      <c r="O124" s="44">
        <f>SUMIFS(O128:O137,C128:C137,C124)</f>
        <v>2</v>
      </c>
      <c r="P124" s="44">
        <f>SUMIFS(P128:P137,C128:C137,C124)</f>
        <v>0</v>
      </c>
      <c r="Q124" s="44">
        <f>SUMIFS(Q128:Q137,C128:C137,C124)</f>
        <v>0</v>
      </c>
      <c r="R124" s="44">
        <f>SUMIFS(R128:R137,C128:C137,C124)</f>
        <v>0</v>
      </c>
      <c r="S124" s="44">
        <f>SUMIFS(S128:S137,C128:C137,C124)</f>
        <v>1</v>
      </c>
      <c r="T124" s="44">
        <f>SUMIFS(T128:T137,C128:C137,C124)</f>
        <v>0</v>
      </c>
      <c r="U124" s="45"/>
      <c r="V124" s="46">
        <f>SUM(U129:U153)</f>
        <v>11</v>
      </c>
      <c r="W124" s="108"/>
      <c r="X124" s="38" t="s">
        <v>143</v>
      </c>
      <c r="Y124" s="39" t="s">
        <v>1504</v>
      </c>
      <c r="Z124" s="535" t="s">
        <v>29</v>
      </c>
      <c r="AA124" s="41">
        <f t="shared" ref="AA124:AA140" si="46">0.5*(AI124+AJ124+AK124)+AL124+AN124+2*(AO124+AP124)</f>
        <v>10</v>
      </c>
      <c r="AB124" s="536">
        <f t="shared" ref="AB124:AB140" si="47">AI124*0.5+AJ124*0.5+AK124*0.5+AL124+AM124+AN124+2*(AO124+AP124+AQ124)</f>
        <v>14</v>
      </c>
      <c r="AC124" s="43"/>
      <c r="AD124" s="43"/>
      <c r="AE124" s="43"/>
      <c r="AF124" s="43"/>
      <c r="AG124" s="43"/>
      <c r="AH124" s="43"/>
      <c r="AI124" s="44">
        <f>SUMIFS(AI126:AI154,Z126:Z154,Z124)</f>
        <v>0</v>
      </c>
      <c r="AJ124" s="44">
        <f>SUMIFS(AJ126:AJ154,Z126:Z154,Z124)</f>
        <v>0</v>
      </c>
      <c r="AK124" s="44">
        <f>SUMIFS(AK126:AK154,Z126:Z154,Z124)</f>
        <v>0</v>
      </c>
      <c r="AL124" s="44">
        <f>SUMIFS(AL126:AL154,Z126:Z154,Z124)</f>
        <v>1</v>
      </c>
      <c r="AM124" s="44">
        <f>SUMIFS(AM126:AM154,Z126:Z154,Z124)</f>
        <v>0</v>
      </c>
      <c r="AN124" s="44">
        <f>SUMIFS(AN126:AN154,Z126:Z154,Z124)</f>
        <v>1</v>
      </c>
      <c r="AO124" s="44">
        <f>SUMIFS(AO126:AO154,Z126:Z154,Z124)</f>
        <v>4</v>
      </c>
      <c r="AP124" s="44">
        <f>SUMIFS(AP126:AP154,Z126:Z154,Z124)</f>
        <v>0</v>
      </c>
      <c r="AQ124" s="44">
        <f>SUMIFS(AQ126:AQ154,Z126:Z154,Z124)</f>
        <v>2</v>
      </c>
      <c r="AR124" s="45"/>
      <c r="AS124" s="46">
        <f>SUM(AR126:AR153)</f>
        <v>15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32" si="48">0.5*(BF124+BG124+BH124)+BI124+BK124+2*(BL124+BM124)</f>
        <v>9</v>
      </c>
      <c r="AY124" s="536">
        <f t="shared" ref="AY124:AY132" si="49">BF124*0.5+BG124*0.5+BH124*0.5+BI124+BJ124+BK124+2*(BL124+BM124+BN124)</f>
        <v>10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0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7</v>
      </c>
      <c r="BQ124" s="62"/>
      <c r="BR124" s="38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SUM(CL126:CL138)</f>
        <v>13</v>
      </c>
      <c r="CN124" s="363"/>
      <c r="CO124" s="38" t="s">
        <v>30</v>
      </c>
      <c r="CP124" s="39" t="s">
        <v>1258</v>
      </c>
      <c r="CQ124" s="535" t="s">
        <v>29</v>
      </c>
      <c r="CR124" s="41">
        <f t="shared" ref="CR124:CR139" ca="1" si="50">0.5*(CZ124+DA124+DB124)+DC124+DE124+2*(DF124+DG124)</f>
        <v>0</v>
      </c>
      <c r="CS124" s="536">
        <f t="shared" ref="CS124:CS139" ca="1" si="5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SUMIFS(CZ140:CZ156,CQ140:CQ156,CQ124)</f>
        <v>0</v>
      </c>
      <c r="DA124" s="44">
        <f ca="1">SUMIFS(DA140:DA156,CQ140:CQ156,CQ124)</f>
        <v>0</v>
      </c>
      <c r="DB124" s="44">
        <f ca="1">SUMIFS(DB140:DB156,CQ140:CQ156,CQ124)</f>
        <v>0</v>
      </c>
      <c r="DC124" s="44">
        <f ca="1">SUMIFS(DC140:DC156,CQ140:CQ156,CQ124)</f>
        <v>0</v>
      </c>
      <c r="DD124" s="44">
        <f ca="1">SUMIFS(DD140:DD156,CQ140:CQ156,CQ124)</f>
        <v>0</v>
      </c>
      <c r="DE124" s="44">
        <f ca="1">SUMIFS(DE140:DE156,CQ140:CQ156,CQ124)</f>
        <v>0</v>
      </c>
      <c r="DF124" s="44">
        <f ca="1">SUMIFS(DF140:DF156,CQ140:CQ156,CQ124)</f>
        <v>0</v>
      </c>
      <c r="DG124" s="44">
        <f ca="1">SUMIFS(DG140:DG156,CQ140:CQ156,CQ124)</f>
        <v>0</v>
      </c>
      <c r="DH124" s="44">
        <f ca="1">SUMIFS(DH140:DH156,CQ140:CQ156,CQ124)</f>
        <v>0</v>
      </c>
      <c r="DI124" s="45"/>
      <c r="DJ124" s="46">
        <f>SUM(DI126:DI153)</f>
        <v>14</v>
      </c>
    </row>
    <row r="125" spans="1:116" ht="25.2" thickBot="1" x14ac:dyDescent="0.3">
      <c r="A125" s="38" t="s">
        <v>35</v>
      </c>
      <c r="B125" s="451"/>
      <c r="C125" s="535" t="s">
        <v>36</v>
      </c>
      <c r="D125" s="41">
        <f t="shared" si="44"/>
        <v>0</v>
      </c>
      <c r="E125" s="536">
        <f t="shared" si="45"/>
        <v>0</v>
      </c>
      <c r="F125" s="39"/>
      <c r="G125" s="39"/>
      <c r="H125" s="39"/>
      <c r="I125" s="39"/>
      <c r="J125" s="39"/>
      <c r="K125" s="39"/>
      <c r="L125" s="44">
        <f>SUMIFS(L128:L137,C128:C137,C125)</f>
        <v>0</v>
      </c>
      <c r="M125" s="44">
        <f>SUMIFS(M128:M137,C128:C137,C125)</f>
        <v>0</v>
      </c>
      <c r="N125" s="44">
        <f>SUMIFS(N128:N137,C128:C137,C125)</f>
        <v>0</v>
      </c>
      <c r="O125" s="44">
        <f>SUMIFS(O128:O137,C128:C137,C125)</f>
        <v>0</v>
      </c>
      <c r="P125" s="44">
        <f>SUMIFS(P128:P137,C128:C137,C125)</f>
        <v>0</v>
      </c>
      <c r="Q125" s="44">
        <f>SUMIFS(Q128:Q137,C128:C137,C125)</f>
        <v>0</v>
      </c>
      <c r="R125" s="44">
        <f>SUMIFS(R128:R137,C128:C137,C125)</f>
        <v>0</v>
      </c>
      <c r="S125" s="44">
        <f>SUMIFS(S128:S137,C128:C137,C125)</f>
        <v>0</v>
      </c>
      <c r="T125" s="44">
        <f>SUMIFS(T128:T137,C128:C137,C125)</f>
        <v>0</v>
      </c>
      <c r="U125" s="45"/>
      <c r="V125" s="46"/>
      <c r="W125" s="108"/>
      <c r="X125" s="38" t="s">
        <v>152</v>
      </c>
      <c r="Y125" s="39"/>
      <c r="Z125" s="535" t="s">
        <v>36</v>
      </c>
      <c r="AA125" s="41">
        <f t="shared" si="46"/>
        <v>0</v>
      </c>
      <c r="AB125" s="536">
        <f t="shared" si="47"/>
        <v>0</v>
      </c>
      <c r="AC125" s="39"/>
      <c r="AD125" s="39"/>
      <c r="AE125" s="39"/>
      <c r="AF125" s="39"/>
      <c r="AG125" s="39"/>
      <c r="AH125" s="39"/>
      <c r="AI125" s="44">
        <f>SUMIFS(AI126:AI154,Z126:Z154,Z125)</f>
        <v>0</v>
      </c>
      <c r="AJ125" s="44">
        <f>SUMIFS(AJ126:AJ154,Z126:Z154,Z125)</f>
        <v>0</v>
      </c>
      <c r="AK125" s="44">
        <f>SUMIFS(AK126:AK154,Z126:Z154,Z125)</f>
        <v>0</v>
      </c>
      <c r="AL125" s="44">
        <f>SUMIFS(AL126:AL154,Z126:Z154,Z125)</f>
        <v>0</v>
      </c>
      <c r="AM125" s="44">
        <f>SUMIFS(AM126:AM154,Z126:Z154,Z125)</f>
        <v>0</v>
      </c>
      <c r="AN125" s="44">
        <f>SUMIFS(AN126:AN154,Z126:Z154,Z125)</f>
        <v>0</v>
      </c>
      <c r="AO125" s="44">
        <f>SUMIFS(AO126:AO154,Z126:Z154,Z125)</f>
        <v>0</v>
      </c>
      <c r="AP125" s="44">
        <f>SUMIFS(AP126:AP154,Z126:Z154,Z125)</f>
        <v>0</v>
      </c>
      <c r="AQ125" s="44">
        <f>SUMIFS(AQ126:AQ154,Z126:Z154,Z125)</f>
        <v>0</v>
      </c>
      <c r="AR125" s="45"/>
      <c r="AS125" s="46"/>
      <c r="AT125" s="62"/>
      <c r="AU125" s="38" t="s">
        <v>152</v>
      </c>
      <c r="AV125" s="39"/>
      <c r="AW125" s="535" t="s">
        <v>36</v>
      </c>
      <c r="AX125" s="41">
        <f t="shared" si="48"/>
        <v>0</v>
      </c>
      <c r="AY125" s="536">
        <f t="shared" si="49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152</v>
      </c>
      <c r="BS125" s="43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37</v>
      </c>
      <c r="CP125" s="39"/>
      <c r="CQ125" s="535" t="s">
        <v>36</v>
      </c>
      <c r="CR125" s="41">
        <f t="shared" ca="1" si="50"/>
        <v>0</v>
      </c>
      <c r="CS125" s="536">
        <f t="shared" ca="1" si="51"/>
        <v>0</v>
      </c>
      <c r="CT125" s="39"/>
      <c r="CU125" s="39"/>
      <c r="CV125" s="39"/>
      <c r="CW125" s="39"/>
      <c r="CX125" s="39"/>
      <c r="CY125" s="39"/>
      <c r="CZ125" s="44">
        <f ca="1">SUMIFS(CZ140:CZ156,CQ140:CQ156,CQ125)</f>
        <v>0</v>
      </c>
      <c r="DA125" s="44">
        <f ca="1">SUMIFS(DA140:DA156,CQ140:CQ156,CQ125)</f>
        <v>0</v>
      </c>
      <c r="DB125" s="44">
        <f ca="1">SUMIFS(DB140:DB156,CQ140:CQ156,CQ125)</f>
        <v>0</v>
      </c>
      <c r="DC125" s="44">
        <f ca="1">SUMIFS(DC140:DC156,CQ140:CQ156,CQ125)</f>
        <v>0</v>
      </c>
      <c r="DD125" s="44">
        <f ca="1">SUMIFS(DD140:DD156,CQ140:CQ156,CQ125)</f>
        <v>0</v>
      </c>
      <c r="DE125" s="44">
        <f ca="1">SUMIFS(DE140:DE156,CQ140:CQ156,CQ125)</f>
        <v>0</v>
      </c>
      <c r="DF125" s="44">
        <f ca="1">SUMIFS(DF140:DF156,CQ140:CQ156,CQ125)</f>
        <v>0</v>
      </c>
      <c r="DG125" s="44">
        <f ca="1">SUMIFS(DG140:DG156,CQ140:CQ156,CQ125)</f>
        <v>0</v>
      </c>
      <c r="DH125" s="44">
        <f ca="1">SUMIFS(DH140:DH156,CQ140:CQ156,CQ125)</f>
        <v>0</v>
      </c>
      <c r="DI125" s="45"/>
      <c r="DJ125" s="46"/>
    </row>
    <row r="126" spans="1:116" ht="234" customHeight="1" outlineLevel="1" thickTop="1" thickBot="1" x14ac:dyDescent="0.35">
      <c r="A126" s="97" t="s">
        <v>52</v>
      </c>
      <c r="B126" s="130" t="s">
        <v>1505</v>
      </c>
      <c r="C126" s="102" t="s">
        <v>29</v>
      </c>
      <c r="D126" s="69">
        <f t="shared" ref="D126" si="52">0.5*(L126+M126+N126)+O126+Q126+2*(R126+S126)</f>
        <v>4</v>
      </c>
      <c r="E126" s="69">
        <f t="shared" ref="E126" si="53">L126*0.5+M126*0.5+N126*0.5+O126+P126+Q126+2*(R126+S126+T126)</f>
        <v>4</v>
      </c>
      <c r="F126" s="99"/>
      <c r="G126" s="22" t="s">
        <v>54</v>
      </c>
      <c r="H126" s="99"/>
      <c r="I126" s="99"/>
      <c r="J126" s="99"/>
      <c r="K126" s="99"/>
      <c r="L126" s="403"/>
      <c r="M126" s="403"/>
      <c r="N126" s="403"/>
      <c r="O126" s="403"/>
      <c r="P126" s="403"/>
      <c r="Q126" s="403"/>
      <c r="R126" s="84">
        <v>2</v>
      </c>
      <c r="S126" s="403"/>
      <c r="T126" s="403"/>
      <c r="U126" s="100">
        <v>1</v>
      </c>
      <c r="V126" s="99"/>
      <c r="W126" s="108"/>
      <c r="X126" s="239" t="s">
        <v>173</v>
      </c>
      <c r="Y126" s="1104" t="s">
        <v>1506</v>
      </c>
      <c r="Z126" s="102" t="s">
        <v>29</v>
      </c>
      <c r="AA126" s="102">
        <f t="shared" si="46"/>
        <v>1</v>
      </c>
      <c r="AB126" s="102">
        <f t="shared" si="47"/>
        <v>3</v>
      </c>
      <c r="AC126" s="448"/>
      <c r="AD126" s="440" t="s">
        <v>45</v>
      </c>
      <c r="AE126" s="448"/>
      <c r="AF126" s="433" t="s">
        <v>42</v>
      </c>
      <c r="AG126" s="82"/>
      <c r="AH126" s="442"/>
      <c r="AI126" s="445"/>
      <c r="AJ126" s="445"/>
      <c r="AK126" s="445"/>
      <c r="AL126" s="85">
        <v>1</v>
      </c>
      <c r="AM126" s="445"/>
      <c r="AN126" s="445"/>
      <c r="AO126" s="445"/>
      <c r="AP126" s="445"/>
      <c r="AQ126" s="86">
        <v>1</v>
      </c>
      <c r="AR126" s="76">
        <v>1</v>
      </c>
      <c r="AS126" s="77"/>
      <c r="AT126" s="62"/>
      <c r="AU126" s="239" t="s">
        <v>173</v>
      </c>
      <c r="AV126" s="177" t="s">
        <v>1507</v>
      </c>
      <c r="AW126" s="102" t="s">
        <v>29</v>
      </c>
      <c r="AX126" s="102">
        <f t="shared" si="48"/>
        <v>2</v>
      </c>
      <c r="AY126" s="102">
        <f t="shared" si="49"/>
        <v>3</v>
      </c>
      <c r="BA126" s="22" t="s">
        <v>45</v>
      </c>
      <c r="BC126" s="433" t="s">
        <v>42</v>
      </c>
      <c r="BD126" s="82"/>
      <c r="BE126" s="23" t="s">
        <v>96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382" t="s">
        <v>350</v>
      </c>
      <c r="BS126" s="587" t="s">
        <v>612</v>
      </c>
      <c r="BT126" s="68" t="s">
        <v>29</v>
      </c>
      <c r="BU126" s="102">
        <f>0.5*(CC126+CD126+CE126)+CF126+CH126+2*(CI126+CJ126)</f>
        <v>8.5</v>
      </c>
      <c r="BV126" s="102">
        <f>CC126*0.5+CD126*0.5+CE126*0.5+CF126+CG126+CH126+2*(CI126+CJ126+CK126)</f>
        <v>8.5</v>
      </c>
      <c r="BW126" s="1106"/>
      <c r="BX126" s="393" t="s">
        <v>68</v>
      </c>
      <c r="BY126" s="74"/>
      <c r="BZ126" s="433" t="s">
        <v>42</v>
      </c>
      <c r="CA126" s="721" t="s">
        <v>13</v>
      </c>
      <c r="CB126" s="643" t="s">
        <v>613</v>
      </c>
      <c r="CC126" s="1107"/>
      <c r="CD126" s="1107"/>
      <c r="CE126" s="1108">
        <v>1</v>
      </c>
      <c r="CF126" s="1107"/>
      <c r="CG126" s="1107"/>
      <c r="CH126" s="1108">
        <v>8</v>
      </c>
      <c r="CI126" s="1107"/>
      <c r="CJ126" s="1107"/>
      <c r="CK126" s="1107"/>
      <c r="CL126" s="224">
        <v>1</v>
      </c>
      <c r="CM126" s="190"/>
      <c r="CN126" s="108"/>
      <c r="CO126" s="521" t="s">
        <v>1258</v>
      </c>
      <c r="CP126" s="116" t="s">
        <v>1508</v>
      </c>
      <c r="CQ126" s="720" t="s">
        <v>29</v>
      </c>
      <c r="CR126" s="102">
        <f t="shared" si="50"/>
        <v>0</v>
      </c>
      <c r="CS126" s="102">
        <f t="shared" si="51"/>
        <v>0</v>
      </c>
      <c r="CT126" s="103"/>
      <c r="CU126" s="22" t="s">
        <v>45</v>
      </c>
      <c r="CV126" s="103"/>
      <c r="CW126" s="74"/>
      <c r="CX126" s="1109"/>
      <c r="CY126" s="1110"/>
      <c r="CZ126" s="103"/>
      <c r="DA126" s="103"/>
      <c r="DB126" s="103"/>
      <c r="DC126" s="22"/>
      <c r="DD126" s="197"/>
      <c r="DE126" s="22"/>
      <c r="DF126" s="22"/>
      <c r="DG126" s="22"/>
      <c r="DH126" s="197"/>
      <c r="DI126" s="516">
        <v>1</v>
      </c>
      <c r="DJ126" s="131"/>
      <c r="DK126" s="3"/>
      <c r="DL126" s="108"/>
    </row>
    <row r="127" spans="1:116" ht="233.4" customHeight="1" outlineLevel="1" thickTop="1" thickBot="1" x14ac:dyDescent="0.35">
      <c r="A127" s="239" t="s">
        <v>173</v>
      </c>
      <c r="B127" s="303" t="s">
        <v>1509</v>
      </c>
      <c r="C127" s="304" t="s">
        <v>29</v>
      </c>
      <c r="D127" s="69">
        <f t="shared" ref="D127" si="54">0.5*(L127+M127+N127)+O127+Q127+2*(R127+S127)</f>
        <v>2.5</v>
      </c>
      <c r="E127" s="69">
        <f t="shared" ref="E127" si="55">L127*0.5+M127*0.5+N127*0.5+O127+P127+Q127+2*(R127+S127+T127)</f>
        <v>4.5</v>
      </c>
      <c r="F127" s="1836" t="s">
        <v>1510</v>
      </c>
      <c r="G127" s="1837"/>
      <c r="H127" s="1837"/>
      <c r="I127" s="1837"/>
      <c r="J127" s="1837"/>
      <c r="K127" s="1838"/>
      <c r="L127" s="308"/>
      <c r="M127" s="309">
        <v>5</v>
      </c>
      <c r="N127" s="308"/>
      <c r="O127" s="308"/>
      <c r="P127" s="308"/>
      <c r="Q127" s="310"/>
      <c r="R127" s="308"/>
      <c r="S127" s="308"/>
      <c r="T127" s="234">
        <v>1</v>
      </c>
      <c r="U127" s="96">
        <v>1</v>
      </c>
      <c r="V127" s="95"/>
      <c r="W127" s="108"/>
      <c r="X127" s="239" t="s">
        <v>173</v>
      </c>
      <c r="Y127" s="587" t="s">
        <v>440</v>
      </c>
      <c r="Z127" s="102" t="s">
        <v>29</v>
      </c>
      <c r="AA127" s="102">
        <f t="shared" si="46"/>
        <v>8</v>
      </c>
      <c r="AB127" s="102">
        <f t="shared" si="47"/>
        <v>10</v>
      </c>
      <c r="AC127" s="392"/>
      <c r="AD127" s="393" t="s">
        <v>441</v>
      </c>
      <c r="AE127" s="429"/>
      <c r="AF127" s="433" t="s">
        <v>42</v>
      </c>
      <c r="AG127" s="395"/>
      <c r="AH127" s="268" t="s">
        <v>442</v>
      </c>
      <c r="AI127" s="368"/>
      <c r="AJ127" s="368"/>
      <c r="AK127" s="368"/>
      <c r="AL127" s="368"/>
      <c r="AM127" s="368"/>
      <c r="AN127" s="368"/>
      <c r="AO127" s="276">
        <v>4</v>
      </c>
      <c r="AP127" s="368"/>
      <c r="AQ127" s="86">
        <v>1</v>
      </c>
      <c r="AR127" s="76">
        <v>1</v>
      </c>
      <c r="AS127" s="77"/>
      <c r="AT127" s="62"/>
      <c r="AU127" s="239" t="s">
        <v>173</v>
      </c>
      <c r="AV127" s="98" t="s">
        <v>1511</v>
      </c>
      <c r="AW127" s="102" t="s">
        <v>29</v>
      </c>
      <c r="AX127" s="102">
        <f t="shared" si="48"/>
        <v>7</v>
      </c>
      <c r="AY127" s="102">
        <f t="shared" si="49"/>
        <v>7</v>
      </c>
      <c r="AZ127" s="278"/>
      <c r="BA127" s="225" t="s">
        <v>68</v>
      </c>
      <c r="BB127" s="74"/>
      <c r="BC127" s="433" t="s">
        <v>42</v>
      </c>
      <c r="BD127" s="82"/>
      <c r="BE127" s="131" t="s">
        <v>914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382" t="s">
        <v>350</v>
      </c>
      <c r="BS127" s="391" t="s">
        <v>1512</v>
      </c>
      <c r="BT127" s="68" t="s">
        <v>29</v>
      </c>
      <c r="BU127" s="102">
        <f t="shared" ref="BU127:BU138" si="56">0.5*(CC127+CD127+CE127)+CF127+CH127+2*(CI127+CJ127)</f>
        <v>0</v>
      </c>
      <c r="BV127" s="102">
        <f t="shared" ref="BV127:BV138" si="57">CC127*0.5+CD127*0.5+CE127*0.5+CF127+CG127+CH127+2*(CI127+CJ127+CK127)</f>
        <v>0</v>
      </c>
      <c r="BW127" s="268"/>
      <c r="BX127" s="1113" t="s">
        <v>68</v>
      </c>
      <c r="BY127" s="393"/>
      <c r="BZ127" s="393"/>
      <c r="CA127" s="393"/>
      <c r="CB127" s="640" t="s">
        <v>618</v>
      </c>
      <c r="CC127" s="368"/>
      <c r="CD127" s="368"/>
      <c r="CE127" s="368"/>
      <c r="CF127" s="368"/>
      <c r="CG127" s="368"/>
      <c r="CH127" s="368"/>
      <c r="CI127" s="368"/>
      <c r="CJ127" s="368"/>
      <c r="CK127" s="368"/>
      <c r="CL127" s="224">
        <v>1</v>
      </c>
      <c r="CM127" s="28"/>
      <c r="CN127" s="108"/>
      <c r="CO127" s="521" t="s">
        <v>1258</v>
      </c>
      <c r="CP127" s="1114" t="s">
        <v>1513</v>
      </c>
      <c r="CQ127" s="720" t="s">
        <v>29</v>
      </c>
      <c r="CR127" s="102">
        <f t="shared" si="50"/>
        <v>0</v>
      </c>
      <c r="CS127" s="102">
        <f t="shared" si="51"/>
        <v>0</v>
      </c>
      <c r="CT127" s="839" t="s">
        <v>945</v>
      </c>
      <c r="CU127" s="22" t="s">
        <v>45</v>
      </c>
      <c r="CV127" s="524"/>
      <c r="CW127" s="74"/>
      <c r="CX127" s="839"/>
      <c r="CY127" s="840" t="s">
        <v>57</v>
      </c>
      <c r="CZ127" s="839"/>
      <c r="DA127" s="839"/>
      <c r="DB127" s="839"/>
      <c r="DC127" s="1115"/>
      <c r="DD127" s="839"/>
      <c r="DE127" s="1116"/>
      <c r="DF127" s="839"/>
      <c r="DG127" s="1117"/>
      <c r="DH127" s="839"/>
      <c r="DI127" s="516">
        <v>1</v>
      </c>
      <c r="DJ127" s="131"/>
      <c r="DK127" s="3"/>
    </row>
    <row r="128" spans="1:116" ht="229.5" customHeight="1" outlineLevel="1" thickTop="1" thickBot="1" x14ac:dyDescent="0.3">
      <c r="A128" s="239" t="s">
        <v>173</v>
      </c>
      <c r="B128" s="138" t="s">
        <v>1514</v>
      </c>
      <c r="C128" s="102" t="s">
        <v>29</v>
      </c>
      <c r="D128" s="102">
        <f t="shared" ref="D128:D139" si="58">0.5*(L128+M128+N128)+O128+Q128+2*(R128+S128)</f>
        <v>3</v>
      </c>
      <c r="E128" s="102">
        <f t="shared" ref="E128:E139" si="59">L128*0.5+M128*0.5+N128*0.5+O128+P128+Q128+2*(R128+S128+T128)</f>
        <v>3</v>
      </c>
      <c r="F128" s="225"/>
      <c r="G128" s="225" t="s">
        <v>45</v>
      </c>
      <c r="H128" s="131"/>
      <c r="I128" s="225"/>
      <c r="J128" s="131"/>
      <c r="K128" s="131" t="s">
        <v>1515</v>
      </c>
      <c r="L128" s="314"/>
      <c r="M128" s="314"/>
      <c r="N128" s="155"/>
      <c r="O128" s="128">
        <v>1</v>
      </c>
      <c r="P128" s="314"/>
      <c r="Q128" s="314"/>
      <c r="R128" s="314"/>
      <c r="S128" s="86">
        <v>1</v>
      </c>
      <c r="T128" s="314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46"/>
        <v>0</v>
      </c>
      <c r="AB128" s="69">
        <f t="shared" si="47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177" t="s">
        <v>1517</v>
      </c>
      <c r="AW128" s="102" t="s">
        <v>29</v>
      </c>
      <c r="AX128" s="102">
        <f t="shared" si="48"/>
        <v>0</v>
      </c>
      <c r="AY128" s="102">
        <f t="shared" si="49"/>
        <v>0</v>
      </c>
      <c r="AZ128" s="225"/>
      <c r="BA128" s="225" t="s">
        <v>45</v>
      </c>
      <c r="BB128" s="131"/>
      <c r="BC128" s="225"/>
      <c r="BD128" s="131"/>
      <c r="BE128" s="23" t="s">
        <v>1518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350</v>
      </c>
      <c r="BS128" s="177" t="s">
        <v>1519</v>
      </c>
      <c r="BT128" s="68" t="s">
        <v>29</v>
      </c>
      <c r="BU128" s="102">
        <f t="shared" si="56"/>
        <v>1</v>
      </c>
      <c r="BV128" s="102">
        <f t="shared" si="57"/>
        <v>1</v>
      </c>
      <c r="BW128" s="225"/>
      <c r="BX128" s="225" t="s">
        <v>68</v>
      </c>
      <c r="BY128" s="246"/>
      <c r="BZ128" s="433" t="s">
        <v>42</v>
      </c>
      <c r="CA128" s="721" t="s">
        <v>13</v>
      </c>
      <c r="CB128" s="643" t="s">
        <v>623</v>
      </c>
      <c r="CC128" s="314"/>
      <c r="CD128" s="314"/>
      <c r="CE128" s="314"/>
      <c r="CF128" s="314"/>
      <c r="CG128" s="314"/>
      <c r="CH128" s="128">
        <v>1</v>
      </c>
      <c r="CI128" s="314"/>
      <c r="CJ128" s="314"/>
      <c r="CK128" s="314"/>
      <c r="CL128" s="224">
        <v>1</v>
      </c>
      <c r="CM128" s="190"/>
      <c r="CN128" s="108"/>
      <c r="CO128" s="521" t="s">
        <v>1258</v>
      </c>
      <c r="CP128" s="1118" t="s">
        <v>1520</v>
      </c>
      <c r="CQ128" s="720" t="s">
        <v>29</v>
      </c>
      <c r="CR128" s="102">
        <f t="shared" si="50"/>
        <v>0</v>
      </c>
      <c r="CS128" s="102">
        <f t="shared" si="51"/>
        <v>0</v>
      </c>
      <c r="CT128" s="103"/>
      <c r="CU128" s="23" t="s">
        <v>45</v>
      </c>
      <c r="CV128" s="74"/>
      <c r="CW128" s="103"/>
      <c r="CX128" s="110" t="s">
        <v>13</v>
      </c>
      <c r="CY128" s="23" t="s">
        <v>1521</v>
      </c>
      <c r="CZ128" s="22"/>
      <c r="DA128" s="22"/>
      <c r="DC128" s="22"/>
      <c r="DD128" s="36"/>
      <c r="DE128" s="22"/>
      <c r="DF128" s="22"/>
      <c r="DG128" s="1119"/>
      <c r="DH128" s="212"/>
      <c r="DI128" s="516">
        <v>1</v>
      </c>
      <c r="DJ128" s="131"/>
      <c r="DK128" s="3"/>
    </row>
    <row r="129" spans="1:115" ht="225" customHeight="1" outlineLevel="1" thickTop="1" thickBot="1" x14ac:dyDescent="0.45">
      <c r="A129" s="239" t="s">
        <v>173</v>
      </c>
      <c r="B129" s="179" t="s">
        <v>1522</v>
      </c>
      <c r="C129" s="102" t="s">
        <v>29</v>
      </c>
      <c r="D129" s="102">
        <f t="shared" si="58"/>
        <v>1</v>
      </c>
      <c r="E129" s="102">
        <f t="shared" si="59"/>
        <v>1</v>
      </c>
      <c r="F129" s="257"/>
      <c r="G129" s="225" t="s">
        <v>45</v>
      </c>
      <c r="H129" s="225"/>
      <c r="I129" s="258"/>
      <c r="J129" s="178"/>
      <c r="K129" s="131" t="s">
        <v>57</v>
      </c>
      <c r="L129" s="1111"/>
      <c r="M129" s="1111"/>
      <c r="N129" s="1111"/>
      <c r="O129" s="128">
        <v>1</v>
      </c>
      <c r="P129" s="1111"/>
      <c r="Q129" s="1111"/>
      <c r="R129" s="1111"/>
      <c r="S129" s="1111"/>
      <c r="T129" s="1111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46"/>
        <v>0</v>
      </c>
      <c r="AB129" s="69">
        <f t="shared" si="47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1524</v>
      </c>
      <c r="AW129" s="102" t="s">
        <v>29</v>
      </c>
      <c r="AX129" s="102">
        <f t="shared" si="48"/>
        <v>0</v>
      </c>
      <c r="AY129" s="102">
        <f t="shared" si="49"/>
        <v>0</v>
      </c>
      <c r="AZ129" s="171"/>
      <c r="BA129" s="22" t="s">
        <v>45</v>
      </c>
      <c r="BB129" s="172"/>
      <c r="BC129" s="74"/>
      <c r="BD129" s="24"/>
      <c r="BE129" s="23" t="s">
        <v>1518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350</v>
      </c>
      <c r="BS129" s="177" t="s">
        <v>1525</v>
      </c>
      <c r="BT129" s="68" t="s">
        <v>29</v>
      </c>
      <c r="BU129" s="102">
        <f t="shared" si="56"/>
        <v>0</v>
      </c>
      <c r="BV129" s="102">
        <f t="shared" si="57"/>
        <v>0</v>
      </c>
      <c r="BW129" s="99"/>
      <c r="BX129" s="22" t="s">
        <v>45</v>
      </c>
      <c r="BY129" s="99"/>
      <c r="BZ129" s="99"/>
      <c r="CA129" s="99"/>
      <c r="CB129" s="172" t="s">
        <v>57</v>
      </c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224">
        <v>1</v>
      </c>
      <c r="CM129" s="99"/>
      <c r="CN129" s="108"/>
      <c r="CO129" s="521" t="s">
        <v>1258</v>
      </c>
      <c r="CP129" s="138" t="s">
        <v>1526</v>
      </c>
      <c r="CQ129" s="720" t="s">
        <v>29</v>
      </c>
      <c r="CR129" s="102">
        <f t="shared" si="50"/>
        <v>0</v>
      </c>
      <c r="CS129" s="102">
        <f t="shared" si="51"/>
        <v>0</v>
      </c>
      <c r="CT129" s="257"/>
      <c r="CU129" s="23" t="s">
        <v>45</v>
      </c>
      <c r="CV129" s="257"/>
      <c r="CW129" s="257"/>
      <c r="CX129" s="257"/>
      <c r="CY129" s="131" t="s">
        <v>1527</v>
      </c>
      <c r="CZ129" s="74"/>
      <c r="DA129" s="74"/>
      <c r="DB129" s="74"/>
      <c r="DC129" s="74"/>
      <c r="DD129" s="255"/>
      <c r="DE129" s="74"/>
      <c r="DF129" s="74"/>
      <c r="DG129" s="74"/>
      <c r="DH129" s="74"/>
      <c r="DI129" s="516">
        <v>1</v>
      </c>
      <c r="DJ129" s="131"/>
    </row>
    <row r="130" spans="1:115" ht="210" customHeight="1" outlineLevel="1" thickTop="1" thickBot="1" x14ac:dyDescent="0.45">
      <c r="A130" s="239" t="s">
        <v>173</v>
      </c>
      <c r="B130" s="179" t="s">
        <v>1528</v>
      </c>
      <c r="C130" s="102" t="s">
        <v>29</v>
      </c>
      <c r="D130" s="102">
        <f t="shared" si="58"/>
        <v>0.5</v>
      </c>
      <c r="E130" s="102">
        <f t="shared" si="59"/>
        <v>0.5</v>
      </c>
      <c r="F130" s="448"/>
      <c r="G130" s="22" t="s">
        <v>68</v>
      </c>
      <c r="H130" s="448"/>
      <c r="I130" s="448"/>
      <c r="J130" s="448"/>
      <c r="K130" s="23" t="s">
        <v>680</v>
      </c>
      <c r="L130" s="445"/>
      <c r="M130" s="128">
        <v>1</v>
      </c>
      <c r="N130" s="445"/>
      <c r="O130" s="445"/>
      <c r="P130" s="445"/>
      <c r="Q130" s="445"/>
      <c r="R130" s="445"/>
      <c r="S130" s="445"/>
      <c r="T130" s="445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46"/>
        <v>0</v>
      </c>
      <c r="AB130" s="69">
        <f t="shared" si="47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177" t="s">
        <v>1530</v>
      </c>
      <c r="AW130" s="102" t="s">
        <v>29</v>
      </c>
      <c r="AX130" s="102">
        <f t="shared" si="48"/>
        <v>0</v>
      </c>
      <c r="AY130" s="102">
        <f t="shared" si="49"/>
        <v>0</v>
      </c>
      <c r="AZ130" s="171"/>
      <c r="BA130" s="22" t="s">
        <v>45</v>
      </c>
      <c r="BB130" s="172"/>
      <c r="BC130" s="225"/>
      <c r="BD130" s="82"/>
      <c r="BE130" s="23" t="s">
        <v>1518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76">
        <v>1</v>
      </c>
      <c r="BP130" s="77"/>
      <c r="BQ130" s="108"/>
      <c r="BR130" s="382" t="s">
        <v>350</v>
      </c>
      <c r="BS130" s="177" t="s">
        <v>1531</v>
      </c>
      <c r="BT130" s="68" t="s">
        <v>29</v>
      </c>
      <c r="BU130" s="102">
        <f t="shared" si="56"/>
        <v>0</v>
      </c>
      <c r="BV130" s="102">
        <f t="shared" si="57"/>
        <v>0</v>
      </c>
      <c r="BW130" s="225"/>
      <c r="BX130" s="225" t="s">
        <v>68</v>
      </c>
      <c r="BY130" s="131"/>
      <c r="BZ130" s="225"/>
      <c r="CA130" s="131"/>
      <c r="CB130" s="172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224">
        <v>1</v>
      </c>
      <c r="CM130" s="22"/>
      <c r="CN130" s="108"/>
      <c r="CO130" s="521" t="s">
        <v>1258</v>
      </c>
      <c r="CP130" s="525" t="s">
        <v>1532</v>
      </c>
      <c r="CQ130" s="720" t="s">
        <v>29</v>
      </c>
      <c r="CR130" s="102">
        <f t="shared" si="50"/>
        <v>2</v>
      </c>
      <c r="CS130" s="102">
        <f t="shared" si="51"/>
        <v>3</v>
      </c>
      <c r="CT130" s="103"/>
      <c r="CU130" s="23" t="s">
        <v>45</v>
      </c>
      <c r="CV130" s="524"/>
      <c r="CW130" s="103"/>
      <c r="CX130" s="73"/>
      <c r="CY130" s="23" t="s">
        <v>1004</v>
      </c>
      <c r="CZ130" s="103"/>
      <c r="DA130" s="103"/>
      <c r="DB130" s="103"/>
      <c r="DC130" s="184">
        <v>2</v>
      </c>
      <c r="DD130" s="86">
        <v>1</v>
      </c>
      <c r="DE130" s="512"/>
      <c r="DF130" s="103"/>
      <c r="DG130" s="1120"/>
      <c r="DH130" s="980"/>
      <c r="DI130" s="1121">
        <v>1</v>
      </c>
      <c r="DJ130" s="131"/>
    </row>
    <row r="131" spans="1:115" ht="222.75" customHeight="1" outlineLevel="1" thickTop="1" thickBot="1" x14ac:dyDescent="0.45">
      <c r="A131" s="239" t="s">
        <v>173</v>
      </c>
      <c r="B131" s="138" t="s">
        <v>672</v>
      </c>
      <c r="C131" s="102" t="s">
        <v>29</v>
      </c>
      <c r="D131" s="69">
        <f t="shared" si="58"/>
        <v>0</v>
      </c>
      <c r="E131" s="69">
        <f t="shared" si="59"/>
        <v>0</v>
      </c>
      <c r="F131" s="103"/>
      <c r="G131" s="22" t="s">
        <v>68</v>
      </c>
      <c r="H131" s="104"/>
      <c r="I131" s="433" t="s">
        <v>42</v>
      </c>
      <c r="J131" s="172"/>
      <c r="K131" s="140" t="s">
        <v>3</v>
      </c>
      <c r="L131" s="302"/>
      <c r="M131" s="155"/>
      <c r="N131" s="302"/>
      <c r="O131" s="302"/>
      <c r="P131" s="302"/>
      <c r="Q131" s="302"/>
      <c r="R131" s="302"/>
      <c r="S131" s="302"/>
      <c r="T131" s="302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46"/>
        <v>0</v>
      </c>
      <c r="AB131" s="69">
        <f t="shared" si="47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177" t="s">
        <v>1534</v>
      </c>
      <c r="AW131" s="102" t="s">
        <v>29</v>
      </c>
      <c r="AX131" s="102">
        <f t="shared" si="48"/>
        <v>0</v>
      </c>
      <c r="AY131" s="102">
        <f t="shared" si="49"/>
        <v>0</v>
      </c>
      <c r="AZ131" s="225"/>
      <c r="BA131" s="225" t="s">
        <v>45</v>
      </c>
      <c r="BB131" s="131"/>
      <c r="BC131" s="225"/>
      <c r="BD131" s="131"/>
      <c r="BE131" s="23" t="s">
        <v>1518</v>
      </c>
      <c r="BF131" s="314"/>
      <c r="BG131" s="314"/>
      <c r="BH131" s="314"/>
      <c r="BI131" s="314"/>
      <c r="BJ131" s="314"/>
      <c r="BK131" s="314"/>
      <c r="BL131" s="314"/>
      <c r="BM131" s="314"/>
      <c r="BN131" s="630"/>
      <c r="BO131" s="76">
        <v>1</v>
      </c>
      <c r="BP131" s="77"/>
      <c r="BQ131" s="108"/>
      <c r="BR131" s="382" t="s">
        <v>350</v>
      </c>
      <c r="BS131" s="177" t="s">
        <v>1535</v>
      </c>
      <c r="BT131" s="68" t="s">
        <v>29</v>
      </c>
      <c r="BU131" s="102">
        <f t="shared" si="56"/>
        <v>0</v>
      </c>
      <c r="BV131" s="102">
        <f t="shared" si="57"/>
        <v>0</v>
      </c>
      <c r="BW131" s="225"/>
      <c r="BX131" s="225" t="s">
        <v>63</v>
      </c>
      <c r="BY131" s="131"/>
      <c r="BZ131" s="225"/>
      <c r="CA131" s="131"/>
      <c r="CB131" s="131" t="s">
        <v>359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224">
        <v>1</v>
      </c>
      <c r="CM131" s="190"/>
      <c r="CN131" s="29"/>
      <c r="CO131" s="521" t="s">
        <v>1258</v>
      </c>
      <c r="CP131" s="117" t="s">
        <v>1536</v>
      </c>
      <c r="CQ131" s="720" t="s">
        <v>29</v>
      </c>
      <c r="CR131" s="102">
        <f t="shared" si="50"/>
        <v>0</v>
      </c>
      <c r="CS131" s="102">
        <f t="shared" si="51"/>
        <v>1</v>
      </c>
      <c r="CT131" s="103"/>
      <c r="CU131" s="23" t="s">
        <v>45</v>
      </c>
      <c r="CV131" s="82"/>
      <c r="CW131" s="512"/>
      <c r="CX131" s="82"/>
      <c r="CY131" s="23" t="s">
        <v>1537</v>
      </c>
      <c r="CZ131" s="23"/>
      <c r="DA131" s="23"/>
      <c r="DB131" s="23"/>
      <c r="DC131" s="23"/>
      <c r="DD131" s="86">
        <v>1</v>
      </c>
      <c r="DE131" s="238"/>
      <c r="DF131" s="566"/>
      <c r="DG131" s="23"/>
      <c r="DH131" s="1123"/>
      <c r="DI131" s="516">
        <v>1</v>
      </c>
      <c r="DJ131" s="131"/>
    </row>
    <row r="132" spans="1:115" ht="223.5" customHeight="1" outlineLevel="1" thickTop="1" x14ac:dyDescent="0.25">
      <c r="A132" s="239" t="s">
        <v>173</v>
      </c>
      <c r="B132" s="391" t="s">
        <v>1538</v>
      </c>
      <c r="C132" s="81" t="s">
        <v>29</v>
      </c>
      <c r="D132" s="69">
        <f t="shared" si="58"/>
        <v>0</v>
      </c>
      <c r="E132" s="69">
        <f t="shared" si="59"/>
        <v>0</v>
      </c>
      <c r="F132" s="392"/>
      <c r="G132" s="393" t="s">
        <v>182</v>
      </c>
      <c r="H132" s="429"/>
      <c r="I132" s="394"/>
      <c r="J132" s="395"/>
      <c r="K132" s="1122" t="s">
        <v>3</v>
      </c>
      <c r="L132" s="368"/>
      <c r="M132" s="368"/>
      <c r="N132" s="368"/>
      <c r="O132" s="368"/>
      <c r="P132" s="368"/>
      <c r="Q132" s="368"/>
      <c r="R132" s="368"/>
      <c r="S132" s="368"/>
      <c r="T132" s="368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46"/>
        <v>0</v>
      </c>
      <c r="AB132" s="69">
        <f t="shared" si="47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1540</v>
      </c>
      <c r="AW132" s="102" t="s">
        <v>29</v>
      </c>
      <c r="AX132" s="102">
        <f t="shared" si="48"/>
        <v>0</v>
      </c>
      <c r="AY132" s="102">
        <f t="shared" si="49"/>
        <v>0</v>
      </c>
      <c r="BA132" s="22" t="s">
        <v>45</v>
      </c>
      <c r="BC132" s="74"/>
      <c r="BD132" s="73"/>
      <c r="BE132" s="23" t="s">
        <v>1518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350</v>
      </c>
      <c r="BS132" s="177" t="s">
        <v>1541</v>
      </c>
      <c r="BT132" s="68" t="s">
        <v>29</v>
      </c>
      <c r="BU132" s="102">
        <f t="shared" si="56"/>
        <v>0</v>
      </c>
      <c r="BV132" s="102">
        <f t="shared" si="57"/>
        <v>0</v>
      </c>
      <c r="BW132" s="225"/>
      <c r="BX132" s="225" t="s">
        <v>45</v>
      </c>
      <c r="BY132" s="1124"/>
      <c r="BZ132" s="225"/>
      <c r="CA132" s="131"/>
      <c r="CB132" s="1125" t="s">
        <v>1542</v>
      </c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224">
        <v>1</v>
      </c>
      <c r="CM132" s="190"/>
      <c r="CN132" s="29"/>
      <c r="CO132" s="521" t="s">
        <v>1258</v>
      </c>
      <c r="CP132" s="117" t="s">
        <v>1543</v>
      </c>
      <c r="CQ132" s="720" t="s">
        <v>29</v>
      </c>
      <c r="CR132" s="102">
        <f t="shared" si="50"/>
        <v>2</v>
      </c>
      <c r="CS132" s="102">
        <f t="shared" si="51"/>
        <v>2</v>
      </c>
      <c r="CT132" s="104"/>
      <c r="CU132" s="1056" t="s">
        <v>77</v>
      </c>
      <c r="CV132" s="411" t="s">
        <v>50</v>
      </c>
      <c r="CW132" s="676"/>
      <c r="CX132" s="172"/>
      <c r="CY132" s="172" t="s">
        <v>1544</v>
      </c>
      <c r="CZ132" s="22"/>
      <c r="DA132" s="22"/>
      <c r="DC132" s="1126">
        <v>2</v>
      </c>
      <c r="DD132" s="980"/>
      <c r="DE132" s="22"/>
      <c r="DF132" s="22"/>
      <c r="DG132" s="1127"/>
      <c r="DH132" s="22"/>
      <c r="DI132" s="1121">
        <v>1</v>
      </c>
      <c r="DJ132" s="131"/>
    </row>
    <row r="133" spans="1:115" ht="205.95" customHeight="1" outlineLevel="1" thickBot="1" x14ac:dyDescent="0.3">
      <c r="A133" s="239" t="s">
        <v>173</v>
      </c>
      <c r="B133" s="404" t="s">
        <v>1545</v>
      </c>
      <c r="C133" s="102" t="s">
        <v>29</v>
      </c>
      <c r="D133" s="102">
        <f t="shared" si="58"/>
        <v>0</v>
      </c>
      <c r="E133" s="102">
        <f t="shared" si="59"/>
        <v>0</v>
      </c>
      <c r="F133" s="425"/>
      <c r="G133" s="1056" t="s">
        <v>77</v>
      </c>
      <c r="H133" s="411" t="s">
        <v>50</v>
      </c>
      <c r="I133" s="425"/>
      <c r="J133" s="425"/>
      <c r="K133" s="131" t="s">
        <v>1546</v>
      </c>
      <c r="L133" s="428"/>
      <c r="M133" s="428"/>
      <c r="N133" s="428"/>
      <c r="O133" s="428"/>
      <c r="P133" s="428"/>
      <c r="Q133" s="428"/>
      <c r="R133" s="428"/>
      <c r="S133" s="428"/>
      <c r="T133" s="428"/>
      <c r="U133" s="76">
        <v>1</v>
      </c>
      <c r="V133" s="77"/>
      <c r="W133" s="108"/>
      <c r="X133" s="239" t="s">
        <v>173</v>
      </c>
      <c r="Y133" s="177" t="s">
        <v>1547</v>
      </c>
      <c r="Z133" s="102" t="s">
        <v>29</v>
      </c>
      <c r="AA133" s="69">
        <f t="shared" si="46"/>
        <v>0</v>
      </c>
      <c r="AB133" s="69">
        <f t="shared" si="47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108"/>
      <c r="AV133" s="108"/>
      <c r="AW133" s="108"/>
      <c r="AX133" s="108"/>
      <c r="AY133" s="108"/>
      <c r="AZ133" s="108"/>
      <c r="BA133" s="108"/>
      <c r="BB133" s="108"/>
      <c r="BC133" s="108"/>
      <c r="BD133" s="108"/>
      <c r="BE133" s="108"/>
      <c r="BF133" s="108"/>
      <c r="BG133" s="108"/>
      <c r="BH133" s="108"/>
      <c r="BI133" s="108"/>
      <c r="BJ133" s="108"/>
      <c r="BK133" s="108"/>
      <c r="BL133" s="108"/>
      <c r="BM133" s="108"/>
      <c r="BN133" s="108"/>
      <c r="BO133" s="108"/>
      <c r="BP133" s="108"/>
      <c r="BQ133" s="108"/>
      <c r="BR133" s="382" t="s">
        <v>350</v>
      </c>
      <c r="BS133" s="177" t="s">
        <v>1548</v>
      </c>
      <c r="BT133" s="68" t="s">
        <v>29</v>
      </c>
      <c r="BU133" s="102">
        <f t="shared" si="56"/>
        <v>0</v>
      </c>
      <c r="BV133" s="102">
        <f t="shared" si="57"/>
        <v>0</v>
      </c>
      <c r="BW133" s="225"/>
      <c r="BX133" s="225" t="s">
        <v>45</v>
      </c>
      <c r="BY133" s="131"/>
      <c r="BZ133" s="246"/>
      <c r="CA133" s="721" t="s">
        <v>13</v>
      </c>
      <c r="CB133" s="131" t="s">
        <v>1549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224">
        <v>1</v>
      </c>
      <c r="CM133" s="190"/>
      <c r="CN133" s="29"/>
      <c r="CO133" s="521" t="s">
        <v>1258</v>
      </c>
      <c r="CP133" s="116" t="s">
        <v>1550</v>
      </c>
      <c r="CQ133" s="720" t="s">
        <v>29</v>
      </c>
      <c r="CR133" s="102">
        <f t="shared" si="50"/>
        <v>0</v>
      </c>
      <c r="CS133" s="102">
        <f t="shared" si="51"/>
        <v>0</v>
      </c>
      <c r="CT133" s="103"/>
      <c r="CU133" s="1056" t="s">
        <v>77</v>
      </c>
      <c r="CV133" s="411" t="s">
        <v>50</v>
      </c>
      <c r="CW133" s="103"/>
      <c r="CX133" s="110" t="s">
        <v>13</v>
      </c>
      <c r="CY133" s="103"/>
      <c r="CZ133" s="103"/>
      <c r="DA133" s="103"/>
      <c r="DB133" s="73"/>
      <c r="DC133" s="103"/>
      <c r="DD133" s="632"/>
      <c r="DE133" s="103"/>
      <c r="DF133" s="103"/>
      <c r="DG133" s="103"/>
      <c r="DH133" s="632"/>
      <c r="DI133" s="1121">
        <v>1</v>
      </c>
      <c r="DJ133" s="131"/>
    </row>
    <row r="134" spans="1:115" ht="198.75" customHeight="1" outlineLevel="1" thickTop="1" thickBot="1" x14ac:dyDescent="0.45">
      <c r="A134" s="239" t="s">
        <v>173</v>
      </c>
      <c r="B134" s="404" t="s">
        <v>1551</v>
      </c>
      <c r="C134" s="102" t="s">
        <v>29</v>
      </c>
      <c r="D134" s="102">
        <f t="shared" si="58"/>
        <v>0</v>
      </c>
      <c r="E134" s="102">
        <f t="shared" si="59"/>
        <v>0</v>
      </c>
      <c r="F134" s="23"/>
      <c r="G134" s="23" t="s">
        <v>45</v>
      </c>
      <c r="H134" s="103"/>
      <c r="I134" s="103"/>
      <c r="J134" s="82"/>
      <c r="K134" s="172" t="s">
        <v>1552</v>
      </c>
      <c r="L134" s="403"/>
      <c r="M134" s="403"/>
      <c r="N134" s="403"/>
      <c r="O134" s="403"/>
      <c r="P134" s="403"/>
      <c r="Q134" s="403"/>
      <c r="R134" s="390"/>
      <c r="S134" s="390"/>
      <c r="T134" s="390"/>
      <c r="U134" s="76">
        <v>1</v>
      </c>
      <c r="V134" s="77"/>
      <c r="W134" s="108"/>
      <c r="X134" s="239" t="s">
        <v>173</v>
      </c>
      <c r="Y134" s="177" t="s">
        <v>1553</v>
      </c>
      <c r="Z134" s="102" t="s">
        <v>29</v>
      </c>
      <c r="AA134" s="69">
        <f t="shared" si="46"/>
        <v>0</v>
      </c>
      <c r="AB134" s="69">
        <f t="shared" si="47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108"/>
      <c r="AV134" s="108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 s="108"/>
      <c r="BG134" s="108"/>
      <c r="BH134" s="108"/>
      <c r="BI134" s="108"/>
      <c r="BJ134" s="108"/>
      <c r="BK134" s="108"/>
      <c r="BL134" s="108"/>
      <c r="BM134" s="108"/>
      <c r="BN134" s="108"/>
      <c r="BO134" s="108"/>
      <c r="BP134" s="108"/>
      <c r="BQ134" s="108"/>
      <c r="BR134" s="382" t="s">
        <v>350</v>
      </c>
      <c r="BS134" s="177" t="s">
        <v>1554</v>
      </c>
      <c r="BT134" s="68" t="s">
        <v>29</v>
      </c>
      <c r="BU134" s="102">
        <f t="shared" si="56"/>
        <v>0</v>
      </c>
      <c r="BV134" s="102">
        <f t="shared" si="57"/>
        <v>0</v>
      </c>
      <c r="BW134" s="225"/>
      <c r="BX134" s="225" t="s">
        <v>45</v>
      </c>
      <c r="BY134" s="131"/>
      <c r="BZ134" s="225"/>
      <c r="CA134" s="131"/>
      <c r="CB134" s="172" t="s">
        <v>57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224">
        <v>1</v>
      </c>
      <c r="CM134" s="190"/>
      <c r="CN134" s="29"/>
      <c r="CO134" s="521" t="s">
        <v>1258</v>
      </c>
      <c r="CP134" s="116" t="s">
        <v>1555</v>
      </c>
      <c r="CQ134" s="720" t="s">
        <v>29</v>
      </c>
      <c r="CR134" s="102">
        <f t="shared" si="50"/>
        <v>0</v>
      </c>
      <c r="CS134" s="102">
        <f t="shared" si="51"/>
        <v>2</v>
      </c>
      <c r="CT134" s="103"/>
      <c r="CU134" s="1056" t="s">
        <v>77</v>
      </c>
      <c r="CV134" s="411" t="s">
        <v>50</v>
      </c>
      <c r="CW134" s="103"/>
      <c r="CX134" s="82"/>
      <c r="CY134" s="23" t="s">
        <v>1556</v>
      </c>
      <c r="CZ134" s="22"/>
      <c r="DA134" s="212"/>
      <c r="DC134" s="1128"/>
      <c r="DD134" s="74"/>
      <c r="DE134" s="185"/>
      <c r="DF134" s="22"/>
      <c r="DG134" s="1129"/>
      <c r="DH134" s="86">
        <v>1</v>
      </c>
      <c r="DI134" s="1121">
        <v>1</v>
      </c>
      <c r="DJ134" s="131"/>
    </row>
    <row r="135" spans="1:115" ht="227.25" customHeight="1" outlineLevel="1" thickTop="1" thickBot="1" x14ac:dyDescent="0.45">
      <c r="A135" s="239" t="s">
        <v>173</v>
      </c>
      <c r="B135" s="179" t="s">
        <v>1557</v>
      </c>
      <c r="C135" s="102" t="s">
        <v>29</v>
      </c>
      <c r="D135" s="102">
        <f t="shared" si="58"/>
        <v>0</v>
      </c>
      <c r="E135" s="102">
        <f t="shared" si="59"/>
        <v>0</v>
      </c>
      <c r="F135" s="225"/>
      <c r="G135" s="225" t="s">
        <v>45</v>
      </c>
      <c r="H135" s="131"/>
      <c r="I135" s="225"/>
      <c r="J135" s="131"/>
      <c r="K135" s="131" t="s">
        <v>1558</v>
      </c>
      <c r="L135" s="314"/>
      <c r="M135" s="314"/>
      <c r="N135" s="314"/>
      <c r="O135" s="314"/>
      <c r="P135" s="314"/>
      <c r="Q135" s="314"/>
      <c r="R135" s="314"/>
      <c r="S135" s="314"/>
      <c r="T135" s="314"/>
      <c r="U135" s="76">
        <v>1</v>
      </c>
      <c r="V135" s="77"/>
      <c r="W135" s="108"/>
      <c r="X135" s="239" t="s">
        <v>173</v>
      </c>
      <c r="Y135" s="1078" t="s">
        <v>1559</v>
      </c>
      <c r="Z135" s="102" t="s">
        <v>29</v>
      </c>
      <c r="AA135" s="69">
        <f t="shared" si="46"/>
        <v>0</v>
      </c>
      <c r="AB135" s="69">
        <f t="shared" si="47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382" t="s">
        <v>350</v>
      </c>
      <c r="BS135" s="177" t="s">
        <v>1560</v>
      </c>
      <c r="BT135" s="68" t="s">
        <v>29</v>
      </c>
      <c r="BU135" s="102">
        <f t="shared" si="56"/>
        <v>0</v>
      </c>
      <c r="BV135" s="102">
        <f t="shared" si="57"/>
        <v>0</v>
      </c>
      <c r="BW135" s="225"/>
      <c r="BX135" s="1056" t="s">
        <v>77</v>
      </c>
      <c r="BY135" s="411" t="s">
        <v>50</v>
      </c>
      <c r="BZ135" s="225"/>
      <c r="CA135" s="131"/>
      <c r="CB135" s="172" t="s">
        <v>57</v>
      </c>
      <c r="CC135" s="403"/>
      <c r="CD135" s="403"/>
      <c r="CE135" s="403"/>
      <c r="CF135" s="403"/>
      <c r="CG135" s="403"/>
      <c r="CH135" s="403"/>
      <c r="CI135" s="403"/>
      <c r="CJ135" s="403"/>
      <c r="CK135" s="403"/>
      <c r="CL135" s="224">
        <v>1</v>
      </c>
      <c r="CM135" s="190"/>
      <c r="CN135" s="29"/>
      <c r="CO135" s="1130" t="s">
        <v>1258</v>
      </c>
      <c r="CP135" s="138" t="s">
        <v>1561</v>
      </c>
      <c r="CQ135" s="102" t="s">
        <v>29</v>
      </c>
      <c r="CR135" s="102">
        <f t="shared" si="50"/>
        <v>2</v>
      </c>
      <c r="CS135" s="102">
        <f t="shared" si="51"/>
        <v>2</v>
      </c>
      <c r="CT135" s="74"/>
      <c r="CU135" s="1056" t="s">
        <v>77</v>
      </c>
      <c r="CV135" s="411" t="s">
        <v>50</v>
      </c>
      <c r="CW135" s="74"/>
      <c r="CX135" s="74"/>
      <c r="CY135" s="225" t="s">
        <v>91</v>
      </c>
      <c r="CZ135" s="74"/>
      <c r="DA135" s="74"/>
      <c r="DB135" s="74"/>
      <c r="DC135" s="84">
        <v>2</v>
      </c>
      <c r="DD135" s="74"/>
      <c r="DE135" s="74"/>
      <c r="DF135" s="74"/>
      <c r="DG135" s="74"/>
      <c r="DH135" s="685"/>
      <c r="DI135" s="1131">
        <v>1</v>
      </c>
      <c r="DJ135" s="131"/>
    </row>
    <row r="136" spans="1:115" ht="244.5" customHeight="1" outlineLevel="1" thickTop="1" thickBot="1" x14ac:dyDescent="0.35">
      <c r="A136" s="239" t="s">
        <v>173</v>
      </c>
      <c r="B136" s="179" t="s">
        <v>1562</v>
      </c>
      <c r="C136" s="102" t="s">
        <v>29</v>
      </c>
      <c r="D136" s="102">
        <f t="shared" si="58"/>
        <v>0</v>
      </c>
      <c r="E136" s="102">
        <f t="shared" si="59"/>
        <v>0</v>
      </c>
      <c r="F136" s="257"/>
      <c r="G136" s="1056" t="s">
        <v>77</v>
      </c>
      <c r="H136" s="411" t="s">
        <v>50</v>
      </c>
      <c r="I136" s="257"/>
      <c r="J136" s="131"/>
      <c r="K136" s="225" t="s">
        <v>91</v>
      </c>
      <c r="L136" s="1111"/>
      <c r="M136" s="1111"/>
      <c r="N136" s="1111"/>
      <c r="O136" s="1111"/>
      <c r="P136" s="1111"/>
      <c r="Q136" s="1111"/>
      <c r="R136" s="1111"/>
      <c r="S136" s="1111"/>
      <c r="T136" s="1111"/>
      <c r="U136" s="76">
        <v>1</v>
      </c>
      <c r="V136" s="77"/>
      <c r="W136" s="108"/>
      <c r="X136" s="270" t="s">
        <v>208</v>
      </c>
      <c r="Y136" s="177" t="s">
        <v>1563</v>
      </c>
      <c r="Z136" s="102" t="s">
        <v>29</v>
      </c>
      <c r="AA136" s="102">
        <f t="shared" si="46"/>
        <v>0</v>
      </c>
      <c r="AB136" s="102">
        <f t="shared" si="47"/>
        <v>0</v>
      </c>
      <c r="AC136" s="257"/>
      <c r="AD136" s="225" t="s">
        <v>45</v>
      </c>
      <c r="AE136" s="225"/>
      <c r="AF136" s="257"/>
      <c r="AG136" s="178"/>
      <c r="AH136" s="225"/>
      <c r="AI136" s="1111"/>
      <c r="AJ136" s="1111"/>
      <c r="AK136" s="1111"/>
      <c r="AL136" s="1111"/>
      <c r="AM136" s="1111"/>
      <c r="AN136" s="1111"/>
      <c r="AO136" s="1111"/>
      <c r="AP136" s="1111"/>
      <c r="AQ136" s="1111"/>
      <c r="AR136" s="76">
        <v>1</v>
      </c>
      <c r="AS136" s="77"/>
      <c r="AT136" s="108"/>
      <c r="AU136" s="108"/>
      <c r="AV136" s="108"/>
      <c r="AW136" s="108"/>
      <c r="AX136" s="108"/>
      <c r="AY136" s="108"/>
      <c r="AZ136" s="108"/>
      <c r="BA136" s="764"/>
      <c r="BB136" s="108"/>
      <c r="BC136" s="108"/>
      <c r="BD136" s="108"/>
      <c r="BE136" s="1037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382" t="s">
        <v>350</v>
      </c>
      <c r="BS136" s="177" t="s">
        <v>1564</v>
      </c>
      <c r="BT136" s="68" t="s">
        <v>29</v>
      </c>
      <c r="BU136" s="102">
        <f t="shared" si="56"/>
        <v>1</v>
      </c>
      <c r="BV136" s="102">
        <f t="shared" si="57"/>
        <v>1</v>
      </c>
      <c r="BW136" s="1842" t="s">
        <v>1565</v>
      </c>
      <c r="BX136" s="1843"/>
      <c r="BY136" s="1843"/>
      <c r="BZ136" s="1843"/>
      <c r="CA136" s="1844"/>
      <c r="CB136" s="172" t="s">
        <v>57</v>
      </c>
      <c r="CC136" s="314"/>
      <c r="CD136" s="128">
        <v>2</v>
      </c>
      <c r="CE136" s="314"/>
      <c r="CF136" s="314"/>
      <c r="CG136" s="314"/>
      <c r="CH136" s="314"/>
      <c r="CI136" s="314"/>
      <c r="CJ136" s="314"/>
      <c r="CK136" s="314"/>
      <c r="CL136" s="224">
        <v>1</v>
      </c>
      <c r="CM136" s="190"/>
      <c r="CN136" s="29"/>
      <c r="CO136" s="1130" t="s">
        <v>1258</v>
      </c>
      <c r="CP136" s="116" t="s">
        <v>1566</v>
      </c>
      <c r="CQ136" s="102" t="s">
        <v>29</v>
      </c>
      <c r="CR136" s="102">
        <f t="shared" si="50"/>
        <v>1</v>
      </c>
      <c r="CS136" s="102">
        <f t="shared" si="51"/>
        <v>3</v>
      </c>
      <c r="CT136" s="103"/>
      <c r="CU136" s="1056" t="s">
        <v>77</v>
      </c>
      <c r="CV136" s="411" t="s">
        <v>50</v>
      </c>
      <c r="CW136" s="23"/>
      <c r="CX136" s="82"/>
      <c r="CY136" s="23" t="s">
        <v>1567</v>
      </c>
      <c r="CZ136" s="22"/>
      <c r="DA136" s="22"/>
      <c r="DC136" s="74"/>
      <c r="DD136" s="22"/>
      <c r="DE136" s="240">
        <v>1</v>
      </c>
      <c r="DF136" s="22"/>
      <c r="DG136" s="566"/>
      <c r="DH136" s="86">
        <v>1</v>
      </c>
      <c r="DI136" s="1121">
        <v>1</v>
      </c>
      <c r="DJ136" s="131"/>
    </row>
    <row r="137" spans="1:115" ht="179.4" customHeight="1" outlineLevel="1" thickTop="1" thickBot="1" x14ac:dyDescent="0.35">
      <c r="A137" s="415" t="s">
        <v>380</v>
      </c>
      <c r="B137" s="1132" t="s">
        <v>1568</v>
      </c>
      <c r="C137" s="862" t="s">
        <v>29</v>
      </c>
      <c r="D137" s="863">
        <f t="shared" si="58"/>
        <v>0</v>
      </c>
      <c r="E137" s="863">
        <f t="shared" si="59"/>
        <v>0</v>
      </c>
      <c r="F137" s="274"/>
      <c r="G137" s="274" t="s">
        <v>45</v>
      </c>
      <c r="H137" s="1133"/>
      <c r="I137" s="274"/>
      <c r="J137" s="132"/>
      <c r="K137" s="225" t="s">
        <v>91</v>
      </c>
      <c r="L137" s="1134"/>
      <c r="M137" s="1134"/>
      <c r="N137" s="1134"/>
      <c r="O137" s="1134"/>
      <c r="P137" s="1134"/>
      <c r="Q137" s="1134"/>
      <c r="R137" s="1134"/>
      <c r="S137" s="1134"/>
      <c r="T137" s="1134"/>
      <c r="U137" s="76">
        <v>1</v>
      </c>
      <c r="V137" s="77"/>
      <c r="W137" s="108"/>
      <c r="X137" s="270" t="s">
        <v>208</v>
      </c>
      <c r="Y137" s="177" t="s">
        <v>1569</v>
      </c>
      <c r="Z137" s="102" t="s">
        <v>29</v>
      </c>
      <c r="AA137" s="102">
        <f t="shared" si="46"/>
        <v>0</v>
      </c>
      <c r="AB137" s="102">
        <f t="shared" si="47"/>
        <v>0</v>
      </c>
      <c r="AC137" s="257"/>
      <c r="AD137" s="1056" t="s">
        <v>77</v>
      </c>
      <c r="AE137" s="411" t="s">
        <v>50</v>
      </c>
      <c r="AF137" s="257"/>
      <c r="AG137" s="178"/>
      <c r="AH137" s="225"/>
      <c r="AI137" s="1140"/>
      <c r="AJ137" s="1140"/>
      <c r="AK137" s="1140"/>
      <c r="AL137" s="1140"/>
      <c r="AM137" s="1140"/>
      <c r="AN137" s="1141"/>
      <c r="AO137" s="1140"/>
      <c r="AP137" s="1140"/>
      <c r="AQ137" s="1140"/>
      <c r="AR137" s="76">
        <v>1</v>
      </c>
      <c r="AS137" s="77"/>
      <c r="AT137" s="108"/>
      <c r="AU137" s="108"/>
      <c r="AV137" s="108"/>
      <c r="AW137" s="108"/>
      <c r="AX137" s="108"/>
      <c r="AY137" s="108"/>
      <c r="AZ137" s="108"/>
      <c r="BA137" s="764"/>
      <c r="BB137" s="108"/>
      <c r="BC137" s="108"/>
      <c r="BD137" s="108"/>
      <c r="BE137" s="1037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350</v>
      </c>
      <c r="BS137" s="177" t="s">
        <v>1570</v>
      </c>
      <c r="BT137" s="68" t="s">
        <v>29</v>
      </c>
      <c r="BU137" s="102">
        <f t="shared" si="56"/>
        <v>0</v>
      </c>
      <c r="BV137" s="102">
        <f t="shared" si="57"/>
        <v>0</v>
      </c>
      <c r="BW137" s="225"/>
      <c r="BX137" s="225" t="s">
        <v>45</v>
      </c>
      <c r="BY137" s="225"/>
      <c r="BZ137" s="246"/>
      <c r="CA137" s="222"/>
      <c r="CB137" s="172" t="s">
        <v>57</v>
      </c>
      <c r="CC137" s="314"/>
      <c r="CD137" s="314"/>
      <c r="CE137" s="314"/>
      <c r="CF137" s="314"/>
      <c r="CG137" s="314"/>
      <c r="CH137" s="314"/>
      <c r="CI137" s="314"/>
      <c r="CJ137" s="314"/>
      <c r="CK137" s="314"/>
      <c r="CL137" s="224">
        <v>1</v>
      </c>
      <c r="CM137" s="190"/>
      <c r="CN137" s="29"/>
      <c r="CO137" s="521" t="s">
        <v>1258</v>
      </c>
      <c r="CP137" s="211" t="s">
        <v>1571</v>
      </c>
      <c r="CQ137" s="1135" t="s">
        <v>29</v>
      </c>
      <c r="CR137" s="81">
        <f t="shared" si="50"/>
        <v>0.5</v>
      </c>
      <c r="CS137" s="81">
        <f t="shared" si="51"/>
        <v>1.5</v>
      </c>
      <c r="CT137" s="617"/>
      <c r="CU137" s="1056" t="s">
        <v>77</v>
      </c>
      <c r="CV137" s="411" t="s">
        <v>50</v>
      </c>
      <c r="CW137" s="847"/>
      <c r="CX137" s="213"/>
      <c r="CY137" s="23" t="s">
        <v>1572</v>
      </c>
      <c r="CZ137" s="212"/>
      <c r="DA137" s="240">
        <v>1</v>
      </c>
      <c r="DB137" s="212"/>
      <c r="DC137" s="212"/>
      <c r="DD137" s="86">
        <v>1</v>
      </c>
      <c r="DE137" s="212"/>
      <c r="DF137" s="212"/>
      <c r="DG137" s="205"/>
      <c r="DH137" s="1136"/>
      <c r="DI137" s="516">
        <v>1</v>
      </c>
      <c r="DJ137" s="131"/>
    </row>
    <row r="138" spans="1:115" ht="215.4" customHeight="1" outlineLevel="1" thickTop="1" thickBot="1" x14ac:dyDescent="0.35">
      <c r="A138" s="97" t="s">
        <v>52</v>
      </c>
      <c r="B138" s="387" t="s">
        <v>1573</v>
      </c>
      <c r="C138" s="102" t="s">
        <v>29</v>
      </c>
      <c r="D138" s="69">
        <f t="shared" si="58"/>
        <v>3.5</v>
      </c>
      <c r="E138" s="69">
        <f t="shared" si="59"/>
        <v>5.5</v>
      </c>
      <c r="F138" s="22"/>
      <c r="G138" s="22" t="s">
        <v>63</v>
      </c>
      <c r="H138" s="118"/>
      <c r="I138" s="118"/>
      <c r="J138" s="173"/>
      <c r="K138" s="173"/>
      <c r="L138" s="84">
        <v>1</v>
      </c>
      <c r="M138" s="155"/>
      <c r="N138" s="155"/>
      <c r="O138" s="84">
        <v>1</v>
      </c>
      <c r="P138" s="155"/>
      <c r="Q138" s="155"/>
      <c r="R138" s="84">
        <v>1</v>
      </c>
      <c r="S138" s="360"/>
      <c r="T138" s="86">
        <v>1</v>
      </c>
      <c r="U138" s="156">
        <v>1</v>
      </c>
      <c r="V138" s="77"/>
      <c r="W138" s="108"/>
      <c r="X138" s="270" t="s">
        <v>208</v>
      </c>
      <c r="Y138" s="177" t="s">
        <v>1574</v>
      </c>
      <c r="Z138" s="102" t="s">
        <v>29</v>
      </c>
      <c r="AA138" s="102">
        <f t="shared" si="46"/>
        <v>1</v>
      </c>
      <c r="AB138" s="102">
        <f t="shared" si="47"/>
        <v>1</v>
      </c>
      <c r="AC138" s="225"/>
      <c r="AD138" s="225" t="s">
        <v>45</v>
      </c>
      <c r="AE138" s="131"/>
      <c r="AF138" s="225"/>
      <c r="AG138" s="131"/>
      <c r="AH138" s="131" t="s">
        <v>1575</v>
      </c>
      <c r="AI138" s="225"/>
      <c r="AJ138" s="225"/>
      <c r="AK138" s="225"/>
      <c r="AL138" s="225"/>
      <c r="AM138" s="682"/>
      <c r="AN138" s="370">
        <v>1</v>
      </c>
      <c r="AO138" s="1142"/>
      <c r="AP138" s="225"/>
      <c r="AQ138" s="225"/>
      <c r="AR138" s="76">
        <v>1</v>
      </c>
      <c r="AS138" s="77"/>
      <c r="AT138" s="108"/>
      <c r="AU138" s="108"/>
      <c r="AV138" s="108"/>
      <c r="AW138" s="108"/>
      <c r="AX138" s="108"/>
      <c r="AY138" s="108"/>
      <c r="AZ138" s="108"/>
      <c r="BA138" s="764"/>
      <c r="BB138" s="108"/>
      <c r="BC138" s="108"/>
      <c r="BD138" s="108"/>
      <c r="BE138" s="1037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382" t="s">
        <v>350</v>
      </c>
      <c r="BS138" s="177" t="s">
        <v>1576</v>
      </c>
      <c r="BT138" s="68" t="s">
        <v>29</v>
      </c>
      <c r="BU138" s="102">
        <f t="shared" si="56"/>
        <v>0</v>
      </c>
      <c r="BV138" s="102">
        <f t="shared" si="57"/>
        <v>0</v>
      </c>
      <c r="BW138" s="82"/>
      <c r="BX138" s="22" t="s">
        <v>45</v>
      </c>
      <c r="BY138" s="535"/>
      <c r="BZ138" s="286"/>
      <c r="CA138" s="173"/>
      <c r="CB138" s="173"/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224">
        <v>1</v>
      </c>
      <c r="CM138" s="190"/>
      <c r="CN138" s="29"/>
      <c r="CO138" s="521" t="s">
        <v>1258</v>
      </c>
      <c r="CP138" s="1137" t="s">
        <v>1577</v>
      </c>
      <c r="CQ138" s="720" t="s">
        <v>29</v>
      </c>
      <c r="CR138" s="102">
        <f t="shared" si="50"/>
        <v>0</v>
      </c>
      <c r="CS138" s="102">
        <f t="shared" si="51"/>
        <v>0</v>
      </c>
      <c r="CT138" s="1138" t="s">
        <v>945</v>
      </c>
      <c r="CU138" s="1056" t="s">
        <v>77</v>
      </c>
      <c r="CV138" s="411" t="s">
        <v>50</v>
      </c>
      <c r="CW138" s="74"/>
      <c r="CX138" s="1138"/>
      <c r="CY138" s="1139" t="s">
        <v>57</v>
      </c>
      <c r="CZ138" s="1138"/>
      <c r="DA138" s="1138"/>
      <c r="DB138" s="1138"/>
      <c r="DC138" s="1138"/>
      <c r="DD138" s="1138"/>
      <c r="DE138" s="1138"/>
      <c r="DF138" s="1138"/>
      <c r="DG138" s="1138"/>
      <c r="DH138" s="1138"/>
      <c r="DI138" s="516">
        <v>1</v>
      </c>
      <c r="DJ138" s="131"/>
    </row>
    <row r="139" spans="1:115" ht="225.75" customHeight="1" outlineLevel="1" thickTop="1" thickBot="1" x14ac:dyDescent="0.35">
      <c r="A139" s="97" t="s">
        <v>52</v>
      </c>
      <c r="B139" s="117" t="s">
        <v>1578</v>
      </c>
      <c r="C139" s="102" t="s">
        <v>29</v>
      </c>
      <c r="D139" s="69">
        <f t="shared" si="58"/>
        <v>2</v>
      </c>
      <c r="E139" s="69">
        <f t="shared" si="59"/>
        <v>4</v>
      </c>
      <c r="F139" s="546"/>
      <c r="G139" s="22" t="s">
        <v>68</v>
      </c>
      <c r="H139" s="749" t="s">
        <v>800</v>
      </c>
      <c r="I139" s="22"/>
      <c r="J139" s="172"/>
      <c r="K139" s="23" t="s">
        <v>801</v>
      </c>
      <c r="L139" s="302"/>
      <c r="M139" s="302"/>
      <c r="N139" s="144"/>
      <c r="O139" s="302"/>
      <c r="P139" s="302"/>
      <c r="Q139" s="302"/>
      <c r="R139" s="84">
        <v>1</v>
      </c>
      <c r="S139" s="302"/>
      <c r="T139" s="86">
        <v>1</v>
      </c>
      <c r="U139" s="76">
        <v>1</v>
      </c>
      <c r="V139" s="77"/>
      <c r="W139" s="108"/>
      <c r="X139" s="270" t="s">
        <v>208</v>
      </c>
      <c r="Y139" s="816" t="s">
        <v>1579</v>
      </c>
      <c r="Z139" s="102" t="s">
        <v>29</v>
      </c>
      <c r="AA139" s="102">
        <f t="shared" si="46"/>
        <v>0</v>
      </c>
      <c r="AB139" s="102">
        <f t="shared" si="47"/>
        <v>0</v>
      </c>
      <c r="AC139" s="99"/>
      <c r="AD139" s="22" t="s">
        <v>45</v>
      </c>
      <c r="AE139" s="274"/>
      <c r="AF139" s="99"/>
      <c r="AG139" s="99"/>
      <c r="AH139" s="99"/>
      <c r="AI139" s="99"/>
      <c r="AJ139" s="99"/>
      <c r="AK139" s="99"/>
      <c r="AL139" s="99"/>
      <c r="AM139" s="99"/>
      <c r="AN139" s="473"/>
      <c r="AO139" s="99"/>
      <c r="AP139" s="99"/>
      <c r="AQ139" s="99"/>
      <c r="AR139" s="76">
        <v>1</v>
      </c>
      <c r="AS139" s="99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521" t="s">
        <v>1258</v>
      </c>
      <c r="CP139" s="117" t="s">
        <v>1580</v>
      </c>
      <c r="CQ139" s="720" t="s">
        <v>29</v>
      </c>
      <c r="CR139" s="102">
        <f t="shared" si="50"/>
        <v>0</v>
      </c>
      <c r="CS139" s="102">
        <f t="shared" si="51"/>
        <v>0</v>
      </c>
      <c r="CT139" s="103"/>
      <c r="CU139" s="23" t="s">
        <v>45</v>
      </c>
      <c r="CV139" s="103"/>
      <c r="CW139" s="74"/>
      <c r="CX139" s="82"/>
      <c r="CY139" s="23" t="s">
        <v>1581</v>
      </c>
      <c r="CZ139" s="23"/>
      <c r="DA139" s="23"/>
      <c r="DB139" s="23"/>
      <c r="DC139" s="23"/>
      <c r="DD139" s="23"/>
      <c r="DE139" s="23"/>
      <c r="DF139" s="23"/>
      <c r="DG139" s="23"/>
      <c r="DH139" s="23"/>
      <c r="DI139" s="516">
        <v>1</v>
      </c>
      <c r="DJ139" s="131"/>
    </row>
    <row r="140" spans="1:115" ht="225" customHeight="1" outlineLevel="1" thickTop="1" x14ac:dyDescent="0.3">
      <c r="A140" s="1143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270" t="s">
        <v>208</v>
      </c>
      <c r="Y140" s="1144" t="s">
        <v>1582</v>
      </c>
      <c r="Z140" s="102" t="s">
        <v>29</v>
      </c>
      <c r="AA140" s="102">
        <f t="shared" si="46"/>
        <v>0</v>
      </c>
      <c r="AB140" s="102">
        <f t="shared" si="47"/>
        <v>0</v>
      </c>
      <c r="AC140" s="131"/>
      <c r="AD140" s="22" t="s">
        <v>45</v>
      </c>
      <c r="AE140" s="274"/>
      <c r="AF140" s="131"/>
      <c r="AG140" s="131"/>
      <c r="AH140" s="178"/>
      <c r="AI140" s="131"/>
      <c r="AJ140" s="131"/>
      <c r="AK140" s="131"/>
      <c r="AL140" s="131"/>
      <c r="AM140" s="131"/>
      <c r="AN140" s="131"/>
      <c r="AO140" s="131"/>
      <c r="AP140" s="131"/>
      <c r="AQ140" s="131"/>
      <c r="AR140" s="133">
        <v>1</v>
      </c>
      <c r="AS140" s="131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495</v>
      </c>
      <c r="B155" s="39"/>
      <c r="C155" s="535" t="s">
        <v>29</v>
      </c>
      <c r="D155" s="41">
        <f t="shared" ref="D155:D168" si="60">0.5*(L155+M155+N155)+O155+Q155+2*(R155+S155)</f>
        <v>0</v>
      </c>
      <c r="E155" s="536">
        <f t="shared" ref="E155:E168" si="61">L155*0.5+M155*0.5+N155*0.5+O155+P155+Q155+2*(R155+S155+T155)</f>
        <v>0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0</v>
      </c>
      <c r="N155" s="44">
        <f>SUMIFS(N157:N172,C157:C172,C155)</f>
        <v>0</v>
      </c>
      <c r="O155" s="44">
        <f>SUMIFS(O157:O172,C157:C172,C155)</f>
        <v>0</v>
      </c>
      <c r="P155" s="44">
        <f>SUMIFS(P157:P172,C157:C172,C155)</f>
        <v>0</v>
      </c>
      <c r="Q155" s="44">
        <f>SUMIFS(Q157:Q172,C157:C172,C155)</f>
        <v>0</v>
      </c>
      <c r="R155" s="44">
        <f>SUMIFS(R157:R172,C157:C172,C155)</f>
        <v>0</v>
      </c>
      <c r="S155" s="44">
        <f>SUMIFS(S157:S172,C157:C172,C155)</f>
        <v>0</v>
      </c>
      <c r="T155" s="44">
        <f>SUMIFS(T157:T172,C157:C172,C155)</f>
        <v>0</v>
      </c>
      <c r="U155" s="45"/>
      <c r="V155" s="46">
        <f>SUM(U157:U180)</f>
        <v>12</v>
      </c>
      <c r="W155" s="108"/>
      <c r="X155" s="38" t="s">
        <v>30</v>
      </c>
      <c r="Y155" s="39" t="s">
        <v>557</v>
      </c>
      <c r="Z155" s="535" t="s">
        <v>29</v>
      </c>
      <c r="AA155" s="41">
        <f>0.5*(AI155+AJ155+AK155)+AL155+AN155+2*(AO155+AP155)</f>
        <v>10.5</v>
      </c>
      <c r="AB155" s="536">
        <f>AI155*0.5+AJ155*0.5+AK155*0.5+AL155+AM155+AN155+2*(AO155+AP155+AQ155)</f>
        <v>22.5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5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6</v>
      </c>
      <c r="AR155" s="45"/>
      <c r="AS155" s="46">
        <f>SUM(AR157:AR178)</f>
        <v>16</v>
      </c>
      <c r="AT155" s="363"/>
      <c r="AU155" s="38" t="s">
        <v>148</v>
      </c>
      <c r="AV155" s="39" t="s">
        <v>1583</v>
      </c>
      <c r="AW155" s="535" t="s">
        <v>29</v>
      </c>
      <c r="AX155" s="41">
        <f>0.5*(BF155+BG155+BH155)+BI155+BK155+2*(BL155+BM155)</f>
        <v>9</v>
      </c>
      <c r="AY155" s="536">
        <f>BF155*0.5+BG155*0.5+BH155*0.5+BI155+BJ155+BK155+2*(BL155+BM155+BN155)</f>
        <v>10</v>
      </c>
      <c r="AZ155" s="43"/>
      <c r="BA155" s="43"/>
      <c r="BB155" s="43"/>
      <c r="BC155" s="43"/>
      <c r="BD155" s="43"/>
      <c r="BE155" s="39"/>
      <c r="BF155" s="44">
        <f>SUMIFS(BF160:BF177,AW160:AW177,AW155)</f>
        <v>0</v>
      </c>
      <c r="BG155" s="44">
        <f>SUMIFS(BG160:BG177,AW160:AW177,AW155)</f>
        <v>0</v>
      </c>
      <c r="BH155" s="44">
        <f>SUMIFS(BH160:BH177,AW160:AW177,AW155)</f>
        <v>0</v>
      </c>
      <c r="BI155" s="44">
        <f>SUMIFS(BI160:BI177,AW160:AW177,AW155)</f>
        <v>1</v>
      </c>
      <c r="BJ155" s="44">
        <f>SUMIFS(BJ160:BJ177,AW160:AW177,AW155)</f>
        <v>1</v>
      </c>
      <c r="BK155" s="44">
        <f>SUMIFS(BK160:BK177,AW160:AW177,AW155)</f>
        <v>0</v>
      </c>
      <c r="BL155" s="44">
        <f>SUMIFS(BL160:BL177,AW160:AW177,AW155)</f>
        <v>4</v>
      </c>
      <c r="BM155" s="44">
        <f>SUMIFS(BM160:BM177,AW160:AW177,AW155)</f>
        <v>0</v>
      </c>
      <c r="BN155" s="44">
        <f>SUMIFS(BN160:BN177,AW160:AW177,AW155)</f>
        <v>0</v>
      </c>
      <c r="BO155" s="45"/>
      <c r="BP155" s="46">
        <f>SUM(BO157:BO177)</f>
        <v>4</v>
      </c>
      <c r="BQ155" s="363"/>
      <c r="BR155" s="38" t="s">
        <v>1584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7</v>
      </c>
      <c r="CN155" s="363"/>
      <c r="CO155" s="38" t="s">
        <v>495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SUMIFS(CZ139:CZ186,CQ139:CQ186,CQ155)</f>
        <v>0</v>
      </c>
      <c r="DA155" s="44">
        <f ca="1">SUMIFS(DA139:DA186,CQ139:CQ186,CQ155)</f>
        <v>0</v>
      </c>
      <c r="DB155" s="44">
        <f ca="1">SUMIFS(DB139:DB186,CQ139:CQ186,CQ155)</f>
        <v>0</v>
      </c>
      <c r="DC155" s="44">
        <f ca="1">SUMIFS(DC139:DC186,CQ139:CQ186,CQ155)</f>
        <v>0</v>
      </c>
      <c r="DD155" s="44">
        <f ca="1">SUMIFS(DD139:DD186,CQ139:CQ186,CQ155)</f>
        <v>0</v>
      </c>
      <c r="DE155" s="44">
        <f ca="1">SUMIFS(DE139:DE186,CQ139:CQ186,CQ155)</f>
        <v>0</v>
      </c>
      <c r="DF155" s="44">
        <f ca="1">SUMIFS(DF139:DF186,CQ139:CQ186,CQ155)</f>
        <v>0</v>
      </c>
      <c r="DG155" s="44">
        <f ca="1">SUMIFS(DG139:DG186,CQ139:CQ186,CQ155)</f>
        <v>0</v>
      </c>
      <c r="DH155" s="44">
        <f ca="1">SUMIFS(DH139:DH186,CQ139:CQ186,CQ155)</f>
        <v>0</v>
      </c>
      <c r="DI155" s="45"/>
      <c r="DJ155" s="46">
        <f>SUM(DI139:DI185)</f>
        <v>4</v>
      </c>
    </row>
    <row r="156" spans="1:115" ht="25.2" thickBot="1" x14ac:dyDescent="0.3">
      <c r="A156" s="38" t="s">
        <v>497</v>
      </c>
      <c r="B156" s="451"/>
      <c r="C156" s="535" t="s">
        <v>36</v>
      </c>
      <c r="D156" s="41">
        <f t="shared" si="60"/>
        <v>0</v>
      </c>
      <c r="E156" s="536">
        <f t="shared" si="61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37</v>
      </c>
      <c r="Y156" s="39"/>
      <c r="Z156" s="535" t="s">
        <v>36</v>
      </c>
      <c r="AA156" s="41">
        <f>0.5*(AI156+AJ156+AK156)+AL156+AN156+2*(AO156+AP156)</f>
        <v>0</v>
      </c>
      <c r="AB156" s="536">
        <f>AI156*0.5+AJ156*0.5+AK156*0.5+AL156+AM156+AN156+2*(AO156+AP156+AQ156)</f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345</v>
      </c>
      <c r="AV156" s="39"/>
      <c r="AW156" s="535" t="s">
        <v>36</v>
      </c>
      <c r="AX156" s="41">
        <f>0.5*(BF156+BG156+BH156)+BI156+BK156+2*(BL156+BM156)</f>
        <v>0</v>
      </c>
      <c r="AY156" s="536">
        <f>BF156*0.5+BG156*0.5+BH156*0.5+BI156+BJ156+BK156+2*(BL156+BM156+BN156)</f>
        <v>0</v>
      </c>
      <c r="AZ156" s="39"/>
      <c r="BA156" s="39"/>
      <c r="BB156" s="39"/>
      <c r="BC156" s="39"/>
      <c r="BD156" s="39"/>
      <c r="BE156" s="39"/>
      <c r="BF156" s="44">
        <f>SUMIFS(BF160:BF177,AW160:AW177,AW156)</f>
        <v>0</v>
      </c>
      <c r="BG156" s="44">
        <f>SUMIFS(BG160:BG177,AW160:AW177,AW156)</f>
        <v>0</v>
      </c>
      <c r="BH156" s="44">
        <f>SUMIFS(BH160:BH177,AW160:AW177,AW156)</f>
        <v>0</v>
      </c>
      <c r="BI156" s="44">
        <f>SUMIFS(BI160:BI177,AW160:AW177,AW156)</f>
        <v>0</v>
      </c>
      <c r="BJ156" s="44">
        <f>SUMIFS(BJ160:BJ177,AW160:AW177,AW156)</f>
        <v>0</v>
      </c>
      <c r="BK156" s="44">
        <f>SUMIFS(BK160:BK177,AW160:AW177,AW156)</f>
        <v>0</v>
      </c>
      <c r="BL156" s="44">
        <f>SUMIFS(BL160:BL177,AW160:AW177,AW156)</f>
        <v>0</v>
      </c>
      <c r="BM156" s="44">
        <f>SUMIFS(BM160:BM177,AW160:AW177,AW156)</f>
        <v>0</v>
      </c>
      <c r="BN156" s="44">
        <f>SUMIFS(BN160:BN177,AW160:AW177,AW156)</f>
        <v>0</v>
      </c>
      <c r="BO156" s="45"/>
      <c r="BP156" s="46"/>
      <c r="BQ156" s="62"/>
      <c r="BR156" s="38" t="s">
        <v>497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38" t="s">
        <v>497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SUMIFS(CZ139:CZ186,CQ139:CQ186,CQ156)</f>
        <v>0</v>
      </c>
      <c r="DA156" s="44">
        <f ca="1">SUMIFS(DA139:DA186,CQ139:CQ186,CQ156)</f>
        <v>0</v>
      </c>
      <c r="DB156" s="44">
        <f ca="1">SUMIFS(DB139:DB186,CQ139:CQ186,CQ156)</f>
        <v>0</v>
      </c>
      <c r="DC156" s="44">
        <f ca="1">SUMIFS(DC139:DC186,CQ139:CQ186,CQ156)</f>
        <v>0</v>
      </c>
      <c r="DD156" s="44">
        <f ca="1">SUMIFS(DD139:DD186,CQ139:CQ186,CQ156)</f>
        <v>0</v>
      </c>
      <c r="DE156" s="44">
        <f ca="1">SUMIFS(DE139:DE186,CQ139:CQ186,CQ156)</f>
        <v>0</v>
      </c>
      <c r="DF156" s="44">
        <f ca="1">SUMIFS(DF139:DF186,CQ139:CQ186,CQ156)</f>
        <v>0</v>
      </c>
      <c r="DG156" s="44">
        <f ca="1">SUMIFS(DG139:DG186,CQ139:CQ186,CQ156)</f>
        <v>0</v>
      </c>
      <c r="DH156" s="44">
        <f ca="1">SUMIFS(DH139:DH186,CQ139:CQ186,CQ156)</f>
        <v>0</v>
      </c>
      <c r="DI156" s="45"/>
      <c r="DJ156" s="46"/>
    </row>
    <row r="157" spans="1:115" ht="193.2" customHeight="1" outlineLevel="1" thickTop="1" thickBot="1" x14ac:dyDescent="0.3">
      <c r="A157" s="97" t="s">
        <v>52</v>
      </c>
      <c r="B157" s="114" t="s">
        <v>1585</v>
      </c>
      <c r="C157" s="102" t="s">
        <v>29</v>
      </c>
      <c r="D157" s="69">
        <f t="shared" si="60"/>
        <v>0</v>
      </c>
      <c r="E157" s="69">
        <f t="shared" si="61"/>
        <v>0</v>
      </c>
      <c r="F157" s="22"/>
      <c r="G157" s="756" t="s">
        <v>68</v>
      </c>
      <c r="H157" s="1839" t="s">
        <v>824</v>
      </c>
      <c r="I157" s="1840"/>
      <c r="J157" s="1840"/>
      <c r="K157" s="1841"/>
      <c r="L157" s="144"/>
      <c r="M157" s="144"/>
      <c r="N157" s="301"/>
      <c r="O157" s="757"/>
      <c r="P157" s="301"/>
      <c r="Q157" s="757"/>
      <c r="R157" s="757"/>
      <c r="S157" s="757"/>
      <c r="T157" s="144"/>
      <c r="U157" s="76">
        <v>1</v>
      </c>
      <c r="V157" s="77"/>
      <c r="W157" s="108"/>
      <c r="X157" s="538" t="s">
        <v>560</v>
      </c>
      <c r="Y157" s="177" t="s">
        <v>941</v>
      </c>
      <c r="Z157" s="102" t="s">
        <v>29</v>
      </c>
      <c r="AA157" s="102">
        <f>0.5*(AI157+AJ157+AK157)+AL157+AN157+2*(AO157+AP157)</f>
        <v>0</v>
      </c>
      <c r="AB157" s="102">
        <f>AI157*0.5+AJ157*0.5+AK157*0.5+AL157+AM157+AN157+2*(AO157+AP157+AQ157)</f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1" si="62">0.5*(BF157+BG157+BH157)+BI157+BK157+2*(BL157+BM157)</f>
        <v>0</v>
      </c>
      <c r="AY157" s="102">
        <f t="shared" ref="AY157:AY161" si="63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74"/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237" t="s">
        <v>171</v>
      </c>
      <c r="CP157" s="114" t="s">
        <v>1588</v>
      </c>
      <c r="CQ157" s="102" t="s">
        <v>29</v>
      </c>
      <c r="CR157" s="69">
        <f>0.5*(CZ157+DA157+DB157)+DC157+DE157+2*(DF157+DG157)</f>
        <v>0</v>
      </c>
      <c r="CS157" s="69">
        <f>CZ157*0.5+DA157*0.5+DB157*0.5+DC157+DD157+DE157+2*(DF157+DG157+DH157)</f>
        <v>0</v>
      </c>
      <c r="CT157" s="23"/>
      <c r="CU157" s="23" t="s">
        <v>45</v>
      </c>
      <c r="CV157" s="1036"/>
      <c r="CW157" s="74"/>
      <c r="CX157" s="82"/>
      <c r="CY157" s="23" t="s">
        <v>57</v>
      </c>
      <c r="CZ157" s="229"/>
      <c r="DA157" s="229"/>
      <c r="DB157" s="229"/>
      <c r="DC157" s="229"/>
      <c r="DD157" s="229"/>
      <c r="DE157" s="229"/>
      <c r="DF157" s="229"/>
      <c r="DG157" s="229"/>
      <c r="DH157" s="229"/>
      <c r="DI157" s="76">
        <v>1</v>
      </c>
      <c r="DJ157" s="673"/>
      <c r="DK157" s="3"/>
    </row>
    <row r="158" spans="1:115" ht="198.6" customHeight="1" outlineLevel="1" thickTop="1" thickBot="1" x14ac:dyDescent="0.3">
      <c r="A158" s="97" t="s">
        <v>52</v>
      </c>
      <c r="B158" s="117" t="s">
        <v>1589</v>
      </c>
      <c r="C158" s="102" t="s">
        <v>29</v>
      </c>
      <c r="D158" s="69">
        <f t="shared" si="60"/>
        <v>0</v>
      </c>
      <c r="E158" s="69">
        <f t="shared" si="61"/>
        <v>0</v>
      </c>
      <c r="F158" s="82"/>
      <c r="G158" s="22" t="s">
        <v>45</v>
      </c>
      <c r="H158" s="118"/>
      <c r="I158" s="118"/>
      <c r="J158" s="27"/>
      <c r="K158" s="172" t="s">
        <v>1590</v>
      </c>
      <c r="L158" s="155"/>
      <c r="M158" s="155"/>
      <c r="N158" s="155"/>
      <c r="O158" s="155"/>
      <c r="P158" s="155"/>
      <c r="Q158" s="155"/>
      <c r="R158" s="155"/>
      <c r="S158" s="155"/>
      <c r="T158" s="155"/>
      <c r="U158" s="76">
        <v>1</v>
      </c>
      <c r="V158" s="107"/>
      <c r="W158" s="108"/>
      <c r="X158" s="538" t="s">
        <v>560</v>
      </c>
      <c r="Y158" s="1145" t="s">
        <v>1591</v>
      </c>
      <c r="Z158" s="102" t="s">
        <v>29</v>
      </c>
      <c r="AA158" s="102">
        <f t="shared" ref="AA158:AA172" si="64">0.5*(AI158+AJ158+AK158)+AL158+AN158+2*(AO158+AP158)</f>
        <v>0</v>
      </c>
      <c r="AB158" s="102">
        <f t="shared" ref="AB158:AB172" si="65">AI158*0.5+AJ158*0.5+AK158*0.5+AL158+AM158+AN158+2*(AO158+AP158+AQ158)</f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62"/>
        <v>1</v>
      </c>
      <c r="AY158" s="102">
        <f t="shared" si="63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N158" s="108"/>
      <c r="CO158" s="237" t="s">
        <v>171</v>
      </c>
      <c r="CP158" s="80" t="s">
        <v>1593</v>
      </c>
      <c r="CQ158" s="68" t="s">
        <v>29</v>
      </c>
      <c r="CR158" s="69">
        <f>0.5*(CZ158+DA158+DB158)+DC158+DE158+2*(DF158+DG158)</f>
        <v>0</v>
      </c>
      <c r="CS158" s="69">
        <f>CZ158*0.5+DA158*0.5+DB158*0.5+DC158+DD158+DE158+2*(DF158+DG158+DH158)</f>
        <v>0</v>
      </c>
      <c r="CT158" s="23"/>
      <c r="CU158" s="23" t="s">
        <v>63</v>
      </c>
      <c r="CV158" s="103"/>
      <c r="CW158" s="74"/>
      <c r="CX158" s="82"/>
      <c r="CY158" s="23" t="s">
        <v>57</v>
      </c>
      <c r="CZ158" s="155"/>
      <c r="DA158" s="155"/>
      <c r="DB158" s="155"/>
      <c r="DC158" s="155"/>
      <c r="DD158" s="155"/>
      <c r="DE158" s="155"/>
      <c r="DF158" s="155"/>
      <c r="DG158" s="155"/>
      <c r="DH158" s="155"/>
      <c r="DI158" s="76">
        <v>1</v>
      </c>
      <c r="DJ158" s="251"/>
    </row>
    <row r="159" spans="1:115" ht="184.95" customHeight="1" outlineLevel="1" thickBot="1" x14ac:dyDescent="0.3">
      <c r="A159" s="97" t="s">
        <v>52</v>
      </c>
      <c r="B159" s="391" t="s">
        <v>1594</v>
      </c>
      <c r="C159" s="68" t="s">
        <v>29</v>
      </c>
      <c r="D159" s="69">
        <f t="shared" si="60"/>
        <v>0</v>
      </c>
      <c r="E159" s="69">
        <f t="shared" si="61"/>
        <v>0</v>
      </c>
      <c r="F159" s="268"/>
      <c r="G159" s="393" t="s">
        <v>63</v>
      </c>
      <c r="H159" s="225"/>
      <c r="I159" s="72" t="s">
        <v>42</v>
      </c>
      <c r="J159" s="131"/>
      <c r="K159" s="268" t="s">
        <v>1595</v>
      </c>
      <c r="L159" s="660"/>
      <c r="M159" s="660"/>
      <c r="N159" s="660"/>
      <c r="O159" s="660"/>
      <c r="P159" s="660"/>
      <c r="Q159" s="660"/>
      <c r="R159" s="660"/>
      <c r="S159" s="660"/>
      <c r="T159" s="660"/>
      <c r="U159" s="76">
        <v>1</v>
      </c>
      <c r="V159" s="77"/>
      <c r="W159" s="108"/>
      <c r="X159" s="538" t="s">
        <v>560</v>
      </c>
      <c r="Y159" s="1145" t="s">
        <v>1596</v>
      </c>
      <c r="Z159" s="102" t="s">
        <v>29</v>
      </c>
      <c r="AA159" s="102">
        <f t="shared" si="64"/>
        <v>0</v>
      </c>
      <c r="AB159" s="102">
        <f t="shared" si="65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521" t="s">
        <v>1258</v>
      </c>
      <c r="AV159" s="1148" t="s">
        <v>1597</v>
      </c>
      <c r="AW159" s="102" t="s">
        <v>29</v>
      </c>
      <c r="AX159" s="102">
        <f t="shared" si="62"/>
        <v>1</v>
      </c>
      <c r="AY159" s="102">
        <f t="shared" si="63"/>
        <v>1</v>
      </c>
      <c r="AZ159" s="813"/>
      <c r="BA159" s="805" t="s">
        <v>68</v>
      </c>
      <c r="BB159" s="1149"/>
      <c r="BC159" s="1149"/>
      <c r="BD159" s="1149"/>
      <c r="BE159" s="805" t="s">
        <v>1598</v>
      </c>
      <c r="BF159" s="820">
        <v>2</v>
      </c>
      <c r="BG159" s="1149"/>
      <c r="BH159" s="1149"/>
      <c r="BI159" s="1149"/>
      <c r="BJ159" s="1149"/>
      <c r="BK159" s="805"/>
      <c r="BL159" s="805"/>
      <c r="BM159" s="805"/>
      <c r="BN159" s="805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237" t="s">
        <v>171</v>
      </c>
      <c r="CP159" s="117" t="s">
        <v>1599</v>
      </c>
      <c r="CQ159" s="68" t="s">
        <v>29</v>
      </c>
      <c r="CR159" s="69">
        <f>0.5*(CZ159+DA159+DB159)+DC159+DE159+2*(DF159+DG159)</f>
        <v>0</v>
      </c>
      <c r="CS159" s="69">
        <f>CZ159*0.5+DA159*0.5+DB159*0.5+DC159+DD159+DE159+2*(DF159+DG159+DH159)</f>
        <v>0</v>
      </c>
      <c r="CT159" s="103"/>
      <c r="CU159" s="22" t="s">
        <v>45</v>
      </c>
      <c r="CV159" s="22"/>
      <c r="CW159" s="103"/>
      <c r="CX159" s="73"/>
      <c r="CY159" s="23" t="s">
        <v>1600</v>
      </c>
      <c r="CZ159" s="302"/>
      <c r="DA159" s="302"/>
      <c r="DB159" s="302"/>
      <c r="DC159" s="302"/>
      <c r="DD159" s="385"/>
      <c r="DE159" s="302"/>
      <c r="DF159" s="318"/>
      <c r="DG159" s="302"/>
      <c r="DH159" s="302"/>
      <c r="DI159" s="763">
        <v>1</v>
      </c>
      <c r="DJ159" s="74"/>
    </row>
    <row r="160" spans="1:115" ht="127.8" outlineLevel="1" thickTop="1" thickBot="1" x14ac:dyDescent="0.3">
      <c r="A160" s="97" t="s">
        <v>52</v>
      </c>
      <c r="B160" s="187" t="s">
        <v>1601</v>
      </c>
      <c r="C160" s="102" t="s">
        <v>29</v>
      </c>
      <c r="D160" s="69">
        <f t="shared" si="60"/>
        <v>0</v>
      </c>
      <c r="E160" s="69">
        <f t="shared" si="61"/>
        <v>0</v>
      </c>
      <c r="F160" s="178"/>
      <c r="G160" s="393" t="s">
        <v>45</v>
      </c>
      <c r="H160" s="178"/>
      <c r="I160" s="178"/>
      <c r="J160" s="178"/>
      <c r="K160" s="178"/>
      <c r="L160" s="314"/>
      <c r="M160" s="314"/>
      <c r="N160" s="314"/>
      <c r="O160" s="314"/>
      <c r="P160" s="314"/>
      <c r="Q160" s="314"/>
      <c r="R160" s="314"/>
      <c r="S160" s="314"/>
      <c r="T160" s="314"/>
      <c r="U160" s="76">
        <v>1</v>
      </c>
      <c r="V160" s="131"/>
      <c r="W160" s="108"/>
      <c r="X160" s="538" t="s">
        <v>560</v>
      </c>
      <c r="Y160" s="80" t="s">
        <v>1602</v>
      </c>
      <c r="Z160" s="102" t="s">
        <v>29</v>
      </c>
      <c r="AA160" s="102">
        <f t="shared" si="64"/>
        <v>1</v>
      </c>
      <c r="AB160" s="102">
        <f t="shared" si="65"/>
        <v>1</v>
      </c>
      <c r="AC160" s="103"/>
      <c r="AD160" s="22" t="s">
        <v>45</v>
      </c>
      <c r="AE160" s="70"/>
      <c r="AF160" s="523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501</v>
      </c>
      <c r="AW160" s="102" t="s">
        <v>29</v>
      </c>
      <c r="AX160" s="102">
        <f t="shared" si="62"/>
        <v>7</v>
      </c>
      <c r="AY160" s="102">
        <f t="shared" si="63"/>
        <v>8</v>
      </c>
      <c r="BA160" s="22" t="s">
        <v>63</v>
      </c>
      <c r="BB160" s="232"/>
      <c r="BC160" s="72" t="s">
        <v>42</v>
      </c>
      <c r="BD160" s="73"/>
      <c r="BE160" s="23" t="s">
        <v>502</v>
      </c>
      <c r="BF160" s="229"/>
      <c r="BG160" s="229"/>
      <c r="BH160" s="229"/>
      <c r="BI160" s="252">
        <v>1</v>
      </c>
      <c r="BJ160" s="86">
        <v>1</v>
      </c>
      <c r="BK160" s="229"/>
      <c r="BL160" s="252">
        <v>3</v>
      </c>
      <c r="BM160" s="229"/>
      <c r="BN160" s="229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27.8" outlineLevel="1" thickTop="1" thickBot="1" x14ac:dyDescent="0.3">
      <c r="A161" s="97" t="s">
        <v>52</v>
      </c>
      <c r="B161" s="387" t="s">
        <v>1604</v>
      </c>
      <c r="C161" s="102" t="s">
        <v>29</v>
      </c>
      <c r="D161" s="69">
        <f t="shared" si="60"/>
        <v>0</v>
      </c>
      <c r="E161" s="69">
        <f t="shared" si="61"/>
        <v>0</v>
      </c>
      <c r="F161" s="82"/>
      <c r="G161" s="22" t="s">
        <v>63</v>
      </c>
      <c r="H161" s="22"/>
      <c r="I161" s="22"/>
      <c r="J161" s="23"/>
      <c r="K161" s="22"/>
      <c r="L161" s="155"/>
      <c r="M161" s="155"/>
      <c r="N161" s="155"/>
      <c r="O161" s="155"/>
      <c r="P161" s="155"/>
      <c r="Q161" s="155"/>
      <c r="R161" s="155"/>
      <c r="S161" s="155"/>
      <c r="T161" s="155"/>
      <c r="U161" s="76">
        <v>1</v>
      </c>
      <c r="V161" s="77"/>
      <c r="W161" s="108"/>
      <c r="X161" s="538" t="s">
        <v>560</v>
      </c>
      <c r="Y161" s="80" t="s">
        <v>1605</v>
      </c>
      <c r="Z161" s="102" t="s">
        <v>29</v>
      </c>
      <c r="AA161" s="102">
        <f t="shared" si="64"/>
        <v>2</v>
      </c>
      <c r="AB161" s="102">
        <f t="shared" si="65"/>
        <v>6</v>
      </c>
      <c r="AC161" s="74"/>
      <c r="AD161" s="22" t="s">
        <v>68</v>
      </c>
      <c r="AE161" s="70"/>
      <c r="AF161" s="70"/>
      <c r="AG161" s="74"/>
      <c r="AH161" s="23" t="s">
        <v>1606</v>
      </c>
      <c r="AI161" s="238"/>
      <c r="AJ161" s="238"/>
      <c r="AK161" s="238"/>
      <c r="AL161" s="564">
        <v>2</v>
      </c>
      <c r="AM161" s="238"/>
      <c r="AN161" s="238"/>
      <c r="AO161" s="238"/>
      <c r="AP161" s="1150"/>
      <c r="AQ161" s="361">
        <v>2</v>
      </c>
      <c r="AR161" s="408">
        <v>1</v>
      </c>
      <c r="AS161" s="208"/>
      <c r="AT161" s="108"/>
      <c r="AU161" s="818" t="s">
        <v>1603</v>
      </c>
      <c r="AV161" s="116" t="s">
        <v>1607</v>
      </c>
      <c r="AW161" s="102" t="s">
        <v>29</v>
      </c>
      <c r="AX161" s="102">
        <f t="shared" si="62"/>
        <v>2</v>
      </c>
      <c r="AY161" s="102">
        <f t="shared" si="63"/>
        <v>2</v>
      </c>
      <c r="AZ161" s="171"/>
      <c r="BA161" s="22" t="s">
        <v>63</v>
      </c>
      <c r="BB161" s="232"/>
      <c r="BC161" s="72" t="s">
        <v>42</v>
      </c>
      <c r="BD161" s="73"/>
      <c r="BE161" s="22" t="s">
        <v>278</v>
      </c>
      <c r="BF161" s="351"/>
      <c r="BG161" s="351"/>
      <c r="BH161" s="351"/>
      <c r="BI161" s="351"/>
      <c r="BJ161" s="351"/>
      <c r="BK161" s="351"/>
      <c r="BL161" s="240">
        <v>1</v>
      </c>
      <c r="BM161" s="351"/>
      <c r="BN161" s="351"/>
      <c r="BO161" s="507">
        <v>1</v>
      </c>
      <c r="BP161" s="131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57.80000000000001" outlineLevel="1" thickTop="1" thickBot="1" x14ac:dyDescent="0.35">
      <c r="A162" s="97" t="s">
        <v>52</v>
      </c>
      <c r="B162" s="387" t="s">
        <v>1608</v>
      </c>
      <c r="C162" s="102" t="s">
        <v>29</v>
      </c>
      <c r="D162" s="69">
        <f t="shared" si="60"/>
        <v>0</v>
      </c>
      <c r="E162" s="69">
        <f t="shared" si="61"/>
        <v>0</v>
      </c>
      <c r="F162" s="82"/>
      <c r="G162" s="22" t="s">
        <v>63</v>
      </c>
      <c r="H162" s="105"/>
      <c r="I162" s="72" t="s">
        <v>42</v>
      </c>
      <c r="J162" s="187"/>
      <c r="K162" s="23" t="s">
        <v>852</v>
      </c>
      <c r="L162" s="302"/>
      <c r="M162" s="302"/>
      <c r="N162" s="302"/>
      <c r="O162" s="302"/>
      <c r="P162" s="302"/>
      <c r="Q162" s="302"/>
      <c r="R162" s="302"/>
      <c r="S162" s="302"/>
      <c r="T162" s="302"/>
      <c r="U162" s="76">
        <v>1</v>
      </c>
      <c r="V162" s="77"/>
      <c r="W162" s="108"/>
      <c r="X162" s="538" t="s">
        <v>560</v>
      </c>
      <c r="Y162" s="80" t="s">
        <v>1609</v>
      </c>
      <c r="Z162" s="102" t="s">
        <v>29</v>
      </c>
      <c r="AA162" s="102">
        <f t="shared" si="64"/>
        <v>0</v>
      </c>
      <c r="AB162" s="102">
        <f t="shared" si="65"/>
        <v>2</v>
      </c>
      <c r="AC162" s="103"/>
      <c r="AD162" s="22" t="s">
        <v>45</v>
      </c>
      <c r="AE162" s="70"/>
      <c r="AF162" s="523" t="s">
        <v>42</v>
      </c>
      <c r="AG162" s="222"/>
      <c r="AH162" s="23" t="s">
        <v>1610</v>
      </c>
      <c r="AI162" s="23"/>
      <c r="AJ162" s="23"/>
      <c r="AK162" s="23"/>
      <c r="AL162" s="23"/>
      <c r="AM162" s="23"/>
      <c r="AN162" s="23"/>
      <c r="AO162" s="23"/>
      <c r="AP162" s="23"/>
      <c r="AQ162" s="234">
        <v>1</v>
      </c>
      <c r="AR162" s="408">
        <v>1</v>
      </c>
      <c r="AS162" s="804"/>
      <c r="AT162" s="108"/>
      <c r="AU162" s="108"/>
      <c r="AV162" s="108"/>
      <c r="AW162" s="108"/>
      <c r="AX162" s="108"/>
      <c r="AY162" s="108"/>
      <c r="AZ162" s="108"/>
      <c r="BA162" s="764"/>
      <c r="BB162" s="108"/>
      <c r="BC162" s="108"/>
      <c r="BD162" s="108"/>
      <c r="BE162" s="1037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07" customHeight="1" outlineLevel="1" thickTop="1" x14ac:dyDescent="0.3">
      <c r="A163" s="97" t="s">
        <v>52</v>
      </c>
      <c r="B163" s="117" t="s">
        <v>1611</v>
      </c>
      <c r="C163" s="68" t="s">
        <v>29</v>
      </c>
      <c r="D163" s="69">
        <f t="shared" si="60"/>
        <v>0</v>
      </c>
      <c r="E163" s="69">
        <f t="shared" si="61"/>
        <v>0</v>
      </c>
      <c r="F163" s="70"/>
      <c r="G163" s="22" t="s">
        <v>182</v>
      </c>
      <c r="H163" s="70"/>
      <c r="I163" s="72" t="s">
        <v>42</v>
      </c>
      <c r="J163" s="73"/>
      <c r="K163" s="23" t="s">
        <v>461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76">
        <v>1</v>
      </c>
      <c r="V163" s="251"/>
      <c r="W163" s="108"/>
      <c r="X163" s="538" t="s">
        <v>560</v>
      </c>
      <c r="Y163" s="177" t="s">
        <v>1612</v>
      </c>
      <c r="Z163" s="102" t="s">
        <v>29</v>
      </c>
      <c r="AA163" s="102">
        <f t="shared" si="64"/>
        <v>0.5</v>
      </c>
      <c r="AB163" s="102">
        <f t="shared" si="65"/>
        <v>0.5</v>
      </c>
      <c r="AC163" s="103"/>
      <c r="AD163" s="22" t="s">
        <v>63</v>
      </c>
      <c r="AE163" s="1151" t="s">
        <v>1613</v>
      </c>
      <c r="AF163" s="541"/>
      <c r="AG163" s="541"/>
      <c r="AH163" s="140" t="s">
        <v>3</v>
      </c>
      <c r="AI163" s="84">
        <v>1</v>
      </c>
      <c r="AJ163" s="243"/>
      <c r="AK163" s="243"/>
      <c r="AL163" s="243"/>
      <c r="AM163" s="243"/>
      <c r="AN163" s="108"/>
      <c r="AO163" s="70"/>
      <c r="AP163" s="70"/>
      <c r="AQ163" s="70"/>
      <c r="AR163" s="408">
        <v>1</v>
      </c>
      <c r="AS163" s="879"/>
      <c r="AT163" s="108"/>
      <c r="AU163" s="108"/>
      <c r="AV163" s="108"/>
      <c r="AW163" s="108"/>
      <c r="AX163" s="108"/>
      <c r="AY163" s="108"/>
      <c r="AZ163" s="108"/>
      <c r="BA163" s="764"/>
      <c r="BB163" s="108"/>
      <c r="BC163" s="108"/>
      <c r="BD163" s="108"/>
      <c r="BE163" s="1037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36.80000000000001" outlineLevel="1" x14ac:dyDescent="0.3">
      <c r="A164" s="97" t="s">
        <v>52</v>
      </c>
      <c r="B164" s="387" t="s">
        <v>466</v>
      </c>
      <c r="C164" s="102" t="s">
        <v>29</v>
      </c>
      <c r="D164" s="69">
        <f t="shared" si="60"/>
        <v>0</v>
      </c>
      <c r="E164" s="69">
        <f t="shared" si="61"/>
        <v>0</v>
      </c>
      <c r="F164" s="82"/>
      <c r="G164" s="22" t="s">
        <v>63</v>
      </c>
      <c r="H164" s="105"/>
      <c r="I164" s="127"/>
      <c r="J164" s="187"/>
      <c r="K164" s="140" t="s">
        <v>467</v>
      </c>
      <c r="L164" s="302"/>
      <c r="M164" s="302"/>
      <c r="N164" s="302"/>
      <c r="O164" s="302"/>
      <c r="P164" s="302"/>
      <c r="Q164" s="302"/>
      <c r="R164" s="302"/>
      <c r="S164" s="302"/>
      <c r="T164" s="302"/>
      <c r="U164" s="76">
        <v>1</v>
      </c>
      <c r="V164" s="77"/>
      <c r="W164" s="108"/>
      <c r="X164" s="538" t="s">
        <v>560</v>
      </c>
      <c r="Y164" s="177" t="s">
        <v>1614</v>
      </c>
      <c r="Z164" s="102" t="s">
        <v>29</v>
      </c>
      <c r="AA164" s="102">
        <f t="shared" si="64"/>
        <v>2</v>
      </c>
      <c r="AB164" s="102">
        <f t="shared" si="65"/>
        <v>2</v>
      </c>
      <c r="AC164" s="103"/>
      <c r="AD164" s="1056" t="s">
        <v>77</v>
      </c>
      <c r="AE164" s="411" t="s">
        <v>50</v>
      </c>
      <c r="AF164" s="74"/>
      <c r="AG164" s="74"/>
      <c r="AH164" s="131" t="s">
        <v>1615</v>
      </c>
      <c r="AI164" s="74"/>
      <c r="AJ164" s="74"/>
      <c r="AK164" s="74"/>
      <c r="AL164" s="84">
        <v>2</v>
      </c>
      <c r="AM164" s="74"/>
      <c r="AN164" s="74"/>
      <c r="AO164" s="74"/>
      <c r="AP164" s="74"/>
      <c r="AQ164" s="74"/>
      <c r="AR164" s="408">
        <v>1</v>
      </c>
      <c r="AS164" s="74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304.2" customHeight="1" outlineLevel="1" thickBot="1" x14ac:dyDescent="0.35">
      <c r="A165" s="97" t="s">
        <v>52</v>
      </c>
      <c r="B165" s="387" t="s">
        <v>550</v>
      </c>
      <c r="C165" s="102" t="s">
        <v>29</v>
      </c>
      <c r="D165" s="69">
        <f t="shared" si="60"/>
        <v>0</v>
      </c>
      <c r="E165" s="69">
        <f t="shared" si="61"/>
        <v>0</v>
      </c>
      <c r="F165" s="82"/>
      <c r="G165" s="22" t="s">
        <v>63</v>
      </c>
      <c r="H165" s="103"/>
      <c r="I165" s="72" t="s">
        <v>42</v>
      </c>
      <c r="J165" s="82"/>
      <c r="K165" s="23" t="s">
        <v>551</v>
      </c>
      <c r="L165" s="155"/>
      <c r="M165" s="155"/>
      <c r="N165" s="155"/>
      <c r="O165" s="155"/>
      <c r="P165" s="155"/>
      <c r="Q165" s="155"/>
      <c r="R165" s="155"/>
      <c r="S165" s="155"/>
      <c r="T165" s="155"/>
      <c r="U165" s="76">
        <v>1</v>
      </c>
      <c r="V165" s="77"/>
      <c r="W165" s="108"/>
      <c r="X165" s="538" t="s">
        <v>560</v>
      </c>
      <c r="Y165" s="80" t="s">
        <v>565</v>
      </c>
      <c r="Z165" s="102" t="s">
        <v>29</v>
      </c>
      <c r="AA165" s="102">
        <f t="shared" si="64"/>
        <v>0.5</v>
      </c>
      <c r="AB165" s="102">
        <f t="shared" si="65"/>
        <v>0.5</v>
      </c>
      <c r="AC165" s="103"/>
      <c r="AD165" s="22" t="s">
        <v>63</v>
      </c>
      <c r="AE165" s="541"/>
      <c r="AF165" s="523" t="s">
        <v>42</v>
      </c>
      <c r="AG165" s="73"/>
      <c r="AH165" s="140" t="s">
        <v>3</v>
      </c>
      <c r="AI165" s="84">
        <v>1</v>
      </c>
      <c r="AJ165" s="243"/>
      <c r="AK165" s="243"/>
      <c r="AL165" s="243"/>
      <c r="AM165" s="243"/>
      <c r="AN165" s="108"/>
      <c r="AO165" s="70"/>
      <c r="AP165" s="70"/>
      <c r="AQ165" s="70"/>
      <c r="AR165" s="408">
        <v>1</v>
      </c>
      <c r="AS165" s="22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27.8" outlineLevel="1" thickTop="1" thickBot="1" x14ac:dyDescent="0.35">
      <c r="A166" s="97" t="s">
        <v>52</v>
      </c>
      <c r="B166" s="353" t="s">
        <v>1616</v>
      </c>
      <c r="C166" s="102" t="s">
        <v>29</v>
      </c>
      <c r="D166" s="69">
        <f t="shared" si="60"/>
        <v>0</v>
      </c>
      <c r="E166" s="69">
        <f t="shared" si="61"/>
        <v>0</v>
      </c>
      <c r="F166" s="354"/>
      <c r="G166" s="22" t="s">
        <v>45</v>
      </c>
      <c r="H166" s="354"/>
      <c r="I166" s="354"/>
      <c r="J166" s="354"/>
      <c r="K166" s="667" t="s">
        <v>689</v>
      </c>
      <c r="L166" s="1067"/>
      <c r="M166" s="1067"/>
      <c r="N166" s="1067"/>
      <c r="O166" s="1067"/>
      <c r="P166" s="1067"/>
      <c r="Q166" s="1067"/>
      <c r="R166" s="1067"/>
      <c r="S166" s="1067"/>
      <c r="T166" s="1067"/>
      <c r="U166" s="357">
        <v>1</v>
      </c>
      <c r="V166" s="74"/>
      <c r="W166" s="108"/>
      <c r="X166" s="538" t="s">
        <v>560</v>
      </c>
      <c r="Y166" s="846" t="s">
        <v>1617</v>
      </c>
      <c r="Z166" s="102" t="s">
        <v>29</v>
      </c>
      <c r="AA166" s="102">
        <f t="shared" si="64"/>
        <v>0</v>
      </c>
      <c r="AB166" s="102">
        <f t="shared" si="65"/>
        <v>2</v>
      </c>
      <c r="AC166" s="74"/>
      <c r="AD166" s="22" t="s">
        <v>45</v>
      </c>
      <c r="AE166" s="839"/>
      <c r="AF166" s="839"/>
      <c r="AG166" s="839"/>
      <c r="AH166" s="840" t="s">
        <v>1618</v>
      </c>
      <c r="AI166" s="839"/>
      <c r="AJ166" s="839"/>
      <c r="AK166" s="839"/>
      <c r="AL166" s="839"/>
      <c r="AM166" s="1138"/>
      <c r="AN166" s="839"/>
      <c r="AO166" s="839"/>
      <c r="AP166" s="839"/>
      <c r="AQ166" s="86">
        <v>1</v>
      </c>
      <c r="AR166" s="408">
        <v>1</v>
      </c>
      <c r="AS166" s="839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2" outlineLevel="1" thickTop="1" x14ac:dyDescent="0.3">
      <c r="A167" s="97" t="s">
        <v>52</v>
      </c>
      <c r="B167" s="114" t="s">
        <v>1619</v>
      </c>
      <c r="C167" s="68" t="s">
        <v>29</v>
      </c>
      <c r="D167" s="69">
        <f t="shared" si="60"/>
        <v>0</v>
      </c>
      <c r="E167" s="69">
        <f t="shared" si="61"/>
        <v>0</v>
      </c>
      <c r="F167" s="22"/>
      <c r="G167" s="22" t="s">
        <v>45</v>
      </c>
      <c r="H167" s="22"/>
      <c r="I167" s="70"/>
      <c r="J167" s="198"/>
      <c r="K167" s="23" t="s">
        <v>555</v>
      </c>
      <c r="L167" s="169"/>
      <c r="M167" s="155"/>
      <c r="N167" s="155"/>
      <c r="O167" s="360"/>
      <c r="P167" s="302"/>
      <c r="Q167" s="468"/>
      <c r="R167" s="169"/>
      <c r="S167" s="169"/>
      <c r="T167" s="169"/>
      <c r="U167" s="76">
        <v>1</v>
      </c>
      <c r="V167" s="673"/>
      <c r="W167" s="108"/>
      <c r="X167" s="538" t="s">
        <v>560</v>
      </c>
      <c r="Y167" s="80" t="s">
        <v>1620</v>
      </c>
      <c r="Z167" s="102" t="s">
        <v>29</v>
      </c>
      <c r="AA167" s="102">
        <f t="shared" si="64"/>
        <v>1</v>
      </c>
      <c r="AB167" s="102">
        <f t="shared" si="65"/>
        <v>1</v>
      </c>
      <c r="AC167" s="200"/>
      <c r="AD167" s="22" t="s">
        <v>45</v>
      </c>
      <c r="AE167" s="22"/>
      <c r="AF167" s="1152" t="s">
        <v>42</v>
      </c>
      <c r="AG167" s="979" t="s">
        <v>13</v>
      </c>
      <c r="AH167" s="23" t="s">
        <v>204</v>
      </c>
      <c r="AI167" s="70"/>
      <c r="AJ167" s="70"/>
      <c r="AK167" s="70"/>
      <c r="AL167" s="349"/>
      <c r="AM167" s="301"/>
      <c r="AN167" s="240">
        <v>1</v>
      </c>
      <c r="AO167" s="70"/>
      <c r="AP167" s="70"/>
      <c r="AQ167" s="70"/>
      <c r="AR167" s="408">
        <v>1</v>
      </c>
      <c r="AS167" s="74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26.6" outlineLevel="1" x14ac:dyDescent="0.3">
      <c r="A168" s="1066" t="s">
        <v>1403</v>
      </c>
      <c r="B168" s="353" t="s">
        <v>1621</v>
      </c>
      <c r="C168" s="102" t="s">
        <v>29</v>
      </c>
      <c r="D168" s="69">
        <f t="shared" si="60"/>
        <v>0</v>
      </c>
      <c r="E168" s="69">
        <f t="shared" si="61"/>
        <v>0</v>
      </c>
      <c r="F168" s="354"/>
      <c r="G168" s="22" t="s">
        <v>45</v>
      </c>
      <c r="H168" s="354"/>
      <c r="I168" s="354"/>
      <c r="J168" s="354"/>
      <c r="K168" s="667" t="s">
        <v>689</v>
      </c>
      <c r="L168" s="1067"/>
      <c r="M168" s="1067"/>
      <c r="N168" s="1067"/>
      <c r="O168" s="1067"/>
      <c r="P168" s="1067"/>
      <c r="Q168" s="1067"/>
      <c r="R168" s="1067"/>
      <c r="S168" s="1067"/>
      <c r="T168" s="1067"/>
      <c r="U168" s="357">
        <v>1</v>
      </c>
      <c r="V168" s="74"/>
      <c r="W168" s="108"/>
      <c r="X168" s="538" t="s">
        <v>560</v>
      </c>
      <c r="Y168" s="80" t="s">
        <v>1622</v>
      </c>
      <c r="Z168" s="102" t="s">
        <v>29</v>
      </c>
      <c r="AA168" s="102">
        <f t="shared" si="64"/>
        <v>0</v>
      </c>
      <c r="AB168" s="102">
        <f t="shared" si="65"/>
        <v>0</v>
      </c>
      <c r="AC168" s="200"/>
      <c r="AD168" s="22" t="s">
        <v>45</v>
      </c>
      <c r="AE168" s="22"/>
      <c r="AF168" s="74"/>
      <c r="AG168" s="187"/>
      <c r="AH168" s="23" t="s">
        <v>1623</v>
      </c>
      <c r="AI168" s="70"/>
      <c r="AJ168" s="70"/>
      <c r="AK168" s="70"/>
      <c r="AL168" s="70"/>
      <c r="AM168" s="214"/>
      <c r="AN168" s="70"/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6.6" outlineLevel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 s="108"/>
      <c r="X169" s="538" t="s">
        <v>560</v>
      </c>
      <c r="Y169" s="80" t="s">
        <v>1624</v>
      </c>
      <c r="Z169" s="102" t="s">
        <v>29</v>
      </c>
      <c r="AA169" s="102">
        <f t="shared" si="64"/>
        <v>0</v>
      </c>
      <c r="AB169" s="102">
        <f t="shared" si="65"/>
        <v>0</v>
      </c>
      <c r="AC169" s="200"/>
      <c r="AD169" s="1056" t="s">
        <v>77</v>
      </c>
      <c r="AE169" s="411" t="s">
        <v>50</v>
      </c>
      <c r="AF169" s="74"/>
      <c r="AG169" s="187"/>
      <c r="AH169" s="131" t="s">
        <v>57</v>
      </c>
      <c r="AI169" s="131"/>
      <c r="AJ169" s="131"/>
      <c r="AK169" s="131"/>
      <c r="AL169" s="131"/>
      <c r="AM169" s="131"/>
      <c r="AN169" s="131"/>
      <c r="AO169" s="131"/>
      <c r="AP169" s="131"/>
      <c r="AQ169" s="131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36.80000000000001" outlineLevel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 s="108"/>
      <c r="X170" s="538" t="s">
        <v>560</v>
      </c>
      <c r="Y170" s="80" t="s">
        <v>1625</v>
      </c>
      <c r="Z170" s="102" t="s">
        <v>29</v>
      </c>
      <c r="AA170" s="102">
        <f t="shared" si="64"/>
        <v>1</v>
      </c>
      <c r="AB170" s="102">
        <f t="shared" si="65"/>
        <v>1</v>
      </c>
      <c r="AC170" s="103"/>
      <c r="AD170" s="22" t="s">
        <v>45</v>
      </c>
      <c r="AE170" s="103"/>
      <c r="AF170" s="118"/>
      <c r="AG170" s="82"/>
      <c r="AH170" s="23" t="s">
        <v>57</v>
      </c>
      <c r="AI170" s="23"/>
      <c r="AJ170" s="23"/>
      <c r="AK170" s="23"/>
      <c r="AL170" s="240">
        <v>1</v>
      </c>
      <c r="AM170" s="23"/>
      <c r="AN170" s="23"/>
      <c r="AO170" s="23"/>
      <c r="AP170" s="23"/>
      <c r="AQ170" s="23"/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39.19999999999999" outlineLevel="1" x14ac:dyDescent="0.3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538" t="s">
        <v>560</v>
      </c>
      <c r="Y171" s="80" t="s">
        <v>1626</v>
      </c>
      <c r="Z171" s="102" t="s">
        <v>29</v>
      </c>
      <c r="AA171" s="102">
        <f t="shared" si="64"/>
        <v>1.5</v>
      </c>
      <c r="AB171" s="102">
        <f t="shared" si="65"/>
        <v>1.5</v>
      </c>
      <c r="AC171" s="200"/>
      <c r="AD171" s="22" t="s">
        <v>45</v>
      </c>
      <c r="AE171" s="73"/>
      <c r="AF171" s="523" t="s">
        <v>42</v>
      </c>
      <c r="AG171" s="187"/>
      <c r="AH171" s="106"/>
      <c r="AJ171" s="240">
        <v>1</v>
      </c>
      <c r="AN171" s="240">
        <v>1</v>
      </c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26.6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560</v>
      </c>
      <c r="Y172" s="80" t="s">
        <v>1627</v>
      </c>
      <c r="Z172" s="102" t="s">
        <v>29</v>
      </c>
      <c r="AA172" s="102">
        <f t="shared" si="64"/>
        <v>1</v>
      </c>
      <c r="AB172" s="102">
        <f t="shared" si="65"/>
        <v>1</v>
      </c>
      <c r="AC172" s="82"/>
      <c r="AD172" s="22" t="s">
        <v>45</v>
      </c>
      <c r="AE172" s="1153"/>
      <c r="AF172" s="523" t="s">
        <v>42</v>
      </c>
      <c r="AG172" s="82"/>
      <c r="AH172" s="22"/>
      <c r="AI172" s="23"/>
      <c r="AJ172" s="240">
        <v>2</v>
      </c>
      <c r="AK172" s="74"/>
      <c r="AL172" s="23"/>
      <c r="AM172" s="23"/>
      <c r="AN172" s="23"/>
      <c r="AO172" s="23"/>
      <c r="AP172" s="23"/>
      <c r="AQ172" s="23"/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7.399999999999999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3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/>
      <c r="AV177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3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U178"/>
      <c r="AV17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55" t="s">
        <v>556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SUMIFS(L182:L197,C182:C197,C180)</f>
        <v>0</v>
      </c>
      <c r="M180" s="44">
        <f>SUMIFS(M182:M197,C182:C197,C180)</f>
        <v>0</v>
      </c>
      <c r="N180" s="44">
        <f>SUMIFS(N182:N197,C182:C197,C180)</f>
        <v>0</v>
      </c>
      <c r="O180" s="44">
        <f>SUMIFS(O182:O197,C182:C197,C180)</f>
        <v>0</v>
      </c>
      <c r="P180" s="44">
        <f>SUMIFS(P182:P197,C182:C197,C180)</f>
        <v>0</v>
      </c>
      <c r="Q180" s="44">
        <f>SUMIFS(Q182:Q197,C182:C197,C180)</f>
        <v>0</v>
      </c>
      <c r="R180" s="44">
        <f>SUMIFS(R182:R197,C182:C197,C180)</f>
        <v>0</v>
      </c>
      <c r="S180" s="44">
        <f>SUMIFS(S182:S197,C182:C197,C180)</f>
        <v>0</v>
      </c>
      <c r="T180" s="44">
        <f>SUMIFS(T182:T197,C182:C197,C180)</f>
        <v>0</v>
      </c>
      <c r="U180" s="45"/>
      <c r="V180" s="46">
        <f>SUM(U182:U209)</f>
        <v>0</v>
      </c>
      <c r="X180" s="55" t="s">
        <v>556</v>
      </c>
      <c r="Y180" s="39"/>
      <c r="Z180" s="535" t="s">
        <v>29</v>
      </c>
      <c r="AA180" s="41">
        <f>0.5*(AI180+AJ180+AK180)+AL180+AN180+2*(AO180+AP180)</f>
        <v>0</v>
      </c>
      <c r="AB180" s="536">
        <f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0</v>
      </c>
      <c r="AU180" s="55" t="s">
        <v>556</v>
      </c>
      <c r="AV180" s="39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 x14ac:dyDescent="0.3">
      <c r="A181" s="55" t="s">
        <v>558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X181" s="55" t="s">
        <v>558</v>
      </c>
      <c r="Y181" s="451"/>
      <c r="Z181" s="535" t="s">
        <v>36</v>
      </c>
      <c r="AA181" s="41">
        <f>0.5*(AI181+AJ181+AK181)+AL181+AN181+2*(AO181+AP181)</f>
        <v>0</v>
      </c>
      <c r="AB181" s="536">
        <f>AI181*0.5+AJ181*0.5+AK181*0.5+AL181+AM181+AN181+2*(AO181+AP181+AQ181)</f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U181" s="55" t="s">
        <v>558</v>
      </c>
      <c r="AV181" s="451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R181" s="55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537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outlineLevel="1" x14ac:dyDescent="0.3"/>
    <row r="183" spans="1:114" outlineLevel="1" x14ac:dyDescent="0.3"/>
    <row r="184" spans="1:114" outlineLevel="1" x14ac:dyDescent="0.3"/>
    <row r="185" spans="1:114" outlineLevel="1" x14ac:dyDescent="0.3"/>
    <row r="186" spans="1:114" outlineLevel="1" x14ac:dyDescent="0.3"/>
    <row r="187" spans="1:114" outlineLevel="1" x14ac:dyDescent="0.3"/>
    <row r="188" spans="1:114" outlineLevel="1" x14ac:dyDescent="0.3"/>
    <row r="189" spans="1:114" outlineLevel="1" x14ac:dyDescent="0.3"/>
    <row r="190" spans="1:114" outlineLevel="1" x14ac:dyDescent="0.3"/>
    <row r="191" spans="1:114" outlineLevel="1" x14ac:dyDescent="0.3"/>
    <row r="192" spans="1:114" outlineLevel="1" x14ac:dyDescent="0.3"/>
    <row r="193" outlineLevel="1" x14ac:dyDescent="0.3"/>
    <row r="194" outlineLevel="1" x14ac:dyDescent="0.3"/>
    <row r="195" outlineLevel="1" x14ac:dyDescent="0.3"/>
    <row r="196" outlineLevel="1" x14ac:dyDescent="0.3"/>
    <row r="197" outlineLevel="1" x14ac:dyDescent="0.3"/>
    <row r="198" outlineLevel="1" x14ac:dyDescent="0.3"/>
    <row r="199" outlineLevel="1" x14ac:dyDescent="0.3"/>
    <row r="200" outlineLevel="1" x14ac:dyDescent="0.3"/>
    <row r="201" outlineLevel="1" x14ac:dyDescent="0.3"/>
    <row r="202" outlineLevel="1" x14ac:dyDescent="0.3"/>
    <row r="203" outlineLevel="1" x14ac:dyDescent="0.3"/>
    <row r="204" outlineLevel="1" x14ac:dyDescent="0.3"/>
    <row r="205" outlineLevel="1" x14ac:dyDescent="0.3"/>
    <row r="206" outlineLevel="1" x14ac:dyDescent="0.3"/>
    <row r="207" outlineLevel="1" x14ac:dyDescent="0.3"/>
    <row r="208" outlineLevel="1" x14ac:dyDescent="0.3"/>
    <row r="209" outlineLevel="1" x14ac:dyDescent="0.3"/>
    <row r="210" outlineLevel="1" x14ac:dyDescent="0.3"/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CP2:CP4"/>
    <mergeCell ref="F127:K127"/>
    <mergeCell ref="H157:K157"/>
    <mergeCell ref="BD2:BD4"/>
    <mergeCell ref="BP2:BP4"/>
    <mergeCell ref="BS2:BS4"/>
    <mergeCell ref="CA2:CA4"/>
    <mergeCell ref="BW136:CA136"/>
    <mergeCell ref="AC44:AH44"/>
    <mergeCell ref="BW97:CB97"/>
    <mergeCell ref="X45:AR45"/>
    <mergeCell ref="AC8:AF8"/>
    <mergeCell ref="AZ73:BE73"/>
    <mergeCell ref="AZ74:BE74"/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3:D3"/>
    <mergeCell ref="C4:D4"/>
    <mergeCell ref="E4:F4"/>
    <mergeCell ref="CM2:CM4"/>
  </mergeCells>
  <conditionalFormatting sqref="D6:D7">
    <cfRule type="cellIs" dxfId="1269" priority="69" operator="lessThan">
      <formula>10.5</formula>
    </cfRule>
    <cfRule type="cellIs" dxfId="1268" priority="70" operator="greaterThan">
      <formula>10</formula>
    </cfRule>
  </conditionalFormatting>
  <conditionalFormatting sqref="D39:D40">
    <cfRule type="cellIs" dxfId="1267" priority="25" operator="lessThan">
      <formula>10.5</formula>
    </cfRule>
    <cfRule type="cellIs" dxfId="1266" priority="26" operator="greaterThan">
      <formula>10</formula>
    </cfRule>
  </conditionalFormatting>
  <conditionalFormatting sqref="D66:D67">
    <cfRule type="cellIs" dxfId="1265" priority="51" operator="lessThan">
      <formula>10.5</formula>
    </cfRule>
    <cfRule type="cellIs" dxfId="1264" priority="52" operator="greaterThan">
      <formula>10</formula>
    </cfRule>
  </conditionalFormatting>
  <conditionalFormatting sqref="D90:D91">
    <cfRule type="cellIs" dxfId="1263" priority="41" operator="lessThan">
      <formula>10.5</formula>
    </cfRule>
    <cfRule type="cellIs" dxfId="1262" priority="42" operator="greaterThan">
      <formula>10</formula>
    </cfRule>
  </conditionalFormatting>
  <conditionalFormatting sqref="D124:D125">
    <cfRule type="cellIs" dxfId="1261" priority="27" operator="lessThan">
      <formula>10.5</formula>
    </cfRule>
    <cfRule type="cellIs" dxfId="1260" priority="28" operator="greaterThan">
      <formula>10</formula>
    </cfRule>
  </conditionalFormatting>
  <conditionalFormatting sqref="D155:D156">
    <cfRule type="cellIs" dxfId="1259" priority="15" operator="lessThan">
      <formula>10.5</formula>
    </cfRule>
    <cfRule type="cellIs" dxfId="1258" priority="16" operator="greaterThan">
      <formula>10</formula>
    </cfRule>
  </conditionalFormatting>
  <conditionalFormatting sqref="D180:D181">
    <cfRule type="cellIs" dxfId="1257" priority="11" operator="lessThan">
      <formula>10.5</formula>
    </cfRule>
    <cfRule type="cellIs" dxfId="1256" priority="12" operator="greaterThan">
      <formula>10</formula>
    </cfRule>
  </conditionalFormatting>
  <conditionalFormatting sqref="AA6:AA7">
    <cfRule type="cellIs" dxfId="1255" priority="67" operator="lessThan">
      <formula>10.5</formula>
    </cfRule>
    <cfRule type="cellIs" dxfId="1254" priority="68" operator="greaterThan">
      <formula>10</formula>
    </cfRule>
  </conditionalFormatting>
  <conditionalFormatting sqref="AA39:AA40">
    <cfRule type="cellIs" dxfId="1253" priority="59" operator="lessThan">
      <formula>10.5</formula>
    </cfRule>
    <cfRule type="cellIs" dxfId="1252" priority="60" operator="greaterThan">
      <formula>10</formula>
    </cfRule>
  </conditionalFormatting>
  <conditionalFormatting sqref="AA66:AA67">
    <cfRule type="cellIs" dxfId="1251" priority="49" operator="lessThan">
      <formula>10.5</formula>
    </cfRule>
    <cfRule type="cellIs" dxfId="1250" priority="50" operator="greaterThan">
      <formula>10</formula>
    </cfRule>
  </conditionalFormatting>
  <conditionalFormatting sqref="AA90:AA91">
    <cfRule type="cellIs" dxfId="1249" priority="39" operator="lessThan">
      <formula>10.5</formula>
    </cfRule>
    <cfRule type="cellIs" dxfId="1248" priority="40" operator="greaterThan">
      <formula>10</formula>
    </cfRule>
  </conditionalFormatting>
  <conditionalFormatting sqref="AA124:AA125">
    <cfRule type="cellIs" dxfId="1247" priority="29" operator="lessThan">
      <formula>10.5</formula>
    </cfRule>
    <cfRule type="cellIs" dxfId="1246" priority="30" operator="greaterThan">
      <formula>10</formula>
    </cfRule>
  </conditionalFormatting>
  <conditionalFormatting sqref="AA155:AA156">
    <cfRule type="cellIs" dxfId="1245" priority="17" operator="lessThan">
      <formula>10.5</formula>
    </cfRule>
    <cfRule type="cellIs" dxfId="1244" priority="18" operator="greaterThan">
      <formula>10</formula>
    </cfRule>
  </conditionalFormatting>
  <conditionalFormatting sqref="AA180:AA181">
    <cfRule type="cellIs" dxfId="1243" priority="5" operator="lessThan">
      <formula>10.5</formula>
    </cfRule>
    <cfRule type="cellIs" dxfId="1242" priority="6" operator="greaterThan">
      <formula>10</formula>
    </cfRule>
  </conditionalFormatting>
  <conditionalFormatting sqref="AX6:AX7">
    <cfRule type="cellIs" dxfId="1241" priority="65" operator="lessThan">
      <formula>10.5</formula>
    </cfRule>
    <cfRule type="cellIs" dxfId="1240" priority="66" operator="greaterThan">
      <formula>10</formula>
    </cfRule>
  </conditionalFormatting>
  <conditionalFormatting sqref="AX39:AX40">
    <cfRule type="cellIs" dxfId="1239" priority="57" operator="lessThan">
      <formula>10.5</formula>
    </cfRule>
    <cfRule type="cellIs" dxfId="1238" priority="58" operator="greaterThan">
      <formula>10</formula>
    </cfRule>
  </conditionalFormatting>
  <conditionalFormatting sqref="AX66:AX67">
    <cfRule type="cellIs" dxfId="1237" priority="47" operator="lessThan">
      <formula>10.5</formula>
    </cfRule>
    <cfRule type="cellIs" dxfId="1236" priority="48" operator="greaterThan">
      <formula>10</formula>
    </cfRule>
  </conditionalFormatting>
  <conditionalFormatting sqref="AX90:AX91">
    <cfRule type="cellIs" dxfId="1235" priority="37" operator="lessThan">
      <formula>10.5</formula>
    </cfRule>
    <cfRule type="cellIs" dxfId="1234" priority="38" operator="greaterThan">
      <formula>10</formula>
    </cfRule>
  </conditionalFormatting>
  <conditionalFormatting sqref="AX124:AX125">
    <cfRule type="cellIs" dxfId="1233" priority="23" operator="lessThan">
      <formula>10.5</formula>
    </cfRule>
    <cfRule type="cellIs" dxfId="1232" priority="24" operator="greaterThan">
      <formula>10</formula>
    </cfRule>
  </conditionalFormatting>
  <conditionalFormatting sqref="AX155:AX156">
    <cfRule type="cellIs" dxfId="1231" priority="13" operator="lessThan">
      <formula>10.5</formula>
    </cfRule>
    <cfRule type="cellIs" dxfId="1230" priority="14" operator="greaterThan">
      <formula>10</formula>
    </cfRule>
  </conditionalFormatting>
  <conditionalFormatting sqref="AX180:AX181">
    <cfRule type="cellIs" dxfId="1229" priority="3" operator="lessThan">
      <formula>10.5</formula>
    </cfRule>
    <cfRule type="cellIs" dxfId="1228" priority="4" operator="greaterThan">
      <formula>10</formula>
    </cfRule>
  </conditionalFormatting>
  <conditionalFormatting sqref="BU6:BU7">
    <cfRule type="cellIs" dxfId="1227" priority="63" operator="lessThan">
      <formula>10.5</formula>
    </cfRule>
    <cfRule type="cellIs" dxfId="1226" priority="64" operator="greaterThan">
      <formula>10</formula>
    </cfRule>
  </conditionalFormatting>
  <conditionalFormatting sqref="BU39:BU40">
    <cfRule type="cellIs" dxfId="1225" priority="55" operator="lessThan">
      <formula>10.5</formula>
    </cfRule>
    <cfRule type="cellIs" dxfId="1224" priority="56" operator="greaterThan">
      <formula>10</formula>
    </cfRule>
  </conditionalFormatting>
  <conditionalFormatting sqref="BU66:BU67">
    <cfRule type="cellIs" dxfId="1223" priority="45" operator="lessThan">
      <formula>10.5</formula>
    </cfRule>
    <cfRule type="cellIs" dxfId="1222" priority="46" operator="greaterThan">
      <formula>10</formula>
    </cfRule>
  </conditionalFormatting>
  <conditionalFormatting sqref="BU90:BU91">
    <cfRule type="cellIs" dxfId="1221" priority="35" operator="lessThan">
      <formula>10.5</formula>
    </cfRule>
    <cfRule type="cellIs" dxfId="1220" priority="36" operator="greaterThan">
      <formula>10</formula>
    </cfRule>
  </conditionalFormatting>
  <conditionalFormatting sqref="BU124:BU125">
    <cfRule type="cellIs" dxfId="1219" priority="7" operator="lessThan">
      <formula>10.5</formula>
    </cfRule>
    <cfRule type="cellIs" dxfId="1218" priority="8" operator="greaterThan">
      <formula>10</formula>
    </cfRule>
  </conditionalFormatting>
  <conditionalFormatting sqref="BU155:BU156">
    <cfRule type="cellIs" dxfId="1217" priority="19" operator="lessThan">
      <formula>10.5</formula>
    </cfRule>
    <cfRule type="cellIs" dxfId="1216" priority="20" operator="greaterThan">
      <formula>10</formula>
    </cfRule>
  </conditionalFormatting>
  <conditionalFormatting sqref="BU180:BU181">
    <cfRule type="cellIs" dxfId="1215" priority="1" operator="lessThan">
      <formula>10.5</formula>
    </cfRule>
    <cfRule type="cellIs" dxfId="1214" priority="2" operator="greaterThan">
      <formula>10</formula>
    </cfRule>
  </conditionalFormatting>
  <conditionalFormatting sqref="CR6:CR7">
    <cfRule type="cellIs" dxfId="1213" priority="61" operator="lessThan">
      <formula>10.5</formula>
    </cfRule>
    <cfRule type="cellIs" dxfId="1212" priority="62" operator="greaterThan">
      <formula>10</formula>
    </cfRule>
  </conditionalFormatting>
  <conditionalFormatting sqref="CR39:CR40">
    <cfRule type="cellIs" dxfId="1211" priority="53" operator="lessThan">
      <formula>10.5</formula>
    </cfRule>
    <cfRule type="cellIs" dxfId="1210" priority="54" operator="greaterThan">
      <formula>10</formula>
    </cfRule>
  </conditionalFormatting>
  <conditionalFormatting sqref="CR66:CR67">
    <cfRule type="cellIs" dxfId="1209" priority="43" operator="lessThan">
      <formula>10.5</formula>
    </cfRule>
    <cfRule type="cellIs" dxfId="1208" priority="44" operator="greaterThan">
      <formula>10</formula>
    </cfRule>
  </conditionalFormatting>
  <conditionalFormatting sqref="CR90:CR91">
    <cfRule type="cellIs" dxfId="1207" priority="33" operator="lessThan">
      <formula>10.5</formula>
    </cfRule>
    <cfRule type="cellIs" dxfId="1206" priority="34" operator="greaterThan">
      <formula>10</formula>
    </cfRule>
  </conditionalFormatting>
  <conditionalFormatting sqref="CR124:CR125">
    <cfRule type="cellIs" dxfId="1205" priority="31" operator="lessThan">
      <formula>10.5</formula>
    </cfRule>
    <cfRule type="cellIs" dxfId="1204" priority="32" operator="greaterThan">
      <formula>10</formula>
    </cfRule>
  </conditionalFormatting>
  <conditionalFormatting sqref="CR155:CR156">
    <cfRule type="cellIs" dxfId="1203" priority="21" operator="lessThan">
      <formula>10.5</formula>
    </cfRule>
    <cfRule type="cellIs" dxfId="1202" priority="22" operator="greaterThan">
      <formula>10</formula>
    </cfRule>
  </conditionalFormatting>
  <conditionalFormatting sqref="CR180:CR181">
    <cfRule type="cellIs" dxfId="1201" priority="9" operator="lessThan">
      <formula>10.5</formula>
    </cfRule>
    <cfRule type="cellIs" dxfId="1200" priority="10" operator="greaterThan">
      <formula>10</formula>
    </cfRule>
  </conditionalFormatting>
  <hyperlinks>
    <hyperlink ref="C3:D3" location="co_2_lundi_b1" display="co_2_lundi_b1" xr:uid="{F0C62C6D-66BE-4CBD-8291-1929B4872259}"/>
    <hyperlink ref="C4:D4" location="co_3_lundi_B1" display="co_3_lundi_B1" xr:uid="{BB8B24B0-36CB-4FF1-BA4D-5AC6896BE043}"/>
    <hyperlink ref="E2:F2" location="co_4_lundi_b1" display="co_4_lundi_b1" xr:uid="{74373893-08E9-4DC7-A566-367AD1C491FF}"/>
    <hyperlink ref="F3" location="co_5_lundi_B1" display="co_5_lundi_B1" xr:uid="{5C5FD42B-0636-4954-9D6F-9C803143D8EF}"/>
    <hyperlink ref="E4:F4" location="co_6_lundç_B1" display="co_6_lundç_B1" xr:uid="{D8536F8C-5A0E-415E-906B-0154758CB13C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AE520-D029-47AB-9A91-DED1A0BAC3CE}">
  <sheetPr codeName="Feuil91">
    <pageSetUpPr fitToPage="1"/>
  </sheetPr>
  <dimension ref="A1:DP436"/>
  <sheetViews>
    <sheetView topLeftCell="U1" zoomScale="60" zoomScaleNormal="60" workbookViewId="0">
      <pane ySplit="5" topLeftCell="A49" activePane="bottomLeft" state="frozenSplit"/>
      <selection activeCell="Y75" sqref="Y75"/>
      <selection pane="bottomLeft" activeCell="Y75" sqref="Y75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19.88671875" style="26" bestFit="1" customWidth="1"/>
    <col min="25" max="25" width="77.6640625" style="517" customWidth="1"/>
    <col min="26" max="26" width="6.6640625" style="288" customWidth="1" outlineLevel="1"/>
    <col min="27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7.4414062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9.8867187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2.332031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17.44140625" style="208" bestFit="1" customWidth="1"/>
    <col min="94" max="94" width="74" style="62" customWidth="1"/>
    <col min="95" max="95" width="6.664062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33203125" style="36" customWidth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1756" t="s">
        <v>0</v>
      </c>
      <c r="B1" s="1756"/>
      <c r="C1" s="1756"/>
      <c r="D1" s="1756"/>
      <c r="E1" s="1756"/>
      <c r="F1" s="1756"/>
      <c r="G1" s="1756"/>
      <c r="H1" s="1756"/>
      <c r="I1" s="1756"/>
      <c r="J1" s="1756"/>
      <c r="K1" s="1756"/>
      <c r="L1" s="1756"/>
      <c r="M1" s="1756"/>
      <c r="N1" s="1756"/>
      <c r="O1" s="1756"/>
      <c r="P1" s="1756"/>
      <c r="Q1" s="1756"/>
      <c r="R1" s="1756"/>
      <c r="S1" s="1756"/>
      <c r="T1" s="1756"/>
      <c r="U1" s="1756"/>
      <c r="V1" s="1756"/>
      <c r="W1" s="1756"/>
      <c r="X1" s="1756"/>
      <c r="Y1" s="1756"/>
      <c r="Z1" s="1756"/>
      <c r="AA1" s="1756"/>
      <c r="AB1" s="1756"/>
      <c r="AC1" s="1756"/>
      <c r="AD1" s="1756"/>
      <c r="AE1" s="1756"/>
      <c r="AF1" s="1756"/>
      <c r="AG1" s="1756"/>
      <c r="AH1" s="1756"/>
      <c r="AI1" s="1756"/>
      <c r="AJ1" s="1756"/>
      <c r="AK1" s="1756"/>
      <c r="AL1" s="1756"/>
      <c r="AM1" s="1756"/>
      <c r="AN1" s="1756"/>
      <c r="AO1" s="1756"/>
      <c r="AP1" s="1756"/>
      <c r="AQ1" s="1756"/>
      <c r="AR1" s="1756"/>
      <c r="AS1" s="1756"/>
      <c r="AT1" s="1756"/>
      <c r="AU1" s="1756"/>
      <c r="AV1" s="1756"/>
      <c r="AW1" s="1756"/>
      <c r="AX1" s="1756"/>
      <c r="AY1" s="1756"/>
      <c r="AZ1" s="1756"/>
      <c r="BA1" s="1756"/>
      <c r="BB1" s="1756"/>
      <c r="BC1" s="1756"/>
      <c r="BD1" s="1756"/>
      <c r="BE1" s="1756"/>
      <c r="BF1" s="1756"/>
      <c r="BG1" s="1756"/>
      <c r="BH1" s="1756"/>
      <c r="BI1" s="1756"/>
      <c r="BJ1" s="1756"/>
      <c r="BK1" s="1756"/>
      <c r="BL1" s="1756"/>
      <c r="BM1" s="1756"/>
      <c r="BN1" s="1756"/>
      <c r="BO1" s="1756"/>
      <c r="BP1" s="1756"/>
      <c r="BQ1" s="1756"/>
      <c r="BR1" s="1756"/>
      <c r="BS1" s="1756"/>
      <c r="BT1" s="1756"/>
      <c r="BU1" s="1756"/>
      <c r="BV1" s="1756"/>
      <c r="BW1" s="1756"/>
      <c r="BX1" s="1756"/>
      <c r="BY1" s="1756"/>
      <c r="BZ1" s="1756"/>
      <c r="CA1" s="1756"/>
      <c r="CB1" s="1756"/>
      <c r="CC1" s="1756"/>
      <c r="CD1" s="1756"/>
      <c r="CE1" s="1756"/>
      <c r="CF1" s="1756"/>
      <c r="CG1" s="1756"/>
      <c r="CH1" s="1756"/>
      <c r="CI1" s="1756"/>
      <c r="CJ1" s="1756"/>
      <c r="CK1" s="1756"/>
      <c r="CL1" s="1756"/>
      <c r="CM1" s="1756"/>
      <c r="CN1" s="1756"/>
      <c r="CO1" s="1756"/>
      <c r="CP1" s="1756"/>
      <c r="CQ1" s="1756"/>
      <c r="CR1" s="1756"/>
      <c r="CS1" s="1756"/>
      <c r="CT1" s="1756"/>
      <c r="CU1" s="1756"/>
      <c r="CV1" s="1756"/>
      <c r="CW1" s="1756"/>
      <c r="CX1" s="1756"/>
      <c r="CY1" s="1756"/>
      <c r="CZ1" s="1756"/>
      <c r="DA1" s="1756"/>
      <c r="DB1" s="1756"/>
      <c r="DC1" s="1756"/>
      <c r="DD1" s="1756"/>
      <c r="DE1" s="1756"/>
      <c r="DF1" s="1756"/>
      <c r="DG1" s="1756"/>
      <c r="DH1" s="1756"/>
      <c r="DI1" s="1756"/>
      <c r="DJ1" s="1757"/>
      <c r="DK1" s="1"/>
      <c r="DL1" s="2"/>
    </row>
    <row r="2" spans="1:120" ht="17.399999999999999" customHeight="1" x14ac:dyDescent="0.3">
      <c r="A2" s="4"/>
      <c r="B2" s="1811" t="s">
        <v>1628</v>
      </c>
      <c r="C2" s="5"/>
      <c r="D2" s="6"/>
      <c r="E2" s="6"/>
      <c r="F2" s="7"/>
      <c r="G2" s="5"/>
      <c r="H2" s="7"/>
      <c r="I2" s="7"/>
      <c r="J2" s="1742">
        <f>SUMIFS(L12:L106,K12:K106,"Bio-déchets")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762">
        <f>SUM(U:U)</f>
        <v>62</v>
      </c>
      <c r="W2" s="4"/>
      <c r="X2" s="8"/>
      <c r="Y2" s="1811" t="s">
        <v>1629</v>
      </c>
      <c r="Z2" s="5"/>
      <c r="AA2" s="6"/>
      <c r="AB2" s="6"/>
      <c r="AC2" s="7"/>
      <c r="AD2" s="5"/>
      <c r="AE2" s="7"/>
      <c r="AF2" s="7"/>
      <c r="AG2" s="1742">
        <f>SUMIFS(AI8:AI100,AH8:AH100,"Bio-déchets")</f>
        <v>6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744">
        <f>SUM(AR:AR)</f>
        <v>67</v>
      </c>
      <c r="AT2" s="4"/>
      <c r="AU2" s="4"/>
      <c r="AV2" s="1811" t="s">
        <v>1628</v>
      </c>
      <c r="AW2" s="1764" t="str">
        <f>AU6</f>
        <v>Franck</v>
      </c>
      <c r="AX2" s="1765"/>
      <c r="AY2" s="6"/>
      <c r="AZ2" s="7"/>
      <c r="BA2" s="5"/>
      <c r="BB2" s="7"/>
      <c r="BC2" s="7"/>
      <c r="BD2" s="1742">
        <f>SUMIFS(BF9:BF106,BE9:BE106,"Bio-déchets")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744">
        <f>SUM(BO:BO)</f>
        <v>51</v>
      </c>
      <c r="BQ2" s="9"/>
      <c r="BR2" s="4"/>
      <c r="BS2" s="1811" t="s">
        <v>1630</v>
      </c>
      <c r="BT2" s="5"/>
      <c r="BU2" s="6"/>
      <c r="BV2" s="6"/>
      <c r="BW2" s="7"/>
      <c r="BX2" s="7"/>
      <c r="BY2" s="7"/>
      <c r="BZ2" s="7"/>
      <c r="CA2" s="1742">
        <f>SUMIFS(CC13:CC90,CB13:CB90,"Bio-déchets")</f>
        <v>7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744">
        <f>SUM(CL:CL)</f>
        <v>62</v>
      </c>
      <c r="CN2" s="4"/>
      <c r="CO2" s="4"/>
      <c r="CP2" s="1811" t="s">
        <v>1630</v>
      </c>
      <c r="CQ2" s="5"/>
      <c r="CR2" s="6"/>
      <c r="CS2" s="6"/>
      <c r="CT2" s="7"/>
      <c r="CU2" s="7"/>
      <c r="CV2" s="7"/>
      <c r="CW2" s="7"/>
      <c r="CX2" s="1742">
        <f>SUMIFS(CZ8:CZ84,CY8:CY84,"Bio-déchets")</f>
        <v>10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744">
        <f>SUM(DI:DI)</f>
        <v>57</v>
      </c>
      <c r="DK2" s="1"/>
      <c r="DL2" s="2"/>
    </row>
    <row r="3" spans="1:120" ht="17.399999999999999" x14ac:dyDescent="0.3">
      <c r="A3" s="4"/>
      <c r="B3" s="1771"/>
      <c r="C3" s="10"/>
      <c r="D3" s="11"/>
      <c r="E3" s="11"/>
      <c r="F3" s="12"/>
      <c r="G3" s="10"/>
      <c r="H3" s="12" t="s">
        <v>3</v>
      </c>
      <c r="I3" s="12"/>
      <c r="J3" s="1743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763">
        <f>SUM(U:U)</f>
        <v>62</v>
      </c>
      <c r="W3" s="4"/>
      <c r="X3" s="8"/>
      <c r="Y3" s="1771"/>
      <c r="Z3" s="10"/>
      <c r="AA3" s="11"/>
      <c r="AB3" s="11"/>
      <c r="AC3" s="12"/>
      <c r="AD3" s="10"/>
      <c r="AE3" s="12" t="s">
        <v>3</v>
      </c>
      <c r="AF3" s="12"/>
      <c r="AG3" s="1743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745">
        <f>SUM(AR:AR)</f>
        <v>67</v>
      </c>
      <c r="AT3" s="4"/>
      <c r="AU3" s="4"/>
      <c r="AV3" s="1771"/>
      <c r="AW3" s="1766">
        <f>AU37</f>
        <v>0</v>
      </c>
      <c r="AX3" s="1767"/>
      <c r="AY3" s="11"/>
      <c r="AZ3" s="12"/>
      <c r="BA3" s="10"/>
      <c r="BB3" s="12" t="s">
        <v>3</v>
      </c>
      <c r="BC3" s="12"/>
      <c r="BD3" s="1743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745">
        <f>SUM(BO:BO)</f>
        <v>51</v>
      </c>
      <c r="BQ3" s="9"/>
      <c r="BR3" s="4"/>
      <c r="BS3" s="1771"/>
      <c r="BT3" s="10"/>
      <c r="BU3" s="11"/>
      <c r="BV3" s="11"/>
      <c r="BW3" s="12"/>
      <c r="BX3" s="12"/>
      <c r="BY3" s="12" t="s">
        <v>3</v>
      </c>
      <c r="BZ3" s="12"/>
      <c r="CA3" s="1743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745">
        <f>SUM(CL:CL)</f>
        <v>62</v>
      </c>
      <c r="CN3" s="4"/>
      <c r="CO3" s="4"/>
      <c r="CP3" s="1771"/>
      <c r="CQ3" s="10"/>
      <c r="CR3" s="11"/>
      <c r="CS3" s="11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745">
        <f>SUM(DI:DI)</f>
        <v>57</v>
      </c>
      <c r="DK3" s="1"/>
      <c r="DL3" s="2"/>
    </row>
    <row r="4" spans="1:120" ht="18" thickBot="1" x14ac:dyDescent="0.35">
      <c r="A4" s="4"/>
      <c r="B4" s="1772"/>
      <c r="C4" s="13"/>
      <c r="D4" s="14"/>
      <c r="E4" s="14"/>
      <c r="F4" s="15"/>
      <c r="G4" s="10"/>
      <c r="H4" s="12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763">
        <f>SUM(U:U)</f>
        <v>62</v>
      </c>
      <c r="W4" s="4"/>
      <c r="X4" s="8"/>
      <c r="Y4" s="1772"/>
      <c r="Z4" s="13"/>
      <c r="AA4" s="11"/>
      <c r="AB4" s="11"/>
      <c r="AC4" s="12"/>
      <c r="AD4" s="10"/>
      <c r="AE4" s="12"/>
      <c r="AF4" s="12"/>
      <c r="AG4" s="1743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745">
        <f>SUM(AR:AR)</f>
        <v>67</v>
      </c>
      <c r="AT4" s="4"/>
      <c r="AU4" s="4"/>
      <c r="AV4" s="1772"/>
      <c r="AW4" s="10"/>
      <c r="AX4" s="11"/>
      <c r="AY4" s="11"/>
      <c r="AZ4" s="12"/>
      <c r="BA4" s="10"/>
      <c r="BB4" s="12"/>
      <c r="BC4" s="12"/>
      <c r="BD4" s="1743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745">
        <f>SUM(BO:BO)</f>
        <v>51</v>
      </c>
      <c r="BQ4" s="9"/>
      <c r="BR4" s="4"/>
      <c r="BS4" s="1772"/>
      <c r="BT4" s="13"/>
      <c r="BU4" s="14"/>
      <c r="BV4" s="11"/>
      <c r="BW4" s="12"/>
      <c r="BX4" s="12"/>
      <c r="BY4" s="12"/>
      <c r="BZ4" s="12"/>
      <c r="CA4" s="1743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745">
        <f>SUM(CL:CL)</f>
        <v>62</v>
      </c>
      <c r="CN4" s="4"/>
      <c r="CO4" s="4"/>
      <c r="CP4" s="1772"/>
      <c r="CQ4" s="10"/>
      <c r="CR4" s="11"/>
      <c r="CS4" s="11"/>
      <c r="CT4" s="12"/>
      <c r="CU4" s="12"/>
      <c r="CV4" s="12"/>
      <c r="CW4" s="12"/>
      <c r="CX4" s="1743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745">
        <f>SUM(DI:DI)</f>
        <v>57</v>
      </c>
      <c r="DK4" s="1"/>
      <c r="DL4" s="2"/>
    </row>
    <row r="5" spans="1:120" s="36" customFormat="1" ht="92.4" x14ac:dyDescent="0.3">
      <c r="A5" s="16" t="s">
        <v>4</v>
      </c>
      <c r="B5" s="17" t="s">
        <v>1631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1632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1633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1634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1635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799999999999997" x14ac:dyDescent="0.3">
      <c r="A6" s="38" t="s">
        <v>27</v>
      </c>
      <c r="B6" s="39" t="s">
        <v>28</v>
      </c>
      <c r="C6" s="40" t="s">
        <v>29</v>
      </c>
      <c r="D6" s="41">
        <f ca="1">0.5*(L6+M6+N6)+O6+Q6+2*(R6+S6)</f>
        <v>51</v>
      </c>
      <c r="E6" s="42">
        <f t="shared" ref="E6:E11" ca="1" si="0">L6*0.5+M6*0.5+N6*0.5+O6+P6+Q6+2*(R6+S6+T6)</f>
        <v>79</v>
      </c>
      <c r="F6" s="43"/>
      <c r="G6" s="39"/>
      <c r="H6" s="43"/>
      <c r="I6" s="43"/>
      <c r="J6" s="43"/>
      <c r="K6" s="43"/>
      <c r="L6" s="44">
        <f ca="1">SUMIFS(L8:L113,C8:C113,C6)</f>
        <v>4</v>
      </c>
      <c r="M6" s="44">
        <f ca="1">SUMIFS(M8:M113,C8:C113,C6)</f>
        <v>6</v>
      </c>
      <c r="N6" s="44">
        <f ca="1">SUMIFS(N8:N113,C8:C113,C6)</f>
        <v>4</v>
      </c>
      <c r="O6" s="44">
        <f ca="1">SUMIFS(O8:O113,C8:C113,C6)</f>
        <v>15</v>
      </c>
      <c r="P6" s="44">
        <f ca="1">SUMIFS(P8:P113,C8:C113,C6)</f>
        <v>8</v>
      </c>
      <c r="Q6" s="44">
        <f ca="1">SUMIFS(Q8:Q113,C8:C113,C6)</f>
        <v>9</v>
      </c>
      <c r="R6" s="44">
        <f ca="1">SUMIFS(R8:R113,C8:C113,C6)</f>
        <v>9</v>
      </c>
      <c r="S6" s="44">
        <f ca="1">SUMIFS(S8:S113,C8:C113,C6)</f>
        <v>1</v>
      </c>
      <c r="T6" s="44">
        <f ca="1">SUMIFS(T8:T113,C8:C113,C6)</f>
        <v>10</v>
      </c>
      <c r="U6" s="45"/>
      <c r="V6" s="46">
        <f>SUM(U8:U34)</f>
        <v>11</v>
      </c>
      <c r="W6" s="47"/>
      <c r="X6" s="38" t="s">
        <v>30</v>
      </c>
      <c r="Y6" s="39" t="s">
        <v>31</v>
      </c>
      <c r="Z6" s="40" t="s">
        <v>29</v>
      </c>
      <c r="AA6" s="48">
        <f t="shared" ref="AA6:AA12" si="1">0.5*(AI6+AJ6+AK6)+AL6+AN6+2*(AO6+AP6)</f>
        <v>0</v>
      </c>
      <c r="AB6" s="49">
        <f t="shared" ref="AB6:AB12" si="2">AI6*0.5+AJ6*0.5+AK6*0.5+AL6+AM6+AN6+2*(AO6+AP6+AQ6)</f>
        <v>0</v>
      </c>
      <c r="AC6" s="50"/>
      <c r="AD6" s="51"/>
      <c r="AE6" s="50"/>
      <c r="AF6" s="50"/>
      <c r="AG6" s="50"/>
      <c r="AH6" s="50"/>
      <c r="AI6" s="52">
        <f>SUMIFS(AI13:AI36,Z13:Z36,Z6)</f>
        <v>0</v>
      </c>
      <c r="AJ6" s="52">
        <f>SUMIFS(AJ13:AJ36,Z13:Z36,Z6)</f>
        <v>0</v>
      </c>
      <c r="AK6" s="52">
        <f>SUMIFS(AK13:AK36,Z13:Z36,Z6)</f>
        <v>0</v>
      </c>
      <c r="AL6" s="52">
        <f>SUMIFS(AL13:AL36,Z13:Z36,Z6)</f>
        <v>0</v>
      </c>
      <c r="AM6" s="52">
        <f>SUMIFS(AM13:AM36,Z13:Z36,Z6)</f>
        <v>0</v>
      </c>
      <c r="AN6" s="52">
        <f>SUMIFS(AN13:AN36,Z13:Z36,Z6)</f>
        <v>0</v>
      </c>
      <c r="AO6" s="52">
        <f>SUMIFS(AO13:AO36,Z13:Z36,Z6)</f>
        <v>0</v>
      </c>
      <c r="AP6" s="52">
        <f>SUMIFS(AP13:AP36,Z13:Z36,Z6)</f>
        <v>0</v>
      </c>
      <c r="AQ6" s="52">
        <f>SUMIFS(AQ13:AQ36,Z13:Z36,Z6)</f>
        <v>0</v>
      </c>
      <c r="AR6" s="53"/>
      <c r="AS6" s="54">
        <f>SUM(AR8:AR35)</f>
        <v>5</v>
      </c>
      <c r="AT6" s="29"/>
      <c r="AU6" s="38" t="s">
        <v>30</v>
      </c>
      <c r="AV6" s="39" t="s">
        <v>32</v>
      </c>
      <c r="AW6" s="40" t="s">
        <v>29</v>
      </c>
      <c r="AX6" s="41">
        <f t="shared" ref="AX6:AX10" si="3">0.5*(BF6+BG6+BH6)+BI6+BK6+2*(BL6+BM6)</f>
        <v>8.5</v>
      </c>
      <c r="AY6" s="42">
        <f t="shared" ref="AY6:AY10" si="4">BF6*0.5+BG6*0.5+BH6*0.5+BI6+BJ6+BK6+2*(BL6+BM6+BN6)</f>
        <v>13.5</v>
      </c>
      <c r="AZ6" s="43"/>
      <c r="BA6" s="39"/>
      <c r="BB6" s="43"/>
      <c r="BC6" s="43"/>
      <c r="BD6" s="43"/>
      <c r="BE6" s="43"/>
      <c r="BF6" s="44">
        <f>SUMIFS(BF13:BF36,AW13:AW36,AW6)</f>
        <v>0</v>
      </c>
      <c r="BG6" s="44">
        <f>SUMIFS(BG13:BG36,AW13:AW36,AW6)</f>
        <v>1</v>
      </c>
      <c r="BH6" s="44">
        <f>SUMIFS(BH13:BH36,AW13:AW36,AW6)</f>
        <v>0</v>
      </c>
      <c r="BI6" s="44">
        <f>SUMIFS(BI13:BI36,AW13:AW36,AW6)</f>
        <v>5</v>
      </c>
      <c r="BJ6" s="44">
        <f>SUMIFS(BJ13:BJ36,AW13:AW36,AW6)</f>
        <v>1</v>
      </c>
      <c r="BK6" s="44">
        <f>SUMIFS(BK13:BK36,AW13:AW36,AW6)</f>
        <v>3</v>
      </c>
      <c r="BL6" s="44">
        <f>SUMIFS(BL13:BL36,AW13:AW36,AW6)</f>
        <v>0</v>
      </c>
      <c r="BM6" s="44">
        <f>SUMIFS(BM13:BM36,AW13:AW36,AW6)</f>
        <v>0</v>
      </c>
      <c r="BN6" s="44">
        <f>SUMIFS(BN13:BN36,AW13:AW36,AW6)</f>
        <v>2</v>
      </c>
      <c r="BO6" s="45"/>
      <c r="BP6" s="46">
        <f>SUM(BO8:BO35)</f>
        <v>17</v>
      </c>
      <c r="BQ6" s="57"/>
      <c r="BR6" s="38" t="s">
        <v>150</v>
      </c>
      <c r="BS6" s="39" t="s">
        <v>33</v>
      </c>
      <c r="BT6" s="40" t="s">
        <v>29</v>
      </c>
      <c r="BU6" s="41">
        <f t="shared" ref="BU6:BU15" si="5">0.5*(CC6+CD6+CE6)+CF6+CH6+2*(CI6+CJ6)</f>
        <v>10.5</v>
      </c>
      <c r="BV6" s="42">
        <f t="shared" ref="BV6:BV15" si="6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SUM(CL8:CL16)</f>
        <v>8</v>
      </c>
      <c r="CN6" s="57"/>
      <c r="CO6" s="38" t="s">
        <v>27</v>
      </c>
      <c r="CP6" s="39" t="s">
        <v>34</v>
      </c>
      <c r="CQ6" s="40" t="s">
        <v>29</v>
      </c>
      <c r="CR6" s="41">
        <f t="shared" ref="CR6:CR10" si="7">0.5*(CZ6+DA6+DB6)+DC6+DE6+2*(DF6+DG6)</f>
        <v>9</v>
      </c>
      <c r="CS6" s="42">
        <f t="shared" ref="CS6:CS10" si="8">CZ6*0.5+DA6*0.5+DB6*0.5+DC6+DD6+DE6+2*(DF6+DG6+DH6)</f>
        <v>11</v>
      </c>
      <c r="CT6" s="43"/>
      <c r="CU6" s="43"/>
      <c r="CV6" s="43"/>
      <c r="CW6" s="43"/>
      <c r="CX6" s="43"/>
      <c r="CY6" s="43"/>
      <c r="CZ6" s="44">
        <f>SUMIFS(CZ8:CZ35,CQ8:CQ35,CQ6)</f>
        <v>8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14</v>
      </c>
      <c r="DK6" s="57"/>
      <c r="DM6" s="58"/>
      <c r="DN6" s="32"/>
      <c r="DO6" s="32"/>
      <c r="DP6" s="32"/>
    </row>
    <row r="7" spans="1:120" ht="33.6" thickBot="1" x14ac:dyDescent="0.35">
      <c r="A7" s="38" t="s">
        <v>35</v>
      </c>
      <c r="B7" s="39"/>
      <c r="C7" s="40" t="s">
        <v>36</v>
      </c>
      <c r="D7" s="41">
        <f ca="1">0.5*(L7+M7+N7)+O7+Q7+2*(R7+S7)</f>
        <v>82.5</v>
      </c>
      <c r="E7" s="42">
        <f t="shared" ca="1" si="0"/>
        <v>100.5</v>
      </c>
      <c r="F7" s="39"/>
      <c r="G7" s="39"/>
      <c r="H7" s="39"/>
      <c r="I7" s="39"/>
      <c r="J7" s="39"/>
      <c r="K7" s="39"/>
      <c r="L7" s="44">
        <f ca="1">SUMIFS(L8:L113,C8:C113,C7)</f>
        <v>9</v>
      </c>
      <c r="M7" s="44">
        <f ca="1">SUMIFS(M8:M113,C8:C113,C7)</f>
        <v>0</v>
      </c>
      <c r="N7" s="44">
        <f ca="1">SUMIFS(N8:N113,C8:C113,C7)</f>
        <v>0</v>
      </c>
      <c r="O7" s="44">
        <f ca="1">SUMIFS(O8:O113,C8:C113,C7)</f>
        <v>34</v>
      </c>
      <c r="P7" s="44">
        <f ca="1">SUMIFS(P8:P113,C8:C113,C7)</f>
        <v>0</v>
      </c>
      <c r="Q7" s="44">
        <f ca="1">SUMIFS(Q8:Q113,C8:C113,C7)</f>
        <v>2</v>
      </c>
      <c r="R7" s="44">
        <f ca="1">SUMIFS(R8:R113,C8:C113,C7)</f>
        <v>21</v>
      </c>
      <c r="S7" s="44">
        <f ca="1">SUMIFS(S8:S113,C8:C113,C7)</f>
        <v>0</v>
      </c>
      <c r="T7" s="44">
        <f ca="1">SUMIFS(T8:T113,C8:C113,C7)</f>
        <v>9</v>
      </c>
      <c r="U7" s="45"/>
      <c r="V7" s="46"/>
      <c r="X7" s="38" t="s">
        <v>37</v>
      </c>
      <c r="Y7" s="39"/>
      <c r="Z7" s="40" t="s">
        <v>36</v>
      </c>
      <c r="AA7" s="41">
        <f t="shared" si="1"/>
        <v>0</v>
      </c>
      <c r="AB7" s="42">
        <f t="shared" si="2"/>
        <v>0</v>
      </c>
      <c r="AC7" s="39"/>
      <c r="AD7" s="39"/>
      <c r="AE7" s="39"/>
      <c r="AF7" s="39"/>
      <c r="AG7" s="39"/>
      <c r="AH7" s="39"/>
      <c r="AI7" s="44">
        <f>SUMIFS(AI13:AI36,Z13:Z36,Z7)</f>
        <v>0</v>
      </c>
      <c r="AJ7" s="44">
        <f>SUMIFS(AJ13:AJ36,Z13:Z36,Z7)</f>
        <v>0</v>
      </c>
      <c r="AK7" s="44">
        <f>SUMIFS(AK13:AK36,Z13:Z36,Z7)</f>
        <v>0</v>
      </c>
      <c r="AL7" s="60">
        <f>SUMIFS(AL13:AL36,Z13:Z36,Z7)</f>
        <v>0</v>
      </c>
      <c r="AM7" s="60">
        <f>SUMIFS(AM13:AM36,Z13:Z36,Z7)</f>
        <v>0</v>
      </c>
      <c r="AN7" s="44">
        <f>SUMIFS(AN13:AN36,Z13:Z36,Z7)</f>
        <v>0</v>
      </c>
      <c r="AO7" s="44">
        <f>SUMIFS(AO13:AO36,Z13:Z36,Z7)</f>
        <v>0</v>
      </c>
      <c r="AP7" s="44">
        <f>SUMIFS(AP13:AP36,Z13:Z36,Z7)</f>
        <v>0</v>
      </c>
      <c r="AQ7" s="44">
        <f>SUMIFS(AQ13:AQ36,Z13:Z36,Z7)</f>
        <v>0</v>
      </c>
      <c r="AR7" s="45"/>
      <c r="AS7" s="46"/>
      <c r="AU7" s="38" t="s">
        <v>37</v>
      </c>
      <c r="AV7" s="39"/>
      <c r="AW7" s="40" t="s">
        <v>36</v>
      </c>
      <c r="AX7" s="41">
        <f t="shared" si="3"/>
        <v>0</v>
      </c>
      <c r="AY7" s="42">
        <f t="shared" si="4"/>
        <v>0</v>
      </c>
      <c r="AZ7" s="39"/>
      <c r="BA7" s="39"/>
      <c r="BB7" s="39"/>
      <c r="BC7" s="39"/>
      <c r="BD7" s="39"/>
      <c r="BE7" s="39"/>
      <c r="BF7" s="44">
        <f>SUMIFS(BF13:BF36,AW13:AW36,AW7)</f>
        <v>0</v>
      </c>
      <c r="BG7" s="44">
        <f>SUMIFS(BG13:BG36,AW13:AW36,AW7)</f>
        <v>0</v>
      </c>
      <c r="BH7" s="44">
        <f>SUMIFS(BH13:BH36,AW13:AW36,AW7)</f>
        <v>0</v>
      </c>
      <c r="BI7" s="44">
        <f>SUMIFS(BI13:BI36,AW13:AW36,AW7)</f>
        <v>0</v>
      </c>
      <c r="BJ7" s="44">
        <f>SUMIFS(BJ13:BJ36,AW13:AW36,AW7)</f>
        <v>0</v>
      </c>
      <c r="BK7" s="44">
        <f>SUMIFS(BK13:BK36,AW13:AW36,AW7)</f>
        <v>0</v>
      </c>
      <c r="BL7" s="44">
        <f>SUMIFS(BL13:BL36,AW13:AW36,AW7)</f>
        <v>0</v>
      </c>
      <c r="BM7" s="44">
        <f>SUMIFS(BM13:BM36,AW13:AW36,AW7)</f>
        <v>0</v>
      </c>
      <c r="BN7" s="44">
        <f>SUMIFS(BN13:BN36,AW13:AW36,AW7)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5"/>
        <v>12</v>
      </c>
      <c r="BV7" s="42">
        <f t="shared" si="6"/>
        <v>12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0</v>
      </c>
      <c r="CG7" s="44">
        <f>SUMIFS(CG8:CG35,BT8:BT35,BT7)</f>
        <v>0</v>
      </c>
      <c r="CH7" s="44">
        <f>SUMIFS(CH8:CH35,BT8:BT35,BT7)</f>
        <v>2</v>
      </c>
      <c r="CI7" s="44">
        <f>SUMIFS(CI8:CI35,BT8:BT35,BT7)</f>
        <v>1</v>
      </c>
      <c r="CJ7" s="44">
        <f>SUMIFS(CJ8:CJ35,BT8:BT35,BT7)</f>
        <v>4</v>
      </c>
      <c r="CK7" s="44">
        <f>SUMIFS(CK8:CK35,BT8:BT35,BT7)</f>
        <v>0</v>
      </c>
      <c r="CL7" s="45"/>
      <c r="CM7" s="46"/>
      <c r="CN7" s="62"/>
      <c r="CO7" s="38" t="s">
        <v>35</v>
      </c>
      <c r="CP7" s="39"/>
      <c r="CQ7" s="40" t="s">
        <v>36</v>
      </c>
      <c r="CR7" s="41">
        <f t="shared" si="7"/>
        <v>0</v>
      </c>
      <c r="CS7" s="42">
        <f t="shared" si="8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5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 t="shared" si="0"/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1"/>
        <v>5</v>
      </c>
      <c r="AB8" s="69">
        <f t="shared" si="2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1636</v>
      </c>
      <c r="AW8" s="68" t="s">
        <v>29</v>
      </c>
      <c r="AX8" s="69">
        <f t="shared" si="3"/>
        <v>0</v>
      </c>
      <c r="AY8" s="69">
        <f t="shared" si="4"/>
        <v>0</v>
      </c>
      <c r="AZ8" s="90"/>
      <c r="BA8" s="113" t="s">
        <v>63</v>
      </c>
      <c r="BB8" s="90"/>
      <c r="BC8" s="92"/>
      <c r="BD8" s="93"/>
      <c r="BE8" s="94" t="s">
        <v>64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5"/>
        <v>4</v>
      </c>
      <c r="BV8" s="69">
        <f t="shared" si="6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80" t="s">
        <v>1637</v>
      </c>
      <c r="CQ8" s="102" t="s">
        <v>29</v>
      </c>
      <c r="CR8" s="69">
        <f t="shared" si="7"/>
        <v>0</v>
      </c>
      <c r="CS8" s="69">
        <f t="shared" si="8"/>
        <v>0</v>
      </c>
      <c r="CT8" s="103"/>
      <c r="CU8" s="22" t="s">
        <v>45</v>
      </c>
      <c r="CV8" s="104"/>
      <c r="CW8" s="74"/>
      <c r="CX8" s="82"/>
      <c r="CY8" s="23" t="s">
        <v>57</v>
      </c>
      <c r="CZ8" s="105"/>
      <c r="DA8" s="105"/>
      <c r="DB8" s="105"/>
      <c r="DC8" s="105"/>
      <c r="DD8" s="105"/>
      <c r="DE8" s="105"/>
      <c r="DF8" s="105"/>
      <c r="DG8" s="105"/>
      <c r="DH8" s="106"/>
      <c r="DI8" s="142">
        <v>1</v>
      </c>
      <c r="DJ8" s="68"/>
      <c r="DK8" s="108"/>
    </row>
    <row r="9" spans="1:120" ht="239.4" customHeight="1" outlineLevel="1" thickTop="1" thickBot="1" x14ac:dyDescent="0.35">
      <c r="A9" s="97" t="s">
        <v>52</v>
      </c>
      <c r="B9" s="293" t="s">
        <v>241</v>
      </c>
      <c r="C9" s="68" t="s">
        <v>29</v>
      </c>
      <c r="D9" s="69">
        <f>0.5*(L9+M9+N9)+O9+Q9+2*(R9+S9)</f>
        <v>1.5</v>
      </c>
      <c r="E9" s="69">
        <f t="shared" si="0"/>
        <v>2.5</v>
      </c>
      <c r="F9" s="195"/>
      <c r="G9" s="197" t="s">
        <v>68</v>
      </c>
      <c r="H9" s="294" t="s">
        <v>242</v>
      </c>
      <c r="I9" s="295"/>
      <c r="J9" s="296"/>
      <c r="K9" s="296" t="s">
        <v>57</v>
      </c>
      <c r="L9" s="297"/>
      <c r="M9" s="297"/>
      <c r="N9" s="84">
        <v>1</v>
      </c>
      <c r="O9" s="144"/>
      <c r="P9" s="86">
        <v>1</v>
      </c>
      <c r="Q9" s="84">
        <v>1</v>
      </c>
      <c r="R9" s="297"/>
      <c r="S9" s="297"/>
      <c r="T9" s="297"/>
      <c r="U9" s="228">
        <v>1</v>
      </c>
      <c r="V9" s="281"/>
      <c r="W9" s="109"/>
      <c r="X9" s="79" t="s">
        <v>43</v>
      </c>
      <c r="Y9" s="80" t="s">
        <v>60</v>
      </c>
      <c r="Z9" s="81" t="s">
        <v>29</v>
      </c>
      <c r="AA9" s="69">
        <f t="shared" si="1"/>
        <v>0</v>
      </c>
      <c r="AB9" s="69">
        <f t="shared" si="2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0" t="s">
        <v>1638</v>
      </c>
      <c r="AW9" s="68" t="s">
        <v>29</v>
      </c>
      <c r="AX9" s="69">
        <f t="shared" si="3"/>
        <v>0</v>
      </c>
      <c r="AY9" s="69">
        <f t="shared" si="4"/>
        <v>0</v>
      </c>
      <c r="AZ9" s="103"/>
      <c r="BA9" s="22" t="s">
        <v>45</v>
      </c>
      <c r="BB9" s="103"/>
      <c r="BC9" s="74"/>
      <c r="BD9" s="82"/>
      <c r="BE9" s="23" t="s">
        <v>57</v>
      </c>
      <c r="BF9" s="266"/>
      <c r="BG9" s="266"/>
      <c r="BH9" s="266"/>
      <c r="BI9" s="266"/>
      <c r="BJ9" s="266"/>
      <c r="BK9" s="266"/>
      <c r="BL9" s="266"/>
      <c r="BM9" s="266"/>
      <c r="BN9" s="229"/>
      <c r="BO9" s="96">
        <v>1</v>
      </c>
      <c r="BP9" s="95"/>
      <c r="BQ9" s="47"/>
      <c r="BR9" s="101" t="s">
        <v>55</v>
      </c>
      <c r="BS9" s="114" t="s">
        <v>1639</v>
      </c>
      <c r="BT9" s="68" t="s">
        <v>29</v>
      </c>
      <c r="BU9" s="115">
        <f t="shared" si="5"/>
        <v>6.5</v>
      </c>
      <c r="BV9" s="115">
        <f t="shared" si="6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99"/>
      <c r="CN9" s="36"/>
      <c r="CO9" s="101" t="s">
        <v>55</v>
      </c>
      <c r="CP9" s="117" t="s">
        <v>1640</v>
      </c>
      <c r="CQ9" s="102" t="s">
        <v>29</v>
      </c>
      <c r="CR9" s="69">
        <f t="shared" si="7"/>
        <v>0</v>
      </c>
      <c r="CS9" s="69">
        <f t="shared" si="8"/>
        <v>0</v>
      </c>
      <c r="CT9" s="82"/>
      <c r="CU9" s="22" t="s">
        <v>68</v>
      </c>
      <c r="CV9" s="118"/>
      <c r="CW9" s="74"/>
      <c r="CX9" s="118"/>
      <c r="CY9" s="23" t="s">
        <v>57</v>
      </c>
      <c r="CZ9" s="73"/>
      <c r="DA9" s="73"/>
      <c r="DB9" s="73"/>
      <c r="DC9" s="73"/>
      <c r="DD9" s="73"/>
      <c r="DE9" s="73"/>
      <c r="DF9" s="73"/>
      <c r="DG9" s="73"/>
      <c r="DH9" s="73"/>
      <c r="DI9" s="142">
        <v>1</v>
      </c>
      <c r="DJ9" s="68"/>
      <c r="DK9" s="108"/>
      <c r="DM9" s="58"/>
      <c r="DN9" s="58"/>
    </row>
    <row r="10" spans="1:120" ht="326.39999999999998" customHeight="1" outlineLevel="1" thickTop="1" thickBot="1" x14ac:dyDescent="0.45">
      <c r="A10" s="97" t="s">
        <v>52</v>
      </c>
      <c r="B10" s="116" t="s">
        <v>252</v>
      </c>
      <c r="C10" s="68" t="s">
        <v>29</v>
      </c>
      <c r="D10" s="69">
        <f>0.5*(L10+M10+N10)+O10+Q10+2*(R10+T10)</f>
        <v>5</v>
      </c>
      <c r="E10" s="69">
        <f t="shared" si="0"/>
        <v>5</v>
      </c>
      <c r="F10" s="116"/>
      <c r="G10" s="22" t="s">
        <v>68</v>
      </c>
      <c r="H10" s="70"/>
      <c r="I10" s="70"/>
      <c r="J10" s="110" t="s">
        <v>13</v>
      </c>
      <c r="K10" s="23" t="s">
        <v>253</v>
      </c>
      <c r="L10" s="230"/>
      <c r="M10" s="230"/>
      <c r="N10" s="229"/>
      <c r="O10" s="229"/>
      <c r="P10" s="229"/>
      <c r="Q10" s="84">
        <v>1</v>
      </c>
      <c r="R10" s="84">
        <v>1</v>
      </c>
      <c r="S10" s="230"/>
      <c r="T10" s="86">
        <v>1</v>
      </c>
      <c r="U10" s="76">
        <v>1</v>
      </c>
      <c r="V10" s="313"/>
      <c r="W10" s="36"/>
      <c r="X10" s="79" t="s">
        <v>43</v>
      </c>
      <c r="Y10" s="80" t="s">
        <v>70</v>
      </c>
      <c r="Z10" s="81" t="s">
        <v>29</v>
      </c>
      <c r="AA10" s="69">
        <f t="shared" si="1"/>
        <v>1</v>
      </c>
      <c r="AB10" s="69">
        <f t="shared" si="2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9" t="s">
        <v>1641</v>
      </c>
      <c r="AW10" s="68" t="s">
        <v>29</v>
      </c>
      <c r="AX10" s="69">
        <f t="shared" si="3"/>
        <v>0</v>
      </c>
      <c r="AY10" s="69">
        <f t="shared" si="4"/>
        <v>0</v>
      </c>
      <c r="AZ10" s="90"/>
      <c r="BA10" s="1163" t="s">
        <v>77</v>
      </c>
      <c r="BB10" s="1164" t="s">
        <v>50</v>
      </c>
      <c r="BC10" s="92"/>
      <c r="BD10" s="93"/>
      <c r="BE10" s="161" t="s">
        <v>1642</v>
      </c>
      <c r="BF10" s="1162"/>
      <c r="BG10" s="1162"/>
      <c r="BH10" s="1162"/>
      <c r="BI10" s="1162"/>
      <c r="BJ10" s="1162"/>
      <c r="BK10" s="1162"/>
      <c r="BL10" s="1162"/>
      <c r="BM10" s="1162"/>
      <c r="BN10" s="1162"/>
      <c r="BO10" s="96">
        <v>1</v>
      </c>
      <c r="BP10" s="95"/>
      <c r="BQ10" s="47"/>
      <c r="BR10" s="101" t="s">
        <v>55</v>
      </c>
      <c r="BS10" s="117" t="s">
        <v>1643</v>
      </c>
      <c r="BT10" s="102" t="s">
        <v>36</v>
      </c>
      <c r="BU10" s="69">
        <f t="shared" si="5"/>
        <v>2</v>
      </c>
      <c r="BV10" s="69">
        <f t="shared" si="6"/>
        <v>2</v>
      </c>
      <c r="BW10" s="123"/>
      <c r="BX10" s="124" t="s">
        <v>77</v>
      </c>
      <c r="BY10" s="125" t="s">
        <v>50</v>
      </c>
      <c r="BZ10" s="126"/>
      <c r="CA10" s="127"/>
      <c r="CB10" s="126" t="s">
        <v>1644</v>
      </c>
      <c r="CC10" s="22"/>
      <c r="CD10" s="22"/>
      <c r="CE10" s="22"/>
      <c r="CF10" s="821"/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 s="101" t="s">
        <v>55</v>
      </c>
      <c r="CP10" s="130" t="s">
        <v>1645</v>
      </c>
      <c r="CQ10" s="102" t="s">
        <v>29</v>
      </c>
      <c r="CR10" s="69">
        <f t="shared" si="7"/>
        <v>0</v>
      </c>
      <c r="CS10" s="69">
        <f t="shared" si="8"/>
        <v>0</v>
      </c>
      <c r="CT10" s="131"/>
      <c r="CU10" s="22" t="s">
        <v>45</v>
      </c>
      <c r="CV10" s="132"/>
      <c r="CW10" s="131"/>
      <c r="CX10" s="131"/>
      <c r="CY10" s="23" t="s">
        <v>57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 x14ac:dyDescent="0.45">
      <c r="A11" s="97" t="s">
        <v>52</v>
      </c>
      <c r="B11" s="116" t="s">
        <v>1646</v>
      </c>
      <c r="C11" s="68" t="s">
        <v>29</v>
      </c>
      <c r="D11" s="69">
        <f>0.5*(L11+M11+N11)+O11+Q11+2*(R11+S11)</f>
        <v>2</v>
      </c>
      <c r="E11" s="69">
        <f t="shared" si="0"/>
        <v>3</v>
      </c>
      <c r="F11" s="198"/>
      <c r="G11" s="22" t="s">
        <v>45</v>
      </c>
      <c r="H11" s="104"/>
      <c r="I11" s="72" t="s">
        <v>42</v>
      </c>
      <c r="J11" s="82"/>
      <c r="K11" s="23" t="s">
        <v>129</v>
      </c>
      <c r="L11" s="229"/>
      <c r="M11" s="229"/>
      <c r="N11" s="229"/>
      <c r="O11" s="84">
        <v>2</v>
      </c>
      <c r="P11" s="86">
        <v>1</v>
      </c>
      <c r="Q11" s="229"/>
      <c r="R11" s="229"/>
      <c r="S11" s="260"/>
      <c r="T11" s="318"/>
      <c r="U11" s="156">
        <v>1</v>
      </c>
      <c r="V11" s="107"/>
      <c r="W11" s="36"/>
      <c r="X11" s="79" t="s">
        <v>43</v>
      </c>
      <c r="Y11" s="80" t="s">
        <v>80</v>
      </c>
      <c r="Z11" s="81" t="s">
        <v>29</v>
      </c>
      <c r="AA11" s="69">
        <f t="shared" si="1"/>
        <v>1</v>
      </c>
      <c r="AB11" s="69">
        <f t="shared" si="2"/>
        <v>3</v>
      </c>
      <c r="AC11" s="82"/>
      <c r="AD11" s="22" t="s">
        <v>45</v>
      </c>
      <c r="AE11" s="22"/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114" t="s">
        <v>158</v>
      </c>
      <c r="AW11" s="102" t="s">
        <v>29</v>
      </c>
      <c r="AX11" s="69">
        <f t="shared" ref="AX11:AX24" si="9">0.5*(BF11+BG11+BH11)+BI11+BK11+2*(BL11+BM11)</f>
        <v>2</v>
      </c>
      <c r="AY11" s="69">
        <f t="shared" ref="AY11:AY24" si="10">BF11*0.5+BG11*0.5+BH11*0.5+BI11+BJ11+BK11+2*(BL11+BM11+BN11)</f>
        <v>2</v>
      </c>
      <c r="AZ11" s="103"/>
      <c r="BA11" s="22" t="s">
        <v>45</v>
      </c>
      <c r="BB11" s="103"/>
      <c r="BC11" s="103"/>
      <c r="BD11" s="103"/>
      <c r="BE11" s="1061" t="s">
        <v>1647</v>
      </c>
      <c r="BF11" s="229"/>
      <c r="BG11" s="229"/>
      <c r="BH11" s="229"/>
      <c r="BI11" s="229"/>
      <c r="BJ11" s="229"/>
      <c r="BK11" s="230"/>
      <c r="BL11" s="84">
        <v>1</v>
      </c>
      <c r="BM11" s="229"/>
      <c r="BN11" s="229"/>
      <c r="BO11" s="96">
        <v>1</v>
      </c>
      <c r="BP11" s="95"/>
      <c r="BQ11" s="47"/>
      <c r="BR11" s="101" t="s">
        <v>55</v>
      </c>
      <c r="BS11" s="146" t="s">
        <v>84</v>
      </c>
      <c r="BT11" s="147" t="s">
        <v>36</v>
      </c>
      <c r="BU11" s="148">
        <f t="shared" si="5"/>
        <v>10</v>
      </c>
      <c r="BV11" s="148">
        <f t="shared" si="6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 s="137" t="s">
        <v>86</v>
      </c>
      <c r="CP11" s="138" t="s">
        <v>1648</v>
      </c>
      <c r="CQ11" s="102" t="s">
        <v>29</v>
      </c>
      <c r="CR11" s="69">
        <f>0.5*(CZ11+DA11+DB11)+DC11+DE11+2*(DF11+DG11)</f>
        <v>1</v>
      </c>
      <c r="CS11" s="69">
        <f>CZ11*0.5+DA11*0.5+DB11*0.5+DC11+DD11+DE11+2*(DF11+DG11+DH11)</f>
        <v>1</v>
      </c>
      <c r="CT11" s="74"/>
      <c r="CU11" s="22" t="s">
        <v>88</v>
      </c>
      <c r="CV11" s="139" t="s">
        <v>89</v>
      </c>
      <c r="CW11" s="131"/>
      <c r="CX11" s="131"/>
      <c r="CY11" s="140" t="s">
        <v>3</v>
      </c>
      <c r="CZ11" s="141">
        <v>2</v>
      </c>
      <c r="DA11" s="131"/>
      <c r="DB11" s="131"/>
      <c r="DC11" s="131"/>
      <c r="DD11" s="131"/>
      <c r="DE11" s="131"/>
      <c r="DF11" s="131"/>
      <c r="DG11" s="131"/>
      <c r="DH11" s="131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45">
      <c r="A12" s="97" t="s">
        <v>52</v>
      </c>
      <c r="B12" s="1198" t="s">
        <v>1649</v>
      </c>
      <c r="C12" s="594" t="s">
        <v>36</v>
      </c>
      <c r="D12" s="552">
        <f t="shared" ref="D12" si="11">0.5*(L12+M12+N12)+O12+Q12+2*(R12+S12)</f>
        <v>5</v>
      </c>
      <c r="E12" s="552">
        <f t="shared" ref="E12" si="12">L12*0.5+M12*0.5+N12*0.5+O12+P12+Q12+2*(R12+S12+T12)</f>
        <v>5</v>
      </c>
      <c r="F12" s="1155"/>
      <c r="G12" s="1156" t="s">
        <v>106</v>
      </c>
      <c r="H12" s="1157"/>
      <c r="I12" s="1199" t="s">
        <v>42</v>
      </c>
      <c r="J12" s="1155"/>
      <c r="K12" s="601"/>
      <c r="L12" s="1197"/>
      <c r="M12" s="1197"/>
      <c r="N12" s="1197"/>
      <c r="O12" s="595">
        <v>5</v>
      </c>
      <c r="P12" s="1197"/>
      <c r="Q12" s="1197"/>
      <c r="R12" s="1197"/>
      <c r="S12" s="1197"/>
      <c r="T12" s="1197"/>
      <c r="U12" s="584">
        <v>1</v>
      </c>
      <c r="V12" s="1160"/>
      <c r="W12" s="26"/>
      <c r="X12" s="79" t="s">
        <v>43</v>
      </c>
      <c r="Y12" s="80" t="s">
        <v>90</v>
      </c>
      <c r="Z12" s="81" t="s">
        <v>29</v>
      </c>
      <c r="AA12" s="69">
        <f t="shared" si="1"/>
        <v>1</v>
      </c>
      <c r="AB12" s="69">
        <f t="shared" si="2"/>
        <v>1</v>
      </c>
      <c r="AC12" s="82"/>
      <c r="AD12" s="22" t="s">
        <v>45</v>
      </c>
      <c r="AE12" s="103"/>
      <c r="AF12" s="127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1650</v>
      </c>
      <c r="AW12" s="102" t="s">
        <v>29</v>
      </c>
      <c r="AX12" s="69">
        <f t="shared" si="9"/>
        <v>2</v>
      </c>
      <c r="AY12" s="69">
        <f t="shared" si="10"/>
        <v>2</v>
      </c>
      <c r="AZ12" s="103"/>
      <c r="BA12" s="22" t="s">
        <v>45</v>
      </c>
      <c r="BB12" s="103"/>
      <c r="BC12" s="103"/>
      <c r="BD12" s="110" t="s">
        <v>13</v>
      </c>
      <c r="BE12" s="23" t="s">
        <v>204</v>
      </c>
      <c r="BF12" s="229"/>
      <c r="BG12" s="229"/>
      <c r="BH12" s="229"/>
      <c r="BI12" s="229"/>
      <c r="BJ12" s="229"/>
      <c r="BK12" s="84">
        <v>2</v>
      </c>
      <c r="BL12" s="229"/>
      <c r="BM12" s="229"/>
      <c r="BN12" s="229"/>
      <c r="BO12" s="96">
        <v>1</v>
      </c>
      <c r="BP12" s="95"/>
      <c r="BQ12" s="47"/>
      <c r="BR12" s="101" t="s">
        <v>55</v>
      </c>
      <c r="BS12" s="146" t="s">
        <v>84</v>
      </c>
      <c r="BT12" s="147" t="s">
        <v>93</v>
      </c>
      <c r="BU12" s="148">
        <f t="shared" si="5"/>
        <v>6</v>
      </c>
      <c r="BV12" s="148">
        <f t="shared" si="6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00">
        <v>1</v>
      </c>
      <c r="CM12" s="99"/>
      <c r="CN12" s="157"/>
      <c r="CO12" s="137" t="s">
        <v>86</v>
      </c>
      <c r="CP12" s="138" t="s">
        <v>1651</v>
      </c>
      <c r="CQ12" s="102" t="s">
        <v>29</v>
      </c>
      <c r="CR12" s="69">
        <f t="shared" ref="CR12" si="13">0.5*(CZ12+DA12+DB12)+DC12+DE12+2*(DF12+DG12)</f>
        <v>1</v>
      </c>
      <c r="CS12" s="69">
        <f t="shared" ref="CS12" si="14">CZ12*0.5+DA12*0.5+DB12*0.5+DC12+DD12+DE12+2*(DF12+DG12+DH12)</f>
        <v>1</v>
      </c>
      <c r="CT12" s="131"/>
      <c r="CU12" s="22" t="s">
        <v>63</v>
      </c>
      <c r="CV12" s="139"/>
      <c r="CW12" s="131"/>
      <c r="CX12" s="131"/>
      <c r="CY12" s="140" t="s">
        <v>3</v>
      </c>
      <c r="CZ12" s="141">
        <v>2</v>
      </c>
      <c r="DA12" s="131"/>
      <c r="DB12" s="131"/>
      <c r="DC12" s="131"/>
      <c r="DD12" s="131"/>
      <c r="DE12" s="131"/>
      <c r="DF12" s="131"/>
      <c r="DG12" s="131"/>
      <c r="DH12" s="131"/>
      <c r="DI12" s="142">
        <v>1</v>
      </c>
      <c r="DJ12" s="68"/>
      <c r="DK12" s="108"/>
      <c r="DL12" s="108"/>
      <c r="DM12" s="108"/>
    </row>
    <row r="13" spans="1:120" ht="202.2" customHeight="1" outlineLevel="1" thickTop="1" thickBot="1" x14ac:dyDescent="0.3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1847" t="s">
        <v>1652</v>
      </c>
      <c r="Y13" s="1848"/>
      <c r="Z13" s="1848"/>
      <c r="AA13" s="1848"/>
      <c r="AB13" s="1848"/>
      <c r="AC13" s="1848"/>
      <c r="AD13" s="1848"/>
      <c r="AE13" s="1848"/>
      <c r="AF13" s="1848"/>
      <c r="AG13" s="1848"/>
      <c r="AH13" s="1848"/>
      <c r="AI13" s="1848"/>
      <c r="AJ13" s="1848"/>
      <c r="AK13" s="1848"/>
      <c r="AL13" s="1848"/>
      <c r="AM13" s="1848"/>
      <c r="AN13" s="1848"/>
      <c r="AO13" s="1848"/>
      <c r="AP13" s="1848"/>
      <c r="AQ13" s="1848"/>
      <c r="AR13" s="1849"/>
      <c r="AS13"/>
      <c r="AT13" s="112"/>
      <c r="AU13" s="88" t="s">
        <v>47</v>
      </c>
      <c r="AV13" s="80" t="s">
        <v>1653</v>
      </c>
      <c r="AW13" s="102" t="s">
        <v>29</v>
      </c>
      <c r="AX13" s="170">
        <f t="shared" si="9"/>
        <v>2</v>
      </c>
      <c r="AY13" s="170">
        <f t="shared" si="10"/>
        <v>4</v>
      </c>
      <c r="AZ13" s="171"/>
      <c r="BA13" s="22" t="s">
        <v>68</v>
      </c>
      <c r="BB13" s="172"/>
      <c r="BC13" s="103"/>
      <c r="BD13" s="173"/>
      <c r="BE13" s="173" t="s">
        <v>98</v>
      </c>
      <c r="BF13" s="230"/>
      <c r="BG13" s="229"/>
      <c r="BH13" s="230"/>
      <c r="BI13" s="84">
        <v>2</v>
      </c>
      <c r="BJ13" s="230"/>
      <c r="BK13" s="230"/>
      <c r="BL13" s="230"/>
      <c r="BM13" s="230"/>
      <c r="BN13" s="86">
        <v>1</v>
      </c>
      <c r="BO13" s="96">
        <v>1</v>
      </c>
      <c r="BP13" s="95"/>
      <c r="BQ13" s="112"/>
      <c r="BR13" s="176" t="s">
        <v>107</v>
      </c>
      <c r="BS13" s="177" t="s">
        <v>1654</v>
      </c>
      <c r="BT13" s="147" t="s">
        <v>93</v>
      </c>
      <c r="BU13" s="69">
        <f t="shared" si="5"/>
        <v>0</v>
      </c>
      <c r="BV13" s="69">
        <f t="shared" si="6"/>
        <v>0</v>
      </c>
      <c r="BW13" s="131"/>
      <c r="BX13" s="22" t="s">
        <v>45</v>
      </c>
      <c r="BY13" s="132"/>
      <c r="BZ13" s="131"/>
      <c r="CA13" s="131"/>
      <c r="CB13" s="131" t="s">
        <v>57</v>
      </c>
      <c r="CC13" s="131"/>
      <c r="CD13" s="131"/>
      <c r="CE13" s="131"/>
      <c r="CF13" s="131"/>
      <c r="CG13" s="131"/>
      <c r="CH13" s="131"/>
      <c r="CI13" s="131"/>
      <c r="CJ13" s="131"/>
      <c r="CK13" s="131"/>
      <c r="CL13" s="100">
        <v>1</v>
      </c>
      <c r="CM13" s="99"/>
      <c r="CN13" s="8"/>
      <c r="CO13" s="137" t="s">
        <v>86</v>
      </c>
      <c r="CP13" s="130" t="s">
        <v>1655</v>
      </c>
      <c r="CQ13" s="102" t="s">
        <v>29</v>
      </c>
      <c r="CR13" s="69">
        <f>0.5*(CZ13+DA13+DB13)+DC13+DE13+2*(DF13+DG13)</f>
        <v>2</v>
      </c>
      <c r="CS13" s="69">
        <f>CZ13*0.5+DA13*0.5+DB13*0.5+DC13+DD13+DE13+2*(DF13+DG13+DH13)</f>
        <v>2</v>
      </c>
      <c r="CT13" s="74"/>
      <c r="CU13" s="22" t="s">
        <v>88</v>
      </c>
      <c r="CV13" s="139" t="s">
        <v>89</v>
      </c>
      <c r="CW13" s="131"/>
      <c r="CX13" s="131"/>
      <c r="CY13" s="140" t="s">
        <v>3</v>
      </c>
      <c r="CZ13" s="141">
        <v>4</v>
      </c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68"/>
      <c r="DK13" s="108"/>
      <c r="DL13" s="108"/>
      <c r="DM13" s="108"/>
    </row>
    <row r="14" spans="1:120" ht="244.2" customHeight="1" outlineLevel="1" thickTop="1" thickBot="1" x14ac:dyDescent="0.3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1847" t="s">
        <v>1266</v>
      </c>
      <c r="Y14" s="1848"/>
      <c r="Z14" s="1848"/>
      <c r="AA14" s="1848"/>
      <c r="AB14" s="1848"/>
      <c r="AC14" s="1848"/>
      <c r="AD14" s="1848"/>
      <c r="AE14" s="1848"/>
      <c r="AF14" s="1848"/>
      <c r="AG14" s="1848"/>
      <c r="AH14" s="1848"/>
      <c r="AI14" s="1848"/>
      <c r="AJ14" s="1848"/>
      <c r="AK14" s="1848"/>
      <c r="AL14" s="1848"/>
      <c r="AM14" s="1848"/>
      <c r="AN14" s="1848"/>
      <c r="AO14" s="1848"/>
      <c r="AP14" s="1848"/>
      <c r="AQ14" s="1848"/>
      <c r="AR14" s="1849"/>
      <c r="AS14"/>
      <c r="AT14" s="112"/>
      <c r="AU14" s="88" t="s">
        <v>47</v>
      </c>
      <c r="AV14" s="89" t="s">
        <v>1656</v>
      </c>
      <c r="AW14" s="68" t="s">
        <v>29</v>
      </c>
      <c r="AX14" s="69">
        <f t="shared" si="9"/>
        <v>0</v>
      </c>
      <c r="AY14" s="69">
        <f t="shared" si="10"/>
        <v>0</v>
      </c>
      <c r="AZ14" s="90"/>
      <c r="BA14" s="113" t="s">
        <v>63</v>
      </c>
      <c r="BB14" s="90"/>
      <c r="BC14" s="92"/>
      <c r="BD14" s="93"/>
      <c r="BE14" s="94" t="s">
        <v>118</v>
      </c>
      <c r="BF14" s="1162"/>
      <c r="BG14" s="1162"/>
      <c r="BH14" s="1162"/>
      <c r="BI14" s="1162"/>
      <c r="BJ14" s="1162"/>
      <c r="BK14" s="1162"/>
      <c r="BL14" s="1162"/>
      <c r="BM14" s="1162"/>
      <c r="BN14" s="1162"/>
      <c r="BO14" s="96">
        <v>1</v>
      </c>
      <c r="BP14" s="95"/>
      <c r="BQ14" s="162"/>
      <c r="BR14" s="176" t="s">
        <v>107</v>
      </c>
      <c r="BS14" s="80" t="s">
        <v>1657</v>
      </c>
      <c r="BT14" s="147" t="s">
        <v>93</v>
      </c>
      <c r="BU14" s="183">
        <f t="shared" si="5"/>
        <v>1</v>
      </c>
      <c r="BV14" s="183">
        <f t="shared" si="6"/>
        <v>2</v>
      </c>
      <c r="BW14" s="82"/>
      <c r="BX14" s="22" t="s">
        <v>45</v>
      </c>
      <c r="BY14" s="118"/>
      <c r="BZ14" s="72" t="s">
        <v>42</v>
      </c>
      <c r="CA14" s="74"/>
      <c r="CB14" s="23" t="s">
        <v>1615</v>
      </c>
      <c r="CC14" s="22"/>
      <c r="CD14" s="22"/>
      <c r="CE14" s="22"/>
      <c r="CF14" s="184">
        <v>1</v>
      </c>
      <c r="CG14" s="86">
        <v>1</v>
      </c>
      <c r="CH14" s="185"/>
      <c r="CI14" s="22"/>
      <c r="CJ14" s="22"/>
      <c r="CK14" s="22"/>
      <c r="CL14" s="100">
        <v>1</v>
      </c>
      <c r="CM14" s="99"/>
      <c r="CN14" s="26"/>
      <c r="CO14" s="101" t="s">
        <v>55</v>
      </c>
      <c r="CP14" s="116" t="s">
        <v>1658</v>
      </c>
      <c r="CQ14" s="102" t="s">
        <v>29</v>
      </c>
      <c r="CR14" s="69">
        <f>0.5*(CZ14+DA14+DB14)+DC14+DE14+2*(DF14+DG14)</f>
        <v>0</v>
      </c>
      <c r="CS14" s="69">
        <f>CZ14*0.5+DA14*0.5+DB14*0.5+DC14+DD14+DE14+2*(DF14+DG14+DH14)</f>
        <v>0</v>
      </c>
      <c r="CT14" s="103"/>
      <c r="CU14" s="22" t="s">
        <v>45</v>
      </c>
      <c r="CV14" s="104"/>
      <c r="CW14" s="74"/>
      <c r="CX14" s="82"/>
      <c r="CY14" s="23" t="s">
        <v>57</v>
      </c>
      <c r="CZ14" s="73"/>
      <c r="DA14" s="73"/>
      <c r="DB14" s="73"/>
      <c r="DC14" s="73"/>
      <c r="DD14" s="73"/>
      <c r="DE14" s="73"/>
      <c r="DF14" s="73"/>
      <c r="DG14" s="73"/>
      <c r="DH14" s="23"/>
      <c r="DI14" s="142">
        <v>1</v>
      </c>
      <c r="DJ14" s="68"/>
      <c r="DK14" s="108"/>
      <c r="DL14" s="108"/>
      <c r="DM14" s="108"/>
    </row>
    <row r="15" spans="1:120" ht="132.6" outlineLevel="1" thickTop="1" thickBot="1" x14ac:dyDescent="0.3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 s="112"/>
      <c r="AU15" s="88" t="s">
        <v>47</v>
      </c>
      <c r="AV15" s="80" t="s">
        <v>1659</v>
      </c>
      <c r="AW15" s="102" t="s">
        <v>29</v>
      </c>
      <c r="AX15" s="170">
        <f t="shared" si="9"/>
        <v>1</v>
      </c>
      <c r="AY15" s="170">
        <f t="shared" si="10"/>
        <v>1</v>
      </c>
      <c r="AZ15" s="171"/>
      <c r="BA15" s="22" t="s">
        <v>45</v>
      </c>
      <c r="BB15" s="189"/>
      <c r="BC15" s="72" t="s">
        <v>42</v>
      </c>
      <c r="BD15" s="110" t="s">
        <v>13</v>
      </c>
      <c r="BE15" s="23" t="s">
        <v>91</v>
      </c>
      <c r="BF15" s="249"/>
      <c r="BG15" s="249"/>
      <c r="BH15" s="249"/>
      <c r="BI15" s="249"/>
      <c r="BJ15" s="249"/>
      <c r="BK15" s="84">
        <v>1</v>
      </c>
      <c r="BL15" s="249"/>
      <c r="BM15" s="249"/>
      <c r="BN15" s="351"/>
      <c r="BO15" s="96">
        <v>1</v>
      </c>
      <c r="BP15" s="95"/>
      <c r="BQ15" s="175"/>
      <c r="BR15" s="176" t="s">
        <v>107</v>
      </c>
      <c r="BS15" s="186" t="s">
        <v>1660</v>
      </c>
      <c r="BT15" s="147" t="s">
        <v>93</v>
      </c>
      <c r="BU15" s="69">
        <f t="shared" si="5"/>
        <v>0</v>
      </c>
      <c r="BV15" s="69">
        <f t="shared" si="6"/>
        <v>0</v>
      </c>
      <c r="BW15" s="82"/>
      <c r="BX15" s="22" t="s">
        <v>45</v>
      </c>
      <c r="BY15" s="118"/>
      <c r="BZ15" s="74"/>
      <c r="CA15" s="187"/>
      <c r="CB15" s="131" t="s">
        <v>57</v>
      </c>
      <c r="CC15" s="74"/>
      <c r="CD15" s="74"/>
      <c r="CE15" s="74"/>
      <c r="CF15" s="74"/>
      <c r="CG15" s="74"/>
      <c r="CH15" s="74"/>
      <c r="CI15" s="74"/>
      <c r="CJ15" s="74"/>
      <c r="CK15" s="74"/>
      <c r="CL15" s="100">
        <v>1</v>
      </c>
      <c r="CM15" s="99"/>
      <c r="CN15" s="36"/>
      <c r="CO15" s="101" t="s">
        <v>55</v>
      </c>
      <c r="CP15" s="138" t="s">
        <v>1661</v>
      </c>
      <c r="CQ15" s="102" t="s">
        <v>29</v>
      </c>
      <c r="CR15" s="69">
        <f t="shared" ref="CR15:CR21" si="15">0.5*(CZ15+DA15+DB15)+DC15+DE15+2*(DF15+DG15)</f>
        <v>0</v>
      </c>
      <c r="CS15" s="69">
        <f t="shared" ref="CS15:CS21" si="16">CZ15*0.5+DA15*0.5+DB15*0.5+DC15+DD15+DE15+2*(DF15+DG15+DH15)</f>
        <v>0</v>
      </c>
      <c r="CT15" s="103"/>
      <c r="CU15" s="22" t="s">
        <v>45</v>
      </c>
      <c r="CV15" s="172"/>
      <c r="CW15" s="74"/>
      <c r="CX15" s="82"/>
      <c r="CY15" s="23" t="s">
        <v>57</v>
      </c>
      <c r="DH15" s="22"/>
      <c r="DI15" s="142">
        <v>1</v>
      </c>
      <c r="DJ15" s="68"/>
      <c r="DK15" s="108"/>
      <c r="DL15" s="108"/>
      <c r="DM15" s="108"/>
    </row>
    <row r="16" spans="1:120" ht="231.6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12"/>
      <c r="AU16" s="88" t="s">
        <v>47</v>
      </c>
      <c r="AV16" s="80" t="s">
        <v>1662</v>
      </c>
      <c r="AW16" s="102" t="s">
        <v>29</v>
      </c>
      <c r="AX16" s="69">
        <f t="shared" si="9"/>
        <v>2</v>
      </c>
      <c r="AY16" s="69">
        <f t="shared" si="10"/>
        <v>4</v>
      </c>
      <c r="AZ16" s="82"/>
      <c r="BA16" s="22" t="s">
        <v>45</v>
      </c>
      <c r="BB16" s="103"/>
      <c r="BC16" s="103"/>
      <c r="BD16" s="82"/>
      <c r="BE16" s="23" t="s">
        <v>1615</v>
      </c>
      <c r="BF16" s="266"/>
      <c r="BG16" s="266"/>
      <c r="BH16" s="266"/>
      <c r="BI16" s="84">
        <v>2</v>
      </c>
      <c r="BJ16" s="266"/>
      <c r="BK16" s="266"/>
      <c r="BL16" s="266"/>
      <c r="BM16" s="144"/>
      <c r="BN16" s="86">
        <v>1</v>
      </c>
      <c r="BO16" s="96">
        <v>1</v>
      </c>
      <c r="BP16" s="95"/>
      <c r="BQ16" s="182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 s="36"/>
      <c r="CO16" s="101" t="s">
        <v>55</v>
      </c>
      <c r="CP16" s="130" t="s">
        <v>1663</v>
      </c>
      <c r="CQ16" s="102" t="s">
        <v>29</v>
      </c>
      <c r="CR16" s="69">
        <f t="shared" si="15"/>
        <v>0</v>
      </c>
      <c r="CS16" s="69">
        <f t="shared" si="16"/>
        <v>0</v>
      </c>
      <c r="CT16" s="131"/>
      <c r="CU16" s="22" t="s">
        <v>45</v>
      </c>
      <c r="CV16" s="132"/>
      <c r="CW16" s="131"/>
      <c r="CX16" s="131"/>
      <c r="CY16" s="23" t="s">
        <v>57</v>
      </c>
      <c r="CZ16" s="131"/>
      <c r="DA16" s="131"/>
      <c r="DB16" s="131"/>
      <c r="DC16" s="131"/>
      <c r="DD16" s="131"/>
      <c r="DE16" s="131"/>
      <c r="DF16" s="131"/>
      <c r="DG16" s="131"/>
      <c r="DH16" s="131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12"/>
      <c r="AU17" s="88" t="s">
        <v>47</v>
      </c>
      <c r="AV17" s="80" t="s">
        <v>1664</v>
      </c>
      <c r="AW17" s="102" t="s">
        <v>29</v>
      </c>
      <c r="AX17" s="69">
        <f t="shared" si="9"/>
        <v>1</v>
      </c>
      <c r="AY17" s="69">
        <f t="shared" si="10"/>
        <v>2</v>
      </c>
      <c r="AZ17" s="198"/>
      <c r="BA17" s="22" t="s">
        <v>45</v>
      </c>
      <c r="BB17" s="104"/>
      <c r="BC17" s="119" t="s">
        <v>42</v>
      </c>
      <c r="BD17" s="82"/>
      <c r="BE17" s="23" t="s">
        <v>129</v>
      </c>
      <c r="BF17" s="229"/>
      <c r="BG17" s="229"/>
      <c r="BH17" s="229"/>
      <c r="BI17" s="84">
        <v>1</v>
      </c>
      <c r="BJ17" s="86">
        <v>1</v>
      </c>
      <c r="BK17" s="229"/>
      <c r="BL17" s="229"/>
      <c r="BM17" s="260"/>
      <c r="BN17" s="155"/>
      <c r="BO17" s="96">
        <v>1</v>
      </c>
      <c r="BP17" s="95"/>
      <c r="BQ17" s="162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N17" s="36"/>
      <c r="CO17" s="101" t="s">
        <v>55</v>
      </c>
      <c r="CP17" s="117" t="s">
        <v>1665</v>
      </c>
      <c r="CQ17" s="102" t="s">
        <v>29</v>
      </c>
      <c r="CR17" s="69">
        <f t="shared" si="15"/>
        <v>0</v>
      </c>
      <c r="CS17" s="69">
        <f t="shared" si="16"/>
        <v>2</v>
      </c>
      <c r="CT17" s="82"/>
      <c r="CU17" s="22" t="s">
        <v>45</v>
      </c>
      <c r="CV17" s="118"/>
      <c r="CW17" s="72" t="s">
        <v>42</v>
      </c>
      <c r="CX17" s="73"/>
      <c r="CY17" s="23" t="s">
        <v>57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42">
        <v>1</v>
      </c>
      <c r="DJ17" s="68"/>
    </row>
    <row r="18" spans="1:115" ht="210.6" customHeight="1" outlineLevel="1" thickTop="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47</v>
      </c>
      <c r="AV18" s="80" t="s">
        <v>1666</v>
      </c>
      <c r="AW18" s="102" t="s">
        <v>29</v>
      </c>
      <c r="AX18" s="183">
        <f t="shared" si="9"/>
        <v>0</v>
      </c>
      <c r="AY18" s="183">
        <f t="shared" si="10"/>
        <v>0</v>
      </c>
      <c r="AZ18" s="103"/>
      <c r="BA18" s="124" t="s">
        <v>77</v>
      </c>
      <c r="BB18" s="939" t="s">
        <v>50</v>
      </c>
      <c r="BC18" s="74"/>
      <c r="BD18" s="82"/>
      <c r="BE18" s="23" t="s">
        <v>57</v>
      </c>
      <c r="BF18" s="229"/>
      <c r="BG18" s="229"/>
      <c r="BH18" s="229"/>
      <c r="BI18" s="229"/>
      <c r="BJ18" s="229"/>
      <c r="BK18" s="229"/>
      <c r="BL18" s="229"/>
      <c r="BM18" s="229"/>
      <c r="BN18" s="229"/>
      <c r="BO18" s="96">
        <v>1</v>
      </c>
      <c r="BP18" s="95"/>
      <c r="BQ18" s="47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N18" s="36"/>
      <c r="CO18" s="101" t="s">
        <v>55</v>
      </c>
      <c r="CP18" s="130" t="s">
        <v>1667</v>
      </c>
      <c r="CQ18" s="102" t="s">
        <v>29</v>
      </c>
      <c r="CR18" s="69">
        <f t="shared" si="15"/>
        <v>0</v>
      </c>
      <c r="CS18" s="69">
        <f t="shared" si="16"/>
        <v>0</v>
      </c>
      <c r="CT18" s="131"/>
      <c r="CU18" s="22" t="s">
        <v>45</v>
      </c>
      <c r="CV18" s="132"/>
      <c r="CW18" s="131"/>
      <c r="CX18" s="131"/>
      <c r="CY18" s="23" t="s">
        <v>57</v>
      </c>
      <c r="CZ18" s="131"/>
      <c r="DA18" s="131"/>
      <c r="DB18" s="131"/>
      <c r="DC18" s="131"/>
      <c r="DD18" s="131"/>
      <c r="DE18" s="131"/>
      <c r="DF18" s="131"/>
      <c r="DG18" s="131"/>
      <c r="DH18" s="131"/>
      <c r="DI18" s="142">
        <v>1</v>
      </c>
      <c r="DJ18" s="68"/>
    </row>
    <row r="19" spans="1:115" ht="235.2" customHeight="1" outlineLevel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89" t="s">
        <v>1668</v>
      </c>
      <c r="AW19" s="68" t="s">
        <v>29</v>
      </c>
      <c r="AX19" s="69">
        <f t="shared" si="9"/>
        <v>0</v>
      </c>
      <c r="AY19" s="69">
        <f t="shared" si="10"/>
        <v>0</v>
      </c>
      <c r="AZ19" s="90"/>
      <c r="BA19" s="1163" t="s">
        <v>77</v>
      </c>
      <c r="BB19" s="1164" t="s">
        <v>50</v>
      </c>
      <c r="BC19" s="92"/>
      <c r="BD19" s="93"/>
      <c r="BE19" s="161" t="s">
        <v>1642</v>
      </c>
      <c r="BF19" s="1162"/>
      <c r="BG19" s="1162"/>
      <c r="BH19" s="1162"/>
      <c r="BI19" s="1162"/>
      <c r="BJ19" s="1162"/>
      <c r="BK19" s="1162"/>
      <c r="BL19" s="1162"/>
      <c r="BM19" s="1162"/>
      <c r="BN19" s="1162"/>
      <c r="BO19" s="96">
        <v>1</v>
      </c>
      <c r="BP19" s="95"/>
      <c r="BQ19" s="112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N19" s="36"/>
      <c r="CO19" s="101" t="s">
        <v>55</v>
      </c>
      <c r="CP19" s="117" t="s">
        <v>1669</v>
      </c>
      <c r="CQ19" s="102" t="s">
        <v>29</v>
      </c>
      <c r="CR19" s="69">
        <f t="shared" si="15"/>
        <v>0</v>
      </c>
      <c r="CS19" s="69">
        <f t="shared" si="16"/>
        <v>0</v>
      </c>
      <c r="CT19" s="82"/>
      <c r="CU19" s="22" t="s">
        <v>45</v>
      </c>
      <c r="CV19" s="204"/>
      <c r="CW19" s="74"/>
      <c r="CX19" s="73"/>
      <c r="CY19" s="23" t="s">
        <v>57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142">
        <v>1</v>
      </c>
      <c r="DJ19" s="68"/>
    </row>
    <row r="20" spans="1:115" ht="207" customHeight="1" outlineLevel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89" t="s">
        <v>136</v>
      </c>
      <c r="AW20" s="68" t="s">
        <v>29</v>
      </c>
      <c r="AX20" s="69">
        <f t="shared" si="9"/>
        <v>0</v>
      </c>
      <c r="AY20" s="69">
        <f t="shared" si="10"/>
        <v>0</v>
      </c>
      <c r="AZ20" s="90"/>
      <c r="BA20" s="113" t="s">
        <v>68</v>
      </c>
      <c r="BB20" s="90"/>
      <c r="BC20" s="92"/>
      <c r="BD20" s="93"/>
      <c r="BE20" s="161" t="s">
        <v>137</v>
      </c>
      <c r="BF20" s="1162"/>
      <c r="BG20" s="1162"/>
      <c r="BH20" s="1162"/>
      <c r="BI20" s="1162"/>
      <c r="BJ20" s="1162"/>
      <c r="BK20" s="1162"/>
      <c r="BL20" s="1162"/>
      <c r="BM20" s="1162"/>
      <c r="BN20" s="1162"/>
      <c r="BO20" s="96">
        <v>1</v>
      </c>
      <c r="BP20" s="95"/>
      <c r="BQ20" s="112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N20" s="203"/>
      <c r="CO20" s="101" t="s">
        <v>55</v>
      </c>
      <c r="CP20" s="117" t="s">
        <v>1670</v>
      </c>
      <c r="CQ20" s="102" t="s">
        <v>29</v>
      </c>
      <c r="CR20" s="115">
        <f t="shared" si="15"/>
        <v>0</v>
      </c>
      <c r="CS20" s="115">
        <f t="shared" si="16"/>
        <v>0</v>
      </c>
      <c r="CT20" s="82"/>
      <c r="CU20" s="22" t="s">
        <v>68</v>
      </c>
      <c r="CV20" s="118"/>
      <c r="CW20" s="74"/>
      <c r="CX20" s="73"/>
      <c r="CY20" s="23" t="s">
        <v>57</v>
      </c>
      <c r="CZ20" s="105"/>
      <c r="DA20" s="105"/>
      <c r="DB20" s="105"/>
      <c r="DC20" s="105"/>
      <c r="DD20" s="105"/>
      <c r="DE20" s="105"/>
      <c r="DF20" s="105"/>
      <c r="DG20" s="105"/>
      <c r="DH20" s="105"/>
      <c r="DI20" s="142">
        <v>1</v>
      </c>
      <c r="DJ20" s="68"/>
    </row>
    <row r="21" spans="1:115" ht="225.6" customHeight="1" outlineLevel="1" x14ac:dyDescent="0.2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98" t="s">
        <v>1671</v>
      </c>
      <c r="AW21" s="102" t="s">
        <v>29</v>
      </c>
      <c r="AX21" s="183">
        <f t="shared" si="9"/>
        <v>0</v>
      </c>
      <c r="AY21" s="183">
        <f t="shared" si="10"/>
        <v>0</v>
      </c>
      <c r="AZ21" s="178"/>
      <c r="BA21" s="22" t="s">
        <v>45</v>
      </c>
      <c r="BB21" s="131"/>
      <c r="BC21" s="178"/>
      <c r="BD21" s="178"/>
      <c r="BE21" s="23" t="s">
        <v>57</v>
      </c>
      <c r="BF21" s="1165"/>
      <c r="BG21" s="1165"/>
      <c r="BH21" s="1165"/>
      <c r="BI21" s="1165"/>
      <c r="BJ21" s="1165"/>
      <c r="BK21" s="1165"/>
      <c r="BL21" s="1165"/>
      <c r="BM21" s="1165"/>
      <c r="BN21" s="1165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656" t="s">
        <v>140</v>
      </c>
      <c r="CP21" s="210" t="s">
        <v>1672</v>
      </c>
      <c r="CQ21" s="147" t="s">
        <v>29</v>
      </c>
      <c r="CR21" s="148">
        <f t="shared" si="15"/>
        <v>5</v>
      </c>
      <c r="CS21" s="148">
        <f t="shared" si="16"/>
        <v>5</v>
      </c>
      <c r="CT21" s="211"/>
      <c r="CU21" s="22" t="s">
        <v>63</v>
      </c>
      <c r="CV21" s="212"/>
      <c r="CW21" s="72" t="s">
        <v>42</v>
      </c>
      <c r="CX21" s="213"/>
      <c r="CY21" s="205" t="s">
        <v>91</v>
      </c>
      <c r="CZ21" s="214"/>
      <c r="DA21" s="214"/>
      <c r="DB21" s="212"/>
      <c r="DC21" s="85">
        <v>5</v>
      </c>
      <c r="DD21" s="22"/>
      <c r="DE21" s="22"/>
      <c r="DF21" s="214"/>
      <c r="DG21" s="214"/>
      <c r="DH21" s="212"/>
      <c r="DI21" s="142">
        <v>1</v>
      </c>
      <c r="DJ21" s="68"/>
    </row>
    <row r="22" spans="1:115" ht="215.4" customHeight="1" outlineLevel="1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88" t="s">
        <v>47</v>
      </c>
      <c r="AV22" s="80" t="s">
        <v>1673</v>
      </c>
      <c r="AW22" s="102" t="s">
        <v>29</v>
      </c>
      <c r="AX22" s="69">
        <f t="shared" si="9"/>
        <v>0</v>
      </c>
      <c r="AY22" s="69">
        <f t="shared" si="10"/>
        <v>0</v>
      </c>
      <c r="AZ22" s="103"/>
      <c r="BA22" s="124" t="s">
        <v>77</v>
      </c>
      <c r="BB22" s="939" t="s">
        <v>50</v>
      </c>
      <c r="BC22" s="74"/>
      <c r="BD22" s="82"/>
      <c r="BE22" s="23" t="s">
        <v>57</v>
      </c>
      <c r="BF22" s="229"/>
      <c r="BG22" s="229"/>
      <c r="BH22" s="229"/>
      <c r="BI22" s="229"/>
      <c r="BJ22" s="229"/>
      <c r="BK22" s="229"/>
      <c r="BL22" s="229"/>
      <c r="BM22" s="229"/>
      <c r="BN22" s="229"/>
      <c r="BO22" s="96">
        <v>1</v>
      </c>
      <c r="BP22" s="95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ht="131.4" outlineLevel="1" x14ac:dyDescent="0.4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88" t="s">
        <v>47</v>
      </c>
      <c r="AV23" s="98" t="s">
        <v>1674</v>
      </c>
      <c r="AW23" s="102" t="s">
        <v>29</v>
      </c>
      <c r="AX23" s="69">
        <f t="shared" si="9"/>
        <v>2</v>
      </c>
      <c r="AY23" s="69">
        <f t="shared" si="10"/>
        <v>2</v>
      </c>
      <c r="AZ23" s="103"/>
      <c r="BA23" s="124" t="s">
        <v>77</v>
      </c>
      <c r="BB23" s="939" t="s">
        <v>50</v>
      </c>
      <c r="BC23" s="103"/>
      <c r="BD23" s="103"/>
      <c r="BE23" s="23" t="s">
        <v>57</v>
      </c>
      <c r="BF23" s="226"/>
      <c r="BG23" s="226"/>
      <c r="BH23" s="229"/>
      <c r="BI23" s="144"/>
      <c r="BJ23" s="226"/>
      <c r="BK23" s="84">
        <v>2</v>
      </c>
      <c r="BL23" s="226"/>
      <c r="BM23" s="226"/>
      <c r="BN23" s="226"/>
      <c r="BO23" s="96">
        <v>1</v>
      </c>
      <c r="BP23" s="95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131.4" outlineLevel="1" x14ac:dyDescent="0.25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88" t="s">
        <v>47</v>
      </c>
      <c r="AV24" s="116" t="s">
        <v>1675</v>
      </c>
      <c r="AW24" s="102" t="s">
        <v>29</v>
      </c>
      <c r="AX24" s="69">
        <f t="shared" si="9"/>
        <v>0.5</v>
      </c>
      <c r="AY24" s="69">
        <f t="shared" si="10"/>
        <v>0.5</v>
      </c>
      <c r="AZ24" s="171"/>
      <c r="BA24" s="22" t="s">
        <v>45</v>
      </c>
      <c r="BB24" s="172"/>
      <c r="BC24" s="103"/>
      <c r="BD24" s="173"/>
      <c r="BE24" s="173" t="s">
        <v>177</v>
      </c>
      <c r="BF24" s="230"/>
      <c r="BG24" s="84">
        <v>1</v>
      </c>
      <c r="BH24" s="230"/>
      <c r="BI24" s="230"/>
      <c r="BJ24" s="230"/>
      <c r="BK24" s="230"/>
      <c r="BL24" s="230"/>
      <c r="BM24" s="230"/>
      <c r="BN24" s="229"/>
      <c r="BO24" s="96">
        <v>1</v>
      </c>
      <c r="BP24" s="95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.6" outlineLevel="1" x14ac:dyDescent="0.3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/>
      <c r="BP25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399999999999999" outlineLevel="1" x14ac:dyDescent="0.3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/>
      <c r="BP26"/>
      <c r="BQ26"/>
      <c r="BR26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17.399999999999999" outlineLevel="1" x14ac:dyDescent="0.3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/>
      <c r="BP27"/>
      <c r="BQ27"/>
      <c r="BR27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399999999999999" outlineLevel="1" x14ac:dyDescent="0.3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/>
      <c r="BP28"/>
      <c r="BQ28"/>
      <c r="BR2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399999999999999" outlineLevel="1" x14ac:dyDescent="0.3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/>
      <c r="BP29"/>
      <c r="BQ29"/>
      <c r="BR29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399999999999999" outlineLevel="1" x14ac:dyDescent="0.3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/>
      <c r="BP30"/>
      <c r="BQ30"/>
      <c r="BR30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 x14ac:dyDescent="0.3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/>
      <c r="BP31"/>
      <c r="BQ31"/>
      <c r="BR31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/>
      <c r="BP32"/>
      <c r="BQ32"/>
      <c r="BR32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/>
      <c r="BP33"/>
      <c r="BQ33"/>
      <c r="BR33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/>
      <c r="BP34"/>
      <c r="BQ34"/>
      <c r="BR34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/>
      <c r="BP35"/>
      <c r="BQ35"/>
      <c r="BR35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143</v>
      </c>
      <c r="B37" s="39" t="s">
        <v>144</v>
      </c>
      <c r="C37" s="218" t="s">
        <v>29</v>
      </c>
      <c r="D37" s="219">
        <f t="shared" ref="D37:D46" ca="1" si="17">0.5*(L37+M37+N37)+O37+Q37+2*(R37+S37)</f>
        <v>20.5</v>
      </c>
      <c r="E37" s="220">
        <f t="shared" ref="E37:E46" ca="1" si="18">L37*0.5+M37*0.5+N37*0.5+O37+P37+Q37+2*(R37+S37+T37)</f>
        <v>34.5</v>
      </c>
      <c r="F37" s="43"/>
      <c r="G37" s="43"/>
      <c r="H37" s="43"/>
      <c r="I37" s="43"/>
      <c r="J37" s="43"/>
      <c r="K37" s="43"/>
      <c r="L37" s="44">
        <f ca="1">SUMIFS(L39:L67,C39:C67,C37)</f>
        <v>2</v>
      </c>
      <c r="M37" s="44">
        <f ca="1">SUMIFS(M39:M67,C39:C67,C37)</f>
        <v>3</v>
      </c>
      <c r="N37" s="44">
        <f ca="1">SUMIFS(N39:N67,C39:C67,C37)</f>
        <v>2</v>
      </c>
      <c r="O37" s="44">
        <f ca="1">SUMIFS(O39:O67,C39:C67,C37)</f>
        <v>7</v>
      </c>
      <c r="P37" s="44">
        <f ca="1">SUMIFS(P39:P67,C39:C67,C37)</f>
        <v>4</v>
      </c>
      <c r="Q37" s="44">
        <f ca="1">SUMIFS(Q39:Q67,C39:C67,C37)</f>
        <v>4</v>
      </c>
      <c r="R37" s="44">
        <f ca="1">SUMIFS(R39:R67,C39:C67,C37)</f>
        <v>3</v>
      </c>
      <c r="S37" s="44">
        <f ca="1">SUMIFS(S39:S67,C39:C67,C37)</f>
        <v>0</v>
      </c>
      <c r="T37" s="44">
        <f ca="1">SUMIFS(T39:T67,C39:C67,C37)</f>
        <v>5</v>
      </c>
      <c r="U37" s="45"/>
      <c r="V37" s="46">
        <f>SUM(U39:U51)</f>
        <v>8</v>
      </c>
      <c r="W37" s="32"/>
      <c r="X37" s="38" t="s">
        <v>148</v>
      </c>
      <c r="Y37" s="39" t="s">
        <v>146</v>
      </c>
      <c r="Z37" s="40" t="s">
        <v>29</v>
      </c>
      <c r="AA37" s="41">
        <f>0.5*(AI37+AJ37+AK37)+AL37+AN37+2*(AO37+AP37)</f>
        <v>2</v>
      </c>
      <c r="AB37" s="42">
        <f>AI37*0.5+AJ37*0.5+AK37*0.5+AL37+AM37+AN37+2*(AO37+AP37+AQ37)</f>
        <v>4</v>
      </c>
      <c r="AC37" s="43"/>
      <c r="AD37" s="39"/>
      <c r="AE37" s="43"/>
      <c r="AF37" s="43"/>
      <c r="AG37" s="43"/>
      <c r="AH37" s="43"/>
      <c r="AI37" s="44">
        <f>SUMIFS(AI48:AI52,Z48:Z52,Z37)</f>
        <v>0</v>
      </c>
      <c r="AJ37" s="44">
        <f>SUMIFS(AJ48:AJ52,Z48:Z52,Z37)</f>
        <v>0</v>
      </c>
      <c r="AK37" s="44">
        <f>SUMIFS(AK48:AK52,Z48:Z52,Z37)</f>
        <v>0</v>
      </c>
      <c r="AL37" s="44">
        <f>SUMIFS(AL48:AL52,Z48:Z52,Z37)</f>
        <v>0</v>
      </c>
      <c r="AM37" s="44">
        <f>SUMIFS(AM48:AM52,Z48:Z52,Z37)</f>
        <v>0</v>
      </c>
      <c r="AN37" s="44">
        <f>SUMIFS(AN48:AN52,Z48:Z52,Z37)</f>
        <v>2</v>
      </c>
      <c r="AO37" s="44">
        <f>SUMIFS(AO48:AO52,Z48:Z52,Z37)</f>
        <v>0</v>
      </c>
      <c r="AP37" s="44">
        <f>SUMIFS(AP48:AP52,Z48:Z52,Z37)</f>
        <v>0</v>
      </c>
      <c r="AQ37" s="44">
        <f>SUMIFS(AQ48:AQ52,Z48:Z52,Z37)</f>
        <v>1</v>
      </c>
      <c r="AR37" s="45"/>
      <c r="AS37" s="46">
        <f>SUM(AR39:AR51)</f>
        <v>11</v>
      </c>
      <c r="AT37" s="57"/>
      <c r="AU37" s="38"/>
      <c r="AV37" s="39"/>
      <c r="AW37" s="40" t="s">
        <v>29</v>
      </c>
      <c r="AX37" s="41">
        <f t="shared" ref="AX37:AX38" si="19">0.5*(BF37+BG37+BH37)+BI37+BK37+2*(BL37+BM37)</f>
        <v>0</v>
      </c>
      <c r="AY37" s="42">
        <f t="shared" ref="AY37:AY38" si="20">BF37*0.5+BG37*0.5+BH37*0.5+BI37+BJ37+BK37+2*(BL37+BM37+BN37)</f>
        <v>0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0</v>
      </c>
      <c r="BH37" s="44">
        <f>SUMIFS(BH42:BH52,AW42:AW52,AW37)</f>
        <v>0</v>
      </c>
      <c r="BI37" s="44">
        <f>SUMIFS(BI42:BI52,AW42:AW52,AW37)</f>
        <v>0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0</v>
      </c>
      <c r="BO37" s="45"/>
      <c r="BP37" s="46">
        <f>SUM(BO11:BO146)</f>
        <v>48</v>
      </c>
      <c r="BR37" s="38" t="s">
        <v>148</v>
      </c>
      <c r="BS37" s="39" t="s">
        <v>1676</v>
      </c>
      <c r="BT37" s="40" t="s">
        <v>29</v>
      </c>
      <c r="BU37" s="41">
        <f t="shared" ref="BU37:BU39" si="21">0.5*(CC37+CD37+CE37)+CF37+CH37+2*(CI37+CJ37)</f>
        <v>9.5</v>
      </c>
      <c r="BV37" s="42">
        <f t="shared" ref="BV37:BV39" si="22">CC37*0.5+CD37*0.5+CE37*0.5+CF37+CG37+CH37+2*(CI37+CJ37+CK37)</f>
        <v>12.5</v>
      </c>
      <c r="BW37" s="43"/>
      <c r="BX37" s="39"/>
      <c r="BY37" s="43"/>
      <c r="BZ37" s="43"/>
      <c r="CA37" s="43"/>
      <c r="CB37" s="43"/>
      <c r="CC37" s="44">
        <f>SUMIFS(CC39:CC52,BT39:BT52,BT37)</f>
        <v>1</v>
      </c>
      <c r="CD37" s="44">
        <f>SUMIFS(CD39:CD52,BT39:BT52,BT37)</f>
        <v>2</v>
      </c>
      <c r="CE37" s="44">
        <f>SUMIFS(CE39:CE52,BT39:BT52,BT37)</f>
        <v>0</v>
      </c>
      <c r="CF37" s="44">
        <f>SUMIFS(CF39:CF52,BT39:BT52,BT37)</f>
        <v>2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3</v>
      </c>
      <c r="CJ37" s="44">
        <f>SUMIFS(CJ39:CJ52,BT39:BT52,BT37)</f>
        <v>0</v>
      </c>
      <c r="CK37" s="44">
        <f>SUMIFS(CK39:CK52,BT39:BT52,BT37)</f>
        <v>1</v>
      </c>
      <c r="CL37" s="45"/>
      <c r="CM37" s="46">
        <f>SUM(CL39:CL168)</f>
        <v>54</v>
      </c>
      <c r="CN37" s="3"/>
      <c r="CO37" s="38" t="s">
        <v>148</v>
      </c>
      <c r="CP37" s="39" t="s">
        <v>151</v>
      </c>
      <c r="CQ37" s="40" t="s">
        <v>29</v>
      </c>
      <c r="CR37" s="41">
        <f>0.5*(CZ37+DA37+DB37)+DC37+DE37+2*(DF37+DG37)</f>
        <v>11.5</v>
      </c>
      <c r="CS37" s="42">
        <f>CZ37*0.5+DA37*0.5+DB37*0.5+DC37+DD37+DE37+2*(DF37+DG37+DH37)</f>
        <v>12.5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3</v>
      </c>
      <c r="DD37" s="44">
        <f>SUMIFS(DD39:DD53,CQ39:CQ53,CQ37)</f>
        <v>1</v>
      </c>
      <c r="DE37" s="44">
        <f>SUMIFS(DE39:DE53,CQ39:CQ53,CQ37)</f>
        <v>0</v>
      </c>
      <c r="DF37" s="44">
        <f>SUMIFS(DF39:DF53,CQ39:CQ53,CQ37)</f>
        <v>4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10</v>
      </c>
    </row>
    <row r="38" spans="1:115" ht="33.6" thickBot="1" x14ac:dyDescent="0.35">
      <c r="A38" s="38" t="s">
        <v>152</v>
      </c>
      <c r="B38" s="43"/>
      <c r="C38" s="218" t="s">
        <v>36</v>
      </c>
      <c r="D38" s="219">
        <f t="shared" ca="1" si="17"/>
        <v>36</v>
      </c>
      <c r="E38" s="220">
        <f t="shared" ca="1" si="18"/>
        <v>42</v>
      </c>
      <c r="F38" s="43"/>
      <c r="G38" s="43"/>
      <c r="H38" s="43"/>
      <c r="I38" s="43"/>
      <c r="J38" s="43"/>
      <c r="K38" s="43"/>
      <c r="L38" s="44">
        <f ca="1">SUMIFS(L39:L67,C39:C67,C38)</f>
        <v>4</v>
      </c>
      <c r="M38" s="44">
        <f ca="1">SUMIFS(M39:M67,C39:C67,C38)</f>
        <v>0</v>
      </c>
      <c r="N38" s="44">
        <f ca="1">SUMIFS(N39:N67,C39:C67,C38)</f>
        <v>0</v>
      </c>
      <c r="O38" s="44">
        <f ca="1">SUMIFS(O39:O67,C39:C67,C38)</f>
        <v>14</v>
      </c>
      <c r="P38" s="44">
        <f ca="1">SUMIFS(P39:P67,C39:C67,C38)</f>
        <v>0</v>
      </c>
      <c r="Q38" s="44">
        <f ca="1">SUMIFS(Q39:Q67,C39:C67,C38)</f>
        <v>0</v>
      </c>
      <c r="R38" s="44">
        <f ca="1">SUMIFS(R39:R67,C39:C67,C38)</f>
        <v>10</v>
      </c>
      <c r="S38" s="44">
        <f ca="1">SUMIFS(S39:S67,C39:C67,C38)</f>
        <v>0</v>
      </c>
      <c r="T38" s="44">
        <f ca="1">SUMIFS(T39:T67,C39:C67,C38)</f>
        <v>3</v>
      </c>
      <c r="U38" s="45"/>
      <c r="V38" s="46"/>
      <c r="X38" s="38" t="s">
        <v>153</v>
      </c>
      <c r="Y38" s="43"/>
      <c r="Z38" s="40" t="s">
        <v>36</v>
      </c>
      <c r="AA38" s="41">
        <f>0.5*(AI38+AJ38+AK38)+AL38+AN38+2*(AO38+AP38)</f>
        <v>0</v>
      </c>
      <c r="AB38" s="42">
        <f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>SUMIFS(AI48:AI52,Z48:Z52,Z38)</f>
        <v>0</v>
      </c>
      <c r="AJ38" s="44">
        <f>SUMIFS(AJ48:AJ52,Z48:Z52,Z38)</f>
        <v>0</v>
      </c>
      <c r="AK38" s="44">
        <f>SUMIFS(AK48:AK52,Z48:Z52,Z38)</f>
        <v>0</v>
      </c>
      <c r="AL38" s="44">
        <f>SUMIFS(AL48:AL52,Z48:Z52,Z38)</f>
        <v>0</v>
      </c>
      <c r="AM38" s="44">
        <f>SUMIFS(AM48:AM52,Z48:Z52,Z38)</f>
        <v>0</v>
      </c>
      <c r="AN38" s="44">
        <f>SUMIFS(AN48:AN52,Z48:Z52,Z38)</f>
        <v>0</v>
      </c>
      <c r="AO38" s="44">
        <f>SUMIFS(AO48:AO52,Z48:Z52,Z38)</f>
        <v>0</v>
      </c>
      <c r="AP38" s="44">
        <f>SUMIFS(AP48:AP52,Z48:Z52,Z38)</f>
        <v>0</v>
      </c>
      <c r="AQ38" s="44">
        <f>SUMIFS(AQ48:AQ52,Z48:Z52,Z38)</f>
        <v>0</v>
      </c>
      <c r="AR38" s="45"/>
      <c r="AS38" s="46"/>
      <c r="AT38" s="36"/>
      <c r="AU38" s="38"/>
      <c r="AV38" s="1166"/>
      <c r="AW38" s="40" t="s">
        <v>36</v>
      </c>
      <c r="AX38" s="41">
        <f t="shared" si="19"/>
        <v>0</v>
      </c>
      <c r="AY38" s="42">
        <f t="shared" si="20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38" t="s">
        <v>37</v>
      </c>
      <c r="BS38" s="39"/>
      <c r="BT38" s="40" t="s">
        <v>36</v>
      </c>
      <c r="BU38" s="41">
        <f t="shared" si="21"/>
        <v>0</v>
      </c>
      <c r="BV38" s="42">
        <f t="shared" si="22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 s="38" t="s">
        <v>154</v>
      </c>
      <c r="CP38" s="39"/>
      <c r="CQ38" s="40" t="s">
        <v>36</v>
      </c>
      <c r="CR38" s="41">
        <f>0.5*(CZ38+DA38+DB38)+DC38+DE38+2*(DF38+DG38)</f>
        <v>4</v>
      </c>
      <c r="CS38" s="42">
        <f>CZ38*0.5+DA38*0.5+DB38*0.5+DC38+DD38+DE38+2*(DF38+DG38+DH38)</f>
        <v>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0</v>
      </c>
      <c r="DD38" s="44">
        <f>SUMIFS(DD39:DD53,CQ39:CQ53,CQ38)</f>
        <v>0</v>
      </c>
      <c r="DE38" s="44">
        <f>SUMIFS(DE39:DE53,CQ39:CQ53,CQ38)</f>
        <v>3</v>
      </c>
      <c r="DF38" s="44">
        <f>SUMIFS(DF39:DF53,CQ39:CQ53,CQ38)</f>
        <v>0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01.6" customHeight="1" outlineLevel="1" thickTop="1" thickBot="1" x14ac:dyDescent="0.45">
      <c r="A39" s="137" t="s">
        <v>86</v>
      </c>
      <c r="B39" s="178" t="s">
        <v>155</v>
      </c>
      <c r="C39" s="102" t="s">
        <v>29</v>
      </c>
      <c r="D39" s="102">
        <f t="shared" si="17"/>
        <v>1</v>
      </c>
      <c r="E39" s="102">
        <f t="shared" si="18"/>
        <v>1</v>
      </c>
      <c r="F39" s="222"/>
      <c r="G39" s="131" t="s">
        <v>68</v>
      </c>
      <c r="H39" s="74"/>
      <c r="I39" s="131"/>
      <c r="J39" s="131"/>
      <c r="K39" s="140" t="s">
        <v>3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 s="112"/>
      <c r="BR39" s="231" t="s">
        <v>160</v>
      </c>
      <c r="BS39" s="114" t="s">
        <v>1677</v>
      </c>
      <c r="BT39" s="68" t="s">
        <v>29</v>
      </c>
      <c r="BU39" s="69">
        <f t="shared" si="21"/>
        <v>6</v>
      </c>
      <c r="BV39" s="69">
        <f t="shared" si="22"/>
        <v>8</v>
      </c>
      <c r="BW39" s="103"/>
      <c r="BX39" s="22" t="s">
        <v>63</v>
      </c>
      <c r="BY39" s="232"/>
      <c r="BZ39" s="233" t="s">
        <v>42</v>
      </c>
      <c r="CA39" s="73"/>
      <c r="CB39" s="23" t="s">
        <v>1678</v>
      </c>
      <c r="CC39" s="155"/>
      <c r="CD39" s="155"/>
      <c r="CE39" s="155"/>
      <c r="CF39" s="155"/>
      <c r="CG39" s="155"/>
      <c r="CH39" s="155"/>
      <c r="CI39" s="84">
        <v>3</v>
      </c>
      <c r="CJ39" s="155"/>
      <c r="CK39" s="234">
        <v>1</v>
      </c>
      <c r="CL39" s="100">
        <v>1</v>
      </c>
      <c r="CM39" s="99"/>
      <c r="CN39" s="36"/>
      <c r="CO39" s="97" t="s">
        <v>52</v>
      </c>
      <c r="CP39" s="130" t="s">
        <v>1679</v>
      </c>
      <c r="CQ39" s="102" t="s">
        <v>29</v>
      </c>
      <c r="CR39" s="69">
        <f>0.5*(CZ39+DA39+DB39)+DC39+DE39+2*(DF39+DG39)</f>
        <v>4</v>
      </c>
      <c r="CS39" s="69">
        <f>CZ39*0.5+DA39*0.5+DB39*0.5+DC39+DD39+DE39+2*(DF39+DG39+DH39)</f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 x14ac:dyDescent="0.45">
      <c r="A40" s="239" t="s">
        <v>173</v>
      </c>
      <c r="B40" s="177" t="s">
        <v>174</v>
      </c>
      <c r="C40" s="102" t="s">
        <v>29</v>
      </c>
      <c r="D40" s="69">
        <f t="shared" si="17"/>
        <v>2.5</v>
      </c>
      <c r="E40" s="69">
        <f t="shared" si="18"/>
        <v>2.5</v>
      </c>
      <c r="F40" s="225"/>
      <c r="G40" s="225" t="s">
        <v>68</v>
      </c>
      <c r="H40" s="225"/>
      <c r="I40" s="225"/>
      <c r="J40" s="132"/>
      <c r="K40" s="131"/>
      <c r="L40" s="223"/>
      <c r="M40" s="234">
        <v>1</v>
      </c>
      <c r="N40" s="223"/>
      <c r="O40" s="240">
        <v>2</v>
      </c>
      <c r="P40" s="223"/>
      <c r="Q40" s="223"/>
      <c r="R40" s="223"/>
      <c r="S40" s="223"/>
      <c r="T40" s="223"/>
      <c r="U40" s="76">
        <v>1</v>
      </c>
      <c r="V40" s="77"/>
      <c r="W40" s="62"/>
      <c r="X40" s="236" t="s">
        <v>43</v>
      </c>
      <c r="Y40" s="130" t="s">
        <v>167</v>
      </c>
      <c r="Z40" s="81" t="s">
        <v>29</v>
      </c>
      <c r="AA40" s="69">
        <f t="shared" ref="AA40:AA43" si="23">0.5*(AI40+AJ40+AK40)+AL40+AN40+2*(AO40+AP40)</f>
        <v>4</v>
      </c>
      <c r="AB40" s="69">
        <f t="shared" ref="AB40:AB43" si="24">AI40*0.5+AJ40*0.5+AK40*0.5+AL40+AM40+AN40+2*(AO40+AP40+AQ40)</f>
        <v>4</v>
      </c>
      <c r="AC40" s="74"/>
      <c r="AD40" s="22" t="s">
        <v>68</v>
      </c>
      <c r="AE40" s="74"/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2</v>
      </c>
      <c r="AP40" s="226"/>
      <c r="AQ40" s="226"/>
      <c r="AR40" s="228">
        <v>1</v>
      </c>
      <c r="AS40" s="74"/>
      <c r="AT40" s="112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 s="112"/>
      <c r="BR40" s="231" t="s">
        <v>160</v>
      </c>
      <c r="BS40" s="179" t="s">
        <v>1680</v>
      </c>
      <c r="BT40" s="102" t="s">
        <v>29</v>
      </c>
      <c r="BU40" s="69">
        <f>0.5*(CC40+CD40+CE40)+CF40+CH40+2*(CI40+CJ40)</f>
        <v>0.5</v>
      </c>
      <c r="BV40" s="69">
        <f>CC40*0.5+CD40*0.5+CE40*0.5+CF40+CG40+CH40+2*(CI40+CJ40+CK40)</f>
        <v>1.5</v>
      </c>
      <c r="BW40" s="225"/>
      <c r="BX40" s="225" t="s">
        <v>68</v>
      </c>
      <c r="BY40" s="131"/>
      <c r="BZ40" s="246"/>
      <c r="CA40" s="131"/>
      <c r="CB40" s="131" t="s">
        <v>1681</v>
      </c>
      <c r="CC40" s="131"/>
      <c r="CD40" s="128">
        <v>1</v>
      </c>
      <c r="CE40" s="131"/>
      <c r="CF40" s="262"/>
      <c r="CG40" s="254">
        <v>1</v>
      </c>
      <c r="CH40" s="263"/>
      <c r="CI40" s="131"/>
      <c r="CJ40" s="131"/>
      <c r="CK40" s="131"/>
      <c r="CL40" s="100">
        <v>1</v>
      </c>
      <c r="CM40" s="99"/>
      <c r="CN40" s="36"/>
      <c r="CO40" s="237" t="s">
        <v>171</v>
      </c>
      <c r="CP40" s="116" t="s">
        <v>1682</v>
      </c>
      <c r="CQ40" s="102" t="s">
        <v>29</v>
      </c>
      <c r="CR40" s="69">
        <f>0.5*(CZ40+DA40+DB40)+DC40+DE40+2*(DF40+DG40)</f>
        <v>0</v>
      </c>
      <c r="CS40" s="69">
        <f>CZ40*0.5+DA40*0.5+DB40*0.5+DC40+DD40+DE40+2*(DF40+DG40+DH40)</f>
        <v>0</v>
      </c>
      <c r="CT40" s="23"/>
      <c r="CU40" s="238" t="s">
        <v>68</v>
      </c>
      <c r="CV40" s="103"/>
      <c r="CW40" s="74"/>
      <c r="CX40" s="82"/>
      <c r="CY40" s="172" t="s">
        <v>57</v>
      </c>
      <c r="CZ40" s="74"/>
      <c r="DA40" s="74"/>
      <c r="DB40" s="74"/>
      <c r="DC40" s="74"/>
      <c r="DD40" s="74"/>
      <c r="DE40" s="74"/>
      <c r="DF40" s="74"/>
      <c r="DG40" s="74"/>
      <c r="DH40" s="206"/>
      <c r="DI40" s="142">
        <v>1</v>
      </c>
      <c r="DJ40" s="68"/>
    </row>
    <row r="41" spans="1:115" ht="306" customHeight="1" outlineLevel="1" thickTop="1" thickBot="1" x14ac:dyDescent="0.35">
      <c r="A41" s="239" t="s">
        <v>173</v>
      </c>
      <c r="B41" s="177" t="s">
        <v>181</v>
      </c>
      <c r="C41" s="102" t="s">
        <v>29</v>
      </c>
      <c r="D41" s="102">
        <f t="shared" si="17"/>
        <v>0</v>
      </c>
      <c r="E41" s="102">
        <f t="shared" si="18"/>
        <v>0</v>
      </c>
      <c r="F41" s="244"/>
      <c r="G41" s="225" t="s">
        <v>182</v>
      </c>
      <c r="H41" s="245"/>
      <c r="I41" s="246"/>
      <c r="J41" s="222"/>
      <c r="K41" s="140" t="s">
        <v>3</v>
      </c>
      <c r="L41" s="223"/>
      <c r="M41" s="223"/>
      <c r="N41" s="223"/>
      <c r="O41" s="223"/>
      <c r="P41" s="223"/>
      <c r="Q41" s="223"/>
      <c r="R41" s="223"/>
      <c r="S41" s="223"/>
      <c r="T41" s="247"/>
      <c r="U41" s="76">
        <v>1</v>
      </c>
      <c r="V41" s="77"/>
      <c r="W41" s="108"/>
      <c r="X41" s="79" t="s">
        <v>43</v>
      </c>
      <c r="Y41" s="80" t="s">
        <v>183</v>
      </c>
      <c r="Z41" s="81" t="s">
        <v>29</v>
      </c>
      <c r="AA41" s="69">
        <f t="shared" si="23"/>
        <v>0</v>
      </c>
      <c r="AB41" s="69">
        <f t="shared" si="24"/>
        <v>0</v>
      </c>
      <c r="AC41" s="82"/>
      <c r="AD41" s="22" t="s">
        <v>45</v>
      </c>
      <c r="AE41" s="23"/>
      <c r="AF41" s="74"/>
      <c r="AG41" s="248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 s="112"/>
      <c r="BR41" s="415" t="s">
        <v>380</v>
      </c>
      <c r="BS41" s="82" t="s">
        <v>1683</v>
      </c>
      <c r="BT41" s="102" t="s">
        <v>29</v>
      </c>
      <c r="BU41" s="102">
        <f t="shared" ref="BU41:BU42" si="25">0.5*(CC41+CD41+CE41)+CF41+CH41+2*(CI41+CJ41)</f>
        <v>0</v>
      </c>
      <c r="BV41" s="102">
        <f t="shared" ref="BV41:BV42" si="26">CC41*0.5+CD41*0.5+CE41*0.5+CF41+CG41+CH41+2*(CI41+CJ41+CK41)</f>
        <v>0</v>
      </c>
      <c r="BW41" s="229"/>
      <c r="BX41" s="225" t="s">
        <v>68</v>
      </c>
      <c r="BY41" s="70"/>
      <c r="BZ41" s="70"/>
      <c r="CA41" s="73"/>
      <c r="CB41" s="23" t="s">
        <v>1684</v>
      </c>
      <c r="CC41" s="22"/>
      <c r="CD41" s="22"/>
      <c r="CE41" s="22"/>
      <c r="CF41" s="22"/>
      <c r="CG41" s="22"/>
      <c r="CH41" s="22"/>
      <c r="CI41" s="22"/>
      <c r="CJ41" s="22"/>
      <c r="CK41" s="22"/>
      <c r="CL41" s="100">
        <v>1</v>
      </c>
      <c r="CM41" s="99"/>
      <c r="CN41" s="36"/>
      <c r="CO41" s="237" t="s">
        <v>171</v>
      </c>
      <c r="CP41" s="117" t="s">
        <v>1685</v>
      </c>
      <c r="CQ41" s="102" t="s">
        <v>29</v>
      </c>
      <c r="CR41" s="69">
        <f>0.5*(CZ41+DA41+DB41)+DC41+DE41+2*(DF41+DG41)</f>
        <v>4</v>
      </c>
      <c r="CS41" s="69">
        <f>CZ41*0.5+DA41*0.5+DB41*0.5+DC41+DD41+DE41+2*(DF41+DG41+DH41)</f>
        <v>4</v>
      </c>
      <c r="CT41" s="74"/>
      <c r="CU41" s="197" t="s">
        <v>63</v>
      </c>
      <c r="CV41" s="70"/>
      <c r="CW41" s="70"/>
      <c r="CX41" s="73"/>
      <c r="CY41" s="22" t="s">
        <v>180</v>
      </c>
      <c r="DB41" s="22"/>
      <c r="DF41" s="242">
        <v>2</v>
      </c>
      <c r="DH41" s="243"/>
      <c r="DI41" s="142">
        <v>1</v>
      </c>
      <c r="DJ41" s="68"/>
    </row>
    <row r="42" spans="1:115" ht="242.25" customHeight="1" outlineLevel="1" thickTop="1" thickBot="1" x14ac:dyDescent="0.35">
      <c r="A42" s="239" t="s">
        <v>173</v>
      </c>
      <c r="B42" s="177" t="s">
        <v>189</v>
      </c>
      <c r="C42" s="102" t="s">
        <v>29</v>
      </c>
      <c r="D42" s="102">
        <f t="shared" si="17"/>
        <v>1</v>
      </c>
      <c r="E42" s="102">
        <f t="shared" si="18"/>
        <v>3</v>
      </c>
      <c r="F42" s="244"/>
      <c r="G42" s="225" t="s">
        <v>45</v>
      </c>
      <c r="H42" s="245"/>
      <c r="I42" s="246"/>
      <c r="J42" s="222"/>
      <c r="K42" s="131"/>
      <c r="L42" s="223"/>
      <c r="M42" s="223"/>
      <c r="N42" s="223"/>
      <c r="O42" s="252">
        <v>1</v>
      </c>
      <c r="P42" s="223"/>
      <c r="Q42" s="223"/>
      <c r="R42" s="223"/>
      <c r="S42" s="253"/>
      <c r="T42" s="254">
        <v>1</v>
      </c>
      <c r="U42" s="100">
        <v>1</v>
      </c>
      <c r="V42" s="99"/>
      <c r="W42" s="108"/>
      <c r="X42" s="79" t="s">
        <v>43</v>
      </c>
      <c r="Y42" s="80" t="s">
        <v>190</v>
      </c>
      <c r="Z42" s="81" t="s">
        <v>29</v>
      </c>
      <c r="AA42" s="69">
        <f t="shared" si="23"/>
        <v>0</v>
      </c>
      <c r="AB42" s="69">
        <f t="shared" si="24"/>
        <v>0</v>
      </c>
      <c r="AC42" s="82"/>
      <c r="AD42" s="22" t="s">
        <v>45</v>
      </c>
      <c r="AE42" s="104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 s="112"/>
      <c r="BR42" s="415" t="s">
        <v>380</v>
      </c>
      <c r="BS42" s="420" t="s">
        <v>1686</v>
      </c>
      <c r="BT42" s="102" t="s">
        <v>29</v>
      </c>
      <c r="BU42" s="69">
        <f t="shared" si="25"/>
        <v>0</v>
      </c>
      <c r="BV42" s="69">
        <f t="shared" si="26"/>
        <v>0</v>
      </c>
      <c r="BW42" s="229"/>
      <c r="BX42" s="22" t="s">
        <v>68</v>
      </c>
      <c r="BY42" s="22"/>
      <c r="BZ42" s="103"/>
      <c r="CA42" s="110" t="s">
        <v>13</v>
      </c>
      <c r="CB42" s="22" t="s">
        <v>204</v>
      </c>
      <c r="CC42" s="160"/>
      <c r="CD42" s="160"/>
      <c r="CE42" s="155"/>
      <c r="CF42" s="160"/>
      <c r="CG42" s="160"/>
      <c r="CH42" s="160"/>
      <c r="CI42" s="160"/>
      <c r="CJ42" s="160"/>
      <c r="CK42" s="160"/>
      <c r="CL42" s="100">
        <v>1</v>
      </c>
      <c r="CM42" s="99"/>
      <c r="CN42" s="36"/>
      <c r="CO42" s="237" t="s">
        <v>171</v>
      </c>
      <c r="CP42" s="250" t="s">
        <v>1687</v>
      </c>
      <c r="CQ42" s="68" t="s">
        <v>29</v>
      </c>
      <c r="CR42" s="69">
        <f t="shared" ref="CR42:CR47" si="27">0.5*(CZ42+DA42+DB42)+DC42+DE42+2*(DF42+DG42)</f>
        <v>0</v>
      </c>
      <c r="CS42" s="69">
        <f t="shared" ref="CS42:CS47" si="28">CZ42*0.5+DA42*0.5+DB42*0.5+DC42+DD42+DE42+2*(DF42+DG42+DH42)</f>
        <v>0</v>
      </c>
      <c r="CT42" s="82"/>
      <c r="CU42" s="22" t="s">
        <v>68</v>
      </c>
      <c r="CV42" s="22"/>
      <c r="CW42" s="103"/>
      <c r="CX42" s="173"/>
      <c r="CY42" s="173" t="s">
        <v>188</v>
      </c>
      <c r="CZ42" s="187"/>
      <c r="DA42" s="187"/>
      <c r="DB42" s="187"/>
      <c r="DC42" s="187"/>
      <c r="DD42" s="187"/>
      <c r="DE42" s="187"/>
      <c r="DF42" s="187"/>
      <c r="DG42" s="187"/>
      <c r="DH42" s="191"/>
      <c r="DI42" s="142">
        <v>1</v>
      </c>
      <c r="DJ42" s="68"/>
    </row>
    <row r="43" spans="1:115" ht="232.5" customHeight="1" outlineLevel="1" thickTop="1" thickBot="1" x14ac:dyDescent="0.35">
      <c r="A43" s="239" t="s">
        <v>173</v>
      </c>
      <c r="B43" s="177" t="s">
        <v>202</v>
      </c>
      <c r="C43" s="102" t="s">
        <v>29</v>
      </c>
      <c r="D43" s="69">
        <f t="shared" si="17"/>
        <v>0</v>
      </c>
      <c r="E43" s="69">
        <f t="shared" si="18"/>
        <v>0</v>
      </c>
      <c r="F43" s="171"/>
      <c r="G43" s="22" t="s">
        <v>45</v>
      </c>
      <c r="H43" s="264"/>
      <c r="I43" s="265"/>
      <c r="J43" s="27"/>
      <c r="K43" s="23" t="s">
        <v>166</v>
      </c>
      <c r="L43" s="266"/>
      <c r="M43" s="266"/>
      <c r="N43" s="266"/>
      <c r="O43" s="266"/>
      <c r="P43" s="266"/>
      <c r="Q43" s="266"/>
      <c r="R43" s="266"/>
      <c r="S43" s="266"/>
      <c r="T43" s="229"/>
      <c r="U43" s="76">
        <v>1</v>
      </c>
      <c r="V43" s="77"/>
      <c r="W43" s="108"/>
      <c r="X43" s="79" t="s">
        <v>43</v>
      </c>
      <c r="Y43" s="80" t="s">
        <v>1688</v>
      </c>
      <c r="Z43" s="81" t="s">
        <v>29</v>
      </c>
      <c r="AA43" s="115">
        <f t="shared" si="23"/>
        <v>1</v>
      </c>
      <c r="AB43" s="115">
        <f t="shared" si="24"/>
        <v>2</v>
      </c>
      <c r="AC43" s="1749" t="s">
        <v>1689</v>
      </c>
      <c r="AD43" s="1750"/>
      <c r="AE43" s="1750"/>
      <c r="AF43" s="1750"/>
      <c r="AG43" s="1750"/>
      <c r="AH43" s="1751"/>
      <c r="AI43" s="229"/>
      <c r="AJ43" s="229"/>
      <c r="AK43" s="229"/>
      <c r="AL43" s="85">
        <v>1</v>
      </c>
      <c r="AM43" s="86">
        <v>1</v>
      </c>
      <c r="AN43" s="229"/>
      <c r="AO43" s="229"/>
      <c r="AP43" s="260"/>
      <c r="AQ43" s="260"/>
      <c r="AR43" s="76">
        <v>1</v>
      </c>
      <c r="AS43" s="261"/>
      <c r="AT43" s="182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 s="112"/>
      <c r="BR43" s="415" t="s">
        <v>380</v>
      </c>
      <c r="BS43" s="348" t="s">
        <v>1690</v>
      </c>
      <c r="BT43" s="102" t="s">
        <v>29</v>
      </c>
      <c r="BU43" s="69">
        <f t="shared" ref="BU43:BU49" si="29">0.5*(CC43+CD43+CE43)+CF43+CH43+2*(CI43+CJ43)</f>
        <v>1.5</v>
      </c>
      <c r="BV43" s="69">
        <f t="shared" ref="BV43:BV49" si="30">CC43*0.5+CD43*0.5+CE43*0.5+CF43+CG43+CH43+2*(CI43+CJ43+CK43)</f>
        <v>1.5</v>
      </c>
      <c r="BW43" s="424"/>
      <c r="BX43" s="124" t="s">
        <v>77</v>
      </c>
      <c r="BY43" s="125" t="s">
        <v>50</v>
      </c>
      <c r="BZ43" s="119" t="s">
        <v>42</v>
      </c>
      <c r="CA43" s="425"/>
      <c r="CB43" s="23" t="s">
        <v>1691</v>
      </c>
      <c r="CC43" s="427"/>
      <c r="CD43" s="84">
        <v>1</v>
      </c>
      <c r="CE43" s="160"/>
      <c r="CF43" s="84">
        <v>1</v>
      </c>
      <c r="CG43" s="428"/>
      <c r="CH43" s="428"/>
      <c r="CI43" s="1171"/>
      <c r="CJ43" s="427"/>
      <c r="CK43" s="427"/>
      <c r="CL43" s="100">
        <v>1</v>
      </c>
      <c r="CM43" s="99"/>
      <c r="CN43" s="36"/>
      <c r="CO43" s="237" t="s">
        <v>171</v>
      </c>
      <c r="CP43" s="117" t="s">
        <v>1692</v>
      </c>
      <c r="CQ43" s="68" t="s">
        <v>29</v>
      </c>
      <c r="CR43" s="69">
        <f t="shared" si="27"/>
        <v>1</v>
      </c>
      <c r="CS43" s="69">
        <f t="shared" si="28"/>
        <v>2</v>
      </c>
      <c r="CT43" s="82"/>
      <c r="CU43" s="22" t="s">
        <v>68</v>
      </c>
      <c r="CV43" s="22"/>
      <c r="CW43" s="103"/>
      <c r="CX43" s="82"/>
      <c r="CY43" s="23" t="s">
        <v>195</v>
      </c>
      <c r="CZ43" s="22"/>
      <c r="DA43" s="22"/>
      <c r="DB43" s="144"/>
      <c r="DC43" s="184">
        <v>1</v>
      </c>
      <c r="DD43" s="86">
        <v>1</v>
      </c>
      <c r="DE43" s="185"/>
      <c r="DF43" s="22"/>
      <c r="DG43" s="22"/>
      <c r="DH43" s="22"/>
      <c r="DI43" s="142">
        <v>1</v>
      </c>
      <c r="DJ43" s="68"/>
    </row>
    <row r="44" spans="1:115" ht="262.5" customHeight="1" outlineLevel="1" thickTop="1" thickBot="1" x14ac:dyDescent="0.45">
      <c r="A44" s="270" t="s">
        <v>208</v>
      </c>
      <c r="B44" s="271" t="s">
        <v>209</v>
      </c>
      <c r="C44" s="272" t="s">
        <v>29</v>
      </c>
      <c r="D44" s="272">
        <f t="shared" si="17"/>
        <v>3</v>
      </c>
      <c r="E44" s="272">
        <f t="shared" si="18"/>
        <v>5</v>
      </c>
      <c r="F44" s="273"/>
      <c r="G44" s="274" t="s">
        <v>45</v>
      </c>
      <c r="H44" s="139"/>
      <c r="I44" s="246"/>
      <c r="J44" s="222"/>
      <c r="K44" s="131" t="s">
        <v>210</v>
      </c>
      <c r="L44" s="275"/>
      <c r="M44" s="276">
        <v>2</v>
      </c>
      <c r="N44" s="223"/>
      <c r="O44" s="223"/>
      <c r="P44" s="223"/>
      <c r="Q44" s="223"/>
      <c r="R44" s="276">
        <v>1</v>
      </c>
      <c r="S44" s="223"/>
      <c r="T44" s="86">
        <v>1</v>
      </c>
      <c r="U44" s="76">
        <v>1</v>
      </c>
      <c r="V44" s="107"/>
      <c r="W44" s="62"/>
      <c r="X44" s="79" t="s">
        <v>43</v>
      </c>
      <c r="Y44" s="168" t="s">
        <v>111</v>
      </c>
      <c r="Z44" s="81" t="s">
        <v>29</v>
      </c>
      <c r="AA44" s="115">
        <f t="shared" ref="AA44:AA49" si="31">0.5*(AI44+AJ44+AK44)+AL44+AN44+2*(AO44+AP44)</f>
        <v>0</v>
      </c>
      <c r="AB44" s="115">
        <f t="shared" ref="AB44:AB49" si="32">AI44*0.5+AJ44*0.5+AK44*0.5+AL44+AM44+AN44+2*(AO44+AP44+AQ44)</f>
        <v>0</v>
      </c>
      <c r="AC44" s="22"/>
      <c r="AD44" s="22" t="s">
        <v>45</v>
      </c>
      <c r="AE44" s="70"/>
      <c r="AF44" s="72" t="s">
        <v>42</v>
      </c>
      <c r="AG44" s="73"/>
      <c r="AH44" s="23" t="s">
        <v>96</v>
      </c>
      <c r="AI44" s="169"/>
      <c r="AJ44" s="169"/>
      <c r="AK44" s="169"/>
      <c r="AL44" s="169"/>
      <c r="AM44" s="169"/>
      <c r="AN44" s="169"/>
      <c r="AO44" s="169"/>
      <c r="AP44" s="169"/>
      <c r="AQ44" s="160"/>
      <c r="AR44" s="76">
        <v>1</v>
      </c>
      <c r="AS44" s="129"/>
      <c r="AT44" s="162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 s="112"/>
      <c r="BR44" s="415" t="s">
        <v>380</v>
      </c>
      <c r="BS44" s="130" t="s">
        <v>1693</v>
      </c>
      <c r="BT44" s="102" t="s">
        <v>29</v>
      </c>
      <c r="BU44" s="102">
        <f t="shared" si="29"/>
        <v>0.5</v>
      </c>
      <c r="BV44" s="102">
        <f t="shared" si="30"/>
        <v>0.5</v>
      </c>
      <c r="BW44" s="435"/>
      <c r="BX44" s="131" t="s">
        <v>409</v>
      </c>
      <c r="BY44" s="436"/>
      <c r="BZ44" s="433" t="s">
        <v>42</v>
      </c>
      <c r="CA44" s="74"/>
      <c r="CB44" s="140" t="s">
        <v>410</v>
      </c>
      <c r="CC44" s="252">
        <v>1</v>
      </c>
      <c r="CD44" s="74"/>
      <c r="CE44" s="74"/>
      <c r="CF44" s="74"/>
      <c r="CG44" s="74"/>
      <c r="CH44" s="74"/>
      <c r="CI44" s="74"/>
      <c r="CJ44" s="74"/>
      <c r="CK44" s="74"/>
      <c r="CL44" s="100">
        <v>1</v>
      </c>
      <c r="CM44" s="99"/>
      <c r="CN44" s="36"/>
      <c r="CO44" s="237" t="s">
        <v>171</v>
      </c>
      <c r="CP44" s="117" t="s">
        <v>1694</v>
      </c>
      <c r="CQ44" s="68" t="s">
        <v>29</v>
      </c>
      <c r="CR44" s="69">
        <f t="shared" si="27"/>
        <v>0</v>
      </c>
      <c r="CS44" s="69">
        <f t="shared" si="28"/>
        <v>0</v>
      </c>
      <c r="CT44" s="82"/>
      <c r="CU44" s="22" t="s">
        <v>63</v>
      </c>
      <c r="CV44" s="22"/>
      <c r="CW44" s="74"/>
      <c r="CX44" s="172"/>
      <c r="CY44" s="172" t="s">
        <v>57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142">
        <v>1</v>
      </c>
      <c r="DJ44" s="68"/>
    </row>
    <row r="45" spans="1:115" ht="294" customHeight="1" outlineLevel="1" thickTop="1" thickBot="1" x14ac:dyDescent="0.35">
      <c r="A45" s="270" t="s">
        <v>208</v>
      </c>
      <c r="B45" s="98" t="s">
        <v>214</v>
      </c>
      <c r="C45" s="102" t="s">
        <v>29</v>
      </c>
      <c r="D45" s="102">
        <f t="shared" si="17"/>
        <v>0</v>
      </c>
      <c r="E45" s="102">
        <f t="shared" si="18"/>
        <v>2</v>
      </c>
      <c r="F45" s="278"/>
      <c r="G45" s="225" t="s">
        <v>45</v>
      </c>
      <c r="H45" s="279"/>
      <c r="I45" s="279"/>
      <c r="J45" s="278"/>
      <c r="K45" s="131" t="s">
        <v>215</v>
      </c>
      <c r="L45" s="280"/>
      <c r="M45" s="280"/>
      <c r="N45" s="280"/>
      <c r="O45" s="280"/>
      <c r="P45" s="280"/>
      <c r="Q45" s="280"/>
      <c r="R45" s="280"/>
      <c r="S45" s="280"/>
      <c r="T45" s="86">
        <v>1</v>
      </c>
      <c r="U45" s="228">
        <v>1</v>
      </c>
      <c r="V45" s="281"/>
      <c r="W45" s="62"/>
      <c r="X45" s="79" t="s">
        <v>43</v>
      </c>
      <c r="Y45" s="80" t="s">
        <v>203</v>
      </c>
      <c r="Z45" s="81" t="s">
        <v>29</v>
      </c>
      <c r="AA45" s="69">
        <f t="shared" si="31"/>
        <v>1</v>
      </c>
      <c r="AB45" s="69">
        <f t="shared" si="32"/>
        <v>1</v>
      </c>
      <c r="AC45" s="82"/>
      <c r="AD45" s="22" t="s">
        <v>45</v>
      </c>
      <c r="AE45" s="103"/>
      <c r="AF45" s="127"/>
      <c r="AG45" s="110" t="s">
        <v>13</v>
      </c>
      <c r="AH45" s="23" t="s">
        <v>204</v>
      </c>
      <c r="AI45" s="249"/>
      <c r="AJ45" s="144"/>
      <c r="AK45" s="249"/>
      <c r="AL45" s="249"/>
      <c r="AM45" s="249"/>
      <c r="AN45" s="84">
        <v>1</v>
      </c>
      <c r="AO45" s="144"/>
      <c r="AP45" s="249"/>
      <c r="AQ45" s="249"/>
      <c r="AR45" s="76">
        <v>1</v>
      </c>
      <c r="AS45" s="129"/>
      <c r="AT45" s="47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12"/>
      <c r="BR45" s="415" t="s">
        <v>380</v>
      </c>
      <c r="BS45" s="117" t="s">
        <v>1695</v>
      </c>
      <c r="BT45" s="102" t="s">
        <v>29</v>
      </c>
      <c r="BU45" s="102">
        <f t="shared" si="29"/>
        <v>0</v>
      </c>
      <c r="BV45" s="102">
        <f t="shared" si="30"/>
        <v>0</v>
      </c>
      <c r="BW45" s="439"/>
      <c r="BX45" s="440" t="s">
        <v>45</v>
      </c>
      <c r="BY45" s="441"/>
      <c r="BZ45" s="74"/>
      <c r="CA45" s="82"/>
      <c r="CB45" s="23" t="s">
        <v>57</v>
      </c>
      <c r="CC45" s="441"/>
      <c r="CD45" s="441"/>
      <c r="CE45" s="441"/>
      <c r="CF45" s="441"/>
      <c r="CG45" s="441"/>
      <c r="CH45" s="441"/>
      <c r="CI45" s="441"/>
      <c r="CJ45" s="441"/>
      <c r="CK45" s="443"/>
      <c r="CL45" s="100">
        <v>1</v>
      </c>
      <c r="CM45" s="99"/>
      <c r="CN45" s="36"/>
      <c r="CO45" s="269" t="s">
        <v>206</v>
      </c>
      <c r="CP45" s="116" t="s">
        <v>1696</v>
      </c>
      <c r="CQ45" s="68" t="s">
        <v>36</v>
      </c>
      <c r="CR45" s="69">
        <f t="shared" si="27"/>
        <v>3</v>
      </c>
      <c r="CS45" s="69">
        <f t="shared" si="28"/>
        <v>3</v>
      </c>
      <c r="CT45" s="82"/>
      <c r="CU45" s="22" t="s">
        <v>68</v>
      </c>
      <c r="CV45" s="22"/>
      <c r="CW45" s="22"/>
      <c r="CX45" s="23"/>
      <c r="CY45" s="23" t="s">
        <v>57</v>
      </c>
      <c r="CZ45" s="23"/>
      <c r="DA45" s="23"/>
      <c r="DB45" s="23"/>
      <c r="DC45" s="23"/>
      <c r="DD45" s="23"/>
      <c r="DE45" s="84">
        <v>3</v>
      </c>
      <c r="DF45" s="23"/>
      <c r="DG45" s="23"/>
      <c r="DH45" s="23"/>
      <c r="DI45" s="142">
        <v>1</v>
      </c>
      <c r="DJ45" s="68"/>
    </row>
    <row r="46" spans="1:115" ht="294.60000000000002" customHeight="1" outlineLevel="1" thickTop="1" thickBot="1" x14ac:dyDescent="0.45">
      <c r="A46" s="284" t="s">
        <v>222</v>
      </c>
      <c r="B46" s="114" t="s">
        <v>223</v>
      </c>
      <c r="C46" s="68" t="s">
        <v>36</v>
      </c>
      <c r="D46" s="69">
        <f t="shared" si="17"/>
        <v>12</v>
      </c>
      <c r="E46" s="69">
        <f t="shared" si="18"/>
        <v>18</v>
      </c>
      <c r="F46" s="116"/>
      <c r="G46" s="22" t="s">
        <v>224</v>
      </c>
      <c r="H46" s="245"/>
      <c r="I46" s="72" t="s">
        <v>42</v>
      </c>
      <c r="J46" s="173"/>
      <c r="K46" s="173" t="s">
        <v>1402</v>
      </c>
      <c r="L46" s="266"/>
      <c r="M46" s="266"/>
      <c r="N46" s="266"/>
      <c r="O46" s="266"/>
      <c r="P46" s="266"/>
      <c r="Q46" s="266"/>
      <c r="R46" s="252">
        <v>6</v>
      </c>
      <c r="S46" s="266"/>
      <c r="T46" s="254">
        <v>3</v>
      </c>
      <c r="U46" s="76">
        <v>1</v>
      </c>
      <c r="V46" s="190"/>
      <c r="W46" s="62"/>
      <c r="X46" s="79" t="s">
        <v>43</v>
      </c>
      <c r="Y46" s="117" t="s">
        <v>115</v>
      </c>
      <c r="Z46" s="81" t="s">
        <v>29</v>
      </c>
      <c r="AA46" s="69">
        <f t="shared" si="31"/>
        <v>0</v>
      </c>
      <c r="AB46" s="69">
        <f t="shared" si="32"/>
        <v>0</v>
      </c>
      <c r="AC46" s="82"/>
      <c r="AD46" s="22" t="s">
        <v>68</v>
      </c>
      <c r="AE46" s="70"/>
      <c r="AF46" s="72" t="s">
        <v>42</v>
      </c>
      <c r="AG46" s="180"/>
      <c r="AH46" s="23" t="s">
        <v>116</v>
      </c>
      <c r="AI46" s="83"/>
      <c r="AJ46" s="83"/>
      <c r="AK46" s="83"/>
      <c r="AL46" s="83"/>
      <c r="AM46" s="83"/>
      <c r="AN46" s="83"/>
      <c r="AO46" s="83"/>
      <c r="AP46" s="83"/>
      <c r="AQ46" s="83"/>
      <c r="AR46" s="76">
        <v>1</v>
      </c>
      <c r="AS46" s="181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12"/>
      <c r="BR46" s="415" t="s">
        <v>380</v>
      </c>
      <c r="BS46" s="178" t="s">
        <v>1697</v>
      </c>
      <c r="BT46" s="102" t="s">
        <v>29</v>
      </c>
      <c r="BU46" s="102">
        <f t="shared" si="29"/>
        <v>0</v>
      </c>
      <c r="BV46" s="102">
        <f t="shared" si="30"/>
        <v>0</v>
      </c>
      <c r="BW46" s="435"/>
      <c r="BX46" s="22" t="s">
        <v>45</v>
      </c>
      <c r="BY46" s="131"/>
      <c r="BZ46" s="99"/>
      <c r="CA46" s="99"/>
      <c r="CB46" s="23" t="s">
        <v>57</v>
      </c>
      <c r="CC46" s="99"/>
      <c r="CD46" s="99"/>
      <c r="CE46" s="99"/>
      <c r="CF46" s="99"/>
      <c r="CG46" s="99"/>
      <c r="CH46" s="99"/>
      <c r="CI46" s="99"/>
      <c r="CJ46" s="99"/>
      <c r="CK46" s="99"/>
      <c r="CL46" s="100">
        <v>1</v>
      </c>
      <c r="CM46" s="99"/>
      <c r="CN46" s="36"/>
      <c r="CO46" s="269" t="s">
        <v>206</v>
      </c>
      <c r="CP46" s="130" t="s">
        <v>1698</v>
      </c>
      <c r="CQ46" s="68" t="s">
        <v>36</v>
      </c>
      <c r="CR46" s="69">
        <f t="shared" si="27"/>
        <v>0</v>
      </c>
      <c r="CS46" s="69">
        <f t="shared" si="28"/>
        <v>0</v>
      </c>
      <c r="CT46" s="74"/>
      <c r="CU46" s="23" t="s">
        <v>68</v>
      </c>
      <c r="CV46" s="74"/>
      <c r="CW46" s="74"/>
      <c r="CX46" s="74"/>
      <c r="CY46" s="131" t="s">
        <v>193</v>
      </c>
      <c r="CZ46" s="74"/>
      <c r="DA46" s="74"/>
      <c r="DB46" s="74"/>
      <c r="DC46" s="74"/>
      <c r="DD46" s="74"/>
      <c r="DE46" s="74"/>
      <c r="DF46" s="74"/>
      <c r="DG46" s="74"/>
      <c r="DH46" s="74"/>
      <c r="DI46" s="142">
        <v>1</v>
      </c>
      <c r="DJ46" s="68"/>
    </row>
    <row r="47" spans="1:115" ht="242.25" customHeight="1" outlineLevel="1" thickTop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 s="108"/>
      <c r="X47" s="79" t="s">
        <v>43</v>
      </c>
      <c r="Y47" s="117" t="s">
        <v>121</v>
      </c>
      <c r="Z47" s="81" t="s">
        <v>29</v>
      </c>
      <c r="AA47" s="69">
        <f t="shared" si="31"/>
        <v>0.5</v>
      </c>
      <c r="AB47" s="69">
        <f t="shared" si="32"/>
        <v>0.5</v>
      </c>
      <c r="AC47" s="82"/>
      <c r="AD47" s="22" t="s">
        <v>68</v>
      </c>
      <c r="AE47" s="103"/>
      <c r="AF47" s="72" t="s">
        <v>42</v>
      </c>
      <c r="AG47" s="82"/>
      <c r="AH47" s="23" t="s">
        <v>57</v>
      </c>
      <c r="AI47" s="83"/>
      <c r="AJ47" s="84">
        <v>1</v>
      </c>
      <c r="AK47" s="83"/>
      <c r="AL47" s="83"/>
      <c r="AM47" s="83"/>
      <c r="AN47" s="83"/>
      <c r="AO47" s="83"/>
      <c r="AP47" s="83"/>
      <c r="AQ47" s="83"/>
      <c r="AR47" s="76">
        <v>1</v>
      </c>
      <c r="AS47" s="12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12"/>
      <c r="BR47" s="415" t="s">
        <v>380</v>
      </c>
      <c r="BS47" s="117" t="s">
        <v>1699</v>
      </c>
      <c r="BT47" s="102" t="s">
        <v>29</v>
      </c>
      <c r="BU47" s="102">
        <f t="shared" si="29"/>
        <v>0</v>
      </c>
      <c r="BV47" s="102">
        <f t="shared" si="30"/>
        <v>0</v>
      </c>
      <c r="BW47" s="439"/>
      <c r="BX47" s="440" t="s">
        <v>45</v>
      </c>
      <c r="BY47" s="441"/>
      <c r="BZ47" s="74"/>
      <c r="CA47" s="82"/>
      <c r="CB47" s="23" t="s">
        <v>57</v>
      </c>
      <c r="CC47" s="444"/>
      <c r="CD47" s="444"/>
      <c r="CE47" s="444"/>
      <c r="CF47" s="444"/>
      <c r="CG47" s="444"/>
      <c r="CH47" s="444"/>
      <c r="CI47" s="444"/>
      <c r="CJ47" s="444"/>
      <c r="CK47" s="445"/>
      <c r="CL47" s="100">
        <v>1</v>
      </c>
      <c r="CM47" s="99"/>
      <c r="CN47" s="36"/>
      <c r="CO47" s="269" t="s">
        <v>206</v>
      </c>
      <c r="CP47" s="117" t="s">
        <v>1700</v>
      </c>
      <c r="CQ47" s="68" t="s">
        <v>36</v>
      </c>
      <c r="CR47" s="69">
        <f t="shared" si="27"/>
        <v>0</v>
      </c>
      <c r="CS47" s="69">
        <f t="shared" si="28"/>
        <v>0</v>
      </c>
      <c r="CT47" s="82"/>
      <c r="CU47" s="23" t="s">
        <v>68</v>
      </c>
      <c r="CV47" s="105"/>
      <c r="CW47" s="119" t="s">
        <v>42</v>
      </c>
      <c r="CX47" s="187"/>
      <c r="CY47" s="23" t="s">
        <v>57</v>
      </c>
      <c r="CZ47" s="103"/>
      <c r="DA47" s="103"/>
      <c r="DB47" s="103"/>
      <c r="DC47" s="103"/>
      <c r="DD47" s="103"/>
      <c r="DE47" s="103"/>
      <c r="DF47" s="103"/>
      <c r="DG47" s="103"/>
      <c r="DH47" s="103"/>
      <c r="DI47" s="142">
        <v>1</v>
      </c>
      <c r="DJ47" s="68"/>
      <c r="DK47" s="108"/>
    </row>
    <row r="48" spans="1:115" ht="208.2" customHeight="1" outlineLevel="1" thickBot="1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 s="108"/>
      <c r="X48" s="79" t="s">
        <v>43</v>
      </c>
      <c r="Y48" s="117" t="s">
        <v>211</v>
      </c>
      <c r="Z48" s="81" t="s">
        <v>29</v>
      </c>
      <c r="AA48" s="69">
        <f t="shared" si="31"/>
        <v>2</v>
      </c>
      <c r="AB48" s="69">
        <f t="shared" si="32"/>
        <v>2</v>
      </c>
      <c r="AC48" s="82"/>
      <c r="AD48" s="22" t="s">
        <v>45</v>
      </c>
      <c r="AE48" s="103"/>
      <c r="AF48" s="127"/>
      <c r="AG48" s="110" t="s">
        <v>13</v>
      </c>
      <c r="AH48" s="23" t="s">
        <v>204</v>
      </c>
      <c r="AI48" s="249"/>
      <c r="AJ48" s="144"/>
      <c r="AK48" s="249"/>
      <c r="AL48" s="249"/>
      <c r="AM48" s="249"/>
      <c r="AN48" s="84">
        <v>2</v>
      </c>
      <c r="AO48" s="144"/>
      <c r="AP48" s="249"/>
      <c r="AQ48" s="249"/>
      <c r="AR48" s="76">
        <v>1</v>
      </c>
      <c r="AS48" s="129"/>
      <c r="AT48" s="10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 s="112"/>
      <c r="BR48" s="270" t="s">
        <v>208</v>
      </c>
      <c r="BS48" s="187" t="s">
        <v>1701</v>
      </c>
      <c r="BT48" s="102" t="s">
        <v>29</v>
      </c>
      <c r="BU48" s="102">
        <f t="shared" si="29"/>
        <v>1</v>
      </c>
      <c r="BV48" s="102">
        <f t="shared" si="30"/>
        <v>1</v>
      </c>
      <c r="BW48" s="260"/>
      <c r="BX48" s="22" t="s">
        <v>45</v>
      </c>
      <c r="BY48" s="446"/>
      <c r="BZ48" s="214"/>
      <c r="CA48" s="70"/>
      <c r="CB48" s="23" t="s">
        <v>1702</v>
      </c>
      <c r="CC48" s="160"/>
      <c r="CD48" s="160"/>
      <c r="CE48" s="821"/>
      <c r="CF48" s="128">
        <v>1</v>
      </c>
      <c r="CG48" s="160"/>
      <c r="CH48" s="160"/>
      <c r="CI48" s="160"/>
      <c r="CJ48" s="160"/>
      <c r="CK48" s="160"/>
      <c r="CL48" s="100">
        <v>1</v>
      </c>
      <c r="CM48" s="99"/>
      <c r="CN48" s="36"/>
      <c r="CO48" s="108"/>
      <c r="CP48" s="116" t="s">
        <v>1703</v>
      </c>
      <c r="CQ48" s="102" t="s">
        <v>36</v>
      </c>
      <c r="CR48" s="69">
        <f>0.5*(CZ48+DA48+DB48)+DC48+DE48+2*(DF48+DG48)</f>
        <v>1</v>
      </c>
      <c r="CS48" s="69">
        <f>CZ48*0.5+DA48*0.5+DB48*0.5+DC48+DD48+DE48+2*(DF48+DG48+DH48)</f>
        <v>1</v>
      </c>
      <c r="CT48" s="116"/>
      <c r="CU48" s="22" t="s">
        <v>233</v>
      </c>
      <c r="CV48" s="173" t="s">
        <v>234</v>
      </c>
      <c r="CW48" s="286"/>
      <c r="CX48" s="287"/>
      <c r="CY48" s="140" t="s">
        <v>3</v>
      </c>
      <c r="CZ48" s="84">
        <v>2</v>
      </c>
      <c r="DA48" s="155"/>
      <c r="DB48" s="155"/>
      <c r="DC48" s="155"/>
      <c r="DD48" s="155"/>
      <c r="DE48" s="155"/>
      <c r="DF48" s="155"/>
      <c r="DG48" s="155"/>
      <c r="DH48" s="155"/>
      <c r="DI48" s="142">
        <v>1</v>
      </c>
      <c r="DJ48" s="68"/>
      <c r="DK48" s="108"/>
    </row>
    <row r="49" spans="1:115" ht="135" customHeight="1" outlineLevel="1" thickTop="1" thickBot="1" x14ac:dyDescent="0.3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85" t="s">
        <v>226</v>
      </c>
      <c r="Y49" s="80" t="s">
        <v>1704</v>
      </c>
      <c r="Z49" s="68" t="s">
        <v>29</v>
      </c>
      <c r="AA49" s="69">
        <f t="shared" si="31"/>
        <v>0</v>
      </c>
      <c r="AB49" s="69">
        <f t="shared" si="32"/>
        <v>2</v>
      </c>
      <c r="AC49" s="82"/>
      <c r="AD49" s="22" t="s">
        <v>45</v>
      </c>
      <c r="AE49" s="70"/>
      <c r="AF49" s="70"/>
      <c r="AG49" s="180"/>
      <c r="AH49" s="23" t="s">
        <v>228</v>
      </c>
      <c r="AI49" s="229"/>
      <c r="AJ49" s="229"/>
      <c r="AK49" s="229"/>
      <c r="AL49" s="144"/>
      <c r="AM49" s="229"/>
      <c r="AN49" s="229"/>
      <c r="AO49" s="229"/>
      <c r="AP49" s="260"/>
      <c r="AQ49" s="86">
        <v>1</v>
      </c>
      <c r="AR49" s="156">
        <v>1</v>
      </c>
      <c r="AS49" s="261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270" t="s">
        <v>208</v>
      </c>
      <c r="BS49" s="447" t="s">
        <v>1705</v>
      </c>
      <c r="BT49" s="102" t="s">
        <v>29</v>
      </c>
      <c r="BU49" s="102">
        <f t="shared" si="29"/>
        <v>0</v>
      </c>
      <c r="BV49" s="102">
        <f t="shared" si="30"/>
        <v>0</v>
      </c>
      <c r="BW49" s="439"/>
      <c r="BX49" s="440" t="s">
        <v>45</v>
      </c>
      <c r="BY49" s="448"/>
      <c r="BZ49" s="74"/>
      <c r="CA49" s="82"/>
      <c r="CB49" s="23" t="s">
        <v>57</v>
      </c>
      <c r="CC49" s="449"/>
      <c r="CD49" s="449"/>
      <c r="CE49" s="449"/>
      <c r="CF49" s="449"/>
      <c r="CG49" s="449"/>
      <c r="CH49" s="449"/>
      <c r="CI49" s="449"/>
      <c r="CJ49" s="449"/>
      <c r="CK49" s="445"/>
      <c r="CL49" s="100">
        <v>1</v>
      </c>
      <c r="CM49" s="99"/>
      <c r="CN49" s="36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</row>
    <row r="50" spans="1:115" ht="216" customHeight="1" outlineLevel="1" thickTop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 x14ac:dyDescent="0.3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399999999999999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 x14ac:dyDescent="0.3">
      <c r="A53" s="38"/>
      <c r="B53" s="39"/>
      <c r="C53" s="40" t="s">
        <v>29</v>
      </c>
      <c r="D53" s="41">
        <f ca="1">0.5*(L53+M53+N53)+O53+Q53+2*(R53+S53)</f>
        <v>6.5</v>
      </c>
      <c r="E53" s="42">
        <f t="shared" ref="E53:E54" ca="1" si="33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 ca="1">SUMIFS(L9:L83,C9:C83,C53)</f>
        <v>0</v>
      </c>
      <c r="M53" s="44">
        <f ca="1">SUMIFS(M9:M83,C9:C83,C53)</f>
        <v>0</v>
      </c>
      <c r="N53" s="44">
        <f ca="1">SUMIFS(N9:N83,C9:C83,C53)</f>
        <v>1</v>
      </c>
      <c r="O53" s="44">
        <f ca="1">SUMIFS(O9:O83,C9:C83,C53)</f>
        <v>2</v>
      </c>
      <c r="P53" s="44">
        <f ca="1">SUMIFS(P9:P83,C9:C83,C53)</f>
        <v>2</v>
      </c>
      <c r="Q53" s="44">
        <f ca="1">SUMIFS(Q9:Q83,C9:C83,C53)</f>
        <v>2</v>
      </c>
      <c r="R53" s="44">
        <f ca="1">SUMIFS(R9:R83,C9:C83,C53)</f>
        <v>1</v>
      </c>
      <c r="S53" s="44">
        <f ca="1">SUMIFS(S9:S83,C9:C83,C53)</f>
        <v>0</v>
      </c>
      <c r="T53" s="44">
        <f ca="1">SUMIFS(T9:T83,C9:C83,C53)</f>
        <v>1</v>
      </c>
      <c r="U53" s="45"/>
      <c r="V53" s="46">
        <f>SUM(U9:U83)</f>
        <v>12</v>
      </c>
      <c r="X53" s="38" t="s">
        <v>27</v>
      </c>
      <c r="Y53" s="39" t="s">
        <v>1706</v>
      </c>
      <c r="Z53" s="40" t="s">
        <v>29</v>
      </c>
      <c r="AA53" s="41">
        <f t="shared" ref="AA53" si="34">0.5*(AI53+AJ53+AK53)+AL53+AN53+2*(AO53+AP53)</f>
        <v>5</v>
      </c>
      <c r="AB53" s="42">
        <f t="shared" ref="AB53" si="35">AI53*0.5+AJ53*0.5+AK53*0.5+AL53+AM53+AN53+2*(AO53+AP53+AQ53)</f>
        <v>11</v>
      </c>
      <c r="AC53" s="43"/>
      <c r="AD53" s="39"/>
      <c r="AE53" s="43"/>
      <c r="AF53" s="43"/>
      <c r="AG53" s="43"/>
      <c r="AH53" s="43"/>
      <c r="AI53" s="44">
        <f>SUMIFS(AI56:AI66,Z56:Z66,Z53)</f>
        <v>0</v>
      </c>
      <c r="AJ53" s="44">
        <f>SUMIFS(AJ56:AJ66,Z56:Z66,Z53)</f>
        <v>6</v>
      </c>
      <c r="AK53" s="44">
        <f>SUMIFS(AK56:AK66,Z56:Z66,Z53)</f>
        <v>0</v>
      </c>
      <c r="AL53" s="44">
        <f>SUMIFS(AL56:AL66,Z56:Z66,Z53)</f>
        <v>0</v>
      </c>
      <c r="AM53" s="44">
        <f>SUMIFS(AM56:AM66,Z56:Z66,Z53)</f>
        <v>2</v>
      </c>
      <c r="AN53" s="44">
        <f>SUMIFS(AN56:AN66,Z56:Z66,Z53)</f>
        <v>0</v>
      </c>
      <c r="AO53" s="44">
        <f>SUMIFS(AO56:AO66,Z56:Z66,Z53)</f>
        <v>1</v>
      </c>
      <c r="AP53" s="44">
        <f>SUMIFS(AP56:AP66,Z56:Z66,Z53)</f>
        <v>0</v>
      </c>
      <c r="AQ53" s="44">
        <f>SUMIFS(AQ56:AQ66,Z56:Z66,Z53)</f>
        <v>2</v>
      </c>
      <c r="AR53" s="45"/>
      <c r="AS53" s="46">
        <f>SUM(AR55:AR81)</f>
        <v>25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60" si="36">0.5*(BF53+BG53+BH53)+BI53+BK53+2*(BL53+BM53)</f>
        <v>12</v>
      </c>
      <c r="AY53" s="42">
        <f t="shared" ref="AY53:AY60" si="37">BF53*0.5+BG53*0.5+BH53*0.5+BI53+BJ53+BK53+2*(BL53+BM53+BN53)</f>
        <v>19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3</v>
      </c>
      <c r="BO53" s="45"/>
      <c r="BP53" s="46">
        <f>SUM(BO55:BO83)</f>
        <v>8</v>
      </c>
      <c r="BR53" s="38" t="s">
        <v>30</v>
      </c>
      <c r="BS53" s="39" t="s">
        <v>1707</v>
      </c>
      <c r="BT53" s="40" t="s">
        <v>29</v>
      </c>
      <c r="BU53" s="41">
        <f t="shared" ref="BU53:BU65" si="38">0.5*(CC53+CD53+CE53)+CF53+CH53+2*(CI53+CJ53)</f>
        <v>9.5</v>
      </c>
      <c r="BV53" s="42">
        <f t="shared" ref="BV53:BV65" si="39">CC53*0.5+CD53*0.5+CE53*0.5+CF53+CG53+CH53+2*(CI53+CJ53+CK53)</f>
        <v>15.5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3</v>
      </c>
      <c r="CG53" s="44">
        <f>SUMIFS(CG55:CG86,BT55:BT86,BT53)</f>
        <v>0</v>
      </c>
      <c r="CH53" s="44">
        <f>SUMIFS(CH55:CH86,BT55:BT86,BT53)</f>
        <v>0</v>
      </c>
      <c r="CI53" s="44">
        <f>SUMIFS(CI55:CI86,BT55:BT86,BT53)</f>
        <v>3</v>
      </c>
      <c r="CJ53" s="44">
        <f>SUMIFS(CJ55:CJ86,BT55:BT86,BT53)</f>
        <v>0</v>
      </c>
      <c r="CK53" s="44">
        <f>SUMIFS(CK55:CK86,BT55:BT86,BT53)</f>
        <v>3</v>
      </c>
      <c r="CL53" s="45"/>
      <c r="CM53" s="46">
        <f>SUM(CL55:CL72)</f>
        <v>14</v>
      </c>
      <c r="CN53" s="3"/>
      <c r="CO53" s="38" t="s">
        <v>150</v>
      </c>
      <c r="CP53" s="39" t="s">
        <v>239</v>
      </c>
      <c r="CQ53" s="40" t="s">
        <v>29</v>
      </c>
      <c r="CR53" s="41">
        <f t="shared" ref="CR53:CR62" si="40">0.5*(CZ53+DA53+DB53)+DC53+DE53+2*(DF53+DG53)</f>
        <v>2.5</v>
      </c>
      <c r="CS53" s="42">
        <f t="shared" ref="CS53:CS62" si="41">CZ53*0.5+DA53*0.5+DB53*0.5+DC53+DD53+DE53+2*(DF53+DG53+DH53)</f>
        <v>2.5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2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8</v>
      </c>
    </row>
    <row r="54" spans="1:115" ht="33.6" thickBot="1" x14ac:dyDescent="0.35">
      <c r="A54" s="38"/>
      <c r="B54" s="39"/>
      <c r="C54" s="40" t="s">
        <v>36</v>
      </c>
      <c r="D54" s="41">
        <f ca="1">0.5*(L54+M54+N54)+O54+Q54+2*(R54+S54)</f>
        <v>12</v>
      </c>
      <c r="E54" s="42">
        <f t="shared" ca="1" si="33"/>
        <v>12</v>
      </c>
      <c r="F54" s="39"/>
      <c r="G54" s="39"/>
      <c r="H54" s="39"/>
      <c r="I54" s="39"/>
      <c r="J54" s="39"/>
      <c r="K54" s="39"/>
      <c r="L54" s="44">
        <f ca="1">SUMIFS(L9:L83,C9:C83,C54)</f>
        <v>2</v>
      </c>
      <c r="M54" s="44">
        <f ca="1">SUMIFS(M9:M83,C9:C83,C54)</f>
        <v>0</v>
      </c>
      <c r="N54" s="44">
        <f ca="1">SUMIFS(N9:N83,C9:C83,C54)</f>
        <v>0</v>
      </c>
      <c r="O54" s="44">
        <f ca="1">SUMIFS(O9:O83,C9:C83,C54)</f>
        <v>7</v>
      </c>
      <c r="P54" s="44">
        <f ca="1">SUMIFS(P9:P83,C9:C83,C54)</f>
        <v>0</v>
      </c>
      <c r="Q54" s="44">
        <f ca="1">SUMIFS(Q9:Q83,C9:C83,C54)</f>
        <v>0</v>
      </c>
      <c r="R54" s="44">
        <f ca="1">SUMIFS(R9:R83,C9:C83,C54)</f>
        <v>2</v>
      </c>
      <c r="S54" s="44">
        <f ca="1">SUMIFS(S9:S83,C9:C83,C54)</f>
        <v>0</v>
      </c>
      <c r="T54" s="44">
        <f ca="1">SUMIFS(T9:T83,C9:C83,C54)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ref="AA54:AA79" si="42">0.5*(AI54+AJ54+AK54)+AL54+AN54+2*(AO54+AP54)</f>
        <v>#REF!</v>
      </c>
      <c r="AB54" s="42" t="e">
        <f t="shared" ref="AB54:AB79" si="43">AI54*0.5+AJ54*0.5+AK54*0.5+AL54+AM54+AN54+2*(AO54+AP54+AQ54)</f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39"/>
      <c r="AW54" s="40" t="s">
        <v>36</v>
      </c>
      <c r="AX54" s="41">
        <f t="shared" si="36"/>
        <v>10.5</v>
      </c>
      <c r="AY54" s="42">
        <f t="shared" si="37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8" t="s">
        <v>154</v>
      </c>
      <c r="BS54" s="39"/>
      <c r="BT54" s="40" t="s">
        <v>36</v>
      </c>
      <c r="BU54" s="41">
        <f t="shared" si="38"/>
        <v>6</v>
      </c>
      <c r="BV54" s="42">
        <f t="shared" si="39"/>
        <v>8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2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2</v>
      </c>
      <c r="CJ54" s="44">
        <f>SUMIFS(CJ55:CJ86,BT55:BT86,BT54)</f>
        <v>0</v>
      </c>
      <c r="CK54" s="44">
        <f>SUMIFS(CK55:CK86,BT55:BT86,BT54)</f>
        <v>1</v>
      </c>
      <c r="CL54" s="45"/>
      <c r="CM54" s="46"/>
      <c r="CO54" s="38" t="s">
        <v>345</v>
      </c>
      <c r="CP54" s="39"/>
      <c r="CQ54" s="40" t="s">
        <v>36</v>
      </c>
      <c r="CR54" s="41">
        <f t="shared" si="40"/>
        <v>0</v>
      </c>
      <c r="CS54" s="42">
        <f t="shared" si="41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298"/>
      <c r="X55" s="299" t="s">
        <v>243</v>
      </c>
      <c r="Y55" s="80" t="s">
        <v>305</v>
      </c>
      <c r="Z55" s="68" t="s">
        <v>29</v>
      </c>
      <c r="AA55" s="69">
        <f t="shared" si="42"/>
        <v>0</v>
      </c>
      <c r="AB55" s="69">
        <f t="shared" si="43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306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36"/>
        <v>7.5</v>
      </c>
      <c r="AY55" s="69">
        <f t="shared" si="37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1709</v>
      </c>
      <c r="BT55" s="102" t="s">
        <v>29</v>
      </c>
      <c r="BU55" s="69">
        <f t="shared" si="38"/>
        <v>2</v>
      </c>
      <c r="BV55" s="69">
        <f t="shared" si="39"/>
        <v>6</v>
      </c>
      <c r="BW55" s="82"/>
      <c r="BX55" s="22" t="s">
        <v>68</v>
      </c>
      <c r="BY55" s="103"/>
      <c r="BZ55" s="72" t="s">
        <v>42</v>
      </c>
      <c r="CA55" s="248"/>
      <c r="CB55" s="172" t="s">
        <v>249</v>
      </c>
      <c r="CC55" s="22"/>
      <c r="CD55" s="22"/>
      <c r="CE55" s="155"/>
      <c r="CF55" s="84">
        <v>2</v>
      </c>
      <c r="CG55" s="22"/>
      <c r="CH55" s="155"/>
      <c r="CI55" s="155"/>
      <c r="CJ55" s="188"/>
      <c r="CK55" s="86">
        <v>2</v>
      </c>
      <c r="CL55" s="100">
        <v>2</v>
      </c>
      <c r="CM55" s="99"/>
      <c r="CO55" s="1167" t="s">
        <v>250</v>
      </c>
      <c r="CP55" s="328" t="s">
        <v>1710</v>
      </c>
      <c r="CQ55" s="68" t="s">
        <v>29</v>
      </c>
      <c r="CR55" s="69">
        <f t="shared" si="40"/>
        <v>0</v>
      </c>
      <c r="CS55" s="69">
        <f t="shared" si="41"/>
        <v>0</v>
      </c>
      <c r="CT55" s="103"/>
      <c r="CU55" s="22" t="s">
        <v>45</v>
      </c>
      <c r="CV55" s="105"/>
      <c r="CW55" s="74"/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" customHeight="1" outlineLevel="1" thickTop="1" thickBot="1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298"/>
      <c r="X56" s="299" t="s">
        <v>243</v>
      </c>
      <c r="Y56" s="179" t="s">
        <v>338</v>
      </c>
      <c r="Z56" s="102" t="s">
        <v>29</v>
      </c>
      <c r="AA56" s="69">
        <f t="shared" si="42"/>
        <v>0.5</v>
      </c>
      <c r="AB56" s="69">
        <f t="shared" si="43"/>
        <v>0.5</v>
      </c>
      <c r="AC56" s="82"/>
      <c r="AD56" s="22" t="s">
        <v>68</v>
      </c>
      <c r="AE56" s="362"/>
      <c r="AF56" s="104"/>
      <c r="AG56" s="173"/>
      <c r="AH56" s="131" t="s">
        <v>339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208</v>
      </c>
      <c r="AV56" s="178" t="s">
        <v>1711</v>
      </c>
      <c r="AW56" s="102" t="s">
        <v>29</v>
      </c>
      <c r="AX56" s="102">
        <f>0.5*(BF56+BG56+BH56)+BI56+BK56+2*(BL56+BM56)</f>
        <v>0</v>
      </c>
      <c r="AY56" s="102">
        <f>BF56*0.5+BG56*0.5+BH56*0.5+BI56+BJ56+BK56+2*(BL56+BM56+BN56)</f>
        <v>2</v>
      </c>
      <c r="AZ56" s="131"/>
      <c r="BA56" s="124" t="s">
        <v>77</v>
      </c>
      <c r="BB56" s="939" t="s">
        <v>50</v>
      </c>
      <c r="BC56" s="131"/>
      <c r="BD56" s="131"/>
      <c r="BE56" s="131" t="s">
        <v>1712</v>
      </c>
      <c r="BF56" s="314"/>
      <c r="BG56" s="314"/>
      <c r="BH56" s="301"/>
      <c r="BI56" s="821"/>
      <c r="BJ56" s="821"/>
      <c r="BK56" s="301"/>
      <c r="BL56" s="821"/>
      <c r="BM56" s="301"/>
      <c r="BN56" s="86">
        <v>1</v>
      </c>
      <c r="BO56" s="96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38"/>
        <v>4.5</v>
      </c>
      <c r="BV56" s="69">
        <f t="shared" si="39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 s="317" t="s">
        <v>250</v>
      </c>
      <c r="CP56" s="117" t="s">
        <v>1715</v>
      </c>
      <c r="CQ56" s="68" t="s">
        <v>29</v>
      </c>
      <c r="CR56" s="69">
        <f t="shared" si="40"/>
        <v>0.5</v>
      </c>
      <c r="CS56" s="69">
        <f t="shared" si="41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X57" s="299" t="s">
        <v>243</v>
      </c>
      <c r="Y57" s="80" t="s">
        <v>1716</v>
      </c>
      <c r="Z57" s="68" t="s">
        <v>29</v>
      </c>
      <c r="AA57" s="69">
        <f t="shared" si="42"/>
        <v>2.5</v>
      </c>
      <c r="AB57" s="69">
        <f t="shared" si="43"/>
        <v>4.5</v>
      </c>
      <c r="AC57" s="82"/>
      <c r="AD57" s="22" t="s">
        <v>45</v>
      </c>
      <c r="AE57" s="104"/>
      <c r="AF57" s="104"/>
      <c r="AG57" s="173"/>
      <c r="AH57" s="173" t="s">
        <v>57</v>
      </c>
      <c r="AI57" s="160"/>
      <c r="AJ57" s="84">
        <v>1</v>
      </c>
      <c r="AK57" s="160"/>
      <c r="AL57" s="160"/>
      <c r="AM57" s="160"/>
      <c r="AN57" s="160"/>
      <c r="AO57" s="84">
        <v>1</v>
      </c>
      <c r="AP57" s="160"/>
      <c r="AQ57" s="86">
        <v>1</v>
      </c>
      <c r="AR57" s="100">
        <v>1</v>
      </c>
      <c r="AS57" s="28"/>
      <c r="AT57" s="29"/>
      <c r="AU57" s="270" t="s">
        <v>208</v>
      </c>
      <c r="AV57" s="178" t="s">
        <v>1717</v>
      </c>
      <c r="AW57" s="102" t="s">
        <v>29</v>
      </c>
      <c r="AX57" s="102">
        <f t="shared" si="36"/>
        <v>4.5</v>
      </c>
      <c r="AY57" s="102">
        <f t="shared" si="37"/>
        <v>6.5</v>
      </c>
      <c r="AZ57" s="131"/>
      <c r="BA57" s="22" t="s">
        <v>45</v>
      </c>
      <c r="BB57" s="74"/>
      <c r="BC57" s="131"/>
      <c r="BD57" s="131"/>
      <c r="BE57" s="319" t="s">
        <v>257</v>
      </c>
      <c r="BF57" s="314"/>
      <c r="BG57" s="314"/>
      <c r="BH57" s="240">
        <v>1</v>
      </c>
      <c r="BI57" s="314"/>
      <c r="BJ57" s="314"/>
      <c r="BK57" s="301"/>
      <c r="BL57" s="314"/>
      <c r="BM57" s="240">
        <v>2</v>
      </c>
      <c r="BN57" s="86">
        <v>1</v>
      </c>
      <c r="BO57" s="96">
        <v>1</v>
      </c>
      <c r="BP57" s="95"/>
      <c r="BR57" s="320" t="s">
        <v>267</v>
      </c>
      <c r="BS57" s="80" t="s">
        <v>1718</v>
      </c>
      <c r="BT57" s="68" t="s">
        <v>29</v>
      </c>
      <c r="BU57" s="69">
        <f t="shared" si="38"/>
        <v>3</v>
      </c>
      <c r="BV57" s="69">
        <f t="shared" si="39"/>
        <v>5</v>
      </c>
      <c r="BW57" s="321"/>
      <c r="BX57" s="322" t="s">
        <v>68</v>
      </c>
      <c r="BY57" s="118"/>
      <c r="BZ57" s="118"/>
      <c r="CA57" s="173"/>
      <c r="CB57" s="23" t="s">
        <v>269</v>
      </c>
      <c r="CC57" s="323"/>
      <c r="CE57" s="323"/>
      <c r="CF57" s="84">
        <v>1</v>
      </c>
      <c r="CG57" s="232"/>
      <c r="CH57" s="232"/>
      <c r="CI57" s="324">
        <v>1</v>
      </c>
      <c r="CJ57" s="325"/>
      <c r="CK57" s="234">
        <v>1</v>
      </c>
      <c r="CL57" s="100">
        <v>1</v>
      </c>
      <c r="CM57" s="99"/>
      <c r="CO57" s="327" t="s">
        <v>250</v>
      </c>
      <c r="CP57" s="80" t="s">
        <v>1719</v>
      </c>
      <c r="CQ57" s="68" t="s">
        <v>29</v>
      </c>
      <c r="CR57" s="69">
        <f t="shared" si="40"/>
        <v>0</v>
      </c>
      <c r="CS57" s="69">
        <f t="shared" si="41"/>
        <v>0</v>
      </c>
      <c r="CT57" s="103"/>
      <c r="CU57" s="22" t="s">
        <v>68</v>
      </c>
      <c r="CV57" s="105"/>
      <c r="CW57" s="74"/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thickBot="1" x14ac:dyDescent="0.4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X58" s="299" t="s">
        <v>243</v>
      </c>
      <c r="Y58" s="130" t="s">
        <v>325</v>
      </c>
      <c r="Z58" s="102" t="s">
        <v>29</v>
      </c>
      <c r="AA58" s="69">
        <f t="shared" si="42"/>
        <v>0</v>
      </c>
      <c r="AB58" s="69">
        <f t="shared" si="43"/>
        <v>1</v>
      </c>
      <c r="AC58" s="74"/>
      <c r="AD58" s="22" t="s">
        <v>45</v>
      </c>
      <c r="AE58" s="74"/>
      <c r="AF58" s="74"/>
      <c r="AG58" s="74"/>
      <c r="AH58" s="131" t="s">
        <v>326</v>
      </c>
      <c r="AI58" s="159"/>
      <c r="AJ58" s="159"/>
      <c r="AK58" s="159"/>
      <c r="AL58" s="369"/>
      <c r="AM58" s="370">
        <v>1</v>
      </c>
      <c r="AN58" s="371"/>
      <c r="AO58" s="144"/>
      <c r="AP58" s="159"/>
      <c r="AQ58" s="159"/>
      <c r="AR58" s="100">
        <v>1</v>
      </c>
      <c r="AS58" s="74"/>
      <c r="AT58" s="29"/>
      <c r="AU58" s="270" t="s">
        <v>208</v>
      </c>
      <c r="AV58" s="256" t="s">
        <v>1720</v>
      </c>
      <c r="AW58" s="102" t="s">
        <v>29</v>
      </c>
      <c r="AX58" s="102">
        <f t="shared" si="36"/>
        <v>0</v>
      </c>
      <c r="AY58" s="102">
        <f t="shared" si="37"/>
        <v>1</v>
      </c>
      <c r="AZ58" s="70"/>
      <c r="BA58" s="22" t="s">
        <v>45</v>
      </c>
      <c r="BB58" s="22"/>
      <c r="BC58" s="70"/>
      <c r="BD58" s="70"/>
      <c r="BE58" s="23" t="s">
        <v>266</v>
      </c>
      <c r="BF58" s="160"/>
      <c r="BG58" s="160"/>
      <c r="BH58" s="160"/>
      <c r="BI58" s="160"/>
      <c r="BJ58" s="86">
        <v>1</v>
      </c>
      <c r="BK58" s="155"/>
      <c r="BL58" s="160"/>
      <c r="BM58" s="160"/>
      <c r="BN58" s="333"/>
      <c r="BO58" s="96">
        <v>1</v>
      </c>
      <c r="BP58" s="95"/>
      <c r="BR58" s="320" t="s">
        <v>267</v>
      </c>
      <c r="BS58" s="116" t="s">
        <v>1721</v>
      </c>
      <c r="BT58" s="68" t="s">
        <v>36</v>
      </c>
      <c r="BU58" s="69">
        <f t="shared" si="38"/>
        <v>3</v>
      </c>
      <c r="BV58" s="69">
        <f t="shared" si="39"/>
        <v>3</v>
      </c>
      <c r="BW58" s="82"/>
      <c r="BX58" s="22" t="s">
        <v>63</v>
      </c>
      <c r="BY58" s="22"/>
      <c r="BZ58" s="72" t="s">
        <v>42</v>
      </c>
      <c r="CA58" s="173"/>
      <c r="CB58" s="172" t="s">
        <v>278</v>
      </c>
      <c r="CC58" s="73"/>
      <c r="CD58" s="73"/>
      <c r="CE58" s="73"/>
      <c r="CF58" s="84">
        <v>1</v>
      </c>
      <c r="CG58" s="73"/>
      <c r="CH58" s="73"/>
      <c r="CI58" s="84">
        <v>1</v>
      </c>
      <c r="CJ58" s="73"/>
      <c r="CK58" s="334"/>
      <c r="CL58" s="100">
        <v>1</v>
      </c>
      <c r="CM58" s="99"/>
      <c r="CO58" s="327" t="s">
        <v>250</v>
      </c>
      <c r="CP58" s="130" t="s">
        <v>1722</v>
      </c>
      <c r="CQ58" s="102" t="s">
        <v>29</v>
      </c>
      <c r="CR58" s="69">
        <f t="shared" si="40"/>
        <v>0</v>
      </c>
      <c r="CS58" s="69">
        <f t="shared" si="41"/>
        <v>0</v>
      </c>
      <c r="CT58" s="131"/>
      <c r="CU58" s="22" t="s">
        <v>45</v>
      </c>
      <c r="CV58" s="74"/>
      <c r="CW58" s="131"/>
      <c r="CX58" s="131"/>
      <c r="CY58" s="345" t="s">
        <v>57</v>
      </c>
      <c r="CZ58" s="314"/>
      <c r="DA58" s="314"/>
      <c r="DB58" s="314"/>
      <c r="DC58" s="314"/>
      <c r="DD58" s="314"/>
      <c r="DE58" s="314"/>
      <c r="DF58" s="314"/>
      <c r="DG58" s="314"/>
      <c r="DH58" s="314"/>
      <c r="DI58" s="142">
        <v>1</v>
      </c>
      <c r="DJ58" s="68"/>
    </row>
    <row r="59" spans="1:115" ht="217.95" customHeight="1" outlineLevel="1" thickTop="1" thickBot="1" x14ac:dyDescent="0.4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X59" s="299" t="s">
        <v>243</v>
      </c>
      <c r="Y59" s="130" t="s">
        <v>327</v>
      </c>
      <c r="Z59" s="102" t="s">
        <v>29</v>
      </c>
      <c r="AA59" s="69">
        <f t="shared" si="42"/>
        <v>0</v>
      </c>
      <c r="AB59" s="69">
        <f t="shared" si="43"/>
        <v>1</v>
      </c>
      <c r="AC59" s="74"/>
      <c r="AD59" s="22" t="s">
        <v>45</v>
      </c>
      <c r="AE59" s="74"/>
      <c r="AF59" s="74"/>
      <c r="AG59" s="74"/>
      <c r="AH59" s="131" t="s">
        <v>326</v>
      </c>
      <c r="AI59" s="159"/>
      <c r="AJ59" s="159"/>
      <c r="AK59" s="159"/>
      <c r="AL59" s="369"/>
      <c r="AM59" s="370">
        <v>1</v>
      </c>
      <c r="AN59" s="371"/>
      <c r="AO59" s="144"/>
      <c r="AP59" s="159"/>
      <c r="AQ59" s="159"/>
      <c r="AR59" s="100">
        <v>1</v>
      </c>
      <c r="AS59" s="74"/>
      <c r="AT59" s="29"/>
      <c r="AU59" s="270" t="s">
        <v>208</v>
      </c>
      <c r="AV59" s="256" t="s">
        <v>1723</v>
      </c>
      <c r="AW59" s="102" t="s">
        <v>29</v>
      </c>
      <c r="AX59" s="102">
        <f t="shared" si="36"/>
        <v>0</v>
      </c>
      <c r="AY59" s="102">
        <f t="shared" si="37"/>
        <v>0</v>
      </c>
      <c r="AZ59" s="70"/>
      <c r="BA59" s="22" t="s">
        <v>45</v>
      </c>
      <c r="BB59" s="70"/>
      <c r="BC59" s="74"/>
      <c r="BD59" s="70"/>
      <c r="BE59" s="23" t="s">
        <v>276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96">
        <v>1</v>
      </c>
      <c r="BP59" s="95"/>
      <c r="BR59" s="320" t="s">
        <v>267</v>
      </c>
      <c r="BS59" s="337" t="s">
        <v>1724</v>
      </c>
      <c r="BT59" s="68" t="s">
        <v>36</v>
      </c>
      <c r="BU59" s="69">
        <f t="shared" si="38"/>
        <v>1</v>
      </c>
      <c r="BV59" s="69">
        <f t="shared" si="39"/>
        <v>1</v>
      </c>
      <c r="BW59" s="338"/>
      <c r="BX59" s="339" t="s">
        <v>68</v>
      </c>
      <c r="BY59" s="340"/>
      <c r="BZ59" s="338"/>
      <c r="CA59" s="110" t="s">
        <v>13</v>
      </c>
      <c r="CB59" s="341" t="s">
        <v>204</v>
      </c>
      <c r="CC59" s="342"/>
      <c r="CD59" s="214"/>
      <c r="CE59" s="342"/>
      <c r="CF59" s="276">
        <v>1</v>
      </c>
      <c r="CG59" s="26"/>
      <c r="CH59" s="342"/>
      <c r="CI59" s="343"/>
      <c r="CJ59" s="343"/>
      <c r="CK59" s="344"/>
      <c r="CL59" s="100">
        <v>1</v>
      </c>
      <c r="CM59" s="99"/>
      <c r="CO59" s="327" t="s">
        <v>250</v>
      </c>
      <c r="CP59" s="130" t="s">
        <v>1725</v>
      </c>
      <c r="CQ59" s="102" t="s">
        <v>29</v>
      </c>
      <c r="CR59" s="69">
        <f t="shared" si="40"/>
        <v>0</v>
      </c>
      <c r="CS59" s="69">
        <f t="shared" si="41"/>
        <v>0</v>
      </c>
      <c r="CT59" s="74"/>
      <c r="CU59" s="22" t="s">
        <v>45</v>
      </c>
      <c r="CV59" s="74"/>
      <c r="CW59" s="74"/>
      <c r="CX59" s="74"/>
      <c r="CY59" s="131" t="s">
        <v>1726</v>
      </c>
      <c r="CZ59" s="159"/>
      <c r="DA59" s="159"/>
      <c r="DB59" s="159"/>
      <c r="DC59" s="159"/>
      <c r="DD59" s="159"/>
      <c r="DE59" s="159"/>
      <c r="DF59" s="159"/>
      <c r="DG59" s="159"/>
      <c r="DH59" s="159"/>
      <c r="DI59" s="142">
        <v>1</v>
      </c>
      <c r="DJ59" s="68"/>
    </row>
    <row r="60" spans="1:115" ht="219.6" customHeight="1" outlineLevel="1" thickTop="1" thickBot="1" x14ac:dyDescent="0.4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X60" s="299" t="s">
        <v>243</v>
      </c>
      <c r="Y60" s="80" t="s">
        <v>1727</v>
      </c>
      <c r="Z60" s="68" t="s">
        <v>29</v>
      </c>
      <c r="AA60" s="69">
        <f t="shared" si="42"/>
        <v>0.5</v>
      </c>
      <c r="AB60" s="69">
        <f t="shared" si="43"/>
        <v>2.5</v>
      </c>
      <c r="AC60" s="116"/>
      <c r="AD60" s="22" t="s">
        <v>45</v>
      </c>
      <c r="AE60" s="104"/>
      <c r="AF60" s="104"/>
      <c r="AG60" s="173"/>
      <c r="AH60" s="173" t="s">
        <v>332</v>
      </c>
      <c r="AI60" s="155"/>
      <c r="AJ60" s="84">
        <v>1</v>
      </c>
      <c r="AK60" s="155"/>
      <c r="AL60" s="155"/>
      <c r="AM60" s="155"/>
      <c r="AN60" s="155"/>
      <c r="AO60" s="155"/>
      <c r="AP60" s="155"/>
      <c r="AQ60" s="86">
        <v>1</v>
      </c>
      <c r="AR60" s="100">
        <v>1</v>
      </c>
      <c r="AS60" s="190"/>
      <c r="AT60" s="29"/>
      <c r="AU60" s="97" t="s">
        <v>52</v>
      </c>
      <c r="AV60" s="353" t="s">
        <v>291</v>
      </c>
      <c r="AW60" s="102" t="s">
        <v>36</v>
      </c>
      <c r="AX60" s="69">
        <f t="shared" si="36"/>
        <v>0</v>
      </c>
      <c r="AY60" s="69">
        <f t="shared" si="37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267</v>
      </c>
      <c r="BS60" s="116" t="s">
        <v>1728</v>
      </c>
      <c r="BT60" s="68" t="s">
        <v>36</v>
      </c>
      <c r="BU60" s="69">
        <f t="shared" si="38"/>
        <v>2</v>
      </c>
      <c r="BV60" s="69">
        <f t="shared" si="39"/>
        <v>4</v>
      </c>
      <c r="BW60" s="82"/>
      <c r="BX60" s="22" t="s">
        <v>68</v>
      </c>
      <c r="BY60" s="103"/>
      <c r="BZ60" s="72" t="s">
        <v>42</v>
      </c>
      <c r="CA60" s="173"/>
      <c r="CB60" s="172" t="s">
        <v>1729</v>
      </c>
      <c r="CC60" s="73"/>
      <c r="CE60" s="73"/>
      <c r="CF60" s="205"/>
      <c r="CG60" s="73"/>
      <c r="CH60" s="73"/>
      <c r="CI60" s="85">
        <v>1</v>
      </c>
      <c r="CJ60" s="334"/>
      <c r="CK60" s="234">
        <v>1</v>
      </c>
      <c r="CL60" s="100">
        <v>1</v>
      </c>
      <c r="CM60" s="99"/>
      <c r="CO60" s="327" t="s">
        <v>250</v>
      </c>
      <c r="CP60" s="117" t="s">
        <v>1730</v>
      </c>
      <c r="CQ60" s="102" t="s">
        <v>29</v>
      </c>
      <c r="CR60" s="69">
        <f t="shared" si="40"/>
        <v>1</v>
      </c>
      <c r="CS60" s="69">
        <f t="shared" si="41"/>
        <v>1</v>
      </c>
      <c r="CT60" s="82"/>
      <c r="CU60" s="124" t="s">
        <v>77</v>
      </c>
      <c r="CV60" s="939" t="s">
        <v>50</v>
      </c>
      <c r="CW60" s="104"/>
      <c r="CX60" s="173"/>
      <c r="CY60" s="173" t="s">
        <v>57</v>
      </c>
      <c r="CZ60" s="83"/>
      <c r="DA60" s="159"/>
      <c r="DB60" s="302"/>
      <c r="DC60" s="84">
        <v>1</v>
      </c>
      <c r="DD60" s="302"/>
      <c r="DE60" s="302"/>
      <c r="DF60" s="302"/>
      <c r="DG60" s="83"/>
      <c r="DH60" s="302"/>
      <c r="DI60" s="142">
        <v>1</v>
      </c>
      <c r="DJ60" s="68"/>
    </row>
    <row r="61" spans="1:115" s="62" customFormat="1" ht="257.39999999999998" customHeight="1" outlineLevel="1" thickTop="1" thickBot="1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 s="29"/>
      <c r="X61" s="299" t="s">
        <v>243</v>
      </c>
      <c r="Y61" s="80" t="s">
        <v>333</v>
      </c>
      <c r="Z61" s="68" t="s">
        <v>29</v>
      </c>
      <c r="AA61" s="69">
        <f t="shared" si="42"/>
        <v>0</v>
      </c>
      <c r="AB61" s="69">
        <f t="shared" si="43"/>
        <v>0</v>
      </c>
      <c r="AC61" s="82"/>
      <c r="AD61" s="22" t="s">
        <v>45</v>
      </c>
      <c r="AE61" s="104"/>
      <c r="AF61" s="104"/>
      <c r="AG61" s="173"/>
      <c r="AH61" s="173" t="s">
        <v>57</v>
      </c>
      <c r="AI61" s="83"/>
      <c r="AJ61" s="83"/>
      <c r="AK61" s="83"/>
      <c r="AL61" s="83"/>
      <c r="AM61" s="83"/>
      <c r="AN61" s="83"/>
      <c r="AO61" s="83"/>
      <c r="AP61" s="83"/>
      <c r="AQ61" s="302"/>
      <c r="AR61" s="100">
        <v>1</v>
      </c>
      <c r="AS61" s="190"/>
      <c r="AT61" s="29"/>
      <c r="AU61" s="97" t="s">
        <v>52</v>
      </c>
      <c r="AV61" s="117" t="s">
        <v>1731</v>
      </c>
      <c r="AW61" s="68" t="s">
        <v>36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96">
        <v>1</v>
      </c>
      <c r="BP61" s="95"/>
      <c r="BQ61" s="59"/>
      <c r="BR61" s="320" t="s">
        <v>267</v>
      </c>
      <c r="BS61" s="116" t="s">
        <v>1732</v>
      </c>
      <c r="BT61" s="68" t="s">
        <v>36</v>
      </c>
      <c r="BU61" s="69">
        <f t="shared" si="38"/>
        <v>0</v>
      </c>
      <c r="BV61" s="69">
        <f t="shared" si="39"/>
        <v>0</v>
      </c>
      <c r="BW61" s="82"/>
      <c r="BX61" s="22" t="s">
        <v>68</v>
      </c>
      <c r="BY61" s="22"/>
      <c r="BZ61" s="74"/>
      <c r="CA61" s="172"/>
      <c r="CB61" s="172" t="s">
        <v>57</v>
      </c>
      <c r="CC61" s="22"/>
      <c r="CD61" s="22"/>
      <c r="CE61" s="22"/>
      <c r="CF61" s="22"/>
      <c r="CG61" s="22"/>
      <c r="CH61" s="22"/>
      <c r="CI61" s="22"/>
      <c r="CJ61" s="22"/>
      <c r="CK61" s="22"/>
      <c r="CL61" s="100">
        <v>1</v>
      </c>
      <c r="CM61" s="99"/>
      <c r="CN61" s="29"/>
      <c r="CO61" s="327" t="s">
        <v>250</v>
      </c>
      <c r="CP61" s="117" t="s">
        <v>1733</v>
      </c>
      <c r="CQ61" s="102" t="s">
        <v>29</v>
      </c>
      <c r="CR61" s="69">
        <f t="shared" si="40"/>
        <v>1</v>
      </c>
      <c r="CS61" s="69">
        <f t="shared" si="41"/>
        <v>1</v>
      </c>
      <c r="CT61" s="82"/>
      <c r="CU61" s="22" t="s">
        <v>45</v>
      </c>
      <c r="CV61" s="172"/>
      <c r="CW61" s="74"/>
      <c r="CX61" s="173"/>
      <c r="CY61" s="23" t="s">
        <v>302</v>
      </c>
      <c r="CZ61" s="155"/>
      <c r="DA61" s="155"/>
      <c r="DB61" s="155"/>
      <c r="DC61" s="84">
        <v>1</v>
      </c>
      <c r="DD61" s="155"/>
      <c r="DE61" s="155"/>
      <c r="DF61" s="155"/>
      <c r="DG61" s="155"/>
      <c r="DH61" s="155"/>
      <c r="DI61" s="142">
        <v>1</v>
      </c>
      <c r="DJ61" s="68"/>
    </row>
    <row r="62" spans="1:115" s="62" customFormat="1" ht="238.2" customHeight="1" outlineLevel="1" thickTop="1" thickBot="1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 s="59"/>
      <c r="X62" s="299" t="s">
        <v>243</v>
      </c>
      <c r="Y62" s="80" t="s">
        <v>244</v>
      </c>
      <c r="Z62" s="68" t="s">
        <v>29</v>
      </c>
      <c r="AA62" s="69">
        <f t="shared" si="42"/>
        <v>1</v>
      </c>
      <c r="AB62" s="69">
        <f t="shared" si="43"/>
        <v>1</v>
      </c>
      <c r="AC62" s="82"/>
      <c r="AD62" s="22" t="s">
        <v>45</v>
      </c>
      <c r="AE62" s="300"/>
      <c r="AF62" s="104"/>
      <c r="AG62" s="173"/>
      <c r="AH62" s="23" t="s">
        <v>245</v>
      </c>
      <c r="AI62" s="83"/>
      <c r="AJ62" s="240">
        <v>2</v>
      </c>
      <c r="AK62" s="83"/>
      <c r="AL62" s="301"/>
      <c r="AM62" s="83"/>
      <c r="AN62" s="83"/>
      <c r="AO62" s="83"/>
      <c r="AP62" s="83"/>
      <c r="AQ62" s="302"/>
      <c r="AR62" s="100">
        <v>1</v>
      </c>
      <c r="AS62" s="190"/>
      <c r="AT62" s="29"/>
      <c r="AU62" s="97" t="s">
        <v>52</v>
      </c>
      <c r="AV62" s="114" t="s">
        <v>307</v>
      </c>
      <c r="AW62" s="68" t="s">
        <v>93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267</v>
      </c>
      <c r="BS62" s="1191" t="s">
        <v>1734</v>
      </c>
      <c r="BT62" s="68" t="s">
        <v>93</v>
      </c>
      <c r="BU62" s="69">
        <f t="shared" si="38"/>
        <v>3</v>
      </c>
      <c r="BV62" s="69">
        <f t="shared" si="39"/>
        <v>8</v>
      </c>
      <c r="BW62" s="82"/>
      <c r="BX62" s="22" t="s">
        <v>45</v>
      </c>
      <c r="BY62" s="23"/>
      <c r="BZ62" s="72" t="s">
        <v>42</v>
      </c>
      <c r="CA62" s="172"/>
      <c r="CB62" s="172" t="s">
        <v>309</v>
      </c>
      <c r="CC62" s="22"/>
      <c r="CD62" s="22"/>
      <c r="CE62" s="22"/>
      <c r="CF62" s="155"/>
      <c r="CG62" s="234">
        <v>1</v>
      </c>
      <c r="CH62" s="84">
        <v>3</v>
      </c>
      <c r="CI62" s="155"/>
      <c r="CJ62" s="155"/>
      <c r="CK62" s="361">
        <v>2</v>
      </c>
      <c r="CL62" s="100">
        <v>3</v>
      </c>
      <c r="CM62" s="99"/>
      <c r="CN62" s="29"/>
      <c r="CO62" s="327" t="s">
        <v>250</v>
      </c>
      <c r="CP62" s="130" t="s">
        <v>1735</v>
      </c>
      <c r="CQ62" s="102" t="s">
        <v>29</v>
      </c>
      <c r="CR62" s="69">
        <f t="shared" si="40"/>
        <v>0</v>
      </c>
      <c r="CS62" s="69">
        <f t="shared" si="41"/>
        <v>0</v>
      </c>
      <c r="CT62" s="1812" t="s">
        <v>1736</v>
      </c>
      <c r="CU62" s="1856"/>
      <c r="CV62" s="1856"/>
      <c r="CW62" s="1856"/>
      <c r="CX62" s="1856"/>
      <c r="CY62" s="1857"/>
      <c r="CZ62" s="314"/>
      <c r="DA62" s="314"/>
      <c r="DB62" s="314"/>
      <c r="DC62" s="314"/>
      <c r="DD62" s="314"/>
      <c r="DE62" s="314"/>
      <c r="DF62" s="314"/>
      <c r="DG62" s="314"/>
      <c r="DH62" s="314"/>
      <c r="DI62" s="346">
        <v>1</v>
      </c>
      <c r="DJ62" s="132"/>
    </row>
    <row r="63" spans="1:115" s="62" customFormat="1" ht="243.6" customHeight="1" outlineLevel="1" thickTop="1" thickBot="1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 s="59"/>
      <c r="X63" s="299" t="s">
        <v>243</v>
      </c>
      <c r="Y63" s="114" t="s">
        <v>254</v>
      </c>
      <c r="Z63" s="68" t="s">
        <v>29</v>
      </c>
      <c r="AA63" s="69">
        <f t="shared" si="42"/>
        <v>0.5</v>
      </c>
      <c r="AB63" s="69">
        <f t="shared" si="43"/>
        <v>0.5</v>
      </c>
      <c r="AC63" s="22"/>
      <c r="AD63" s="22" t="s">
        <v>45</v>
      </c>
      <c r="AE63" s="300"/>
      <c r="AF63" s="22"/>
      <c r="AG63" s="180"/>
      <c r="AH63" s="23" t="s">
        <v>255</v>
      </c>
      <c r="AI63" s="169"/>
      <c r="AJ63" s="84">
        <v>1</v>
      </c>
      <c r="AK63" s="169"/>
      <c r="AL63" s="169"/>
      <c r="AM63" s="169"/>
      <c r="AN63" s="169"/>
      <c r="AO63" s="169"/>
      <c r="AP63" s="169"/>
      <c r="AQ63" s="155"/>
      <c r="AR63" s="100">
        <v>1</v>
      </c>
      <c r="AS63" s="190"/>
      <c r="AT63" s="29"/>
      <c r="AU63" s="215"/>
      <c r="AV63" s="363"/>
      <c r="AW63" s="363"/>
      <c r="AX63" s="363"/>
      <c r="AY63" s="363"/>
      <c r="AZ63" s="363"/>
      <c r="BA63" s="363"/>
      <c r="BB63" s="363"/>
      <c r="BC63" s="363"/>
      <c r="BD63" s="363"/>
      <c r="BE63" s="363"/>
      <c r="BF63" s="363"/>
      <c r="BG63" s="363"/>
      <c r="BH63" s="363"/>
      <c r="BI63" s="363"/>
      <c r="BJ63" s="363"/>
      <c r="BK63" s="363"/>
      <c r="BL63" s="363"/>
      <c r="BM63" s="363"/>
      <c r="BN63" s="363"/>
      <c r="BO63" s="363"/>
      <c r="BP63" s="363"/>
      <c r="BQ63" s="108"/>
      <c r="BR63" s="320" t="s">
        <v>267</v>
      </c>
      <c r="BS63" s="116" t="s">
        <v>1737</v>
      </c>
      <c r="BT63" s="68" t="s">
        <v>93</v>
      </c>
      <c r="BU63" s="69">
        <f t="shared" si="38"/>
        <v>2</v>
      </c>
      <c r="BV63" s="69">
        <f t="shared" si="39"/>
        <v>3</v>
      </c>
      <c r="BW63" s="82"/>
      <c r="BX63" s="22" t="s">
        <v>45</v>
      </c>
      <c r="BY63" s="23"/>
      <c r="BZ63" s="127"/>
      <c r="CA63" s="172"/>
      <c r="CB63" s="172" t="s">
        <v>1738</v>
      </c>
      <c r="CC63" s="22"/>
      <c r="CD63" s="22"/>
      <c r="CE63" s="22"/>
      <c r="CF63" s="144"/>
      <c r="CG63" s="234">
        <v>1</v>
      </c>
      <c r="CH63" s="22"/>
      <c r="CI63" s="84">
        <v>1</v>
      </c>
      <c r="CJ63" s="188"/>
      <c r="CK63" s="301"/>
      <c r="CL63" s="100">
        <v>1</v>
      </c>
      <c r="CM63" s="99"/>
      <c r="CN63" s="29"/>
      <c r="CO63" s="108"/>
    </row>
    <row r="64" spans="1:115" s="62" customFormat="1" ht="230.4" customHeight="1" outlineLevel="1" thickTop="1" thickBot="1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 s="59"/>
      <c r="X64" s="299" t="s">
        <v>243</v>
      </c>
      <c r="Y64" s="80" t="s">
        <v>263</v>
      </c>
      <c r="Z64" s="68" t="s">
        <v>29</v>
      </c>
      <c r="AA64" s="69">
        <f t="shared" si="42"/>
        <v>0</v>
      </c>
      <c r="AB64" s="69">
        <f t="shared" si="43"/>
        <v>0</v>
      </c>
      <c r="AC64" s="22"/>
      <c r="AD64" s="22" t="s">
        <v>45</v>
      </c>
      <c r="AE64" s="22"/>
      <c r="AF64" s="22"/>
      <c r="AG64" s="180"/>
      <c r="AH64" s="23" t="s">
        <v>264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64" t="s">
        <v>318</v>
      </c>
      <c r="BS64" s="80" t="s">
        <v>1739</v>
      </c>
      <c r="BT64" s="68" t="s">
        <v>93</v>
      </c>
      <c r="BU64" s="69">
        <f t="shared" si="38"/>
        <v>1</v>
      </c>
      <c r="BV64" s="69">
        <f t="shared" si="39"/>
        <v>4</v>
      </c>
      <c r="BW64" s="116"/>
      <c r="BX64" s="22" t="s">
        <v>45</v>
      </c>
      <c r="BY64" s="118"/>
      <c r="BZ64" s="72" t="s">
        <v>42</v>
      </c>
      <c r="CA64" s="173"/>
      <c r="CB64" s="173" t="s">
        <v>320</v>
      </c>
      <c r="CC64" s="74"/>
      <c r="CD64" s="74"/>
      <c r="CE64" s="246"/>
      <c r="CF64" s="84">
        <v>1</v>
      </c>
      <c r="CG64" s="234">
        <v>1</v>
      </c>
      <c r="CH64" s="22"/>
      <c r="CI64" s="246"/>
      <c r="CJ64" s="246"/>
      <c r="CK64" s="365">
        <v>1</v>
      </c>
      <c r="CL64" s="100">
        <v>1</v>
      </c>
      <c r="CM64" s="99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198" customHeight="1" outlineLevel="1" thickTop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 s="59"/>
      <c r="X65" s="299" t="s">
        <v>243</v>
      </c>
      <c r="Y65" s="177" t="s">
        <v>1740</v>
      </c>
      <c r="Z65" s="68" t="s">
        <v>29</v>
      </c>
      <c r="AA65" s="69">
        <f t="shared" si="42"/>
        <v>0</v>
      </c>
      <c r="AB65" s="69">
        <f t="shared" si="43"/>
        <v>0</v>
      </c>
      <c r="AC65" s="22"/>
      <c r="AD65" s="22" t="s">
        <v>45</v>
      </c>
      <c r="AE65" s="22"/>
      <c r="AF65" s="22"/>
      <c r="AG65" s="180"/>
      <c r="AH65" s="23" t="s">
        <v>274</v>
      </c>
      <c r="AI65" s="169"/>
      <c r="AJ65" s="169"/>
      <c r="AK65" s="169"/>
      <c r="AL65" s="169"/>
      <c r="AM65" s="169"/>
      <c r="AN65" s="169"/>
      <c r="AO65" s="169"/>
      <c r="AP65" s="169"/>
      <c r="AQ65" s="155"/>
      <c r="AR65" s="100">
        <v>1</v>
      </c>
      <c r="AS65" s="190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64" t="s">
        <v>318</v>
      </c>
      <c r="BS65" s="130" t="s">
        <v>322</v>
      </c>
      <c r="BT65" s="68" t="s">
        <v>93</v>
      </c>
      <c r="BU65" s="69">
        <f t="shared" si="38"/>
        <v>0.5</v>
      </c>
      <c r="BV65" s="69">
        <f t="shared" si="39"/>
        <v>0.5</v>
      </c>
      <c r="BW65" s="131"/>
      <c r="BX65" s="22" t="s">
        <v>63</v>
      </c>
      <c r="BY65" s="367"/>
      <c r="BZ65" s="131"/>
      <c r="CA65" s="131"/>
      <c r="CB65" s="140" t="s">
        <v>3</v>
      </c>
      <c r="CC65" s="128">
        <v>1</v>
      </c>
      <c r="CD65" s="314"/>
      <c r="CE65" s="314"/>
      <c r="CF65" s="314"/>
      <c r="CG65" s="314"/>
      <c r="CH65" s="314"/>
      <c r="CI65" s="314"/>
      <c r="CJ65" s="314"/>
      <c r="CK65" s="368"/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183.6" customHeight="1" outlineLevel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 s="59"/>
      <c r="X66" s="299" t="s">
        <v>243</v>
      </c>
      <c r="Y66" s="177" t="s">
        <v>284</v>
      </c>
      <c r="Z66" s="68" t="s">
        <v>29</v>
      </c>
      <c r="AA66" s="69">
        <f t="shared" si="42"/>
        <v>0</v>
      </c>
      <c r="AB66" s="69">
        <f t="shared" si="43"/>
        <v>0</v>
      </c>
      <c r="AC66" s="22"/>
      <c r="AD66" s="22" t="s">
        <v>45</v>
      </c>
      <c r="AE66" s="22"/>
      <c r="AF66" s="74"/>
      <c r="AG66" s="180"/>
      <c r="AH66" s="23" t="s">
        <v>264</v>
      </c>
      <c r="AI66" s="83"/>
      <c r="AJ66" s="83"/>
      <c r="AK66" s="83"/>
      <c r="AL66" s="83"/>
      <c r="AM66" s="83"/>
      <c r="AN66" s="83"/>
      <c r="AO66" s="83"/>
      <c r="AP66" s="83"/>
      <c r="AQ66" s="302"/>
      <c r="AR66" s="100">
        <v>1</v>
      </c>
      <c r="AS66" s="190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3"/>
      <c r="BS66" s="363"/>
      <c r="BT66" s="363"/>
      <c r="BU66" s="363"/>
      <c r="BV66" s="363"/>
      <c r="BW66" s="363"/>
      <c r="BX66" s="363"/>
      <c r="BY66" s="363"/>
      <c r="BZ66" s="363"/>
      <c r="CA66" s="363"/>
      <c r="CB66" s="363"/>
      <c r="CC66" s="363"/>
      <c r="CD66" s="363"/>
      <c r="CE66" s="363"/>
      <c r="CF66" s="363"/>
      <c r="CG66" s="363"/>
      <c r="CH66" s="363"/>
      <c r="CI66" s="363"/>
      <c r="CJ66" s="363"/>
      <c r="CK66" s="363"/>
      <c r="CL66" s="108"/>
      <c r="CM66" s="363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187.95" customHeight="1" outlineLevel="1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 s="29"/>
      <c r="X67" s="299" t="s">
        <v>243</v>
      </c>
      <c r="Y67" s="178" t="s">
        <v>289</v>
      </c>
      <c r="Z67" s="102" t="s">
        <v>29</v>
      </c>
      <c r="AA67" s="69">
        <f t="shared" si="42"/>
        <v>0</v>
      </c>
      <c r="AB67" s="69">
        <f t="shared" si="43"/>
        <v>0</v>
      </c>
      <c r="AC67" s="74"/>
      <c r="AD67" s="22" t="s">
        <v>68</v>
      </c>
      <c r="AE67" s="74"/>
      <c r="AF67" s="74"/>
      <c r="AG67" s="74"/>
      <c r="AH67" s="131" t="s">
        <v>290</v>
      </c>
      <c r="AI67" s="159"/>
      <c r="AJ67" s="159"/>
      <c r="AK67" s="159"/>
      <c r="AL67" s="159"/>
      <c r="AM67" s="159"/>
      <c r="AN67" s="159"/>
      <c r="AO67" s="159"/>
      <c r="AP67" s="159"/>
      <c r="AQ67" s="159"/>
      <c r="AR67" s="100">
        <v>1</v>
      </c>
      <c r="AS67" s="74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 s="29"/>
      <c r="X68" s="299" t="s">
        <v>243</v>
      </c>
      <c r="Y68" s="80" t="s">
        <v>297</v>
      </c>
      <c r="Z68" s="68" t="s">
        <v>29</v>
      </c>
      <c r="AA68" s="69">
        <f t="shared" si="42"/>
        <v>3</v>
      </c>
      <c r="AB68" s="69">
        <f t="shared" si="43"/>
        <v>3</v>
      </c>
      <c r="AC68" s="1739" t="s">
        <v>1741</v>
      </c>
      <c r="AD68" s="1740"/>
      <c r="AE68" s="1740"/>
      <c r="AF68" s="1740"/>
      <c r="AG68" s="1740"/>
      <c r="AH68" s="1741"/>
      <c r="AI68" s="155"/>
      <c r="AJ68" s="155"/>
      <c r="AK68" s="155"/>
      <c r="AL68" s="84">
        <v>3</v>
      </c>
      <c r="AM68" s="155"/>
      <c r="AN68" s="155"/>
      <c r="AO68" s="155"/>
      <c r="AP68" s="155"/>
      <c r="AQ68" s="155"/>
      <c r="AR68" s="100">
        <v>1</v>
      </c>
      <c r="AS68" s="190"/>
    </row>
    <row r="69" spans="1:114" s="363" customFormat="1" ht="231" customHeight="1" outlineLevel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X69" s="299" t="s">
        <v>243</v>
      </c>
      <c r="Y69" s="98" t="s">
        <v>313</v>
      </c>
      <c r="Z69" s="68" t="s">
        <v>29</v>
      </c>
      <c r="AA69" s="69">
        <f t="shared" si="42"/>
        <v>0</v>
      </c>
      <c r="AB69" s="69">
        <f t="shared" si="43"/>
        <v>0</v>
      </c>
      <c r="AC69" s="131"/>
      <c r="AD69" s="22" t="s">
        <v>45</v>
      </c>
      <c r="AE69" s="74"/>
      <c r="AF69" s="131"/>
      <c r="AG69" s="131"/>
      <c r="AH69" s="173" t="s">
        <v>57</v>
      </c>
      <c r="AI69" s="314"/>
      <c r="AJ69" s="314"/>
      <c r="AK69" s="314"/>
      <c r="AL69" s="314"/>
      <c r="AM69" s="314"/>
      <c r="AN69" s="314"/>
      <c r="AO69" s="314"/>
      <c r="AP69" s="314"/>
      <c r="AQ69" s="314"/>
      <c r="AR69" s="100">
        <v>1</v>
      </c>
      <c r="AS69" s="131"/>
    </row>
    <row r="70" spans="1:114" s="363" customFormat="1" ht="286.95" customHeight="1" outlineLevel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X70" s="299" t="s">
        <v>243</v>
      </c>
      <c r="Y70" s="114" t="s">
        <v>1742</v>
      </c>
      <c r="Z70" s="68" t="s">
        <v>29</v>
      </c>
      <c r="AA70" s="69">
        <f t="shared" si="42"/>
        <v>1</v>
      </c>
      <c r="AB70" s="69">
        <f t="shared" si="43"/>
        <v>1</v>
      </c>
      <c r="AC70" s="22"/>
      <c r="AD70" s="22" t="s">
        <v>45</v>
      </c>
      <c r="AE70" s="22"/>
      <c r="AF70" s="72" t="s">
        <v>42</v>
      </c>
      <c r="AG70" s="180"/>
      <c r="AH70" s="23" t="s">
        <v>336</v>
      </c>
      <c r="AI70" s="169"/>
      <c r="AJ70" s="169"/>
      <c r="AK70" s="169"/>
      <c r="AL70" s="84">
        <v>1</v>
      </c>
      <c r="AM70" s="169"/>
      <c r="AN70" s="169"/>
      <c r="AO70" s="169"/>
      <c r="AP70" s="169"/>
      <c r="AQ70" s="155"/>
      <c r="AR70" s="100">
        <v>1</v>
      </c>
      <c r="AS70" s="190"/>
    </row>
    <row r="71" spans="1:114" s="363" customFormat="1" ht="322.5" customHeight="1" outlineLevel="1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X71" s="299" t="s">
        <v>243</v>
      </c>
      <c r="Y71" s="98" t="s">
        <v>1743</v>
      </c>
      <c r="Z71" s="68" t="s">
        <v>29</v>
      </c>
      <c r="AA71" s="69">
        <f t="shared" si="42"/>
        <v>0</v>
      </c>
      <c r="AB71" s="69">
        <f t="shared" si="43"/>
        <v>0</v>
      </c>
      <c r="AC71" s="74"/>
      <c r="AD71" s="22" t="s">
        <v>68</v>
      </c>
      <c r="AE71" s="74"/>
      <c r="AF71" s="74"/>
      <c r="AG71" s="74"/>
      <c r="AH71" s="131" t="s">
        <v>193</v>
      </c>
      <c r="AI71" s="159"/>
      <c r="AJ71" s="159"/>
      <c r="AK71" s="159"/>
      <c r="AL71" s="159"/>
      <c r="AM71" s="159"/>
      <c r="AN71" s="159"/>
      <c r="AO71" s="159"/>
      <c r="AP71" s="159"/>
      <c r="AQ71" s="159"/>
      <c r="AR71" s="100">
        <v>1</v>
      </c>
      <c r="AS71" s="74"/>
    </row>
    <row r="72" spans="1:114" s="363" customFormat="1" ht="292.95" customHeight="1" outlineLevel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 s="108"/>
      <c r="X72" s="299" t="s">
        <v>243</v>
      </c>
      <c r="Y72" s="98" t="s">
        <v>321</v>
      </c>
      <c r="Z72" s="68" t="s">
        <v>29</v>
      </c>
      <c r="AA72" s="69">
        <f t="shared" si="42"/>
        <v>0</v>
      </c>
      <c r="AB72" s="69">
        <f t="shared" si="43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31"/>
    </row>
    <row r="73" spans="1:114" s="363" customFormat="1" ht="348" customHeight="1" outlineLevel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X73" s="299" t="s">
        <v>243</v>
      </c>
      <c r="Y73" s="177" t="s">
        <v>316</v>
      </c>
      <c r="Z73" s="68" t="s">
        <v>29</v>
      </c>
      <c r="AA73" s="69">
        <f t="shared" si="42"/>
        <v>1</v>
      </c>
      <c r="AB73" s="69">
        <f t="shared" si="43"/>
        <v>1</v>
      </c>
      <c r="AC73" s="82"/>
      <c r="AD73" s="22" t="s">
        <v>45</v>
      </c>
      <c r="AE73" s="362"/>
      <c r="AF73" s="104"/>
      <c r="AG73" s="173"/>
      <c r="AH73" s="131" t="s">
        <v>317</v>
      </c>
      <c r="AI73" s="160"/>
      <c r="AJ73" s="155"/>
      <c r="AK73" s="160"/>
      <c r="AL73" s="160"/>
      <c r="AM73" s="160"/>
      <c r="AN73" s="84">
        <v>1</v>
      </c>
      <c r="AO73" s="160"/>
      <c r="AP73" s="160"/>
      <c r="AQ73" s="155"/>
      <c r="AR73" s="100">
        <v>1</v>
      </c>
      <c r="AS73" s="28"/>
    </row>
    <row r="74" spans="1:114" s="363" customFormat="1" ht="345.75" customHeight="1" outlineLevel="1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X74" s="299" t="s">
        <v>243</v>
      </c>
      <c r="Y74" s="98" t="s">
        <v>323</v>
      </c>
      <c r="Z74" s="68" t="s">
        <v>29</v>
      </c>
      <c r="AA74" s="69">
        <f t="shared" si="42"/>
        <v>0</v>
      </c>
      <c r="AB74" s="69">
        <f t="shared" si="43"/>
        <v>0</v>
      </c>
      <c r="AC74" s="74"/>
      <c r="AD74" s="22" t="s">
        <v>45</v>
      </c>
      <c r="AE74" s="74"/>
      <c r="AF74" s="74"/>
      <c r="AG74" s="74"/>
      <c r="AH74" s="131" t="s">
        <v>193</v>
      </c>
      <c r="AI74" s="159"/>
      <c r="AJ74" s="159"/>
      <c r="AK74" s="159"/>
      <c r="AL74" s="159"/>
      <c r="AM74" s="159"/>
      <c r="AN74" s="159"/>
      <c r="AO74" s="159"/>
      <c r="AP74" s="159"/>
      <c r="AQ74" s="159"/>
      <c r="AR74" s="100">
        <v>1</v>
      </c>
      <c r="AS74" s="74"/>
    </row>
    <row r="75" spans="1:114" s="363" customFormat="1" ht="329.4" customHeight="1" outlineLevel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X75" s="299" t="s">
        <v>243</v>
      </c>
      <c r="Y75" s="177" t="s">
        <v>329</v>
      </c>
      <c r="Z75" s="68" t="s">
        <v>29</v>
      </c>
      <c r="AA75" s="69">
        <f t="shared" si="42"/>
        <v>0</v>
      </c>
      <c r="AB75" s="69">
        <f t="shared" si="43"/>
        <v>0</v>
      </c>
      <c r="AC75" s="82"/>
      <c r="AD75" s="22" t="s">
        <v>68</v>
      </c>
      <c r="AE75" s="189"/>
      <c r="AF75" s="104"/>
      <c r="AG75" s="173"/>
      <c r="AH75" s="131" t="s">
        <v>330</v>
      </c>
      <c r="AI75" s="160"/>
      <c r="AJ75" s="155"/>
      <c r="AK75" s="160"/>
      <c r="AL75" s="160"/>
      <c r="AM75" s="160"/>
      <c r="AN75" s="160"/>
      <c r="AO75" s="160"/>
      <c r="AP75" s="160"/>
      <c r="AQ75" s="155"/>
      <c r="AR75" s="100">
        <v>1</v>
      </c>
      <c r="AS75" s="190"/>
    </row>
    <row r="76" spans="1:114" s="363" customFormat="1" ht="223.95" customHeight="1" outlineLevel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X76" s="299" t="s">
        <v>243</v>
      </c>
      <c r="Y76" s="177" t="s">
        <v>1744</v>
      </c>
      <c r="Z76" s="68" t="s">
        <v>29</v>
      </c>
      <c r="AA76" s="69">
        <f t="shared" si="42"/>
        <v>0</v>
      </c>
      <c r="AB76" s="69">
        <f t="shared" si="43"/>
        <v>0</v>
      </c>
      <c r="AC76" s="200"/>
      <c r="AD76" s="23" t="s">
        <v>45</v>
      </c>
      <c r="AE76" s="1200" t="s">
        <v>1745</v>
      </c>
      <c r="AF76" s="23"/>
      <c r="AG76" s="23"/>
      <c r="AH76" s="23" t="s">
        <v>91</v>
      </c>
      <c r="AI76" s="314"/>
      <c r="AJ76" s="314"/>
      <c r="AK76" s="314"/>
      <c r="AL76" s="314"/>
      <c r="AM76" s="314"/>
      <c r="AN76" s="314"/>
      <c r="AO76" s="314"/>
      <c r="AP76" s="314"/>
      <c r="AQ76" s="314"/>
      <c r="AR76" s="100">
        <v>1</v>
      </c>
      <c r="AS76" s="190"/>
    </row>
    <row r="77" spans="1:114" s="363" customFormat="1" ht="312" customHeight="1" outlineLevel="1" thickBot="1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X77" s="299" t="s">
        <v>243</v>
      </c>
      <c r="Y77" s="98" t="s">
        <v>337</v>
      </c>
      <c r="Z77" s="68" t="s">
        <v>29</v>
      </c>
      <c r="AA77" s="69">
        <f t="shared" si="42"/>
        <v>0</v>
      </c>
      <c r="AB77" s="69">
        <f t="shared" si="43"/>
        <v>0</v>
      </c>
      <c r="AC77" s="131"/>
      <c r="AD77" s="22" t="s">
        <v>45</v>
      </c>
      <c r="AE77" s="131"/>
      <c r="AF77" s="131"/>
      <c r="AG77" s="131"/>
      <c r="AH77" s="173" t="s">
        <v>57</v>
      </c>
      <c r="AI77" s="314"/>
      <c r="AJ77" s="314"/>
      <c r="AK77" s="314"/>
      <c r="AL77" s="314"/>
      <c r="AM77" s="314"/>
      <c r="AN77" s="314"/>
      <c r="AO77" s="314"/>
      <c r="AP77" s="314"/>
      <c r="AQ77" s="314"/>
      <c r="AR77" s="100">
        <v>1</v>
      </c>
      <c r="AS77" s="131"/>
    </row>
    <row r="78" spans="1:114" s="363" customFormat="1" ht="317.39999999999998" customHeight="1" outlineLevel="1" thickTop="1" thickBot="1" x14ac:dyDescent="0.3">
      <c r="D78" s="366"/>
      <c r="E78" s="366"/>
      <c r="X78" s="299" t="s">
        <v>243</v>
      </c>
      <c r="Y78" s="179" t="s">
        <v>1746</v>
      </c>
      <c r="Z78" s="102" t="s">
        <v>29</v>
      </c>
      <c r="AA78" s="69">
        <f t="shared" si="42"/>
        <v>1</v>
      </c>
      <c r="AB78" s="69">
        <f t="shared" si="43"/>
        <v>3</v>
      </c>
      <c r="AC78" s="1861" t="s">
        <v>1747</v>
      </c>
      <c r="AD78" s="1862"/>
      <c r="AE78" s="1862"/>
      <c r="AF78" s="1862"/>
      <c r="AG78" s="1862"/>
      <c r="AH78" s="1863"/>
      <c r="AI78" s="160"/>
      <c r="AJ78" s="144"/>
      <c r="AK78" s="160"/>
      <c r="AL78" s="84">
        <v>1</v>
      </c>
      <c r="AM78" s="160"/>
      <c r="AN78" s="160"/>
      <c r="AO78" s="160"/>
      <c r="AP78" s="333"/>
      <c r="AQ78" s="86">
        <v>1</v>
      </c>
      <c r="AR78" s="884">
        <v>1</v>
      </c>
      <c r="AS78" s="132"/>
    </row>
    <row r="79" spans="1:114" s="363" customFormat="1" ht="253.95" customHeight="1" outlineLevel="1" thickTop="1" x14ac:dyDescent="0.25">
      <c r="D79" s="366"/>
      <c r="E79" s="366"/>
      <c r="X79" s="299" t="s">
        <v>243</v>
      </c>
      <c r="Y79" s="98" t="s">
        <v>340</v>
      </c>
      <c r="Z79" s="68" t="s">
        <v>29</v>
      </c>
      <c r="AA79" s="69">
        <f t="shared" si="42"/>
        <v>0</v>
      </c>
      <c r="AB79" s="69">
        <f t="shared" si="43"/>
        <v>0</v>
      </c>
      <c r="AC79" s="131"/>
      <c r="AD79" s="22" t="s">
        <v>45</v>
      </c>
      <c r="AE79" s="131"/>
      <c r="AF79" s="131"/>
      <c r="AG79" s="131"/>
      <c r="AH79" s="173" t="s">
        <v>57</v>
      </c>
      <c r="AI79" s="314"/>
      <c r="AJ79" s="314"/>
      <c r="AK79" s="314"/>
      <c r="AL79" s="314"/>
      <c r="AM79" s="314"/>
      <c r="AN79" s="314"/>
      <c r="AO79" s="314"/>
      <c r="AP79" s="314"/>
      <c r="AQ79" s="314"/>
      <c r="AR79" s="100">
        <v>1</v>
      </c>
      <c r="AS79" s="131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 x14ac:dyDescent="0.3">
      <c r="A85" s="38" t="s">
        <v>148</v>
      </c>
      <c r="B85" s="39" t="s">
        <v>235</v>
      </c>
      <c r="C85" s="40" t="s">
        <v>29</v>
      </c>
      <c r="D85" s="41">
        <f t="shared" ref="D85:D93" si="44">0.5*(L85+M85+N85)+O85+Q85+2*(R85+S85)</f>
        <v>0</v>
      </c>
      <c r="E85" s="42">
        <f t="shared" ref="E85:E93" si="45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SUMIFS(L12:L36,C12:C36,C85)</f>
        <v>0</v>
      </c>
      <c r="M85" s="44">
        <f>SUMIFS(M12:M36,C12:C36,C85)</f>
        <v>0</v>
      </c>
      <c r="N85" s="44">
        <f>SUMIFS(N12:N36,C12:C36,C85)</f>
        <v>0</v>
      </c>
      <c r="O85" s="44">
        <f>SUMIFS(O12:O36,C12:C36,C85)</f>
        <v>0</v>
      </c>
      <c r="P85" s="44">
        <f>SUMIFS(P12:P36,C12:C36,C85)</f>
        <v>0</v>
      </c>
      <c r="Q85" s="44">
        <f>SUMIFS(Q12:Q36,C12:C36,C85)</f>
        <v>0</v>
      </c>
      <c r="R85" s="44">
        <f>SUMIFS(R12:R36,C12:C36,C85)</f>
        <v>0</v>
      </c>
      <c r="S85" s="44">
        <f>SUMIFS(S12:S36,C12:C36,C85)</f>
        <v>0</v>
      </c>
      <c r="T85" s="44">
        <f>SUMIFS(T12:T36,C12:C36,C85)</f>
        <v>0</v>
      </c>
      <c r="U85" s="45"/>
      <c r="V85" s="46">
        <f>SUM(U87:U112)</f>
        <v>9</v>
      </c>
      <c r="W85" s="59"/>
      <c r="X85" s="38" t="s">
        <v>150</v>
      </c>
      <c r="Y85" s="39"/>
      <c r="Z85" s="40" t="s">
        <v>29</v>
      </c>
      <c r="AA85" s="41">
        <f t="shared" ref="AA85:AA87" si="46">0.5*(AI85+AJ85+AK85)+AL85+AN85+2*(AO85+AP85)</f>
        <v>17</v>
      </c>
      <c r="AB85" s="42">
        <f t="shared" ref="AB85:AB87" si="47">AI85*0.5+AJ85*0.5+AK85*0.5+AL85+AM85+AN85+2*(AO85+AP85+AQ85)</f>
        <v>21</v>
      </c>
      <c r="AC85" s="43"/>
      <c r="AD85" s="39"/>
      <c r="AE85" s="43"/>
      <c r="AF85" s="43"/>
      <c r="AG85" s="43"/>
      <c r="AH85" s="43"/>
      <c r="AI85" s="44">
        <f>SUMIFS(AI88:AI147,Z88:Z147,Z85)</f>
        <v>10</v>
      </c>
      <c r="AJ85" s="44">
        <f>SUMIFS(AJ88:AJ147,Z88:Z147,Z85)</f>
        <v>2</v>
      </c>
      <c r="AK85" s="44">
        <f>SUMIFS(AK88:AK147,Z88:Z147,Z85)</f>
        <v>0</v>
      </c>
      <c r="AL85" s="44">
        <f>SUMIFS(AL88:AL147,Z88:Z147,Z85)</f>
        <v>3</v>
      </c>
      <c r="AM85" s="44">
        <f>SUMIFS(AM88:AM147,Z88:Z147,Z85)</f>
        <v>2</v>
      </c>
      <c r="AN85" s="44">
        <f>SUMIFS(AN88:AN147,Z88:Z147,Z85)</f>
        <v>0</v>
      </c>
      <c r="AO85" s="44">
        <f>SUMIFS(AO88:AO147,Z88:Z147,Z85)</f>
        <v>4</v>
      </c>
      <c r="AP85" s="44">
        <f>SUMIFS(AP88:AP147,Z88:Z147,Z85)</f>
        <v>0</v>
      </c>
      <c r="AQ85" s="44">
        <f>SUMIFS(AQ88:AQ147,Z88:Z147,Z85)</f>
        <v>1</v>
      </c>
      <c r="AR85" s="45"/>
      <c r="AS85" s="46">
        <f>SUM(AR87:AR113)</f>
        <v>7</v>
      </c>
      <c r="AT85" s="59"/>
      <c r="AU85" s="38" t="s">
        <v>150</v>
      </c>
      <c r="AV85" s="39" t="s">
        <v>1748</v>
      </c>
      <c r="AW85" s="40" t="s">
        <v>29</v>
      </c>
      <c r="AX85" s="41">
        <f t="shared" ref="AX85:AX93" si="48">0.5*(BF85+BG85+BH85)+BI85+BK85+2*(BL85+BM85)</f>
        <v>10</v>
      </c>
      <c r="AY85" s="42">
        <f t="shared" ref="AY85:AY93" si="49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11</v>
      </c>
      <c r="BQ85" s="59"/>
      <c r="BR85" s="38" t="s">
        <v>27</v>
      </c>
      <c r="BS85" s="39" t="s">
        <v>1749</v>
      </c>
      <c r="BT85" s="40" t="s">
        <v>29</v>
      </c>
      <c r="BU85" s="41">
        <f t="shared" ref="BU85:BU88" si="50">0.5*(CC85+CD85+CE85)+CF85+CH85+2*(CI85+CJ85)</f>
        <v>0</v>
      </c>
      <c r="BV85" s="42">
        <f t="shared" ref="BV85:BV88" si="51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SUM(CL87:CL94)</f>
        <v>14</v>
      </c>
      <c r="CN85" s="29"/>
      <c r="CO85" s="38" t="s">
        <v>143</v>
      </c>
      <c r="CP85" s="39" t="s">
        <v>344</v>
      </c>
      <c r="CQ85" s="1103" t="s">
        <v>29</v>
      </c>
      <c r="CR85" s="373">
        <f t="shared" ref="CR85:CR101" si="52">0.5*(CZ85+DA85+DB85)+DC85+DE85+2*(DF85+DG85)</f>
        <v>0</v>
      </c>
      <c r="CS85" s="374">
        <f t="shared" ref="CS85:CS101" si="53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SUM(DI87:DI107)</f>
        <v>15</v>
      </c>
    </row>
    <row r="86" spans="1:114" s="62" customFormat="1" ht="33" x14ac:dyDescent="0.3">
      <c r="A86" s="38" t="s">
        <v>154</v>
      </c>
      <c r="B86" s="39"/>
      <c r="C86" s="40" t="s">
        <v>36</v>
      </c>
      <c r="D86" s="41">
        <f t="shared" si="44"/>
        <v>5</v>
      </c>
      <c r="E86" s="42">
        <f t="shared" si="45"/>
        <v>5</v>
      </c>
      <c r="F86" s="39"/>
      <c r="G86" s="39"/>
      <c r="H86" s="39"/>
      <c r="I86" s="39"/>
      <c r="J86" s="39"/>
      <c r="K86" s="39"/>
      <c r="L86" s="44">
        <f>SUMIFS(L12:L36,C12:C36,C86)</f>
        <v>0</v>
      </c>
      <c r="M86" s="44">
        <f>SUMIFS(M12:M36,C12:C36,C86)</f>
        <v>0</v>
      </c>
      <c r="N86" s="44">
        <f>SUMIFS(N12:N36,C12:C36,C86)</f>
        <v>0</v>
      </c>
      <c r="O86" s="44">
        <f>SUMIFS(O12:O36,C12:C36,C86)</f>
        <v>5</v>
      </c>
      <c r="P86" s="44">
        <f>SUMIFS(P12:P36,C12:C36,C86)</f>
        <v>0</v>
      </c>
      <c r="Q86" s="44">
        <f>SUMIFS(Q12:Q36,C12:C36,C86)</f>
        <v>0</v>
      </c>
      <c r="R86" s="44">
        <f>SUMIFS(R12:R36,C12:C36,C86)</f>
        <v>0</v>
      </c>
      <c r="S86" s="44">
        <f>SUMIFS(S12:S36,C12:C36,C86)</f>
        <v>0</v>
      </c>
      <c r="T86" s="44">
        <f>SUMIFS(T12:T36,C12:C36,C86)</f>
        <v>0</v>
      </c>
      <c r="U86" s="45"/>
      <c r="V86" s="46"/>
      <c r="W86" s="32"/>
      <c r="X86" s="38" t="s">
        <v>345</v>
      </c>
      <c r="Y86" s="39"/>
      <c r="Z86" s="40" t="s">
        <v>36</v>
      </c>
      <c r="AA86" s="41">
        <f t="shared" si="46"/>
        <v>6.5</v>
      </c>
      <c r="AB86" s="42">
        <f t="shared" si="47"/>
        <v>8.5</v>
      </c>
      <c r="AC86" s="39"/>
      <c r="AD86" s="39"/>
      <c r="AE86" s="39"/>
      <c r="AF86" s="39"/>
      <c r="AG86" s="39"/>
      <c r="AH86" s="39"/>
      <c r="AI86" s="44">
        <f>SUMIFS(AI88:AI147,Z88:Z147,Z86)</f>
        <v>0</v>
      </c>
      <c r="AJ86" s="44">
        <f>SUMIFS(AJ88:AJ147,Z88:Z147,Z86)</f>
        <v>3</v>
      </c>
      <c r="AK86" s="44">
        <f>SUMIFS(AK88:AK147,Z88:Z147,Z86)</f>
        <v>0</v>
      </c>
      <c r="AL86" s="44">
        <f>SUMIFS(AL88:AL147,Z88:Z147,Z86)</f>
        <v>3</v>
      </c>
      <c r="AM86" s="44">
        <f>SUMIFS(AM88:AM147,Z88:Z147,Z86)</f>
        <v>2</v>
      </c>
      <c r="AN86" s="44">
        <f>SUMIFS(AN88:AN147,Z88:Z147,Z86)</f>
        <v>0</v>
      </c>
      <c r="AO86" s="44">
        <f>SUMIFS(AO88:AO147,Z88:Z147,Z86)</f>
        <v>1</v>
      </c>
      <c r="AP86" s="44">
        <f>SUMIFS(AP88:AP147,Z88:Z147,Z86)</f>
        <v>0</v>
      </c>
      <c r="AQ86" s="44">
        <f>SUMIFS(AQ88:AQ147,Z88:Z147,Z86)</f>
        <v>0</v>
      </c>
      <c r="AR86" s="45"/>
      <c r="AS86" s="46"/>
      <c r="AT86" s="36"/>
      <c r="AU86" s="38" t="s">
        <v>154</v>
      </c>
      <c r="AV86" s="39"/>
      <c r="AW86" s="40" t="s">
        <v>36</v>
      </c>
      <c r="AX86" s="41">
        <f t="shared" si="48"/>
        <v>6.5</v>
      </c>
      <c r="AY86" s="42">
        <f t="shared" si="49"/>
        <v>6.5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3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 t="shared" si="50"/>
        <v>0</v>
      </c>
      <c r="BV86" s="42">
        <f t="shared" si="51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152</v>
      </c>
      <c r="CP86" s="43"/>
      <c r="CQ86" s="1103" t="s">
        <v>36</v>
      </c>
      <c r="CR86" s="373">
        <f t="shared" si="52"/>
        <v>0</v>
      </c>
      <c r="CS86" s="374">
        <f t="shared" si="53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x14ac:dyDescent="0.4">
      <c r="A87" s="97" t="s">
        <v>52</v>
      </c>
      <c r="B87" s="380" t="s">
        <v>346</v>
      </c>
      <c r="C87" s="381" t="s">
        <v>29</v>
      </c>
      <c r="D87" s="170">
        <f t="shared" si="44"/>
        <v>4</v>
      </c>
      <c r="E87" s="170">
        <f t="shared" si="45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46"/>
        <v>4</v>
      </c>
      <c r="AB87" s="69">
        <f t="shared" si="47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48"/>
        <v>4</v>
      </c>
      <c r="AY87" s="69">
        <f t="shared" si="49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137" t="s">
        <v>86</v>
      </c>
      <c r="BS87" s="278" t="s">
        <v>349</v>
      </c>
      <c r="BT87" s="102" t="s">
        <v>29</v>
      </c>
      <c r="BU87" s="69">
        <f t="shared" si="50"/>
        <v>2</v>
      </c>
      <c r="BV87" s="69">
        <f t="shared" si="51"/>
        <v>2</v>
      </c>
      <c r="BW87" s="222"/>
      <c r="BX87" s="131" t="s">
        <v>63</v>
      </c>
      <c r="BY87" s="74"/>
      <c r="BZ87" s="131"/>
      <c r="CA87" s="131"/>
      <c r="CB87" s="140" t="s">
        <v>3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00">
        <v>1</v>
      </c>
      <c r="CM87" s="99"/>
      <c r="CO87" s="382" t="s">
        <v>350</v>
      </c>
      <c r="CP87" s="130" t="s">
        <v>1750</v>
      </c>
      <c r="CQ87" s="102" t="s">
        <v>29</v>
      </c>
      <c r="CR87" s="102">
        <f t="shared" si="52"/>
        <v>0</v>
      </c>
      <c r="CS87" s="102">
        <f t="shared" si="53"/>
        <v>0</v>
      </c>
      <c r="CT87" s="74"/>
      <c r="CU87" s="225" t="s">
        <v>45</v>
      </c>
      <c r="CV87" s="74"/>
      <c r="CW87" s="74"/>
      <c r="CX87" s="74"/>
      <c r="CY87" s="131" t="s">
        <v>1751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 thickBot="1" x14ac:dyDescent="0.35">
      <c r="A88" s="97" t="s">
        <v>52</v>
      </c>
      <c r="B88" s="114" t="s">
        <v>1752</v>
      </c>
      <c r="C88" s="102" t="s">
        <v>29</v>
      </c>
      <c r="D88" s="69">
        <f t="shared" si="44"/>
        <v>6</v>
      </c>
      <c r="E88" s="69">
        <f t="shared" si="45"/>
        <v>6</v>
      </c>
      <c r="F88" s="22"/>
      <c r="G88" s="22" t="s">
        <v>63</v>
      </c>
      <c r="H88" s="383"/>
      <c r="I88" s="72" t="s">
        <v>42</v>
      </c>
      <c r="J88" s="248"/>
      <c r="K88" s="173" t="s">
        <v>353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137" t="s">
        <v>86</v>
      </c>
      <c r="Y88" s="138" t="s">
        <v>87</v>
      </c>
      <c r="Z88" s="102" t="s">
        <v>29</v>
      </c>
      <c r="AA88" s="69">
        <f t="shared" ref="AA88:AA93" si="54">0.5*(AI88+AJ88+AK88)+AL88+AN88+2*(AO88+AP88)</f>
        <v>1</v>
      </c>
      <c r="AB88" s="69">
        <f t="shared" ref="AB88:AB93" si="55">AI88*0.5+AJ88*0.5+AK88*0.5+AL88+AM88+AN88+2*(AO88+AP88+AQ88)</f>
        <v>1</v>
      </c>
      <c r="AC88" s="74"/>
      <c r="AD88" s="22" t="s">
        <v>88</v>
      </c>
      <c r="AE88" s="139" t="s">
        <v>89</v>
      </c>
      <c r="AF88" s="131"/>
      <c r="AG88" s="131"/>
      <c r="AH88" s="140" t="s">
        <v>3</v>
      </c>
      <c r="AI88" s="141">
        <v>2</v>
      </c>
      <c r="AJ88" s="131"/>
      <c r="AK88" s="131"/>
      <c r="AL88" s="131"/>
      <c r="AM88" s="131"/>
      <c r="AN88" s="131"/>
      <c r="AO88" s="131"/>
      <c r="AP88" s="131"/>
      <c r="AQ88" s="131"/>
      <c r="AR88" s="142">
        <v>1</v>
      </c>
      <c r="AS88" s="68"/>
      <c r="AU88" s="97" t="s">
        <v>52</v>
      </c>
      <c r="AV88" s="138" t="s">
        <v>1753</v>
      </c>
      <c r="AW88" s="68" t="s">
        <v>29</v>
      </c>
      <c r="AX88" s="69">
        <f t="shared" si="48"/>
        <v>2.5</v>
      </c>
      <c r="AY88" s="69">
        <f t="shared" si="49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137" t="s">
        <v>86</v>
      </c>
      <c r="BS88" s="278" t="s">
        <v>357</v>
      </c>
      <c r="BT88" s="102" t="s">
        <v>29</v>
      </c>
      <c r="BU88" s="69">
        <f t="shared" si="50"/>
        <v>1</v>
      </c>
      <c r="BV88" s="69">
        <f t="shared" si="51"/>
        <v>1</v>
      </c>
      <c r="BW88" s="222"/>
      <c r="BX88" s="131" t="s">
        <v>68</v>
      </c>
      <c r="BY88" s="74"/>
      <c r="BZ88" s="131"/>
      <c r="CA88" s="131"/>
      <c r="CB88" s="140" t="s">
        <v>3</v>
      </c>
      <c r="CC88" s="141">
        <v>2</v>
      </c>
      <c r="CD88" s="131"/>
      <c r="CE88" s="131"/>
      <c r="CF88" s="131"/>
      <c r="CG88" s="131"/>
      <c r="CH88" s="131"/>
      <c r="CI88" s="131"/>
      <c r="CJ88" s="131"/>
      <c r="CK88" s="131"/>
      <c r="CL88" s="100">
        <v>1</v>
      </c>
      <c r="CM88" s="99"/>
      <c r="CN88" s="108"/>
      <c r="CO88" s="382" t="s">
        <v>350</v>
      </c>
      <c r="CP88" s="179" t="s">
        <v>1754</v>
      </c>
      <c r="CQ88" s="102" t="s">
        <v>29</v>
      </c>
      <c r="CR88" s="102">
        <f t="shared" si="52"/>
        <v>0</v>
      </c>
      <c r="CS88" s="102">
        <f t="shared" si="53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235.2" customHeight="1" outlineLevel="1" thickTop="1" thickBot="1" x14ac:dyDescent="0.45">
      <c r="A89" s="97" t="s">
        <v>52</v>
      </c>
      <c r="B89" s="387" t="s">
        <v>360</v>
      </c>
      <c r="C89" s="102" t="s">
        <v>36</v>
      </c>
      <c r="D89" s="69">
        <f t="shared" si="44"/>
        <v>2</v>
      </c>
      <c r="E89" s="69">
        <f t="shared" si="45"/>
        <v>2</v>
      </c>
      <c r="F89" s="22"/>
      <c r="G89" s="22" t="s">
        <v>68</v>
      </c>
      <c r="H89" s="22"/>
      <c r="I89" s="22"/>
      <c r="J89" s="22"/>
      <c r="K89" s="268" t="s">
        <v>361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137" t="s">
        <v>86</v>
      </c>
      <c r="Y89" s="130" t="s">
        <v>101</v>
      </c>
      <c r="Z89" s="102" t="s">
        <v>29</v>
      </c>
      <c r="AA89" s="69">
        <f t="shared" si="54"/>
        <v>2</v>
      </c>
      <c r="AB89" s="69">
        <f t="shared" si="55"/>
        <v>2</v>
      </c>
      <c r="AC89" s="74"/>
      <c r="AD89" s="22" t="s">
        <v>88</v>
      </c>
      <c r="AE89" s="139" t="s">
        <v>89</v>
      </c>
      <c r="AF89" s="131"/>
      <c r="AG89" s="131"/>
      <c r="AH89" s="140" t="s">
        <v>3</v>
      </c>
      <c r="AI89" s="141">
        <v>4</v>
      </c>
      <c r="AJ89" s="131"/>
      <c r="AK89" s="131"/>
      <c r="AL89" s="131"/>
      <c r="AM89" s="131"/>
      <c r="AN89" s="131"/>
      <c r="AO89" s="131"/>
      <c r="AP89" s="131"/>
      <c r="AQ89" s="131"/>
      <c r="AR89" s="142">
        <v>1</v>
      </c>
      <c r="AS89" s="68"/>
      <c r="AU89" s="97" t="s">
        <v>52</v>
      </c>
      <c r="AV89" s="117" t="s">
        <v>1755</v>
      </c>
      <c r="AW89" s="68" t="s">
        <v>29</v>
      </c>
      <c r="AX89" s="69">
        <f t="shared" si="48"/>
        <v>0</v>
      </c>
      <c r="AY89" s="69">
        <f t="shared" si="49"/>
        <v>0</v>
      </c>
      <c r="AZ89" s="158"/>
      <c r="BA89" s="22" t="s">
        <v>63</v>
      </c>
      <c r="BB89" s="104"/>
      <c r="BC89" s="74"/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389" t="s">
        <v>365</v>
      </c>
      <c r="BS89" s="98" t="s">
        <v>366</v>
      </c>
      <c r="BT89" s="68" t="s">
        <v>29</v>
      </c>
      <c r="BU89" s="69">
        <f t="shared" ref="BU89:BU94" si="56">0.5*(CC89+CD89+CE89)+CF89+CH89+2*(CI89+CJ89)</f>
        <v>3.5</v>
      </c>
      <c r="BV89" s="69">
        <f t="shared" ref="BV89:BV94" si="57">CC89*0.5+CD89*0.5+CE89*0.5+CF89+CG89+CH89+2*(CI89+CJ89+CK89)</f>
        <v>5.5</v>
      </c>
      <c r="BW89" s="74"/>
      <c r="BX89" s="225" t="s">
        <v>68</v>
      </c>
      <c r="BY89" s="140" t="s">
        <v>3</v>
      </c>
      <c r="BZ89" s="72" t="s">
        <v>42</v>
      </c>
      <c r="CA89" s="110" t="s">
        <v>13</v>
      </c>
      <c r="CB89" s="131" t="s">
        <v>367</v>
      </c>
      <c r="CC89" s="85">
        <v>1</v>
      </c>
      <c r="CD89" s="318"/>
      <c r="CE89" s="390"/>
      <c r="CF89" s="85">
        <v>1</v>
      </c>
      <c r="CG89" s="390"/>
      <c r="CH89" s="390"/>
      <c r="CI89" s="85">
        <v>1</v>
      </c>
      <c r="CJ89" s="390"/>
      <c r="CK89" s="86">
        <v>1</v>
      </c>
      <c r="CL89" s="100">
        <v>1</v>
      </c>
      <c r="CM89" s="99"/>
      <c r="CN89" s="108"/>
      <c r="CO89" s="382" t="s">
        <v>350</v>
      </c>
      <c r="CP89" s="391" t="s">
        <v>1756</v>
      </c>
      <c r="CQ89" s="102" t="s">
        <v>29</v>
      </c>
      <c r="CR89" s="102">
        <f t="shared" si="52"/>
        <v>2</v>
      </c>
      <c r="CS89" s="102">
        <f t="shared" si="53"/>
        <v>2</v>
      </c>
      <c r="CT89" s="392"/>
      <c r="CU89" s="393" t="s">
        <v>45</v>
      </c>
      <c r="CV89" s="268"/>
      <c r="CW89" s="394"/>
      <c r="CX89" s="395"/>
      <c r="CY89" s="131" t="s">
        <v>57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232.5" customHeight="1" outlineLevel="1" thickTop="1" thickBot="1" x14ac:dyDescent="0.45">
      <c r="A90" s="97" t="s">
        <v>52</v>
      </c>
      <c r="B90" s="397" t="s">
        <v>369</v>
      </c>
      <c r="C90" s="102" t="s">
        <v>36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68</v>
      </c>
      <c r="H90" s="398"/>
      <c r="I90" s="225"/>
      <c r="J90" s="268"/>
      <c r="K90" s="268" t="s">
        <v>361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370</v>
      </c>
      <c r="Y90" s="412" t="s">
        <v>1757</v>
      </c>
      <c r="Z90" s="68" t="s">
        <v>29</v>
      </c>
      <c r="AA90" s="69">
        <f t="shared" si="54"/>
        <v>2</v>
      </c>
      <c r="AB90" s="69">
        <f t="shared" si="55"/>
        <v>2</v>
      </c>
      <c r="AC90" s="82"/>
      <c r="AD90" s="22" t="s">
        <v>68</v>
      </c>
      <c r="AE90" s="118"/>
      <c r="AF90" s="119" t="s">
        <v>42</v>
      </c>
      <c r="AG90" s="173"/>
      <c r="AH90" s="173" t="s">
        <v>57</v>
      </c>
      <c r="AI90" s="229"/>
      <c r="AJ90" s="229"/>
      <c r="AK90" s="144"/>
      <c r="AL90" s="84">
        <v>2</v>
      </c>
      <c r="AM90" s="229"/>
      <c r="AN90" s="229"/>
      <c r="AO90" s="229"/>
      <c r="AP90" s="229"/>
      <c r="AQ90" s="229"/>
      <c r="AR90" s="100">
        <v>1</v>
      </c>
      <c r="AS90" s="77"/>
      <c r="AU90" s="97" t="s">
        <v>52</v>
      </c>
      <c r="AV90" s="117" t="s">
        <v>1758</v>
      </c>
      <c r="AW90" s="68" t="s">
        <v>29</v>
      </c>
      <c r="AX90" s="69">
        <f t="shared" si="48"/>
        <v>0</v>
      </c>
      <c r="AY90" s="69">
        <f t="shared" si="49"/>
        <v>0</v>
      </c>
      <c r="AZ90" s="82"/>
      <c r="BA90" s="22" t="s">
        <v>182</v>
      </c>
      <c r="BB90" s="22"/>
      <c r="BC90" s="74"/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389" t="s">
        <v>365</v>
      </c>
      <c r="BS90" s="98" t="s">
        <v>373</v>
      </c>
      <c r="BT90" s="68" t="s">
        <v>29</v>
      </c>
      <c r="BU90" s="69">
        <f t="shared" si="56"/>
        <v>0</v>
      </c>
      <c r="BV90" s="69">
        <f t="shared" si="57"/>
        <v>0</v>
      </c>
      <c r="BW90" s="74"/>
      <c r="BX90" s="225" t="s">
        <v>45</v>
      </c>
      <c r="BY90" s="140" t="s">
        <v>3</v>
      </c>
      <c r="BZ90" s="72" t="s">
        <v>42</v>
      </c>
      <c r="CA90" s="74"/>
      <c r="CB90" s="131" t="s">
        <v>374</v>
      </c>
      <c r="CC90" s="390"/>
      <c r="CD90" s="144"/>
      <c r="CE90" s="409"/>
      <c r="CF90" s="409"/>
      <c r="CG90" s="409"/>
      <c r="CH90" s="409"/>
      <c r="CI90" s="144"/>
      <c r="CJ90" s="390"/>
      <c r="CK90" s="410"/>
      <c r="CL90" s="100">
        <v>1</v>
      </c>
      <c r="CM90" s="99"/>
      <c r="CN90" s="108"/>
      <c r="CO90" s="382" t="s">
        <v>350</v>
      </c>
      <c r="CP90" s="138" t="s">
        <v>1759</v>
      </c>
      <c r="CQ90" s="102" t="s">
        <v>29</v>
      </c>
      <c r="CR90" s="102">
        <f t="shared" si="52"/>
        <v>0.5</v>
      </c>
      <c r="CS90" s="102">
        <f t="shared" si="53"/>
        <v>1.5</v>
      </c>
      <c r="CT90" s="225"/>
      <c r="CU90" s="124" t="s">
        <v>77</v>
      </c>
      <c r="CV90" s="939" t="s">
        <v>50</v>
      </c>
      <c r="CW90" s="225"/>
      <c r="CX90" s="131"/>
      <c r="CY90" s="131" t="s">
        <v>200</v>
      </c>
      <c r="CZ90" s="403"/>
      <c r="DA90" s="252">
        <v>1</v>
      </c>
      <c r="DB90" s="1168"/>
      <c r="DC90" s="403"/>
      <c r="DD90" s="86">
        <v>1</v>
      </c>
      <c r="DE90" s="403"/>
      <c r="DF90" s="403"/>
      <c r="DG90" s="403"/>
      <c r="DH90" s="403"/>
      <c r="DI90" s="142">
        <v>1</v>
      </c>
      <c r="DJ90" s="68"/>
    </row>
    <row r="91" spans="1:114" s="363" customFormat="1" ht="313.95" customHeight="1" outlineLevel="1" thickTop="1" thickBot="1" x14ac:dyDescent="0.45">
      <c r="A91" s="97" t="s">
        <v>52</v>
      </c>
      <c r="B91" s="404" t="s">
        <v>376</v>
      </c>
      <c r="C91" s="102" t="s">
        <v>36</v>
      </c>
      <c r="D91" s="102">
        <f t="shared" si="44"/>
        <v>2</v>
      </c>
      <c r="E91" s="102">
        <f t="shared" si="45"/>
        <v>6</v>
      </c>
      <c r="F91" s="23"/>
      <c r="G91" s="23" t="s">
        <v>68</v>
      </c>
      <c r="H91" s="103"/>
      <c r="I91" s="405" t="s">
        <v>42</v>
      </c>
      <c r="J91" s="82"/>
      <c r="K91" s="172" t="s">
        <v>377</v>
      </c>
      <c r="L91" s="403"/>
      <c r="M91" s="403"/>
      <c r="N91" s="403"/>
      <c r="O91" s="403"/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370</v>
      </c>
      <c r="Y91" s="130" t="s">
        <v>398</v>
      </c>
      <c r="Z91" s="68" t="s">
        <v>36</v>
      </c>
      <c r="AA91" s="69">
        <f t="shared" si="54"/>
        <v>3.5</v>
      </c>
      <c r="AB91" s="69">
        <f t="shared" si="55"/>
        <v>3.5</v>
      </c>
      <c r="AC91" s="74"/>
      <c r="AD91" s="225" t="s">
        <v>63</v>
      </c>
      <c r="AE91" s="74"/>
      <c r="AF91" s="74"/>
      <c r="AG91" s="74"/>
      <c r="AH91" s="131" t="s">
        <v>399</v>
      </c>
      <c r="AI91" s="226"/>
      <c r="AJ91" s="84">
        <v>3</v>
      </c>
      <c r="AK91" s="226"/>
      <c r="AL91" s="226"/>
      <c r="AM91" s="226"/>
      <c r="AN91" s="226"/>
      <c r="AO91" s="84">
        <v>1</v>
      </c>
      <c r="AP91" s="226"/>
      <c r="AQ91" s="226"/>
      <c r="AR91" s="100">
        <v>1</v>
      </c>
      <c r="AS91" s="74"/>
      <c r="AU91" s="97" t="s">
        <v>52</v>
      </c>
      <c r="AV91" s="138" t="s">
        <v>379</v>
      </c>
      <c r="AW91" s="68" t="s">
        <v>29</v>
      </c>
      <c r="AX91" s="69">
        <f t="shared" si="48"/>
        <v>3.5</v>
      </c>
      <c r="AY91" s="69">
        <f t="shared" si="49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415" t="s">
        <v>380</v>
      </c>
      <c r="BS91" s="348" t="s">
        <v>1760</v>
      </c>
      <c r="BT91" s="102" t="s">
        <v>29</v>
      </c>
      <c r="BU91" s="102">
        <f t="shared" si="56"/>
        <v>1.5</v>
      </c>
      <c r="BV91" s="102">
        <f t="shared" si="57"/>
        <v>1.5</v>
      </c>
      <c r="BW91" s="424"/>
      <c r="BX91" s="124" t="s">
        <v>77</v>
      </c>
      <c r="BY91" s="125" t="s">
        <v>50</v>
      </c>
      <c r="BZ91" s="425"/>
      <c r="CA91" s="425"/>
      <c r="CB91" s="23" t="s">
        <v>1761</v>
      </c>
      <c r="CC91" s="427"/>
      <c r="CD91" s="428"/>
      <c r="CE91" s="84">
        <v>1</v>
      </c>
      <c r="CF91" s="428"/>
      <c r="CG91" s="428"/>
      <c r="CH91" s="84">
        <v>1</v>
      </c>
      <c r="CI91" s="427"/>
      <c r="CJ91" s="427"/>
      <c r="CK91" s="427"/>
      <c r="CL91" s="100">
        <v>1</v>
      </c>
      <c r="CM91" s="99"/>
      <c r="CN91" s="108"/>
      <c r="CO91" s="382" t="s">
        <v>350</v>
      </c>
      <c r="CP91" s="130" t="s">
        <v>1762</v>
      </c>
      <c r="CQ91" s="102" t="s">
        <v>29</v>
      </c>
      <c r="CR91" s="102">
        <f t="shared" si="52"/>
        <v>0</v>
      </c>
      <c r="CS91" s="102">
        <f t="shared" si="53"/>
        <v>0</v>
      </c>
      <c r="CT91" s="99"/>
      <c r="CU91" s="225" t="s">
        <v>45</v>
      </c>
      <c r="CV91" s="99"/>
      <c r="CW91" s="99"/>
      <c r="CX91" s="99"/>
      <c r="CY91" s="131" t="s">
        <v>1751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213.6" customHeight="1" outlineLevel="1" thickTop="1" thickBot="1" x14ac:dyDescent="0.45">
      <c r="A92" s="97" t="s">
        <v>52</v>
      </c>
      <c r="B92" s="116" t="s">
        <v>390</v>
      </c>
      <c r="C92" s="68" t="s">
        <v>36</v>
      </c>
      <c r="D92" s="69">
        <f t="shared" si="44"/>
        <v>6</v>
      </c>
      <c r="E92" s="69">
        <f t="shared" si="45"/>
        <v>8</v>
      </c>
      <c r="F92" s="116"/>
      <c r="G92" s="22" t="s">
        <v>68</v>
      </c>
      <c r="H92" s="70"/>
      <c r="I92" s="72" t="s">
        <v>42</v>
      </c>
      <c r="J92" s="73"/>
      <c r="K92" s="23" t="s">
        <v>391</v>
      </c>
      <c r="L92" s="230"/>
      <c r="M92" s="230"/>
      <c r="N92" s="230"/>
      <c r="O92" s="84">
        <v>4</v>
      </c>
      <c r="P92" s="230"/>
      <c r="Q92" s="230"/>
      <c r="R92" s="84">
        <v>1</v>
      </c>
      <c r="S92" s="414"/>
      <c r="T92" s="361">
        <v>1</v>
      </c>
      <c r="U92" s="76">
        <v>1</v>
      </c>
      <c r="V92" s="190"/>
      <c r="X92" s="400" t="s">
        <v>370</v>
      </c>
      <c r="Y92" s="130" t="s">
        <v>1319</v>
      </c>
      <c r="Z92" s="68" t="s">
        <v>36</v>
      </c>
      <c r="AA92" s="69">
        <f t="shared" si="54"/>
        <v>2</v>
      </c>
      <c r="AB92" s="69">
        <f t="shared" si="55"/>
        <v>3</v>
      </c>
      <c r="AC92" s="74"/>
      <c r="AD92" s="225" t="s">
        <v>63</v>
      </c>
      <c r="AE92" s="74"/>
      <c r="AF92" s="74"/>
      <c r="AG92" s="74"/>
      <c r="AH92" s="131" t="s">
        <v>406</v>
      </c>
      <c r="AI92" s="226"/>
      <c r="AJ92" s="226"/>
      <c r="AK92" s="226"/>
      <c r="AL92" s="85">
        <v>2</v>
      </c>
      <c r="AM92" s="86">
        <v>1</v>
      </c>
      <c r="AN92" s="226"/>
      <c r="AO92" s="226"/>
      <c r="AP92" s="226"/>
      <c r="AQ92" s="229"/>
      <c r="AR92" s="100">
        <v>1</v>
      </c>
      <c r="AS92" s="74"/>
      <c r="AU92" s="97" t="s">
        <v>52</v>
      </c>
      <c r="AV92" s="413" t="s">
        <v>1763</v>
      </c>
      <c r="AW92" s="102" t="s">
        <v>36</v>
      </c>
      <c r="AX92" s="69">
        <f t="shared" si="48"/>
        <v>1</v>
      </c>
      <c r="AY92" s="69">
        <f t="shared" si="49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415" t="s">
        <v>380</v>
      </c>
      <c r="BS92" s="278" t="s">
        <v>1764</v>
      </c>
      <c r="BT92" s="102" t="s">
        <v>29</v>
      </c>
      <c r="BU92" s="69">
        <f t="shared" si="56"/>
        <v>1</v>
      </c>
      <c r="BV92" s="69">
        <f t="shared" si="57"/>
        <v>1</v>
      </c>
      <c r="BW92" s="424"/>
      <c r="BX92" s="426" t="s">
        <v>68</v>
      </c>
      <c r="BY92" s="432"/>
      <c r="BZ92" s="433" t="s">
        <v>42</v>
      </c>
      <c r="CA92" s="110" t="s">
        <v>13</v>
      </c>
      <c r="CB92" s="23" t="s">
        <v>1765</v>
      </c>
      <c r="CC92" s="427"/>
      <c r="CD92" s="428"/>
      <c r="CE92" s="160"/>
      <c r="CF92" s="84">
        <v>1</v>
      </c>
      <c r="CG92" s="428"/>
      <c r="CH92" s="428"/>
      <c r="CI92" s="427"/>
      <c r="CJ92" s="427"/>
      <c r="CK92" s="427"/>
      <c r="CL92" s="100">
        <v>1</v>
      </c>
      <c r="CM92" s="99"/>
      <c r="CO92" s="382" t="s">
        <v>350</v>
      </c>
      <c r="CP92" s="179" t="s">
        <v>1766</v>
      </c>
      <c r="CQ92" s="102" t="s">
        <v>29</v>
      </c>
      <c r="CR92" s="102">
        <f t="shared" si="52"/>
        <v>2</v>
      </c>
      <c r="CS92" s="102">
        <f t="shared" si="53"/>
        <v>4</v>
      </c>
      <c r="CT92" s="225"/>
      <c r="CU92" s="225" t="s">
        <v>45</v>
      </c>
      <c r="CV92" s="225"/>
      <c r="CW92" s="225"/>
      <c r="CX92" s="131"/>
      <c r="CY92" s="131" t="s">
        <v>1767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 thickTop="1" thickBot="1" x14ac:dyDescent="0.45">
      <c r="A93" s="97" t="s">
        <v>52</v>
      </c>
      <c r="B93" s="116" t="s">
        <v>397</v>
      </c>
      <c r="C93" s="68" t="s">
        <v>93</v>
      </c>
      <c r="D93" s="183">
        <f t="shared" si="44"/>
        <v>2</v>
      </c>
      <c r="E93" s="183">
        <f t="shared" si="45"/>
        <v>3</v>
      </c>
      <c r="F93" s="198"/>
      <c r="G93" s="22" t="s">
        <v>45</v>
      </c>
      <c r="H93" s="104"/>
      <c r="I93" s="72" t="s">
        <v>42</v>
      </c>
      <c r="J93" s="82"/>
      <c r="K93" s="23" t="s">
        <v>129</v>
      </c>
      <c r="L93" s="229"/>
      <c r="M93" s="229"/>
      <c r="N93" s="229"/>
      <c r="O93" s="84">
        <v>2</v>
      </c>
      <c r="P93" s="86">
        <v>1</v>
      </c>
      <c r="Q93" s="229"/>
      <c r="R93" s="229"/>
      <c r="S93" s="416"/>
      <c r="T93" s="144"/>
      <c r="U93" s="417">
        <v>1</v>
      </c>
      <c r="V93" s="207"/>
      <c r="X93" s="400" t="s">
        <v>370</v>
      </c>
      <c r="Y93" s="116" t="s">
        <v>1768</v>
      </c>
      <c r="Z93" s="68" t="s">
        <v>36</v>
      </c>
      <c r="AA93" s="115">
        <f t="shared" si="54"/>
        <v>1</v>
      </c>
      <c r="AB93" s="115">
        <f t="shared" si="55"/>
        <v>2</v>
      </c>
      <c r="AC93" s="1739" t="s">
        <v>1689</v>
      </c>
      <c r="AD93" s="1768"/>
      <c r="AE93" s="1768"/>
      <c r="AF93" s="1768"/>
      <c r="AG93" s="1768"/>
      <c r="AH93" s="1769"/>
      <c r="AI93" s="229"/>
      <c r="AJ93" s="229"/>
      <c r="AK93" s="229"/>
      <c r="AL93" s="84">
        <v>1</v>
      </c>
      <c r="AM93" s="86">
        <v>1</v>
      </c>
      <c r="AN93" s="229"/>
      <c r="AO93" s="229"/>
      <c r="AP93" s="260"/>
      <c r="AQ93" s="144"/>
      <c r="AR93" s="1170">
        <v>1</v>
      </c>
      <c r="AS93" s="77"/>
      <c r="AU93" s="97" t="s">
        <v>52</v>
      </c>
      <c r="AV93" s="130" t="s">
        <v>1769</v>
      </c>
      <c r="AW93" s="68" t="s">
        <v>36</v>
      </c>
      <c r="AX93" s="69">
        <f t="shared" si="48"/>
        <v>0</v>
      </c>
      <c r="AY93" s="69">
        <f t="shared" si="49"/>
        <v>0</v>
      </c>
      <c r="AZ93" s="131"/>
      <c r="BA93" s="22" t="s">
        <v>45</v>
      </c>
      <c r="BB93" s="131"/>
      <c r="BC93" s="131"/>
      <c r="BD93" s="131"/>
      <c r="BE93" s="23" t="s">
        <v>57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415" t="s">
        <v>380</v>
      </c>
      <c r="BS93" s="130" t="s">
        <v>1770</v>
      </c>
      <c r="BT93" s="102" t="s">
        <v>29</v>
      </c>
      <c r="BU93" s="69">
        <f t="shared" si="56"/>
        <v>1</v>
      </c>
      <c r="BV93" s="69">
        <f t="shared" si="57"/>
        <v>1</v>
      </c>
      <c r="BW93" s="424"/>
      <c r="BX93" s="426" t="s">
        <v>45</v>
      </c>
      <c r="BY93" s="434"/>
      <c r="BZ93" s="433" t="s">
        <v>42</v>
      </c>
      <c r="CA93" s="425"/>
      <c r="CB93" s="131" t="s">
        <v>1771</v>
      </c>
      <c r="CC93" s="427"/>
      <c r="CD93" s="427"/>
      <c r="CE93" s="160"/>
      <c r="CF93" s="84">
        <v>1</v>
      </c>
      <c r="CG93" s="427"/>
      <c r="CH93" s="427"/>
      <c r="CI93" s="427"/>
      <c r="CJ93" s="427"/>
      <c r="CK93" s="427"/>
      <c r="CL93" s="100">
        <v>1</v>
      </c>
      <c r="CM93" s="99"/>
      <c r="CO93" s="382" t="s">
        <v>350</v>
      </c>
      <c r="CP93" s="130" t="s">
        <v>1772</v>
      </c>
      <c r="CQ93" s="102" t="s">
        <v>29</v>
      </c>
      <c r="CR93" s="102">
        <f t="shared" si="52"/>
        <v>0</v>
      </c>
      <c r="CS93" s="102">
        <f t="shared" si="53"/>
        <v>0</v>
      </c>
      <c r="CT93" s="99"/>
      <c r="CU93" s="22" t="s">
        <v>45</v>
      </c>
      <c r="CV93" s="99"/>
      <c r="CW93" s="99"/>
      <c r="CX93" s="99"/>
      <c r="CY93" s="131" t="s">
        <v>57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 thickTop="1" x14ac:dyDescent="0.4">
      <c r="A94" s="97" t="s">
        <v>52</v>
      </c>
      <c r="B94" s="328" t="s">
        <v>1773</v>
      </c>
      <c r="C94" s="147" t="s">
        <v>93</v>
      </c>
      <c r="D94" s="148">
        <f>0.5*(L94+M94+N94)+O94+Q94+2*(R94+S94)</f>
        <v>7</v>
      </c>
      <c r="E94" s="148">
        <f>L94*0.5+M94*0.5+N94*0.5+O94+P94+Q94+2*(R94+S94+T94)</f>
        <v>7</v>
      </c>
      <c r="F94" s="213"/>
      <c r="G94" s="212" t="s">
        <v>63</v>
      </c>
      <c r="H94" s="329"/>
      <c r="I94" s="329"/>
      <c r="J94" s="191"/>
      <c r="K94" s="205" t="s">
        <v>272</v>
      </c>
      <c r="L94" s="330"/>
      <c r="M94" s="330"/>
      <c r="N94" s="331"/>
      <c r="O94" s="85">
        <v>7</v>
      </c>
      <c r="P94" s="330"/>
      <c r="Q94" s="330"/>
      <c r="R94" s="330"/>
      <c r="S94" s="330"/>
      <c r="T94" s="330"/>
      <c r="U94" s="133">
        <v>1</v>
      </c>
      <c r="V94" s="332"/>
      <c r="AU94" s="97" t="s">
        <v>52</v>
      </c>
      <c r="AV94" s="596" t="s">
        <v>1067</v>
      </c>
      <c r="AW94" s="551" t="s">
        <v>36</v>
      </c>
      <c r="AX94" s="552">
        <f t="shared" ref="AX94" si="58">0.5*(BF94+BG94+BH94)+BI94+BK94+2*(BL94+BM94)</f>
        <v>1.5</v>
      </c>
      <c r="AY94" s="552">
        <f t="shared" ref="AY94" si="59">BF94*0.5+BG94*0.5+BH94*0.5+BI94+BJ94+BK94+2*(BL94+BM94+BN94)</f>
        <v>1.5</v>
      </c>
      <c r="AZ94" s="1795" t="s">
        <v>1774</v>
      </c>
      <c r="BA94" s="1796"/>
      <c r="BB94" s="1796"/>
      <c r="BC94" s="1796"/>
      <c r="BD94" s="1796"/>
      <c r="BE94" s="1797"/>
      <c r="BF94" s="601"/>
      <c r="BG94" s="84">
        <v>3</v>
      </c>
      <c r="BH94" s="601"/>
      <c r="BI94" s="601"/>
      <c r="BJ94" s="601"/>
      <c r="BK94" s="601"/>
      <c r="BL94" s="601"/>
      <c r="BM94" s="601"/>
      <c r="BN94" s="601"/>
      <c r="BO94" s="988">
        <v>1</v>
      </c>
      <c r="BP94" s="601"/>
      <c r="BR94" s="66" t="s">
        <v>38</v>
      </c>
      <c r="BS94" s="67" t="s">
        <v>39</v>
      </c>
      <c r="BT94" s="68" t="s">
        <v>29</v>
      </c>
      <c r="BU94" s="69">
        <f t="shared" si="56"/>
        <v>0</v>
      </c>
      <c r="BV94" s="69">
        <f t="shared" si="57"/>
        <v>0</v>
      </c>
      <c r="BW94" s="70"/>
      <c r="BX94" s="22" t="s">
        <v>40</v>
      </c>
      <c r="BY94" s="71" t="s">
        <v>41</v>
      </c>
      <c r="BZ94" s="72" t="s">
        <v>42</v>
      </c>
      <c r="CA94" s="73"/>
      <c r="CB94" s="74"/>
      <c r="CC94" s="75"/>
      <c r="CD94" s="23"/>
      <c r="CE94" s="23"/>
      <c r="CF94" s="23"/>
      <c r="CG94" s="23"/>
      <c r="CH94" s="23"/>
      <c r="CI94" s="23"/>
      <c r="CJ94" s="23"/>
      <c r="CK94" s="23"/>
      <c r="CL94" s="76">
        <v>7</v>
      </c>
      <c r="CM94" s="77"/>
      <c r="CO94" s="382" t="s">
        <v>350</v>
      </c>
      <c r="CP94" s="138" t="s">
        <v>1775</v>
      </c>
      <c r="CQ94" s="102" t="s">
        <v>29</v>
      </c>
      <c r="CR94" s="102">
        <f t="shared" si="52"/>
        <v>0</v>
      </c>
      <c r="CS94" s="102">
        <f t="shared" si="53"/>
        <v>0</v>
      </c>
      <c r="CT94" s="131"/>
      <c r="CU94" s="225" t="s">
        <v>45</v>
      </c>
      <c r="CV94" s="222"/>
      <c r="CW94" s="99"/>
      <c r="CX94" s="99"/>
      <c r="CY94" s="131" t="s">
        <v>57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211.5" customHeight="1" outlineLevel="1" x14ac:dyDescent="0.25">
      <c r="A95" s="97" t="s">
        <v>52</v>
      </c>
      <c r="B95" s="114" t="s">
        <v>282</v>
      </c>
      <c r="C95" s="68" t="s">
        <v>93</v>
      </c>
      <c r="D95" s="69">
        <f>0.5*(L95+M95+N95)+O95+Q95+2*(R95+S95)</f>
        <v>5</v>
      </c>
      <c r="E95" s="69">
        <f>L95*0.5+M95*0.5+N95*0.5+O95+P95+Q95+2*(R95+S95+T95)</f>
        <v>5</v>
      </c>
      <c r="F95" s="82"/>
      <c r="G95" s="22" t="s">
        <v>233</v>
      </c>
      <c r="H95" s="105"/>
      <c r="I95" s="72" t="s">
        <v>42</v>
      </c>
      <c r="J95" s="187"/>
      <c r="K95" s="23" t="s">
        <v>283</v>
      </c>
      <c r="L95" s="84">
        <v>2</v>
      </c>
      <c r="M95" s="160"/>
      <c r="N95" s="266"/>
      <c r="O95" s="160"/>
      <c r="P95" s="160"/>
      <c r="Q95" s="160"/>
      <c r="R95" s="84">
        <v>2</v>
      </c>
      <c r="S95" s="160"/>
      <c r="T95" s="160"/>
      <c r="U95" s="76">
        <v>1</v>
      </c>
      <c r="V95" s="77"/>
      <c r="AU95" s="284" t="s">
        <v>222</v>
      </c>
      <c r="AV95" s="117" t="s">
        <v>400</v>
      </c>
      <c r="AW95" s="68" t="s">
        <v>36</v>
      </c>
      <c r="AX95" s="69">
        <f>0.5*(BF95+BG95+BH95)+BI95+BK95+2*(BL95+BM95)</f>
        <v>4</v>
      </c>
      <c r="AY95" s="69">
        <f>BF95*0.5+BG95*0.5+BH95*0.5+BI95+BJ95+BK95+2*(BL95+BM95+BN95)</f>
        <v>4</v>
      </c>
      <c r="AZ95" s="22"/>
      <c r="BA95" s="104" t="s">
        <v>68</v>
      </c>
      <c r="BB95" s="145"/>
      <c r="BC95" s="145"/>
      <c r="BD95" s="145"/>
      <c r="BE95" s="172" t="s">
        <v>401</v>
      </c>
      <c r="BF95" s="418"/>
      <c r="BG95" s="418"/>
      <c r="BH95" s="418"/>
      <c r="BI95" s="418"/>
      <c r="BJ95" s="418"/>
      <c r="BK95" s="155"/>
      <c r="BL95" s="240">
        <v>2</v>
      </c>
      <c r="BM95" s="155"/>
      <c r="BN95" s="155"/>
      <c r="BO95" s="96">
        <v>1</v>
      </c>
      <c r="BP95" s="95"/>
      <c r="CO95" s="421" t="s">
        <v>411</v>
      </c>
      <c r="CP95" s="179" t="s">
        <v>1776</v>
      </c>
      <c r="CQ95" s="102" t="s">
        <v>29</v>
      </c>
      <c r="CR95" s="102">
        <f t="shared" si="52"/>
        <v>0.5</v>
      </c>
      <c r="CS95" s="102">
        <f t="shared" si="53"/>
        <v>0.5</v>
      </c>
      <c r="CT95" s="225"/>
      <c r="CU95" s="225" t="s">
        <v>45</v>
      </c>
      <c r="CV95" s="131"/>
      <c r="CW95" s="225"/>
      <c r="CX95" s="131"/>
      <c r="CY95" s="131" t="s">
        <v>57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142">
        <v>1</v>
      </c>
      <c r="DJ95" s="68"/>
    </row>
    <row r="96" spans="1:114" s="363" customFormat="1" ht="161.4" customHeight="1" outlineLevel="1" thickBot="1" x14ac:dyDescent="0.3">
      <c r="AU96" s="284" t="s">
        <v>222</v>
      </c>
      <c r="AV96" s="117" t="s">
        <v>1777</v>
      </c>
      <c r="AW96" s="68" t="s">
        <v>36</v>
      </c>
      <c r="AX96" s="69">
        <f>0.5*(BF96+BG96+BH96)+BI96+BK96+2*(BL96+BM96)</f>
        <v>0</v>
      </c>
      <c r="AY96" s="69">
        <f>BF96*0.5+BG96*0.5+BH96*0.5+BI96+BJ96+BK96+2*(BL96+BM96+BN96)</f>
        <v>0</v>
      </c>
      <c r="AZ96" s="22"/>
      <c r="BA96" s="104" t="s">
        <v>45</v>
      </c>
      <c r="BB96" s="145"/>
      <c r="BC96" s="145"/>
      <c r="BD96" s="110" t="s">
        <v>13</v>
      </c>
      <c r="BE96" s="172" t="s">
        <v>204</v>
      </c>
      <c r="BF96" s="418"/>
      <c r="BG96" s="418"/>
      <c r="BH96" s="418"/>
      <c r="BI96" s="418"/>
      <c r="BJ96" s="418"/>
      <c r="BK96" s="155"/>
      <c r="BL96" s="301"/>
      <c r="BM96" s="155"/>
      <c r="BN96" s="419"/>
      <c r="BO96" s="96">
        <v>1</v>
      </c>
      <c r="BP96" s="95"/>
      <c r="CO96" s="421" t="s">
        <v>411</v>
      </c>
      <c r="CP96" s="391" t="s">
        <v>1778</v>
      </c>
      <c r="CQ96" s="102" t="s">
        <v>29</v>
      </c>
      <c r="CR96" s="102">
        <f t="shared" si="52"/>
        <v>0</v>
      </c>
      <c r="CS96" s="102">
        <f t="shared" si="53"/>
        <v>0</v>
      </c>
      <c r="CT96" s="392"/>
      <c r="CU96" s="393" t="s">
        <v>45</v>
      </c>
      <c r="CV96" s="429"/>
      <c r="CW96" s="394"/>
      <c r="CX96" s="395"/>
      <c r="CY96" s="268" t="s">
        <v>57</v>
      </c>
      <c r="CZ96" s="368"/>
      <c r="DA96" s="368"/>
      <c r="DB96" s="368"/>
      <c r="DC96" s="368"/>
      <c r="DD96" s="368"/>
      <c r="DE96" s="368"/>
      <c r="DF96" s="368"/>
      <c r="DG96" s="368"/>
      <c r="DH96" s="368"/>
      <c r="DI96" s="142">
        <v>1</v>
      </c>
      <c r="DJ96" s="68"/>
    </row>
    <row r="97" spans="24:114" s="363" customFormat="1" ht="206.4" customHeight="1" outlineLevel="1" thickTop="1" thickBot="1" x14ac:dyDescent="0.3">
      <c r="AU97" s="284" t="s">
        <v>222</v>
      </c>
      <c r="AV97" s="114" t="s">
        <v>223</v>
      </c>
      <c r="AW97" s="68" t="s">
        <v>93</v>
      </c>
      <c r="AX97" s="69">
        <f>0.5*(BF97+BG97+BH97)+BI97+BK97+2*(BL97+BM97)</f>
        <v>12</v>
      </c>
      <c r="AY97" s="69">
        <f>BF97*0.5+BG97*0.5+BH97*0.5+BI97+BJ97+BK97+2*(BL97+BM97+BN97)</f>
        <v>18</v>
      </c>
      <c r="AZ97" s="116"/>
      <c r="BA97" s="22" t="s">
        <v>224</v>
      </c>
      <c r="BB97" s="245"/>
      <c r="BC97" s="72" t="s">
        <v>42</v>
      </c>
      <c r="BD97" s="173"/>
      <c r="BE97" s="173" t="s">
        <v>1402</v>
      </c>
      <c r="BF97" s="266"/>
      <c r="BG97" s="266"/>
      <c r="BH97" s="266"/>
      <c r="BI97" s="266"/>
      <c r="BJ97" s="266"/>
      <c r="BK97" s="266"/>
      <c r="BL97" s="84">
        <v>6</v>
      </c>
      <c r="BM97" s="266"/>
      <c r="BN97" s="86">
        <v>3</v>
      </c>
      <c r="BO97" s="96">
        <v>1</v>
      </c>
      <c r="BP97" s="95"/>
      <c r="CO97" s="421" t="s">
        <v>411</v>
      </c>
      <c r="CP97" s="179" t="s">
        <v>1779</v>
      </c>
      <c r="CQ97" s="102" t="s">
        <v>29</v>
      </c>
      <c r="CR97" s="102">
        <f t="shared" si="52"/>
        <v>0</v>
      </c>
      <c r="CS97" s="102">
        <f t="shared" si="53"/>
        <v>0</v>
      </c>
      <c r="CT97" s="225"/>
      <c r="CU97" s="225" t="s">
        <v>45</v>
      </c>
      <c r="CV97" s="225"/>
      <c r="CW97" s="246"/>
      <c r="CX97" s="131"/>
      <c r="CY97" s="131" t="s">
        <v>57</v>
      </c>
      <c r="CZ97" s="314"/>
      <c r="DA97" s="314"/>
      <c r="DB97" s="314"/>
      <c r="DC97" s="314"/>
      <c r="DD97" s="314"/>
      <c r="DE97" s="314"/>
      <c r="DF97" s="314"/>
      <c r="DG97" s="314"/>
      <c r="DH97" s="314"/>
      <c r="DI97" s="142">
        <v>1</v>
      </c>
      <c r="DJ97" s="68"/>
    </row>
    <row r="98" spans="24:114" s="363" customFormat="1" ht="253.5" customHeight="1" outlineLevel="1" thickTop="1" x14ac:dyDescent="0.4">
      <c r="CO98" s="421" t="s">
        <v>411</v>
      </c>
      <c r="CP98" s="178" t="s">
        <v>1780</v>
      </c>
      <c r="CQ98" s="102" t="s">
        <v>29</v>
      </c>
      <c r="CR98" s="102">
        <f t="shared" si="52"/>
        <v>0</v>
      </c>
      <c r="CS98" s="102">
        <f t="shared" si="53"/>
        <v>0</v>
      </c>
      <c r="CT98" s="99"/>
      <c r="CU98" s="22" t="s">
        <v>45</v>
      </c>
      <c r="CV98" s="99"/>
      <c r="CW98" s="99"/>
      <c r="CX98" s="99"/>
      <c r="CY98" s="131" t="s">
        <v>193</v>
      </c>
      <c r="CZ98" s="159"/>
      <c r="DA98" s="159"/>
      <c r="DB98" s="159"/>
      <c r="DC98" s="159"/>
      <c r="DD98" s="159"/>
      <c r="DE98" s="159"/>
      <c r="DF98" s="159"/>
      <c r="DG98" s="159"/>
      <c r="DH98" s="159"/>
      <c r="DI98" s="142">
        <v>1</v>
      </c>
      <c r="DJ98" s="68"/>
    </row>
    <row r="99" spans="24:114" s="363" customFormat="1" ht="220.95" customHeight="1" outlineLevel="1" x14ac:dyDescent="0.25">
      <c r="CO99" s="421" t="s">
        <v>411</v>
      </c>
      <c r="CP99" s="179" t="s">
        <v>1781</v>
      </c>
      <c r="CQ99" s="102" t="s">
        <v>29</v>
      </c>
      <c r="CR99" s="102">
        <f t="shared" si="52"/>
        <v>0</v>
      </c>
      <c r="CS99" s="102">
        <f t="shared" si="53"/>
        <v>0</v>
      </c>
      <c r="CT99" s="225"/>
      <c r="CU99" s="225" t="s">
        <v>45</v>
      </c>
      <c r="CV99" s="225"/>
      <c r="CW99" s="246"/>
      <c r="CX99" s="131"/>
      <c r="CY99" s="131" t="s">
        <v>57</v>
      </c>
      <c r="CZ99" s="314"/>
      <c r="DA99" s="314"/>
      <c r="DB99" s="314"/>
      <c r="DC99" s="314"/>
      <c r="DD99" s="314"/>
      <c r="DE99" s="314"/>
      <c r="DF99" s="314"/>
      <c r="DG99" s="314"/>
      <c r="DH99" s="314"/>
      <c r="DI99" s="142">
        <v>1</v>
      </c>
      <c r="DJ99" s="68"/>
    </row>
    <row r="100" spans="24:114" s="363" customFormat="1" ht="216" customHeight="1" outlineLevel="1" x14ac:dyDescent="0.4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CO100" s="421" t="s">
        <v>411</v>
      </c>
      <c r="CP100" s="179" t="s">
        <v>1782</v>
      </c>
      <c r="CQ100" s="102" t="s">
        <v>29</v>
      </c>
      <c r="CR100" s="102">
        <f t="shared" si="52"/>
        <v>0</v>
      </c>
      <c r="CS100" s="102">
        <f t="shared" si="53"/>
        <v>0</v>
      </c>
      <c r="CT100" s="74"/>
      <c r="CU100" s="225" t="s">
        <v>45</v>
      </c>
      <c r="CV100" s="437"/>
      <c r="CW100" s="74"/>
      <c r="CX100" s="110" t="s">
        <v>13</v>
      </c>
      <c r="CY100" s="131" t="s">
        <v>1783</v>
      </c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142">
        <v>1</v>
      </c>
      <c r="DJ100" s="68"/>
    </row>
    <row r="101" spans="24:114" s="363" customFormat="1" ht="238.95" customHeight="1" outlineLevel="1" x14ac:dyDescent="0.25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CO101" s="421" t="s">
        <v>411</v>
      </c>
      <c r="CP101" s="179" t="s">
        <v>1784</v>
      </c>
      <c r="CQ101" s="102" t="s">
        <v>29</v>
      </c>
      <c r="CR101" s="102">
        <f t="shared" si="52"/>
        <v>0</v>
      </c>
      <c r="CS101" s="102">
        <f t="shared" si="53"/>
        <v>0</v>
      </c>
      <c r="CT101" s="225"/>
      <c r="CU101" s="225" t="s">
        <v>45</v>
      </c>
      <c r="CV101" s="131"/>
      <c r="CW101" s="225"/>
      <c r="CX101" s="222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142">
        <v>1</v>
      </c>
      <c r="DJ101" s="68"/>
    </row>
    <row r="102" spans="24:114" s="363" customFormat="1" ht="166.2" customHeight="1" outlineLevel="1" x14ac:dyDescent="0.25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</row>
    <row r="103" spans="24:114" s="363" customFormat="1" ht="237" customHeight="1" outlineLevel="1" x14ac:dyDescent="0.25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</row>
    <row r="104" spans="24:114" s="363" customFormat="1" ht="187.95" customHeight="1" outlineLevel="1" x14ac:dyDescent="0.25">
      <c r="X104" s="438"/>
    </row>
    <row r="105" spans="24:114" s="363" customFormat="1" ht="160.19999999999999" customHeight="1" outlineLevel="1" x14ac:dyDescent="0.25">
      <c r="X105" s="438"/>
    </row>
    <row r="106" spans="24:114" s="363" customFormat="1" ht="107.4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3.8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38" t="s">
        <v>150</v>
      </c>
      <c r="B115" s="39" t="s">
        <v>431</v>
      </c>
      <c r="C115" s="40" t="s">
        <v>29</v>
      </c>
      <c r="D115" s="41">
        <f t="shared" ref="D115:D122" si="60">0.5*(L115+M115+N115)+O115+Q115+2*(R115+S115)</f>
        <v>0</v>
      </c>
      <c r="E115" s="42">
        <f t="shared" ref="E115:E122" si="61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13</v>
      </c>
      <c r="W115" s="32"/>
      <c r="X115" s="38" t="s">
        <v>143</v>
      </c>
      <c r="Y115" s="39" t="s">
        <v>1785</v>
      </c>
      <c r="Z115" s="40" t="s">
        <v>29</v>
      </c>
      <c r="AA115" s="41">
        <f t="shared" ref="AA115:AA123" si="62">0.5*(AI115+AJ115+AK115)+AL115+AN115+2*(AO115+AP115)</f>
        <v>1</v>
      </c>
      <c r="AB115" s="42">
        <f t="shared" ref="AB115:AB123" si="63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SUMIFS(AI123:AI139,Z123:Z139,Z115)</f>
        <v>2</v>
      </c>
      <c r="AJ115" s="44">
        <f>SUMIFS(AJ123:AJ139,Z123:Z139,Z115)</f>
        <v>0</v>
      </c>
      <c r="AK115" s="44">
        <f>SUMIFS(AK123:AK139,Z123:Z139,Z115)</f>
        <v>0</v>
      </c>
      <c r="AL115" s="44">
        <f>SUMIFS(AL123:AL139,Z123:Z139,Z115)</f>
        <v>0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9</v>
      </c>
      <c r="AT115" s="108"/>
      <c r="AU115" s="38" t="s">
        <v>143</v>
      </c>
      <c r="AV115" s="39" t="s">
        <v>1786</v>
      </c>
      <c r="AW115" s="40" t="s">
        <v>29</v>
      </c>
      <c r="AX115" s="41">
        <f t="shared" ref="AX115:AX125" si="64">0.5*(BF115+BG115+BH115)+BI115+BK115+2*(BL115+BM115)</f>
        <v>5</v>
      </c>
      <c r="AY115" s="42">
        <f t="shared" ref="AY115:AY125" si="65">BF115*0.5+BG115*0.5+BH115*0.5+BI115+BJ115+BK115+2*(BL115+BM115+BN115)</f>
        <v>9</v>
      </c>
      <c r="AZ115" s="43"/>
      <c r="BA115" s="39"/>
      <c r="BB115" s="43"/>
      <c r="BC115" s="43"/>
      <c r="BD115" s="43"/>
      <c r="BE115" s="43"/>
      <c r="BF115" s="44">
        <f>SUMIFS(BF129:BF140,AW129:AW140,AW115)</f>
        <v>0</v>
      </c>
      <c r="BG115" s="44">
        <f>SUMIFS(BG129:BG140,AW129:AW140,AW115)</f>
        <v>0</v>
      </c>
      <c r="BH115" s="44">
        <f>SUMIFS(BH129:BH140,AW129:AW140,AW115)</f>
        <v>0</v>
      </c>
      <c r="BI115" s="44">
        <f>SUMIFS(BI129:BI140,AW129:AW140,AW115)</f>
        <v>5</v>
      </c>
      <c r="BJ115" s="44">
        <f>SUMIFS(BJ129:BJ140,AW129:AW140,AW115)</f>
        <v>0</v>
      </c>
      <c r="BK115" s="44">
        <f>SUMIFS(BK129:BK140,AW129:AW140,AW115)</f>
        <v>0</v>
      </c>
      <c r="BL115" s="44">
        <f>SUMIFS(BL129:BL140,AW129:AW140,AW115)</f>
        <v>0</v>
      </c>
      <c r="BM115" s="44">
        <f>SUMIFS(BM129:BM140,AW129:AW140,AW115)</f>
        <v>0</v>
      </c>
      <c r="BN115" s="44">
        <f>SUMIFS(BN129:BN140,AW129:AW140,AW115)</f>
        <v>2</v>
      </c>
      <c r="BO115" s="45"/>
      <c r="BP115" s="46">
        <f>SUM(BO117:BO138)</f>
        <v>9</v>
      </c>
      <c r="BQ115" s="32"/>
      <c r="BR115" s="38" t="s">
        <v>143</v>
      </c>
      <c r="BS115" s="39" t="s">
        <v>434</v>
      </c>
      <c r="BT115" s="40" t="s">
        <v>29</v>
      </c>
      <c r="BU115" s="41">
        <f>0.5*(CC115+CD115+CE115)+CF115+CH115+2*(CI115+CJ115)</f>
        <v>10</v>
      </c>
      <c r="BV115" s="42">
        <f>CC115*0.5+CD115*0.5+CE115*0.5+CF115+CG115+CH115+2*(CI115+CJ115+CK115)</f>
        <v>12</v>
      </c>
      <c r="BW115" s="43"/>
      <c r="BX115" s="39"/>
      <c r="BY115" s="43"/>
      <c r="BZ115" s="43"/>
      <c r="CA115" s="43"/>
      <c r="CB115" s="43"/>
      <c r="CC115" s="44">
        <f>SUMIFS(CC117:CC138,BT117:BT138,BT115)</f>
        <v>2</v>
      </c>
      <c r="CD115" s="44">
        <f>SUMIFS(CD117:CD138,BT117:BT138,BT115)</f>
        <v>0</v>
      </c>
      <c r="CE115" s="44">
        <f>SUMIFS(CE117:CE138,BT117:BT138,BT115)</f>
        <v>0</v>
      </c>
      <c r="CF115" s="44">
        <f>SUMIFS(CF117:CF138,BT117:BT138,BT115)</f>
        <v>2</v>
      </c>
      <c r="CG115" s="44">
        <f>SUMIFS(CG117:CG138,BT117:BT138,BT115)</f>
        <v>0</v>
      </c>
      <c r="CH115" s="44">
        <f>SUMIFS(CH117:CH138,BT117:BT138,BT115)</f>
        <v>7</v>
      </c>
      <c r="CI115" s="44">
        <f>SUMIFS(CI117:CI138,BT117:BT138,BT115)</f>
        <v>0</v>
      </c>
      <c r="CJ115" s="44">
        <f>SUMIFS(CJ117:CJ138,BT117:BT138,BT115)</f>
        <v>0</v>
      </c>
      <c r="CK115" s="44">
        <f>SUMIFS(CK117:CK138,BT117:BT138,BT115)</f>
        <v>1</v>
      </c>
      <c r="CL115" s="45"/>
      <c r="CM115" s="46">
        <f>SUM(CL117:CL125)</f>
        <v>9</v>
      </c>
      <c r="CN115" s="32"/>
      <c r="CO115" s="38"/>
      <c r="CP115" s="39"/>
      <c r="CQ115" s="40" t="s">
        <v>29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SUM(DI117:DI136)</f>
        <v>0</v>
      </c>
    </row>
    <row r="116" spans="1:114" s="363" customFormat="1" ht="35.4" thickBot="1" x14ac:dyDescent="0.3">
      <c r="A116" s="38" t="s">
        <v>345</v>
      </c>
      <c r="B116" s="451"/>
      <c r="C116" s="40" t="s">
        <v>36</v>
      </c>
      <c r="D116" s="41">
        <f t="shared" si="60"/>
        <v>0</v>
      </c>
      <c r="E116" s="42">
        <f t="shared" si="61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152</v>
      </c>
      <c r="Y116" s="39"/>
      <c r="Z116" s="40" t="s">
        <v>36</v>
      </c>
      <c r="AA116" s="41">
        <f t="shared" si="62"/>
        <v>0</v>
      </c>
      <c r="AB116" s="42">
        <f t="shared" si="63"/>
        <v>0</v>
      </c>
      <c r="AC116" s="39"/>
      <c r="AD116" s="39"/>
      <c r="AE116" s="39"/>
      <c r="AF116" s="39"/>
      <c r="AG116" s="39"/>
      <c r="AH116" s="39"/>
      <c r="AI116" s="44">
        <f>SUMIFS(AI123:AI139,Z123:Z139,Z116)</f>
        <v>0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38" t="s">
        <v>152</v>
      </c>
      <c r="AV116" s="453" t="s">
        <v>1787</v>
      </c>
      <c r="AW116" s="40" t="s">
        <v>36</v>
      </c>
      <c r="AX116" s="41">
        <f t="shared" si="64"/>
        <v>0</v>
      </c>
      <c r="AY116" s="42">
        <f t="shared" si="65"/>
        <v>0</v>
      </c>
      <c r="AZ116" s="39"/>
      <c r="BA116" s="39"/>
      <c r="BB116" s="39"/>
      <c r="BC116" s="39"/>
      <c r="BD116" s="39"/>
      <c r="BE116" s="39"/>
      <c r="BF116" s="44">
        <f>SUMIFS(BF129:BF140,AW129:AW140,AW116)</f>
        <v>0</v>
      </c>
      <c r="BG116" s="44">
        <f>SUMIFS(BG129:BG140,AW129:AW140,AW116)</f>
        <v>0</v>
      </c>
      <c r="BH116" s="44">
        <f>SUMIFS(BH129:BH140,AW129:AW140,AW116)</f>
        <v>0</v>
      </c>
      <c r="BI116" s="44">
        <f>SUMIFS(BI129:BI140,AW129:AW140,AW116)</f>
        <v>0</v>
      </c>
      <c r="BJ116" s="44">
        <f>SUMIFS(BJ129:BJ140,AW129:AW140,AW116)</f>
        <v>0</v>
      </c>
      <c r="BK116" s="44">
        <f>SUMIFS(BK129:BK140,AW129:AW140,AW116)</f>
        <v>0</v>
      </c>
      <c r="BL116" s="44">
        <f>SUMIFS(BL129:BL140,AW129:AW140,AW116)</f>
        <v>0</v>
      </c>
      <c r="BM116" s="44">
        <f>SUMIFS(BM129:BM140,AW129:AW140,AW116)</f>
        <v>0</v>
      </c>
      <c r="BN116" s="44">
        <f>SUMIFS(BN129:BN140,AW129:AW140,AW116)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SUMIFS(CC117:CC138,BT117:BT138,BT116)</f>
        <v>0</v>
      </c>
      <c r="CD116" s="44">
        <f>SUMIFS(CD117:CD138,BT117:BT138,BT116)</f>
        <v>0</v>
      </c>
      <c r="CE116" s="44">
        <f>SUMIFS(CE117:CE138,BT117:BT138,BT116)</f>
        <v>0</v>
      </c>
      <c r="CF116" s="44">
        <f>SUMIFS(CF117:CF138,BT117:BT138,BT116)</f>
        <v>0</v>
      </c>
      <c r="CG116" s="44">
        <f>SUMIFS(CG117:CG138,BT117:BT138,BT116)</f>
        <v>0</v>
      </c>
      <c r="CH116" s="44">
        <f>SUMIFS(CH117:CH138,BT117:BT138,BT116)</f>
        <v>0</v>
      </c>
      <c r="CI116" s="44">
        <f>SUMIFS(CI117:CI138,BT117:BT138,BT116)</f>
        <v>0</v>
      </c>
      <c r="CJ116" s="44">
        <f>SUMIFS(CJ117:CJ138,BT117:BT138,BT116)</f>
        <v>0</v>
      </c>
      <c r="CK116" s="44">
        <f>SUMIFS(CK117:CK138,BT117:BT138,BT116)</f>
        <v>0</v>
      </c>
      <c r="CL116" s="45"/>
      <c r="CM116" s="46"/>
      <c r="CN116" s="36"/>
      <c r="CO116" s="38"/>
      <c r="CP116" s="39"/>
      <c r="CQ116" s="40" t="s">
        <v>36</v>
      </c>
      <c r="CR116" s="41">
        <f>0.5*(CZ116+DA116+DB116)+DC116+DE116+2*(DF116+DG116)</f>
        <v>0</v>
      </c>
      <c r="CS116" s="42">
        <f>CZ116*0.5+DA116*0.5+DB116*0.5+DC116+DD116+DE116+2*(DF116+DG116+DH116)</f>
        <v>0</v>
      </c>
      <c r="CT116" s="39"/>
      <c r="CU116" s="39"/>
      <c r="CV116" s="39"/>
      <c r="CW116" s="39"/>
      <c r="CX116" s="39"/>
      <c r="CY116" s="39"/>
      <c r="CZ116" s="44"/>
      <c r="DA116" s="44"/>
      <c r="DB116" s="44"/>
      <c r="DC116" s="44"/>
      <c r="DD116" s="44"/>
      <c r="DE116" s="44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 x14ac:dyDescent="0.35">
      <c r="A117" s="97" t="s">
        <v>52</v>
      </c>
      <c r="B117" s="116" t="s">
        <v>438</v>
      </c>
      <c r="C117" s="68" t="s">
        <v>29</v>
      </c>
      <c r="D117" s="69">
        <f t="shared" si="60"/>
        <v>1.5</v>
      </c>
      <c r="E117" s="69">
        <f t="shared" si="61"/>
        <v>1.5</v>
      </c>
      <c r="F117" s="70"/>
      <c r="G117" s="22" t="s">
        <v>45</v>
      </c>
      <c r="H117" s="70"/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1788</v>
      </c>
      <c r="Z117" s="102" t="s">
        <v>29</v>
      </c>
      <c r="AA117" s="102">
        <f t="shared" si="62"/>
        <v>8</v>
      </c>
      <c r="AB117" s="102">
        <f t="shared" si="63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270" t="s">
        <v>208</v>
      </c>
      <c r="AV117" s="458" t="s">
        <v>1790</v>
      </c>
      <c r="AW117" s="102" t="s">
        <v>29</v>
      </c>
      <c r="AX117" s="102">
        <f t="shared" si="64"/>
        <v>1</v>
      </c>
      <c r="AY117" s="102">
        <f t="shared" si="65"/>
        <v>3</v>
      </c>
      <c r="AZ117" s="459"/>
      <c r="BA117" s="205" t="s">
        <v>45</v>
      </c>
      <c r="BB117" s="459"/>
      <c r="BC117" s="459"/>
      <c r="BD117" s="459"/>
      <c r="BE117" s="205" t="s">
        <v>588</v>
      </c>
      <c r="BF117" s="368"/>
      <c r="BG117" s="368"/>
      <c r="BH117" s="368"/>
      <c r="BI117" s="368"/>
      <c r="BJ117" s="368"/>
      <c r="BK117" s="460">
        <v>1</v>
      </c>
      <c r="BL117" s="368"/>
      <c r="BM117" s="368"/>
      <c r="BN117" s="86">
        <v>1</v>
      </c>
      <c r="BO117" s="96">
        <v>1</v>
      </c>
      <c r="BP117" s="95"/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5" si="66">0.5*(CC117+CD117+CE117)+CF117+CH117+2*(CI117+CJ117)</f>
        <v>6</v>
      </c>
      <c r="BV117" s="102">
        <f t="shared" ref="BV117:BV125" si="67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</row>
    <row r="118" spans="1:114" s="108" customFormat="1" ht="208.2" customHeight="1" outlineLevel="1" thickTop="1" thickBot="1" x14ac:dyDescent="0.35">
      <c r="A118" s="97" t="s">
        <v>52</v>
      </c>
      <c r="B118" s="117" t="s">
        <v>447</v>
      </c>
      <c r="C118" s="68" t="s">
        <v>29</v>
      </c>
      <c r="D118" s="69">
        <f t="shared" si="60"/>
        <v>2</v>
      </c>
      <c r="E118" s="69">
        <f t="shared" si="61"/>
        <v>2</v>
      </c>
      <c r="F118" s="103"/>
      <c r="G118" s="22" t="s">
        <v>68</v>
      </c>
      <c r="H118" s="22"/>
      <c r="I118" s="103"/>
      <c r="J118" s="73"/>
      <c r="K118" s="23" t="s">
        <v>448</v>
      </c>
      <c r="L118" s="155"/>
      <c r="M118" s="461"/>
      <c r="N118" s="155"/>
      <c r="O118" s="155"/>
      <c r="P118" s="155"/>
      <c r="Q118" s="155"/>
      <c r="R118" s="84">
        <v>1</v>
      </c>
      <c r="S118" s="155"/>
      <c r="T118" s="155"/>
      <c r="U118" s="76">
        <v>1</v>
      </c>
      <c r="V118" s="74"/>
      <c r="X118" s="1172" t="s">
        <v>208</v>
      </c>
      <c r="Y118" s="138" t="s">
        <v>1793</v>
      </c>
      <c r="Z118" s="102" t="s">
        <v>29</v>
      </c>
      <c r="AA118" s="69">
        <f t="shared" si="62"/>
        <v>1</v>
      </c>
      <c r="AB118" s="69">
        <f t="shared" si="63"/>
        <v>2</v>
      </c>
      <c r="AC118" s="463"/>
      <c r="AD118" s="464" t="s">
        <v>68</v>
      </c>
      <c r="AE118" s="464"/>
      <c r="AF118" s="464"/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70" t="s">
        <v>208</v>
      </c>
      <c r="AV118" s="98" t="s">
        <v>1794</v>
      </c>
      <c r="AW118" s="102" t="s">
        <v>29</v>
      </c>
      <c r="AX118" s="102">
        <f t="shared" si="64"/>
        <v>1</v>
      </c>
      <c r="AY118" s="102">
        <f t="shared" si="65"/>
        <v>1</v>
      </c>
      <c r="AZ118" s="425"/>
      <c r="BA118" s="124" t="s">
        <v>77</v>
      </c>
      <c r="BB118" s="939" t="s">
        <v>50</v>
      </c>
      <c r="BC118" s="72" t="s">
        <v>42</v>
      </c>
      <c r="BD118" s="425"/>
      <c r="BE118" s="131" t="s">
        <v>1795</v>
      </c>
      <c r="BF118" s="276">
        <v>1</v>
      </c>
      <c r="BG118" s="254">
        <v>1</v>
      </c>
      <c r="BH118" s="428"/>
      <c r="BI118" s="427"/>
      <c r="BJ118" s="427"/>
      <c r="BK118" s="427"/>
      <c r="BL118" s="427"/>
      <c r="BM118" s="427"/>
      <c r="BN118" s="427"/>
      <c r="BO118" s="96">
        <v>1</v>
      </c>
      <c r="BP118" s="95"/>
      <c r="BR118" s="421" t="s">
        <v>411</v>
      </c>
      <c r="BS118" s="179" t="s">
        <v>1796</v>
      </c>
      <c r="BT118" s="102" t="s">
        <v>29</v>
      </c>
      <c r="BU118" s="102">
        <f t="shared" si="66"/>
        <v>1</v>
      </c>
      <c r="BV118" s="102">
        <f t="shared" si="67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</row>
    <row r="119" spans="1:114" s="108" customFormat="1" ht="217.2" customHeight="1" outlineLevel="1" thickTop="1" thickBot="1" x14ac:dyDescent="0.35">
      <c r="A119" s="97" t="s">
        <v>52</v>
      </c>
      <c r="B119" s="387" t="s">
        <v>455</v>
      </c>
      <c r="C119" s="68" t="s">
        <v>29</v>
      </c>
      <c r="D119" s="69">
        <f t="shared" si="60"/>
        <v>3.5</v>
      </c>
      <c r="E119" s="69">
        <f t="shared" si="61"/>
        <v>5.5</v>
      </c>
      <c r="F119" s="22"/>
      <c r="G119" s="22" t="s">
        <v>63</v>
      </c>
      <c r="H119" s="118"/>
      <c r="I119" s="118"/>
      <c r="J119" s="173"/>
      <c r="K119" s="173"/>
      <c r="L119" s="84">
        <v>1</v>
      </c>
      <c r="M119" s="155"/>
      <c r="N119" s="155"/>
      <c r="O119" s="84">
        <v>1</v>
      </c>
      <c r="P119" s="155"/>
      <c r="Q119" s="155"/>
      <c r="R119" s="84">
        <v>1</v>
      </c>
      <c r="S119" s="360"/>
      <c r="T119" s="86">
        <v>1</v>
      </c>
      <c r="U119" s="156">
        <v>1</v>
      </c>
      <c r="V119" s="77"/>
      <c r="X119" s="1172" t="s">
        <v>208</v>
      </c>
      <c r="Y119" s="138" t="s">
        <v>1797</v>
      </c>
      <c r="Z119" s="102" t="s">
        <v>29</v>
      </c>
      <c r="AA119" s="69">
        <f t="shared" si="62"/>
        <v>1</v>
      </c>
      <c r="AB119" s="69">
        <f t="shared" si="63"/>
        <v>2</v>
      </c>
      <c r="AC119" s="244"/>
      <c r="AD119" s="225" t="s">
        <v>68</v>
      </c>
      <c r="AE119" s="467"/>
      <c r="AF119" s="246"/>
      <c r="AG119" s="222"/>
      <c r="AH119" s="131" t="s">
        <v>1681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208</v>
      </c>
      <c r="AV119" s="256" t="s">
        <v>1798</v>
      </c>
      <c r="AW119" s="102" t="s">
        <v>29</v>
      </c>
      <c r="AX119" s="102">
        <f t="shared" si="64"/>
        <v>2</v>
      </c>
      <c r="AY119" s="102">
        <f t="shared" si="65"/>
        <v>2</v>
      </c>
      <c r="AZ119" s="171"/>
      <c r="BA119" s="22" t="s">
        <v>68</v>
      </c>
      <c r="BB119" s="172"/>
      <c r="BC119" s="734"/>
      <c r="BD119" s="24"/>
      <c r="BE119" s="23" t="s">
        <v>452</v>
      </c>
      <c r="BF119" s="169"/>
      <c r="BG119" s="84">
        <v>2</v>
      </c>
      <c r="BH119" s="360"/>
      <c r="BI119" s="86">
        <v>1</v>
      </c>
      <c r="BJ119" s="468"/>
      <c r="BK119" s="169"/>
      <c r="BL119" s="169"/>
      <c r="BM119" s="169"/>
      <c r="BN119" s="155"/>
      <c r="BO119" s="96">
        <v>1</v>
      </c>
      <c r="BP119" s="95"/>
      <c r="BR119" s="421" t="s">
        <v>411</v>
      </c>
      <c r="BS119" s="1173" t="s">
        <v>1799</v>
      </c>
      <c r="BT119" s="102" t="s">
        <v>29</v>
      </c>
      <c r="BU119" s="102">
        <f t="shared" si="66"/>
        <v>2</v>
      </c>
      <c r="BV119" s="102">
        <f t="shared" si="67"/>
        <v>4</v>
      </c>
      <c r="BW119" s="469"/>
      <c r="BX119" s="124" t="s">
        <v>77</v>
      </c>
      <c r="BY119" s="125" t="s">
        <v>50</v>
      </c>
      <c r="BZ119" s="469"/>
      <c r="CA119" s="470"/>
      <c r="CB119" s="471" t="s">
        <v>1681</v>
      </c>
      <c r="CC119" s="1174"/>
      <c r="CD119" s="403"/>
      <c r="CE119" s="403"/>
      <c r="CF119" s="252">
        <v>2</v>
      </c>
      <c r="CG119" s="403"/>
      <c r="CH119" s="403"/>
      <c r="CI119" s="403"/>
      <c r="CJ119" s="1175"/>
      <c r="CK119" s="370">
        <v>1</v>
      </c>
      <c r="CL119" s="1170">
        <v>1</v>
      </c>
      <c r="CM119" s="99"/>
    </row>
    <row r="120" spans="1:114" s="108" customFormat="1" ht="239.4" customHeight="1" outlineLevel="1" thickTop="1" thickBot="1" x14ac:dyDescent="0.45">
      <c r="A120" s="97" t="s">
        <v>52</v>
      </c>
      <c r="B120" s="117" t="s">
        <v>460</v>
      </c>
      <c r="C120" s="68" t="s">
        <v>29</v>
      </c>
      <c r="D120" s="69">
        <f t="shared" si="60"/>
        <v>0</v>
      </c>
      <c r="E120" s="69">
        <f t="shared" si="61"/>
        <v>0</v>
      </c>
      <c r="F120" s="70"/>
      <c r="G120" s="22" t="s">
        <v>63</v>
      </c>
      <c r="H120" s="70"/>
      <c r="I120" s="119" t="s">
        <v>42</v>
      </c>
      <c r="J120" s="73"/>
      <c r="K120" s="23" t="s">
        <v>461</v>
      </c>
      <c r="L120" s="155"/>
      <c r="M120" s="155"/>
      <c r="N120" s="155"/>
      <c r="O120" s="155"/>
      <c r="P120" s="155"/>
      <c r="Q120" s="155"/>
      <c r="R120" s="155"/>
      <c r="S120" s="155"/>
      <c r="T120" s="155"/>
      <c r="U120" s="76">
        <v>1</v>
      </c>
      <c r="V120" s="190"/>
      <c r="X120" s="270" t="s">
        <v>208</v>
      </c>
      <c r="Y120" s="179" t="s">
        <v>1800</v>
      </c>
      <c r="Z120" s="102" t="s">
        <v>29</v>
      </c>
      <c r="AA120" s="69">
        <f t="shared" si="62"/>
        <v>0</v>
      </c>
      <c r="AB120" s="69">
        <f t="shared" si="63"/>
        <v>0</v>
      </c>
      <c r="AC120" s="257"/>
      <c r="AD120" s="225" t="s">
        <v>45</v>
      </c>
      <c r="AE120" s="225"/>
      <c r="AF120" s="72" t="s">
        <v>42</v>
      </c>
      <c r="AG120" s="178"/>
      <c r="AH120" s="23" t="s">
        <v>856</v>
      </c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1170">
        <v>1</v>
      </c>
      <c r="AS120" s="107"/>
      <c r="AU120" s="270" t="s">
        <v>208</v>
      </c>
      <c r="AV120" s="82" t="s">
        <v>1801</v>
      </c>
      <c r="AW120" s="102" t="s">
        <v>29</v>
      </c>
      <c r="AX120" s="102">
        <f t="shared" si="64"/>
        <v>0</v>
      </c>
      <c r="AY120" s="102">
        <f t="shared" si="65"/>
        <v>2</v>
      </c>
      <c r="AZ120" s="434"/>
      <c r="BA120" s="23" t="s">
        <v>45</v>
      </c>
      <c r="BB120" s="432"/>
      <c r="BC120" s="72" t="s">
        <v>42</v>
      </c>
      <c r="BD120" s="82"/>
      <c r="BE120" s="23" t="s">
        <v>1802</v>
      </c>
      <c r="BF120" s="427"/>
      <c r="BG120" s="427"/>
      <c r="BH120" s="427"/>
      <c r="BI120" s="427"/>
      <c r="BJ120" s="427"/>
      <c r="BK120" s="427"/>
      <c r="BL120" s="427"/>
      <c r="BM120" s="427"/>
      <c r="BN120" s="86">
        <v>1</v>
      </c>
      <c r="BO120" s="96">
        <v>1</v>
      </c>
      <c r="BP120" s="95"/>
      <c r="BR120" s="421" t="s">
        <v>411</v>
      </c>
      <c r="BS120" s="1176" t="s">
        <v>1803</v>
      </c>
      <c r="BT120" s="102" t="s">
        <v>29</v>
      </c>
      <c r="BU120" s="102">
        <f t="shared" si="66"/>
        <v>0</v>
      </c>
      <c r="BV120" s="102">
        <f t="shared" si="67"/>
        <v>0</v>
      </c>
      <c r="BW120" s="473"/>
      <c r="BX120" s="212" t="s">
        <v>45</v>
      </c>
      <c r="BY120" s="99"/>
      <c r="BZ120" s="99"/>
      <c r="CA120" s="473"/>
      <c r="CB120" s="23" t="s">
        <v>57</v>
      </c>
      <c r="CC120" s="474"/>
      <c r="CD120" s="474"/>
      <c r="CE120" s="474"/>
      <c r="CF120" s="474"/>
      <c r="CG120" s="474"/>
      <c r="CH120" s="474"/>
      <c r="CI120" s="474"/>
      <c r="CJ120" s="474"/>
      <c r="CK120" s="474"/>
      <c r="CL120" s="100">
        <v>1</v>
      </c>
      <c r="CM120" s="99"/>
      <c r="CN120" s="36"/>
    </row>
    <row r="121" spans="1:114" s="108" customFormat="1" ht="231" customHeight="1" outlineLevel="1" thickTop="1" thickBot="1" x14ac:dyDescent="0.45">
      <c r="A121" s="97" t="s">
        <v>52</v>
      </c>
      <c r="B121" s="387" t="s">
        <v>466</v>
      </c>
      <c r="C121" s="102" t="s">
        <v>29</v>
      </c>
      <c r="D121" s="69">
        <f t="shared" si="60"/>
        <v>0</v>
      </c>
      <c r="E121" s="69">
        <f t="shared" si="61"/>
        <v>0</v>
      </c>
      <c r="F121" s="82"/>
      <c r="G121" s="22" t="s">
        <v>63</v>
      </c>
      <c r="H121" s="105"/>
      <c r="I121" s="127"/>
      <c r="J121" s="187"/>
      <c r="K121" s="140" t="s">
        <v>467</v>
      </c>
      <c r="L121" s="302"/>
      <c r="M121" s="302"/>
      <c r="N121" s="302"/>
      <c r="O121" s="302"/>
      <c r="P121" s="302"/>
      <c r="Q121" s="302"/>
      <c r="R121" s="302"/>
      <c r="S121" s="302"/>
      <c r="T121" s="302"/>
      <c r="U121" s="76">
        <v>1</v>
      </c>
      <c r="V121" s="77"/>
      <c r="X121" s="270" t="s">
        <v>208</v>
      </c>
      <c r="Y121" s="623" t="s">
        <v>1804</v>
      </c>
      <c r="Z121" s="102" t="s">
        <v>29</v>
      </c>
      <c r="AA121" s="69">
        <f t="shared" si="62"/>
        <v>0</v>
      </c>
      <c r="AB121" s="69">
        <f t="shared" si="63"/>
        <v>0</v>
      </c>
      <c r="AC121" s="257"/>
      <c r="AD121" s="124" t="s">
        <v>77</v>
      </c>
      <c r="AE121" s="939" t="s">
        <v>50</v>
      </c>
      <c r="AF121" s="72" t="s">
        <v>42</v>
      </c>
      <c r="AG121" s="178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208</v>
      </c>
      <c r="AV121" s="475" t="s">
        <v>1805</v>
      </c>
      <c r="AW121" s="102" t="s">
        <v>29</v>
      </c>
      <c r="AX121" s="102">
        <f t="shared" si="64"/>
        <v>2</v>
      </c>
      <c r="AY121" s="102">
        <f t="shared" si="65"/>
        <v>2</v>
      </c>
      <c r="AZ121" s="349"/>
      <c r="BA121" s="22" t="s">
        <v>45</v>
      </c>
      <c r="BB121" s="446"/>
      <c r="BC121" s="70"/>
      <c r="BD121" s="70"/>
      <c r="BE121" s="23" t="s">
        <v>96</v>
      </c>
      <c r="BF121" s="160"/>
      <c r="BG121" s="160"/>
      <c r="BH121" s="160"/>
      <c r="BI121" s="160"/>
      <c r="BJ121" s="160"/>
      <c r="BK121" s="476"/>
      <c r="BL121" s="128">
        <v>1</v>
      </c>
      <c r="BM121" s="160"/>
      <c r="BN121" s="160"/>
      <c r="BO121" s="96">
        <v>1</v>
      </c>
      <c r="BP121" s="95"/>
      <c r="BR121" s="421" t="s">
        <v>411</v>
      </c>
      <c r="BS121" s="130" t="s">
        <v>1806</v>
      </c>
      <c r="BT121" s="102" t="s">
        <v>29</v>
      </c>
      <c r="BU121" s="102">
        <f t="shared" si="66"/>
        <v>0</v>
      </c>
      <c r="BV121" s="102">
        <f t="shared" si="67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</row>
    <row r="122" spans="1:114" s="108" customFormat="1" ht="247.2" customHeight="1" outlineLevel="1" thickTop="1" thickBot="1" x14ac:dyDescent="0.45">
      <c r="A122" s="97" t="s">
        <v>52</v>
      </c>
      <c r="B122" s="117" t="s">
        <v>1807</v>
      </c>
      <c r="C122" s="102" t="s">
        <v>29</v>
      </c>
      <c r="D122" s="69">
        <f t="shared" si="60"/>
        <v>2</v>
      </c>
      <c r="E122" s="69">
        <f t="shared" si="61"/>
        <v>4</v>
      </c>
      <c r="F122" s="103"/>
      <c r="G122" s="22" t="s">
        <v>45</v>
      </c>
      <c r="H122" s="22"/>
      <c r="I122" s="103"/>
      <c r="J122" s="73"/>
      <c r="K122" s="23" t="s">
        <v>473</v>
      </c>
      <c r="L122" s="144"/>
      <c r="M122" s="155"/>
      <c r="N122" s="155"/>
      <c r="O122" s="84">
        <v>2</v>
      </c>
      <c r="P122" s="155"/>
      <c r="Q122" s="155"/>
      <c r="R122" s="144"/>
      <c r="S122" s="360"/>
      <c r="T122" s="86">
        <v>1</v>
      </c>
      <c r="U122" s="156">
        <v>1</v>
      </c>
      <c r="V122" s="74"/>
      <c r="X122" s="270" t="s">
        <v>208</v>
      </c>
      <c r="Y122" s="179" t="s">
        <v>468</v>
      </c>
      <c r="Z122" s="102" t="s">
        <v>29</v>
      </c>
      <c r="AA122" s="69">
        <f t="shared" si="62"/>
        <v>0</v>
      </c>
      <c r="AB122" s="69">
        <f t="shared" si="63"/>
        <v>0</v>
      </c>
      <c r="AC122" s="257"/>
      <c r="AD122" s="225" t="s">
        <v>45</v>
      </c>
      <c r="AE122" s="225"/>
      <c r="AF122" s="246"/>
      <c r="AG122" s="477"/>
      <c r="AH122" s="23" t="s">
        <v>856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270" t="s">
        <v>208</v>
      </c>
      <c r="AV122" s="478" t="s">
        <v>1808</v>
      </c>
      <c r="AW122" s="479" t="s">
        <v>29</v>
      </c>
      <c r="AX122" s="479">
        <f t="shared" si="64"/>
        <v>1</v>
      </c>
      <c r="AY122" s="479">
        <f t="shared" si="65"/>
        <v>3</v>
      </c>
      <c r="AZ122" s="480"/>
      <c r="BA122" s="197" t="s">
        <v>45</v>
      </c>
      <c r="BB122" s="481"/>
      <c r="BC122" s="243"/>
      <c r="BD122" s="243"/>
      <c r="BE122" s="238" t="s">
        <v>470</v>
      </c>
      <c r="BF122" s="482"/>
      <c r="BG122" s="482"/>
      <c r="BH122" s="419"/>
      <c r="BI122" s="483">
        <v>1</v>
      </c>
      <c r="BJ122" s="482"/>
      <c r="BK122" s="482"/>
      <c r="BL122" s="419"/>
      <c r="BM122" s="482"/>
      <c r="BN122" s="86">
        <v>1</v>
      </c>
      <c r="BO122" s="96">
        <v>1</v>
      </c>
      <c r="BP122" s="95"/>
      <c r="BR122" s="421" t="s">
        <v>411</v>
      </c>
      <c r="BS122" s="130" t="s">
        <v>1809</v>
      </c>
      <c r="BT122" s="102" t="s">
        <v>29</v>
      </c>
      <c r="BU122" s="102">
        <f t="shared" si="66"/>
        <v>0</v>
      </c>
      <c r="BV122" s="102">
        <f t="shared" si="67"/>
        <v>0</v>
      </c>
      <c r="BW122" s="99"/>
      <c r="BX122" s="22" t="s">
        <v>45</v>
      </c>
      <c r="BY122" s="99"/>
      <c r="BZ122" s="99"/>
      <c r="CA122" s="99"/>
      <c r="CB122" s="23" t="s">
        <v>57</v>
      </c>
      <c r="CC122" s="159"/>
      <c r="CD122" s="159"/>
      <c r="CE122" s="159"/>
      <c r="CF122" s="159"/>
      <c r="CG122" s="159"/>
      <c r="CH122" s="159"/>
      <c r="CI122" s="159"/>
      <c r="CJ122" s="159"/>
      <c r="CK122" s="159"/>
      <c r="CL122" s="100">
        <v>1</v>
      </c>
      <c r="CM122" s="99"/>
      <c r="CN122" s="36"/>
    </row>
    <row r="123" spans="1:114" s="108" customFormat="1" ht="226.2" customHeight="1" outlineLevel="1" thickTop="1" thickBot="1" x14ac:dyDescent="0.45">
      <c r="A123" s="97" t="s">
        <v>52</v>
      </c>
      <c r="B123" s="117" t="s">
        <v>288</v>
      </c>
      <c r="C123" s="68" t="s">
        <v>29</v>
      </c>
      <c r="D123" s="69">
        <f t="shared" ref="D123:D129" si="68">0.5*(L123+M123+N123)+O123+Q123+2*(R123+S123)</f>
        <v>1</v>
      </c>
      <c r="E123" s="69">
        <f t="shared" ref="E123:E129" si="69">L123*0.5+M123*0.5+N123*0.5+O123+P123+Q123+2*(R123+S123+T123)</f>
        <v>1</v>
      </c>
      <c r="F123" s="82"/>
      <c r="G123" s="22" t="s">
        <v>68</v>
      </c>
      <c r="H123" s="22"/>
      <c r="I123" s="103"/>
      <c r="J123" s="173"/>
      <c r="K123" s="173" t="s">
        <v>57</v>
      </c>
      <c r="L123" s="83"/>
      <c r="M123" s="83"/>
      <c r="N123" s="83"/>
      <c r="O123" s="84">
        <v>1</v>
      </c>
      <c r="P123" s="83"/>
      <c r="Q123" s="83"/>
      <c r="R123" s="83"/>
      <c r="S123" s="83"/>
      <c r="T123" s="83"/>
      <c r="U123" s="76">
        <v>1</v>
      </c>
      <c r="V123" s="347"/>
      <c r="X123" s="239" t="s">
        <v>173</v>
      </c>
      <c r="Y123" s="179" t="s">
        <v>481</v>
      </c>
      <c r="Z123" s="68" t="s">
        <v>29</v>
      </c>
      <c r="AA123" s="69">
        <f t="shared" si="62"/>
        <v>0</v>
      </c>
      <c r="AB123" s="69">
        <f t="shared" si="63"/>
        <v>0</v>
      </c>
      <c r="AC123" s="171"/>
      <c r="AD123" s="22" t="s">
        <v>63</v>
      </c>
      <c r="AE123" s="3"/>
      <c r="AF123" s="74"/>
      <c r="AG123" s="27"/>
      <c r="AH123" s="23" t="s">
        <v>856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1170">
        <v>1</v>
      </c>
      <c r="AS123" s="77"/>
      <c r="AU123" s="270" t="s">
        <v>208</v>
      </c>
      <c r="AV123" s="490" t="s">
        <v>1810</v>
      </c>
      <c r="AW123" s="102" t="s">
        <v>29</v>
      </c>
      <c r="AX123" s="102">
        <f t="shared" si="64"/>
        <v>2.5</v>
      </c>
      <c r="AY123" s="102">
        <f t="shared" si="65"/>
        <v>2.5</v>
      </c>
      <c r="AZ123" s="491"/>
      <c r="BA123" s="152" t="s">
        <v>45</v>
      </c>
      <c r="BB123" s="491"/>
      <c r="BC123" s="491"/>
      <c r="BD123" s="491"/>
      <c r="BE123" s="152" t="s">
        <v>476</v>
      </c>
      <c r="BF123" s="492"/>
      <c r="BG123" s="492"/>
      <c r="BH123" s="128">
        <v>1</v>
      </c>
      <c r="BI123" s="492"/>
      <c r="BJ123" s="492"/>
      <c r="BK123" s="492"/>
      <c r="BL123" s="492"/>
      <c r="BM123" s="128">
        <v>1</v>
      </c>
      <c r="BN123" s="493"/>
      <c r="BO123" s="1177">
        <v>1</v>
      </c>
      <c r="BP123" s="95"/>
      <c r="BR123" s="421" t="s">
        <v>411</v>
      </c>
      <c r="BS123" s="179" t="s">
        <v>1811</v>
      </c>
      <c r="BT123" s="102" t="s">
        <v>29</v>
      </c>
      <c r="BU123" s="102">
        <f t="shared" si="66"/>
        <v>1</v>
      </c>
      <c r="BV123" s="102">
        <f t="shared" si="67"/>
        <v>1</v>
      </c>
      <c r="BW123" s="225"/>
      <c r="BX123" s="225" t="s">
        <v>68</v>
      </c>
      <c r="BY123" s="225"/>
      <c r="BZ123" s="246"/>
      <c r="CA123" s="131"/>
      <c r="CB123" s="131" t="s">
        <v>1812</v>
      </c>
      <c r="CC123" s="128">
        <v>2</v>
      </c>
      <c r="CD123" s="314"/>
      <c r="CE123" s="314"/>
      <c r="CF123" s="314"/>
      <c r="CG123" s="314"/>
      <c r="CH123" s="314"/>
      <c r="CI123" s="314"/>
      <c r="CJ123" s="314"/>
      <c r="CK123" s="314"/>
      <c r="CL123" s="100">
        <v>1</v>
      </c>
      <c r="CM123" s="99"/>
    </row>
    <row r="124" spans="1:114" s="108" customFormat="1" ht="209.4" customHeight="1" outlineLevel="1" x14ac:dyDescent="0.4">
      <c r="A124" s="97" t="s">
        <v>52</v>
      </c>
      <c r="B124" s="116" t="s">
        <v>296</v>
      </c>
      <c r="C124" s="68" t="s">
        <v>36</v>
      </c>
      <c r="D124" s="69">
        <f t="shared" si="68"/>
        <v>2</v>
      </c>
      <c r="E124" s="69">
        <f t="shared" si="69"/>
        <v>2</v>
      </c>
      <c r="F124" s="82"/>
      <c r="G124" s="22" t="s">
        <v>68</v>
      </c>
      <c r="H124" s="103"/>
      <c r="I124" s="103"/>
      <c r="J124" s="82"/>
      <c r="K124" s="23" t="s">
        <v>57</v>
      </c>
      <c r="L124" s="351"/>
      <c r="M124" s="351"/>
      <c r="N124" s="351"/>
      <c r="O124" s="351"/>
      <c r="P124" s="351"/>
      <c r="Q124" s="351"/>
      <c r="R124" s="84">
        <v>1</v>
      </c>
      <c r="S124" s="351"/>
      <c r="T124" s="351"/>
      <c r="U124" s="76">
        <v>1</v>
      </c>
      <c r="V124" s="347"/>
      <c r="X124" s="415" t="s">
        <v>380</v>
      </c>
      <c r="Y124" s="496" t="s">
        <v>1813</v>
      </c>
      <c r="Z124" s="102" t="s">
        <v>29</v>
      </c>
      <c r="AA124" s="102">
        <f>0.5*(AI124+AJ124+AK124)+AL124+AN124+2*(AO124+AP124)</f>
        <v>0</v>
      </c>
      <c r="AB124" s="102">
        <f>AI124*0.5+AJ124*0.5+AK124*0.5+AL124+AM124+AN124+2*(AO124+AP124+AQ124)</f>
        <v>0</v>
      </c>
      <c r="AC124" s="351"/>
      <c r="AD124" s="22" t="s">
        <v>68</v>
      </c>
      <c r="AE124" s="172"/>
      <c r="AF124" s="72" t="s">
        <v>42</v>
      </c>
      <c r="AG124" s="82"/>
      <c r="AH124" s="23" t="s">
        <v>493</v>
      </c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170">
        <v>1</v>
      </c>
      <c r="AS124" s="77"/>
      <c r="AU124" s="270" t="s">
        <v>208</v>
      </c>
      <c r="AV124" s="178" t="s">
        <v>1814</v>
      </c>
      <c r="AW124" s="102" t="s">
        <v>29</v>
      </c>
      <c r="AX124" s="102">
        <f t="shared" si="64"/>
        <v>0</v>
      </c>
      <c r="AY124" s="102">
        <f t="shared" si="65"/>
        <v>0</v>
      </c>
      <c r="AZ124" s="99"/>
      <c r="BA124" s="22" t="s">
        <v>45</v>
      </c>
      <c r="BB124" s="99"/>
      <c r="BC124" s="99"/>
      <c r="BD124" s="99"/>
      <c r="BE124" s="23" t="s">
        <v>96</v>
      </c>
      <c r="BF124" s="159"/>
      <c r="BG124" s="159"/>
      <c r="BH124" s="159"/>
      <c r="BI124" s="159"/>
      <c r="BJ124" s="671"/>
      <c r="BK124" s="159"/>
      <c r="BL124" s="159"/>
      <c r="BM124" s="159"/>
      <c r="BN124" s="369"/>
      <c r="BO124" s="96">
        <v>1</v>
      </c>
      <c r="BP124" s="95"/>
      <c r="BR124" s="421" t="s">
        <v>411</v>
      </c>
      <c r="BS124" s="497" t="s">
        <v>1815</v>
      </c>
      <c r="BT124" s="102" t="s">
        <v>29</v>
      </c>
      <c r="BU124" s="102">
        <f t="shared" si="66"/>
        <v>0</v>
      </c>
      <c r="BV124" s="102">
        <f t="shared" si="67"/>
        <v>0</v>
      </c>
      <c r="BW124" s="498"/>
      <c r="BX124" s="498"/>
      <c r="BY124" s="471"/>
      <c r="BZ124" s="469"/>
      <c r="CA124" s="470"/>
      <c r="CB124" s="23" t="s">
        <v>57</v>
      </c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100">
        <v>1</v>
      </c>
      <c r="CM124" s="99"/>
    </row>
    <row r="125" spans="1:114" s="108" customFormat="1" ht="207.6" customHeight="1" outlineLevel="1" thickBot="1" x14ac:dyDescent="0.35">
      <c r="A125" s="97" t="s">
        <v>52</v>
      </c>
      <c r="B125" s="116" t="s">
        <v>303</v>
      </c>
      <c r="C125" s="68" t="s">
        <v>36</v>
      </c>
      <c r="D125" s="69">
        <f t="shared" si="68"/>
        <v>4</v>
      </c>
      <c r="E125" s="69">
        <f t="shared" si="69"/>
        <v>4</v>
      </c>
      <c r="F125" s="104"/>
      <c r="G125" s="104" t="s">
        <v>68</v>
      </c>
      <c r="H125" s="104"/>
      <c r="I125" s="72" t="s">
        <v>42</v>
      </c>
      <c r="J125" s="172"/>
      <c r="K125" s="173" t="s">
        <v>304</v>
      </c>
      <c r="L125" s="229"/>
      <c r="M125" s="229"/>
      <c r="N125" s="229"/>
      <c r="O125" s="229"/>
      <c r="P125" s="229"/>
      <c r="Q125" s="229"/>
      <c r="R125" s="85">
        <v>2</v>
      </c>
      <c r="S125" s="358"/>
      <c r="T125" s="358"/>
      <c r="U125" s="133">
        <v>1</v>
      </c>
      <c r="V125" s="359"/>
      <c r="Y125" s="116" t="s">
        <v>1816</v>
      </c>
      <c r="Z125" s="102" t="s">
        <v>29</v>
      </c>
      <c r="AA125" s="69">
        <f>0.5*(AI125+AJ125+AK125)+AL125+AN125+2*(AO125+AP125)</f>
        <v>1</v>
      </c>
      <c r="AB125" s="69">
        <f>AI125*0.5+AJ125*0.5+AK125*0.5+AL125+AM125+AN125+2*(AO125+AP125+AQ125)</f>
        <v>1</v>
      </c>
      <c r="AC125" s="116"/>
      <c r="AD125" s="22" t="s">
        <v>233</v>
      </c>
      <c r="AE125" s="173" t="s">
        <v>234</v>
      </c>
      <c r="AF125" s="286"/>
      <c r="AG125" s="287"/>
      <c r="AH125" s="140" t="s">
        <v>3</v>
      </c>
      <c r="AI125" s="84">
        <v>2</v>
      </c>
      <c r="AJ125" s="155"/>
      <c r="AK125" s="155"/>
      <c r="AL125" s="155"/>
      <c r="AM125" s="155"/>
      <c r="AN125" s="155"/>
      <c r="AO125" s="155"/>
      <c r="AP125" s="155"/>
      <c r="AQ125" s="155"/>
      <c r="AR125" s="1170">
        <v>1</v>
      </c>
      <c r="AS125" s="225"/>
      <c r="AU125" s="400" t="s">
        <v>370</v>
      </c>
      <c r="AV125" s="116" t="s">
        <v>1817</v>
      </c>
      <c r="AW125" s="68" t="s">
        <v>36</v>
      </c>
      <c r="AX125" s="115">
        <f t="shared" si="64"/>
        <v>2</v>
      </c>
      <c r="AY125" s="115">
        <f t="shared" si="65"/>
        <v>2</v>
      </c>
      <c r="AZ125" s="1739" t="s">
        <v>1818</v>
      </c>
      <c r="BA125" s="1768"/>
      <c r="BB125" s="1768"/>
      <c r="BC125" s="1768"/>
      <c r="BD125" s="1768"/>
      <c r="BE125" s="1769"/>
      <c r="BF125" s="229"/>
      <c r="BG125" s="229"/>
      <c r="BH125" s="229"/>
      <c r="BI125" s="184">
        <v>2</v>
      </c>
      <c r="BJ125" s="144"/>
      <c r="BK125" s="1057"/>
      <c r="BL125" s="229"/>
      <c r="BM125" s="260"/>
      <c r="BN125" s="144"/>
      <c r="BO125" s="1170">
        <v>1</v>
      </c>
      <c r="BP125" s="77"/>
      <c r="BR125" s="421" t="s">
        <v>411</v>
      </c>
      <c r="BS125" s="500" t="s">
        <v>1819</v>
      </c>
      <c r="BT125" s="102" t="s">
        <v>29</v>
      </c>
      <c r="BU125" s="102">
        <f t="shared" si="66"/>
        <v>0</v>
      </c>
      <c r="BV125" s="102">
        <f t="shared" si="67"/>
        <v>0</v>
      </c>
      <c r="BW125" s="469"/>
      <c r="BX125" s="469"/>
      <c r="BY125" s="471"/>
      <c r="BZ125" s="469"/>
      <c r="CA125" s="470"/>
      <c r="CB125" s="23" t="s">
        <v>57</v>
      </c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100">
        <v>1</v>
      </c>
      <c r="CM125" s="99"/>
    </row>
    <row r="126" spans="1:114" s="108" customFormat="1" ht="190.95" customHeight="1" outlineLevel="1" thickTop="1" thickBot="1" x14ac:dyDescent="0.3">
      <c r="A126" s="97" t="s">
        <v>52</v>
      </c>
      <c r="B126" s="117" t="s">
        <v>310</v>
      </c>
      <c r="C126" s="68" t="s">
        <v>36</v>
      </c>
      <c r="D126" s="69">
        <f t="shared" si="68"/>
        <v>6</v>
      </c>
      <c r="E126" s="69">
        <f t="shared" si="69"/>
        <v>8</v>
      </c>
      <c r="F126" s="82"/>
      <c r="G126" s="22" t="s">
        <v>63</v>
      </c>
      <c r="H126" s="70"/>
      <c r="I126" s="70"/>
      <c r="J126" s="73"/>
      <c r="K126" s="23" t="s">
        <v>312</v>
      </c>
      <c r="L126" s="230"/>
      <c r="M126" s="230"/>
      <c r="N126" s="230"/>
      <c r="O126" s="84">
        <v>4</v>
      </c>
      <c r="P126" s="230"/>
      <c r="Q126" s="230"/>
      <c r="R126" s="84">
        <v>1</v>
      </c>
      <c r="S126" s="230"/>
      <c r="T126" s="86">
        <v>1</v>
      </c>
      <c r="U126" s="76">
        <v>1</v>
      </c>
      <c r="V126" s="251"/>
    </row>
    <row r="127" spans="1:114" s="108" customFormat="1" ht="219.6" customHeight="1" outlineLevel="1" thickTop="1" thickBot="1" x14ac:dyDescent="0.3">
      <c r="A127" s="364" t="s">
        <v>318</v>
      </c>
      <c r="B127" s="116" t="s">
        <v>479</v>
      </c>
      <c r="C127" s="102" t="s">
        <v>93</v>
      </c>
      <c r="D127" s="69">
        <f t="shared" si="68"/>
        <v>0</v>
      </c>
      <c r="E127" s="69">
        <f t="shared" si="69"/>
        <v>0</v>
      </c>
      <c r="F127" s="104"/>
      <c r="G127" s="104" t="s">
        <v>68</v>
      </c>
      <c r="H127" s="104"/>
      <c r="I127" s="72" t="s">
        <v>42</v>
      </c>
      <c r="J127" s="172"/>
      <c r="K127" s="172" t="s">
        <v>480</v>
      </c>
      <c r="L127" s="155"/>
      <c r="M127" s="155"/>
      <c r="N127" s="155"/>
      <c r="O127" s="155"/>
      <c r="P127" s="155"/>
      <c r="Q127" s="155"/>
      <c r="R127" s="155"/>
      <c r="S127" s="155"/>
      <c r="T127" s="155"/>
      <c r="U127" s="76">
        <v>1</v>
      </c>
      <c r="V127" s="484"/>
      <c r="AS127" s="36"/>
    </row>
    <row r="128" spans="1:114" s="108" customFormat="1" ht="234.6" customHeight="1" outlineLevel="1" thickTop="1" thickBot="1" x14ac:dyDescent="0.3">
      <c r="A128" s="364" t="s">
        <v>318</v>
      </c>
      <c r="B128" s="387" t="s">
        <v>484</v>
      </c>
      <c r="C128" s="102" t="s">
        <v>93</v>
      </c>
      <c r="D128" s="69">
        <f t="shared" si="68"/>
        <v>3</v>
      </c>
      <c r="E128" s="69">
        <f t="shared" si="69"/>
        <v>5</v>
      </c>
      <c r="F128" s="116"/>
      <c r="G128" s="22" t="s">
        <v>68</v>
      </c>
      <c r="H128" s="383"/>
      <c r="I128" s="145"/>
      <c r="J128" s="23"/>
      <c r="K128" s="173" t="s">
        <v>485</v>
      </c>
      <c r="L128" s="302"/>
      <c r="M128" s="302"/>
      <c r="N128" s="302"/>
      <c r="O128" s="84">
        <v>1</v>
      </c>
      <c r="P128" s="302"/>
      <c r="Q128" s="494"/>
      <c r="R128" s="84">
        <v>1</v>
      </c>
      <c r="S128" s="302"/>
      <c r="T128" s="234">
        <v>1</v>
      </c>
      <c r="U128" s="76">
        <v>1</v>
      </c>
      <c r="V128" s="77"/>
    </row>
    <row r="129" spans="1:114" s="108" customFormat="1" ht="190.2" customHeight="1" outlineLevel="1" thickTop="1" x14ac:dyDescent="0.3">
      <c r="A129" s="364" t="s">
        <v>318</v>
      </c>
      <c r="B129" s="80" t="s">
        <v>490</v>
      </c>
      <c r="C129" s="68" t="s">
        <v>93</v>
      </c>
      <c r="D129" s="69">
        <f t="shared" si="68"/>
        <v>0</v>
      </c>
      <c r="E129" s="69">
        <f t="shared" si="69"/>
        <v>0</v>
      </c>
      <c r="F129" s="82"/>
      <c r="G129" s="22" t="s">
        <v>63</v>
      </c>
      <c r="H129" s="546"/>
      <c r="I129" s="72" t="s">
        <v>42</v>
      </c>
      <c r="J129" s="173"/>
      <c r="K129" s="23" t="s">
        <v>491</v>
      </c>
      <c r="L129" s="83"/>
      <c r="M129" s="301"/>
      <c r="N129" s="83"/>
      <c r="O129" s="301"/>
      <c r="P129" s="83"/>
      <c r="Q129" s="83"/>
      <c r="R129" s="83"/>
      <c r="S129" s="83"/>
      <c r="T129" s="302"/>
      <c r="U129" s="495">
        <v>1</v>
      </c>
      <c r="V129" s="190"/>
    </row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495</v>
      </c>
      <c r="B139" s="39" t="s">
        <v>496</v>
      </c>
      <c r="C139" s="40" t="s">
        <v>29</v>
      </c>
      <c r="D139" s="41">
        <f t="shared" ref="D139:D154" si="70">0.5*(L139+M139+N139)+O139+Q139+2*(R139+S139)</f>
        <v>0</v>
      </c>
      <c r="E139" s="42">
        <f t="shared" ref="E139:E154" si="71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14</v>
      </c>
      <c r="W139" s="32"/>
      <c r="X139" s="38" t="s">
        <v>495</v>
      </c>
      <c r="Y139" s="39"/>
      <c r="Z139" s="40" t="s">
        <v>29</v>
      </c>
      <c r="AA139" s="41">
        <f t="shared" ref="AA139:AA148" si="72">0.5*(AI139+AJ139+AK139)+AL139+AN139+2*(AO139+AP139)</f>
        <v>0</v>
      </c>
      <c r="AB139" s="42">
        <f t="shared" ref="AB139:AB148" si="73"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SUM(AR88:AR162)</f>
        <v>25</v>
      </c>
      <c r="AT139" s="32"/>
      <c r="AU139" s="38" t="s">
        <v>148</v>
      </c>
      <c r="AV139" s="39" t="s">
        <v>1820</v>
      </c>
      <c r="AW139" s="40" t="s">
        <v>29</v>
      </c>
      <c r="AX139" s="41">
        <f>0.5*(BF139+BG139+BH139)+BI139+BK139+2*(BL139+BM139)</f>
        <v>5</v>
      </c>
      <c r="AY139" s="42">
        <f>BF139*0.5+BG139*0.5+BH139*0.5+BI139+BJ139+BK139+2*(BL139+BM139+BN139)</f>
        <v>9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5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6</v>
      </c>
      <c r="BQ139" s="32"/>
      <c r="BR139" s="38" t="s">
        <v>495</v>
      </c>
      <c r="BS139" s="39"/>
      <c r="BT139" s="40" t="s">
        <v>29</v>
      </c>
      <c r="BU139" s="41">
        <f t="shared" ref="BU139:BU146" si="74">0.5*(CC139+CD139+CE139)+CF139+CH139+2*(CI139+CJ139)</f>
        <v>0</v>
      </c>
      <c r="BV139" s="42">
        <f t="shared" ref="BV139:BV146" si="75"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>
        <f>SUMIFS(CC141:CC186,BT141:BT186,BT139)</f>
        <v>0</v>
      </c>
      <c r="CD139" s="44">
        <f>SUMIFS(CD141:CD186,BT141:BT186,BT139)</f>
        <v>0</v>
      </c>
      <c r="CE139" s="44">
        <f>SUMIFS(CE141:CE186,BT141:BT186,BT139)</f>
        <v>0</v>
      </c>
      <c r="CF139" s="44">
        <f>SUMIFS(CF141:CF186,BT141:BT186,BT139)</f>
        <v>0</v>
      </c>
      <c r="CG139" s="44">
        <f>SUMIFS(CG141:CG186,BT141:BT186,BT139)</f>
        <v>0</v>
      </c>
      <c r="CH139" s="44">
        <f>SUMIFS(CH141:CH186,BT141:BT186,BT139)</f>
        <v>0</v>
      </c>
      <c r="CI139" s="44">
        <f>SUMIFS(CI141:CI186,BT141:BT186,BT139)</f>
        <v>0</v>
      </c>
      <c r="CJ139" s="44">
        <f>SUMIFS(CJ141:CJ186,BT141:BT186,BT139)</f>
        <v>0</v>
      </c>
      <c r="CK139" s="44">
        <f>SUMIFS(CK141:CK186,BT141:BT186,BT139)</f>
        <v>0</v>
      </c>
      <c r="CL139" s="45"/>
      <c r="CM139" s="46">
        <f>SUM(CL141:CL198)</f>
        <v>6</v>
      </c>
      <c r="CN139" s="32"/>
      <c r="CO139" s="38" t="s">
        <v>30</v>
      </c>
      <c r="CP139" s="39" t="s">
        <v>1258</v>
      </c>
      <c r="CQ139" s="40" t="s">
        <v>29</v>
      </c>
      <c r="CR139" s="41">
        <f t="shared" ref="CR139:CR150" si="76">0.5*(CZ139+DA139+DB139)+DC139+DE139+2*(DF139+DG139)</f>
        <v>6.5</v>
      </c>
      <c r="CS139" s="42">
        <f t="shared" ref="CS139:CS150" si="77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SUMIFS(CZ141:CZ189,CQ141:CQ189,CQ139)</f>
        <v>0</v>
      </c>
      <c r="DA139" s="44">
        <f>SUMIFS(DA141:DA189,CQ141:CQ189,CQ139)</f>
        <v>1</v>
      </c>
      <c r="DB139" s="44">
        <f>SUMIFS(DB141:DB189,CQ141:CQ189,CQ139)</f>
        <v>0</v>
      </c>
      <c r="DC139" s="44">
        <f>SUMIFS(DC141:DC189,CQ141:CQ189,CQ139)</f>
        <v>3</v>
      </c>
      <c r="DD139" s="44">
        <f>SUMIFS(DD141:DD189,CQ141:CQ189,CQ139)</f>
        <v>1</v>
      </c>
      <c r="DE139" s="44">
        <f>SUMIFS(DE141:DE189,CQ141:CQ189,CQ139)</f>
        <v>1</v>
      </c>
      <c r="DF139" s="44">
        <f>SUMIFS(DF141:DF189,CQ141:CQ189,CQ139)</f>
        <v>1</v>
      </c>
      <c r="DG139" s="44">
        <f>SUMIFS(DG141:DG189,CQ141:CQ189,CQ139)</f>
        <v>0</v>
      </c>
      <c r="DH139" s="44">
        <f>SUMIFS(DH141:DH189,CQ141:CQ189,CQ139)</f>
        <v>5</v>
      </c>
      <c r="DI139" s="45"/>
      <c r="DJ139" s="46">
        <f>SUM(DI141:DI167)</f>
        <v>10</v>
      </c>
    </row>
    <row r="140" spans="1:114" s="363" customFormat="1" ht="33.6" thickBot="1" x14ac:dyDescent="0.3">
      <c r="A140" s="38" t="s">
        <v>497</v>
      </c>
      <c r="B140" s="451"/>
      <c r="C140" s="40" t="s">
        <v>36</v>
      </c>
      <c r="D140" s="41">
        <f t="shared" si="70"/>
        <v>0</v>
      </c>
      <c r="E140" s="42">
        <f t="shared" si="71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497</v>
      </c>
      <c r="Y140" s="39"/>
      <c r="Z140" s="40" t="s">
        <v>36</v>
      </c>
      <c r="AA140" s="41">
        <f t="shared" si="72"/>
        <v>0</v>
      </c>
      <c r="AB140" s="42">
        <f t="shared" si="73"/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345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497</v>
      </c>
      <c r="BS140" s="451"/>
      <c r="BT140" s="40" t="s">
        <v>36</v>
      </c>
      <c r="BU140" s="41">
        <f t="shared" si="74"/>
        <v>0</v>
      </c>
      <c r="BV140" s="42">
        <f t="shared" si="75"/>
        <v>0</v>
      </c>
      <c r="BW140" s="39"/>
      <c r="BX140" s="39"/>
      <c r="BY140" s="39"/>
      <c r="BZ140" s="39"/>
      <c r="CA140" s="39"/>
      <c r="CB140" s="39"/>
      <c r="CC140" s="44">
        <f>SUMIFS(CC141:CC186,BT141:BT186,BT140)</f>
        <v>0</v>
      </c>
      <c r="CD140" s="44">
        <f>SUMIFS(CD141:CD186,BT141:BT186,BT140)</f>
        <v>0</v>
      </c>
      <c r="CE140" s="44">
        <f>SUMIFS(CE141:CE186,BT141:BT186,BT140)</f>
        <v>0</v>
      </c>
      <c r="CF140" s="44">
        <f>SUMIFS(CF141:CF186,BT141:BT186,BT140)</f>
        <v>0</v>
      </c>
      <c r="CG140" s="44">
        <f>SUMIFS(CG141:CG186,BT141:BT186,BT140)</f>
        <v>0</v>
      </c>
      <c r="CH140" s="44">
        <f>SUMIFS(CH141:CH186,BT141:BT186,BT140)</f>
        <v>0</v>
      </c>
      <c r="CI140" s="44">
        <f>SUMIFS(CI141:CI186,BT141:BT186,BT140)</f>
        <v>0</v>
      </c>
      <c r="CJ140" s="44">
        <f>SUMIFS(CJ141:CJ186,BT141:BT186,BT140)</f>
        <v>0</v>
      </c>
      <c r="CK140" s="44">
        <f>SUMIFS(CK141:CK186,BT141:BT186,BT140)</f>
        <v>0</v>
      </c>
      <c r="CL140" s="45"/>
      <c r="CM140" s="46"/>
      <c r="CN140" s="36"/>
      <c r="CO140" s="38" t="s">
        <v>37</v>
      </c>
      <c r="CP140" s="39"/>
      <c r="CQ140" s="40" t="s">
        <v>36</v>
      </c>
      <c r="CR140" s="41">
        <f t="shared" si="76"/>
        <v>0</v>
      </c>
      <c r="CS140" s="42">
        <f t="shared" si="77"/>
        <v>0</v>
      </c>
      <c r="CT140" s="39"/>
      <c r="CU140" s="39"/>
      <c r="CV140" s="39"/>
      <c r="CW140" s="39"/>
      <c r="CX140" s="39"/>
      <c r="CY140" s="39"/>
      <c r="CZ140" s="44">
        <f>SUMIFS(CZ141:CZ189,CQ141:CQ189,CQ140)</f>
        <v>0</v>
      </c>
      <c r="DA140" s="44">
        <f>SUMIFS(DA141:DA189,CQ141:CQ189,CQ140)</f>
        <v>0</v>
      </c>
      <c r="DB140" s="44">
        <f>SUMIFS(DB141:DB189,CQ141:CQ189,CQ140)</f>
        <v>0</v>
      </c>
      <c r="DC140" s="44">
        <f>SUMIFS(DC141:DC189,CQ141:CQ189,CQ140)</f>
        <v>0</v>
      </c>
      <c r="DD140" s="44">
        <f>SUMIFS(DD141:DD189,CQ141:CQ189,CQ140)</f>
        <v>0</v>
      </c>
      <c r="DE140" s="44">
        <f>SUMIFS(DE141:DE189,CQ141:CQ189,CQ140)</f>
        <v>0</v>
      </c>
      <c r="DF140" s="44">
        <f>SUMIFS(DF141:DF189,CQ141:CQ189,CQ140)</f>
        <v>0</v>
      </c>
      <c r="DG140" s="44">
        <f>SUMIFS(DG141:DG189,CQ141:CQ189,CQ140)</f>
        <v>0</v>
      </c>
      <c r="DH140" s="44">
        <f>SUMIFS(DH141:DH189,CQ141:CQ189,CQ140)</f>
        <v>0</v>
      </c>
      <c r="DI140" s="45"/>
      <c r="DJ140" s="46"/>
    </row>
    <row r="141" spans="1:114" s="108" customFormat="1" ht="301.95" customHeight="1" outlineLevel="1" thickTop="1" thickBot="1" x14ac:dyDescent="0.45">
      <c r="A141" s="97" t="s">
        <v>52</v>
      </c>
      <c r="B141" s="117" t="s">
        <v>498</v>
      </c>
      <c r="C141" s="68" t="s">
        <v>29</v>
      </c>
      <c r="D141" s="69">
        <f t="shared" si="70"/>
        <v>0</v>
      </c>
      <c r="E141" s="69">
        <f t="shared" si="71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97" t="s">
        <v>52</v>
      </c>
      <c r="Y141" s="117" t="s">
        <v>1821</v>
      </c>
      <c r="Z141" s="68" t="s">
        <v>29</v>
      </c>
      <c r="AA141" s="69">
        <f t="shared" si="72"/>
        <v>0</v>
      </c>
      <c r="AB141" s="69">
        <f t="shared" si="73"/>
        <v>0</v>
      </c>
      <c r="AC141" s="22"/>
      <c r="AD141" s="104" t="s">
        <v>63</v>
      </c>
      <c r="AE141" s="145"/>
      <c r="AF141" s="72" t="s">
        <v>42</v>
      </c>
      <c r="AG141" s="248"/>
      <c r="AH141" s="172" t="s">
        <v>355</v>
      </c>
      <c r="AI141" s="229"/>
      <c r="AJ141" s="229"/>
      <c r="AK141" s="386"/>
      <c r="AL141" s="144"/>
      <c r="AM141" s="229"/>
      <c r="AN141" s="229"/>
      <c r="AO141" s="229"/>
      <c r="AP141" s="229"/>
      <c r="AQ141" s="229"/>
      <c r="AR141" s="100">
        <v>2</v>
      </c>
      <c r="AS141" s="190"/>
      <c r="AU141" s="818" t="s">
        <v>1603</v>
      </c>
      <c r="AV141" s="211" t="s">
        <v>501</v>
      </c>
      <c r="AW141" s="102" t="s">
        <v>29</v>
      </c>
      <c r="AX141" s="102">
        <f t="shared" ref="AX141:AX143" si="78">0.5*(BF141+BG141+BH141)+BI141+BK141+2*(BL141+BM141)</f>
        <v>9</v>
      </c>
      <c r="AY141" s="102">
        <f t="shared" ref="AY141:AY143" si="79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231" t="s">
        <v>160</v>
      </c>
      <c r="BS141" s="117" t="s">
        <v>1822</v>
      </c>
      <c r="BT141" s="102" t="s">
        <v>29</v>
      </c>
      <c r="BU141" s="69">
        <f t="shared" si="74"/>
        <v>0</v>
      </c>
      <c r="BV141" s="69">
        <f t="shared" si="75"/>
        <v>0</v>
      </c>
      <c r="BW141" s="103"/>
      <c r="BX141" s="22" t="s">
        <v>68</v>
      </c>
      <c r="BY141" s="103"/>
      <c r="BZ141" s="74"/>
      <c r="CA141" s="82"/>
      <c r="CB141" s="23" t="s">
        <v>57</v>
      </c>
      <c r="CC141" s="22"/>
      <c r="CD141" s="22"/>
      <c r="CE141" s="22"/>
      <c r="CF141" s="22"/>
      <c r="CG141" s="22"/>
      <c r="CH141" s="22"/>
      <c r="CI141" s="22"/>
      <c r="CJ141" s="22"/>
      <c r="CK141" s="22"/>
      <c r="CL141" s="100">
        <v>1</v>
      </c>
      <c r="CM141" s="99"/>
      <c r="CN141" s="363"/>
      <c r="CO141" s="521" t="s">
        <v>1258</v>
      </c>
      <c r="CP141" s="130" t="s">
        <v>1823</v>
      </c>
      <c r="CQ141" s="102" t="s">
        <v>29</v>
      </c>
      <c r="CR141" s="102">
        <f t="shared" si="76"/>
        <v>0</v>
      </c>
      <c r="CS141" s="102">
        <f t="shared" si="77"/>
        <v>0</v>
      </c>
      <c r="CT141" s="74"/>
      <c r="CU141" s="238" t="s">
        <v>68</v>
      </c>
      <c r="CV141" s="74"/>
      <c r="CW141" s="74"/>
      <c r="CX141" s="74"/>
      <c r="CY141" s="131" t="s">
        <v>1726</v>
      </c>
      <c r="CZ141" s="226"/>
      <c r="DA141" s="226"/>
      <c r="DB141" s="226"/>
      <c r="DC141" s="226"/>
      <c r="DD141" s="226"/>
      <c r="DE141" s="226"/>
      <c r="DF141" s="226"/>
      <c r="DG141" s="226"/>
      <c r="DH141" s="226"/>
      <c r="DI141" s="142">
        <v>1</v>
      </c>
      <c r="DJ141" s="68"/>
    </row>
    <row r="142" spans="1:114" s="108" customFormat="1" ht="257.39999999999998" customHeight="1" outlineLevel="1" thickTop="1" thickBot="1" x14ac:dyDescent="0.35">
      <c r="A142" s="97" t="s">
        <v>52</v>
      </c>
      <c r="B142" s="328" t="s">
        <v>507</v>
      </c>
      <c r="C142" s="68" t="s">
        <v>29</v>
      </c>
      <c r="D142" s="69">
        <f t="shared" si="70"/>
        <v>0</v>
      </c>
      <c r="E142" s="69">
        <f t="shared" si="71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97" t="s">
        <v>52</v>
      </c>
      <c r="Y142" s="130" t="s">
        <v>362</v>
      </c>
      <c r="Z142" s="68" t="s">
        <v>29</v>
      </c>
      <c r="AA142" s="69">
        <f t="shared" si="72"/>
        <v>0</v>
      </c>
      <c r="AB142" s="69">
        <f t="shared" si="73"/>
        <v>0</v>
      </c>
      <c r="AC142" s="131"/>
      <c r="AD142" s="22" t="s">
        <v>45</v>
      </c>
      <c r="AE142" s="131"/>
      <c r="AF142" s="131"/>
      <c r="AG142" s="131"/>
      <c r="AH142" s="173" t="s">
        <v>57</v>
      </c>
      <c r="AI142" s="223"/>
      <c r="AJ142" s="223"/>
      <c r="AK142" s="223"/>
      <c r="AL142" s="223"/>
      <c r="AM142" s="223"/>
      <c r="AN142" s="223"/>
      <c r="AO142" s="223"/>
      <c r="AP142" s="223"/>
      <c r="AQ142" s="223"/>
      <c r="AR142" s="100">
        <v>2</v>
      </c>
      <c r="AS142" s="131"/>
      <c r="AU142" s="818" t="s">
        <v>1603</v>
      </c>
      <c r="AV142" s="116" t="s">
        <v>1824</v>
      </c>
      <c r="AW142" s="102" t="s">
        <v>29</v>
      </c>
      <c r="AX142" s="102">
        <f t="shared" si="78"/>
        <v>2</v>
      </c>
      <c r="AY142" s="102">
        <f t="shared" si="79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231" t="s">
        <v>160</v>
      </c>
      <c r="BS142" s="117" t="s">
        <v>1825</v>
      </c>
      <c r="BT142" s="68" t="s">
        <v>29</v>
      </c>
      <c r="BU142" s="69">
        <f t="shared" si="74"/>
        <v>0</v>
      </c>
      <c r="BV142" s="69">
        <f t="shared" si="75"/>
        <v>0</v>
      </c>
      <c r="BW142" s="74"/>
      <c r="BX142" s="22" t="s">
        <v>68</v>
      </c>
      <c r="BY142" s="74"/>
      <c r="BZ142" s="74"/>
      <c r="CA142" s="82"/>
      <c r="CB142" s="23" t="s">
        <v>57</v>
      </c>
      <c r="CC142" s="23"/>
      <c r="CD142" s="23"/>
      <c r="CE142" s="23"/>
      <c r="CF142" s="23"/>
      <c r="CG142" s="23"/>
      <c r="CH142" s="23"/>
      <c r="CI142" s="23"/>
      <c r="CJ142" s="23"/>
      <c r="CK142" s="23"/>
      <c r="CL142" s="100">
        <v>1</v>
      </c>
      <c r="CM142" s="99"/>
      <c r="CO142" s="521" t="s">
        <v>1258</v>
      </c>
      <c r="CP142" s="117" t="s">
        <v>1826</v>
      </c>
      <c r="CQ142" s="102" t="s">
        <v>29</v>
      </c>
      <c r="CR142" s="102">
        <f t="shared" si="76"/>
        <v>0</v>
      </c>
      <c r="CS142" s="102">
        <f t="shared" si="77"/>
        <v>0</v>
      </c>
      <c r="CT142" s="103"/>
      <c r="CU142" s="22" t="s">
        <v>68</v>
      </c>
      <c r="CV142" s="23"/>
      <c r="CW142" s="72" t="s">
        <v>42</v>
      </c>
      <c r="CX142" s="82"/>
      <c r="CY142" s="23" t="s">
        <v>177</v>
      </c>
      <c r="CZ142" s="229"/>
      <c r="DA142" s="229"/>
      <c r="DB142" s="229"/>
      <c r="DC142" s="229"/>
      <c r="DD142" s="229"/>
      <c r="DE142" s="229"/>
      <c r="DF142" s="229"/>
      <c r="DG142" s="351"/>
      <c r="DH142" s="297"/>
      <c r="DI142" s="142">
        <v>1</v>
      </c>
      <c r="DJ142" s="68"/>
    </row>
    <row r="143" spans="1:114" s="108" customFormat="1" ht="169.5" customHeight="1" outlineLevel="1" thickTop="1" thickBot="1" x14ac:dyDescent="0.35">
      <c r="A143" s="97" t="s">
        <v>52</v>
      </c>
      <c r="B143" s="117" t="s">
        <v>513</v>
      </c>
      <c r="C143" s="68" t="s">
        <v>29</v>
      </c>
      <c r="D143" s="69">
        <f t="shared" si="70"/>
        <v>0</v>
      </c>
      <c r="E143" s="69">
        <f t="shared" si="71"/>
        <v>0</v>
      </c>
      <c r="F143" s="82"/>
      <c r="G143" s="22" t="s">
        <v>68</v>
      </c>
      <c r="H143" s="546"/>
      <c r="I143" s="22"/>
      <c r="J143" s="110" t="s">
        <v>13</v>
      </c>
      <c r="K143" s="23" t="s">
        <v>514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190"/>
      <c r="X143" s="400" t="s">
        <v>370</v>
      </c>
      <c r="Y143" s="117" t="s">
        <v>1827</v>
      </c>
      <c r="Z143" s="68" t="s">
        <v>29</v>
      </c>
      <c r="AA143" s="69">
        <f t="shared" si="72"/>
        <v>0</v>
      </c>
      <c r="AB143" s="69">
        <f t="shared" si="73"/>
        <v>0</v>
      </c>
      <c r="AC143" s="82"/>
      <c r="AD143" s="23" t="s">
        <v>45</v>
      </c>
      <c r="AE143" s="82"/>
      <c r="AF143" s="74"/>
      <c r="AG143" s="248"/>
      <c r="AH143" s="172" t="s">
        <v>359</v>
      </c>
      <c r="AI143" s="229"/>
      <c r="AJ143" s="229"/>
      <c r="AK143" s="229"/>
      <c r="AL143" s="229"/>
      <c r="AM143" s="229"/>
      <c r="AN143" s="229"/>
      <c r="AO143" s="229"/>
      <c r="AP143" s="229"/>
      <c r="AQ143" s="229"/>
      <c r="AR143" s="100">
        <v>1</v>
      </c>
      <c r="AS143" s="107"/>
      <c r="AU143" s="521" t="s">
        <v>1258</v>
      </c>
      <c r="AV143" s="178" t="s">
        <v>1587</v>
      </c>
      <c r="AW143" s="102" t="s">
        <v>29</v>
      </c>
      <c r="AX143" s="102">
        <f t="shared" si="78"/>
        <v>0</v>
      </c>
      <c r="AY143" s="102">
        <f t="shared" si="79"/>
        <v>4</v>
      </c>
      <c r="AZ143" s="131"/>
      <c r="BA143" s="225" t="s">
        <v>63</v>
      </c>
      <c r="BB143" s="131"/>
      <c r="BC143" s="72" t="s">
        <v>42</v>
      </c>
      <c r="BD143" s="131"/>
      <c r="BE143" s="131" t="s">
        <v>519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231" t="s">
        <v>160</v>
      </c>
      <c r="BS143" s="130" t="s">
        <v>192</v>
      </c>
      <c r="BT143" s="68" t="s">
        <v>29</v>
      </c>
      <c r="BU143" s="69">
        <f t="shared" si="74"/>
        <v>0</v>
      </c>
      <c r="BV143" s="69">
        <f t="shared" si="75"/>
        <v>0</v>
      </c>
      <c r="BW143" s="74"/>
      <c r="BX143" s="22" t="s">
        <v>45</v>
      </c>
      <c r="BY143" s="74"/>
      <c r="BZ143" s="74"/>
      <c r="CA143" s="74"/>
      <c r="CB143" s="131" t="s">
        <v>1828</v>
      </c>
      <c r="CC143" s="74"/>
      <c r="CD143" s="74"/>
      <c r="CE143" s="74"/>
      <c r="CF143" s="74"/>
      <c r="CG143" s="255"/>
      <c r="CH143" s="74"/>
      <c r="CI143" s="74"/>
      <c r="CJ143" s="74"/>
      <c r="CK143" s="74"/>
      <c r="CL143" s="100">
        <v>1</v>
      </c>
      <c r="CM143" s="99"/>
      <c r="CO143" s="521" t="s">
        <v>1258</v>
      </c>
      <c r="CP143" s="422" t="s">
        <v>1829</v>
      </c>
      <c r="CQ143" s="102" t="s">
        <v>29</v>
      </c>
      <c r="CR143" s="102">
        <f t="shared" si="76"/>
        <v>0</v>
      </c>
      <c r="CS143" s="102">
        <f t="shared" si="77"/>
        <v>0</v>
      </c>
      <c r="CT143" s="103"/>
      <c r="CU143" s="22" t="s">
        <v>68</v>
      </c>
      <c r="CV143" s="524"/>
      <c r="CW143" s="74"/>
      <c r="CX143" s="82"/>
      <c r="CY143" s="23" t="s">
        <v>1830</v>
      </c>
      <c r="CZ143" s="351"/>
      <c r="DA143" s="351"/>
      <c r="DB143" s="351"/>
      <c r="DC143" s="351"/>
      <c r="DD143" s="351"/>
      <c r="DE143" s="351"/>
      <c r="DF143" s="351"/>
      <c r="DG143" s="351"/>
      <c r="DH143" s="351"/>
      <c r="DI143" s="142">
        <v>1</v>
      </c>
      <c r="DJ143" s="68"/>
    </row>
    <row r="144" spans="1:114" s="108" customFormat="1" ht="181.2" customHeight="1" outlineLevel="1" thickTop="1" thickBot="1" x14ac:dyDescent="0.45">
      <c r="A144" s="97" t="s">
        <v>52</v>
      </c>
      <c r="B144" s="117" t="s">
        <v>522</v>
      </c>
      <c r="C144" s="68" t="s">
        <v>29</v>
      </c>
      <c r="D144" s="69">
        <f t="shared" si="70"/>
        <v>0</v>
      </c>
      <c r="E144" s="69">
        <f t="shared" si="71"/>
        <v>0</v>
      </c>
      <c r="F144" s="82"/>
      <c r="G144" s="22" t="s">
        <v>182</v>
      </c>
      <c r="H144" s="105"/>
      <c r="I144" s="119" t="s">
        <v>42</v>
      </c>
      <c r="J144" s="187"/>
      <c r="K144" s="23" t="s">
        <v>523</v>
      </c>
      <c r="L144" s="105"/>
      <c r="M144" s="105"/>
      <c r="N144" s="105"/>
      <c r="O144" s="105"/>
      <c r="P144" s="105"/>
      <c r="Q144" s="105"/>
      <c r="R144" s="105"/>
      <c r="S144" s="105"/>
      <c r="T144" s="105"/>
      <c r="U144" s="76">
        <v>1</v>
      </c>
      <c r="V144" s="190"/>
      <c r="X144" s="400" t="s">
        <v>370</v>
      </c>
      <c r="Y144" s="116" t="s">
        <v>378</v>
      </c>
      <c r="Z144" s="68" t="s">
        <v>29</v>
      </c>
      <c r="AA144" s="69">
        <f t="shared" si="72"/>
        <v>0</v>
      </c>
      <c r="AB144" s="69">
        <f t="shared" si="73"/>
        <v>0</v>
      </c>
      <c r="AC144" s="82"/>
      <c r="AD144" s="22" t="s">
        <v>68</v>
      </c>
      <c r="AE144" s="70"/>
      <c r="AF144" s="70"/>
      <c r="AG144" s="73"/>
      <c r="AH144" s="23" t="s">
        <v>57</v>
      </c>
      <c r="AI144" s="226"/>
      <c r="AJ144" s="226"/>
      <c r="AK144" s="226"/>
      <c r="AL144" s="226"/>
      <c r="AM144" s="226"/>
      <c r="AN144" s="226"/>
      <c r="AO144" s="226"/>
      <c r="AP144" s="226"/>
      <c r="AQ144" s="226"/>
      <c r="AR144" s="100">
        <v>1</v>
      </c>
      <c r="AS144" s="77"/>
      <c r="AU144" s="79" t="s">
        <v>43</v>
      </c>
      <c r="AV144" s="117" t="s">
        <v>1831</v>
      </c>
      <c r="AW144" s="81" t="s">
        <v>29</v>
      </c>
      <c r="AX144" s="69">
        <f>0.5*(BF144+BG144+BH144)+BI144+BK144+2*(BL144+BM144)</f>
        <v>2</v>
      </c>
      <c r="AY144" s="69">
        <f>BF144*0.5+BG144*0.5+BH144*0.5+BI144+BJ144+BK144+2*(BL144+BM144+BN144)</f>
        <v>2</v>
      </c>
      <c r="AZ144" s="82"/>
      <c r="BA144" s="22" t="s">
        <v>45</v>
      </c>
      <c r="BB144" s="103"/>
      <c r="BC144" s="72" t="s">
        <v>42</v>
      </c>
      <c r="BD144" s="82"/>
      <c r="BE144" s="23" t="s">
        <v>185</v>
      </c>
      <c r="BF144" s="249"/>
      <c r="BG144" s="230"/>
      <c r="BH144" s="249"/>
      <c r="BI144" s="84">
        <v>2</v>
      </c>
      <c r="BJ144" s="249"/>
      <c r="BK144" s="249"/>
      <c r="BL144" s="249"/>
      <c r="BM144" s="249"/>
      <c r="BN144" s="249"/>
      <c r="BO144" s="96">
        <v>1</v>
      </c>
      <c r="BP144" s="95"/>
      <c r="BR144" s="231" t="s">
        <v>160</v>
      </c>
      <c r="BS144" s="267" t="s">
        <v>1832</v>
      </c>
      <c r="BT144" s="68" t="s">
        <v>29</v>
      </c>
      <c r="BU144" s="69">
        <f t="shared" si="74"/>
        <v>0</v>
      </c>
      <c r="BV144" s="69">
        <f t="shared" si="75"/>
        <v>0</v>
      </c>
      <c r="BW144" s="131"/>
      <c r="BX144" s="22" t="s">
        <v>45</v>
      </c>
      <c r="BY144" s="131"/>
      <c r="BZ144" s="131"/>
      <c r="CA144" s="131"/>
      <c r="CB144" s="23" t="s">
        <v>57</v>
      </c>
      <c r="CC144" s="131"/>
      <c r="CD144" s="131"/>
      <c r="CE144" s="131"/>
      <c r="CF144" s="131"/>
      <c r="CG144" s="268"/>
      <c r="CH144" s="131"/>
      <c r="CI144" s="131"/>
      <c r="CJ144" s="131"/>
      <c r="CK144" s="131"/>
      <c r="CL144" s="100">
        <v>1</v>
      </c>
      <c r="CM144" s="99"/>
      <c r="CO144" s="521" t="s">
        <v>1258</v>
      </c>
      <c r="CP144" s="117" t="s">
        <v>1833</v>
      </c>
      <c r="CQ144" s="102" t="s">
        <v>29</v>
      </c>
      <c r="CR144" s="102">
        <f t="shared" si="76"/>
        <v>0</v>
      </c>
      <c r="CS144" s="102">
        <f t="shared" si="77"/>
        <v>0</v>
      </c>
      <c r="CT144" s="103"/>
      <c r="CU144" s="22" t="s">
        <v>68</v>
      </c>
      <c r="CV144" s="103"/>
      <c r="CW144" s="72" t="s">
        <v>42</v>
      </c>
      <c r="CX144" s="82"/>
      <c r="CY144" s="23" t="s">
        <v>1834</v>
      </c>
      <c r="CZ144" s="351"/>
      <c r="DA144" s="351"/>
      <c r="DB144" s="351"/>
      <c r="DC144" s="351"/>
      <c r="DD144" s="351"/>
      <c r="DE144" s="351"/>
      <c r="DF144" s="351"/>
      <c r="DG144" s="351"/>
      <c r="DH144" s="809"/>
      <c r="DI144" s="142">
        <v>1</v>
      </c>
      <c r="DJ144" s="68"/>
    </row>
    <row r="145" spans="1:114" s="108" customFormat="1" ht="257.39999999999998" customHeight="1" outlineLevel="1" thickTop="1" thickBot="1" x14ac:dyDescent="0.45">
      <c r="A145" s="97" t="s">
        <v>52</v>
      </c>
      <c r="B145" s="412" t="s">
        <v>527</v>
      </c>
      <c r="C145" s="68" t="s">
        <v>29</v>
      </c>
      <c r="D145" s="69">
        <f t="shared" si="70"/>
        <v>0</v>
      </c>
      <c r="E145" s="69">
        <f t="shared" si="71"/>
        <v>0</v>
      </c>
      <c r="F145" s="82"/>
      <c r="G145" s="22" t="s">
        <v>63</v>
      </c>
      <c r="H145" s="22"/>
      <c r="I145" s="22"/>
      <c r="J145" s="23"/>
      <c r="K145" s="23" t="s">
        <v>528</v>
      </c>
      <c r="L145" s="22"/>
      <c r="M145" s="22"/>
      <c r="N145" s="22"/>
      <c r="O145" s="22"/>
      <c r="P145" s="22"/>
      <c r="Q145" s="22"/>
      <c r="R145" s="22"/>
      <c r="S145" s="22"/>
      <c r="T145" s="22"/>
      <c r="U145" s="76">
        <v>1</v>
      </c>
      <c r="V145" s="323"/>
      <c r="X145" s="400" t="s">
        <v>370</v>
      </c>
      <c r="Y145" s="138" t="s">
        <v>1835</v>
      </c>
      <c r="Z145" s="68" t="s">
        <v>29</v>
      </c>
      <c r="AA145" s="69">
        <f t="shared" si="72"/>
        <v>0</v>
      </c>
      <c r="AB145" s="69">
        <f t="shared" si="73"/>
        <v>0</v>
      </c>
      <c r="AC145" s="99"/>
      <c r="AD145" s="22" t="s">
        <v>68</v>
      </c>
      <c r="AE145" s="258"/>
      <c r="AF145" s="258"/>
      <c r="AG145" s="258"/>
      <c r="AH145" s="131" t="s">
        <v>393</v>
      </c>
      <c r="AI145" s="226"/>
      <c r="AJ145" s="226"/>
      <c r="AK145" s="226"/>
      <c r="AL145" s="226"/>
      <c r="AM145" s="226"/>
      <c r="AN145" s="226"/>
      <c r="AO145" s="226"/>
      <c r="AP145" s="226"/>
      <c r="AQ145" s="226"/>
      <c r="AR145" s="100">
        <v>1</v>
      </c>
      <c r="AS145" s="99"/>
      <c r="AU145" s="79" t="s">
        <v>43</v>
      </c>
      <c r="AV145" s="117" t="s">
        <v>1836</v>
      </c>
      <c r="AW145" s="81" t="s">
        <v>29</v>
      </c>
      <c r="AX145" s="69">
        <f>0.5*(BF145+BG145+BH145)+BI145+BK145+2*(BL145+BM145)</f>
        <v>2</v>
      </c>
      <c r="AY145" s="69">
        <f>BF145*0.5+BG145*0.5+BH145*0.5+BI145+BJ145+BK145+2*(BL145+BM145+BN145)</f>
        <v>2</v>
      </c>
      <c r="AZ145" s="103"/>
      <c r="BA145" s="22" t="s">
        <v>68</v>
      </c>
      <c r="BB145" s="103"/>
      <c r="BC145" s="72" t="s">
        <v>42</v>
      </c>
      <c r="BD145" s="110" t="s">
        <v>13</v>
      </c>
      <c r="BE145" s="23" t="s">
        <v>57</v>
      </c>
      <c r="BF145" s="226"/>
      <c r="BG145" s="226"/>
      <c r="BH145" s="229"/>
      <c r="BI145" s="85">
        <v>2</v>
      </c>
      <c r="BJ145" s="226"/>
      <c r="BK145" s="226"/>
      <c r="BL145" s="226"/>
      <c r="BM145" s="226"/>
      <c r="BN145" s="226"/>
      <c r="BO145" s="96">
        <v>1</v>
      </c>
      <c r="BP145" s="95"/>
      <c r="BR145" s="231" t="s">
        <v>160</v>
      </c>
      <c r="BS145" s="179" t="s">
        <v>1837</v>
      </c>
      <c r="BT145" s="68" t="s">
        <v>29</v>
      </c>
      <c r="BU145" s="69">
        <f t="shared" si="74"/>
        <v>0</v>
      </c>
      <c r="BV145" s="69">
        <f t="shared" si="75"/>
        <v>0</v>
      </c>
      <c r="BW145" s="225"/>
      <c r="BX145" s="22" t="s">
        <v>45</v>
      </c>
      <c r="BY145" s="131"/>
      <c r="BZ145" s="246"/>
      <c r="CA145" s="131"/>
      <c r="CB145" s="23" t="s">
        <v>57</v>
      </c>
      <c r="CC145" s="131"/>
      <c r="CD145" s="131"/>
      <c r="CE145" s="131"/>
      <c r="CF145" s="131"/>
      <c r="CG145" s="131"/>
      <c r="CH145" s="131"/>
      <c r="CI145" s="131"/>
      <c r="CJ145" s="131"/>
      <c r="CK145" s="131"/>
      <c r="CL145" s="100">
        <v>1</v>
      </c>
      <c r="CM145" s="99"/>
      <c r="CO145" s="521" t="s">
        <v>1258</v>
      </c>
      <c r="CP145" s="525" t="s">
        <v>1838</v>
      </c>
      <c r="CQ145" s="102" t="s">
        <v>29</v>
      </c>
      <c r="CR145" s="102">
        <f t="shared" si="76"/>
        <v>2</v>
      </c>
      <c r="CS145" s="102">
        <f t="shared" si="77"/>
        <v>6</v>
      </c>
      <c r="CT145" s="103"/>
      <c r="CU145" s="22" t="s">
        <v>68</v>
      </c>
      <c r="CV145" s="524"/>
      <c r="CW145" s="512"/>
      <c r="CX145" s="73"/>
      <c r="CY145" s="23" t="s">
        <v>1839</v>
      </c>
      <c r="CZ145" s="229"/>
      <c r="DA145" s="229"/>
      <c r="DB145" s="229"/>
      <c r="DC145" s="84">
        <v>2</v>
      </c>
      <c r="DD145" s="297"/>
      <c r="DE145" s="229"/>
      <c r="DF145" s="229"/>
      <c r="DG145" s="260"/>
      <c r="DH145" s="86">
        <v>2</v>
      </c>
      <c r="DI145" s="884">
        <v>1</v>
      </c>
      <c r="DJ145" s="68"/>
    </row>
    <row r="146" spans="1:114" s="108" customFormat="1" ht="247.95" customHeight="1" outlineLevel="1" thickTop="1" thickBot="1" x14ac:dyDescent="0.45">
      <c r="A146" s="97" t="s">
        <v>52</v>
      </c>
      <c r="B146" s="116" t="s">
        <v>531</v>
      </c>
      <c r="C146" s="68" t="s">
        <v>29</v>
      </c>
      <c r="D146" s="69">
        <f t="shared" si="70"/>
        <v>0</v>
      </c>
      <c r="E146" s="69">
        <f t="shared" si="71"/>
        <v>0</v>
      </c>
      <c r="F146" s="103"/>
      <c r="G146" s="22" t="s">
        <v>68</v>
      </c>
      <c r="H146" s="82"/>
      <c r="I146" s="103"/>
      <c r="J146" s="73"/>
      <c r="K146" s="23" t="s">
        <v>532</v>
      </c>
      <c r="L146" s="70"/>
      <c r="M146" s="70"/>
      <c r="N146" s="70"/>
      <c r="O146" s="70"/>
      <c r="P146" s="70"/>
      <c r="Q146" s="70"/>
      <c r="R146" s="70"/>
      <c r="S146" s="70"/>
      <c r="T146" s="70"/>
      <c r="U146" s="76">
        <v>1</v>
      </c>
      <c r="V146" s="190"/>
      <c r="X146" s="400" t="s">
        <v>370</v>
      </c>
      <c r="Y146" s="130" t="s">
        <v>1840</v>
      </c>
      <c r="Z146" s="68" t="s">
        <v>29</v>
      </c>
      <c r="AA146" s="69">
        <f t="shared" si="72"/>
        <v>0</v>
      </c>
      <c r="AB146" s="69">
        <f t="shared" si="73"/>
        <v>0</v>
      </c>
      <c r="AC146" s="131"/>
      <c r="AD146" s="22" t="s">
        <v>45</v>
      </c>
      <c r="AE146" s="131"/>
      <c r="AF146" s="131"/>
      <c r="AG146" s="131"/>
      <c r="AH146" s="173" t="s">
        <v>57</v>
      </c>
      <c r="AI146" s="223"/>
      <c r="AJ146" s="223"/>
      <c r="AK146" s="223"/>
      <c r="AL146" s="223"/>
      <c r="AM146" s="223"/>
      <c r="AN146" s="223"/>
      <c r="AO146" s="223"/>
      <c r="AP146" s="223"/>
      <c r="AQ146" s="1169"/>
      <c r="AR146" s="100">
        <v>1</v>
      </c>
      <c r="AS146" s="131"/>
      <c r="AU146" s="79" t="s">
        <v>43</v>
      </c>
      <c r="AV146" s="117" t="s">
        <v>1841</v>
      </c>
      <c r="AW146" s="81" t="s">
        <v>29</v>
      </c>
      <c r="AX146" s="69">
        <f>0.5*(BF146+BG146+BH146)+BI146+BK146+2*(BL146+BM146)</f>
        <v>1</v>
      </c>
      <c r="AY146" s="69">
        <f>BF146*0.5+BG146*0.5+BH146*0.5+BI146+BJ146+BK146+2*(BL146+BM146+BN146)</f>
        <v>1</v>
      </c>
      <c r="AZ146" s="158"/>
      <c r="BA146" s="22" t="s">
        <v>45</v>
      </c>
      <c r="BB146" s="145"/>
      <c r="BC146" s="72" t="s">
        <v>42</v>
      </c>
      <c r="BD146" s="82"/>
      <c r="BE146" s="23" t="s">
        <v>57</v>
      </c>
      <c r="BF146" s="226"/>
      <c r="BG146" s="226"/>
      <c r="BH146" s="229"/>
      <c r="BI146" s="85">
        <v>1</v>
      </c>
      <c r="BJ146" s="226"/>
      <c r="BK146" s="226"/>
      <c r="BL146" s="226"/>
      <c r="BM146" s="226"/>
      <c r="BN146" s="226"/>
      <c r="BO146" s="96">
        <v>1</v>
      </c>
      <c r="BP146" s="95"/>
      <c r="BR146" s="283" t="s">
        <v>218</v>
      </c>
      <c r="BS146" s="80" t="s">
        <v>1842</v>
      </c>
      <c r="BT146" s="68" t="s">
        <v>29</v>
      </c>
      <c r="BU146" s="69">
        <f t="shared" si="74"/>
        <v>0</v>
      </c>
      <c r="BV146" s="69">
        <f t="shared" si="75"/>
        <v>0</v>
      </c>
      <c r="BW146" s="74"/>
      <c r="BX146" s="22" t="s">
        <v>63</v>
      </c>
      <c r="BY146" s="99"/>
      <c r="BZ146" s="74"/>
      <c r="CA146" s="74"/>
      <c r="CB146" s="23" t="s">
        <v>359</v>
      </c>
      <c r="CC146" s="22"/>
      <c r="CD146" s="22"/>
      <c r="CE146" s="22"/>
      <c r="CF146" s="22"/>
      <c r="CG146" s="22"/>
      <c r="CH146" s="22"/>
      <c r="CI146" s="22"/>
      <c r="CJ146" s="22"/>
      <c r="CK146" s="22"/>
      <c r="CL146" s="100">
        <v>1</v>
      </c>
      <c r="CM146" s="99"/>
      <c r="CO146" s="521" t="s">
        <v>1258</v>
      </c>
      <c r="CP146" s="117" t="s">
        <v>1843</v>
      </c>
      <c r="CQ146" s="102" t="s">
        <v>29</v>
      </c>
      <c r="CR146" s="102">
        <f t="shared" si="76"/>
        <v>1</v>
      </c>
      <c r="CS146" s="102">
        <f t="shared" si="77"/>
        <v>3</v>
      </c>
      <c r="CT146" s="103"/>
      <c r="CU146" s="22" t="s">
        <v>68</v>
      </c>
      <c r="CV146" s="103"/>
      <c r="CW146" s="72" t="s">
        <v>42</v>
      </c>
      <c r="CX146" s="82"/>
      <c r="CY146" s="23" t="s">
        <v>1606</v>
      </c>
      <c r="CZ146" s="229"/>
      <c r="DA146" s="229"/>
      <c r="DB146" s="229"/>
      <c r="DC146" s="1010"/>
      <c r="DD146" s="229"/>
      <c r="DE146" s="565">
        <v>1</v>
      </c>
      <c r="DF146" s="229"/>
      <c r="DG146" s="1054"/>
      <c r="DH146" s="86">
        <v>1</v>
      </c>
      <c r="DI146" s="884">
        <v>1</v>
      </c>
      <c r="DJ146" s="68"/>
    </row>
    <row r="147" spans="1:114" s="108" customFormat="1" ht="221.4" customHeight="1" outlineLevel="1" thickTop="1" thickBot="1" x14ac:dyDescent="0.45">
      <c r="A147" s="97" t="s">
        <v>52</v>
      </c>
      <c r="B147" s="391" t="s">
        <v>535</v>
      </c>
      <c r="C147" s="68" t="s">
        <v>29</v>
      </c>
      <c r="D147" s="69">
        <f t="shared" si="70"/>
        <v>0</v>
      </c>
      <c r="E147" s="69">
        <f t="shared" si="71"/>
        <v>0</v>
      </c>
      <c r="F147" s="268"/>
      <c r="G147" s="393" t="s">
        <v>63</v>
      </c>
      <c r="H147" s="393"/>
      <c r="I147" s="72" t="s">
        <v>42</v>
      </c>
      <c r="J147" s="268"/>
      <c r="K147" s="268" t="s">
        <v>536</v>
      </c>
      <c r="L147" s="393"/>
      <c r="M147" s="393"/>
      <c r="N147" s="393"/>
      <c r="O147" s="393"/>
      <c r="P147" s="393"/>
      <c r="Q147" s="393"/>
      <c r="R147" s="393"/>
      <c r="S147" s="393"/>
      <c r="T147" s="393"/>
      <c r="U147" s="76">
        <v>1</v>
      </c>
      <c r="V147" s="77"/>
      <c r="X147" s="400" t="s">
        <v>370</v>
      </c>
      <c r="Y147" s="328" t="s">
        <v>420</v>
      </c>
      <c r="Z147" s="68" t="s">
        <v>29</v>
      </c>
      <c r="AA147" s="69">
        <f t="shared" si="72"/>
        <v>0</v>
      </c>
      <c r="AB147" s="69">
        <f t="shared" si="73"/>
        <v>0</v>
      </c>
      <c r="AC147" s="213"/>
      <c r="AD147" s="212" t="s">
        <v>68</v>
      </c>
      <c r="AE147" s="214"/>
      <c r="AF147" s="74"/>
      <c r="AG147" s="334"/>
      <c r="AH147" s="173" t="s">
        <v>57</v>
      </c>
      <c r="AI147" s="430"/>
      <c r="AJ147" s="430"/>
      <c r="AK147" s="430"/>
      <c r="AL147" s="430"/>
      <c r="AM147" s="430"/>
      <c r="AN147" s="430"/>
      <c r="AO147" s="430"/>
      <c r="AP147" s="430"/>
      <c r="AQ147" s="430"/>
      <c r="AR147" s="100">
        <v>1</v>
      </c>
      <c r="AS147" s="431"/>
      <c r="CO147" s="521" t="s">
        <v>1258</v>
      </c>
      <c r="CP147" s="117" t="s">
        <v>1844</v>
      </c>
      <c r="CQ147" s="102" t="s">
        <v>29</v>
      </c>
      <c r="CR147" s="102">
        <f t="shared" si="76"/>
        <v>1</v>
      </c>
      <c r="CS147" s="102">
        <f t="shared" si="77"/>
        <v>3</v>
      </c>
      <c r="CT147" s="103"/>
      <c r="CU147" s="22" t="s">
        <v>68</v>
      </c>
      <c r="CV147" s="26"/>
      <c r="CW147" s="72" t="s">
        <v>42</v>
      </c>
      <c r="CX147" s="82"/>
      <c r="CY147" s="23" t="s">
        <v>538</v>
      </c>
      <c r="CZ147" s="229"/>
      <c r="DA147" s="229"/>
      <c r="DB147" s="229"/>
      <c r="DC147" s="565">
        <v>1</v>
      </c>
      <c r="DD147" s="358"/>
      <c r="DE147" s="229"/>
      <c r="DF147" s="229"/>
      <c r="DG147" s="351"/>
      <c r="DH147" s="86">
        <v>1</v>
      </c>
      <c r="DI147" s="142">
        <v>1</v>
      </c>
      <c r="DJ147" s="68"/>
    </row>
    <row r="148" spans="1:114" s="108" customFormat="1" ht="249.6" customHeight="1" outlineLevel="1" thickTop="1" thickBot="1" x14ac:dyDescent="0.45">
      <c r="A148" s="97" t="s">
        <v>52</v>
      </c>
      <c r="B148" s="116" t="s">
        <v>539</v>
      </c>
      <c r="C148" s="68" t="s">
        <v>29</v>
      </c>
      <c r="D148" s="69">
        <f t="shared" si="70"/>
        <v>0</v>
      </c>
      <c r="E148" s="69">
        <f t="shared" si="71"/>
        <v>0</v>
      </c>
      <c r="F148" s="82"/>
      <c r="G148" s="22" t="s">
        <v>45</v>
      </c>
      <c r="H148" s="118"/>
      <c r="I148" s="118"/>
      <c r="J148" s="172"/>
      <c r="K148" s="172" t="s">
        <v>540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400" t="s">
        <v>370</v>
      </c>
      <c r="Y148" s="116" t="s">
        <v>423</v>
      </c>
      <c r="Z148" s="68" t="s">
        <v>29</v>
      </c>
      <c r="AA148" s="69">
        <f t="shared" si="72"/>
        <v>0</v>
      </c>
      <c r="AB148" s="69">
        <f t="shared" si="73"/>
        <v>0</v>
      </c>
      <c r="AC148" s="82"/>
      <c r="AD148" s="22" t="s">
        <v>45</v>
      </c>
      <c r="AE148" s="70"/>
      <c r="AF148" s="70"/>
      <c r="AG148" s="73"/>
      <c r="AH148" s="22" t="s">
        <v>91</v>
      </c>
      <c r="AI148" s="226"/>
      <c r="AJ148" s="226"/>
      <c r="AK148" s="226"/>
      <c r="AL148" s="226"/>
      <c r="AM148" s="226"/>
      <c r="AN148" s="226"/>
      <c r="AO148" s="226"/>
      <c r="AP148" s="226"/>
      <c r="AQ148" s="226"/>
      <c r="AR148" s="100">
        <v>1</v>
      </c>
      <c r="AS148" s="77"/>
      <c r="CO148" s="521" t="s">
        <v>1258</v>
      </c>
      <c r="CP148" s="293" t="s">
        <v>1845</v>
      </c>
      <c r="CQ148" s="102" t="s">
        <v>29</v>
      </c>
      <c r="CR148" s="102">
        <f t="shared" si="76"/>
        <v>0.5</v>
      </c>
      <c r="CS148" s="102">
        <f t="shared" si="77"/>
        <v>1.5</v>
      </c>
      <c r="CT148" s="528"/>
      <c r="CU148" s="197" t="s">
        <v>68</v>
      </c>
      <c r="CV148" s="145"/>
      <c r="CW148" s="72" t="s">
        <v>42</v>
      </c>
      <c r="CX148" s="530"/>
      <c r="CY148" s="238" t="s">
        <v>1846</v>
      </c>
      <c r="CZ148" s="297"/>
      <c r="DA148" s="565">
        <v>1</v>
      </c>
      <c r="DB148" s="297"/>
      <c r="DC148" s="297"/>
      <c r="DD148" s="86">
        <v>1</v>
      </c>
      <c r="DE148" s="297"/>
      <c r="DF148" s="297"/>
      <c r="DG148" s="297"/>
      <c r="DH148" s="297"/>
      <c r="DI148" s="142">
        <v>1</v>
      </c>
      <c r="DJ148" s="68"/>
    </row>
    <row r="149" spans="1:114" s="108" customFormat="1" ht="274.2" customHeight="1" outlineLevel="1" thickTop="1" thickBot="1" x14ac:dyDescent="0.3">
      <c r="A149" s="97" t="s">
        <v>52</v>
      </c>
      <c r="B149" s="387" t="s">
        <v>543</v>
      </c>
      <c r="C149" s="68" t="s">
        <v>29</v>
      </c>
      <c r="D149" s="69">
        <f t="shared" si="70"/>
        <v>0</v>
      </c>
      <c r="E149" s="69">
        <f t="shared" si="71"/>
        <v>0</v>
      </c>
      <c r="F149" s="82"/>
      <c r="G149" s="22" t="s">
        <v>63</v>
      </c>
      <c r="H149" s="118"/>
      <c r="I149" s="118"/>
      <c r="J149" s="172"/>
      <c r="K149" s="104" t="s">
        <v>509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CO149" s="521" t="s">
        <v>1258</v>
      </c>
      <c r="CP149" s="116" t="s">
        <v>1847</v>
      </c>
      <c r="CQ149" s="102" t="s">
        <v>29</v>
      </c>
      <c r="CR149" s="102">
        <f t="shared" si="76"/>
        <v>2</v>
      </c>
      <c r="CS149" s="102">
        <f t="shared" si="77"/>
        <v>2</v>
      </c>
      <c r="CT149" s="116"/>
      <c r="CU149" s="197" t="s">
        <v>68</v>
      </c>
      <c r="CV149" s="531"/>
      <c r="CW149" s="72" t="s">
        <v>42</v>
      </c>
      <c r="CX149" s="27"/>
      <c r="CY149" s="173" t="s">
        <v>545</v>
      </c>
      <c r="CZ149" s="351"/>
      <c r="DA149" s="351"/>
      <c r="DB149" s="351"/>
      <c r="DC149" s="351"/>
      <c r="DD149" s="351"/>
      <c r="DE149" s="351"/>
      <c r="DF149" s="565">
        <v>1</v>
      </c>
      <c r="DG149" s="351"/>
      <c r="DH149" s="351"/>
      <c r="DI149" s="142">
        <v>1</v>
      </c>
      <c r="DJ149" s="68"/>
    </row>
    <row r="150" spans="1:114" s="108" customFormat="1" ht="186" customHeight="1" outlineLevel="1" thickTop="1" thickBot="1" x14ac:dyDescent="0.3">
      <c r="A150" s="97" t="s">
        <v>52</v>
      </c>
      <c r="B150" s="116" t="s">
        <v>546</v>
      </c>
      <c r="C150" s="68" t="s">
        <v>29</v>
      </c>
      <c r="D150" s="69">
        <f t="shared" si="70"/>
        <v>0</v>
      </c>
      <c r="E150" s="69">
        <f t="shared" si="71"/>
        <v>0</v>
      </c>
      <c r="F150" s="104"/>
      <c r="G150" s="104" t="s">
        <v>63</v>
      </c>
      <c r="H150" s="104"/>
      <c r="I150" s="119" t="s">
        <v>42</v>
      </c>
      <c r="J150" s="172"/>
      <c r="K150" s="23" t="s">
        <v>180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77"/>
      <c r="CO150" s="521" t="s">
        <v>1258</v>
      </c>
      <c r="CP150" s="116" t="s">
        <v>1848</v>
      </c>
      <c r="CQ150" s="102" t="s">
        <v>29</v>
      </c>
      <c r="CR150" s="102">
        <f t="shared" si="76"/>
        <v>0</v>
      </c>
      <c r="CS150" s="102">
        <f t="shared" si="77"/>
        <v>2</v>
      </c>
      <c r="CT150" s="103"/>
      <c r="CU150" s="22" t="s">
        <v>68</v>
      </c>
      <c r="CV150" s="23"/>
      <c r="CW150" s="72" t="s">
        <v>42</v>
      </c>
      <c r="CX150" s="82"/>
      <c r="CY150" s="534" t="s">
        <v>1849</v>
      </c>
      <c r="CZ150" s="229"/>
      <c r="DA150" s="229"/>
      <c r="DB150" s="229"/>
      <c r="DC150" s="229"/>
      <c r="DD150" s="229"/>
      <c r="DE150" s="229"/>
      <c r="DF150" s="229"/>
      <c r="DG150" s="351"/>
      <c r="DH150" s="86">
        <v>1</v>
      </c>
      <c r="DI150" s="142">
        <v>1</v>
      </c>
      <c r="DJ150" s="68"/>
    </row>
    <row r="151" spans="1:114" s="108" customFormat="1" ht="240.6" customHeight="1" outlineLevel="1" thickTop="1" x14ac:dyDescent="0.25">
      <c r="A151" s="97" t="s">
        <v>52</v>
      </c>
      <c r="B151" s="532" t="s">
        <v>548</v>
      </c>
      <c r="C151" s="68" t="s">
        <v>29</v>
      </c>
      <c r="D151" s="69">
        <f t="shared" si="70"/>
        <v>0</v>
      </c>
      <c r="E151" s="69">
        <f t="shared" si="71"/>
        <v>0</v>
      </c>
      <c r="F151" s="103"/>
      <c r="G151" s="23" t="s">
        <v>63</v>
      </c>
      <c r="H151" s="82"/>
      <c r="I151" s="82"/>
      <c r="J151" s="172"/>
      <c r="K151" s="104" t="s">
        <v>549</v>
      </c>
      <c r="L151" s="70"/>
      <c r="M151" s="70"/>
      <c r="N151" s="70"/>
      <c r="O151" s="70"/>
      <c r="P151" s="70"/>
      <c r="Q151" s="70"/>
      <c r="R151" s="70"/>
      <c r="S151" s="70"/>
      <c r="T151" s="70"/>
      <c r="U151" s="76">
        <v>1</v>
      </c>
      <c r="V151" s="190"/>
    </row>
    <row r="152" spans="1:114" s="108" customFormat="1" ht="372.6" customHeight="1" outlineLevel="1" x14ac:dyDescent="0.25">
      <c r="A152" s="97" t="s">
        <v>52</v>
      </c>
      <c r="B152" s="387" t="s">
        <v>550</v>
      </c>
      <c r="C152" s="68" t="s">
        <v>29</v>
      </c>
      <c r="D152" s="69">
        <f t="shared" si="70"/>
        <v>0</v>
      </c>
      <c r="E152" s="69">
        <f t="shared" si="71"/>
        <v>0</v>
      </c>
      <c r="F152" s="82"/>
      <c r="G152" s="22" t="s">
        <v>63</v>
      </c>
      <c r="H152" s="103"/>
      <c r="I152" s="72" t="s">
        <v>42</v>
      </c>
      <c r="J152" s="82"/>
      <c r="K152" s="23" t="s">
        <v>551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</row>
    <row r="153" spans="1:114" s="108" customFormat="1" ht="294.60000000000002" customHeight="1" outlineLevel="1" x14ac:dyDescent="0.25">
      <c r="A153" s="97" t="s">
        <v>52</v>
      </c>
      <c r="B153" s="116" t="s">
        <v>552</v>
      </c>
      <c r="C153" s="68" t="s">
        <v>29</v>
      </c>
      <c r="D153" s="69">
        <f t="shared" si="70"/>
        <v>0</v>
      </c>
      <c r="E153" s="69">
        <f t="shared" si="71"/>
        <v>0</v>
      </c>
      <c r="F153" s="82"/>
      <c r="G153" s="22" t="s">
        <v>45</v>
      </c>
      <c r="H153" s="104"/>
      <c r="I153" s="104"/>
      <c r="J153" s="172"/>
      <c r="K153" s="172" t="s">
        <v>553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</row>
    <row r="154" spans="1:114" s="108" customFormat="1" ht="201.6" customHeight="1" outlineLevel="1" x14ac:dyDescent="0.25">
      <c r="A154" s="97" t="s">
        <v>52</v>
      </c>
      <c r="B154" s="116" t="s">
        <v>554</v>
      </c>
      <c r="C154" s="68" t="s">
        <v>29</v>
      </c>
      <c r="D154" s="69">
        <f t="shared" si="70"/>
        <v>0</v>
      </c>
      <c r="E154" s="69">
        <f t="shared" si="71"/>
        <v>0</v>
      </c>
      <c r="F154" s="82"/>
      <c r="G154" s="22" t="s">
        <v>68</v>
      </c>
      <c r="H154" s="118"/>
      <c r="I154" s="72" t="s">
        <v>42</v>
      </c>
      <c r="J154" s="104"/>
      <c r="K154" s="172" t="s">
        <v>555</v>
      </c>
      <c r="L154" s="22"/>
      <c r="M154" s="22"/>
      <c r="N154" s="22"/>
      <c r="O154" s="22"/>
      <c r="P154" s="22"/>
      <c r="Q154" s="22"/>
      <c r="R154" s="22"/>
      <c r="S154" s="22"/>
      <c r="T154" s="22"/>
      <c r="U154" s="76">
        <v>1</v>
      </c>
      <c r="V154" s="190"/>
    </row>
    <row r="155" spans="1:114" s="108" customFormat="1" ht="178.2" customHeight="1" outlineLevel="1" x14ac:dyDescent="0.25"/>
    <row r="156" spans="1:114" s="108" customFormat="1" ht="176.25" customHeight="1" outlineLevel="1" x14ac:dyDescent="0.25"/>
    <row r="157" spans="1:114" s="108" customFormat="1" ht="170.25" customHeight="1" outlineLevel="1" x14ac:dyDescent="0.25"/>
    <row r="158" spans="1:114" s="108" customFormat="1" ht="159" customHeight="1" outlineLevel="1" x14ac:dyDescent="0.25"/>
    <row r="159" spans="1:114" s="108" customFormat="1" ht="126" customHeight="1" outlineLevel="1" x14ac:dyDescent="0.25"/>
    <row r="160" spans="1:114" s="108" customFormat="1" ht="216" customHeight="1" outlineLevel="1" x14ac:dyDescent="0.25"/>
    <row r="161" spans="1:114" s="108" customFormat="1" ht="153" customHeight="1" outlineLevel="1" x14ac:dyDescent="0.25"/>
    <row r="162" spans="1:114" s="108" customFormat="1" ht="13.8" outlineLevel="1" x14ac:dyDescent="0.25"/>
    <row r="163" spans="1:114" s="108" customFormat="1" ht="195" customHeight="1" outlineLevel="1" x14ac:dyDescent="0.25"/>
    <row r="164" spans="1:114" s="108" customFormat="1" ht="13.8" outlineLevel="1" x14ac:dyDescent="0.25"/>
    <row r="165" spans="1:114" s="108" customFormat="1" ht="129.75" customHeight="1" outlineLevel="1" x14ac:dyDescent="0.25">
      <c r="AT165" s="59"/>
      <c r="AU165" s="208"/>
      <c r="AV165" s="62"/>
      <c r="AW165" s="288"/>
    </row>
    <row r="166" spans="1:114" s="108" customFormat="1" outlineLevel="1" x14ac:dyDescent="0.25">
      <c r="AT166" s="59"/>
      <c r="AU166" s="208"/>
      <c r="AV166" s="62"/>
      <c r="AW166" s="288"/>
    </row>
    <row r="167" spans="1:114" s="108" customFormat="1" outlineLevel="1" x14ac:dyDescent="0.25">
      <c r="AT167" s="59"/>
      <c r="AU167" s="208"/>
      <c r="AV167" s="62"/>
      <c r="AW167" s="288"/>
    </row>
    <row r="168" spans="1:114" s="108" customFormat="1" ht="17.399999999999999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24.6" x14ac:dyDescent="0.25">
      <c r="A169" s="38" t="s">
        <v>30</v>
      </c>
      <c r="B169" s="39" t="s">
        <v>557</v>
      </c>
      <c r="C169" s="535" t="s">
        <v>29</v>
      </c>
      <c r="D169" s="41">
        <f>0.5*(L169+M169+N169)+O169+Q169+2*(R169+S169)</f>
        <v>9</v>
      </c>
      <c r="E169" s="536">
        <f>L169*0.5+M169*0.5+N169*0.5+O169+P169+Q169+2*(R169+S169+T169)</f>
        <v>17</v>
      </c>
      <c r="F169" s="43"/>
      <c r="G169" s="43"/>
      <c r="H169" s="43"/>
      <c r="I169" s="43"/>
      <c r="J169" s="43"/>
      <c r="K169" s="43"/>
      <c r="L169" s="44">
        <f>SUMIFS(L171:L185,C171:C185,C169)</f>
        <v>4</v>
      </c>
      <c r="M169" s="44">
        <f>SUMIFS(M171:M185,C171:C185,C169)</f>
        <v>4</v>
      </c>
      <c r="N169" s="44">
        <f>SUMIFS(N171:N185,C171:C185,C169)</f>
        <v>0</v>
      </c>
      <c r="O169" s="44">
        <f>SUMIFS(O171:O185,C171:C185,C169)</f>
        <v>3</v>
      </c>
      <c r="P169" s="44">
        <f>SUMIFS(P171:P185,C171:C185,C169)</f>
        <v>0</v>
      </c>
      <c r="Q169" s="44">
        <f>SUMIFS(Q171:Q185,C171:C185,C169)</f>
        <v>2</v>
      </c>
      <c r="R169" s="44">
        <f>SUMIFS(R171:R185,C171:C185,C169)</f>
        <v>0</v>
      </c>
      <c r="S169" s="44">
        <f>SUMIFS(S171:S185,C171:C185,C169)</f>
        <v>0</v>
      </c>
      <c r="T169" s="44">
        <f>SUMIFS(T171:T185,C171:C185,C169)</f>
        <v>4</v>
      </c>
      <c r="U169" s="45"/>
      <c r="V169" s="46">
        <f>SUM(U171:U197)</f>
        <v>7</v>
      </c>
      <c r="X169" s="38" t="s">
        <v>556</v>
      </c>
      <c r="Y169" s="39"/>
      <c r="Z169" s="535" t="s">
        <v>29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CO169" s="38" t="s">
        <v>556</v>
      </c>
      <c r="CP169" s="39"/>
      <c r="CQ169" s="535" t="s">
        <v>29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SUMIFS(CZ173:CZ188,CQ173:CQ188,CQ169)</f>
        <v>0</v>
      </c>
      <c r="DA169" s="44">
        <f>SUMIFS(DA173:DA188,CQ173:CQ188,CQ169)</f>
        <v>0</v>
      </c>
      <c r="DB169" s="44">
        <f>SUMIFS(DB173:DB188,CQ173:CQ188,CQ169)</f>
        <v>0</v>
      </c>
      <c r="DC169" s="44">
        <f>SUMIFS(DC173:DC188,CQ173:CQ188,CQ169)</f>
        <v>0</v>
      </c>
      <c r="DD169" s="44">
        <f>SUMIFS(DD173:DD188,CQ173:CQ188,CQ169)</f>
        <v>0</v>
      </c>
      <c r="DE169" s="44">
        <f>SUMIFS(DE173:DE188,CQ173:CQ188,CQ169)</f>
        <v>0</v>
      </c>
      <c r="DF169" s="44">
        <f>SUMIFS(DF173:DF188,CQ173:CQ188,CQ169)</f>
        <v>0</v>
      </c>
      <c r="DG169" s="44">
        <f>SUMIFS(DG173:DG188,CQ173:CQ188,CQ169)</f>
        <v>0</v>
      </c>
      <c r="DH169" s="44">
        <f>SUMIFS(DH173:DH188,CQ173:CQ188,CQ169)</f>
        <v>0</v>
      </c>
      <c r="DI169" s="45"/>
      <c r="DJ169" s="46">
        <f>SUM(DI173:DI200)</f>
        <v>0</v>
      </c>
    </row>
    <row r="170" spans="1:114" ht="25.2" thickBot="1" x14ac:dyDescent="0.35">
      <c r="A170" s="38" t="s">
        <v>37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SUMIFS(L171:L185,C171:C185,C170)</f>
        <v>0</v>
      </c>
      <c r="M170" s="44">
        <f>SUMIFS(M171:M185,C171:C185,C170)</f>
        <v>0</v>
      </c>
      <c r="N170" s="44">
        <f>SUMIFS(N171:N185,C171:C185,C170)</f>
        <v>0</v>
      </c>
      <c r="O170" s="44">
        <f>SUMIFS(O171:O185,C171:C185,C170)</f>
        <v>0</v>
      </c>
      <c r="P170" s="44">
        <f>SUMIFS(P171:P185,C171:C185,C170)</f>
        <v>0</v>
      </c>
      <c r="Q170" s="44">
        <f>SUMIFS(Q171:Q185,C171:C185,C170)</f>
        <v>0</v>
      </c>
      <c r="R170" s="44">
        <f>SUMIFS(R171:R185,C171:C185,C170)</f>
        <v>0</v>
      </c>
      <c r="S170" s="44">
        <f>SUMIFS(S171:S185,C171:C185,C170)</f>
        <v>0</v>
      </c>
      <c r="T170" s="44">
        <f>SUMIFS(T171:T185,C171:C185,C170)</f>
        <v>0</v>
      </c>
      <c r="U170" s="45"/>
      <c r="V170" s="46"/>
      <c r="W170" s="32"/>
      <c r="X170" s="38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CN170" s="32"/>
      <c r="CO170" s="853" t="s">
        <v>558</v>
      </c>
      <c r="CP170" s="451"/>
      <c r="CQ170" s="535" t="s">
        <v>36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SUMIFS(CZ173:CZ188,CQ173:CQ188,CQ170)</f>
        <v>0</v>
      </c>
      <c r="DA170" s="44">
        <f>SUMIFS(DA173:DA188,CQ173:CQ188,CQ170)</f>
        <v>0</v>
      </c>
      <c r="DB170" s="44">
        <f>SUMIFS(DB173:DB188,CQ173:CQ188,CQ170)</f>
        <v>0</v>
      </c>
      <c r="DC170" s="44">
        <f>SUMIFS(DC173:DC188,CQ173:CQ188,CQ170)</f>
        <v>0</v>
      </c>
      <c r="DD170" s="44">
        <f>SUMIFS(DD173:DD188,CQ173:CQ188,CQ170)</f>
        <v>0</v>
      </c>
      <c r="DE170" s="44">
        <f>SUMIFS(DE173:DE188,CQ173:CQ188,CQ170)</f>
        <v>0</v>
      </c>
      <c r="DF170" s="44">
        <f>SUMIFS(DF173:DF188,CQ173:CQ188,CQ170)</f>
        <v>0</v>
      </c>
      <c r="DG170" s="44">
        <f>SUMIFS(DG173:DG188,CQ173:CQ188,CQ170)</f>
        <v>0</v>
      </c>
      <c r="DH170" s="44">
        <f>SUMIFS(DH173:DH188,CQ173:CQ188,CQ170)</f>
        <v>0</v>
      </c>
      <c r="DI170" s="45"/>
      <c r="DJ170" s="46"/>
    </row>
    <row r="171" spans="1:114" ht="121.2" customHeight="1" thickTop="1" thickBot="1" x14ac:dyDescent="0.3">
      <c r="A171" s="538" t="s">
        <v>560</v>
      </c>
      <c r="B171" s="177" t="s">
        <v>941</v>
      </c>
      <c r="C171" s="102" t="s">
        <v>29</v>
      </c>
      <c r="D171" s="102">
        <f>0.5*(L171+M171+N171)+O171+Q171+2*(R171+S171)</f>
        <v>0</v>
      </c>
      <c r="E171" s="102">
        <f>L171*0.5+M171*0.5+N171*0.5+O171+P171+Q171+2*(R171+S171+T171)</f>
        <v>4</v>
      </c>
      <c r="F171" s="74"/>
      <c r="G171" s="802" t="s">
        <v>63</v>
      </c>
      <c r="H171" s="74"/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37.4" thickTop="1" x14ac:dyDescent="0.4">
      <c r="A172" s="538" t="s">
        <v>560</v>
      </c>
      <c r="B172" s="80" t="s">
        <v>1850</v>
      </c>
      <c r="C172" s="102" t="s">
        <v>29</v>
      </c>
      <c r="D172" s="102">
        <f t="shared" ref="D172:D177" si="80">0.5*(L172+M172+N172)+O172+Q172+2*(R172+S172)</f>
        <v>1</v>
      </c>
      <c r="E172" s="102">
        <f t="shared" ref="E172:E177" si="81">L172*0.5+M172*0.5+N172*0.5+O172+P172+Q172+2*(R172+S172+T172)</f>
        <v>1</v>
      </c>
      <c r="F172" s="103"/>
      <c r="G172" s="124" t="s">
        <v>73</v>
      </c>
      <c r="H172" s="125" t="s">
        <v>50</v>
      </c>
      <c r="I172" s="523" t="s">
        <v>42</v>
      </c>
      <c r="J172" s="73"/>
      <c r="K172" s="23" t="s">
        <v>1851</v>
      </c>
      <c r="L172" s="155"/>
      <c r="M172" s="539">
        <v>2</v>
      </c>
      <c r="N172" s="160"/>
      <c r="O172" s="160"/>
      <c r="P172" s="540"/>
      <c r="Q172" s="160"/>
      <c r="R172" s="155"/>
      <c r="S172" s="155"/>
      <c r="T172" s="160"/>
      <c r="U172" s="408">
        <v>1</v>
      </c>
      <c r="V172" s="74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39.80000000000001" outlineLevel="1" thickBot="1" x14ac:dyDescent="0.45">
      <c r="A173" s="538" t="s">
        <v>560</v>
      </c>
      <c r="B173" s="80" t="s">
        <v>565</v>
      </c>
      <c r="C173" s="102" t="s">
        <v>29</v>
      </c>
      <c r="D173" s="102">
        <f t="shared" si="80"/>
        <v>0.5</v>
      </c>
      <c r="E173" s="102">
        <f t="shared" si="81"/>
        <v>0.5</v>
      </c>
      <c r="F173" s="103"/>
      <c r="G173" s="22" t="s">
        <v>63</v>
      </c>
      <c r="H173" s="541"/>
      <c r="I173" s="523" t="s">
        <v>42</v>
      </c>
      <c r="J173" s="73"/>
      <c r="K173" s="140" t="s">
        <v>3</v>
      </c>
      <c r="L173" s="542">
        <v>1</v>
      </c>
      <c r="M173" s="482"/>
      <c r="N173" s="482"/>
      <c r="O173" s="160"/>
      <c r="P173" s="160"/>
      <c r="Q173" s="540"/>
      <c r="R173" s="160"/>
      <c r="S173" s="482"/>
      <c r="T173" s="160"/>
      <c r="U173" s="408">
        <v>0.5</v>
      </c>
      <c r="V173" s="74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38" outlineLevel="1" thickTop="1" thickBot="1" x14ac:dyDescent="0.45">
      <c r="A174" s="538" t="s">
        <v>560</v>
      </c>
      <c r="B174" s="80" t="s">
        <v>566</v>
      </c>
      <c r="C174" s="102" t="s">
        <v>29</v>
      </c>
      <c r="D174" s="102">
        <f t="shared" si="80"/>
        <v>2</v>
      </c>
      <c r="E174" s="102">
        <f t="shared" si="81"/>
        <v>6</v>
      </c>
      <c r="F174" s="103"/>
      <c r="G174" s="22" t="s">
        <v>68</v>
      </c>
      <c r="H174" s="106"/>
      <c r="I174" s="523" t="s">
        <v>42</v>
      </c>
      <c r="J174" s="73"/>
      <c r="K174" s="23" t="s">
        <v>567</v>
      </c>
      <c r="L174" s="155"/>
      <c r="M174" s="159"/>
      <c r="N174" s="160"/>
      <c r="O174" s="159"/>
      <c r="P174" s="159"/>
      <c r="Q174" s="539">
        <v>2</v>
      </c>
      <c r="R174" s="360"/>
      <c r="S174" s="360"/>
      <c r="T174" s="543">
        <v>2</v>
      </c>
      <c r="U174" s="408">
        <v>0.5</v>
      </c>
      <c r="V174" s="74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127.2" outlineLevel="1" thickTop="1" x14ac:dyDescent="0.4">
      <c r="A175" s="538" t="s">
        <v>560</v>
      </c>
      <c r="B175" s="177" t="s">
        <v>568</v>
      </c>
      <c r="C175" s="102" t="s">
        <v>29</v>
      </c>
      <c r="D175" s="102">
        <f t="shared" si="80"/>
        <v>0.5</v>
      </c>
      <c r="E175" s="102">
        <f t="shared" si="81"/>
        <v>0.5</v>
      </c>
      <c r="F175" s="103"/>
      <c r="G175" s="22" t="s">
        <v>63</v>
      </c>
      <c r="H175" s="1178" t="s">
        <v>1613</v>
      </c>
      <c r="I175" s="541"/>
      <c r="J175" s="541"/>
      <c r="K175" s="140" t="s">
        <v>3</v>
      </c>
      <c r="L175" s="544">
        <v>1</v>
      </c>
      <c r="M175" s="159"/>
      <c r="N175" s="159"/>
      <c r="O175" s="159"/>
      <c r="P175" s="482"/>
      <c r="Q175" s="540"/>
      <c r="R175" s="160"/>
      <c r="S175" s="330"/>
      <c r="T175" s="160"/>
      <c r="U175" s="408">
        <v>1</v>
      </c>
      <c r="V175" s="74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191.4" outlineLevel="1" x14ac:dyDescent="0.25">
      <c r="A176" s="538" t="s">
        <v>560</v>
      </c>
      <c r="B176" s="80" t="s">
        <v>569</v>
      </c>
      <c r="C176" s="102" t="s">
        <v>29</v>
      </c>
      <c r="D176" s="102">
        <f t="shared" si="80"/>
        <v>2</v>
      </c>
      <c r="E176" s="102">
        <f t="shared" si="81"/>
        <v>2</v>
      </c>
      <c r="F176" s="103"/>
      <c r="G176" s="22" t="s">
        <v>45</v>
      </c>
      <c r="H176" s="23"/>
      <c r="I176" s="103"/>
      <c r="J176" s="73"/>
      <c r="K176" s="23" t="s">
        <v>570</v>
      </c>
      <c r="L176" s="539">
        <v>1</v>
      </c>
      <c r="M176" s="539">
        <v>1</v>
      </c>
      <c r="N176" s="169"/>
      <c r="O176" s="539">
        <v>1</v>
      </c>
      <c r="P176" s="169"/>
      <c r="Q176" s="169"/>
      <c r="R176" s="169"/>
      <c r="S176" s="169"/>
      <c r="T176" s="169"/>
      <c r="U176" s="408">
        <v>1</v>
      </c>
      <c r="V176" s="74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 x14ac:dyDescent="0.25">
      <c r="A177" s="538" t="s">
        <v>560</v>
      </c>
      <c r="B177" s="80" t="s">
        <v>1852</v>
      </c>
      <c r="C177" s="102" t="s">
        <v>29</v>
      </c>
      <c r="D177" s="102">
        <f t="shared" si="80"/>
        <v>3</v>
      </c>
      <c r="E177" s="102">
        <f t="shared" si="81"/>
        <v>3</v>
      </c>
      <c r="F177" s="103"/>
      <c r="G177" s="124" t="s">
        <v>77</v>
      </c>
      <c r="H177" s="939" t="s">
        <v>50</v>
      </c>
      <c r="I177" s="106"/>
      <c r="J177" s="106"/>
      <c r="K177" s="23" t="s">
        <v>1853</v>
      </c>
      <c r="L177" s="539">
        <v>1</v>
      </c>
      <c r="M177" s="539">
        <v>1</v>
      </c>
      <c r="N177" s="155"/>
      <c r="O177" s="539">
        <v>2</v>
      </c>
      <c r="P177" s="160"/>
      <c r="Q177" s="160"/>
      <c r="R177" s="160"/>
      <c r="S177" s="160"/>
      <c r="T177" s="302"/>
      <c r="U177" s="408">
        <v>1</v>
      </c>
      <c r="V177" s="74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94999999999999" customHeight="1" outlineLevel="1" x14ac:dyDescent="0.25">
      <c r="A178" s="231" t="s">
        <v>580</v>
      </c>
      <c r="B178" s="1180" t="s">
        <v>1854</v>
      </c>
      <c r="C178" s="594" t="s">
        <v>36</v>
      </c>
      <c r="D178" s="552">
        <v>7</v>
      </c>
      <c r="E178" s="552">
        <v>7</v>
      </c>
      <c r="F178" s="1858" t="s">
        <v>1855</v>
      </c>
      <c r="G178" s="1859"/>
      <c r="H178" s="1859"/>
      <c r="I178" s="1859"/>
      <c r="J178" s="1859"/>
      <c r="K178" s="1859"/>
      <c r="L178" s="1859"/>
      <c r="M178" s="1859"/>
      <c r="N178" s="1859"/>
      <c r="O178" s="1859"/>
      <c r="P178" s="1859"/>
      <c r="Q178" s="1859"/>
      <c r="R178" s="1859"/>
      <c r="S178" s="1859"/>
      <c r="T178" s="1860"/>
      <c r="U178" s="96">
        <v>1</v>
      </c>
      <c r="V178" s="95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outlineLevel="1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outlineLevel="1" x14ac:dyDescent="0.2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1:114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1:114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28">
    <mergeCell ref="CT62:CY62"/>
    <mergeCell ref="AC43:AH43"/>
    <mergeCell ref="F178:T178"/>
    <mergeCell ref="BS2:BS4"/>
    <mergeCell ref="CA2:CA4"/>
    <mergeCell ref="CM2:CM4"/>
    <mergeCell ref="CP2:CP4"/>
    <mergeCell ref="X14:AR14"/>
    <mergeCell ref="X13:AR13"/>
    <mergeCell ref="AC93:AH93"/>
    <mergeCell ref="AC78:AH78"/>
    <mergeCell ref="AZ94:BE94"/>
    <mergeCell ref="AC68:AH68"/>
    <mergeCell ref="AZ125:BE125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CX2:CX4"/>
    <mergeCell ref="BP2:BP4"/>
  </mergeCells>
  <conditionalFormatting sqref="D6:D7">
    <cfRule type="cellIs" dxfId="1199" priority="47" operator="lessThan">
      <formula>10.5</formula>
    </cfRule>
    <cfRule type="cellIs" dxfId="1198" priority="48" operator="greaterThan">
      <formula>10</formula>
    </cfRule>
  </conditionalFormatting>
  <conditionalFormatting sqref="D37:D38">
    <cfRule type="cellIs" dxfId="1197" priority="61" operator="lessThan">
      <formula>10.5</formula>
    </cfRule>
    <cfRule type="cellIs" dxfId="1196" priority="62" operator="greaterThan">
      <formula>10</formula>
    </cfRule>
  </conditionalFormatting>
  <conditionalFormatting sqref="D53:D54">
    <cfRule type="cellIs" dxfId="1195" priority="53" operator="lessThan">
      <formula>10.5</formula>
    </cfRule>
    <cfRule type="cellIs" dxfId="1194" priority="54" operator="greaterThan">
      <formula>10</formula>
    </cfRule>
  </conditionalFormatting>
  <conditionalFormatting sqref="D85:D86">
    <cfRule type="cellIs" dxfId="1193" priority="63" operator="lessThan">
      <formula>10.5</formula>
    </cfRule>
    <cfRule type="cellIs" dxfId="1192" priority="64" operator="greaterThan">
      <formula>10</formula>
    </cfRule>
  </conditionalFormatting>
  <conditionalFormatting sqref="D115:D116">
    <cfRule type="cellIs" dxfId="1191" priority="31" operator="lessThan">
      <formula>10.5</formula>
    </cfRule>
    <cfRule type="cellIs" dxfId="1190" priority="32" operator="greaterThan">
      <formula>10</formula>
    </cfRule>
  </conditionalFormatting>
  <conditionalFormatting sqref="D139:D140">
    <cfRule type="cellIs" dxfId="1189" priority="23" operator="lessThan">
      <formula>10.5</formula>
    </cfRule>
    <cfRule type="cellIs" dxfId="1188" priority="24" operator="greaterThan">
      <formula>10</formula>
    </cfRule>
  </conditionalFormatting>
  <conditionalFormatting sqref="D169:D170">
    <cfRule type="cellIs" dxfId="1187" priority="17" operator="lessThan">
      <formula>10.5</formula>
    </cfRule>
    <cfRule type="cellIs" dxfId="1186" priority="18" operator="greaterThan">
      <formula>10</formula>
    </cfRule>
  </conditionalFormatting>
  <conditionalFormatting sqref="AA6:AA7">
    <cfRule type="cellIs" dxfId="1185" priority="65" operator="lessThan">
      <formula>10.5</formula>
    </cfRule>
    <cfRule type="cellIs" dxfId="1184" priority="66" operator="greaterThan">
      <formula>10</formula>
    </cfRule>
  </conditionalFormatting>
  <conditionalFormatting sqref="AA37:AA38">
    <cfRule type="cellIs" dxfId="1183" priority="59" operator="lessThan">
      <formula>10.5</formula>
    </cfRule>
    <cfRule type="cellIs" dxfId="1182" priority="60" operator="greaterThan">
      <formula>10</formula>
    </cfRule>
  </conditionalFormatting>
  <conditionalFormatting sqref="AA53:AA54">
    <cfRule type="cellIs" dxfId="1181" priority="1" operator="lessThan">
      <formula>10.5</formula>
    </cfRule>
    <cfRule type="cellIs" dxfId="1180" priority="2" operator="greaterThan">
      <formula>10</formula>
    </cfRule>
  </conditionalFormatting>
  <conditionalFormatting sqref="AA85:AA86">
    <cfRule type="cellIs" dxfId="1179" priority="45" operator="lessThan">
      <formula>10.5</formula>
    </cfRule>
    <cfRule type="cellIs" dxfId="1178" priority="46" operator="greaterThan">
      <formula>10</formula>
    </cfRule>
  </conditionalFormatting>
  <conditionalFormatting sqref="AA115:AA116">
    <cfRule type="cellIs" dxfId="1177" priority="33" operator="lessThan">
      <formula>10.5</formula>
    </cfRule>
    <cfRule type="cellIs" dxfId="1176" priority="34" operator="greaterThan">
      <formula>10</formula>
    </cfRule>
  </conditionalFormatting>
  <conditionalFormatting sqref="AA139:AA140">
    <cfRule type="cellIs" dxfId="1175" priority="25" operator="lessThan">
      <formula>10.5</formula>
    </cfRule>
    <cfRule type="cellIs" dxfId="1174" priority="26" operator="greaterThan">
      <formula>10</formula>
    </cfRule>
  </conditionalFormatting>
  <conditionalFormatting sqref="AA169:AA170">
    <cfRule type="cellIs" dxfId="1173" priority="11" operator="lessThan">
      <formula>10.5</formula>
    </cfRule>
    <cfRule type="cellIs" dxfId="1172" priority="12" operator="greaterThan">
      <formula>10</formula>
    </cfRule>
  </conditionalFormatting>
  <conditionalFormatting sqref="AX6:AX7">
    <cfRule type="cellIs" dxfId="1171" priority="67" operator="lessThan">
      <formula>10.5</formula>
    </cfRule>
    <cfRule type="cellIs" dxfId="1170" priority="68" operator="greaterThan">
      <formula>10</formula>
    </cfRule>
  </conditionalFormatting>
  <conditionalFormatting sqref="AX37:AX38">
    <cfRule type="cellIs" dxfId="1169" priority="57" operator="lessThan">
      <formula>10.5</formula>
    </cfRule>
    <cfRule type="cellIs" dxfId="1168" priority="58" operator="greaterThan">
      <formula>10</formula>
    </cfRule>
  </conditionalFormatting>
  <conditionalFormatting sqref="AX53:AX54">
    <cfRule type="cellIs" dxfId="1167" priority="51" operator="lessThan">
      <formula>10.5</formula>
    </cfRule>
    <cfRule type="cellIs" dxfId="1166" priority="52" operator="greaterThan">
      <formula>10</formula>
    </cfRule>
  </conditionalFormatting>
  <conditionalFormatting sqref="AX85:AX86">
    <cfRule type="cellIs" dxfId="1165" priority="43" operator="lessThan">
      <formula>10.5</formula>
    </cfRule>
    <cfRule type="cellIs" dxfId="1164" priority="44" operator="greaterThan">
      <formula>10</formula>
    </cfRule>
  </conditionalFormatting>
  <conditionalFormatting sqref="AX115:AX116">
    <cfRule type="cellIs" dxfId="1163" priority="35" operator="lessThan">
      <formula>10.5</formula>
    </cfRule>
    <cfRule type="cellIs" dxfId="1162" priority="36" operator="greaterThan">
      <formula>10</formula>
    </cfRule>
  </conditionalFormatting>
  <conditionalFormatting sqref="AX139:AX140">
    <cfRule type="cellIs" dxfId="1161" priority="27" operator="lessThan">
      <formula>10.5</formula>
    </cfRule>
    <cfRule type="cellIs" dxfId="1160" priority="28" operator="greaterThan">
      <formula>10</formula>
    </cfRule>
  </conditionalFormatting>
  <conditionalFormatting sqref="AX169:AX170">
    <cfRule type="cellIs" dxfId="1159" priority="9" operator="lessThan">
      <formula>10.5</formula>
    </cfRule>
    <cfRule type="cellIs" dxfId="1158" priority="10" operator="greaterThan">
      <formula>10</formula>
    </cfRule>
  </conditionalFormatting>
  <conditionalFormatting sqref="BU6:BU7">
    <cfRule type="cellIs" dxfId="1157" priority="69" operator="lessThan">
      <formula>10.5</formula>
    </cfRule>
    <cfRule type="cellIs" dxfId="1156" priority="70" operator="greaterThan">
      <formula>10</formula>
    </cfRule>
  </conditionalFormatting>
  <conditionalFormatting sqref="BU37:BU38">
    <cfRule type="cellIs" dxfId="1155" priority="55" operator="lessThan">
      <formula>10.5</formula>
    </cfRule>
    <cfRule type="cellIs" dxfId="1154" priority="56" operator="greaterThan">
      <formula>10</formula>
    </cfRule>
  </conditionalFormatting>
  <conditionalFormatting sqref="BU53:BU54">
    <cfRule type="cellIs" dxfId="1153" priority="49" operator="lessThan">
      <formula>10.5</formula>
    </cfRule>
    <cfRule type="cellIs" dxfId="1152" priority="50" operator="greaterThan">
      <formula>10</formula>
    </cfRule>
  </conditionalFormatting>
  <conditionalFormatting sqref="BU85:BU86">
    <cfRule type="cellIs" dxfId="1151" priority="41" operator="lessThan">
      <formula>10.5</formula>
    </cfRule>
    <cfRule type="cellIs" dxfId="1150" priority="42" operator="greaterThan">
      <formula>10</formula>
    </cfRule>
  </conditionalFormatting>
  <conditionalFormatting sqref="BU115:BU116">
    <cfRule type="cellIs" dxfId="1149" priority="37" operator="lessThan">
      <formula>10.5</formula>
    </cfRule>
    <cfRule type="cellIs" dxfId="1148" priority="38" operator="greaterThan">
      <formula>10</formula>
    </cfRule>
  </conditionalFormatting>
  <conditionalFormatting sqref="BU139:BU140">
    <cfRule type="cellIs" dxfId="1147" priority="5" operator="lessThan">
      <formula>10.5</formula>
    </cfRule>
    <cfRule type="cellIs" dxfId="1146" priority="6" operator="greaterThan">
      <formula>10</formula>
    </cfRule>
  </conditionalFormatting>
  <conditionalFormatting sqref="CR6:CR7">
    <cfRule type="cellIs" dxfId="1145" priority="71" operator="lessThan">
      <formula>10.5</formula>
    </cfRule>
    <cfRule type="cellIs" dxfId="1144" priority="72" operator="greaterThan">
      <formula>10</formula>
    </cfRule>
  </conditionalFormatting>
  <conditionalFormatting sqref="CR37:CR38">
    <cfRule type="cellIs" dxfId="1143" priority="19" operator="lessThan">
      <formula>10.5</formula>
    </cfRule>
    <cfRule type="cellIs" dxfId="1142" priority="20" operator="greaterThan">
      <formula>10</formula>
    </cfRule>
  </conditionalFormatting>
  <conditionalFormatting sqref="CR53:CR54">
    <cfRule type="cellIs" dxfId="1141" priority="21" operator="lessThan">
      <formula>10.5</formula>
    </cfRule>
    <cfRule type="cellIs" dxfId="1140" priority="22" operator="greaterThan">
      <formula>10</formula>
    </cfRule>
  </conditionalFormatting>
  <conditionalFormatting sqref="CR85:CR86">
    <cfRule type="cellIs" dxfId="1139" priority="13" operator="lessThan">
      <formula>10.5</formula>
    </cfRule>
    <cfRule type="cellIs" dxfId="1138" priority="14" operator="greaterThan">
      <formula>10</formula>
    </cfRule>
  </conditionalFormatting>
  <conditionalFormatting sqref="CR115:CR116">
    <cfRule type="cellIs" dxfId="1137" priority="39" operator="lessThan">
      <formula>10.5</formula>
    </cfRule>
    <cfRule type="cellIs" dxfId="1136" priority="40" operator="greaterThan">
      <formula>10</formula>
    </cfRule>
  </conditionalFormatting>
  <conditionalFormatting sqref="CR139:CR140">
    <cfRule type="cellIs" dxfId="1135" priority="29" operator="lessThan">
      <formula>10.5</formula>
    </cfRule>
    <cfRule type="cellIs" dxfId="1134" priority="30" operator="greaterThan">
      <formula>10</formula>
    </cfRule>
  </conditionalFormatting>
  <conditionalFormatting sqref="CR169:CR170">
    <cfRule type="cellIs" dxfId="1133" priority="15" operator="lessThan">
      <formula>10.5</formula>
    </cfRule>
    <cfRule type="cellIs" dxfId="1132" priority="16" operator="greaterThan">
      <formula>10</formula>
    </cfRule>
  </conditionalFormatting>
  <hyperlinks>
    <hyperlink ref="AW3:AX3" location="Co_2_mercredi_B2" display="Co_2_mercredi_B2" xr:uid="{62422621-02FC-4AFD-8075-D8CA87DF947A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3" name="Button 10">
              <controlPr defaultSize="0" print="0" autoFill="0" autoPict="0" macro="[0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8DF7A-CD52-4325-92A6-AFA18134C976}">
  <sheetPr codeName="Feuil101">
    <pageSetUpPr fitToPage="1"/>
  </sheetPr>
  <dimension ref="A1:EG215"/>
  <sheetViews>
    <sheetView zoomScale="60" zoomScaleNormal="60" workbookViewId="0">
      <pane ySplit="5" topLeftCell="A6" activePane="bottomLeft" state="frozenSplit"/>
      <selection activeCell="Y75" sqref="Y75"/>
      <selection pane="bottomLeft" activeCell="Y75" sqref="Y75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67.6640625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bestFit="1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22.33203125" style="208" bestFit="1" customWidth="1"/>
    <col min="48" max="48" width="103.44140625" style="62" customWidth="1"/>
    <col min="49" max="50" width="6.664062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6" width="6.6640625" style="289" customWidth="1" outlineLevel="1"/>
    <col min="97" max="97" width="6.6640625" style="288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664062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37" ht="18" thickBot="1" x14ac:dyDescent="0.35">
      <c r="A1" s="1756" t="s">
        <v>571</v>
      </c>
      <c r="B1" s="1756"/>
      <c r="C1" s="1756"/>
      <c r="D1" s="1756"/>
      <c r="E1" s="1756"/>
      <c r="F1" s="1756"/>
      <c r="G1" s="1756"/>
      <c r="H1" s="1756"/>
      <c r="I1" s="1756"/>
      <c r="J1" s="1756"/>
      <c r="K1" s="1756"/>
      <c r="L1" s="1756"/>
      <c r="M1" s="1756"/>
      <c r="N1" s="1756"/>
      <c r="O1" s="1756"/>
      <c r="P1" s="1756"/>
      <c r="Q1" s="1756"/>
      <c r="R1" s="1756"/>
      <c r="S1" s="1756"/>
      <c r="T1" s="1756"/>
      <c r="U1" s="1756"/>
      <c r="V1" s="1756"/>
      <c r="W1" s="1756"/>
      <c r="X1" s="1756"/>
      <c r="Y1" s="1756"/>
      <c r="Z1" s="1756"/>
      <c r="AA1" s="1756"/>
      <c r="AB1" s="1756"/>
      <c r="AC1" s="1756"/>
      <c r="AD1" s="1756"/>
      <c r="AE1" s="1756"/>
      <c r="AF1" s="1756"/>
      <c r="AG1" s="1756"/>
      <c r="AH1" s="1756"/>
      <c r="AI1" s="1756"/>
      <c r="AJ1" s="1756"/>
      <c r="AK1" s="1756"/>
      <c r="AL1" s="1756"/>
      <c r="AM1" s="1756"/>
      <c r="AN1" s="1756"/>
      <c r="AO1" s="1756"/>
      <c r="AP1" s="1756"/>
      <c r="AQ1" s="1756"/>
      <c r="AR1" s="1756"/>
      <c r="AS1" s="1756"/>
      <c r="AT1" s="1756"/>
      <c r="AU1" s="1756"/>
      <c r="AV1" s="1756"/>
      <c r="AW1" s="1756"/>
      <c r="AX1" s="1756"/>
      <c r="AY1" s="1756"/>
      <c r="AZ1" s="1756"/>
      <c r="BA1" s="1756"/>
      <c r="BB1" s="1756"/>
      <c r="BC1" s="1756"/>
      <c r="BD1" s="1756"/>
      <c r="BE1" s="1756"/>
      <c r="BF1" s="1756"/>
      <c r="BG1" s="1756"/>
      <c r="BH1" s="1756"/>
      <c r="BI1" s="1756"/>
      <c r="BJ1" s="1756"/>
      <c r="BK1" s="1756"/>
      <c r="BL1" s="1756"/>
      <c r="BM1" s="1756"/>
      <c r="BN1" s="1756"/>
      <c r="BO1" s="1756"/>
      <c r="BP1" s="1756"/>
      <c r="BQ1" s="1756"/>
      <c r="BR1" s="1756"/>
      <c r="BS1" s="1756"/>
      <c r="BT1" s="1756"/>
      <c r="BU1" s="1756"/>
      <c r="BV1" s="1756"/>
      <c r="BW1" s="1756"/>
      <c r="BX1" s="1756"/>
      <c r="BY1" s="1756"/>
      <c r="BZ1" s="1756"/>
      <c r="CA1" s="1756"/>
      <c r="CB1" s="1756"/>
      <c r="CC1" s="1756"/>
      <c r="CD1" s="1756"/>
      <c r="CE1" s="1756"/>
      <c r="CF1" s="1756"/>
      <c r="CG1" s="1756"/>
      <c r="CH1" s="1756"/>
      <c r="CI1" s="1756"/>
      <c r="CJ1" s="1756"/>
      <c r="CK1" s="1756"/>
      <c r="CL1" s="1756"/>
      <c r="CM1" s="1756"/>
      <c r="CN1" s="1756"/>
      <c r="CO1" s="1756"/>
      <c r="CP1" s="1756"/>
      <c r="CQ1" s="1756"/>
      <c r="CR1" s="1756"/>
      <c r="CS1" s="1756"/>
      <c r="CT1" s="1756"/>
      <c r="CU1" s="1756"/>
      <c r="CV1" s="1756"/>
      <c r="CW1" s="1756"/>
      <c r="CX1" s="1756"/>
      <c r="CY1" s="1756"/>
      <c r="CZ1" s="1756"/>
      <c r="DA1" s="1756"/>
      <c r="DB1" s="1756"/>
      <c r="DC1" s="1756"/>
      <c r="DD1" s="1756"/>
      <c r="DE1" s="1756"/>
      <c r="DF1" s="1756"/>
      <c r="DG1" s="1756"/>
      <c r="DH1" s="1756"/>
      <c r="DI1" s="1756"/>
      <c r="DJ1" s="1757"/>
      <c r="DK1" s="1"/>
      <c r="DL1" s="2"/>
      <c r="DN1" s="2"/>
    </row>
    <row r="2" spans="1:137" ht="17.399999999999999" x14ac:dyDescent="0.3">
      <c r="A2" s="4"/>
      <c r="B2" s="1811" t="s">
        <v>1856</v>
      </c>
      <c r="C2" s="5"/>
      <c r="D2" s="6"/>
      <c r="E2" s="6"/>
      <c r="F2" s="7"/>
      <c r="G2" s="7"/>
      <c r="H2" s="7"/>
      <c r="I2" s="7"/>
      <c r="J2" s="1742">
        <f>SUMIFS(L8:L109,K8:K109,"Bio-déchets")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762">
        <f>SUM(U:U)</f>
        <v>53</v>
      </c>
      <c r="W2" s="4"/>
      <c r="X2" s="4"/>
      <c r="Y2" s="1746" t="s">
        <v>1</v>
      </c>
      <c r="Z2" s="5"/>
      <c r="AA2" s="6"/>
      <c r="AB2" s="6"/>
      <c r="AC2" s="7"/>
      <c r="AD2" s="7"/>
      <c r="AE2" s="7"/>
      <c r="AF2" s="7"/>
      <c r="AG2" s="1742">
        <f>SUMIFS(AI9:AI187,AH9:AH187,"Bio-déchets")</f>
        <v>6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744">
        <f>SUM(AR:AR)</f>
        <v>54</v>
      </c>
      <c r="AT2" s="4"/>
      <c r="AU2" s="4"/>
      <c r="AV2" s="1746" t="s">
        <v>1</v>
      </c>
      <c r="AW2" s="6"/>
      <c r="AX2" s="6"/>
      <c r="AY2" s="5"/>
      <c r="AZ2" s="7"/>
      <c r="BA2" s="7"/>
      <c r="BB2" s="7"/>
      <c r="BC2" s="7"/>
      <c r="BD2" s="1742">
        <f>SUMIFS(BF8:BF111,BE8:BE111,"Bio-déchets")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744">
        <f>SUM(BO:BO)</f>
        <v>75</v>
      </c>
      <c r="BQ2" s="4"/>
      <c r="BR2" s="8"/>
      <c r="BS2" s="1875" t="s">
        <v>1857</v>
      </c>
      <c r="BT2" s="6"/>
      <c r="BU2" s="6"/>
      <c r="BV2" s="5"/>
      <c r="BW2" s="7"/>
      <c r="BX2" s="5"/>
      <c r="BY2" s="7"/>
      <c r="BZ2" s="7"/>
      <c r="CA2" s="1742">
        <f>SUMIFS(CC8:CC105,CB8:CB105,"Bio-déchets")</f>
        <v>4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744">
        <f>SUM(CL:CL)</f>
        <v>67</v>
      </c>
      <c r="CN2" s="4"/>
      <c r="CO2" s="4"/>
      <c r="CP2" s="1811" t="s">
        <v>1858</v>
      </c>
      <c r="CQ2" s="6"/>
      <c r="CR2" s="6"/>
      <c r="CS2" s="5"/>
      <c r="CT2" s="7"/>
      <c r="CU2" s="7"/>
      <c r="CV2" s="7"/>
      <c r="CW2" s="7"/>
      <c r="CX2" s="1742">
        <f>SUMIFS(CZ10:CZ102,CY10:CY102,"Bio-déchets")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744">
        <f>SUM(DI:DI)</f>
        <v>39</v>
      </c>
      <c r="DK2" s="1"/>
      <c r="DL2" s="2"/>
      <c r="DN2" s="3"/>
    </row>
    <row r="3" spans="1:137" ht="17.399999999999999" x14ac:dyDescent="0.3">
      <c r="A3" s="4"/>
      <c r="B3" s="1771"/>
      <c r="C3" s="10"/>
      <c r="D3" s="11"/>
      <c r="E3" s="11"/>
      <c r="F3" s="12"/>
      <c r="G3" s="12"/>
      <c r="H3" s="12" t="s">
        <v>3</v>
      </c>
      <c r="I3" s="12"/>
      <c r="J3" s="1743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763">
        <f>SUM(U:U)</f>
        <v>53</v>
      </c>
      <c r="W3" s="4"/>
      <c r="X3" s="4"/>
      <c r="Y3" s="1747"/>
      <c r="Z3" s="10"/>
      <c r="AA3" s="11"/>
      <c r="AB3" s="11"/>
      <c r="AC3" s="12"/>
      <c r="AD3" s="12"/>
      <c r="AE3" s="12" t="s">
        <v>3</v>
      </c>
      <c r="AF3" s="12"/>
      <c r="AG3" s="1743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745">
        <f>SUM(AR:AR)</f>
        <v>54</v>
      </c>
      <c r="AT3" s="4"/>
      <c r="AU3" s="4"/>
      <c r="AV3" s="1747"/>
      <c r="AW3" s="11"/>
      <c r="AX3" s="11"/>
      <c r="AY3" s="10"/>
      <c r="AZ3" s="12"/>
      <c r="BA3" s="12"/>
      <c r="BB3" s="12" t="s">
        <v>3</v>
      </c>
      <c r="BC3" s="12"/>
      <c r="BD3" s="1743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745">
        <f>SUM(BO:BO)</f>
        <v>75</v>
      </c>
      <c r="BQ3" s="4"/>
      <c r="BR3" s="8"/>
      <c r="BS3" s="1876"/>
      <c r="BT3" s="11"/>
      <c r="BU3" s="11"/>
      <c r="BV3" s="10"/>
      <c r="BW3" s="12"/>
      <c r="BX3" s="10"/>
      <c r="BY3" s="12" t="s">
        <v>3</v>
      </c>
      <c r="BZ3" s="12"/>
      <c r="CA3" s="1743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745">
        <f>SUM(CL:CL)</f>
        <v>67</v>
      </c>
      <c r="CN3" s="4"/>
      <c r="CO3" s="4"/>
      <c r="CP3" s="1771"/>
      <c r="CQ3" s="11"/>
      <c r="CR3" s="11"/>
      <c r="CS3" s="10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745">
        <f>SUM(DI:DI)</f>
        <v>39</v>
      </c>
      <c r="DK3" s="1"/>
      <c r="DL3" s="2"/>
      <c r="DN3" s="3"/>
    </row>
    <row r="4" spans="1:137" ht="18" thickBot="1" x14ac:dyDescent="0.35">
      <c r="A4" s="4"/>
      <c r="B4" s="1772"/>
      <c r="C4" s="13"/>
      <c r="D4" s="14"/>
      <c r="E4" s="14"/>
      <c r="F4" s="15"/>
      <c r="G4" s="15"/>
      <c r="H4" s="15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794">
        <f>SUM(U:U)</f>
        <v>53</v>
      </c>
      <c r="W4" s="4"/>
      <c r="X4" s="4"/>
      <c r="Y4" s="1748"/>
      <c r="Z4" s="13"/>
      <c r="AA4" s="14"/>
      <c r="AB4" s="14"/>
      <c r="AC4" s="15"/>
      <c r="AD4" s="15"/>
      <c r="AE4" s="15"/>
      <c r="AF4" s="15"/>
      <c r="AG4" s="1761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790">
        <f>SUM(AR:AR)</f>
        <v>54</v>
      </c>
      <c r="AT4" s="4"/>
      <c r="AU4" s="4"/>
      <c r="AV4" s="1748"/>
      <c r="AW4" s="14"/>
      <c r="AX4" s="14"/>
      <c r="AY4" s="13"/>
      <c r="AZ4" s="15"/>
      <c r="BA4" s="15"/>
      <c r="BB4" s="15"/>
      <c r="BC4" s="15"/>
      <c r="BD4" s="1761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790">
        <f>SUM(BO:BO)</f>
        <v>75</v>
      </c>
      <c r="BQ4" s="4"/>
      <c r="BR4" s="8"/>
      <c r="BS4" s="1877"/>
      <c r="BT4" s="14"/>
      <c r="BU4" s="14"/>
      <c r="BV4" s="13"/>
      <c r="BW4" s="15"/>
      <c r="BX4" s="13"/>
      <c r="BY4" s="15"/>
      <c r="BZ4" s="15"/>
      <c r="CA4" s="1761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790">
        <f>SUM(CL:CL)</f>
        <v>67</v>
      </c>
      <c r="CN4" s="4"/>
      <c r="CO4" s="4"/>
      <c r="CP4" s="1772"/>
      <c r="CQ4" s="14"/>
      <c r="CR4" s="14"/>
      <c r="CS4" s="13"/>
      <c r="CT4" s="15"/>
      <c r="CU4" s="15"/>
      <c r="CV4" s="15"/>
      <c r="CW4" s="15"/>
      <c r="CX4" s="1761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790">
        <f>SUM(DI:DI)</f>
        <v>39</v>
      </c>
      <c r="DK4" s="1"/>
      <c r="DL4" s="2"/>
      <c r="DN4" s="3"/>
    </row>
    <row r="5" spans="1:137" s="36" customFormat="1" ht="87" x14ac:dyDescent="0.3">
      <c r="A5" s="603" t="s">
        <v>4</v>
      </c>
      <c r="B5" s="1024" t="s">
        <v>1859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1860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35" t="s">
        <v>1861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35" t="s">
        <v>1862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1024" t="s">
        <v>1863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37" ht="34.799999999999997" x14ac:dyDescent="0.3">
      <c r="A6" s="38" t="s">
        <v>27</v>
      </c>
      <c r="B6" s="39" t="s">
        <v>38</v>
      </c>
      <c r="C6" s="535" t="s">
        <v>29</v>
      </c>
      <c r="D6" s="41">
        <f t="shared" ref="D6:D13" si="0">0.5*(L6+M6+N6)+O6+Q6+2*(R6+S6)</f>
        <v>19.5</v>
      </c>
      <c r="E6" s="536">
        <f t="shared" ref="E6:E13" si="1">L6*0.5+M6*0.5+N6*0.5+O6+P6+Q6+2*(R6+S6+T6)</f>
        <v>27.5</v>
      </c>
      <c r="F6" s="43"/>
      <c r="G6" s="43"/>
      <c r="H6" s="43"/>
      <c r="I6" s="43"/>
      <c r="J6" s="43"/>
      <c r="K6" s="43"/>
      <c r="L6" s="44">
        <f>SUMIFS(L8:L33,C8:C33,C6)</f>
        <v>1</v>
      </c>
      <c r="M6" s="44">
        <f>SUMIFS(M8:M33,C8:C33,C6)</f>
        <v>0</v>
      </c>
      <c r="N6" s="44">
        <f>SUMIFS(N8:N33,C8:C33,C6)</f>
        <v>0</v>
      </c>
      <c r="O6" s="44">
        <f>SUMIFS(O8:O33,C8:C33,C6)</f>
        <v>3</v>
      </c>
      <c r="P6" s="44">
        <f>SUMIFS(P8:P33,C8:C33,C6)</f>
        <v>0</v>
      </c>
      <c r="Q6" s="44">
        <f>SUMIFS(Q8:Q33,C8:C33,C6)</f>
        <v>0</v>
      </c>
      <c r="R6" s="44">
        <f>SUMIFS(R8:R33,C8:C33,C6)</f>
        <v>7</v>
      </c>
      <c r="S6" s="44">
        <f>SUMIFS(S8:S33,C8:C33,C6)</f>
        <v>1</v>
      </c>
      <c r="T6" s="44">
        <f>SUMIFS(T8:T33,C8:C33,C6)</f>
        <v>4</v>
      </c>
      <c r="U6" s="45"/>
      <c r="V6" s="46">
        <f>SUM(U8:U33)</f>
        <v>14</v>
      </c>
      <c r="W6" s="78"/>
      <c r="X6" s="38" t="s">
        <v>30</v>
      </c>
      <c r="Y6" s="39" t="s">
        <v>580</v>
      </c>
      <c r="Z6" s="40" t="s">
        <v>29</v>
      </c>
      <c r="AA6" s="41">
        <f t="shared" ref="AA6:AA7" si="2">0.5*(AI6+AJ6+AK6)+AL6+AN6+2*(AO6+AP6)</f>
        <v>9.5</v>
      </c>
      <c r="AB6" s="536">
        <f t="shared" ref="AB6:AB7" si="3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SUMIFS(AI9:AI34,Z9:Z34,Z6)</f>
        <v>0</v>
      </c>
      <c r="AJ6" s="44">
        <f>SUMIFS(AJ9:AJ34,Z9:Z34,Z6)</f>
        <v>0</v>
      </c>
      <c r="AK6" s="44">
        <f>SUMIFS(AK9:AK34,Z9:Z34,Z6)</f>
        <v>1</v>
      </c>
      <c r="AL6" s="44">
        <f>SUMIFS(AL9:AL34,Z9:Z34,Z6)</f>
        <v>2</v>
      </c>
      <c r="AM6" s="44">
        <f>SUMIFS(AM9:AM34,Z9:Z34,Z6)</f>
        <v>1</v>
      </c>
      <c r="AN6" s="44">
        <f>SUMIFS(AN9:AN34,Z9:Z34,Z6)</f>
        <v>1</v>
      </c>
      <c r="AO6" s="44">
        <f>SUMIFS(AO9:AO34,Z9:Z34,Z6)</f>
        <v>3</v>
      </c>
      <c r="AP6" s="44">
        <f>SUMIFS(AP9:AP34,Z9:Z34,Z6)</f>
        <v>0</v>
      </c>
      <c r="AQ6" s="44">
        <f>SUMIFS(AQ9:AQ34,Z9:Z34,Z6)</f>
        <v>1</v>
      </c>
      <c r="AR6" s="45"/>
      <c r="AS6" s="46">
        <f>SUM(AR9:AR33)</f>
        <v>15</v>
      </c>
      <c r="AT6" s="59"/>
      <c r="AU6" s="55" t="s">
        <v>30</v>
      </c>
      <c r="AV6" s="56" t="s">
        <v>581</v>
      </c>
      <c r="AW6" s="40" t="s">
        <v>29</v>
      </c>
      <c r="AX6" s="41">
        <f t="shared" ref="AX6:AX21" si="4">0.5*(BF6+BG6+BH6)+BI6+BK6+2*(BL6+BM6)</f>
        <v>10</v>
      </c>
      <c r="AY6" s="536">
        <f t="shared" ref="AY6:AY21" si="5">BF6*0.5+BG6*0.5+BH6*0.5+BI6+BJ6+BK6+2*(BL6+BM6+BN6)</f>
        <v>20</v>
      </c>
      <c r="AZ6" s="43"/>
      <c r="BA6" s="39"/>
      <c r="BB6" s="43"/>
      <c r="BC6" s="43"/>
      <c r="BD6" s="43"/>
      <c r="BE6" s="43"/>
      <c r="BF6" s="44">
        <f>SUMIFS(BF8:BF33,AW8:AW33,AW6)</f>
        <v>0</v>
      </c>
      <c r="BG6" s="44">
        <f>SUMIFS(BG8:BG33,AW8:AW33,AW6)</f>
        <v>4</v>
      </c>
      <c r="BH6" s="44">
        <f>SUMIFS(BH8:BH33,AW8:AW33,AW6)</f>
        <v>0</v>
      </c>
      <c r="BI6" s="44">
        <f>SUMIFS(BI8:BI33,AW8:AW33,AW6)</f>
        <v>2</v>
      </c>
      <c r="BJ6" s="44">
        <f>SUMIFS(BJ8:BJ33,AW8:AW33,AW6)</f>
        <v>0</v>
      </c>
      <c r="BK6" s="44">
        <f>SUMIFS(BK8:BK33,AW8:AW33,AW6)</f>
        <v>2</v>
      </c>
      <c r="BL6" s="44">
        <f>SUMIFS(BL8:BL33,AW8:AW33,AW6)</f>
        <v>2</v>
      </c>
      <c r="BM6" s="44">
        <f>SUMIFS(BM8:BM33,AW8:AW33,AW6)</f>
        <v>0</v>
      </c>
      <c r="BN6" s="44">
        <f>SUMIFS(BN8:BN33,AW8:AW33,AW6)</f>
        <v>5</v>
      </c>
      <c r="BO6" s="45"/>
      <c r="BP6" s="46">
        <f>SUM(BO8:BO33)</f>
        <v>21</v>
      </c>
      <c r="BQ6" s="61"/>
      <c r="BR6" s="55" t="s">
        <v>143</v>
      </c>
      <c r="BS6" s="56" t="s">
        <v>350</v>
      </c>
      <c r="BT6" s="40" t="s">
        <v>29</v>
      </c>
      <c r="BU6" s="41">
        <f>0.5*(CC6+CD6+CE6)+CF6+CH6+2*(CI6+CJ6)</f>
        <v>8.5</v>
      </c>
      <c r="BV6" s="536">
        <f>CC6*0.5+CD6*0.5+CE6*0.5+CF6+CG6+CH6+2*(CI6+CJ6+CK6)</f>
        <v>11.5</v>
      </c>
      <c r="BW6" s="43"/>
      <c r="BX6" s="39"/>
      <c r="BY6" s="43"/>
      <c r="BZ6" s="43"/>
      <c r="CA6" s="43"/>
      <c r="CB6" s="43"/>
      <c r="CC6" s="44">
        <f>SUMIFS(CZ37:CZ55,CQ37:CQ55,BT6)</f>
        <v>0</v>
      </c>
      <c r="CD6" s="44">
        <f>SUMIFS(DA37:DA55,CQ37:CQ55,BT6)</f>
        <v>4</v>
      </c>
      <c r="CE6" s="44">
        <f>SUMIFS(DB37:DB55,CQ37:CQ55,BT6)</f>
        <v>1</v>
      </c>
      <c r="CF6" s="44">
        <f>SUMIFS(DC37:DC55,CQ37:CQ55,BT6)</f>
        <v>4</v>
      </c>
      <c r="CG6" s="44">
        <f>SUMIFS(DD37:DD55,CQ37:CQ55,BT6)</f>
        <v>3</v>
      </c>
      <c r="CH6" s="44">
        <f>SUMIFS(DE37:DE55,CQ37:CQ55,BT6)</f>
        <v>2</v>
      </c>
      <c r="CI6" s="44">
        <f>SUMIFS(DF37:DF55,CQ37:CQ55,BT6)</f>
        <v>0</v>
      </c>
      <c r="CJ6" s="44">
        <f>SUMIFS(DG37:DG55,CQ37:CQ55,BT6)</f>
        <v>0</v>
      </c>
      <c r="CK6" s="44">
        <f>SUMIFS(DH37:DH55,CQ37:CQ55,BT6)</f>
        <v>0</v>
      </c>
      <c r="CL6" s="45"/>
      <c r="CM6" s="46">
        <f>SUM(CL8:CL18)</f>
        <v>14</v>
      </c>
      <c r="CN6" s="57"/>
      <c r="CO6" s="1248" t="s">
        <v>1864</v>
      </c>
      <c r="CP6" s="39"/>
      <c r="CQ6" s="40" t="s">
        <v>29</v>
      </c>
      <c r="CR6" s="41">
        <f>0.5*(CZ6+DA6+DB6)+DC6+DE6+2*(DF6+DG6)</f>
        <v>0</v>
      </c>
      <c r="CS6" s="536">
        <f>CZ6*0.5+DA6*0.5+DB6*0.5+DC6+DD6+DE6+2*(DF6+DG6+DH6)</f>
        <v>0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0</v>
      </c>
      <c r="DD6" s="44">
        <f>SUMIFS(DD8:DD33,CQ8:CQ33,CQ6)</f>
        <v>0</v>
      </c>
      <c r="DE6" s="44">
        <f>SUMIFS(DE8:DE33,CQ8:CQ33,CQ6)</f>
        <v>0</v>
      </c>
      <c r="DF6" s="44">
        <f>SUMIFS(DF8:DF33,CQ8:CQ33,CQ6)</f>
        <v>0</v>
      </c>
      <c r="DG6" s="44">
        <f>SUMIFS(DG8:DG33,CQ8:CQ33,CQ6)</f>
        <v>0</v>
      </c>
      <c r="DH6" s="44">
        <f>SUMIFS(DH8:DH33,CQ8:CQ33,CQ6)</f>
        <v>0</v>
      </c>
      <c r="DI6" s="45"/>
      <c r="DJ6" s="46">
        <f>SUM(DI8:DI33)</f>
        <v>2</v>
      </c>
      <c r="DK6" s="3"/>
      <c r="DM6" s="58"/>
      <c r="DN6" s="3"/>
    </row>
    <row r="7" spans="1:137" s="62" customFormat="1" ht="33.6" thickBot="1" x14ac:dyDescent="0.35">
      <c r="A7" s="38" t="s">
        <v>37</v>
      </c>
      <c r="B7" s="39"/>
      <c r="C7" s="535" t="s">
        <v>36</v>
      </c>
      <c r="D7" s="41">
        <f t="shared" si="0"/>
        <v>0</v>
      </c>
      <c r="E7" s="536">
        <f t="shared" si="1"/>
        <v>0</v>
      </c>
      <c r="F7" s="39"/>
      <c r="G7" s="39"/>
      <c r="H7" s="39"/>
      <c r="I7" s="39"/>
      <c r="J7" s="39"/>
      <c r="K7" s="39"/>
      <c r="L7" s="44">
        <f>SUMIFS(L8:L33,C8:C33,C7)</f>
        <v>0</v>
      </c>
      <c r="M7" s="44">
        <f>SUMIFS(M8:M33,C8:C33,C7)</f>
        <v>0</v>
      </c>
      <c r="N7" s="44">
        <f>SUMIFS(N8:N33,C8:C33,C7)</f>
        <v>0</v>
      </c>
      <c r="O7" s="44">
        <f>SUMIFS(O8:O33,C8:C33,C7)</f>
        <v>0</v>
      </c>
      <c r="P7" s="44">
        <f>SUMIFS(P8:P33,C8:C33,C7)</f>
        <v>0</v>
      </c>
      <c r="Q7" s="44">
        <f>SUMIFS(Q8:Q33,C8:C33,C7)</f>
        <v>0</v>
      </c>
      <c r="R7" s="44">
        <f>SUMIFS(R8:R33,C8:C33,C7)</f>
        <v>0</v>
      </c>
      <c r="S7" s="44">
        <f>SUMIFS(S8:S33,C8:C33,C7)</f>
        <v>0</v>
      </c>
      <c r="T7" s="44">
        <f>SUMIFS(T8:T33,C8:C33,C7)</f>
        <v>0</v>
      </c>
      <c r="U7" s="45"/>
      <c r="V7" s="46"/>
      <c r="W7" s="78"/>
      <c r="X7" s="38" t="s">
        <v>37</v>
      </c>
      <c r="Y7" s="39"/>
      <c r="Z7" s="40" t="s">
        <v>36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SUMIFS(AI9:AI34,Z9:Z34,Z7)</f>
        <v>0</v>
      </c>
      <c r="AJ7" s="44">
        <f>SUMIFS(AJ9:AJ34,Z9:Z34,Z7)</f>
        <v>0</v>
      </c>
      <c r="AK7" s="44">
        <f>SUMIFS(AK9:AK34,Z9:Z34,Z7)</f>
        <v>0</v>
      </c>
      <c r="AL7" s="44">
        <f>SUMIFS(AL9:AL34,Z9:Z34,Z7)</f>
        <v>0</v>
      </c>
      <c r="AM7" s="44">
        <f>SUMIFS(AM9:AM34,Z9:Z34,Z7)</f>
        <v>0</v>
      </c>
      <c r="AN7" s="44">
        <f>SUMIFS(AN9:AN34,Z9:Z34,Z7)</f>
        <v>0</v>
      </c>
      <c r="AO7" s="44">
        <f>SUMIFS(AO9:AO34,Z9:Z34,Z7)</f>
        <v>0</v>
      </c>
      <c r="AP7" s="44">
        <f>SUMIFS(AP9:AP34,Z9:Z34,Z7)</f>
        <v>0</v>
      </c>
      <c r="AQ7" s="44">
        <f>SUMIFS(AQ9:AQ34,Z9:Z34,Z7)</f>
        <v>0</v>
      </c>
      <c r="AR7" s="45"/>
      <c r="AS7" s="46"/>
      <c r="AT7" s="518"/>
      <c r="AU7" s="55" t="s">
        <v>37</v>
      </c>
      <c r="AV7" s="39"/>
      <c r="AW7" s="40" t="s">
        <v>36</v>
      </c>
      <c r="AX7" s="41">
        <f t="shared" si="4"/>
        <v>3</v>
      </c>
      <c r="AY7" s="536">
        <f t="shared" si="5"/>
        <v>6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2</v>
      </c>
      <c r="BJ7" s="44">
        <f>SUMIFS(BJ8:BJ33,AW8:AW33,AW7)</f>
        <v>1</v>
      </c>
      <c r="BK7" s="44">
        <f>SUMIFS(BK8:BK33,AW8:AW33,AW7)</f>
        <v>1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1</v>
      </c>
      <c r="BO7" s="45"/>
      <c r="BP7" s="46"/>
      <c r="BQ7" s="518"/>
      <c r="BR7" s="55" t="s">
        <v>152</v>
      </c>
      <c r="BS7" s="56"/>
      <c r="BT7" s="40" t="s">
        <v>36</v>
      </c>
      <c r="BU7" s="41">
        <f>0.5*(CC7+CD7+CE7)+CF7+CH7+2*(CI7+CJ7)</f>
        <v>12.5</v>
      </c>
      <c r="BV7" s="536">
        <f>CC7*0.5+CD7*0.5+CE7*0.5+CF7+CG7+CH7+2*(CI7+CJ7+CK7)</f>
        <v>14.5</v>
      </c>
      <c r="BW7" s="39"/>
      <c r="BX7" s="39"/>
      <c r="BY7" s="39"/>
      <c r="BZ7" s="39"/>
      <c r="CA7" s="39"/>
      <c r="CB7" s="39"/>
      <c r="CC7" s="44">
        <f>SUMIFS(CZ37:CZ55,CQ37:CQ55,BT7)</f>
        <v>1</v>
      </c>
      <c r="CD7" s="44">
        <f>SUMIFS(DA37:DA55,CQ37:CQ55,BT7)</f>
        <v>1</v>
      </c>
      <c r="CE7" s="44">
        <f>SUMIFS(DB37:DB55,CQ37:CQ55,BT7)</f>
        <v>1</v>
      </c>
      <c r="CF7" s="44">
        <f>SUMIFS(DC37:DC55,CQ37:CQ55,BT7)</f>
        <v>8</v>
      </c>
      <c r="CG7" s="44">
        <f>SUMIFS(DD37:DD55,CQ37:CQ55,BT7)</f>
        <v>0</v>
      </c>
      <c r="CH7" s="44">
        <f>SUMIFS(DE37:DE55,CQ37:CQ55,BT7)</f>
        <v>1</v>
      </c>
      <c r="CI7" s="44">
        <f>SUMIFS(DF37:DF55,CQ37:CQ55,BT7)</f>
        <v>1</v>
      </c>
      <c r="CJ7" s="44">
        <f>SUMIFS(DG37:DG55,CQ37:CQ55,BT7)</f>
        <v>0</v>
      </c>
      <c r="CK7" s="44">
        <f>SUMIFS(DH37:DH55,CQ37:CQ55,BT7)</f>
        <v>1</v>
      </c>
      <c r="CL7" s="45"/>
      <c r="CM7" s="46"/>
      <c r="CO7" s="38" t="s">
        <v>153</v>
      </c>
      <c r="CP7" s="39"/>
      <c r="CQ7" s="578" t="s">
        <v>36</v>
      </c>
      <c r="CR7" s="579">
        <f>0.5*(CZ7+DA7+DB7)+DC7+DE7+2*(DF7+DG7)</f>
        <v>0</v>
      </c>
      <c r="CS7" s="1252">
        <f>CZ7*0.5+DA7*0.5+DB7*0.5+DC7+DD7+DE7+2*(DF7+DG7+DH7)</f>
        <v>0</v>
      </c>
      <c r="CT7" s="63"/>
      <c r="CU7" s="63"/>
      <c r="CV7" s="63"/>
      <c r="CW7" s="63"/>
      <c r="CX7" s="63"/>
      <c r="CY7" s="63"/>
      <c r="CZ7" s="60">
        <f>SUMIFS(CZ8:CZ33,CQ8:CQ33,CQ7)</f>
        <v>0</v>
      </c>
      <c r="DA7" s="60">
        <f>SUMIFS(DA8:DA33,CQ8:CQ33,CQ7)</f>
        <v>0</v>
      </c>
      <c r="DB7" s="60">
        <f>SUMIFS(DB8:DB33,CQ8:CQ33,CQ7)</f>
        <v>0</v>
      </c>
      <c r="DC7" s="60">
        <f>SUMIFS(DC8:DC33,CQ8:CQ33,CQ7)</f>
        <v>0</v>
      </c>
      <c r="DD7" s="60">
        <f>SUMIFS(DD8:DD33,CQ8:CQ33,CQ7)</f>
        <v>0</v>
      </c>
      <c r="DE7" s="60">
        <f>SUMIFS(DE8:DE33,CQ8:CQ33,CQ7)</f>
        <v>0</v>
      </c>
      <c r="DF7" s="60">
        <f>SUMIFS(DF8:DF33,CQ8:CQ33,CQ7)</f>
        <v>0</v>
      </c>
      <c r="DG7" s="60">
        <f>SUMIFS(DG8:DG33,CQ8:CQ33,CQ7)</f>
        <v>0</v>
      </c>
      <c r="DH7" s="60">
        <f>SUMIFS(DH8:DH33,CQ8:CQ33,CQ7)</f>
        <v>0</v>
      </c>
      <c r="DI7" s="581"/>
      <c r="DJ7" s="64"/>
    </row>
    <row r="8" spans="1:137" ht="188.4" outlineLevel="1" thickTop="1" thickBot="1" x14ac:dyDescent="0.45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96">
        <v>7</v>
      </c>
      <c r="V8" s="95"/>
      <c r="W8" s="26"/>
      <c r="X8" s="88" t="s">
        <v>47</v>
      </c>
      <c r="Y8" s="98" t="s">
        <v>1674</v>
      </c>
      <c r="Z8" s="102" t="s">
        <v>29</v>
      </c>
      <c r="AA8" s="69">
        <f t="shared" ref="AA8" si="6">0.5*(AI8+AJ8+AK8)+AL8+AN8+2*(AO8+AP8)</f>
        <v>2</v>
      </c>
      <c r="AB8" s="69">
        <f t="shared" ref="AB8" si="7">AI8*0.5+AJ8*0.5+AK8*0.5+AL8+AM8+AN8+2*(AO8+AP8+AQ8)</f>
        <v>2</v>
      </c>
      <c r="AC8" s="1881" t="s">
        <v>1865</v>
      </c>
      <c r="AD8" s="1882"/>
      <c r="AE8" s="1882"/>
      <c r="AF8" s="1882"/>
      <c r="AG8" s="1882"/>
      <c r="AH8" s="1883"/>
      <c r="AI8" s="226"/>
      <c r="AJ8" s="226"/>
      <c r="AK8" s="229"/>
      <c r="AL8" s="144"/>
      <c r="AM8" s="226"/>
      <c r="AN8" s="84">
        <v>2</v>
      </c>
      <c r="AO8" s="226"/>
      <c r="AP8" s="226"/>
      <c r="AQ8" s="226"/>
      <c r="AR8" s="96">
        <v>1</v>
      </c>
      <c r="AS8" s="95"/>
      <c r="AT8" s="36"/>
      <c r="AU8" s="615" t="s">
        <v>583</v>
      </c>
      <c r="AV8" s="616" t="s">
        <v>584</v>
      </c>
      <c r="AW8" s="68" t="s">
        <v>29</v>
      </c>
      <c r="AX8" s="69">
        <f t="shared" si="4"/>
        <v>1</v>
      </c>
      <c r="AY8" s="69">
        <f t="shared" si="5"/>
        <v>3</v>
      </c>
      <c r="AZ8" s="617"/>
      <c r="BA8" s="212" t="s">
        <v>45</v>
      </c>
      <c r="BB8" s="618"/>
      <c r="BC8" s="72" t="s">
        <v>42</v>
      </c>
      <c r="BD8" s="334"/>
      <c r="BE8" s="205" t="s">
        <v>542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133">
        <v>1</v>
      </c>
      <c r="BP8" s="431"/>
      <c r="BQ8" s="26"/>
      <c r="BR8" s="235" t="s">
        <v>164</v>
      </c>
      <c r="BS8" s="177" t="s">
        <v>1866</v>
      </c>
      <c r="BT8" s="68" t="s">
        <v>29</v>
      </c>
      <c r="BU8" s="69">
        <f t="shared" ref="BU8:BU18" si="8">0.5*(CC8+CD8+CE8)+CF8+CH8+2*(CI8+CJ8)</f>
        <v>0</v>
      </c>
      <c r="BV8" s="69">
        <f t="shared" ref="BV8:BV18" si="9">CC8*0.5+CD8*0.5+CE8*0.5+CF8+CG8+CH8+2*(CI8+CJ8+CK8)</f>
        <v>0</v>
      </c>
      <c r="BW8" s="225"/>
      <c r="BX8" s="620" t="s">
        <v>73</v>
      </c>
      <c r="BY8" s="402" t="s">
        <v>50</v>
      </c>
      <c r="BZ8" s="225"/>
      <c r="CA8" s="131"/>
      <c r="CB8" s="131" t="s">
        <v>1867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224">
        <v>1</v>
      </c>
      <c r="CM8" s="107"/>
      <c r="CN8" s="26"/>
      <c r="CO8" s="818" t="s">
        <v>500</v>
      </c>
      <c r="CP8" s="80" t="s">
        <v>1868</v>
      </c>
      <c r="CQ8" s="594" t="s">
        <v>29</v>
      </c>
      <c r="CR8" s="552">
        <f>0.5*(CZ8+DA8+DB8)+DC8+DE8+2*(DF8+DG8)</f>
        <v>0</v>
      </c>
      <c r="CS8" s="552">
        <f>CZ8*0.5+DA8*0.5+DB8*0.5+DC8+DD8+DE8+2*(DF8+DG8+DH8)</f>
        <v>0</v>
      </c>
      <c r="CT8" s="1795" t="s">
        <v>1869</v>
      </c>
      <c r="CU8" s="1796"/>
      <c r="CV8" s="1796"/>
      <c r="CW8" s="1796"/>
      <c r="CX8" s="1796"/>
      <c r="CY8" s="1796"/>
      <c r="CZ8" s="1796"/>
      <c r="DA8" s="1796"/>
      <c r="DB8" s="1796"/>
      <c r="DC8" s="1796"/>
      <c r="DD8" s="1796"/>
      <c r="DE8" s="1796"/>
      <c r="DF8" s="1796"/>
      <c r="DG8" s="1796"/>
      <c r="DH8" s="1797"/>
      <c r="DI8" s="1236">
        <v>1</v>
      </c>
      <c r="DJ8" s="989"/>
      <c r="DK8" s="3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</row>
    <row r="9" spans="1:137" ht="300.60000000000002" customHeight="1" outlineLevel="1" thickTop="1" thickBot="1" x14ac:dyDescent="0.35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96">
        <v>1</v>
      </c>
      <c r="V9" s="95"/>
      <c r="W9" s="26"/>
      <c r="X9" s="231" t="s">
        <v>160</v>
      </c>
      <c r="Y9" s="114" t="s">
        <v>1870</v>
      </c>
      <c r="Z9" s="68" t="s">
        <v>29</v>
      </c>
      <c r="AA9" s="69">
        <f t="shared" ref="AA9:AA16" si="10">0.5*(AI9+AJ9+AK9)+AL9+AN9+2*(AO9+AP9)</f>
        <v>6</v>
      </c>
      <c r="AB9" s="69">
        <f t="shared" ref="AB9:AB16" si="11">AI9*0.5+AJ9*0.5+AK9*0.5+AL9+AM9+AN9+2*(AO9+AP9+AQ9)</f>
        <v>8</v>
      </c>
      <c r="AC9" s="103"/>
      <c r="AD9" s="22" t="s">
        <v>63</v>
      </c>
      <c r="AE9" s="1234" t="s">
        <v>1871</v>
      </c>
      <c r="AF9" s="233" t="s">
        <v>42</v>
      </c>
      <c r="AG9" s="73"/>
      <c r="AH9" s="23" t="s">
        <v>1678</v>
      </c>
      <c r="AI9" s="155"/>
      <c r="AJ9" s="155"/>
      <c r="AK9" s="155"/>
      <c r="AL9" s="155"/>
      <c r="AM9" s="155"/>
      <c r="AN9" s="155"/>
      <c r="AO9" s="84">
        <v>3</v>
      </c>
      <c r="AP9" s="155"/>
      <c r="AQ9" s="234">
        <v>1</v>
      </c>
      <c r="AR9" s="96">
        <v>1</v>
      </c>
      <c r="AS9" s="99"/>
      <c r="AT9" s="36"/>
      <c r="AU9" s="615" t="s">
        <v>583</v>
      </c>
      <c r="AV9" s="623" t="s">
        <v>591</v>
      </c>
      <c r="AW9" s="68" t="s">
        <v>29</v>
      </c>
      <c r="AX9" s="69">
        <f t="shared" si="4"/>
        <v>0</v>
      </c>
      <c r="AY9" s="69">
        <f t="shared" si="5"/>
        <v>8</v>
      </c>
      <c r="AZ9" s="103"/>
      <c r="BA9" s="624" t="s">
        <v>45</v>
      </c>
      <c r="BB9" s="103"/>
      <c r="BC9" s="72" t="s">
        <v>42</v>
      </c>
      <c r="BD9" s="73"/>
      <c r="BE9" s="23" t="s">
        <v>592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76">
        <v>1</v>
      </c>
      <c r="BP9" s="107"/>
      <c r="BQ9" s="26"/>
      <c r="BR9" s="235" t="s">
        <v>164</v>
      </c>
      <c r="BS9" s="177" t="s">
        <v>585</v>
      </c>
      <c r="BT9" s="68" t="s">
        <v>29</v>
      </c>
      <c r="BU9" s="69">
        <f t="shared" si="8"/>
        <v>2</v>
      </c>
      <c r="BV9" s="69">
        <f t="shared" si="9"/>
        <v>2</v>
      </c>
      <c r="BW9" s="225"/>
      <c r="BX9" s="225" t="s">
        <v>45</v>
      </c>
      <c r="BY9" s="225"/>
      <c r="BZ9" s="225"/>
      <c r="CA9" s="131"/>
      <c r="CB9" s="23" t="s">
        <v>57</v>
      </c>
      <c r="CC9" s="314"/>
      <c r="CD9" s="314"/>
      <c r="CE9" s="314"/>
      <c r="CF9" s="252">
        <v>2</v>
      </c>
      <c r="CG9" s="314"/>
      <c r="CH9" s="314"/>
      <c r="CI9" s="314"/>
      <c r="CJ9" s="314"/>
      <c r="CK9" s="314"/>
      <c r="CL9" s="224">
        <v>1</v>
      </c>
      <c r="CM9" s="107"/>
      <c r="CN9" s="36"/>
      <c r="CO9" s="1154" t="s">
        <v>171</v>
      </c>
      <c r="CP9" s="1005" t="s">
        <v>1872</v>
      </c>
      <c r="CQ9" s="594" t="s">
        <v>36</v>
      </c>
      <c r="CR9" s="552">
        <f>0.5*(CZ9+DA9+DB9)+DC9+DE9+2*(DF9+DG9)</f>
        <v>0</v>
      </c>
      <c r="CS9" s="552">
        <f>CZ9*0.5+DA9*0.5+DB9*0.5+DC9+DD9+DE9+2*(DF9+DG9+DH9)</f>
        <v>0</v>
      </c>
      <c r="CT9" s="1889" t="s">
        <v>1873</v>
      </c>
      <c r="CU9" s="1890"/>
      <c r="CV9" s="1890"/>
      <c r="CW9" s="1890"/>
      <c r="CX9" s="1890"/>
      <c r="CY9" s="1890"/>
      <c r="CZ9" s="1890"/>
      <c r="DA9" s="1890"/>
      <c r="DB9" s="1890"/>
      <c r="DC9" s="1890"/>
      <c r="DD9" s="1890"/>
      <c r="DE9" s="1890"/>
      <c r="DF9" s="1890"/>
      <c r="DG9" s="1890"/>
      <c r="DH9" s="1891"/>
      <c r="DI9" s="1236">
        <v>1</v>
      </c>
      <c r="DJ9" s="989"/>
      <c r="DK9" s="3"/>
    </row>
    <row r="10" spans="1:137" ht="325.95" customHeight="1" outlineLevel="1" thickTop="1" thickBot="1" x14ac:dyDescent="0.35">
      <c r="A10" s="509" t="s">
        <v>38</v>
      </c>
      <c r="B10" s="510" t="s">
        <v>1874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96">
        <v>1</v>
      </c>
      <c r="V10" s="95"/>
      <c r="W10" s="62"/>
      <c r="X10" s="231" t="s">
        <v>580</v>
      </c>
      <c r="Y10" s="187" t="s">
        <v>1875</v>
      </c>
      <c r="Z10" s="68" t="s">
        <v>29</v>
      </c>
      <c r="AA10" s="69">
        <f t="shared" si="10"/>
        <v>0</v>
      </c>
      <c r="AB10" s="69">
        <f t="shared" si="11"/>
        <v>0</v>
      </c>
      <c r="AC10" s="73"/>
      <c r="AD10" s="22" t="s">
        <v>45</v>
      </c>
      <c r="AE10" s="22"/>
      <c r="AF10" s="70"/>
      <c r="AG10" s="110" t="s">
        <v>590</v>
      </c>
      <c r="AH10" s="22" t="s">
        <v>204</v>
      </c>
      <c r="AI10" s="302"/>
      <c r="AJ10" s="302"/>
      <c r="AK10" s="302"/>
      <c r="AL10" s="302"/>
      <c r="AM10" s="302"/>
      <c r="AN10" s="302"/>
      <c r="AO10" s="302"/>
      <c r="AP10" s="302"/>
      <c r="AQ10" s="302"/>
      <c r="AR10" s="96">
        <v>1</v>
      </c>
      <c r="AS10" s="95"/>
      <c r="AT10" s="36"/>
      <c r="AU10" s="615" t="s">
        <v>583</v>
      </c>
      <c r="AV10" s="117" t="s">
        <v>598</v>
      </c>
      <c r="AW10" s="68" t="s">
        <v>29</v>
      </c>
      <c r="AX10" s="69">
        <f t="shared" si="4"/>
        <v>0</v>
      </c>
      <c r="AY10" s="69">
        <f t="shared" si="5"/>
        <v>0</v>
      </c>
      <c r="AZ10" s="82"/>
      <c r="BA10" s="22" t="s">
        <v>45</v>
      </c>
      <c r="BB10" s="104"/>
      <c r="BC10" s="70"/>
      <c r="BD10" s="173"/>
      <c r="BE10" s="173" t="s">
        <v>57</v>
      </c>
      <c r="BF10" s="160"/>
      <c r="BG10" s="160"/>
      <c r="BH10" s="160"/>
      <c r="BI10" s="160"/>
      <c r="BJ10" s="160"/>
      <c r="BK10" s="160"/>
      <c r="BL10" s="160"/>
      <c r="BM10" s="160"/>
      <c r="BN10" s="160"/>
      <c r="BO10" s="76">
        <v>1</v>
      </c>
      <c r="BP10" s="107"/>
      <c r="BQ10" s="36"/>
      <c r="BR10" s="235" t="s">
        <v>164</v>
      </c>
      <c r="BS10" s="177" t="s">
        <v>593</v>
      </c>
      <c r="BT10" s="68" t="s">
        <v>29</v>
      </c>
      <c r="BU10" s="69">
        <f t="shared" si="8"/>
        <v>0</v>
      </c>
      <c r="BV10" s="69">
        <f t="shared" si="9"/>
        <v>0</v>
      </c>
      <c r="BW10" s="225"/>
      <c r="BX10" s="225" t="s">
        <v>45</v>
      </c>
      <c r="BY10" s="131"/>
      <c r="BZ10" s="225"/>
      <c r="CA10" s="131"/>
      <c r="CB10" s="23" t="s">
        <v>57</v>
      </c>
      <c r="CC10" s="314"/>
      <c r="CD10" s="314"/>
      <c r="CE10" s="314"/>
      <c r="CF10" s="314"/>
      <c r="CG10" s="314"/>
      <c r="CH10" s="314"/>
      <c r="CI10" s="314"/>
      <c r="CJ10" s="314"/>
      <c r="CK10" s="630"/>
      <c r="CL10" s="224">
        <v>1</v>
      </c>
      <c r="CM10" s="107"/>
      <c r="CN10" s="8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 s="108"/>
    </row>
    <row r="11" spans="1:137" ht="221.4" customHeight="1" outlineLevel="1" thickTop="1" thickBot="1" x14ac:dyDescent="0.3">
      <c r="A11" s="1217" t="s">
        <v>318</v>
      </c>
      <c r="B11" s="116" t="s">
        <v>1876</v>
      </c>
      <c r="C11" s="68" t="s">
        <v>29</v>
      </c>
      <c r="D11" s="69">
        <f t="shared" si="0"/>
        <v>2</v>
      </c>
      <c r="E11" s="69">
        <f t="shared" si="1"/>
        <v>4</v>
      </c>
      <c r="F11" s="116"/>
      <c r="G11" s="22" t="s">
        <v>68</v>
      </c>
      <c r="H11" s="118"/>
      <c r="I11" s="74"/>
      <c r="J11" s="27"/>
      <c r="K11" s="173" t="s">
        <v>1877</v>
      </c>
      <c r="L11" s="302"/>
      <c r="M11" s="302"/>
      <c r="N11" s="302"/>
      <c r="O11" s="84">
        <v>2</v>
      </c>
      <c r="P11" s="302"/>
      <c r="Q11" s="302"/>
      <c r="R11" s="302"/>
      <c r="S11" s="385"/>
      <c r="T11" s="234">
        <v>1</v>
      </c>
      <c r="U11" s="96">
        <v>1</v>
      </c>
      <c r="V11" s="95"/>
      <c r="W11" s="62"/>
      <c r="X11" s="231" t="s">
        <v>580</v>
      </c>
      <c r="Y11" s="116" t="s">
        <v>1878</v>
      </c>
      <c r="Z11" s="68" t="s">
        <v>29</v>
      </c>
      <c r="AA11" s="69">
        <f t="shared" si="10"/>
        <v>0.5</v>
      </c>
      <c r="AB11" s="69">
        <f t="shared" si="11"/>
        <v>0.5</v>
      </c>
      <c r="AC11" s="82"/>
      <c r="AD11" s="124" t="s">
        <v>77</v>
      </c>
      <c r="AE11" s="125" t="s">
        <v>50</v>
      </c>
      <c r="AF11" s="70"/>
      <c r="AG11" s="82"/>
      <c r="AH11" s="173" t="s">
        <v>57</v>
      </c>
      <c r="AI11" s="155"/>
      <c r="AJ11" s="155"/>
      <c r="AK11" s="240">
        <v>1</v>
      </c>
      <c r="AL11" s="155"/>
      <c r="AM11" s="461"/>
      <c r="AN11" s="155"/>
      <c r="AO11" s="155"/>
      <c r="AP11" s="155"/>
      <c r="AQ11" s="155"/>
      <c r="AR11" s="96">
        <v>1</v>
      </c>
      <c r="AS11" s="95"/>
      <c r="AT11" s="36"/>
      <c r="AU11" s="615" t="s">
        <v>583</v>
      </c>
      <c r="AV11" s="631" t="s">
        <v>604</v>
      </c>
      <c r="AW11" s="68" t="s">
        <v>29</v>
      </c>
      <c r="AX11" s="69">
        <f t="shared" si="4"/>
        <v>1</v>
      </c>
      <c r="AY11" s="69">
        <f t="shared" si="5"/>
        <v>1</v>
      </c>
      <c r="AZ11" s="632"/>
      <c r="BA11" s="197" t="s">
        <v>45</v>
      </c>
      <c r="BB11" s="325"/>
      <c r="BC11" s="325"/>
      <c r="BD11" s="633"/>
      <c r="BE11" s="238" t="s">
        <v>605</v>
      </c>
      <c r="BF11" s="419"/>
      <c r="BG11" s="85">
        <v>2</v>
      </c>
      <c r="BH11" s="419"/>
      <c r="BI11" s="419"/>
      <c r="BJ11" s="419"/>
      <c r="BK11" s="419"/>
      <c r="BL11" s="419"/>
      <c r="BM11" s="419"/>
      <c r="BN11" s="419"/>
      <c r="BO11" s="76">
        <v>1</v>
      </c>
      <c r="BP11" s="77"/>
      <c r="BQ11" s="36"/>
      <c r="BR11" s="235" t="s">
        <v>164</v>
      </c>
      <c r="BS11" s="177" t="s">
        <v>599</v>
      </c>
      <c r="BT11" s="68" t="s">
        <v>29</v>
      </c>
      <c r="BU11" s="69">
        <f t="shared" si="8"/>
        <v>1</v>
      </c>
      <c r="BV11" s="69">
        <f t="shared" si="9"/>
        <v>3</v>
      </c>
      <c r="BX11" s="124" t="s">
        <v>77</v>
      </c>
      <c r="BY11" s="939" t="s">
        <v>50</v>
      </c>
      <c r="BZ11" s="225"/>
      <c r="CA11" s="131"/>
      <c r="CB11" s="23" t="s">
        <v>600</v>
      </c>
      <c r="CC11" s="314"/>
      <c r="CD11" s="314"/>
      <c r="CE11" s="314"/>
      <c r="CF11" s="314"/>
      <c r="CG11" s="314"/>
      <c r="CH11" s="128">
        <v>1</v>
      </c>
      <c r="CI11" s="314"/>
      <c r="CJ11" s="634"/>
      <c r="CK11" s="254">
        <v>1</v>
      </c>
      <c r="CL11" s="1201">
        <v>1</v>
      </c>
      <c r="CM11" s="107"/>
      <c r="CN11" s="136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</row>
    <row r="12" spans="1:137" ht="388.2" customHeight="1" outlineLevel="1" thickTop="1" thickBot="1" x14ac:dyDescent="0.45">
      <c r="A12" s="1217" t="s">
        <v>318</v>
      </c>
      <c r="B12" s="116" t="s">
        <v>1879</v>
      </c>
      <c r="C12" s="68" t="s">
        <v>29</v>
      </c>
      <c r="D12" s="69">
        <f t="shared" si="0"/>
        <v>2</v>
      </c>
      <c r="E12" s="69">
        <f t="shared" si="1"/>
        <v>4</v>
      </c>
      <c r="F12" s="116"/>
      <c r="G12" s="22" t="s">
        <v>68</v>
      </c>
      <c r="H12" s="118"/>
      <c r="I12" s="70"/>
      <c r="J12" s="27"/>
      <c r="K12" s="173" t="s">
        <v>1877</v>
      </c>
      <c r="L12" s="302"/>
      <c r="M12" s="302"/>
      <c r="N12" s="302"/>
      <c r="O12" s="302"/>
      <c r="P12" s="302"/>
      <c r="Q12" s="302"/>
      <c r="R12" s="84">
        <v>1</v>
      </c>
      <c r="S12" s="302"/>
      <c r="T12" s="234">
        <v>1</v>
      </c>
      <c r="U12" s="96">
        <v>1</v>
      </c>
      <c r="V12" s="95"/>
      <c r="W12" s="62"/>
      <c r="X12" s="231" t="s">
        <v>580</v>
      </c>
      <c r="Y12" s="130" t="s">
        <v>1880</v>
      </c>
      <c r="Z12" s="68" t="s">
        <v>29</v>
      </c>
      <c r="AA12" s="69">
        <f t="shared" si="10"/>
        <v>0</v>
      </c>
      <c r="AB12" s="69">
        <f t="shared" si="11"/>
        <v>0</v>
      </c>
      <c r="AC12" s="131"/>
      <c r="AD12" s="22" t="s">
        <v>45</v>
      </c>
      <c r="AE12" s="367"/>
      <c r="AF12" s="131"/>
      <c r="AG12" s="131"/>
      <c r="AH12" s="173" t="s">
        <v>57</v>
      </c>
      <c r="AI12" s="314"/>
      <c r="AJ12" s="314"/>
      <c r="AK12" s="314"/>
      <c r="AL12" s="314"/>
      <c r="AM12" s="314"/>
      <c r="AN12" s="314"/>
      <c r="AO12" s="314"/>
      <c r="AP12" s="314"/>
      <c r="AQ12" s="314"/>
      <c r="AR12" s="96">
        <v>1</v>
      </c>
      <c r="AS12" s="95"/>
      <c r="AT12" s="36"/>
      <c r="AU12" s="615" t="s">
        <v>583</v>
      </c>
      <c r="AV12" s="117" t="s">
        <v>611</v>
      </c>
      <c r="AW12" s="68" t="s">
        <v>29</v>
      </c>
      <c r="AX12" s="69">
        <f t="shared" si="4"/>
        <v>1</v>
      </c>
      <c r="AY12" s="69">
        <f t="shared" si="5"/>
        <v>1</v>
      </c>
      <c r="AZ12" s="637"/>
      <c r="BA12" s="22" t="s">
        <v>68</v>
      </c>
      <c r="BB12" s="22"/>
      <c r="BC12" s="72" t="s">
        <v>42</v>
      </c>
      <c r="BD12" s="27"/>
      <c r="BE12" s="22"/>
      <c r="BF12" s="169"/>
      <c r="BG12" s="169"/>
      <c r="BH12" s="169"/>
      <c r="BI12" s="169"/>
      <c r="BJ12" s="169"/>
      <c r="BK12" s="84">
        <v>1</v>
      </c>
      <c r="BL12" s="169"/>
      <c r="BM12" s="169"/>
      <c r="BN12" s="155"/>
      <c r="BO12" s="76">
        <v>1</v>
      </c>
      <c r="BP12" s="107"/>
      <c r="BQ12" s="36"/>
      <c r="BR12" s="235" t="s">
        <v>164</v>
      </c>
      <c r="BS12" s="177" t="s">
        <v>606</v>
      </c>
      <c r="BT12" s="68" t="s">
        <v>29</v>
      </c>
      <c r="BU12" s="69">
        <f t="shared" si="8"/>
        <v>0</v>
      </c>
      <c r="BV12" s="69">
        <f t="shared" si="9"/>
        <v>0</v>
      </c>
      <c r="BW12" s="225"/>
      <c r="BX12" s="22" t="s">
        <v>45</v>
      </c>
      <c r="BY12" s="74"/>
      <c r="BZ12" s="72" t="s">
        <v>42</v>
      </c>
      <c r="CA12" s="99"/>
      <c r="CB12" s="23" t="s">
        <v>57</v>
      </c>
      <c r="CC12" s="159"/>
      <c r="CD12" s="159"/>
      <c r="CE12" s="159"/>
      <c r="CF12" s="159"/>
      <c r="CG12" s="159"/>
      <c r="CH12" s="159"/>
      <c r="CI12" s="159"/>
      <c r="CJ12" s="159"/>
      <c r="CK12" s="474"/>
      <c r="CL12" s="224">
        <v>4</v>
      </c>
      <c r="CM12" s="107"/>
      <c r="CN12" s="157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</row>
    <row r="13" spans="1:137" ht="226.2" customHeight="1" outlineLevel="1" thickTop="1" thickBot="1" x14ac:dyDescent="0.35">
      <c r="A13" s="1217" t="s">
        <v>318</v>
      </c>
      <c r="B13" s="116" t="s">
        <v>1881</v>
      </c>
      <c r="C13" s="68" t="s">
        <v>29</v>
      </c>
      <c r="D13" s="69">
        <f t="shared" si="0"/>
        <v>3</v>
      </c>
      <c r="E13" s="69">
        <f t="shared" si="1"/>
        <v>5</v>
      </c>
      <c r="F13" s="116"/>
      <c r="G13" s="22" t="s">
        <v>45</v>
      </c>
      <c r="H13" s="173"/>
      <c r="I13" s="105"/>
      <c r="J13" s="173"/>
      <c r="K13" s="173" t="s">
        <v>911</v>
      </c>
      <c r="L13" s="155"/>
      <c r="M13" s="155"/>
      <c r="N13" s="155"/>
      <c r="O13" s="84">
        <v>1</v>
      </c>
      <c r="P13" s="155"/>
      <c r="Q13" s="155"/>
      <c r="R13" s="84">
        <v>1</v>
      </c>
      <c r="S13" s="788"/>
      <c r="T13" s="790">
        <v>1</v>
      </c>
      <c r="U13" s="96">
        <v>1</v>
      </c>
      <c r="V13" s="95"/>
      <c r="W13" s="62"/>
      <c r="X13" s="231" t="s">
        <v>580</v>
      </c>
      <c r="Y13" s="116" t="s">
        <v>1882</v>
      </c>
      <c r="Z13" s="68" t="s">
        <v>29</v>
      </c>
      <c r="AA13" s="69">
        <f t="shared" si="10"/>
        <v>1</v>
      </c>
      <c r="AB13" s="69">
        <f t="shared" si="11"/>
        <v>2</v>
      </c>
      <c r="AC13" s="171"/>
      <c r="AD13" s="22" t="s">
        <v>45</v>
      </c>
      <c r="AE13" s="103"/>
      <c r="AF13" s="72" t="s">
        <v>42</v>
      </c>
      <c r="AG13" s="82"/>
      <c r="AH13" s="173" t="s">
        <v>1846</v>
      </c>
      <c r="AI13" s="302"/>
      <c r="AJ13" s="302"/>
      <c r="AK13" s="302"/>
      <c r="AL13" s="240">
        <v>1</v>
      </c>
      <c r="AM13" s="234">
        <v>1</v>
      </c>
      <c r="AN13" s="494"/>
      <c r="AO13" s="302"/>
      <c r="AP13" s="302"/>
      <c r="AQ13" s="302"/>
      <c r="AR13" s="96">
        <v>1</v>
      </c>
      <c r="AS13" s="95"/>
      <c r="AT13" s="36"/>
      <c r="AU13" s="615" t="s">
        <v>583</v>
      </c>
      <c r="AV13" s="391" t="s">
        <v>616</v>
      </c>
      <c r="AW13" s="68" t="s">
        <v>29</v>
      </c>
      <c r="AX13" s="69">
        <f t="shared" si="4"/>
        <v>1</v>
      </c>
      <c r="AY13" s="69">
        <f t="shared" si="5"/>
        <v>1</v>
      </c>
      <c r="AZ13" s="334"/>
      <c r="BA13" s="212" t="s">
        <v>45</v>
      </c>
      <c r="BB13" s="638"/>
      <c r="BC13" s="72" t="s">
        <v>42</v>
      </c>
      <c r="BD13" s="638"/>
      <c r="BE13" s="638" t="s">
        <v>57</v>
      </c>
      <c r="BF13" s="619"/>
      <c r="BG13" s="619"/>
      <c r="BH13" s="619"/>
      <c r="BI13" s="476"/>
      <c r="BJ13" s="619"/>
      <c r="BK13" s="85">
        <v>1</v>
      </c>
      <c r="BL13" s="619"/>
      <c r="BM13" s="639"/>
      <c r="BN13" s="619"/>
      <c r="BO13" s="133">
        <v>1</v>
      </c>
      <c r="BP13" s="107"/>
      <c r="BQ13" s="36"/>
      <c r="BR13" s="235" t="s">
        <v>164</v>
      </c>
      <c r="BS13" s="587" t="s">
        <v>612</v>
      </c>
      <c r="BT13" s="68" t="s">
        <v>29</v>
      </c>
      <c r="BU13" s="69">
        <f t="shared" si="8"/>
        <v>8.5</v>
      </c>
      <c r="BV13" s="69">
        <f t="shared" si="9"/>
        <v>8.5</v>
      </c>
      <c r="BW13" s="131"/>
      <c r="BX13" s="225" t="s">
        <v>68</v>
      </c>
      <c r="BY13" s="225"/>
      <c r="BZ13" s="72" t="s">
        <v>42</v>
      </c>
      <c r="CA13" s="110" t="s">
        <v>13</v>
      </c>
      <c r="CB13" s="640" t="s">
        <v>613</v>
      </c>
      <c r="CC13" s="368"/>
      <c r="CD13" s="368"/>
      <c r="CE13" s="641">
        <v>1</v>
      </c>
      <c r="CF13" s="368"/>
      <c r="CG13" s="368"/>
      <c r="CH13" s="641">
        <v>8</v>
      </c>
      <c r="CI13" s="368"/>
      <c r="CJ13" s="368"/>
      <c r="CK13" s="368"/>
      <c r="CL13" s="396">
        <v>1</v>
      </c>
      <c r="CM13" s="431"/>
      <c r="CN13" s="8"/>
      <c r="CO13" s="108"/>
      <c r="CP13" s="642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</row>
    <row r="14" spans="1:137" ht="195.6" customHeight="1" outlineLevel="1" thickBot="1" x14ac:dyDescent="0.45">
      <c r="A14" s="1217" t="s">
        <v>318</v>
      </c>
      <c r="B14" s="532" t="s">
        <v>1883</v>
      </c>
      <c r="C14" s="68" t="s">
        <v>29</v>
      </c>
      <c r="D14" s="69">
        <f t="shared" ref="D14:D15" si="12">0.5*(L14+M14+N14)+O14+Q14+2*(R14+S14)</f>
        <v>8</v>
      </c>
      <c r="E14" s="69">
        <f t="shared" ref="E14:E15" si="13">L14*0.5+M14*0.5+N14*0.5+O14+P14+Q14+2*(R14+S14+T14)</f>
        <v>8</v>
      </c>
      <c r="F14" s="1749" t="s">
        <v>1884</v>
      </c>
      <c r="G14" s="1750"/>
      <c r="H14" s="1750"/>
      <c r="I14" s="1750"/>
      <c r="J14" s="1750"/>
      <c r="K14" s="1751"/>
      <c r="L14" s="83"/>
      <c r="M14" s="301"/>
      <c r="N14" s="83"/>
      <c r="O14" s="301"/>
      <c r="P14" s="83"/>
      <c r="Q14" s="83"/>
      <c r="R14" s="84">
        <v>4</v>
      </c>
      <c r="S14" s="83"/>
      <c r="T14" s="302"/>
      <c r="U14" s="96">
        <v>1</v>
      </c>
      <c r="V14" s="95"/>
      <c r="W14" s="108"/>
      <c r="X14" s="231" t="s">
        <v>580</v>
      </c>
      <c r="Y14" s="130" t="s">
        <v>1885</v>
      </c>
      <c r="Z14" s="68" t="s">
        <v>29</v>
      </c>
      <c r="AA14" s="69">
        <f t="shared" si="10"/>
        <v>1</v>
      </c>
      <c r="AB14" s="69">
        <f t="shared" si="11"/>
        <v>1</v>
      </c>
      <c r="AC14" s="74"/>
      <c r="AD14" s="225" t="s">
        <v>45</v>
      </c>
      <c r="AE14" s="74"/>
      <c r="AF14" s="74"/>
      <c r="AG14" s="74"/>
      <c r="AH14" s="131" t="s">
        <v>1886</v>
      </c>
      <c r="AI14" s="159"/>
      <c r="AJ14" s="159"/>
      <c r="AK14" s="159"/>
      <c r="AL14" s="84">
        <v>1</v>
      </c>
      <c r="AM14" s="159"/>
      <c r="AN14" s="159"/>
      <c r="AO14" s="159"/>
      <c r="AP14" s="159"/>
      <c r="AQ14" s="159"/>
      <c r="AR14" s="96">
        <v>1</v>
      </c>
      <c r="AS14" s="95"/>
      <c r="AT14" s="36"/>
      <c r="AU14" s="615" t="s">
        <v>583</v>
      </c>
      <c r="AV14" s="117" t="s">
        <v>621</v>
      </c>
      <c r="AW14" s="68" t="s">
        <v>29</v>
      </c>
      <c r="AX14" s="69">
        <f t="shared" si="4"/>
        <v>0.5</v>
      </c>
      <c r="AY14" s="69">
        <f t="shared" si="5"/>
        <v>0.5</v>
      </c>
      <c r="AZ14" s="104"/>
      <c r="BA14" s="104" t="s">
        <v>45</v>
      </c>
      <c r="BB14" s="104"/>
      <c r="BC14" s="72" t="s">
        <v>42</v>
      </c>
      <c r="BD14" s="172"/>
      <c r="BE14" s="172" t="s">
        <v>83</v>
      </c>
      <c r="BF14" s="155"/>
      <c r="BG14" s="85">
        <v>1</v>
      </c>
      <c r="BH14" s="155"/>
      <c r="BI14" s="155"/>
      <c r="BJ14" s="155"/>
      <c r="BK14" s="155"/>
      <c r="BL14" s="155"/>
      <c r="BM14" s="461"/>
      <c r="BN14" s="155"/>
      <c r="BO14" s="76">
        <v>1</v>
      </c>
      <c r="BP14" s="107"/>
      <c r="BQ14" s="36"/>
      <c r="BR14" s="235" t="s">
        <v>164</v>
      </c>
      <c r="BS14" s="587" t="s">
        <v>617</v>
      </c>
      <c r="BT14" s="68" t="s">
        <v>29</v>
      </c>
      <c r="BU14" s="69">
        <f t="shared" si="8"/>
        <v>0</v>
      </c>
      <c r="BV14" s="69">
        <f t="shared" si="9"/>
        <v>0</v>
      </c>
      <c r="BW14" s="268"/>
      <c r="BX14" s="393" t="s">
        <v>68</v>
      </c>
      <c r="BY14" s="246"/>
      <c r="BZ14" s="393"/>
      <c r="CA14" s="393"/>
      <c r="CB14" s="268" t="s">
        <v>618</v>
      </c>
      <c r="CC14" s="368"/>
      <c r="CD14" s="368"/>
      <c r="CE14" s="368"/>
      <c r="CF14" s="368"/>
      <c r="CG14" s="368"/>
      <c r="CH14" s="368"/>
      <c r="CI14" s="368"/>
      <c r="CJ14" s="368"/>
      <c r="CK14" s="368"/>
      <c r="CL14" s="224">
        <v>1</v>
      </c>
      <c r="CM14" s="28"/>
      <c r="CN14" s="26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</row>
    <row r="15" spans="1:137" ht="177" customHeight="1" outlineLevel="1" x14ac:dyDescent="0.3">
      <c r="A15" s="1217" t="s">
        <v>318</v>
      </c>
      <c r="B15" s="187" t="s">
        <v>1887</v>
      </c>
      <c r="C15" s="102" t="s">
        <v>29</v>
      </c>
      <c r="D15" s="69">
        <f t="shared" si="12"/>
        <v>2</v>
      </c>
      <c r="E15" s="69">
        <f t="shared" si="13"/>
        <v>2</v>
      </c>
      <c r="F15" s="116"/>
      <c r="G15" s="22" t="s">
        <v>63</v>
      </c>
      <c r="H15" s="383"/>
      <c r="I15" s="145"/>
      <c r="J15" s="23"/>
      <c r="K15" s="173" t="s">
        <v>922</v>
      </c>
      <c r="L15" s="302"/>
      <c r="M15" s="302"/>
      <c r="N15" s="302"/>
      <c r="O15" s="144"/>
      <c r="P15" s="302"/>
      <c r="Q15" s="302"/>
      <c r="R15" s="84">
        <v>1</v>
      </c>
      <c r="S15" s="781"/>
      <c r="T15" s="302"/>
      <c r="U15" s="96">
        <v>1</v>
      </c>
      <c r="V15" s="95"/>
      <c r="W15" s="108"/>
      <c r="X15" s="231" t="s">
        <v>580</v>
      </c>
      <c r="Y15" s="138" t="s">
        <v>1888</v>
      </c>
      <c r="Z15" s="68" t="s">
        <v>29</v>
      </c>
      <c r="AA15" s="69">
        <f t="shared" si="10"/>
        <v>0</v>
      </c>
      <c r="AB15" s="69">
        <f t="shared" si="11"/>
        <v>0</v>
      </c>
      <c r="AC15" s="198"/>
      <c r="AD15" s="22" t="s">
        <v>45</v>
      </c>
      <c r="AE15" s="172"/>
      <c r="AF15" s="74"/>
      <c r="AG15" s="82"/>
      <c r="AH15" s="23" t="s">
        <v>57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96">
        <v>1</v>
      </c>
      <c r="AS15" s="95"/>
      <c r="AT15" s="36"/>
      <c r="AU15" s="615" t="s">
        <v>583</v>
      </c>
      <c r="AV15" s="631" t="s">
        <v>625</v>
      </c>
      <c r="AW15" s="68" t="s">
        <v>29</v>
      </c>
      <c r="AX15" s="69">
        <f t="shared" si="4"/>
        <v>0</v>
      </c>
      <c r="AY15" s="69">
        <f t="shared" si="5"/>
        <v>0</v>
      </c>
      <c r="AZ15" s="325"/>
      <c r="BA15" s="22" t="s">
        <v>68</v>
      </c>
      <c r="BB15" s="325"/>
      <c r="BC15" s="325"/>
      <c r="BD15" s="325"/>
      <c r="BE15" s="238" t="s">
        <v>626</v>
      </c>
      <c r="BF15" s="419"/>
      <c r="BG15" s="419"/>
      <c r="BH15" s="419"/>
      <c r="BI15" s="419"/>
      <c r="BJ15" s="419"/>
      <c r="BK15" s="419"/>
      <c r="BL15" s="419"/>
      <c r="BM15" s="419"/>
      <c r="BN15" s="419"/>
      <c r="BO15" s="76">
        <v>1</v>
      </c>
      <c r="BP15" s="107"/>
      <c r="BQ15" s="26"/>
      <c r="BR15" s="235" t="s">
        <v>164</v>
      </c>
      <c r="BS15" s="177" t="s">
        <v>622</v>
      </c>
      <c r="BT15" s="68" t="s">
        <v>29</v>
      </c>
      <c r="BU15" s="69">
        <f t="shared" si="8"/>
        <v>1</v>
      </c>
      <c r="BV15" s="69">
        <f t="shared" si="9"/>
        <v>1</v>
      </c>
      <c r="BW15" s="225"/>
      <c r="BX15" s="225" t="s">
        <v>68</v>
      </c>
      <c r="BY15" s="1253" t="s">
        <v>1889</v>
      </c>
      <c r="BZ15" s="72" t="s">
        <v>42</v>
      </c>
      <c r="CA15" s="110" t="s">
        <v>13</v>
      </c>
      <c r="CB15" s="643" t="s">
        <v>623</v>
      </c>
      <c r="CC15" s="314"/>
      <c r="CD15" s="314"/>
      <c r="CE15" s="314"/>
      <c r="CF15" s="314"/>
      <c r="CG15" s="314"/>
      <c r="CH15" s="252">
        <v>1</v>
      </c>
      <c r="CI15" s="314"/>
      <c r="CJ15" s="314"/>
      <c r="CK15" s="314"/>
      <c r="CL15" s="224">
        <v>1</v>
      </c>
      <c r="CM15" s="107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37" ht="156.6" outlineLevel="1" x14ac:dyDescent="0.25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31" t="s">
        <v>580</v>
      </c>
      <c r="Y16" s="116" t="s">
        <v>1890</v>
      </c>
      <c r="Z16" s="102" t="s">
        <v>29</v>
      </c>
      <c r="AA16" s="69">
        <f t="shared" si="10"/>
        <v>1</v>
      </c>
      <c r="AB16" s="69">
        <f t="shared" si="11"/>
        <v>1</v>
      </c>
      <c r="AC16" s="103"/>
      <c r="AD16" s="22" t="s">
        <v>45</v>
      </c>
      <c r="AE16" s="103"/>
      <c r="AF16" s="103"/>
      <c r="AG16" s="110" t="s">
        <v>13</v>
      </c>
      <c r="AH16" s="23" t="s">
        <v>204</v>
      </c>
      <c r="AI16" s="160"/>
      <c r="AJ16" s="160"/>
      <c r="AK16" s="160"/>
      <c r="AL16" s="160"/>
      <c r="AM16" s="160"/>
      <c r="AN16" s="84">
        <v>1</v>
      </c>
      <c r="AO16" s="160"/>
      <c r="AP16" s="160"/>
      <c r="AQ16" s="160"/>
      <c r="AR16" s="96">
        <v>1</v>
      </c>
      <c r="AS16" s="95"/>
      <c r="AT16" s="2"/>
      <c r="AU16" s="615" t="s">
        <v>583</v>
      </c>
      <c r="AV16" s="116" t="s">
        <v>629</v>
      </c>
      <c r="AW16" s="68" t="s">
        <v>29</v>
      </c>
      <c r="AX16" s="69">
        <f t="shared" si="4"/>
        <v>0</v>
      </c>
      <c r="AY16" s="69">
        <f t="shared" si="5"/>
        <v>0</v>
      </c>
      <c r="AZ16" s="82"/>
      <c r="BA16" s="22" t="s">
        <v>68</v>
      </c>
      <c r="BB16" s="172"/>
      <c r="BC16" s="72" t="s">
        <v>42</v>
      </c>
      <c r="BD16" s="173"/>
      <c r="BE16" s="23" t="s">
        <v>57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190"/>
      <c r="BQ16" s="36"/>
      <c r="BR16" s="235" t="s">
        <v>164</v>
      </c>
      <c r="BS16" s="177" t="s">
        <v>627</v>
      </c>
      <c r="BT16" s="68" t="s">
        <v>29</v>
      </c>
      <c r="BU16" s="69">
        <f t="shared" si="8"/>
        <v>0</v>
      </c>
      <c r="BV16" s="69">
        <f t="shared" si="9"/>
        <v>0</v>
      </c>
      <c r="BW16" s="225"/>
      <c r="BX16" s="225" t="s">
        <v>68</v>
      </c>
      <c r="BY16" s="131"/>
      <c r="BZ16" s="225"/>
      <c r="CA16" s="131"/>
      <c r="CB16" s="23" t="s">
        <v>57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224">
        <v>1</v>
      </c>
      <c r="CM16" s="107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164.4" customHeight="1" outlineLevel="1" x14ac:dyDescent="0.25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70" t="s">
        <v>208</v>
      </c>
      <c r="Y17" s="138" t="s">
        <v>1891</v>
      </c>
      <c r="Z17" s="68" t="s">
        <v>29</v>
      </c>
      <c r="AA17" s="69">
        <f t="shared" ref="AA17:AA23" si="14">0.5*(AI17+AJ17+AK17)+AL17+AN17+2*(AO17+AP17)</f>
        <v>0</v>
      </c>
      <c r="AB17" s="69">
        <f t="shared" ref="AB17:AB23" si="15">AI17*0.5+AJ17*0.5+AK17*0.5+AL17+AM17+AN17+2*(AO17+AP17+AQ17)</f>
        <v>0</v>
      </c>
      <c r="AC17" s="131"/>
      <c r="AD17" s="885" t="s">
        <v>77</v>
      </c>
      <c r="AE17" s="646" t="s">
        <v>50</v>
      </c>
      <c r="AF17" s="131"/>
      <c r="AG17" s="131"/>
      <c r="AH17" s="131" t="s">
        <v>1892</v>
      </c>
      <c r="AI17" s="1216"/>
      <c r="AJ17" s="131"/>
      <c r="AK17" s="131"/>
      <c r="AL17" s="131"/>
      <c r="AM17" s="268"/>
      <c r="AN17" s="131"/>
      <c r="AO17" s="131"/>
      <c r="AP17" s="131"/>
      <c r="AQ17" s="131"/>
      <c r="AR17" s="76">
        <v>1</v>
      </c>
      <c r="AS17" s="68"/>
      <c r="AT17" s="26"/>
      <c r="AU17" s="615" t="s">
        <v>583</v>
      </c>
      <c r="AV17" s="117" t="s">
        <v>631</v>
      </c>
      <c r="AW17" s="68" t="s">
        <v>29</v>
      </c>
      <c r="AX17" s="69">
        <f t="shared" si="4"/>
        <v>2</v>
      </c>
      <c r="AY17" s="69">
        <f t="shared" si="5"/>
        <v>2</v>
      </c>
      <c r="AZ17" s="22"/>
      <c r="BA17" s="22" t="s">
        <v>45</v>
      </c>
      <c r="BB17" s="104"/>
      <c r="BC17" s="104"/>
      <c r="BD17" s="172"/>
      <c r="BE17" s="104"/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76">
        <v>1</v>
      </c>
      <c r="BP17" s="241"/>
      <c r="BQ17" s="36"/>
      <c r="BR17" s="235" t="s">
        <v>164</v>
      </c>
      <c r="BS17" s="177" t="s">
        <v>358</v>
      </c>
      <c r="BT17" s="68" t="s">
        <v>29</v>
      </c>
      <c r="BU17" s="69">
        <f t="shared" si="8"/>
        <v>0</v>
      </c>
      <c r="BV17" s="69">
        <f t="shared" si="9"/>
        <v>0</v>
      </c>
      <c r="BW17" s="225"/>
      <c r="BX17" s="225" t="s">
        <v>68</v>
      </c>
      <c r="BY17" s="131"/>
      <c r="BZ17" s="225"/>
      <c r="CA17" s="131"/>
      <c r="CB17" s="131" t="s">
        <v>359</v>
      </c>
      <c r="CC17" s="314"/>
      <c r="CD17" s="314"/>
      <c r="CE17" s="314"/>
      <c r="CF17" s="314"/>
      <c r="CG17" s="314"/>
      <c r="CH17" s="314"/>
      <c r="CI17" s="314"/>
      <c r="CJ17" s="314"/>
      <c r="CK17" s="314"/>
      <c r="CL17" s="224">
        <v>1</v>
      </c>
      <c r="CM17" s="190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75.2" customHeight="1" outlineLevel="1" x14ac:dyDescent="0.25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70" t="s">
        <v>208</v>
      </c>
      <c r="Y18" s="779" t="s">
        <v>891</v>
      </c>
      <c r="Z18" s="102" t="s">
        <v>29</v>
      </c>
      <c r="AA18" s="102">
        <f t="shared" si="14"/>
        <v>0</v>
      </c>
      <c r="AB18" s="102">
        <f t="shared" si="15"/>
        <v>0</v>
      </c>
      <c r="AC18" s="131"/>
      <c r="AD18" s="22" t="s">
        <v>45</v>
      </c>
      <c r="AE18" s="131"/>
      <c r="AF18" s="131"/>
      <c r="AG18" s="131"/>
      <c r="AH18" s="205" t="s">
        <v>892</v>
      </c>
      <c r="AI18" s="131"/>
      <c r="AJ18" s="131"/>
      <c r="AK18" s="131"/>
      <c r="AL18" s="131"/>
      <c r="AM18" s="131"/>
      <c r="AN18" s="131"/>
      <c r="AO18" s="131"/>
      <c r="AP18" s="131"/>
      <c r="AQ18" s="131"/>
      <c r="AR18" s="133">
        <v>1</v>
      </c>
      <c r="AS18" s="131"/>
      <c r="AT18" s="26"/>
      <c r="AU18" s="615" t="s">
        <v>583</v>
      </c>
      <c r="AV18" s="211" t="s">
        <v>635</v>
      </c>
      <c r="AW18" s="68" t="s">
        <v>29</v>
      </c>
      <c r="AX18" s="69">
        <f t="shared" si="4"/>
        <v>0.5</v>
      </c>
      <c r="AY18" s="69">
        <f t="shared" si="5"/>
        <v>0.5</v>
      </c>
      <c r="AZ18" s="644"/>
      <c r="BA18" s="644" t="s">
        <v>45</v>
      </c>
      <c r="BB18" s="644"/>
      <c r="BC18" s="644"/>
      <c r="BD18" s="638"/>
      <c r="BE18" s="638" t="s">
        <v>636</v>
      </c>
      <c r="BF18" s="461"/>
      <c r="BG18" s="85">
        <v>1</v>
      </c>
      <c r="BH18" s="461"/>
      <c r="BI18" s="461"/>
      <c r="BJ18" s="461"/>
      <c r="BK18" s="461"/>
      <c r="BL18" s="461"/>
      <c r="BM18" s="461"/>
      <c r="BN18" s="461"/>
      <c r="BO18" s="133">
        <v>1</v>
      </c>
      <c r="BP18" s="645"/>
      <c r="BQ18" s="36"/>
      <c r="BR18" s="235" t="s">
        <v>164</v>
      </c>
      <c r="BS18" s="177" t="s">
        <v>1893</v>
      </c>
      <c r="BT18" s="68" t="s">
        <v>29</v>
      </c>
      <c r="BU18" s="69">
        <f t="shared" si="8"/>
        <v>0</v>
      </c>
      <c r="BV18" s="69">
        <f t="shared" si="9"/>
        <v>0</v>
      </c>
      <c r="BW18" s="131"/>
      <c r="BX18" s="885" t="s">
        <v>77</v>
      </c>
      <c r="BY18" s="646" t="s">
        <v>50</v>
      </c>
      <c r="BZ18" s="131"/>
      <c r="CA18" s="131"/>
      <c r="CB18" s="131" t="s">
        <v>1892</v>
      </c>
      <c r="CC18" s="75"/>
      <c r="CD18" s="314"/>
      <c r="CE18" s="314"/>
      <c r="CF18" s="314"/>
      <c r="CG18" s="314"/>
      <c r="CH18" s="314"/>
      <c r="CI18" s="314"/>
      <c r="CJ18" s="314"/>
      <c r="CK18" s="314"/>
      <c r="CL18" s="76">
        <v>1</v>
      </c>
      <c r="CM18" s="6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 x14ac:dyDescent="0.3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39" t="s">
        <v>173</v>
      </c>
      <c r="Y19" s="130" t="s">
        <v>898</v>
      </c>
      <c r="Z19" s="102" t="s">
        <v>29</v>
      </c>
      <c r="AA19" s="102">
        <f t="shared" si="14"/>
        <v>0</v>
      </c>
      <c r="AB19" s="102">
        <f t="shared" si="15"/>
        <v>0</v>
      </c>
      <c r="AC19" s="99"/>
      <c r="AD19" s="22" t="s">
        <v>68</v>
      </c>
      <c r="AE19" s="99"/>
      <c r="AF19" s="99"/>
      <c r="AG19" s="99"/>
      <c r="AH19" s="131" t="s">
        <v>193</v>
      </c>
      <c r="AI19" s="99"/>
      <c r="AJ19" s="99"/>
      <c r="AK19" s="99"/>
      <c r="AL19" s="99"/>
      <c r="AM19" s="99"/>
      <c r="AN19" s="99"/>
      <c r="AO19" s="99"/>
      <c r="AP19" s="99"/>
      <c r="AQ19" s="99"/>
      <c r="AR19" s="133">
        <v>1</v>
      </c>
      <c r="AS19" s="431"/>
      <c r="AT19" s="26"/>
      <c r="AU19" s="615" t="s">
        <v>583</v>
      </c>
      <c r="AV19" s="117" t="s">
        <v>637</v>
      </c>
      <c r="AW19" s="68" t="s">
        <v>29</v>
      </c>
      <c r="AX19" s="69">
        <f t="shared" si="4"/>
        <v>0</v>
      </c>
      <c r="AY19" s="69">
        <f t="shared" si="5"/>
        <v>0</v>
      </c>
      <c r="AZ19" s="82"/>
      <c r="BA19" s="22" t="s">
        <v>45</v>
      </c>
      <c r="BB19" s="145"/>
      <c r="BC19" s="119" t="s">
        <v>42</v>
      </c>
      <c r="BD19" s="173"/>
      <c r="BE19" s="23" t="s">
        <v>57</v>
      </c>
      <c r="BF19" s="160"/>
      <c r="BG19" s="160"/>
      <c r="BH19" s="160"/>
      <c r="BI19" s="160"/>
      <c r="BJ19" s="160"/>
      <c r="BK19" s="160"/>
      <c r="BL19" s="160"/>
      <c r="BM19" s="160"/>
      <c r="BN19" s="155"/>
      <c r="BO19" s="76">
        <v>1</v>
      </c>
      <c r="BP19" s="241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 x14ac:dyDescent="0.3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39" t="s">
        <v>173</v>
      </c>
      <c r="Y20" s="130" t="s">
        <v>904</v>
      </c>
      <c r="Z20" s="102" t="s">
        <v>29</v>
      </c>
      <c r="AA20" s="102">
        <f t="shared" si="14"/>
        <v>0</v>
      </c>
      <c r="AB20" s="102">
        <f t="shared" si="15"/>
        <v>0</v>
      </c>
      <c r="AC20" s="99"/>
      <c r="AD20" s="22" t="s">
        <v>68</v>
      </c>
      <c r="AE20" s="99"/>
      <c r="AF20" s="99"/>
      <c r="AG20" s="99"/>
      <c r="AH20" s="131" t="s">
        <v>193</v>
      </c>
      <c r="AI20" s="99"/>
      <c r="AJ20" s="99"/>
      <c r="AK20" s="99"/>
      <c r="AL20" s="99"/>
      <c r="AM20" s="99"/>
      <c r="AN20" s="99"/>
      <c r="AO20" s="99"/>
      <c r="AP20" s="99"/>
      <c r="AQ20" s="99"/>
      <c r="AR20" s="133">
        <v>1</v>
      </c>
      <c r="AS20" s="431"/>
      <c r="AT20" s="26"/>
      <c r="AU20" s="615" t="s">
        <v>583</v>
      </c>
      <c r="AV20" s="130" t="s">
        <v>638</v>
      </c>
      <c r="AW20" s="68" t="s">
        <v>29</v>
      </c>
      <c r="AX20" s="69">
        <f t="shared" si="4"/>
        <v>0</v>
      </c>
      <c r="AY20" s="69">
        <f t="shared" si="5"/>
        <v>0</v>
      </c>
      <c r="AZ20" s="131"/>
      <c r="BA20" s="22" t="s">
        <v>45</v>
      </c>
      <c r="BB20" s="367"/>
      <c r="BC20" s="131"/>
      <c r="BD20" s="131"/>
      <c r="BE20" s="23" t="s">
        <v>57</v>
      </c>
      <c r="BF20" s="314"/>
      <c r="BG20" s="314"/>
      <c r="BH20" s="314"/>
      <c r="BI20" s="314"/>
      <c r="BJ20" s="314"/>
      <c r="BK20" s="314"/>
      <c r="BL20" s="314"/>
      <c r="BM20" s="314"/>
      <c r="BN20" s="314"/>
      <c r="BO20" s="133">
        <v>1</v>
      </c>
      <c r="BP20" s="131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121.8" outlineLevel="1" x14ac:dyDescent="0.4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39" t="s">
        <v>173</v>
      </c>
      <c r="Y21" s="138" t="s">
        <v>481</v>
      </c>
      <c r="Z21" s="102" t="s">
        <v>29</v>
      </c>
      <c r="AA21" s="102">
        <f t="shared" si="14"/>
        <v>0</v>
      </c>
      <c r="AB21" s="102">
        <f t="shared" si="15"/>
        <v>0</v>
      </c>
      <c r="AC21" s="171"/>
      <c r="AD21" s="22" t="s">
        <v>63</v>
      </c>
      <c r="AE21" s="172"/>
      <c r="AF21" s="72" t="s">
        <v>42</v>
      </c>
      <c r="AG21" s="27"/>
      <c r="AH21" s="23" t="s">
        <v>166</v>
      </c>
      <c r="AI21" s="103"/>
      <c r="AJ21" s="103"/>
      <c r="AK21" s="103"/>
      <c r="AL21" s="103"/>
      <c r="AM21" s="103"/>
      <c r="AN21" s="103"/>
      <c r="AO21" s="103"/>
      <c r="AP21" s="103"/>
      <c r="AQ21" s="22"/>
      <c r="AR21" s="133">
        <v>1</v>
      </c>
      <c r="AS21" s="431"/>
      <c r="AT21" s="26"/>
      <c r="AU21" s="615" t="s">
        <v>583</v>
      </c>
      <c r="AV21" s="130" t="s">
        <v>640</v>
      </c>
      <c r="AW21" s="68" t="s">
        <v>29</v>
      </c>
      <c r="AX21" s="69">
        <f t="shared" si="4"/>
        <v>3</v>
      </c>
      <c r="AY21" s="69">
        <f t="shared" si="5"/>
        <v>3</v>
      </c>
      <c r="AZ21" s="99"/>
      <c r="BA21" s="22" t="s">
        <v>45</v>
      </c>
      <c r="BB21" s="647"/>
      <c r="BC21" s="99"/>
      <c r="BD21" s="99"/>
      <c r="BE21" s="131" t="s">
        <v>641</v>
      </c>
      <c r="BF21" s="159"/>
      <c r="BG21" s="159"/>
      <c r="BH21" s="159"/>
      <c r="BI21" s="84">
        <v>1</v>
      </c>
      <c r="BJ21" s="159"/>
      <c r="BK21" s="159"/>
      <c r="BL21" s="84">
        <v>1</v>
      </c>
      <c r="BM21" s="159"/>
      <c r="BN21" s="159"/>
      <c r="BO21" s="100">
        <v>1</v>
      </c>
      <c r="BP21" s="99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06.2" customHeight="1" outlineLevel="1" thickBot="1" x14ac:dyDescent="0.3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39" t="s">
        <v>173</v>
      </c>
      <c r="Y22" s="391" t="s">
        <v>917</v>
      </c>
      <c r="Z22" s="81" t="s">
        <v>29</v>
      </c>
      <c r="AA22" s="102">
        <f t="shared" si="14"/>
        <v>0</v>
      </c>
      <c r="AB22" s="102">
        <f t="shared" si="15"/>
        <v>0</v>
      </c>
      <c r="AC22" s="793"/>
      <c r="AD22" s="212" t="s">
        <v>68</v>
      </c>
      <c r="AE22" s="638"/>
      <c r="AF22" s="669" t="s">
        <v>42</v>
      </c>
      <c r="AG22" s="24"/>
      <c r="AH22" s="205" t="s">
        <v>892</v>
      </c>
      <c r="AI22" s="617"/>
      <c r="AJ22" s="617"/>
      <c r="AK22" s="617"/>
      <c r="AL22" s="617"/>
      <c r="AM22" s="617"/>
      <c r="AN22" s="617"/>
      <c r="AO22" s="617"/>
      <c r="AP22" s="617"/>
      <c r="AQ22" s="212"/>
      <c r="AR22" s="133">
        <v>1</v>
      </c>
      <c r="AS22" s="431"/>
      <c r="AT22" s="108"/>
      <c r="AU22" s="648" t="s">
        <v>642</v>
      </c>
      <c r="AV22" s="387" t="s">
        <v>643</v>
      </c>
      <c r="AW22" s="147" t="s">
        <v>36</v>
      </c>
      <c r="AX22" s="148">
        <f>0.5*(BF22+BG22+BH22)+BI22+BK22+2*(BL22+BM22)</f>
        <v>1</v>
      </c>
      <c r="AY22" s="148">
        <f>BF22*0.5+BG22*0.5+BH22*0.5+BI22+BJ22+BK22+2*(BL22+BM22+BN22)</f>
        <v>1</v>
      </c>
      <c r="AZ22" s="617"/>
      <c r="BA22" s="212" t="s">
        <v>68</v>
      </c>
      <c r="BB22" s="618"/>
      <c r="BC22" s="119" t="s">
        <v>42</v>
      </c>
      <c r="BD22" s="334"/>
      <c r="BE22" s="205" t="s">
        <v>523</v>
      </c>
      <c r="BF22" s="619"/>
      <c r="BG22" s="619"/>
      <c r="BH22" s="619"/>
      <c r="BI22" s="619"/>
      <c r="BJ22" s="619"/>
      <c r="BK22" s="85">
        <v>1</v>
      </c>
      <c r="BL22" s="619"/>
      <c r="BM22" s="619"/>
      <c r="BN22" s="619"/>
      <c r="BO22" s="76">
        <v>1</v>
      </c>
      <c r="BP22" s="103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210.6" customHeight="1" outlineLevel="1" thickTop="1" thickBot="1" x14ac:dyDescent="0.45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239" t="s">
        <v>173</v>
      </c>
      <c r="Y23" s="179" t="s">
        <v>923</v>
      </c>
      <c r="Z23" s="102" t="s">
        <v>29</v>
      </c>
      <c r="AA23" s="102">
        <f t="shared" si="14"/>
        <v>0</v>
      </c>
      <c r="AB23" s="102">
        <f t="shared" si="15"/>
        <v>0</v>
      </c>
      <c r="AC23" s="225"/>
      <c r="AD23" s="225" t="s">
        <v>68</v>
      </c>
      <c r="AE23" s="225"/>
      <c r="AF23" s="225"/>
      <c r="AG23" s="131"/>
      <c r="AH23" s="205" t="s">
        <v>892</v>
      </c>
      <c r="AI23" s="225"/>
      <c r="AJ23" s="225"/>
      <c r="AK23" s="225"/>
      <c r="AL23" s="225"/>
      <c r="AM23" s="225"/>
      <c r="AN23" s="225"/>
      <c r="AO23" s="225"/>
      <c r="AP23" s="225"/>
      <c r="AQ23" s="225"/>
      <c r="AR23" s="133">
        <v>1</v>
      </c>
      <c r="AS23" s="431"/>
      <c r="AU23" s="648" t="s">
        <v>642</v>
      </c>
      <c r="AV23" s="130" t="s">
        <v>1894</v>
      </c>
      <c r="AW23" s="68" t="s">
        <v>36</v>
      </c>
      <c r="AX23" s="69">
        <f>0.5*(BF23+BG23+BH23)+BI23+BK23+2*(BL23+BM23)</f>
        <v>1</v>
      </c>
      <c r="AY23" s="69">
        <f>BF23*0.5+BG23*0.5+BH23*0.5+BI23+BJ23+BK23+2*(BL23+BM23+BN23)</f>
        <v>3</v>
      </c>
      <c r="AZ23" s="74"/>
      <c r="BA23" s="225" t="s">
        <v>45</v>
      </c>
      <c r="BB23" s="74"/>
      <c r="BC23" s="72" t="s">
        <v>42</v>
      </c>
      <c r="BD23" s="110" t="s">
        <v>13</v>
      </c>
      <c r="BE23" s="649" t="s">
        <v>645</v>
      </c>
      <c r="BF23" s="159"/>
      <c r="BG23" s="159"/>
      <c r="BH23" s="159"/>
      <c r="BI23" s="252">
        <v>1</v>
      </c>
      <c r="BJ23" s="159"/>
      <c r="BK23" s="159"/>
      <c r="BL23" s="159"/>
      <c r="BM23" s="159"/>
      <c r="BN23" s="86">
        <v>1</v>
      </c>
      <c r="BO23" s="76">
        <v>1</v>
      </c>
      <c r="BP23" s="74"/>
      <c r="BQ23" s="108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 thickTop="1" thickBot="1" x14ac:dyDescent="0.35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 s="26"/>
      <c r="AU24" s="648" t="s">
        <v>642</v>
      </c>
      <c r="AV24" s="138" t="s">
        <v>1895</v>
      </c>
      <c r="AW24" s="68" t="s">
        <v>36</v>
      </c>
      <c r="AX24" s="69">
        <f>0.5*(BF24+BG24+BH24)+BI24+BK24+2*(BL24+BM24)</f>
        <v>1</v>
      </c>
      <c r="AY24" s="69">
        <f>BF24*0.5+BG24*0.5+BH24*0.5+BI24+BJ24+BK24+2*(BL24+BM24+BN24)</f>
        <v>2</v>
      </c>
      <c r="AZ24" s="131"/>
      <c r="BA24" s="885" t="s">
        <v>77</v>
      </c>
      <c r="BB24" s="646" t="s">
        <v>50</v>
      </c>
      <c r="BC24" s="131"/>
      <c r="BD24" s="131"/>
      <c r="BE24" s="131" t="s">
        <v>1892</v>
      </c>
      <c r="BF24" s="75"/>
      <c r="BG24" s="223"/>
      <c r="BH24" s="223"/>
      <c r="BI24" s="1202">
        <v>1</v>
      </c>
      <c r="BJ24" s="1203">
        <v>1</v>
      </c>
      <c r="BK24" s="1204"/>
      <c r="BL24" s="223"/>
      <c r="BM24" s="223"/>
      <c r="BN24" s="223"/>
      <c r="BO24" s="76">
        <v>1</v>
      </c>
      <c r="BP24" s="6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 thickTop="1" thickBot="1" x14ac:dyDescent="0.3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818" t="s">
        <v>500</v>
      </c>
      <c r="AV25" s="80" t="s">
        <v>501</v>
      </c>
      <c r="AW25" s="503" t="s">
        <v>93</v>
      </c>
      <c r="AX25" s="69">
        <f t="shared" ref="AX25" si="16">0.5*(BF25+BG25+BH25)+BI25+BK25+2*(BL25+BM25)</f>
        <v>9</v>
      </c>
      <c r="AY25" s="69">
        <f t="shared" ref="AY25" si="17">BF25*0.5+BG25*0.5+BH25*0.5+BI25+BJ25+BK25+2*(BL25+BM25+BN25)</f>
        <v>10</v>
      </c>
      <c r="AZ25" s="103"/>
      <c r="BA25" s="22" t="s">
        <v>63</v>
      </c>
      <c r="BB25" s="232"/>
      <c r="BC25" s="504" t="s">
        <v>42</v>
      </c>
      <c r="BD25" s="73"/>
      <c r="BE25" s="23" t="s">
        <v>502</v>
      </c>
      <c r="BF25" s="103"/>
      <c r="BG25" s="103"/>
      <c r="BH25" s="103"/>
      <c r="BI25" s="505">
        <v>1</v>
      </c>
      <c r="BJ25" s="506">
        <v>1</v>
      </c>
      <c r="BK25" s="103"/>
      <c r="BL25" s="505">
        <v>4</v>
      </c>
      <c r="BM25" s="103"/>
      <c r="BN25" s="103"/>
      <c r="BO25" s="507">
        <v>1</v>
      </c>
      <c r="BP25" s="1218" t="s">
        <v>1896</v>
      </c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33.80000000000001" outlineLevel="1" thickTop="1" thickBot="1" x14ac:dyDescent="0.3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635"/>
      <c r="AB26" s="635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818" t="s">
        <v>500</v>
      </c>
      <c r="AV26" s="80" t="s">
        <v>508</v>
      </c>
      <c r="AW26" s="503" t="s">
        <v>93</v>
      </c>
      <c r="AX26" s="69">
        <f t="shared" ref="AX26:AX28" si="18">0.5*(BF26+BG26+BH26)+BI26+BK26+2*(BL26+BM26)</f>
        <v>2</v>
      </c>
      <c r="AY26" s="69">
        <f t="shared" ref="AY26:AY28" si="19">BF26*0.5+BG26*0.5+BH26*0.5+BI26+BJ26+BK26+2*(BL26+BM26+BN26)</f>
        <v>2</v>
      </c>
      <c r="AZ26" s="171"/>
      <c r="BA26" s="22" t="s">
        <v>63</v>
      </c>
      <c r="BB26" s="232"/>
      <c r="BC26" s="504" t="s">
        <v>42</v>
      </c>
      <c r="BD26" s="73"/>
      <c r="BE26" s="22" t="s">
        <v>509</v>
      </c>
      <c r="BF26" s="73"/>
      <c r="BG26" s="73"/>
      <c r="BH26" s="73"/>
      <c r="BI26" s="73"/>
      <c r="BJ26" s="73"/>
      <c r="BK26" s="73"/>
      <c r="BL26" s="515">
        <v>1</v>
      </c>
      <c r="BM26" s="73"/>
      <c r="BN26" s="73"/>
      <c r="BO26" s="513">
        <v>1</v>
      </c>
      <c r="BP26" s="1218" t="s">
        <v>1896</v>
      </c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21.8" outlineLevel="1" thickTop="1" x14ac:dyDescent="0.25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635"/>
      <c r="AB27" s="635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521" t="s">
        <v>517</v>
      </c>
      <c r="AV27" s="816" t="s">
        <v>518</v>
      </c>
      <c r="AW27" s="503" t="s">
        <v>93</v>
      </c>
      <c r="AX27" s="69">
        <f t="shared" si="18"/>
        <v>0</v>
      </c>
      <c r="AY27" s="69">
        <f t="shared" si="19"/>
        <v>4</v>
      </c>
      <c r="AZ27" s="705"/>
      <c r="BA27" s="577" t="s">
        <v>63</v>
      </c>
      <c r="BB27" s="705"/>
      <c r="BC27" s="705"/>
      <c r="BD27" s="705"/>
      <c r="BE27" s="705" t="s">
        <v>519</v>
      </c>
      <c r="BF27" s="705"/>
      <c r="BG27" s="705"/>
      <c r="BH27" s="705"/>
      <c r="BI27" s="705"/>
      <c r="BJ27" s="705"/>
      <c r="BK27" s="705"/>
      <c r="BL27" s="705"/>
      <c r="BM27" s="705"/>
      <c r="BN27" s="1243">
        <v>2</v>
      </c>
      <c r="BO27" s="1244">
        <v>1</v>
      </c>
      <c r="BP27" s="705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39.19999999999999" customHeight="1" outlineLevel="1" x14ac:dyDescent="0.25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635"/>
      <c r="AB28" s="635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819" t="s">
        <v>504</v>
      </c>
      <c r="AV28" s="817" t="s">
        <v>963</v>
      </c>
      <c r="AW28" s="503" t="s">
        <v>93</v>
      </c>
      <c r="AX28" s="69">
        <f t="shared" si="18"/>
        <v>1</v>
      </c>
      <c r="AY28" s="69">
        <f t="shared" si="19"/>
        <v>1</v>
      </c>
      <c r="AZ28" s="1886" t="s">
        <v>1897</v>
      </c>
      <c r="BA28" s="1887"/>
      <c r="BB28" s="1887"/>
      <c r="BC28" s="1887"/>
      <c r="BD28" s="1887"/>
      <c r="BE28" s="1888"/>
      <c r="BF28" s="1220">
        <v>2</v>
      </c>
      <c r="BG28" s="815"/>
      <c r="BH28" s="815"/>
      <c r="BI28" s="815"/>
      <c r="BJ28" s="815"/>
      <c r="BK28" s="814"/>
      <c r="BL28" s="814"/>
      <c r="BM28" s="814"/>
      <c r="BN28" s="814"/>
      <c r="BO28" s="806">
        <v>1</v>
      </c>
      <c r="BP28" s="131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62"/>
      <c r="AW30" s="62"/>
      <c r="AX30" s="62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399999999999999" outlineLevel="1" x14ac:dyDescent="0.25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399999999999999" outlineLevel="1" x14ac:dyDescent="0.25">
      <c r="A33" s="3"/>
      <c r="B33" s="3"/>
      <c r="C33" s="3"/>
      <c r="D33" s="3"/>
      <c r="E33" s="3"/>
      <c r="F33" s="3"/>
      <c r="I33" s="3"/>
      <c r="J33" s="3"/>
      <c r="V33" s="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 s="3"/>
      <c r="BQ33" s="3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399999999999999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" customHeight="1" x14ac:dyDescent="0.3">
      <c r="A35" s="38" t="s">
        <v>143</v>
      </c>
      <c r="B35" s="39" t="s">
        <v>1898</v>
      </c>
      <c r="C35" s="535" t="s">
        <v>29</v>
      </c>
      <c r="D35" s="41">
        <f t="shared" ref="D35:D41" si="20">0.5*(L35+M35+N35)+O35+Q35+2*(R35+S35)</f>
        <v>0</v>
      </c>
      <c r="E35" s="536">
        <f t="shared" ref="E35:E41" si="21">L35*0.5+M35*0.5+N35*0.5+O35+P35+Q35+2*(R35+S35+T35)</f>
        <v>0</v>
      </c>
      <c r="F35" s="43"/>
      <c r="G35" s="43"/>
      <c r="H35" s="43"/>
      <c r="I35" s="43"/>
      <c r="J35" s="43"/>
      <c r="K35" s="43"/>
      <c r="L35" s="44">
        <f>SUMIFS(L46:L64,C46:C64,C35)</f>
        <v>0</v>
      </c>
      <c r="M35" s="44">
        <f>SUMIFS(M46:M64,C46:C64,C35)</f>
        <v>0</v>
      </c>
      <c r="N35" s="44">
        <f>SUMIFS(N46:N64,C46:C64,C35)</f>
        <v>0</v>
      </c>
      <c r="O35" s="44">
        <f>SUMIFS(O46:O64,C46:C64,C35)</f>
        <v>0</v>
      </c>
      <c r="P35" s="44">
        <f>SUMIFS(P46:P64,C46:C64,C35)</f>
        <v>0</v>
      </c>
      <c r="Q35" s="44">
        <f>SUMIFS(Q46:Q64,C46:C64,C35)</f>
        <v>0</v>
      </c>
      <c r="R35" s="44">
        <f>SUMIFS(R46:R64,C46:C64,C35)</f>
        <v>0</v>
      </c>
      <c r="S35" s="44">
        <f>SUMIFS(S46:S64,C46:C64,C35)</f>
        <v>0</v>
      </c>
      <c r="T35" s="44">
        <f>SUMIFS(T46:T64,C46:C64,C35)</f>
        <v>0</v>
      </c>
      <c r="U35" s="45"/>
      <c r="V35" s="46">
        <f>SUM(U37:U60)</f>
        <v>9</v>
      </c>
      <c r="X35" s="38" t="s">
        <v>143</v>
      </c>
      <c r="Y35" s="39" t="s">
        <v>647</v>
      </c>
      <c r="Z35" s="535" t="s">
        <v>29</v>
      </c>
      <c r="AA35" s="41">
        <f t="shared" ref="AA35:AA39" si="22">0.5*(AI35+AJ35+AK35)+AL35+AN35+2*(AO35+AP35)</f>
        <v>8</v>
      </c>
      <c r="AB35" s="536">
        <f t="shared" ref="AB35:AB39" si="23">AI35*0.5+AJ35*0.5+AK35*0.5+AL35+AM35+AN35+2*(AO35+AP35+AQ35)</f>
        <v>10</v>
      </c>
      <c r="AC35" s="43"/>
      <c r="AD35" s="43"/>
      <c r="AE35" s="43"/>
      <c r="AF35" s="43"/>
      <c r="AG35" s="43"/>
      <c r="AH35" s="43"/>
      <c r="AI35" s="44">
        <f>SUMIFS(AI43:AI64,Z43:Z64,Z35)</f>
        <v>0</v>
      </c>
      <c r="AJ35" s="44">
        <f>SUMIFS(AJ43:AJ64,Z43:Z64,Z35)</f>
        <v>0</v>
      </c>
      <c r="AK35" s="44">
        <f>SUMIFS(AK43:AK64,Z43:Z64,Z35)</f>
        <v>0</v>
      </c>
      <c r="AL35" s="44">
        <f>SUMIFS(AL43:AL64,Z43:Z64,Z35)</f>
        <v>0</v>
      </c>
      <c r="AM35" s="44">
        <f>SUMIFS(AM43:AM64,Z43:Z64,Z35)</f>
        <v>0</v>
      </c>
      <c r="AN35" s="44">
        <f>SUMIFS(AN43:AN64,Z43:Z64,Z35)</f>
        <v>0</v>
      </c>
      <c r="AO35" s="44">
        <f>SUMIFS(AO43:AO64,Z43:Z64,Z35)</f>
        <v>4</v>
      </c>
      <c r="AP35" s="44">
        <f>SUMIFS(AP43:AP64,Z43:Z64,Z35)</f>
        <v>0</v>
      </c>
      <c r="AQ35" s="44">
        <f>SUMIFS(AQ43:AQ64,Z43:Z64,Z35)</f>
        <v>1</v>
      </c>
      <c r="AR35" s="45"/>
      <c r="AS35" s="46">
        <f>SUM(AR37:AR42)</f>
        <v>6</v>
      </c>
      <c r="AT35" s="36"/>
      <c r="AU35" s="38" t="s">
        <v>150</v>
      </c>
      <c r="AV35" s="1221" t="s">
        <v>648</v>
      </c>
      <c r="AW35" s="535" t="s">
        <v>29</v>
      </c>
      <c r="AX35" s="41">
        <f t="shared" ref="AX35:AX48" si="24">0.5*(BF35+BG35+BH35)+BI35+BK35+2*(BL35+BM35)</f>
        <v>7.5</v>
      </c>
      <c r="AY35" s="536">
        <f t="shared" ref="AY35:AY48" si="25">BF35*0.5+BG35*0.5+BH35*0.5+BI35+BJ35+BK35+2*(BL35+BM35+BN35)</f>
        <v>12.5</v>
      </c>
      <c r="AZ35" s="43"/>
      <c r="BA35" s="43"/>
      <c r="BB35" s="43"/>
      <c r="BC35" s="43"/>
      <c r="BD35" s="43"/>
      <c r="BE35" s="43"/>
      <c r="BF35" s="44">
        <f>SUMIFS(BF37:BF60,AW37:AW60,AW35)</f>
        <v>0</v>
      </c>
      <c r="BG35" s="44">
        <f>SUMIFS(BG37:BG60,AW37:AW60,AW35)</f>
        <v>1</v>
      </c>
      <c r="BH35" s="44">
        <f>SUMIFS(BH37:BH60,AW37:AW60,AW35)</f>
        <v>0</v>
      </c>
      <c r="BI35" s="44">
        <f>SUMIFS(BI37:BI60,AW37:AW60,AW35)</f>
        <v>2</v>
      </c>
      <c r="BJ35" s="44">
        <f>SUMIFS(BJ37:BJ60,AW37:AW60,AW35)</f>
        <v>1</v>
      </c>
      <c r="BK35" s="44">
        <f>SUMIFS(BK37:BK60,AW37:AW60,AW35)</f>
        <v>3</v>
      </c>
      <c r="BL35" s="44">
        <f>SUMIFS(BL37:BL60,AW37:AW60,AW35)</f>
        <v>1</v>
      </c>
      <c r="BM35" s="44">
        <f>SUMIFS(BM37:BM60,AW37:AW60,AW35)</f>
        <v>0</v>
      </c>
      <c r="BN35" s="44">
        <f>SUMIFS(BN37:BN60,AW37:AW60,AW35)</f>
        <v>2</v>
      </c>
      <c r="BO35" s="45"/>
      <c r="BP35" s="46">
        <f>SUM(BO37:BO60)</f>
        <v>15</v>
      </c>
      <c r="BR35" s="55" t="s">
        <v>150</v>
      </c>
      <c r="BS35" s="56" t="s">
        <v>649</v>
      </c>
      <c r="BT35" s="535" t="s">
        <v>29</v>
      </c>
      <c r="BU35" s="41">
        <f t="shared" ref="BU35:BU46" si="26">0.5*(CC35+CD35+CE35)+CF35+CH35+2*(CI35+CJ35)</f>
        <v>1.5</v>
      </c>
      <c r="BV35" s="536">
        <f t="shared" ref="BV35:BV46" si="27">CC35*0.5+CD35*0.5+CE35*0.5+CF35+CG35+CH35+2*(CI35+CJ35+CK35)</f>
        <v>3.5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1</v>
      </c>
      <c r="CE35" s="44">
        <f>SUMIFS(CE40:CE60,BT40:BT60,BT35)</f>
        <v>0</v>
      </c>
      <c r="CF35" s="44">
        <f>SUMIFS(CF40:CF60,BT40:BT60,BT35)</f>
        <v>0</v>
      </c>
      <c r="CG35" s="44">
        <f>SUMIFS(CG40:CG60,BT40:BT60,BT35)</f>
        <v>2</v>
      </c>
      <c r="CH35" s="44">
        <f>SUMIFS(CH40:CH60,BT40:BT60,BT35)</f>
        <v>1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10</v>
      </c>
      <c r="CO35" s="55" t="s">
        <v>30</v>
      </c>
      <c r="CP35" s="56" t="s">
        <v>140</v>
      </c>
      <c r="CQ35" s="535" t="s">
        <v>29</v>
      </c>
      <c r="CR35" s="41">
        <f t="shared" ref="CR35:CR63" si="28">0.5*(CZ35+DA35+DB35)+DC35+DE35+2*(DF35+DG35)</f>
        <v>0</v>
      </c>
      <c r="CS35" s="536">
        <f t="shared" ref="CS35:CS63" si="29"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SUM(DI37:DI63)</f>
        <v>26</v>
      </c>
    </row>
    <row r="36" spans="1:114" ht="46.5" customHeight="1" thickBot="1" x14ac:dyDescent="0.35">
      <c r="A36" s="38" t="s">
        <v>152</v>
      </c>
      <c r="B36" s="43"/>
      <c r="C36" s="535" t="s">
        <v>36</v>
      </c>
      <c r="D36" s="41">
        <f t="shared" si="20"/>
        <v>0</v>
      </c>
      <c r="E36" s="536">
        <f t="shared" si="21"/>
        <v>0</v>
      </c>
      <c r="F36" s="39"/>
      <c r="G36" s="39"/>
      <c r="H36" s="39"/>
      <c r="I36" s="39"/>
      <c r="J36" s="39"/>
      <c r="K36" s="39"/>
      <c r="L36" s="44">
        <f>SUMIFS(L46:L64,C46:C64,C36)</f>
        <v>0</v>
      </c>
      <c r="M36" s="44">
        <f>SUMIFS(M46:M64,C46:C64,C36)</f>
        <v>0</v>
      </c>
      <c r="N36" s="44">
        <f>SUMIFS(N46:N64,C46:C64,C36)</f>
        <v>0</v>
      </c>
      <c r="O36" s="44">
        <f>SUMIFS(O46:O64,C46:C64,C36)</f>
        <v>0</v>
      </c>
      <c r="P36" s="44">
        <f>SUMIFS(P46:P64,C46:C64,C36)</f>
        <v>0</v>
      </c>
      <c r="Q36" s="44">
        <f>SUMIFS(Q46:Q64,C46:C64,C36)</f>
        <v>0</v>
      </c>
      <c r="R36" s="44">
        <f>SUMIFS(R46:R64,C46:C64,C36)</f>
        <v>0</v>
      </c>
      <c r="S36" s="44">
        <f>SUMIFS(S46:S64,C46:C64,C36)</f>
        <v>0</v>
      </c>
      <c r="T36" s="44">
        <f>SUMIFS(T46:T64,C46:C64,C36)</f>
        <v>0</v>
      </c>
      <c r="U36" s="45"/>
      <c r="V36" s="46"/>
      <c r="X36" s="38" t="s">
        <v>152</v>
      </c>
      <c r="Y36" s="1205"/>
      <c r="Z36" s="535" t="s">
        <v>36</v>
      </c>
      <c r="AA36" s="41">
        <f t="shared" si="22"/>
        <v>0</v>
      </c>
      <c r="AB36" s="536">
        <f t="shared" si="23"/>
        <v>0</v>
      </c>
      <c r="AC36" s="39"/>
      <c r="AD36" s="39"/>
      <c r="AE36" s="39"/>
      <c r="AF36" s="39"/>
      <c r="AG36" s="39"/>
      <c r="AH36" s="39"/>
      <c r="AI36" s="44">
        <f>SUMIFS(AI43:AI64,Z43:Z64,Z36)</f>
        <v>0</v>
      </c>
      <c r="AJ36" s="44">
        <f>SUMIFS(AJ43:AJ64,Z43:Z64,Z36)</f>
        <v>0</v>
      </c>
      <c r="AK36" s="44">
        <f>SUMIFS(AK43:AK64,Z43:Z64,Z36)</f>
        <v>0</v>
      </c>
      <c r="AL36" s="44">
        <f>SUMIFS(AL43:AL64,Z43:Z64,Z36)</f>
        <v>0</v>
      </c>
      <c r="AM36" s="44">
        <f>SUMIFS(AM43:AM64,Z43:Z64,Z36)</f>
        <v>0</v>
      </c>
      <c r="AN36" s="44">
        <f>SUMIFS(AN43:AN64,Z43:Z64,Z36)</f>
        <v>0</v>
      </c>
      <c r="AO36" s="44">
        <f>SUMIFS(AO43:AO64,Z43:Z64,Z36)</f>
        <v>0</v>
      </c>
      <c r="AP36" s="44">
        <f>SUMIFS(AP43:AP64,Z43:Z64,Z36)</f>
        <v>0</v>
      </c>
      <c r="AQ36" s="44">
        <f>SUMIFS(AQ43:AQ64,Z43:Z64,Z36)</f>
        <v>0</v>
      </c>
      <c r="AR36" s="45"/>
      <c r="AS36" s="46"/>
      <c r="AT36" s="136"/>
      <c r="AU36" s="38" t="s">
        <v>154</v>
      </c>
      <c r="AV36" s="1205"/>
      <c r="AW36" s="535" t="s">
        <v>36</v>
      </c>
      <c r="AX36" s="41">
        <f t="shared" si="24"/>
        <v>3.5</v>
      </c>
      <c r="AY36" s="536">
        <f t="shared" si="25"/>
        <v>3.5</v>
      </c>
      <c r="AZ36" s="39"/>
      <c r="BA36" s="39"/>
      <c r="BB36" s="39"/>
      <c r="BC36" s="39"/>
      <c r="BD36" s="39"/>
      <c r="BE36" s="39"/>
      <c r="BF36" s="44">
        <f>SUMIFS(BF37:BF60,AW37:AW60,AW36)</f>
        <v>0</v>
      </c>
      <c r="BG36" s="44">
        <f>SUMIFS(BG37:BG60,AW37:AW60,AW36)</f>
        <v>0</v>
      </c>
      <c r="BH36" s="44">
        <f>SUMIFS(BH37:BH60,AW37:AW60,AW36)</f>
        <v>3</v>
      </c>
      <c r="BI36" s="44">
        <f>SUMIFS(BI37:BI60,AW37:AW60,AW36)</f>
        <v>0</v>
      </c>
      <c r="BJ36" s="44">
        <f>SUMIFS(BJ37:BJ60,AW37:AW60,AW36)</f>
        <v>0</v>
      </c>
      <c r="BK36" s="44">
        <f>SUMIFS(BK37:BK60,AW37:AW60,AW36)</f>
        <v>0</v>
      </c>
      <c r="BL36" s="44">
        <f>SUMIFS(BL37:BL60,AW37:AW60,AW36)</f>
        <v>0</v>
      </c>
      <c r="BM36" s="44">
        <f>SUMIFS(BM37:BM60,AW37:AW60,AW36)</f>
        <v>1</v>
      </c>
      <c r="BN36" s="44">
        <f>SUMIFS(BN37:BN60,AW37:AW60,AW36)</f>
        <v>0</v>
      </c>
      <c r="BO36" s="45"/>
      <c r="BP36" s="46"/>
      <c r="BQ36" s="36"/>
      <c r="BR36" s="55" t="s">
        <v>345</v>
      </c>
      <c r="BS36" s="653"/>
      <c r="BT36" s="535" t="s">
        <v>36</v>
      </c>
      <c r="BU36" s="41">
        <f t="shared" si="26"/>
        <v>6</v>
      </c>
      <c r="BV36" s="536">
        <f t="shared" si="27"/>
        <v>9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2</v>
      </c>
      <c r="CG36" s="44">
        <f>SUMIFS(CG40:CG60,BT40:BT60,BT36)</f>
        <v>1</v>
      </c>
      <c r="CH36" s="44">
        <f>SUMIFS(CH40:CH60,BT40:BT60,BT36)</f>
        <v>4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1</v>
      </c>
      <c r="CL36" s="45"/>
      <c r="CM36" s="46"/>
      <c r="CN36" s="3"/>
      <c r="CO36" s="55" t="s">
        <v>37</v>
      </c>
      <c r="CP36" s="653"/>
      <c r="CQ36" s="535" t="s">
        <v>36</v>
      </c>
      <c r="CR36" s="41">
        <f t="shared" si="28"/>
        <v>0</v>
      </c>
      <c r="CS36" s="536">
        <f t="shared" si="29"/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2" customHeight="1" outlineLevel="1" thickTop="1" thickBot="1" x14ac:dyDescent="0.35">
      <c r="A37" s="239" t="s">
        <v>173</v>
      </c>
      <c r="B37" s="179" t="s">
        <v>1899</v>
      </c>
      <c r="C37" s="102" t="s">
        <v>29</v>
      </c>
      <c r="D37" s="102">
        <f t="shared" si="20"/>
        <v>0</v>
      </c>
      <c r="E37" s="102">
        <f t="shared" si="21"/>
        <v>0</v>
      </c>
      <c r="F37" s="244"/>
      <c r="G37" s="225" t="s">
        <v>63</v>
      </c>
      <c r="H37" s="245"/>
      <c r="I37" s="246"/>
      <c r="J37" s="222"/>
      <c r="K37" s="140" t="s">
        <v>3</v>
      </c>
      <c r="L37" s="314"/>
      <c r="M37" s="314"/>
      <c r="N37" s="314"/>
      <c r="O37" s="314"/>
      <c r="P37" s="314"/>
      <c r="Q37" s="314"/>
      <c r="R37" s="314"/>
      <c r="S37" s="314"/>
      <c r="T37" s="314"/>
      <c r="U37" s="96">
        <v>1</v>
      </c>
      <c r="V37" s="95"/>
      <c r="W37" s="108"/>
      <c r="X37" s="654" t="s">
        <v>651</v>
      </c>
      <c r="Y37" s="98" t="s">
        <v>1900</v>
      </c>
      <c r="Z37" s="68" t="s">
        <v>29</v>
      </c>
      <c r="AA37" s="69">
        <f t="shared" si="22"/>
        <v>0</v>
      </c>
      <c r="AB37" s="69">
        <f t="shared" si="23"/>
        <v>0</v>
      </c>
      <c r="AC37" s="99"/>
      <c r="AD37" s="22" t="s">
        <v>45</v>
      </c>
      <c r="AE37" s="99"/>
      <c r="AF37" s="99"/>
      <c r="AG37" s="99"/>
      <c r="AH37" s="23" t="s">
        <v>57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96">
        <v>1</v>
      </c>
      <c r="AS37" s="95"/>
      <c r="AT37" s="157"/>
      <c r="AU37" s="74"/>
      <c r="AV37" s="587" t="s">
        <v>653</v>
      </c>
      <c r="AW37" s="68" t="s">
        <v>29</v>
      </c>
      <c r="AX37" s="69">
        <f t="shared" si="24"/>
        <v>0</v>
      </c>
      <c r="AY37" s="69">
        <f t="shared" si="25"/>
        <v>0</v>
      </c>
      <c r="AZ37" s="116"/>
      <c r="BA37" s="22" t="s">
        <v>45</v>
      </c>
      <c r="BB37" s="118"/>
      <c r="BC37" s="72" t="s">
        <v>42</v>
      </c>
      <c r="BD37" s="27"/>
      <c r="BE37" s="173" t="s">
        <v>91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76">
        <v>1</v>
      </c>
      <c r="BP37" s="107"/>
      <c r="BQ37" s="36"/>
      <c r="BR37" s="655" t="s">
        <v>654</v>
      </c>
      <c r="BS37" s="80" t="s">
        <v>655</v>
      </c>
      <c r="BT37" s="68" t="s">
        <v>29</v>
      </c>
      <c r="BU37" s="69">
        <f t="shared" si="26"/>
        <v>0.5</v>
      </c>
      <c r="BV37" s="69">
        <f t="shared" si="27"/>
        <v>2.5</v>
      </c>
      <c r="BW37" s="103"/>
      <c r="BX37" s="22" t="s">
        <v>45</v>
      </c>
      <c r="BY37" s="103"/>
      <c r="BZ37" s="72" t="s">
        <v>42</v>
      </c>
      <c r="CA37" s="82"/>
      <c r="CB37" s="23" t="s">
        <v>656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140</v>
      </c>
      <c r="CP37" s="117" t="s">
        <v>1901</v>
      </c>
      <c r="CQ37" s="381" t="s">
        <v>29</v>
      </c>
      <c r="CR37" s="69">
        <f t="shared" si="28"/>
        <v>1</v>
      </c>
      <c r="CS37" s="69">
        <f t="shared" si="29"/>
        <v>2</v>
      </c>
      <c r="CT37" s="198"/>
      <c r="CU37" s="22" t="s">
        <v>45</v>
      </c>
      <c r="CV37" s="104"/>
      <c r="CW37" s="72" t="s">
        <v>42</v>
      </c>
      <c r="CX37" s="82"/>
      <c r="CY37" s="23" t="s">
        <v>129</v>
      </c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 thickBot="1" x14ac:dyDescent="0.3">
      <c r="A38" s="239" t="s">
        <v>173</v>
      </c>
      <c r="B38" s="138" t="s">
        <v>1902</v>
      </c>
      <c r="C38" s="102" t="s">
        <v>29</v>
      </c>
      <c r="D38" s="102">
        <f t="shared" si="20"/>
        <v>0</v>
      </c>
      <c r="E38" s="102">
        <f t="shared" si="21"/>
        <v>0</v>
      </c>
      <c r="F38" s="103"/>
      <c r="G38" s="22" t="s">
        <v>68</v>
      </c>
      <c r="H38" s="74"/>
      <c r="I38" s="72" t="s">
        <v>42</v>
      </c>
      <c r="J38" s="172"/>
      <c r="K38" s="140" t="s">
        <v>3</v>
      </c>
      <c r="L38" s="302"/>
      <c r="M38" s="160"/>
      <c r="N38" s="83"/>
      <c r="O38" s="83"/>
      <c r="P38" s="83"/>
      <c r="Q38" s="83"/>
      <c r="R38" s="83"/>
      <c r="S38" s="302"/>
      <c r="T38" s="83"/>
      <c r="U38" s="96">
        <v>1</v>
      </c>
      <c r="V38" s="95"/>
      <c r="W38" s="108"/>
      <c r="X38" s="654" t="s">
        <v>651</v>
      </c>
      <c r="Y38" s="657" t="s">
        <v>1903</v>
      </c>
      <c r="Z38" s="68" t="s">
        <v>29</v>
      </c>
      <c r="AA38" s="69">
        <f t="shared" si="22"/>
        <v>0</v>
      </c>
      <c r="AB38" s="69">
        <f t="shared" si="23"/>
        <v>0</v>
      </c>
      <c r="AC38" s="257"/>
      <c r="AD38" s="225" t="s">
        <v>45</v>
      </c>
      <c r="AE38" s="131"/>
      <c r="AF38" s="257"/>
      <c r="AG38" s="278"/>
      <c r="AH38" s="23" t="s">
        <v>57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96">
        <v>1</v>
      </c>
      <c r="AS38" s="95"/>
      <c r="AT38" s="8"/>
      <c r="AU38" s="178"/>
      <c r="AV38" s="98" t="s">
        <v>661</v>
      </c>
      <c r="AW38" s="68" t="s">
        <v>29</v>
      </c>
      <c r="AX38" s="69">
        <f t="shared" si="24"/>
        <v>0</v>
      </c>
      <c r="AY38" s="69">
        <f t="shared" si="25"/>
        <v>0</v>
      </c>
      <c r="AZ38" s="131"/>
      <c r="BA38" s="22" t="s">
        <v>45</v>
      </c>
      <c r="BB38" s="367"/>
      <c r="BC38" s="131"/>
      <c r="BD38" s="131"/>
      <c r="BE38" s="23" t="s">
        <v>57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133">
        <v>1</v>
      </c>
      <c r="BP38" s="131"/>
      <c r="BQ38" s="36"/>
      <c r="BR38" s="655" t="s">
        <v>654</v>
      </c>
      <c r="BS38" s="179" t="s">
        <v>662</v>
      </c>
      <c r="BT38" s="68" t="s">
        <v>29</v>
      </c>
      <c r="BU38" s="69">
        <f t="shared" si="26"/>
        <v>4.5</v>
      </c>
      <c r="BV38" s="69">
        <f t="shared" si="27"/>
        <v>4.5</v>
      </c>
      <c r="BW38" s="225"/>
      <c r="BX38" s="22" t="s">
        <v>45</v>
      </c>
      <c r="BY38" s="74"/>
      <c r="BZ38" s="246"/>
      <c r="CA38" s="131"/>
      <c r="CB38" s="131" t="s">
        <v>663</v>
      </c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140</v>
      </c>
      <c r="CP38" s="328" t="s">
        <v>1904</v>
      </c>
      <c r="CQ38" s="381" t="s">
        <v>29</v>
      </c>
      <c r="CR38" s="69">
        <f t="shared" si="28"/>
        <v>2</v>
      </c>
      <c r="CS38" s="69">
        <f t="shared" si="29"/>
        <v>4</v>
      </c>
      <c r="CT38" s="213"/>
      <c r="CU38" s="1206" t="s">
        <v>77</v>
      </c>
      <c r="CV38" s="1207" t="s">
        <v>50</v>
      </c>
      <c r="CW38" s="22"/>
      <c r="CX38" s="638"/>
      <c r="CY38" s="638" t="s">
        <v>1905</v>
      </c>
      <c r="CZ38" s="385"/>
      <c r="DA38" s="385"/>
      <c r="DB38" s="385"/>
      <c r="DC38" s="85">
        <v>2</v>
      </c>
      <c r="DD38" s="86">
        <v>2</v>
      </c>
      <c r="DE38" s="385"/>
      <c r="DF38" s="385"/>
      <c r="DG38" s="385"/>
      <c r="DH38" s="385"/>
      <c r="DI38" s="133">
        <v>1</v>
      </c>
      <c r="DJ38" s="659"/>
    </row>
    <row r="39" spans="1:114" ht="266.25" customHeight="1" outlineLevel="1" thickTop="1" thickBot="1" x14ac:dyDescent="0.3">
      <c r="A39" s="239" t="s">
        <v>173</v>
      </c>
      <c r="B39" s="179" t="s">
        <v>1906</v>
      </c>
      <c r="C39" s="102" t="s">
        <v>29</v>
      </c>
      <c r="D39" s="102">
        <f t="shared" si="20"/>
        <v>0.5</v>
      </c>
      <c r="E39" s="102">
        <f t="shared" si="21"/>
        <v>0.5</v>
      </c>
      <c r="F39" s="448"/>
      <c r="G39" s="22" t="s">
        <v>68</v>
      </c>
      <c r="H39" s="448"/>
      <c r="I39" s="448"/>
      <c r="J39" s="448"/>
      <c r="K39" s="23" t="s">
        <v>1907</v>
      </c>
      <c r="L39" s="449"/>
      <c r="M39" s="128">
        <v>1</v>
      </c>
      <c r="N39" s="449"/>
      <c r="O39" s="449"/>
      <c r="P39" s="449"/>
      <c r="Q39" s="449"/>
      <c r="R39" s="449"/>
      <c r="S39" s="449"/>
      <c r="T39" s="445"/>
      <c r="U39" s="96">
        <v>1</v>
      </c>
      <c r="V39" s="95"/>
      <c r="W39" s="108"/>
      <c r="X39" s="654" t="s">
        <v>651</v>
      </c>
      <c r="Y39" s="657" t="s">
        <v>1908</v>
      </c>
      <c r="Z39" s="68" t="s">
        <v>29</v>
      </c>
      <c r="AA39" s="69">
        <f t="shared" si="22"/>
        <v>0</v>
      </c>
      <c r="AB39" s="69">
        <f t="shared" si="23"/>
        <v>0</v>
      </c>
      <c r="AC39" s="257"/>
      <c r="AD39" s="225" t="s">
        <v>45</v>
      </c>
      <c r="AE39" s="131"/>
      <c r="AF39" s="257"/>
      <c r="AG39" s="178"/>
      <c r="AH39" s="23" t="s">
        <v>57</v>
      </c>
      <c r="AI39" s="131"/>
      <c r="AJ39" s="131"/>
      <c r="AK39" s="131"/>
      <c r="AL39" s="131"/>
      <c r="AM39" s="131"/>
      <c r="AN39" s="131"/>
      <c r="AO39" s="131"/>
      <c r="AP39" s="131"/>
      <c r="AQ39" s="131"/>
      <c r="AR39" s="96">
        <v>1</v>
      </c>
      <c r="AS39" s="95"/>
      <c r="AT39" s="26"/>
      <c r="AU39" s="1245"/>
      <c r="AV39" s="114" t="s">
        <v>668</v>
      </c>
      <c r="AW39" s="102" t="s">
        <v>29</v>
      </c>
      <c r="AX39" s="69">
        <f t="shared" si="24"/>
        <v>0</v>
      </c>
      <c r="AY39" s="69">
        <f t="shared" si="25"/>
        <v>0</v>
      </c>
      <c r="AZ39" s="82"/>
      <c r="BA39" s="118" t="s">
        <v>45</v>
      </c>
      <c r="BB39" s="118"/>
      <c r="BC39" s="118"/>
      <c r="BD39" s="173"/>
      <c r="BE39" s="173" t="s">
        <v>669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76">
        <v>1</v>
      </c>
      <c r="BP39" s="77"/>
      <c r="BQ39" s="36"/>
      <c r="BR39" s="655" t="s">
        <v>654</v>
      </c>
      <c r="BS39" s="391" t="s">
        <v>670</v>
      </c>
      <c r="BT39" s="68" t="s">
        <v>29</v>
      </c>
      <c r="BU39" s="69">
        <f t="shared" si="26"/>
        <v>0</v>
      </c>
      <c r="BV39" s="69">
        <f t="shared" si="27"/>
        <v>0</v>
      </c>
      <c r="BW39" s="268"/>
      <c r="BX39" s="22" t="s">
        <v>45</v>
      </c>
      <c r="BY39" s="393"/>
      <c r="BZ39" s="394"/>
      <c r="CA39" s="268"/>
      <c r="CB39" s="22" t="s">
        <v>91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140</v>
      </c>
      <c r="CP39" s="117" t="s">
        <v>664</v>
      </c>
      <c r="CQ39" s="102" t="s">
        <v>29</v>
      </c>
      <c r="CR39" s="69">
        <f t="shared" si="28"/>
        <v>1</v>
      </c>
      <c r="CS39" s="69">
        <f t="shared" si="29"/>
        <v>1</v>
      </c>
      <c r="CT39" s="103"/>
      <c r="CU39" s="22" t="s">
        <v>68</v>
      </c>
      <c r="CV39" s="70"/>
      <c r="CW39" s="118"/>
      <c r="CX39" s="73"/>
      <c r="CY39" s="23" t="s">
        <v>96</v>
      </c>
      <c r="CZ39" s="155"/>
      <c r="DA39" s="155"/>
      <c r="DB39" s="318"/>
      <c r="DC39" s="85">
        <v>1</v>
      </c>
      <c r="DD39" s="155"/>
      <c r="DE39" s="155"/>
      <c r="DF39" s="155"/>
      <c r="DG39" s="155"/>
      <c r="DH39" s="155"/>
      <c r="DI39" s="76">
        <v>1</v>
      </c>
      <c r="DJ39" s="661"/>
    </row>
    <row r="40" spans="1:114" ht="235.95" customHeight="1" outlineLevel="1" thickTop="1" thickBot="1" x14ac:dyDescent="0.3">
      <c r="A40" s="239" t="s">
        <v>173</v>
      </c>
      <c r="B40" s="117" t="s">
        <v>1909</v>
      </c>
      <c r="C40" s="102" t="s">
        <v>29</v>
      </c>
      <c r="D40" s="102">
        <v>3</v>
      </c>
      <c r="E40" s="102">
        <v>3</v>
      </c>
      <c r="F40" s="1884" t="s">
        <v>1910</v>
      </c>
      <c r="G40" s="1885"/>
      <c r="H40" s="1885"/>
      <c r="I40" s="1885"/>
      <c r="J40" s="1885"/>
      <c r="K40" s="1885"/>
      <c r="L40" s="1885"/>
      <c r="M40" s="1885"/>
      <c r="N40" s="1885"/>
      <c r="O40" s="1885"/>
      <c r="P40" s="1885"/>
      <c r="Q40" s="1885"/>
      <c r="R40" s="1885"/>
      <c r="S40" s="1885"/>
      <c r="T40" s="1885"/>
      <c r="U40" s="96">
        <v>1</v>
      </c>
      <c r="V40" s="95"/>
      <c r="W40" s="108"/>
      <c r="X40" s="654" t="s">
        <v>651</v>
      </c>
      <c r="Y40" s="177" t="s">
        <v>1911</v>
      </c>
      <c r="Z40" s="68" t="s">
        <v>29</v>
      </c>
      <c r="AA40" s="69">
        <f>0.5*(AI40+AJ40+AK40)+AL40+AN40+2*(AO40+AP40)</f>
        <v>0</v>
      </c>
      <c r="AB40" s="69">
        <f>AI40*0.5+AJ40*0.5+AK40*0.5+AL40+AM40+AN40+2*(AO40+AP40+AQ40)</f>
        <v>0</v>
      </c>
      <c r="AC40" s="257"/>
      <c r="AD40" s="225" t="s">
        <v>45</v>
      </c>
      <c r="AE40" s="131"/>
      <c r="AF40" s="257"/>
      <c r="AG40" s="178"/>
      <c r="AH40" s="23" t="s">
        <v>57</v>
      </c>
      <c r="AI40" s="225"/>
      <c r="AJ40" s="225"/>
      <c r="AK40" s="225"/>
      <c r="AL40" s="225"/>
      <c r="AM40" s="225"/>
      <c r="AN40" s="225"/>
      <c r="AO40" s="225"/>
      <c r="AP40" s="225"/>
      <c r="AQ40" s="225"/>
      <c r="AR40" s="96">
        <v>1</v>
      </c>
      <c r="AS40" s="95"/>
      <c r="AT40" s="26"/>
      <c r="AU40" s="662" t="s">
        <v>674</v>
      </c>
      <c r="AV40" s="179" t="s">
        <v>675</v>
      </c>
      <c r="AW40" s="102" t="s">
        <v>29</v>
      </c>
      <c r="AX40" s="69">
        <f t="shared" si="24"/>
        <v>1</v>
      </c>
      <c r="AY40" s="69">
        <f t="shared" si="25"/>
        <v>3</v>
      </c>
      <c r="AZ40" s="167"/>
      <c r="BA40" s="22" t="s">
        <v>68</v>
      </c>
      <c r="BB40" s="663"/>
      <c r="BC40" s="103"/>
      <c r="BD40" s="73"/>
      <c r="BE40" s="23" t="s">
        <v>676</v>
      </c>
      <c r="BF40" s="302"/>
      <c r="BG40" s="302"/>
      <c r="BH40" s="302"/>
      <c r="BI40" s="302"/>
      <c r="BJ40" s="144"/>
      <c r="BK40" s="84">
        <v>1</v>
      </c>
      <c r="BL40" s="144"/>
      <c r="BM40" s="302"/>
      <c r="BN40" s="86">
        <v>1</v>
      </c>
      <c r="BO40" s="76">
        <v>1</v>
      </c>
      <c r="BP40" s="77"/>
      <c r="BQ40" s="36"/>
      <c r="BR40" s="655" t="s">
        <v>654</v>
      </c>
      <c r="BS40" s="117" t="s">
        <v>677</v>
      </c>
      <c r="BT40" s="68" t="s">
        <v>29</v>
      </c>
      <c r="BU40" s="69">
        <f t="shared" si="26"/>
        <v>0</v>
      </c>
      <c r="BV40" s="69">
        <f t="shared" si="27"/>
        <v>1</v>
      </c>
      <c r="BW40" s="171"/>
      <c r="BX40" s="22" t="s">
        <v>45</v>
      </c>
      <c r="BY40" s="104"/>
      <c r="BZ40" s="72" t="s">
        <v>42</v>
      </c>
      <c r="CA40" s="73"/>
      <c r="CB40" s="22" t="s">
        <v>91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140</v>
      </c>
      <c r="CP40" s="80" t="s">
        <v>671</v>
      </c>
      <c r="CQ40" s="381" t="s">
        <v>29</v>
      </c>
      <c r="CR40" s="69">
        <f t="shared" si="28"/>
        <v>0.5</v>
      </c>
      <c r="CS40" s="69">
        <f t="shared" si="29"/>
        <v>0.5</v>
      </c>
      <c r="CT40" s="103"/>
      <c r="CU40" s="22" t="s">
        <v>68</v>
      </c>
      <c r="CV40" s="70"/>
      <c r="CW40" s="70"/>
      <c r="CX40" s="73"/>
      <c r="CY40" s="23" t="s">
        <v>96</v>
      </c>
      <c r="CZ40" s="302"/>
      <c r="DA40" s="318"/>
      <c r="DB40" s="85">
        <v>1</v>
      </c>
      <c r="DC40" s="302"/>
      <c r="DD40" s="302"/>
      <c r="DE40" s="302"/>
      <c r="DF40" s="302"/>
      <c r="DG40" s="302"/>
      <c r="DH40" s="302"/>
      <c r="DI40" s="76">
        <v>1</v>
      </c>
      <c r="DJ40" s="261"/>
    </row>
    <row r="41" spans="1:114" ht="231" customHeight="1" outlineLevel="1" thickTop="1" thickBot="1" x14ac:dyDescent="0.45">
      <c r="A41" s="239" t="s">
        <v>173</v>
      </c>
      <c r="B41" s="130" t="s">
        <v>1912</v>
      </c>
      <c r="C41" s="102" t="s">
        <v>29</v>
      </c>
      <c r="D41" s="102">
        <f t="shared" si="20"/>
        <v>3</v>
      </c>
      <c r="E41" s="102">
        <f t="shared" si="21"/>
        <v>3</v>
      </c>
      <c r="F41" s="393"/>
      <c r="G41" s="393" t="s">
        <v>45</v>
      </c>
      <c r="H41" s="1254" t="s">
        <v>1913</v>
      </c>
      <c r="I41" s="669" t="s">
        <v>42</v>
      </c>
      <c r="J41" s="670"/>
      <c r="K41" s="268" t="s">
        <v>1914</v>
      </c>
      <c r="L41" s="660"/>
      <c r="M41" s="85">
        <v>2</v>
      </c>
      <c r="N41" s="660"/>
      <c r="O41" s="85">
        <v>2</v>
      </c>
      <c r="P41" s="660"/>
      <c r="Q41" s="660"/>
      <c r="R41" s="660"/>
      <c r="S41" s="660"/>
      <c r="T41" s="660"/>
      <c r="U41" s="96">
        <v>1</v>
      </c>
      <c r="V41" s="95"/>
      <c r="W41" s="108"/>
      <c r="X41" s="654" t="s">
        <v>651</v>
      </c>
      <c r="Y41" s="177" t="s">
        <v>1915</v>
      </c>
      <c r="Z41" s="68" t="s">
        <v>29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131"/>
      <c r="AJ41" s="131"/>
      <c r="AK41" s="131"/>
      <c r="AL41" s="131"/>
      <c r="AM41" s="131"/>
      <c r="AN41" s="131"/>
      <c r="AO41" s="131"/>
      <c r="AP41" s="131"/>
      <c r="AQ41" s="131"/>
      <c r="AR41" s="96">
        <v>1</v>
      </c>
      <c r="AS41" s="95"/>
      <c r="AT41" s="36"/>
      <c r="AU41" s="662" t="s">
        <v>674</v>
      </c>
      <c r="AV41" s="179" t="s">
        <v>682</v>
      </c>
      <c r="AW41" s="68" t="s">
        <v>29</v>
      </c>
      <c r="AX41" s="69">
        <f t="shared" si="24"/>
        <v>2.5</v>
      </c>
      <c r="AY41" s="69">
        <f t="shared" si="25"/>
        <v>4.5</v>
      </c>
      <c r="AZ41" s="82"/>
      <c r="BA41" s="23" t="s">
        <v>45</v>
      </c>
      <c r="BB41" s="23"/>
      <c r="BC41" s="72" t="s">
        <v>42</v>
      </c>
      <c r="BD41" s="82"/>
      <c r="BE41" s="23" t="s">
        <v>57</v>
      </c>
      <c r="BF41" s="155"/>
      <c r="BG41" s="84">
        <v>1</v>
      </c>
      <c r="BH41" s="155"/>
      <c r="BI41" s="155"/>
      <c r="BJ41" s="155"/>
      <c r="BK41" s="155"/>
      <c r="BL41" s="84">
        <v>1</v>
      </c>
      <c r="BM41" s="155"/>
      <c r="BN41" s="86">
        <v>1</v>
      </c>
      <c r="BO41" s="76">
        <v>1</v>
      </c>
      <c r="BP41" s="107"/>
      <c r="BQ41" s="36"/>
      <c r="BR41" s="655" t="s">
        <v>654</v>
      </c>
      <c r="BS41" s="117" t="s">
        <v>1916</v>
      </c>
      <c r="BT41" s="68" t="s">
        <v>29</v>
      </c>
      <c r="BU41" s="69">
        <f t="shared" si="26"/>
        <v>1</v>
      </c>
      <c r="BV41" s="69">
        <f t="shared" si="27"/>
        <v>1</v>
      </c>
      <c r="BW41" s="74"/>
      <c r="BX41" s="665" t="s">
        <v>77</v>
      </c>
      <c r="BY41" s="201" t="s">
        <v>280</v>
      </c>
      <c r="BZ41" s="118"/>
      <c r="CA41" s="110" t="s">
        <v>13</v>
      </c>
      <c r="CB41" s="173" t="s">
        <v>429</v>
      </c>
      <c r="CC41" s="159"/>
      <c r="CD41" s="159"/>
      <c r="CE41" s="476"/>
      <c r="CF41" s="159"/>
      <c r="CG41" s="159"/>
      <c r="CH41" s="84">
        <v>1</v>
      </c>
      <c r="CI41" s="155"/>
      <c r="CJ41" s="155"/>
      <c r="CK41" s="155"/>
      <c r="CL41" s="76">
        <v>1</v>
      </c>
      <c r="CM41" s="107"/>
      <c r="CN41" s="36"/>
      <c r="CO41" s="656" t="s">
        <v>140</v>
      </c>
      <c r="CP41" s="117" t="s">
        <v>678</v>
      </c>
      <c r="CQ41" s="381" t="s">
        <v>29</v>
      </c>
      <c r="CR41" s="69">
        <f t="shared" si="28"/>
        <v>0.5</v>
      </c>
      <c r="CS41" s="69">
        <f t="shared" si="29"/>
        <v>0.5</v>
      </c>
      <c r="CT41" s="82"/>
      <c r="CU41" s="22" t="s">
        <v>68</v>
      </c>
      <c r="CV41" s="70"/>
      <c r="CW41" s="70"/>
      <c r="CX41" s="73"/>
      <c r="CY41" s="23" t="s">
        <v>57</v>
      </c>
      <c r="CZ41" s="155"/>
      <c r="DA41" s="85">
        <v>1</v>
      </c>
      <c r="DB41" s="155"/>
      <c r="DC41" s="155"/>
      <c r="DD41" s="155"/>
      <c r="DE41" s="155"/>
      <c r="DF41" s="155"/>
      <c r="DG41" s="155"/>
      <c r="DH41" s="155"/>
      <c r="DI41" s="76">
        <v>1</v>
      </c>
      <c r="DJ41" s="261"/>
    </row>
    <row r="42" spans="1:114" ht="242.4" customHeight="1" outlineLevel="1" thickTop="1" thickBot="1" x14ac:dyDescent="0.45">
      <c r="A42" s="239" t="s">
        <v>173</v>
      </c>
      <c r="B42" s="179" t="s">
        <v>1917</v>
      </c>
      <c r="C42" s="102" t="s">
        <v>29</v>
      </c>
      <c r="D42" s="102">
        <f>0.5*(L42+M42+N42)+O42+Q42+2*(R42+S42)</f>
        <v>1</v>
      </c>
      <c r="E42" s="102">
        <f>L42*0.5+M42*0.5+N42*0.5+O42+P42+Q42+2*(R42+S42+T42)</f>
        <v>3</v>
      </c>
      <c r="F42" s="448"/>
      <c r="G42" s="22" t="s">
        <v>45</v>
      </c>
      <c r="H42" s="546"/>
      <c r="I42" s="448"/>
      <c r="J42" s="448"/>
      <c r="K42" s="23" t="s">
        <v>1918</v>
      </c>
      <c r="L42" s="449"/>
      <c r="M42" s="821"/>
      <c r="N42" s="449"/>
      <c r="O42" s="449"/>
      <c r="P42" s="449"/>
      <c r="Q42" s="1208">
        <v>1</v>
      </c>
      <c r="R42" s="449"/>
      <c r="S42" s="1209"/>
      <c r="T42" s="1210">
        <v>1</v>
      </c>
      <c r="U42" s="96">
        <v>1</v>
      </c>
      <c r="V42" s="95"/>
      <c r="W42" s="108"/>
      <c r="X42" s="654" t="s">
        <v>651</v>
      </c>
      <c r="Y42" s="98" t="s">
        <v>1919</v>
      </c>
      <c r="Z42" s="68" t="s">
        <v>29</v>
      </c>
      <c r="AA42" s="69">
        <f>0.5*(AI42+AJ42+AK42)+AL42+AN42+2*(AO42+AP42)</f>
        <v>0</v>
      </c>
      <c r="AB42" s="69">
        <f>AI42*0.5+AJ42*0.5+AK42*0.5+AL42+AM42+AN42+2*(AO42+AP42+AQ42)</f>
        <v>0</v>
      </c>
      <c r="AC42" s="99"/>
      <c r="AD42" s="22" t="s">
        <v>45</v>
      </c>
      <c r="AE42" s="99"/>
      <c r="AF42" s="99"/>
      <c r="AG42" s="99"/>
      <c r="AH42" s="23" t="s">
        <v>57</v>
      </c>
      <c r="AI42" s="99"/>
      <c r="AJ42" s="99"/>
      <c r="AK42" s="99"/>
      <c r="AL42" s="99"/>
      <c r="AM42" s="99"/>
      <c r="AN42" s="99"/>
      <c r="AO42" s="99"/>
      <c r="AP42" s="99"/>
      <c r="AQ42" s="99"/>
      <c r="AR42" s="96">
        <v>1</v>
      </c>
      <c r="AS42" s="95"/>
      <c r="AT42" s="108"/>
      <c r="AU42" s="662" t="s">
        <v>674</v>
      </c>
      <c r="AV42" s="130" t="s">
        <v>688</v>
      </c>
      <c r="AW42" s="68" t="s">
        <v>29</v>
      </c>
      <c r="AX42" s="69">
        <f>0.5*(BF42+BG42+BH42)+BI42+BK42+2*(BL42+BM42)</f>
        <v>0</v>
      </c>
      <c r="AY42" s="69">
        <f>BF42*0.5+BG42*0.5+BH42*0.5+BI42+BJ42+BK42+2*(BL42+BM42+BN42)</f>
        <v>0</v>
      </c>
      <c r="AZ42" s="99"/>
      <c r="BA42" s="22" t="s">
        <v>45</v>
      </c>
      <c r="BB42" s="99"/>
      <c r="BC42" s="99"/>
      <c r="BD42" s="99"/>
      <c r="BE42" s="667" t="s">
        <v>689</v>
      </c>
      <c r="BF42" s="159"/>
      <c r="BG42" s="159"/>
      <c r="BH42" s="159"/>
      <c r="BI42" s="159"/>
      <c r="BJ42" s="159"/>
      <c r="BK42" s="159"/>
      <c r="BL42" s="159"/>
      <c r="BM42" s="159"/>
      <c r="BN42" s="159"/>
      <c r="BO42" s="100">
        <v>1</v>
      </c>
      <c r="BP42" s="74"/>
      <c r="BQ42" s="36"/>
      <c r="BR42" s="283" t="s">
        <v>218</v>
      </c>
      <c r="BS42" s="387" t="s">
        <v>690</v>
      </c>
      <c r="BT42" s="68" t="s">
        <v>29</v>
      </c>
      <c r="BU42" s="69">
        <f t="shared" si="26"/>
        <v>0</v>
      </c>
      <c r="BV42" s="69">
        <f t="shared" si="27"/>
        <v>0</v>
      </c>
      <c r="BW42" s="1878" t="s">
        <v>1920</v>
      </c>
      <c r="BX42" s="1879"/>
      <c r="BY42" s="1880"/>
      <c r="BZ42" s="119" t="s">
        <v>42</v>
      </c>
      <c r="CA42" s="73"/>
      <c r="CB42" s="23" t="s">
        <v>57</v>
      </c>
      <c r="CC42" s="155"/>
      <c r="CD42" s="155"/>
      <c r="CE42" s="155"/>
      <c r="CF42" s="155"/>
      <c r="CG42" s="155"/>
      <c r="CH42" s="155"/>
      <c r="CI42" s="155"/>
      <c r="CJ42" s="155"/>
      <c r="CK42" s="155"/>
      <c r="CL42" s="76">
        <v>1</v>
      </c>
      <c r="CM42" s="77"/>
      <c r="CN42" s="112"/>
      <c r="CO42" s="656" t="s">
        <v>140</v>
      </c>
      <c r="CP42" s="668" t="s">
        <v>684</v>
      </c>
      <c r="CQ42" s="102" t="s">
        <v>29</v>
      </c>
      <c r="CR42" s="69">
        <f t="shared" si="28"/>
        <v>2</v>
      </c>
      <c r="CS42" s="69">
        <f t="shared" si="29"/>
        <v>2</v>
      </c>
      <c r="CT42" s="103"/>
      <c r="CU42" s="22" t="s">
        <v>68</v>
      </c>
      <c r="CV42" s="70"/>
      <c r="CW42" s="70"/>
      <c r="CX42" s="73"/>
      <c r="CY42" s="23" t="s">
        <v>96</v>
      </c>
      <c r="CZ42" s="155"/>
      <c r="DA42" s="155"/>
      <c r="DB42" s="155"/>
      <c r="DC42" s="155"/>
      <c r="DD42" s="155"/>
      <c r="DE42" s="85">
        <v>2</v>
      </c>
      <c r="DF42" s="155"/>
      <c r="DG42" s="155"/>
      <c r="DH42" s="155"/>
      <c r="DI42" s="76">
        <v>1</v>
      </c>
      <c r="DJ42" s="661"/>
    </row>
    <row r="43" spans="1:114" ht="195" customHeight="1" outlineLevel="1" thickTop="1" thickBot="1" x14ac:dyDescent="0.45">
      <c r="A43" s="1215" t="s">
        <v>674</v>
      </c>
      <c r="B43" s="116" t="s">
        <v>1921</v>
      </c>
      <c r="C43" s="68" t="s">
        <v>29</v>
      </c>
      <c r="D43" s="69">
        <f t="shared" ref="D43:D44" si="30">0.5*(L43+M43+N43)+O43+Q43+2*(R43+S43)</f>
        <v>1</v>
      </c>
      <c r="E43" s="69">
        <f t="shared" ref="E43:E45" si="31">L43*0.5+M43*0.5+N43*0.5+O43+P43+Q43+2*(R43+S43+T43)</f>
        <v>3</v>
      </c>
      <c r="F43" s="73"/>
      <c r="G43" s="124" t="s">
        <v>1922</v>
      </c>
      <c r="H43" s="125" t="s">
        <v>50</v>
      </c>
      <c r="I43" s="70"/>
      <c r="J43" s="187"/>
      <c r="K43" s="173" t="s">
        <v>1923</v>
      </c>
      <c r="L43" s="160"/>
      <c r="M43" s="160"/>
      <c r="N43" s="160"/>
      <c r="O43" s="84">
        <v>1</v>
      </c>
      <c r="P43" s="160"/>
      <c r="Q43" s="160"/>
      <c r="R43" s="160"/>
      <c r="S43" s="160"/>
      <c r="T43" s="234">
        <v>1</v>
      </c>
      <c r="U43" s="96">
        <v>1</v>
      </c>
      <c r="V43" s="95"/>
      <c r="W43" s="108"/>
      <c r="X43" s="270" t="s">
        <v>208</v>
      </c>
      <c r="Y43" s="391" t="s">
        <v>440</v>
      </c>
      <c r="Z43" s="102" t="s">
        <v>29</v>
      </c>
      <c r="AA43" s="102">
        <f>0.5*(AI43+AJ43+AK43)+AL43+AN43+2*(AO43+AP43)</f>
        <v>8</v>
      </c>
      <c r="AB43" s="102">
        <f>AI43*0.5+AJ43*0.5+AK43*0.5+AL43+AM43+AN43+2*(AO43+AP43+AQ43)</f>
        <v>10</v>
      </c>
      <c r="AC43" s="392"/>
      <c r="AD43" s="393" t="s">
        <v>441</v>
      </c>
      <c r="AE43" s="429"/>
      <c r="AF43" s="119" t="s">
        <v>42</v>
      </c>
      <c r="AG43" s="777"/>
      <c r="AH43" s="268" t="s">
        <v>442</v>
      </c>
      <c r="AI43" s="268"/>
      <c r="AJ43" s="268"/>
      <c r="AK43" s="268"/>
      <c r="AL43" s="268"/>
      <c r="AM43" s="268"/>
      <c r="AN43" s="268"/>
      <c r="AO43" s="252">
        <v>4</v>
      </c>
      <c r="AP43" s="268"/>
      <c r="AQ43" s="86">
        <v>1</v>
      </c>
      <c r="AR43" s="133">
        <v>1</v>
      </c>
      <c r="AS43" s="431"/>
      <c r="AT43" s="108"/>
      <c r="AU43" s="662" t="s">
        <v>674</v>
      </c>
      <c r="AV43" s="130" t="s">
        <v>693</v>
      </c>
      <c r="AW43" s="68" t="s">
        <v>29</v>
      </c>
      <c r="AX43" s="69">
        <f>0.5*(BF43+BG43+BH43)+BI43+BK43+2*(BL43+BM43)</f>
        <v>0</v>
      </c>
      <c r="AY43" s="69">
        <f>BF43*0.5+BG43*0.5+BH43*0.5+BI43+BJ43+BK43+2*(BL43+BM43+BN43)</f>
        <v>0</v>
      </c>
      <c r="AZ43" s="99"/>
      <c r="BA43" s="22" t="s">
        <v>45</v>
      </c>
      <c r="BB43" s="99"/>
      <c r="BC43" s="99"/>
      <c r="BD43" s="99"/>
      <c r="BE43" s="667" t="s">
        <v>689</v>
      </c>
      <c r="BF43" s="159"/>
      <c r="BG43" s="159"/>
      <c r="BH43" s="159"/>
      <c r="BI43" s="159"/>
      <c r="BJ43" s="159"/>
      <c r="BK43" s="159"/>
      <c r="BL43" s="159"/>
      <c r="BM43" s="159"/>
      <c r="BN43" s="671"/>
      <c r="BO43" s="100">
        <v>1</v>
      </c>
      <c r="BP43" s="74"/>
      <c r="BQ43" s="36"/>
      <c r="BR43" s="283" t="s">
        <v>218</v>
      </c>
      <c r="BS43" s="130" t="s">
        <v>1924</v>
      </c>
      <c r="BT43" s="68" t="s">
        <v>29</v>
      </c>
      <c r="BU43" s="69">
        <f t="shared" si="26"/>
        <v>0</v>
      </c>
      <c r="BV43" s="69">
        <f t="shared" si="27"/>
        <v>0</v>
      </c>
      <c r="BW43" s="131"/>
      <c r="BX43" s="22" t="s">
        <v>45</v>
      </c>
      <c r="BY43" s="131"/>
      <c r="BZ43" s="131"/>
      <c r="CA43" s="131"/>
      <c r="CB43" s="23" t="s">
        <v>57</v>
      </c>
      <c r="CC43" s="630"/>
      <c r="CD43" s="630"/>
      <c r="CE43" s="630"/>
      <c r="CF43" s="630"/>
      <c r="CG43" s="630"/>
      <c r="CH43" s="630"/>
      <c r="CI43" s="630"/>
      <c r="CJ43" s="630"/>
      <c r="CK43" s="630"/>
      <c r="CL43" s="133">
        <v>1</v>
      </c>
      <c r="CM43" s="131"/>
      <c r="CN43" s="112"/>
      <c r="CO43" s="656" t="s">
        <v>140</v>
      </c>
      <c r="CP43" s="117" t="s">
        <v>691</v>
      </c>
      <c r="CQ43" s="381" t="s">
        <v>29</v>
      </c>
      <c r="CR43" s="69">
        <f t="shared" si="28"/>
        <v>0.5</v>
      </c>
      <c r="CS43" s="69">
        <f t="shared" si="29"/>
        <v>0.5</v>
      </c>
      <c r="CT43" s="103"/>
      <c r="CU43" s="22" t="s">
        <v>68</v>
      </c>
      <c r="CV43" s="70"/>
      <c r="CW43" s="70"/>
      <c r="CX43" s="73"/>
      <c r="CY43" s="70"/>
      <c r="CZ43" s="155"/>
      <c r="DA43" s="85">
        <v>1</v>
      </c>
      <c r="DB43" s="155"/>
      <c r="DC43" s="155"/>
      <c r="DD43" s="155"/>
      <c r="DE43" s="155"/>
      <c r="DF43" s="155"/>
      <c r="DG43" s="155"/>
      <c r="DH43" s="155"/>
      <c r="DI43" s="76">
        <v>1</v>
      </c>
      <c r="DJ43" s="261"/>
    </row>
    <row r="44" spans="1:114" ht="259.2" customHeight="1" outlineLevel="1" thickTop="1" thickBot="1" x14ac:dyDescent="0.45">
      <c r="A44" s="1215" t="s">
        <v>674</v>
      </c>
      <c r="B44" s="130" t="s">
        <v>885</v>
      </c>
      <c r="C44" s="68" t="s">
        <v>29</v>
      </c>
      <c r="D44" s="69">
        <f t="shared" si="30"/>
        <v>0</v>
      </c>
      <c r="E44" s="69">
        <f t="shared" si="31"/>
        <v>0</v>
      </c>
      <c r="F44" s="74"/>
      <c r="G44" s="22" t="s">
        <v>68</v>
      </c>
      <c r="H44" s="74"/>
      <c r="I44" s="72" t="s">
        <v>42</v>
      </c>
      <c r="J44" s="74"/>
      <c r="K44" s="131" t="s">
        <v>1925</v>
      </c>
      <c r="L44" s="159"/>
      <c r="M44" s="159"/>
      <c r="N44" s="159"/>
      <c r="O44" s="159"/>
      <c r="P44" s="159"/>
      <c r="Q44" s="159"/>
      <c r="R44" s="159"/>
      <c r="S44" s="159"/>
      <c r="T44" s="159"/>
      <c r="U44" s="96">
        <v>1</v>
      </c>
      <c r="V44" s="95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662" t="s">
        <v>674</v>
      </c>
      <c r="AV44" s="117" t="s">
        <v>1926</v>
      </c>
      <c r="AW44" s="68" t="s">
        <v>29</v>
      </c>
      <c r="AX44" s="69">
        <f t="shared" si="24"/>
        <v>2</v>
      </c>
      <c r="AY44" s="69">
        <f t="shared" si="25"/>
        <v>3</v>
      </c>
      <c r="AZ44" s="198"/>
      <c r="BA44" s="22" t="s">
        <v>45</v>
      </c>
      <c r="BB44" s="22"/>
      <c r="BC44" s="72" t="s">
        <v>42</v>
      </c>
      <c r="BD44" s="82"/>
      <c r="BE44" s="23" t="s">
        <v>129</v>
      </c>
      <c r="BF44" s="155"/>
      <c r="BG44" s="155"/>
      <c r="BH44" s="155"/>
      <c r="BI44" s="144"/>
      <c r="BJ44" s="1211">
        <v>1</v>
      </c>
      <c r="BK44" s="820">
        <v>2</v>
      </c>
      <c r="BL44" s="155"/>
      <c r="BM44" s="360"/>
      <c r="BN44" s="155"/>
      <c r="BO44" s="156">
        <v>1</v>
      </c>
      <c r="BP44" s="107"/>
      <c r="BQ44" s="108"/>
      <c r="BR44" s="283" t="s">
        <v>218</v>
      </c>
      <c r="BS44" s="187" t="s">
        <v>703</v>
      </c>
      <c r="BT44" s="68" t="s">
        <v>29</v>
      </c>
      <c r="BU44" s="69">
        <f t="shared" si="26"/>
        <v>0.5</v>
      </c>
      <c r="BV44" s="69">
        <f t="shared" si="27"/>
        <v>1.5</v>
      </c>
      <c r="BW44" s="187"/>
      <c r="BX44" s="22" t="s">
        <v>45</v>
      </c>
      <c r="BY44" s="23"/>
      <c r="BZ44" s="72" t="s">
        <v>42</v>
      </c>
      <c r="CA44" s="674"/>
      <c r="CB44" s="26" t="s">
        <v>249</v>
      </c>
      <c r="CC44" s="461"/>
      <c r="CD44" s="85">
        <v>1</v>
      </c>
      <c r="CE44" s="461"/>
      <c r="CF44" s="461"/>
      <c r="CG44" s="591">
        <v>1</v>
      </c>
      <c r="CH44" s="461"/>
      <c r="CI44" s="461"/>
      <c r="CJ44" s="461"/>
      <c r="CK44" s="461"/>
      <c r="CL44" s="76">
        <v>1</v>
      </c>
      <c r="CM44" s="77"/>
      <c r="CN44" s="62"/>
      <c r="CO44" s="656" t="s">
        <v>140</v>
      </c>
      <c r="CP44" s="179" t="s">
        <v>1927</v>
      </c>
      <c r="CQ44" s="381" t="s">
        <v>29</v>
      </c>
      <c r="CR44" s="69">
        <f t="shared" si="28"/>
        <v>1</v>
      </c>
      <c r="CS44" s="69">
        <f t="shared" si="29"/>
        <v>1</v>
      </c>
      <c r="CT44" s="104"/>
      <c r="CU44" s="1212" t="s">
        <v>77</v>
      </c>
      <c r="CV44" s="336" t="s">
        <v>50</v>
      </c>
      <c r="CW44" s="118"/>
      <c r="CX44" s="172"/>
      <c r="CY44" s="172"/>
      <c r="CZ44" s="169"/>
      <c r="DA44" s="85">
        <v>2</v>
      </c>
      <c r="DB44" s="155"/>
      <c r="DC44" s="169"/>
      <c r="DD44" s="169"/>
      <c r="DE44" s="169"/>
      <c r="DF44" s="169"/>
      <c r="DG44" s="169"/>
      <c r="DH44" s="169"/>
      <c r="DI44" s="76">
        <v>1</v>
      </c>
      <c r="DJ44" s="339"/>
    </row>
    <row r="45" spans="1:114" ht="231.75" customHeight="1" outlineLevel="1" thickTop="1" thickBot="1" x14ac:dyDescent="0.45">
      <c r="A45" s="1195" t="s">
        <v>674</v>
      </c>
      <c r="B45" s="1196" t="s">
        <v>1928</v>
      </c>
      <c r="C45" s="1181" t="s">
        <v>29</v>
      </c>
      <c r="D45" s="1222">
        <v>2</v>
      </c>
      <c r="E45" s="1222">
        <f t="shared" si="31"/>
        <v>2</v>
      </c>
      <c r="F45" s="1223"/>
      <c r="G45" s="1224" t="s">
        <v>106</v>
      </c>
      <c r="H45" s="1225"/>
      <c r="I45" s="1223"/>
      <c r="J45" s="1226"/>
      <c r="K45" s="1227" t="s">
        <v>1929</v>
      </c>
      <c r="L45" s="1228"/>
      <c r="M45" s="1229"/>
      <c r="N45" s="1229"/>
      <c r="O45" s="1197"/>
      <c r="P45" s="1229"/>
      <c r="Q45" s="1229"/>
      <c r="R45" s="1229"/>
      <c r="S45" s="1229"/>
      <c r="T45" s="1230">
        <v>1</v>
      </c>
      <c r="U45" s="96">
        <v>1</v>
      </c>
      <c r="V45" s="1231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662" t="s">
        <v>674</v>
      </c>
      <c r="AV45" s="117" t="s">
        <v>702</v>
      </c>
      <c r="AW45" s="68" t="s">
        <v>29</v>
      </c>
      <c r="AX45" s="69">
        <f t="shared" si="24"/>
        <v>2</v>
      </c>
      <c r="AY45" s="69">
        <f t="shared" si="25"/>
        <v>2</v>
      </c>
      <c r="AZ45" s="116"/>
      <c r="BA45" s="22" t="s">
        <v>45</v>
      </c>
      <c r="BB45" s="22"/>
      <c r="BC45" s="72" t="s">
        <v>42</v>
      </c>
      <c r="BD45" s="82"/>
      <c r="BE45" s="23" t="s">
        <v>57</v>
      </c>
      <c r="BF45" s="159"/>
      <c r="BG45" s="159"/>
      <c r="BH45" s="155"/>
      <c r="BI45" s="84">
        <v>2</v>
      </c>
      <c r="BJ45" s="159"/>
      <c r="BK45" s="159"/>
      <c r="BL45" s="159"/>
      <c r="BM45" s="159"/>
      <c r="BN45" s="474"/>
      <c r="BO45" s="76">
        <v>1</v>
      </c>
      <c r="BP45" s="107"/>
      <c r="BQ45" s="108"/>
      <c r="BR45" s="283" t="s">
        <v>218</v>
      </c>
      <c r="BS45" s="117" t="s">
        <v>706</v>
      </c>
      <c r="BT45" s="68" t="s">
        <v>36</v>
      </c>
      <c r="BU45" s="69">
        <f t="shared" si="26"/>
        <v>4</v>
      </c>
      <c r="BV45" s="69">
        <f t="shared" si="27"/>
        <v>5</v>
      </c>
      <c r="BW45" s="82"/>
      <c r="BX45" s="22" t="s">
        <v>68</v>
      </c>
      <c r="BY45" s="104"/>
      <c r="BZ45" s="70"/>
      <c r="CA45" s="110" t="s">
        <v>13</v>
      </c>
      <c r="CB45" s="173" t="s">
        <v>707</v>
      </c>
      <c r="CC45" s="302"/>
      <c r="CD45" s="302"/>
      <c r="CE45" s="302"/>
      <c r="CF45" s="144"/>
      <c r="CG45" s="86">
        <v>1</v>
      </c>
      <c r="CH45" s="84">
        <v>4</v>
      </c>
      <c r="CI45" s="302"/>
      <c r="CJ45" s="302"/>
      <c r="CK45" s="302"/>
      <c r="CL45" s="76">
        <v>1</v>
      </c>
      <c r="CM45" s="77"/>
      <c r="CN45" s="108"/>
      <c r="CO45" s="656" t="s">
        <v>140</v>
      </c>
      <c r="CP45" s="117" t="s">
        <v>1930</v>
      </c>
      <c r="CQ45" s="381" t="s">
        <v>29</v>
      </c>
      <c r="CR45" s="69">
        <f t="shared" si="28"/>
        <v>0</v>
      </c>
      <c r="CS45" s="69">
        <f t="shared" si="29"/>
        <v>0</v>
      </c>
      <c r="CT45" s="82"/>
      <c r="CU45" s="1212" t="s">
        <v>77</v>
      </c>
      <c r="CV45" s="336" t="s">
        <v>50</v>
      </c>
      <c r="CW45" s="74"/>
      <c r="CX45" s="248"/>
      <c r="CY45" s="172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61"/>
    </row>
    <row r="46" spans="1:114" ht="181.95" customHeight="1" outlineLevel="1" thickTop="1" thickBot="1" x14ac:dyDescent="0.45">
      <c r="A46" s="3"/>
      <c r="B46" s="3"/>
      <c r="C46" s="3"/>
      <c r="D46" s="3"/>
      <c r="E46" s="3"/>
      <c r="F46" s="3"/>
      <c r="I46" s="3"/>
      <c r="J46" s="3"/>
      <c r="V46" s="3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3"/>
      <c r="AU46" s="662" t="s">
        <v>674</v>
      </c>
      <c r="AV46" s="130" t="s">
        <v>705</v>
      </c>
      <c r="AW46" s="68" t="s">
        <v>29</v>
      </c>
      <c r="AX46" s="69">
        <f>0.5*(BF46+BG46+BH46)+BI46+BK46+2*(BL46+BM46)</f>
        <v>0</v>
      </c>
      <c r="AY46" s="69">
        <f>BF46*0.5+BG46*0.5+BH46*0.5+BI46+BJ46+BK46+2*(BL46+BM46+BN46)</f>
        <v>0</v>
      </c>
      <c r="AZ46" s="131"/>
      <c r="BA46" s="22" t="s">
        <v>45</v>
      </c>
      <c r="BB46" s="367"/>
      <c r="BC46" s="131"/>
      <c r="BD46" s="131"/>
      <c r="BE46" s="178"/>
      <c r="BF46" s="314"/>
      <c r="BG46" s="314"/>
      <c r="BH46" s="314"/>
      <c r="BI46" s="314"/>
      <c r="BJ46" s="314"/>
      <c r="BK46" s="314"/>
      <c r="BL46" s="314"/>
      <c r="BM46" s="314"/>
      <c r="BN46" s="314"/>
      <c r="BO46" s="133">
        <v>1</v>
      </c>
      <c r="BP46" s="131"/>
      <c r="BQ46" s="3"/>
      <c r="BR46" s="283" t="s">
        <v>218</v>
      </c>
      <c r="BS46" s="130" t="s">
        <v>711</v>
      </c>
      <c r="BT46" s="68" t="s">
        <v>36</v>
      </c>
      <c r="BU46" s="69">
        <f t="shared" si="26"/>
        <v>2</v>
      </c>
      <c r="BV46" s="69">
        <f t="shared" si="27"/>
        <v>4</v>
      </c>
      <c r="BW46" s="678"/>
      <c r="BX46" s="679" t="s">
        <v>45</v>
      </c>
      <c r="BY46" s="680"/>
      <c r="BZ46" s="680"/>
      <c r="CA46" s="680"/>
      <c r="CB46" s="681" t="s">
        <v>712</v>
      </c>
      <c r="CC46" s="223"/>
      <c r="CD46" s="223"/>
      <c r="CE46" s="223"/>
      <c r="CF46" s="128">
        <v>2</v>
      </c>
      <c r="CG46" s="457"/>
      <c r="CH46" s="223"/>
      <c r="CI46" s="314"/>
      <c r="CJ46" s="253"/>
      <c r="CK46" s="254">
        <v>1</v>
      </c>
      <c r="CL46" s="156">
        <v>1</v>
      </c>
      <c r="CM46" s="131"/>
      <c r="CN46" s="3"/>
      <c r="CO46" s="656" t="s">
        <v>140</v>
      </c>
      <c r="CP46" s="130" t="s">
        <v>695</v>
      </c>
      <c r="CQ46" s="381" t="s">
        <v>29</v>
      </c>
      <c r="CR46" s="69">
        <f t="shared" si="28"/>
        <v>0</v>
      </c>
      <c r="CS46" s="69">
        <f t="shared" si="29"/>
        <v>0</v>
      </c>
      <c r="CT46" s="74"/>
      <c r="CU46" s="225" t="s">
        <v>68</v>
      </c>
      <c r="CV46" s="246"/>
      <c r="CW46" s="246"/>
      <c r="CX46" s="246"/>
      <c r="CY46" s="131" t="s">
        <v>193</v>
      </c>
      <c r="CZ46" s="159"/>
      <c r="DA46" s="159"/>
      <c r="DB46" s="159"/>
      <c r="DC46" s="159"/>
      <c r="DD46" s="159"/>
      <c r="DE46" s="159"/>
      <c r="DF46" s="159"/>
      <c r="DG46" s="159"/>
      <c r="DH46" s="159"/>
      <c r="DI46" s="100">
        <v>1</v>
      </c>
      <c r="DJ46" s="675"/>
    </row>
    <row r="47" spans="1:114" ht="228.6" customHeight="1" outlineLevel="1" thickTop="1" x14ac:dyDescent="0.25">
      <c r="A47" s="3"/>
      <c r="B47" s="3"/>
      <c r="C47" s="3"/>
      <c r="D47" s="3"/>
      <c r="E47" s="3"/>
      <c r="F47" s="3"/>
      <c r="I47" s="3"/>
      <c r="J47" s="3"/>
      <c r="V47" s="3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3"/>
      <c r="AU47" s="662" t="s">
        <v>674</v>
      </c>
      <c r="AV47" s="387" t="s">
        <v>709</v>
      </c>
      <c r="AW47" s="68" t="s">
        <v>36</v>
      </c>
      <c r="AX47" s="69">
        <f t="shared" si="24"/>
        <v>2.5</v>
      </c>
      <c r="AY47" s="69">
        <f t="shared" si="25"/>
        <v>2.5</v>
      </c>
      <c r="AZ47" s="167"/>
      <c r="BA47" s="22" t="s">
        <v>45</v>
      </c>
      <c r="BB47" s="676"/>
      <c r="BC47" s="82"/>
      <c r="BD47" s="248"/>
      <c r="BE47" s="173" t="s">
        <v>710</v>
      </c>
      <c r="BF47" s="302"/>
      <c r="BG47" s="302"/>
      <c r="BH47" s="84">
        <v>1</v>
      </c>
      <c r="BI47" s="302"/>
      <c r="BJ47" s="302"/>
      <c r="BK47" s="302"/>
      <c r="BL47" s="302"/>
      <c r="BM47" s="84">
        <v>1</v>
      </c>
      <c r="BN47" s="302"/>
      <c r="BO47" s="76">
        <v>1</v>
      </c>
      <c r="BP47" s="77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M47" s="3"/>
      <c r="CN47" s="3"/>
      <c r="CO47" s="656" t="s">
        <v>140</v>
      </c>
      <c r="CP47" s="117" t="s">
        <v>700</v>
      </c>
      <c r="CQ47" s="381" t="s">
        <v>36</v>
      </c>
      <c r="CR47" s="69">
        <f t="shared" si="28"/>
        <v>0.5</v>
      </c>
      <c r="CS47" s="69">
        <f t="shared" si="29"/>
        <v>0.5</v>
      </c>
      <c r="CT47" s="82"/>
      <c r="CU47" s="22" t="s">
        <v>68</v>
      </c>
      <c r="CV47" s="70"/>
      <c r="CW47" s="70"/>
      <c r="CX47" s="73"/>
      <c r="CY47" s="23" t="s">
        <v>96</v>
      </c>
      <c r="CZ47" s="155"/>
      <c r="DA47" s="85">
        <v>1</v>
      </c>
      <c r="DB47" s="155"/>
      <c r="DC47" s="318"/>
      <c r="DD47" s="155"/>
      <c r="DE47" s="155"/>
      <c r="DF47" s="155"/>
      <c r="DG47" s="155"/>
      <c r="DH47" s="155"/>
      <c r="DI47" s="76">
        <v>1</v>
      </c>
      <c r="DJ47" s="661"/>
    </row>
    <row r="48" spans="1:114" ht="121.8" outlineLevel="1" x14ac:dyDescent="0.25">
      <c r="A48" s="3"/>
      <c r="B48" s="3"/>
      <c r="C48" s="3"/>
      <c r="D48" s="3"/>
      <c r="E48" s="3"/>
      <c r="F48" s="3"/>
      <c r="I48" s="3"/>
      <c r="J48" s="3"/>
      <c r="V48" s="3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674</v>
      </c>
      <c r="AV48" s="404" t="s">
        <v>714</v>
      </c>
      <c r="AW48" s="68" t="s">
        <v>36</v>
      </c>
      <c r="AX48" s="69">
        <f t="shared" si="24"/>
        <v>1</v>
      </c>
      <c r="AY48" s="69">
        <f t="shared" si="25"/>
        <v>1</v>
      </c>
      <c r="AZ48" s="677"/>
      <c r="BA48" s="22" t="s">
        <v>45</v>
      </c>
      <c r="BB48" s="676"/>
      <c r="BC48" s="104"/>
      <c r="BD48" s="173"/>
      <c r="BE48" s="173" t="s">
        <v>715</v>
      </c>
      <c r="BF48" s="155"/>
      <c r="BG48" s="155"/>
      <c r="BH48" s="84">
        <v>2</v>
      </c>
      <c r="BI48" s="155"/>
      <c r="BJ48" s="155"/>
      <c r="BK48" s="155"/>
      <c r="BL48" s="155"/>
      <c r="BM48" s="155"/>
      <c r="BN48" s="155"/>
      <c r="BO48" s="76">
        <v>1</v>
      </c>
      <c r="BP48" s="77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M48" s="3"/>
      <c r="CN48" s="3"/>
      <c r="CO48" s="656" t="s">
        <v>140</v>
      </c>
      <c r="CP48" s="117" t="s">
        <v>704</v>
      </c>
      <c r="CQ48" s="381" t="s">
        <v>36</v>
      </c>
      <c r="CR48" s="69">
        <f t="shared" si="28"/>
        <v>1</v>
      </c>
      <c r="CS48" s="69">
        <f t="shared" si="29"/>
        <v>1</v>
      </c>
      <c r="CT48" s="103"/>
      <c r="CU48" s="22" t="s">
        <v>68</v>
      </c>
      <c r="CV48" s="70"/>
      <c r="CW48" s="70"/>
      <c r="CX48" s="73"/>
      <c r="CY48" s="70"/>
      <c r="CZ48" s="85">
        <v>1</v>
      </c>
      <c r="DA48" s="160"/>
      <c r="DB48" s="85">
        <v>1</v>
      </c>
      <c r="DC48" s="160"/>
      <c r="DD48" s="160"/>
      <c r="DE48" s="160"/>
      <c r="DF48" s="160"/>
      <c r="DG48" s="160"/>
      <c r="DH48" s="160"/>
      <c r="DI48" s="76">
        <v>1</v>
      </c>
      <c r="DJ48" s="261"/>
    </row>
    <row r="49" spans="1:114" ht="159" customHeight="1" outlineLevel="1" x14ac:dyDescent="0.25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674</v>
      </c>
      <c r="AV49" s="688" t="s">
        <v>722</v>
      </c>
      <c r="AW49" s="68" t="s">
        <v>36</v>
      </c>
      <c r="AX49" s="69">
        <f>0.5*(BF49+BG49+BH49)+BI49+BK49+2*(BL49+BM49)</f>
        <v>0</v>
      </c>
      <c r="AY49" s="69">
        <f>BF49*0.5+BG49*0.5+BH49*0.5+BI49+BJ49+BK49+2*(BL49+BM49+BN49)</f>
        <v>0</v>
      </c>
      <c r="AZ49" s="689"/>
      <c r="BA49" s="22" t="s">
        <v>45</v>
      </c>
      <c r="BB49" s="172"/>
      <c r="BC49" s="70"/>
      <c r="BD49" s="674"/>
      <c r="BE49" s="23" t="s">
        <v>57</v>
      </c>
      <c r="BF49" s="155"/>
      <c r="BG49" s="155"/>
      <c r="BH49" s="155"/>
      <c r="BI49" s="155"/>
      <c r="BJ49" s="155"/>
      <c r="BK49" s="155"/>
      <c r="BL49" s="155"/>
      <c r="BM49" s="155"/>
      <c r="BN49" s="155"/>
      <c r="BO49" s="76">
        <v>1</v>
      </c>
      <c r="BP49" s="74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M49" s="3"/>
      <c r="CN49" s="3"/>
      <c r="CO49" s="656" t="s">
        <v>140</v>
      </c>
      <c r="CP49" s="179" t="s">
        <v>708</v>
      </c>
      <c r="CQ49" s="381" t="s">
        <v>36</v>
      </c>
      <c r="CR49" s="69">
        <f t="shared" si="28"/>
        <v>1</v>
      </c>
      <c r="CS49" s="69">
        <f t="shared" si="29"/>
        <v>1</v>
      </c>
      <c r="CT49" s="103"/>
      <c r="CU49" s="22" t="s">
        <v>68</v>
      </c>
      <c r="CV49" s="70"/>
      <c r="CW49" s="70"/>
      <c r="CX49" s="73"/>
      <c r="CY49" s="23" t="s">
        <v>96</v>
      </c>
      <c r="CZ49" s="160"/>
      <c r="DA49" s="160"/>
      <c r="DB49" s="160"/>
      <c r="DC49" s="85">
        <v>1</v>
      </c>
      <c r="DD49" s="160"/>
      <c r="DE49" s="160"/>
      <c r="DF49" s="160"/>
      <c r="DG49" s="160"/>
      <c r="DH49" s="160"/>
      <c r="DI49" s="76">
        <v>1</v>
      </c>
      <c r="DJ49" s="261"/>
    </row>
    <row r="50" spans="1:114" ht="175.2" customHeight="1" outlineLevel="1" x14ac:dyDescent="0.25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674</v>
      </c>
      <c r="AV50" s="117" t="s">
        <v>724</v>
      </c>
      <c r="AW50" s="68" t="s">
        <v>36</v>
      </c>
      <c r="AX50" s="69">
        <f>0.5*(BF50+BG50+BH50)+BI50+BK50+2*(BL50+BM50)</f>
        <v>0</v>
      </c>
      <c r="AY50" s="69">
        <f>BF50*0.5+BG50*0.5+BH50*0.5+BI50+BJ50+BK50+2*(BL50+BM50+BN50)</f>
        <v>0</v>
      </c>
      <c r="AZ50" s="73"/>
      <c r="BA50" s="22" t="s">
        <v>68</v>
      </c>
      <c r="BB50" s="104"/>
      <c r="BC50" s="74"/>
      <c r="BD50" s="172"/>
      <c r="BE50" s="172" t="s">
        <v>57</v>
      </c>
      <c r="BF50" s="160"/>
      <c r="BG50" s="160"/>
      <c r="BH50" s="160"/>
      <c r="BI50" s="160"/>
      <c r="BJ50" s="160"/>
      <c r="BK50" s="160"/>
      <c r="BL50" s="160"/>
      <c r="BM50" s="160"/>
      <c r="BN50" s="160"/>
      <c r="BO50" s="76">
        <v>1</v>
      </c>
      <c r="BP50" s="107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M50" s="3"/>
      <c r="CN50" s="3"/>
      <c r="CO50" s="656" t="s">
        <v>140</v>
      </c>
      <c r="CP50" s="293" t="s">
        <v>713</v>
      </c>
      <c r="CQ50" s="381" t="s">
        <v>36</v>
      </c>
      <c r="CR50" s="170">
        <f t="shared" si="28"/>
        <v>0</v>
      </c>
      <c r="CS50" s="170">
        <f t="shared" si="29"/>
        <v>0</v>
      </c>
      <c r="CT50" s="195"/>
      <c r="CU50" s="197" t="s">
        <v>68</v>
      </c>
      <c r="CV50" s="243"/>
      <c r="CW50" s="72" t="s">
        <v>42</v>
      </c>
      <c r="CX50" s="633"/>
      <c r="CY50" s="238" t="s">
        <v>57</v>
      </c>
      <c r="CZ50" s="419"/>
      <c r="DA50" s="419"/>
      <c r="DB50" s="419"/>
      <c r="DC50" s="419"/>
      <c r="DD50" s="419"/>
      <c r="DE50" s="419"/>
      <c r="DF50" s="419"/>
      <c r="DG50" s="419"/>
      <c r="DH50" s="419"/>
      <c r="DI50" s="228">
        <v>1</v>
      </c>
      <c r="DJ50" s="687"/>
    </row>
    <row r="51" spans="1:114" ht="218.4" customHeight="1" outlineLevel="1" thickBot="1" x14ac:dyDescent="0.3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674</v>
      </c>
      <c r="AV51" s="692" t="s">
        <v>727</v>
      </c>
      <c r="AW51" s="68" t="s">
        <v>36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693"/>
      <c r="BA51" s="150" t="s">
        <v>68</v>
      </c>
      <c r="BB51" s="694"/>
      <c r="BC51" s="74"/>
      <c r="BD51" s="695"/>
      <c r="BE51" s="695" t="s">
        <v>57</v>
      </c>
      <c r="BF51" s="696"/>
      <c r="BG51" s="696"/>
      <c r="BH51" s="696"/>
      <c r="BI51" s="696"/>
      <c r="BJ51" s="696"/>
      <c r="BK51" s="696"/>
      <c r="BL51" s="696"/>
      <c r="BM51" s="696"/>
      <c r="BN51" s="696"/>
      <c r="BO51" s="697">
        <v>1</v>
      </c>
      <c r="BP51" s="698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M51" s="3"/>
      <c r="CN51" s="3"/>
      <c r="CO51" s="656" t="s">
        <v>140</v>
      </c>
      <c r="CP51" s="187" t="s">
        <v>141</v>
      </c>
      <c r="CQ51" s="381" t="s">
        <v>36</v>
      </c>
      <c r="CR51" s="69">
        <f t="shared" si="28"/>
        <v>5</v>
      </c>
      <c r="CS51" s="69">
        <f t="shared" si="29"/>
        <v>5</v>
      </c>
      <c r="CT51" s="116"/>
      <c r="CU51" s="22" t="s">
        <v>63</v>
      </c>
      <c r="CV51" s="22"/>
      <c r="CW51" s="72" t="s">
        <v>42</v>
      </c>
      <c r="CX51" s="82"/>
      <c r="CY51" s="23" t="s">
        <v>142</v>
      </c>
      <c r="CZ51" s="160"/>
      <c r="DA51" s="160"/>
      <c r="DB51" s="155"/>
      <c r="DC51" s="84">
        <v>5</v>
      </c>
      <c r="DD51" s="419"/>
      <c r="DE51" s="155"/>
      <c r="DF51" s="160"/>
      <c r="DG51" s="160"/>
      <c r="DH51" s="155"/>
      <c r="DI51" s="76">
        <v>1</v>
      </c>
      <c r="DJ51" s="129"/>
    </row>
    <row r="52" spans="1:114" ht="155.4" customHeight="1" outlineLevel="1" x14ac:dyDescent="0.25">
      <c r="A52" s="3"/>
      <c r="B52" s="3"/>
      <c r="C52" s="3"/>
      <c r="D52" s="3"/>
      <c r="E52" s="3"/>
      <c r="F52" s="3"/>
      <c r="I52" s="3"/>
      <c r="J52" s="3"/>
      <c r="V52" s="3"/>
      <c r="W52" s="3"/>
      <c r="X52" s="3"/>
      <c r="Y52" s="3"/>
      <c r="Z52" s="3"/>
      <c r="AA52" s="3"/>
      <c r="AB52" s="3"/>
      <c r="AC52" s="3"/>
      <c r="AF52" s="3"/>
      <c r="AG52" s="3"/>
      <c r="AH52" s="3"/>
      <c r="AS52" s="3"/>
      <c r="AT52" s="3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M52" s="3"/>
      <c r="CN52" s="3"/>
      <c r="CO52" s="656" t="s">
        <v>140</v>
      </c>
      <c r="CP52" s="130" t="s">
        <v>720</v>
      </c>
      <c r="CQ52" s="381" t="s">
        <v>36</v>
      </c>
      <c r="CR52" s="69">
        <f t="shared" si="28"/>
        <v>0</v>
      </c>
      <c r="CS52" s="69">
        <f t="shared" si="29"/>
        <v>0</v>
      </c>
      <c r="CT52" s="131"/>
      <c r="CU52" s="22" t="s">
        <v>45</v>
      </c>
      <c r="CV52" s="367"/>
      <c r="CW52" s="131"/>
      <c r="CX52" s="131"/>
      <c r="CY52" s="638" t="s">
        <v>721</v>
      </c>
      <c r="CZ52" s="314"/>
      <c r="DA52" s="314"/>
      <c r="DB52" s="314"/>
      <c r="DC52" s="314"/>
      <c r="DD52" s="314"/>
      <c r="DE52" s="314"/>
      <c r="DF52" s="314"/>
      <c r="DG52" s="314"/>
      <c r="DH52" s="314"/>
      <c r="DI52" s="133">
        <v>1</v>
      </c>
      <c r="DJ52" s="132"/>
    </row>
    <row r="53" spans="1:114" ht="160.19999999999999" customHeight="1" outlineLevel="1" thickBot="1" x14ac:dyDescent="0.35">
      <c r="A53" s="3"/>
      <c r="B53" s="3"/>
      <c r="C53" s="3"/>
      <c r="D53" s="3"/>
      <c r="E53" s="3"/>
      <c r="F53" s="3"/>
      <c r="I53" s="3"/>
      <c r="J53" s="3"/>
      <c r="V53" s="3"/>
      <c r="W53" s="3"/>
      <c r="X53" s="3"/>
      <c r="Y53" s="3"/>
      <c r="Z53" s="3"/>
      <c r="AA53" s="3"/>
      <c r="AB53" s="3"/>
      <c r="AC53" s="3"/>
      <c r="AF53" s="3"/>
      <c r="AG53" s="3"/>
      <c r="AH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656" t="s">
        <v>140</v>
      </c>
      <c r="CP53" s="387" t="s">
        <v>723</v>
      </c>
      <c r="CQ53" s="381" t="s">
        <v>36</v>
      </c>
      <c r="CR53" s="69">
        <f t="shared" si="28"/>
        <v>1</v>
      </c>
      <c r="CS53" s="69">
        <f t="shared" si="29"/>
        <v>1</v>
      </c>
      <c r="CT53" s="200"/>
      <c r="CU53" s="106" t="s">
        <v>68</v>
      </c>
      <c r="CV53" s="105"/>
      <c r="CW53" s="105"/>
      <c r="CX53" s="187"/>
      <c r="CY53" s="23" t="s">
        <v>96</v>
      </c>
      <c r="CZ53" s="160"/>
      <c r="DA53" s="160"/>
      <c r="DB53" s="318"/>
      <c r="DC53" s="85">
        <v>1</v>
      </c>
      <c r="DD53" s="160"/>
      <c r="DE53" s="160"/>
      <c r="DF53" s="160"/>
      <c r="DG53" s="160"/>
      <c r="DH53" s="160"/>
      <c r="DI53" s="76">
        <v>1</v>
      </c>
      <c r="DJ53" s="661"/>
    </row>
    <row r="54" spans="1:114" ht="186" customHeight="1" outlineLevel="1" thickTop="1" thickBot="1" x14ac:dyDescent="0.35">
      <c r="A54" s="3"/>
      <c r="B54" s="3"/>
      <c r="C54" s="3"/>
      <c r="D54" s="3"/>
      <c r="E54" s="3"/>
      <c r="F54" s="3"/>
      <c r="I54" s="3"/>
      <c r="J54" s="3"/>
      <c r="V54" s="3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656" t="s">
        <v>140</v>
      </c>
      <c r="CP54" s="114" t="s">
        <v>725</v>
      </c>
      <c r="CQ54" s="102" t="s">
        <v>36</v>
      </c>
      <c r="CR54" s="69">
        <f t="shared" si="28"/>
        <v>3</v>
      </c>
      <c r="CS54" s="69">
        <f t="shared" si="29"/>
        <v>5</v>
      </c>
      <c r="CT54" s="200"/>
      <c r="CU54" s="22" t="s">
        <v>68</v>
      </c>
      <c r="CV54" s="200"/>
      <c r="CW54" s="105"/>
      <c r="CX54" s="187"/>
      <c r="CY54" s="23" t="s">
        <v>726</v>
      </c>
      <c r="CZ54" s="318"/>
      <c r="DA54" s="105"/>
      <c r="DB54" s="699"/>
      <c r="DC54" s="85">
        <v>1</v>
      </c>
      <c r="DD54" s="105"/>
      <c r="DE54" s="105"/>
      <c r="DF54" s="85">
        <v>1</v>
      </c>
      <c r="DG54" s="700"/>
      <c r="DH54" s="86">
        <v>1</v>
      </c>
      <c r="DI54" s="156">
        <v>1</v>
      </c>
      <c r="DJ54" s="241"/>
    </row>
    <row r="55" spans="1:114" ht="247.2" customHeight="1" outlineLevel="1" thickTop="1" x14ac:dyDescent="0.3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656" t="s">
        <v>140</v>
      </c>
      <c r="CP55" s="387" t="s">
        <v>728</v>
      </c>
      <c r="CQ55" s="68" t="s">
        <v>36</v>
      </c>
      <c r="CR55" s="69">
        <f t="shared" si="28"/>
        <v>1</v>
      </c>
      <c r="CS55" s="69">
        <f t="shared" si="29"/>
        <v>1</v>
      </c>
      <c r="CT55" s="103"/>
      <c r="CU55" s="22" t="s">
        <v>68</v>
      </c>
      <c r="CV55" s="70"/>
      <c r="CW55" s="70"/>
      <c r="CX55" s="73"/>
      <c r="CY55" s="70"/>
      <c r="CZ55" s="318"/>
      <c r="DA55" s="160"/>
      <c r="DB55" s="160"/>
      <c r="DC55" s="160"/>
      <c r="DD55" s="160"/>
      <c r="DE55" s="85">
        <v>1</v>
      </c>
      <c r="DF55" s="160"/>
      <c r="DG55" s="160"/>
      <c r="DH55" s="160"/>
      <c r="DI55" s="76">
        <v>1</v>
      </c>
      <c r="DJ55" s="661"/>
    </row>
    <row r="56" spans="1:114" ht="233.4" outlineLevel="1" thickBot="1" x14ac:dyDescent="0.3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237" t="s">
        <v>171</v>
      </c>
      <c r="CP56" s="116" t="s">
        <v>822</v>
      </c>
      <c r="CQ56" s="102" t="s">
        <v>93</v>
      </c>
      <c r="CR56" s="69">
        <f t="shared" si="28"/>
        <v>4</v>
      </c>
      <c r="CS56" s="69">
        <f t="shared" si="29"/>
        <v>4</v>
      </c>
      <c r="CT56" s="74"/>
      <c r="CU56" s="197" t="s">
        <v>63</v>
      </c>
      <c r="CV56" s="70"/>
      <c r="CW56" s="70"/>
      <c r="CX56" s="73"/>
      <c r="CY56" s="22" t="s">
        <v>180</v>
      </c>
      <c r="CZ56" s="160"/>
      <c r="DA56" s="160"/>
      <c r="DB56" s="155"/>
      <c r="DC56" s="160"/>
      <c r="DD56" s="160"/>
      <c r="DE56" s="160"/>
      <c r="DF56" s="84">
        <v>2</v>
      </c>
      <c r="DG56" s="160"/>
      <c r="DH56" s="160"/>
      <c r="DI56" s="76">
        <v>0.5</v>
      </c>
      <c r="DJ56" s="74"/>
    </row>
    <row r="57" spans="1:114" ht="234" outlineLevel="1" thickTop="1" thickBot="1" x14ac:dyDescent="0.3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237" t="s">
        <v>171</v>
      </c>
      <c r="CP57" s="116" t="s">
        <v>832</v>
      </c>
      <c r="CQ57" s="102" t="s">
        <v>93</v>
      </c>
      <c r="CR57" s="69">
        <f t="shared" si="28"/>
        <v>6</v>
      </c>
      <c r="CS57" s="69">
        <f t="shared" si="29"/>
        <v>8</v>
      </c>
      <c r="CT57" s="74"/>
      <c r="CU57" s="197" t="s">
        <v>68</v>
      </c>
      <c r="CV57" s="118"/>
      <c r="CW57" s="118"/>
      <c r="CX57" s="173"/>
      <c r="CY57" s="173" t="s">
        <v>833</v>
      </c>
      <c r="CZ57" s="155"/>
      <c r="DA57" s="155"/>
      <c r="DB57" s="155"/>
      <c r="DC57" s="155"/>
      <c r="DD57" s="155"/>
      <c r="DE57" s="155"/>
      <c r="DF57" s="84">
        <v>3</v>
      </c>
      <c r="DG57" s="155"/>
      <c r="DH57" s="86">
        <v>1</v>
      </c>
      <c r="DI57" s="76">
        <v>0.5</v>
      </c>
      <c r="DJ57" s="74"/>
    </row>
    <row r="58" spans="1:114" ht="233.4" outlineLevel="1" thickTop="1" x14ac:dyDescent="0.25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237" t="s">
        <v>171</v>
      </c>
      <c r="CP58" s="117" t="s">
        <v>1437</v>
      </c>
      <c r="CQ58" s="68" t="s">
        <v>311</v>
      </c>
      <c r="CR58" s="69">
        <f t="shared" si="28"/>
        <v>3</v>
      </c>
      <c r="CS58" s="69">
        <f t="shared" si="29"/>
        <v>3</v>
      </c>
      <c r="CT58" s="82"/>
      <c r="CU58" s="197" t="s">
        <v>68</v>
      </c>
      <c r="CV58" s="232"/>
      <c r="CW58" s="119" t="s">
        <v>42</v>
      </c>
      <c r="CX58" s="73"/>
      <c r="CY58" s="23" t="s">
        <v>57</v>
      </c>
      <c r="CZ58" s="959"/>
      <c r="DA58" s="959"/>
      <c r="DB58" s="959"/>
      <c r="DC58" s="324">
        <v>1</v>
      </c>
      <c r="DD58" s="959"/>
      <c r="DE58" s="959"/>
      <c r="DF58" s="324">
        <v>1</v>
      </c>
      <c r="DG58" s="482"/>
      <c r="DH58" s="959"/>
      <c r="DI58" s="76">
        <v>1</v>
      </c>
      <c r="DJ58" s="74"/>
    </row>
    <row r="59" spans="1:114" ht="233.4" outlineLevel="1" thickBot="1" x14ac:dyDescent="0.35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1154" t="s">
        <v>171</v>
      </c>
      <c r="CP59" s="596" t="s">
        <v>1931</v>
      </c>
      <c r="CQ59" s="551" t="s">
        <v>311</v>
      </c>
      <c r="CR59" s="551">
        <f t="shared" si="28"/>
        <v>0</v>
      </c>
      <c r="CS59" s="551">
        <f t="shared" si="29"/>
        <v>0</v>
      </c>
      <c r="CT59" s="1815" t="s">
        <v>1932</v>
      </c>
      <c r="CU59" s="1816"/>
      <c r="CV59" s="1816"/>
      <c r="CW59" s="1816"/>
      <c r="CX59" s="1816"/>
      <c r="CY59" s="1816"/>
      <c r="CZ59" s="1816"/>
      <c r="DA59" s="1816"/>
      <c r="DB59" s="1816"/>
      <c r="DC59" s="1816"/>
      <c r="DD59" s="1816"/>
      <c r="DE59" s="1816"/>
      <c r="DF59" s="1816"/>
      <c r="DG59" s="1816"/>
      <c r="DH59" s="1817"/>
      <c r="DI59" s="1237">
        <v>1</v>
      </c>
      <c r="DJ59" s="1239"/>
    </row>
    <row r="60" spans="1:114" s="62" customFormat="1" ht="232.8" outlineLevel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237" t="s">
        <v>171</v>
      </c>
      <c r="CP60" s="117" t="s">
        <v>847</v>
      </c>
      <c r="CQ60" s="68" t="s">
        <v>311</v>
      </c>
      <c r="CR60" s="69">
        <f t="shared" si="28"/>
        <v>2</v>
      </c>
      <c r="CS60" s="69">
        <f t="shared" si="29"/>
        <v>2</v>
      </c>
      <c r="CT60" s="103"/>
      <c r="CU60" s="22" t="s">
        <v>68</v>
      </c>
      <c r="CV60" s="22"/>
      <c r="CW60" s="103"/>
      <c r="CX60" s="73"/>
      <c r="CY60" s="23" t="s">
        <v>57</v>
      </c>
      <c r="CZ60" s="385"/>
      <c r="DA60" s="385"/>
      <c r="DB60" s="385"/>
      <c r="DC60" s="385"/>
      <c r="DD60" s="385"/>
      <c r="DE60" s="385"/>
      <c r="DF60" s="85">
        <v>1</v>
      </c>
      <c r="DG60" s="385"/>
      <c r="DH60" s="385"/>
      <c r="DI60" s="763">
        <v>1</v>
      </c>
      <c r="DJ60" s="74"/>
    </row>
    <row r="61" spans="1:114" s="62" customFormat="1" ht="233.4" outlineLevel="1" thickBot="1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237" t="s">
        <v>171</v>
      </c>
      <c r="CP61" s="117" t="s">
        <v>854</v>
      </c>
      <c r="CQ61" s="102" t="s">
        <v>311</v>
      </c>
      <c r="CR61" s="69">
        <f t="shared" si="28"/>
        <v>0</v>
      </c>
      <c r="CS61" s="69">
        <f t="shared" si="29"/>
        <v>0</v>
      </c>
      <c r="CT61" s="73"/>
      <c r="CU61" s="22" t="s">
        <v>182</v>
      </c>
      <c r="CV61" s="118"/>
      <c r="CW61" s="74"/>
      <c r="CX61" s="172"/>
      <c r="CY61" s="23" t="s">
        <v>57</v>
      </c>
      <c r="CZ61" s="160"/>
      <c r="DA61" s="160"/>
      <c r="DB61" s="155"/>
      <c r="DC61" s="160"/>
      <c r="DD61" s="482"/>
      <c r="DE61" s="160"/>
      <c r="DF61" s="160"/>
      <c r="DG61" s="160"/>
      <c r="DH61" s="160"/>
      <c r="DI61" s="76">
        <v>1</v>
      </c>
      <c r="DJ61" s="74"/>
    </row>
    <row r="62" spans="1:114" s="62" customFormat="1" ht="234" outlineLevel="1" thickTop="1" thickBot="1" x14ac:dyDescent="0.3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237" t="s">
        <v>171</v>
      </c>
      <c r="CP62" s="116" t="s">
        <v>860</v>
      </c>
      <c r="CQ62" s="68" t="s">
        <v>311</v>
      </c>
      <c r="CR62" s="69">
        <f t="shared" si="28"/>
        <v>1</v>
      </c>
      <c r="CS62" s="69">
        <f t="shared" si="29"/>
        <v>3</v>
      </c>
      <c r="CT62" s="22"/>
      <c r="CU62" s="22" t="s">
        <v>68</v>
      </c>
      <c r="CV62" s="118"/>
      <c r="CW62" s="118"/>
      <c r="CX62" s="173"/>
      <c r="CY62" s="173" t="s">
        <v>780</v>
      </c>
      <c r="CZ62" s="155"/>
      <c r="DA62" s="155"/>
      <c r="DB62" s="155"/>
      <c r="DC62" s="184">
        <v>1</v>
      </c>
      <c r="DD62" s="155"/>
      <c r="DE62" s="765"/>
      <c r="DF62" s="155"/>
      <c r="DG62" s="155"/>
      <c r="DH62" s="86">
        <v>1</v>
      </c>
      <c r="DI62" s="76">
        <v>1</v>
      </c>
      <c r="DJ62" s="77"/>
    </row>
    <row r="63" spans="1:114" s="62" customFormat="1" ht="233.4" outlineLevel="1" thickTop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237" t="s">
        <v>171</v>
      </c>
      <c r="CP63" s="117" t="s">
        <v>865</v>
      </c>
      <c r="CQ63" s="68" t="s">
        <v>311</v>
      </c>
      <c r="CR63" s="69">
        <f t="shared" si="28"/>
        <v>0</v>
      </c>
      <c r="CS63" s="69">
        <f t="shared" si="29"/>
        <v>0</v>
      </c>
      <c r="CT63" s="103"/>
      <c r="CU63" s="22" t="s">
        <v>45</v>
      </c>
      <c r="CV63" s="22"/>
      <c r="CW63" s="103"/>
      <c r="CX63" s="73"/>
      <c r="CY63" s="23" t="s">
        <v>866</v>
      </c>
      <c r="CZ63" s="302"/>
      <c r="DA63" s="302"/>
      <c r="DB63" s="302"/>
      <c r="DC63" s="302"/>
      <c r="DD63" s="385"/>
      <c r="DE63" s="302"/>
      <c r="DF63" s="318"/>
      <c r="DG63" s="302"/>
      <c r="DH63" s="302"/>
      <c r="DI63" s="763">
        <v>1</v>
      </c>
      <c r="DJ63" s="74"/>
    </row>
    <row r="64" spans="1:114" ht="17.399999999999999" x14ac:dyDescent="0.3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  <c r="AY64" s="32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  <c r="BK64" s="32"/>
      <c r="BL64" s="32"/>
      <c r="BM64" s="32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CU64" s="32"/>
      <c r="CV64" s="32"/>
      <c r="CW64" s="32"/>
      <c r="CX64" s="32"/>
      <c r="CY64" s="32"/>
      <c r="CZ64" s="32"/>
      <c r="DA64" s="32"/>
      <c r="DB64" s="32"/>
      <c r="DC64" s="32"/>
      <c r="DD64" s="32"/>
      <c r="DE64" s="32"/>
      <c r="DF64" s="32"/>
      <c r="DG64" s="32"/>
      <c r="DH64" s="32"/>
      <c r="DI64" s="32"/>
      <c r="DJ64" s="32"/>
    </row>
    <row r="65" spans="1:114" ht="74.099999999999994" customHeight="1" x14ac:dyDescent="0.3">
      <c r="A65" s="38" t="s">
        <v>150</v>
      </c>
      <c r="B65" s="39" t="s">
        <v>235</v>
      </c>
      <c r="C65" s="535" t="s">
        <v>29</v>
      </c>
      <c r="D65" s="41">
        <f t="shared" ref="D65:D74" si="32">0.5*(L65+M65+N65)+O65+Q65+2*(R65+S65)</f>
        <v>10</v>
      </c>
      <c r="E65" s="536">
        <f t="shared" ref="E65:E74" si="33">L65*0.5+M65*0.5+N65*0.5+O65+P65+Q65+2*(R65+S65+T65)</f>
        <v>10</v>
      </c>
      <c r="F65" s="43"/>
      <c r="G65" s="43"/>
      <c r="H65" s="43"/>
      <c r="I65" s="43"/>
      <c r="J65" s="43"/>
      <c r="K65" s="43"/>
      <c r="L65" s="44">
        <f>SUMIFS(L67:L89,C67:C89,C65)</f>
        <v>0</v>
      </c>
      <c r="M65" s="44">
        <f>SUMIFS(M67:M89,C67:C89,C65)</f>
        <v>0</v>
      </c>
      <c r="N65" s="44">
        <f>SUMIFS(N67:N89,C67:C89,C65)</f>
        <v>0</v>
      </c>
      <c r="O65" s="44">
        <f>SUMIFS(O67:O89,C67:C89,C65)</f>
        <v>1</v>
      </c>
      <c r="P65" s="44">
        <f>SUMIFS(P67:P89,C67:C89,C65)</f>
        <v>0</v>
      </c>
      <c r="Q65" s="44">
        <f>SUMIFS(Q67:Q89,C67:C89,C65)</f>
        <v>1</v>
      </c>
      <c r="R65" s="44">
        <f>SUMIFS(R67:R89,C67:C89,C65)</f>
        <v>3</v>
      </c>
      <c r="S65" s="44">
        <f>SUMIFS(S67:S89,C67:C89,C65)</f>
        <v>1</v>
      </c>
      <c r="T65" s="44">
        <f>SUMIFS(T67:T89,C67:C89,C65)</f>
        <v>0</v>
      </c>
      <c r="U65" s="45"/>
      <c r="V65" s="46">
        <f>SUM(U67:U99)</f>
        <v>14</v>
      </c>
      <c r="W65" s="36"/>
      <c r="X65" s="38" t="s">
        <v>150</v>
      </c>
      <c r="Y65" s="39" t="s">
        <v>729</v>
      </c>
      <c r="Z65" s="535" t="s">
        <v>29</v>
      </c>
      <c r="AA65" s="41">
        <f t="shared" ref="AA65:AA66" si="34">0.5*(AI65+AJ65+AK65)+AL65+AN65+2*(AO65+AP65)</f>
        <v>0</v>
      </c>
      <c r="AB65" s="536">
        <f t="shared" ref="AB65:AB66" si="35">AI65*0.5+AJ65*0.5+AK65*0.5+AL65+AM65+AN65+2*(AO65+AP65+AQ65)</f>
        <v>0</v>
      </c>
      <c r="AC65" s="43"/>
      <c r="AD65" s="43"/>
      <c r="AE65" s="43"/>
      <c r="AF65" s="43"/>
      <c r="AG65" s="43"/>
      <c r="AH65" s="43"/>
      <c r="AI65" s="44">
        <f>SUMIFS(AI69:AI99,Z69:Z99,Z65)</f>
        <v>0</v>
      </c>
      <c r="AJ65" s="44">
        <f>SUMIFS(AJ69:AJ99,Z69:Z99,Z65)</f>
        <v>0</v>
      </c>
      <c r="AK65" s="44">
        <f>SUMIFS(AK69:AK99,Z69:Z99,Z65)</f>
        <v>0</v>
      </c>
      <c r="AL65" s="44">
        <f>SUMIFS(AL69:AL99,Z69:Z99,Z65)</f>
        <v>0</v>
      </c>
      <c r="AM65" s="44">
        <f>SUMIFS(AM69:AM99,Z69:Z99,Z65)</f>
        <v>0</v>
      </c>
      <c r="AN65" s="44">
        <f>SUMIFS(AN69:AN99,Z69:Z99,Z65)</f>
        <v>0</v>
      </c>
      <c r="AO65" s="44">
        <f>SUMIFS(AO69:AO99,Z69:Z99,Z65)</f>
        <v>0</v>
      </c>
      <c r="AP65" s="44">
        <f>SUMIFS(AP69:AP99,Z69:Z99,Z65)</f>
        <v>0</v>
      </c>
      <c r="AQ65" s="44">
        <f>SUMIFS(AQ69:AQ99,Z69:Z99,Z65)</f>
        <v>0</v>
      </c>
      <c r="AR65" s="45"/>
      <c r="AS65" s="46">
        <f>SUM(AR67:AR196)</f>
        <v>31</v>
      </c>
      <c r="AT65" s="36"/>
      <c r="AU65" s="38" t="s">
        <v>27</v>
      </c>
      <c r="AV65" s="39" t="s">
        <v>730</v>
      </c>
      <c r="AW65" s="535" t="s">
        <v>29</v>
      </c>
      <c r="AX65" s="41">
        <f t="shared" ref="AX65:AX69" si="36">0.5*(BF65+BG65+BH65)+BI65+BK65+2*(BL65+BM65)</f>
        <v>8.5</v>
      </c>
      <c r="AY65" s="536">
        <f t="shared" ref="AY65:AY69" si="37">BF65*0.5+BG65*0.5+BH65*0.5+BI65+BJ65+BK65+2*(BL65+BM65+BN65)</f>
        <v>10.5</v>
      </c>
      <c r="AZ65" s="43"/>
      <c r="BA65" s="43"/>
      <c r="BB65" s="43"/>
      <c r="BC65" s="43"/>
      <c r="BD65" s="43"/>
      <c r="BE65" s="43"/>
      <c r="BF65" s="44">
        <f>SUMIFS(BF67:BF99,AW67:AW99,AW65)</f>
        <v>0</v>
      </c>
      <c r="BG65" s="44">
        <f>SUMIFS(BG67:BG99,AW67:AW99,AW65)</f>
        <v>1</v>
      </c>
      <c r="BH65" s="44">
        <f>SUMIFS(BH67:BH99,AW67:AW99,AW65)</f>
        <v>0</v>
      </c>
      <c r="BI65" s="44">
        <f>SUMIFS(BI67:BI99,AW67:AW99,AW65)</f>
        <v>2</v>
      </c>
      <c r="BJ65" s="44">
        <f>SUMIFS(BJ67:BJ99,AW67:AW99,AW65)</f>
        <v>0</v>
      </c>
      <c r="BK65" s="44">
        <f>SUMIFS(BK67:BK99,AW67:AW99,AW65)</f>
        <v>0</v>
      </c>
      <c r="BL65" s="44">
        <f>SUMIFS(BL67:BL99,AW67:AW99,AW65)</f>
        <v>3</v>
      </c>
      <c r="BM65" s="44">
        <f>SUMIFS(BM67:BM99,AW67:AW99,AW65)</f>
        <v>0</v>
      </c>
      <c r="BN65" s="44">
        <f>SUMIFS(BN67:BN99,AW67:AW99,AW65)</f>
        <v>1</v>
      </c>
      <c r="BO65" s="45"/>
      <c r="BP65" s="46">
        <f>SUM(BO67:BO99)</f>
        <v>13</v>
      </c>
      <c r="BQ65" s="59"/>
      <c r="BR65" s="55" t="s">
        <v>1933</v>
      </c>
      <c r="BS65" s="56"/>
      <c r="BT65" s="535" t="s">
        <v>29</v>
      </c>
      <c r="BU65" s="41">
        <f t="shared" ref="BU65:BU68" si="38">0.5*(CC65+CD65+CE65)+CF65+CH65+2*(CI65+CJ65)</f>
        <v>0</v>
      </c>
      <c r="BV65" s="536">
        <f t="shared" ref="BV65:BV68" si="39">CC65*0.5+CD65*0.5+CE65*0.5+CF65+CG65+CH65+2*(CI65+CJ65+CK65)</f>
        <v>0</v>
      </c>
      <c r="BW65" s="43"/>
      <c r="BX65" s="43"/>
      <c r="BY65" s="43"/>
      <c r="BZ65" s="43"/>
      <c r="CA65" s="43"/>
      <c r="CB65" s="43"/>
      <c r="CC65" s="44">
        <f>SUMIFS(CC72:CC90,BT72:BT90,BT65)</f>
        <v>0</v>
      </c>
      <c r="CD65" s="44">
        <f>SUMIFS(CD72:CD90,BT72:BT90,BT65)</f>
        <v>0</v>
      </c>
      <c r="CE65" s="44">
        <f>SUMIFS(CE72:CE90,BT72:BT90,BT65)</f>
        <v>0</v>
      </c>
      <c r="CF65" s="44">
        <f>SUMIFS(CF72:CF90,BT72:BT90,BT65)</f>
        <v>0</v>
      </c>
      <c r="CG65" s="44">
        <f>SUMIFS(CG72:CG90,BT72:BT90,BT65)</f>
        <v>0</v>
      </c>
      <c r="CH65" s="44">
        <f>SUMIFS(CH72:CH90,BT72:BT90,BT65)</f>
        <v>0</v>
      </c>
      <c r="CI65" s="44">
        <f>SUMIFS(CI72:CI90,BT72:BT90,BT65)</f>
        <v>0</v>
      </c>
      <c r="CJ65" s="44">
        <f>SUMIFS(CJ72:CJ90,BT72:BT90,BT65)</f>
        <v>0</v>
      </c>
      <c r="CK65" s="44">
        <f>SUMIFS(CK72:CK90,BT72:BT90,BT65)</f>
        <v>0</v>
      </c>
      <c r="CL65" s="45"/>
      <c r="CM65" s="46">
        <f>SUM(CL67:CL150)</f>
        <v>31</v>
      </c>
      <c r="CN65" s="29"/>
      <c r="CO65" s="55" t="s">
        <v>27</v>
      </c>
      <c r="CP65" s="56" t="s">
        <v>732</v>
      </c>
      <c r="CQ65" s="535" t="s">
        <v>29</v>
      </c>
      <c r="CR65" s="41">
        <f>0.5*(CZ65+DA65+DB65)+DC65+DE65+2*(DF65+DG65)</f>
        <v>8.5</v>
      </c>
      <c r="CS65" s="536">
        <f>CZ65*0.5+DA65*0.5+DB65*0.5+DC65+DD65+DE65+2*(DF65+DG65+DH65)</f>
        <v>10.5</v>
      </c>
      <c r="CT65" s="43"/>
      <c r="CU65" s="43"/>
      <c r="CV65" s="43"/>
      <c r="CW65" s="43"/>
      <c r="CX65" s="43"/>
      <c r="CY65" s="43"/>
      <c r="CZ65" s="44">
        <f>SUMIFS(CZ67:CZ89,CQ67:CQ89,CQ65)</f>
        <v>1</v>
      </c>
      <c r="DA65" s="44">
        <f>SUMIFS(DA67:DA88,CQ67:CQ88,CQ65)</f>
        <v>0</v>
      </c>
      <c r="DB65" s="44">
        <f>SUMIFS(DB67:DB88,CQ67:CQ88,CQ65)</f>
        <v>0</v>
      </c>
      <c r="DC65" s="44">
        <f>SUMIFS(DC67:DC88,CQ67:CQ88,CQ65)</f>
        <v>4</v>
      </c>
      <c r="DD65" s="44">
        <f>SUMIFS(DD67:DD88,CQ67:CQ88,CQ65)</f>
        <v>2</v>
      </c>
      <c r="DE65" s="44">
        <f>SUMIFS(DE67:DE88,CQ67:CQ88,CQ65)</f>
        <v>0</v>
      </c>
      <c r="DF65" s="44">
        <f>SUMIFS(DF67:DF88,CQ67:CQ88,CQ65)</f>
        <v>2</v>
      </c>
      <c r="DG65" s="44">
        <f>SUMIFS(DG67:DG88,CQ67:CQ88,CQ65)</f>
        <v>0</v>
      </c>
      <c r="DH65" s="44">
        <f>SUMIFS(DH67:DH88,CQ67:CQ88,CQ65)</f>
        <v>0</v>
      </c>
      <c r="DI65" s="45"/>
      <c r="DJ65" s="46">
        <f>SUM(DI67:DI99)</f>
        <v>7</v>
      </c>
    </row>
    <row r="66" spans="1:114" ht="50.1" customHeight="1" x14ac:dyDescent="0.3">
      <c r="A66" s="38" t="s">
        <v>345</v>
      </c>
      <c r="B66" s="451"/>
      <c r="C66" s="535" t="s">
        <v>36</v>
      </c>
      <c r="D66" s="41">
        <f t="shared" si="32"/>
        <v>10.5</v>
      </c>
      <c r="E66" s="536">
        <f t="shared" si="33"/>
        <v>14.5</v>
      </c>
      <c r="F66" s="39"/>
      <c r="G66" s="39"/>
      <c r="H66" s="39"/>
      <c r="I66" s="39"/>
      <c r="J66" s="39"/>
      <c r="K66" s="39"/>
      <c r="L66" s="44">
        <f>SUMIFS(L67:L89,C67:C89,C66)</f>
        <v>2</v>
      </c>
      <c r="M66" s="44">
        <f>SUMIFS(M67:M89,C67:C89,C66)</f>
        <v>1</v>
      </c>
      <c r="N66" s="44">
        <f>SUMIFS(N67:N89,C67:C89,C66)</f>
        <v>0</v>
      </c>
      <c r="O66" s="44">
        <f>SUMIFS(O67:O89,C67:C89,C66)</f>
        <v>5</v>
      </c>
      <c r="P66" s="44">
        <f>SUMIFS(P67:P89,C67:C89,C66)</f>
        <v>0</v>
      </c>
      <c r="Q66" s="44">
        <f>SUMIFS(Q67:Q89,C67:C89,C66)</f>
        <v>0</v>
      </c>
      <c r="R66" s="44">
        <f>SUMIFS(R67:R89,C67:C89,C66)</f>
        <v>2</v>
      </c>
      <c r="S66" s="44">
        <f>SUMIFS(S67:S89,C67:C89,C66)</f>
        <v>0</v>
      </c>
      <c r="T66" s="44">
        <f>SUMIFS(T67:T89,C67:C89,C66)</f>
        <v>2</v>
      </c>
      <c r="U66" s="45"/>
      <c r="V66" s="46"/>
      <c r="W66" s="32"/>
      <c r="X66" s="38" t="s">
        <v>154</v>
      </c>
      <c r="Y66" s="451"/>
      <c r="Z66" s="535" t="s">
        <v>36</v>
      </c>
      <c r="AA66" s="41">
        <f t="shared" si="34"/>
        <v>9.5</v>
      </c>
      <c r="AB66" s="536">
        <f t="shared" si="35"/>
        <v>14.5</v>
      </c>
      <c r="AC66" s="39"/>
      <c r="AD66" s="39"/>
      <c r="AE66" s="39"/>
      <c r="AF66" s="39"/>
      <c r="AG66" s="39"/>
      <c r="AH66" s="39"/>
      <c r="AI66" s="44">
        <f>SUMIFS(AI69:AI99,Z69:Z99,Z66)</f>
        <v>0</v>
      </c>
      <c r="AJ66" s="44">
        <f>SUMIFS(AJ69:AJ99,Z69:Z99,Z66)</f>
        <v>3</v>
      </c>
      <c r="AK66" s="44">
        <f>SUMIFS(AK69:AK99,Z69:Z99,Z66)</f>
        <v>0</v>
      </c>
      <c r="AL66" s="44">
        <f>SUMIFS(AL69:AL99,Z69:Z99,Z66)</f>
        <v>4</v>
      </c>
      <c r="AM66" s="44">
        <f>SUMIFS(AM69:AM99,Z69:Z99,Z66)</f>
        <v>1</v>
      </c>
      <c r="AN66" s="44">
        <f>SUMIFS(AN69:AN99,Z69:Z99,Z66)</f>
        <v>0</v>
      </c>
      <c r="AO66" s="44">
        <f>SUMIFS(AO69:AO99,Z69:Z99,Z66)</f>
        <v>2</v>
      </c>
      <c r="AP66" s="44">
        <f>SUMIFS(AP69:AP99,Z69:Z99,Z66)</f>
        <v>0</v>
      </c>
      <c r="AQ66" s="44">
        <f>SUMIFS(AQ69:AQ99,Z69:Z99,Z66)</f>
        <v>2</v>
      </c>
      <c r="AR66" s="45"/>
      <c r="AS66" s="46"/>
      <c r="AU66" s="38" t="s">
        <v>35</v>
      </c>
      <c r="AV66" s="39"/>
      <c r="AW66" s="535" t="s">
        <v>36</v>
      </c>
      <c r="AX66" s="41">
        <f t="shared" si="36"/>
        <v>11</v>
      </c>
      <c r="AY66" s="536">
        <f t="shared" si="37"/>
        <v>16</v>
      </c>
      <c r="AZ66" s="39"/>
      <c r="BA66" s="39"/>
      <c r="BB66" s="39"/>
      <c r="BC66" s="39"/>
      <c r="BD66" s="39"/>
      <c r="BE66" s="39"/>
      <c r="BF66" s="44">
        <f>SUMIFS(BF67:BF99,AW67:AW99,AW66)</f>
        <v>0</v>
      </c>
      <c r="BG66" s="44">
        <f>SUMIFS(BG67:BG99,AW67:AW99,AW66)</f>
        <v>0</v>
      </c>
      <c r="BH66" s="44">
        <f>SUMIFS(BH67:BH99,AW67:AW99,AW66)</f>
        <v>0</v>
      </c>
      <c r="BI66" s="44">
        <f>SUMIFS(BI67:BI99,AW67:AW99,AW66)</f>
        <v>3</v>
      </c>
      <c r="BJ66" s="44">
        <f>SUMIFS(BJ67:BJ99,AW67:AW99,AW66)</f>
        <v>1</v>
      </c>
      <c r="BK66" s="44">
        <f>SUMIFS(BK67:BK99,AW67:AW99,AW66)</f>
        <v>0</v>
      </c>
      <c r="BL66" s="44">
        <f>SUMIFS(BL67:BL99,AW67:AW99,AW66)</f>
        <v>4</v>
      </c>
      <c r="BM66" s="44">
        <f>SUMIFS(BM67:BM99,AW67:AW99,AW66)</f>
        <v>0</v>
      </c>
      <c r="BN66" s="44">
        <f>SUMIFS(BN67:BN99,AW67:AW99,AW66)</f>
        <v>2</v>
      </c>
      <c r="BO66" s="45"/>
      <c r="BP66" s="46"/>
      <c r="BR66" s="55" t="s">
        <v>153</v>
      </c>
      <c r="BS66" s="653"/>
      <c r="BT66" s="535" t="s">
        <v>36</v>
      </c>
      <c r="BU66" s="41">
        <f t="shared" si="38"/>
        <v>0</v>
      </c>
      <c r="BV66" s="536">
        <f t="shared" si="39"/>
        <v>0</v>
      </c>
      <c r="BW66" s="39"/>
      <c r="BX66" s="39"/>
      <c r="BY66" s="39"/>
      <c r="BZ66" s="39"/>
      <c r="CA66" s="39"/>
      <c r="CB66" s="39"/>
      <c r="CC66" s="44">
        <f>SUMIFS(CC72:CC90,BT72:BT90,BT66)</f>
        <v>0</v>
      </c>
      <c r="CD66" s="44">
        <f>SUMIFS(CD72:CD90,BT72:BT90,BT66)</f>
        <v>0</v>
      </c>
      <c r="CE66" s="44">
        <f>SUMIFS(CE72:CE90,BT72:BT90,BT66)</f>
        <v>0</v>
      </c>
      <c r="CF66" s="44">
        <f>SUMIFS(CF72:CF90,BT72:BT90,BT66)</f>
        <v>0</v>
      </c>
      <c r="CG66" s="44">
        <f>SUMIFS(CG72:CG90,BT72:BT90,BT66)</f>
        <v>0</v>
      </c>
      <c r="CH66" s="44">
        <f>SUMIFS(CH72:CH90,BT72:BT90,BT66)</f>
        <v>0</v>
      </c>
      <c r="CI66" s="44">
        <f>SUMIFS(CI72:CI90,BT72:BT90,BT66)</f>
        <v>0</v>
      </c>
      <c r="CJ66" s="44">
        <f>SUMIFS(CJ72:CJ90,BT72:BT90,BT66)</f>
        <v>0</v>
      </c>
      <c r="CK66" s="44">
        <f>SUMIFS(CK72:CK90,BT72:BT90,BT66)</f>
        <v>0</v>
      </c>
      <c r="CL66" s="45"/>
      <c r="CM66" s="46"/>
      <c r="CO66" s="55" t="s">
        <v>35</v>
      </c>
      <c r="CP66" s="701"/>
      <c r="CQ66" s="535" t="s">
        <v>36</v>
      </c>
      <c r="CR66" s="41">
        <f>0.5*(CZ66+DA66+DB66)+DC66+DE66+2*(DF66+DG66)</f>
        <v>0</v>
      </c>
      <c r="CS66" s="536">
        <f>CZ66*0.5+DA66*0.5+DB66*0.5+DC66+DD66+DE66+2*(DF66+DG66+DH66)</f>
        <v>0</v>
      </c>
      <c r="CT66" s="39"/>
      <c r="CU66" s="39"/>
      <c r="CV66" s="39"/>
      <c r="CW66" s="39"/>
      <c r="CX66" s="39"/>
      <c r="CY66" s="39"/>
      <c r="CZ66" s="44">
        <f>SUMIFS(CZ67:CZ88,CQ67:CQ88,CQ66)</f>
        <v>0</v>
      </c>
      <c r="DA66" s="44">
        <f>SUMIFS(DA67:DA88,CQ67:CQ88,CQ66)</f>
        <v>0</v>
      </c>
      <c r="DB66" s="44">
        <f>SUMIFS(DB67:DB88,CQ67:CQ88,CQ66)</f>
        <v>0</v>
      </c>
      <c r="DC66" s="44">
        <f>SUMIFS(DC67:DC88,CQ67:CQ88,CQ66)</f>
        <v>0</v>
      </c>
      <c r="DD66" s="44">
        <f>SUMIFS(DD67:DD88,CQ67:CQ88,CQ66)</f>
        <v>0</v>
      </c>
      <c r="DE66" s="44">
        <f>SUMIFS(DE67:DE88,CQ67:CQ88,CQ66)</f>
        <v>0</v>
      </c>
      <c r="DF66" s="44">
        <f>SUMIFS(DF67:DF88,CQ67:CQ88,CQ66)</f>
        <v>0</v>
      </c>
      <c r="DG66" s="44">
        <f>SUMIFS(DG67:DG88,CQ67:CQ88,CQ66)</f>
        <v>0</v>
      </c>
      <c r="DH66" s="44">
        <f>SUMIFS(DH67:DH88,CQ67:CQ88,CQ66)</f>
        <v>0</v>
      </c>
      <c r="DI66" s="45"/>
      <c r="DJ66" s="46"/>
    </row>
    <row r="67" spans="1:114" ht="196.95" customHeight="1" outlineLevel="1" thickBot="1" x14ac:dyDescent="0.45">
      <c r="A67" s="97" t="s">
        <v>52</v>
      </c>
      <c r="B67" s="130" t="s">
        <v>1679</v>
      </c>
      <c r="C67" s="68" t="s">
        <v>29</v>
      </c>
      <c r="D67" s="69">
        <f t="shared" si="32"/>
        <v>4</v>
      </c>
      <c r="E67" s="69">
        <f t="shared" si="33"/>
        <v>4</v>
      </c>
      <c r="F67" s="99"/>
      <c r="G67" s="22" t="s">
        <v>54</v>
      </c>
      <c r="H67" s="99"/>
      <c r="I67" s="99"/>
      <c r="J67" s="99"/>
      <c r="K67" s="225" t="s">
        <v>278</v>
      </c>
      <c r="L67" s="159"/>
      <c r="M67" s="159"/>
      <c r="N67" s="159"/>
      <c r="O67" s="159"/>
      <c r="P67" s="159"/>
      <c r="Q67" s="159"/>
      <c r="R67" s="84">
        <v>2</v>
      </c>
      <c r="S67" s="159"/>
      <c r="T67" s="159"/>
      <c r="U67" s="96">
        <v>1</v>
      </c>
      <c r="V67" s="95"/>
      <c r="X67" s="97" t="s">
        <v>52</v>
      </c>
      <c r="Y67" s="496" t="s">
        <v>1934</v>
      </c>
      <c r="Z67" s="68" t="s">
        <v>29</v>
      </c>
      <c r="AA67" s="69">
        <f>0.5*(AI67+AJ67+AK67)+AL67+AN67+2*(AO67+AP67)</f>
        <v>15</v>
      </c>
      <c r="AB67" s="69">
        <f>AI67*0.5+AJ67*0.5+AK67*0.5+AL67+AM67+AN67+2*(AO67+AP67+AQ67)</f>
        <v>15</v>
      </c>
      <c r="AC67" s="702"/>
      <c r="AD67" s="339" t="s">
        <v>68</v>
      </c>
      <c r="AE67" s="398"/>
      <c r="AF67" s="72" t="s">
        <v>42</v>
      </c>
      <c r="AG67" s="702"/>
      <c r="AH67" s="22" t="s">
        <v>91</v>
      </c>
      <c r="AI67" s="702"/>
      <c r="AJ67" s="702"/>
      <c r="AK67" s="702"/>
      <c r="AL67" s="1042"/>
      <c r="AM67" s="702"/>
      <c r="AN67" s="1043">
        <v>15</v>
      </c>
      <c r="AO67" s="702"/>
      <c r="AP67" s="702"/>
      <c r="AQ67" s="702"/>
      <c r="AR67" s="96">
        <v>2</v>
      </c>
      <c r="AS67" s="95"/>
      <c r="AU67" s="704" t="s">
        <v>734</v>
      </c>
      <c r="AV67" s="117" t="s">
        <v>740</v>
      </c>
      <c r="AW67" s="68" t="s">
        <v>29</v>
      </c>
      <c r="AX67" s="69">
        <f t="shared" si="36"/>
        <v>1</v>
      </c>
      <c r="AY67" s="69">
        <f t="shared" si="37"/>
        <v>1</v>
      </c>
      <c r="AZ67" s="82"/>
      <c r="BA67" s="22" t="s">
        <v>45</v>
      </c>
      <c r="BB67" s="23" t="s">
        <v>741</v>
      </c>
      <c r="BC67" s="73"/>
      <c r="BD67" s="73"/>
      <c r="BE67" s="23" t="s">
        <v>57</v>
      </c>
      <c r="BF67" s="169"/>
      <c r="BG67" s="169"/>
      <c r="BH67" s="707"/>
      <c r="BI67" s="276">
        <v>1</v>
      </c>
      <c r="BJ67" s="169"/>
      <c r="BK67" s="155"/>
      <c r="BL67" s="169"/>
      <c r="BM67" s="169"/>
      <c r="BN67" s="155"/>
      <c r="BO67" s="76">
        <v>1</v>
      </c>
      <c r="BP67" s="107"/>
      <c r="BR67" s="97" t="s">
        <v>52</v>
      </c>
      <c r="BS67" s="130" t="s">
        <v>163</v>
      </c>
      <c r="BT67" s="68" t="s">
        <v>29</v>
      </c>
      <c r="BU67" s="69">
        <f t="shared" si="38"/>
        <v>4</v>
      </c>
      <c r="BV67" s="69">
        <f t="shared" si="39"/>
        <v>4</v>
      </c>
      <c r="BW67" s="99"/>
      <c r="BX67" s="22" t="s">
        <v>54</v>
      </c>
      <c r="BY67" s="99"/>
      <c r="BZ67" s="99"/>
      <c r="CA67" s="99"/>
      <c r="CB67" s="225" t="s">
        <v>278</v>
      </c>
      <c r="CC67" s="159"/>
      <c r="CD67" s="159"/>
      <c r="CE67" s="159"/>
      <c r="CF67" s="159"/>
      <c r="CG67" s="159"/>
      <c r="CH67" s="159"/>
      <c r="CI67" s="84">
        <v>2</v>
      </c>
      <c r="CJ67" s="159"/>
      <c r="CK67" s="159"/>
      <c r="CL67" s="100">
        <v>1</v>
      </c>
      <c r="CM67" s="99"/>
      <c r="CN67" s="3"/>
      <c r="CO67" s="389" t="s">
        <v>365</v>
      </c>
      <c r="CP67" s="130" t="s">
        <v>742</v>
      </c>
      <c r="CQ67" s="68" t="s">
        <v>29</v>
      </c>
      <c r="CR67" s="69">
        <f>0.5*(CZ67+DA67+DB67)+DC67+DE67+2*(DF67+DG67)</f>
        <v>2.5</v>
      </c>
      <c r="CS67" s="69">
        <f>CZ67*0.5+DA67*0.5+DB67*0.5+DC67+DD67+DE67+2*(DF67+DG67+DH67)</f>
        <v>2.5</v>
      </c>
      <c r="CT67" s="74"/>
      <c r="CU67" s="225" t="s">
        <v>63</v>
      </c>
      <c r="CV67" s="140" t="s">
        <v>3</v>
      </c>
      <c r="CW67" s="74"/>
      <c r="CX67" s="74"/>
      <c r="CY67" s="131" t="s">
        <v>743</v>
      </c>
      <c r="CZ67" s="85">
        <v>1</v>
      </c>
      <c r="DA67" s="318"/>
      <c r="DB67" s="390"/>
      <c r="DC67" s="318"/>
      <c r="DD67" s="390"/>
      <c r="DE67" s="390"/>
      <c r="DF67" s="85">
        <v>1</v>
      </c>
      <c r="DG67" s="406"/>
      <c r="DH67" s="708"/>
      <c r="DI67" s="156">
        <v>1</v>
      </c>
      <c r="DJ67" s="74"/>
    </row>
    <row r="68" spans="1:114" ht="225.75" customHeight="1" outlineLevel="1" thickTop="1" thickBot="1" x14ac:dyDescent="0.45">
      <c r="A68" s="97" t="s">
        <v>52</v>
      </c>
      <c r="B68" s="114" t="s">
        <v>1935</v>
      </c>
      <c r="C68" s="102" t="s">
        <v>29</v>
      </c>
      <c r="D68" s="69">
        <f t="shared" si="32"/>
        <v>6</v>
      </c>
      <c r="E68" s="69">
        <f t="shared" si="33"/>
        <v>6</v>
      </c>
      <c r="F68" s="22"/>
      <c r="G68" s="22" t="s">
        <v>63</v>
      </c>
      <c r="H68" s="383"/>
      <c r="I68" s="72" t="s">
        <v>42</v>
      </c>
      <c r="J68" s="248"/>
      <c r="K68" s="173" t="s">
        <v>353</v>
      </c>
      <c r="L68" s="155"/>
      <c r="M68" s="155"/>
      <c r="N68" s="83"/>
      <c r="O68" s="384">
        <v>1</v>
      </c>
      <c r="P68" s="83"/>
      <c r="Q68" s="384">
        <v>1</v>
      </c>
      <c r="R68" s="384">
        <v>1</v>
      </c>
      <c r="S68" s="384">
        <v>1</v>
      </c>
      <c r="T68" s="155"/>
      <c r="U68" s="96">
        <v>1</v>
      </c>
      <c r="V68" s="95"/>
      <c r="W68" s="32"/>
      <c r="X68" s="400" t="s">
        <v>370</v>
      </c>
      <c r="Y68" s="138" t="s">
        <v>1936</v>
      </c>
      <c r="Z68" s="68" t="s">
        <v>36</v>
      </c>
      <c r="AA68" s="69">
        <f t="shared" ref="AA68:AA74" si="40">0.5*(AI68+AJ68+AK68)+AL68+AN68+2*(AO68+AP68)</f>
        <v>0</v>
      </c>
      <c r="AB68" s="69">
        <f t="shared" ref="AB68:AB74" si="41">AI68*0.5+AJ68*0.5+AK68*0.5+AL68+AM68+AN68+2*(AO68+AP68+AQ68)</f>
        <v>2</v>
      </c>
      <c r="AC68" s="487"/>
      <c r="AD68" s="577" t="s">
        <v>45</v>
      </c>
      <c r="AE68" s="487"/>
      <c r="AF68" s="487"/>
      <c r="AG68" s="487"/>
      <c r="AH68" s="705" t="s">
        <v>1937</v>
      </c>
      <c r="AI68" s="706"/>
      <c r="AJ68" s="706"/>
      <c r="AK68" s="706"/>
      <c r="AL68" s="706"/>
      <c r="AM68" s="706"/>
      <c r="AN68" s="706"/>
      <c r="AO68" s="706"/>
      <c r="AP68" s="706"/>
      <c r="AQ68" s="86">
        <v>1</v>
      </c>
      <c r="AR68" s="96">
        <v>1</v>
      </c>
      <c r="AS68" s="95"/>
      <c r="AU68" s="704" t="s">
        <v>734</v>
      </c>
      <c r="AV68" s="117" t="s">
        <v>746</v>
      </c>
      <c r="AW68" s="68" t="s">
        <v>29</v>
      </c>
      <c r="AX68" s="69">
        <f t="shared" si="36"/>
        <v>0</v>
      </c>
      <c r="AY68" s="69">
        <f t="shared" si="37"/>
        <v>0</v>
      </c>
      <c r="AZ68" s="23" t="s">
        <v>741</v>
      </c>
      <c r="BA68" s="23" t="s">
        <v>45</v>
      </c>
      <c r="BB68" s="73"/>
      <c r="BC68" s="70"/>
      <c r="BD68" s="103"/>
      <c r="BE68" s="23" t="s">
        <v>57</v>
      </c>
      <c r="BF68" s="169"/>
      <c r="BG68" s="169"/>
      <c r="BH68" s="169"/>
      <c r="BI68" s="155"/>
      <c r="BJ68" s="169"/>
      <c r="BK68" s="169"/>
      <c r="BL68" s="155"/>
      <c r="BM68" s="155"/>
      <c r="BN68" s="709"/>
      <c r="BO68" s="76">
        <v>1</v>
      </c>
      <c r="BP68" s="107"/>
      <c r="BR68" s="23"/>
      <c r="BS68" s="187" t="s">
        <v>65</v>
      </c>
      <c r="BT68" s="68" t="s">
        <v>29</v>
      </c>
      <c r="BU68" s="69">
        <f t="shared" si="38"/>
        <v>6.5</v>
      </c>
      <c r="BV68" s="69">
        <f t="shared" si="39"/>
        <v>6.5</v>
      </c>
      <c r="BW68" s="116"/>
      <c r="BX68" s="22" t="s">
        <v>63</v>
      </c>
      <c r="BY68" s="22"/>
      <c r="BZ68" s="72" t="s">
        <v>42</v>
      </c>
      <c r="CA68" s="82"/>
      <c r="CB68" s="23" t="s">
        <v>66</v>
      </c>
      <c r="CC68" s="84">
        <v>1</v>
      </c>
      <c r="CD68" s="160"/>
      <c r="CE68" s="84">
        <v>6</v>
      </c>
      <c r="CF68" s="155"/>
      <c r="CG68" s="155"/>
      <c r="CH68" s="84">
        <v>3</v>
      </c>
      <c r="CI68" s="160"/>
      <c r="CJ68" s="160"/>
      <c r="CK68" s="155"/>
      <c r="CL68" s="76">
        <v>1</v>
      </c>
      <c r="CM68" s="28"/>
      <c r="CN68" s="57"/>
      <c r="CO68" s="389" t="s">
        <v>365</v>
      </c>
      <c r="CP68" s="130" t="s">
        <v>750</v>
      </c>
      <c r="CQ68" s="68" t="s">
        <v>29</v>
      </c>
      <c r="CR68" s="69">
        <f t="shared" ref="CR68:CR71" si="42">0.5*(CZ68+DA68+DB68)+DC68+DE68+2*(DF68+DG68)</f>
        <v>0</v>
      </c>
      <c r="CS68" s="69">
        <f t="shared" ref="CS68:CS71" si="43">CZ68*0.5+DA68*0.5+DB68*0.5+DC68+DD68+DE68+2*(DF68+DG68+DH68)</f>
        <v>0</v>
      </c>
      <c r="CT68" s="74"/>
      <c r="CU68" s="225" t="s">
        <v>63</v>
      </c>
      <c r="CV68" s="140" t="s">
        <v>3</v>
      </c>
      <c r="CW68" s="74"/>
      <c r="CX68" s="74"/>
      <c r="CY68" s="131" t="s">
        <v>751</v>
      </c>
      <c r="CZ68" s="390"/>
      <c r="DA68" s="144"/>
      <c r="DB68" s="409"/>
      <c r="DC68" s="409"/>
      <c r="DD68" s="409"/>
      <c r="DE68" s="409"/>
      <c r="DF68" s="144"/>
      <c r="DG68" s="390"/>
      <c r="DH68" s="390"/>
      <c r="DI68" s="228">
        <v>1</v>
      </c>
      <c r="DJ68" s="74"/>
    </row>
    <row r="69" spans="1:114" ht="218.4" customHeight="1" outlineLevel="1" thickTop="1" thickBot="1" x14ac:dyDescent="0.45">
      <c r="A69" s="97" t="s">
        <v>52</v>
      </c>
      <c r="B69" s="117" t="s">
        <v>1938</v>
      </c>
      <c r="C69" s="68" t="s">
        <v>36</v>
      </c>
      <c r="D69" s="69">
        <f t="shared" si="32"/>
        <v>0</v>
      </c>
      <c r="E69" s="69">
        <f t="shared" si="33"/>
        <v>0</v>
      </c>
      <c r="F69" s="73"/>
      <c r="G69" s="124" t="s">
        <v>77</v>
      </c>
      <c r="H69" s="125" t="s">
        <v>50</v>
      </c>
      <c r="I69" s="103"/>
      <c r="J69" s="82"/>
      <c r="K69" s="23" t="s">
        <v>1939</v>
      </c>
      <c r="L69" s="169"/>
      <c r="M69" s="169"/>
      <c r="N69" s="169"/>
      <c r="O69" s="169"/>
      <c r="P69" s="169"/>
      <c r="Q69" s="169"/>
      <c r="R69" s="169"/>
      <c r="S69" s="169"/>
      <c r="T69" s="169"/>
      <c r="U69" s="96">
        <v>1</v>
      </c>
      <c r="V69" s="95"/>
      <c r="X69" s="400" t="s">
        <v>370</v>
      </c>
      <c r="Y69" s="130" t="s">
        <v>1940</v>
      </c>
      <c r="Z69" s="68" t="s">
        <v>36</v>
      </c>
      <c r="AA69" s="69">
        <f t="shared" si="40"/>
        <v>3.5</v>
      </c>
      <c r="AB69" s="69">
        <f t="shared" si="41"/>
        <v>3.5</v>
      </c>
      <c r="AC69" s="74"/>
      <c r="AD69" s="225" t="s">
        <v>63</v>
      </c>
      <c r="AE69" s="74"/>
      <c r="AF69" s="74"/>
      <c r="AG69" s="74"/>
      <c r="AH69" s="131" t="s">
        <v>1941</v>
      </c>
      <c r="AI69" s="159"/>
      <c r="AJ69" s="84">
        <v>3</v>
      </c>
      <c r="AK69" s="159"/>
      <c r="AL69" s="159"/>
      <c r="AM69" s="671"/>
      <c r="AN69" s="159"/>
      <c r="AO69" s="84">
        <v>1</v>
      </c>
      <c r="AP69" s="159"/>
      <c r="AQ69" s="159"/>
      <c r="AR69" s="96">
        <v>1</v>
      </c>
      <c r="AS69" s="95"/>
      <c r="AU69" s="704" t="s">
        <v>734</v>
      </c>
      <c r="AV69" s="130" t="s">
        <v>762</v>
      </c>
      <c r="AW69" s="68" t="s">
        <v>29</v>
      </c>
      <c r="AX69" s="69">
        <f t="shared" si="36"/>
        <v>0</v>
      </c>
      <c r="AY69" s="69">
        <f t="shared" si="37"/>
        <v>0</v>
      </c>
      <c r="AZ69" s="131"/>
      <c r="BA69" s="22" t="s">
        <v>45</v>
      </c>
      <c r="BB69" s="367"/>
      <c r="BC69" s="131"/>
      <c r="BD69" s="131"/>
      <c r="BE69" s="23" t="s">
        <v>57</v>
      </c>
      <c r="BF69" s="314"/>
      <c r="BG69" s="314"/>
      <c r="BH69" s="314"/>
      <c r="BI69" s="314"/>
      <c r="BJ69" s="314"/>
      <c r="BK69" s="314"/>
      <c r="BL69" s="314"/>
      <c r="BM69" s="314"/>
      <c r="BN69" s="314"/>
      <c r="BO69" s="133">
        <v>1</v>
      </c>
      <c r="BP69" s="131"/>
      <c r="BR69" s="1869" t="s">
        <v>1942</v>
      </c>
      <c r="BS69" s="1870"/>
      <c r="BT69" s="1870"/>
      <c r="BU69" s="1870"/>
      <c r="BV69" s="1870"/>
      <c r="BW69" s="1870"/>
      <c r="BX69" s="1870"/>
      <c r="BY69" s="1870"/>
      <c r="BZ69" s="1870"/>
      <c r="CA69" s="1870"/>
      <c r="CB69" s="1870"/>
      <c r="CC69" s="1870"/>
      <c r="CD69" s="1870"/>
      <c r="CE69" s="1870"/>
      <c r="CF69" s="1870"/>
      <c r="CG69" s="1870"/>
      <c r="CH69" s="1870"/>
      <c r="CI69" s="1870"/>
      <c r="CJ69" s="1870"/>
      <c r="CK69" s="1870"/>
      <c r="CL69" s="1870"/>
      <c r="CM69" s="1871"/>
      <c r="CO69" s="389" t="s">
        <v>365</v>
      </c>
      <c r="CP69" s="496" t="s">
        <v>756</v>
      </c>
      <c r="CQ69" s="720" t="s">
        <v>29</v>
      </c>
      <c r="CR69" s="102">
        <f t="shared" si="42"/>
        <v>1</v>
      </c>
      <c r="CS69" s="102">
        <f t="shared" si="43"/>
        <v>1</v>
      </c>
      <c r="CT69" s="82"/>
      <c r="CU69" s="22" t="s">
        <v>68</v>
      </c>
      <c r="CV69" s="22"/>
      <c r="CW69" s="669" t="s">
        <v>42</v>
      </c>
      <c r="CX69" s="721" t="s">
        <v>13</v>
      </c>
      <c r="CY69" s="212" t="s">
        <v>757</v>
      </c>
      <c r="CZ69" s="121"/>
      <c r="DA69" s="461"/>
      <c r="DB69" s="121"/>
      <c r="DC69" s="85">
        <v>1</v>
      </c>
      <c r="DD69" s="121"/>
      <c r="DE69" s="722"/>
      <c r="DF69" s="121"/>
      <c r="DG69" s="121"/>
      <c r="DH69" s="461"/>
      <c r="DI69" s="133">
        <v>1</v>
      </c>
      <c r="DJ69" s="431"/>
    </row>
    <row r="70" spans="1:114" ht="210.6" customHeight="1" outlineLevel="1" thickTop="1" thickBot="1" x14ac:dyDescent="0.45">
      <c r="A70" s="97" t="s">
        <v>52</v>
      </c>
      <c r="B70" s="668" t="s">
        <v>1943</v>
      </c>
      <c r="C70" s="68" t="s">
        <v>36</v>
      </c>
      <c r="D70" s="69">
        <f t="shared" si="32"/>
        <v>0</v>
      </c>
      <c r="E70" s="69">
        <f t="shared" si="33"/>
        <v>0</v>
      </c>
      <c r="F70" s="82"/>
      <c r="G70" s="22" t="s">
        <v>182</v>
      </c>
      <c r="H70" s="22"/>
      <c r="I70" s="103"/>
      <c r="J70" s="82"/>
      <c r="K70" s="22" t="s">
        <v>549</v>
      </c>
      <c r="L70" s="169"/>
      <c r="M70" s="169"/>
      <c r="N70" s="169"/>
      <c r="O70" s="169"/>
      <c r="P70" s="169"/>
      <c r="Q70" s="169"/>
      <c r="R70" s="169"/>
      <c r="S70" s="169"/>
      <c r="T70" s="169"/>
      <c r="U70" s="96">
        <v>1</v>
      </c>
      <c r="V70" s="95"/>
      <c r="X70" s="400" t="s">
        <v>370</v>
      </c>
      <c r="Y70" s="130" t="s">
        <v>1944</v>
      </c>
      <c r="Z70" s="68" t="s">
        <v>36</v>
      </c>
      <c r="AA70" s="69">
        <f t="shared" si="40"/>
        <v>2</v>
      </c>
      <c r="AB70" s="69">
        <f t="shared" si="41"/>
        <v>3</v>
      </c>
      <c r="AC70" s="74"/>
      <c r="AD70" s="225" t="s">
        <v>63</v>
      </c>
      <c r="AE70" s="588"/>
      <c r="AF70" s="588"/>
      <c r="AG70" s="588"/>
      <c r="AH70" s="268" t="s">
        <v>1945</v>
      </c>
      <c r="AI70" s="474"/>
      <c r="AJ70" s="474"/>
      <c r="AK70" s="474"/>
      <c r="AL70" s="85">
        <v>2</v>
      </c>
      <c r="AM70" s="86">
        <v>1</v>
      </c>
      <c r="AN70" s="474"/>
      <c r="AO70" s="474"/>
      <c r="AP70" s="474"/>
      <c r="AQ70" s="155"/>
      <c r="AR70" s="96">
        <v>1</v>
      </c>
      <c r="AS70" s="95"/>
      <c r="AU70" s="704" t="s">
        <v>734</v>
      </c>
      <c r="AV70" s="117" t="s">
        <v>769</v>
      </c>
      <c r="AW70" s="68" t="s">
        <v>29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82"/>
      <c r="BA70" s="339" t="s">
        <v>45</v>
      </c>
      <c r="BB70" s="723"/>
      <c r="BC70" s="70"/>
      <c r="BD70" s="724" t="s">
        <v>590</v>
      </c>
      <c r="BE70" s="23" t="s">
        <v>57</v>
      </c>
      <c r="BF70" s="160"/>
      <c r="BG70" s="160"/>
      <c r="BH70" s="160"/>
      <c r="BI70" s="160"/>
      <c r="BJ70" s="160"/>
      <c r="BK70" s="155"/>
      <c r="BL70" s="160"/>
      <c r="BM70" s="160"/>
      <c r="BN70" s="155"/>
      <c r="BO70" s="76">
        <v>1</v>
      </c>
      <c r="BP70" s="107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O70" s="389" t="s">
        <v>365</v>
      </c>
      <c r="CP70" s="496" t="s">
        <v>764</v>
      </c>
      <c r="CQ70" s="720" t="s">
        <v>29</v>
      </c>
      <c r="CR70" s="102">
        <f t="shared" si="42"/>
        <v>0</v>
      </c>
      <c r="CS70" s="102">
        <f t="shared" si="43"/>
        <v>0</v>
      </c>
      <c r="CT70" s="103"/>
      <c r="CU70" s="22" t="s">
        <v>45</v>
      </c>
      <c r="CV70" s="22"/>
      <c r="CW70" s="74"/>
      <c r="CX70" s="187"/>
      <c r="CY70" s="23" t="s">
        <v>765</v>
      </c>
      <c r="CZ70" s="160"/>
      <c r="DA70" s="160"/>
      <c r="DB70" s="160"/>
      <c r="DC70" s="160"/>
      <c r="DD70" s="160"/>
      <c r="DE70" s="155"/>
      <c r="DF70" s="160"/>
      <c r="DG70" s="160"/>
      <c r="DH70" s="155"/>
      <c r="DI70" s="133">
        <v>1</v>
      </c>
      <c r="DJ70" s="431"/>
    </row>
    <row r="71" spans="1:114" ht="240" customHeight="1" outlineLevel="1" thickTop="1" thickBot="1" x14ac:dyDescent="0.35">
      <c r="A71" s="97" t="s">
        <v>52</v>
      </c>
      <c r="B71" s="387" t="s">
        <v>1946</v>
      </c>
      <c r="C71" s="68" t="s">
        <v>36</v>
      </c>
      <c r="D71" s="69">
        <f t="shared" si="32"/>
        <v>0</v>
      </c>
      <c r="E71" s="69">
        <f t="shared" si="33"/>
        <v>0</v>
      </c>
      <c r="F71" s="82"/>
      <c r="G71" s="22" t="s">
        <v>63</v>
      </c>
      <c r="H71" s="22"/>
      <c r="I71" s="118"/>
      <c r="J71" s="172"/>
      <c r="K71" s="172" t="s">
        <v>57</v>
      </c>
      <c r="L71" s="155"/>
      <c r="M71" s="155"/>
      <c r="N71" s="155"/>
      <c r="O71" s="155"/>
      <c r="P71" s="155"/>
      <c r="Q71" s="155"/>
      <c r="R71" s="155"/>
      <c r="S71" s="155"/>
      <c r="T71" s="155"/>
      <c r="U71" s="96">
        <v>1</v>
      </c>
      <c r="V71" s="95"/>
      <c r="X71" s="400" t="s">
        <v>370</v>
      </c>
      <c r="Y71" s="668" t="s">
        <v>1947</v>
      </c>
      <c r="Z71" s="68" t="s">
        <v>36</v>
      </c>
      <c r="AA71" s="69">
        <f t="shared" si="40"/>
        <v>0</v>
      </c>
      <c r="AB71" s="69">
        <f t="shared" si="41"/>
        <v>0</v>
      </c>
      <c r="AC71" s="82"/>
      <c r="AD71" s="22" t="s">
        <v>45</v>
      </c>
      <c r="AE71" s="74"/>
      <c r="AF71" s="108"/>
      <c r="AG71" s="172"/>
      <c r="AH71" s="104" t="s">
        <v>83</v>
      </c>
      <c r="AI71" s="155"/>
      <c r="AJ71" s="144"/>
      <c r="AK71" s="155"/>
      <c r="AL71" s="155"/>
      <c r="AM71" s="155"/>
      <c r="AN71" s="155"/>
      <c r="AO71" s="155"/>
      <c r="AP71" s="155"/>
      <c r="AQ71" s="155"/>
      <c r="AR71" s="96">
        <v>1</v>
      </c>
      <c r="AS71" s="95"/>
      <c r="AU71" s="283" t="s">
        <v>218</v>
      </c>
      <c r="AV71" s="117" t="s">
        <v>219</v>
      </c>
      <c r="AW71" s="68" t="s">
        <v>29</v>
      </c>
      <c r="AX71" s="69">
        <f>0.5*(BF71+BG71+BH71)+BI71+BK71+2*(BL71+BM71)</f>
        <v>0</v>
      </c>
      <c r="AY71" s="69">
        <f>BF71*0.5+BG71*0.5+BH71*0.5+BI71+BJ71+BK71+2*(BL71+BM71+BN71)</f>
        <v>0</v>
      </c>
      <c r="AZ71" s="74"/>
      <c r="BA71" s="22" t="s">
        <v>63</v>
      </c>
      <c r="BB71" s="99"/>
      <c r="BC71" s="74"/>
      <c r="BD71" s="74"/>
      <c r="BE71" s="23" t="s">
        <v>220</v>
      </c>
      <c r="BF71" s="155"/>
      <c r="BG71" s="155"/>
      <c r="BH71" s="155"/>
      <c r="BI71" s="155"/>
      <c r="BJ71" s="155"/>
      <c r="BK71" s="155"/>
      <c r="BL71" s="155"/>
      <c r="BM71" s="155"/>
      <c r="BN71" s="155"/>
      <c r="BO71" s="76">
        <v>1</v>
      </c>
      <c r="BP71" s="241"/>
      <c r="BQ71" s="108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O71" s="389" t="s">
        <v>365</v>
      </c>
      <c r="CP71" s="496" t="s">
        <v>776</v>
      </c>
      <c r="CQ71" s="720" t="s">
        <v>29</v>
      </c>
      <c r="CR71" s="102">
        <f t="shared" si="42"/>
        <v>2</v>
      </c>
      <c r="CS71" s="102">
        <f t="shared" si="43"/>
        <v>2</v>
      </c>
      <c r="CT71" s="103"/>
      <c r="CU71" s="103" t="s">
        <v>45</v>
      </c>
      <c r="CV71" s="22"/>
      <c r="CW71" s="70"/>
      <c r="CX71" s="23"/>
      <c r="CY71" s="23" t="s">
        <v>57</v>
      </c>
      <c r="CZ71" s="160"/>
      <c r="DA71" s="160"/>
      <c r="DB71" s="160"/>
      <c r="DC71" s="160"/>
      <c r="DD71" s="160"/>
      <c r="DE71" s="155"/>
      <c r="DF71" s="84">
        <v>1</v>
      </c>
      <c r="DG71" s="160"/>
      <c r="DH71" s="155"/>
      <c r="DI71" s="133">
        <v>1</v>
      </c>
      <c r="DJ71" s="431"/>
    </row>
    <row r="72" spans="1:114" ht="261.75" customHeight="1" outlineLevel="1" thickTop="1" thickBot="1" x14ac:dyDescent="0.45">
      <c r="A72" s="97" t="s">
        <v>52</v>
      </c>
      <c r="B72" s="130" t="s">
        <v>1948</v>
      </c>
      <c r="C72" s="68" t="s">
        <v>36</v>
      </c>
      <c r="D72" s="69">
        <f t="shared" si="32"/>
        <v>0</v>
      </c>
      <c r="E72" s="69">
        <f t="shared" si="33"/>
        <v>0</v>
      </c>
      <c r="F72" s="99"/>
      <c r="G72" s="22" t="s">
        <v>68</v>
      </c>
      <c r="H72" s="74"/>
      <c r="I72" s="72" t="s">
        <v>42</v>
      </c>
      <c r="J72" s="99"/>
      <c r="K72" s="131" t="s">
        <v>759</v>
      </c>
      <c r="L72" s="159"/>
      <c r="M72" s="159"/>
      <c r="N72" s="159"/>
      <c r="O72" s="159"/>
      <c r="P72" s="159"/>
      <c r="Q72" s="159"/>
      <c r="R72" s="159"/>
      <c r="S72" s="159"/>
      <c r="T72" s="159"/>
      <c r="U72" s="96">
        <v>1</v>
      </c>
      <c r="V72" s="95"/>
      <c r="X72" s="400" t="s">
        <v>370</v>
      </c>
      <c r="Y72" s="387" t="s">
        <v>1949</v>
      </c>
      <c r="Z72" s="68" t="s">
        <v>36</v>
      </c>
      <c r="AA72" s="69">
        <f t="shared" si="40"/>
        <v>2</v>
      </c>
      <c r="AB72" s="69">
        <f t="shared" si="41"/>
        <v>4</v>
      </c>
      <c r="AC72" s="22"/>
      <c r="AD72" s="22" t="s">
        <v>68</v>
      </c>
      <c r="AE72" s="22"/>
      <c r="AF72" s="118"/>
      <c r="AG72" s="23"/>
      <c r="AH72" s="23" t="s">
        <v>269</v>
      </c>
      <c r="AI72" s="169"/>
      <c r="AJ72" s="169"/>
      <c r="AK72" s="155"/>
      <c r="AL72" s="169"/>
      <c r="AM72" s="169"/>
      <c r="AN72" s="169"/>
      <c r="AO72" s="84">
        <v>1</v>
      </c>
      <c r="AP72" s="169"/>
      <c r="AQ72" s="86">
        <v>1</v>
      </c>
      <c r="AR72" s="96">
        <v>1</v>
      </c>
      <c r="AS72" s="95"/>
      <c r="AU72" s="283" t="s">
        <v>218</v>
      </c>
      <c r="AV72" s="387" t="s">
        <v>779</v>
      </c>
      <c r="AW72" s="68" t="s">
        <v>29</v>
      </c>
      <c r="AX72" s="69">
        <f t="shared" ref="AX72:AX78" si="44">0.5*(BF72+BG72+BH72)+BI72+BK72+2*(BL72+BM72)</f>
        <v>1.5</v>
      </c>
      <c r="AY72" s="69">
        <f t="shared" ref="AY72:AY78" si="45">BF72*0.5+BG72*0.5+BH72*0.5+BI72+BJ72+BK72+2*(BL72+BM72+BN72)</f>
        <v>3.5</v>
      </c>
      <c r="AZ72" s="103"/>
      <c r="BA72" s="22" t="s">
        <v>45</v>
      </c>
      <c r="BB72" s="232"/>
      <c r="BC72" s="103"/>
      <c r="BD72" s="73"/>
      <c r="BE72" s="23" t="s">
        <v>780</v>
      </c>
      <c r="BF72" s="302"/>
      <c r="BG72" s="84">
        <v>1</v>
      </c>
      <c r="BH72" s="302"/>
      <c r="BI72" s="84">
        <v>1</v>
      </c>
      <c r="BJ72" s="302"/>
      <c r="BK72" s="302"/>
      <c r="BL72" s="302"/>
      <c r="BM72" s="302"/>
      <c r="BN72" s="234">
        <v>1</v>
      </c>
      <c r="BO72" s="76">
        <v>1</v>
      </c>
      <c r="BQ72" s="108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O72" s="239" t="s">
        <v>173</v>
      </c>
      <c r="CP72" s="267" t="s">
        <v>586</v>
      </c>
      <c r="CQ72" s="102" t="s">
        <v>29</v>
      </c>
      <c r="CR72" s="102">
        <f>0.5*(CZ72+DA72+DB72)+DC72+DE72+2*(DF72+DG72)</f>
        <v>0</v>
      </c>
      <c r="CS72" s="102">
        <f>CZ72*0.5+DA72*0.5+DB72*0.5+DC72+DD72+DE72+2*(DF72+DG72+DH72)</f>
        <v>0</v>
      </c>
      <c r="CT72" s="131"/>
      <c r="CU72" s="22" t="s">
        <v>45</v>
      </c>
      <c r="CV72" s="131"/>
      <c r="CW72" s="72" t="s">
        <v>42</v>
      </c>
      <c r="CX72" s="131"/>
      <c r="CY72" s="178"/>
      <c r="CZ72" s="314"/>
      <c r="DA72" s="314"/>
      <c r="DB72" s="314"/>
      <c r="DC72" s="314"/>
      <c r="DD72" s="314"/>
      <c r="DE72" s="314"/>
      <c r="DF72" s="314"/>
      <c r="DG72" s="314"/>
      <c r="DH72" s="314"/>
      <c r="DI72" s="133">
        <v>1</v>
      </c>
      <c r="DJ72" s="131"/>
    </row>
    <row r="73" spans="1:114" s="62" customFormat="1" ht="175.2" outlineLevel="1" thickTop="1" thickBot="1" x14ac:dyDescent="0.35">
      <c r="A73" s="97" t="s">
        <v>52</v>
      </c>
      <c r="B73" s="293" t="s">
        <v>1950</v>
      </c>
      <c r="C73" s="68" t="s">
        <v>36</v>
      </c>
      <c r="D73" s="170">
        <f t="shared" si="32"/>
        <v>0</v>
      </c>
      <c r="E73" s="170">
        <f t="shared" si="33"/>
        <v>0</v>
      </c>
      <c r="F73" s="734"/>
      <c r="G73" s="734" t="s">
        <v>63</v>
      </c>
      <c r="H73" s="734"/>
      <c r="I73" s="72" t="s">
        <v>42</v>
      </c>
      <c r="J73" s="735"/>
      <c r="K73" s="238" t="s">
        <v>1951</v>
      </c>
      <c r="L73" s="419"/>
      <c r="M73" s="419"/>
      <c r="N73" s="419"/>
      <c r="O73" s="419"/>
      <c r="P73" s="155"/>
      <c r="Q73" s="419"/>
      <c r="R73" s="419"/>
      <c r="S73" s="419"/>
      <c r="T73" s="419"/>
      <c r="U73" s="96">
        <v>1</v>
      </c>
      <c r="V73" s="95"/>
      <c r="W73" s="29"/>
      <c r="X73" s="400" t="s">
        <v>370</v>
      </c>
      <c r="Y73" s="387" t="s">
        <v>1952</v>
      </c>
      <c r="Z73" s="68" t="s">
        <v>36</v>
      </c>
      <c r="AA73" s="69">
        <f t="shared" si="40"/>
        <v>2</v>
      </c>
      <c r="AB73" s="69">
        <f t="shared" si="41"/>
        <v>4</v>
      </c>
      <c r="AC73" s="82"/>
      <c r="AD73" s="22" t="s">
        <v>45</v>
      </c>
      <c r="AE73" s="22"/>
      <c r="AF73" s="118"/>
      <c r="AG73" s="23"/>
      <c r="AH73" s="205" t="s">
        <v>588</v>
      </c>
      <c r="AI73" s="169"/>
      <c r="AJ73" s="169"/>
      <c r="AK73" s="155"/>
      <c r="AL73" s="84">
        <v>2</v>
      </c>
      <c r="AM73" s="169"/>
      <c r="AN73" s="169"/>
      <c r="AO73" s="169"/>
      <c r="AP73" s="169"/>
      <c r="AQ73" s="86">
        <v>1</v>
      </c>
      <c r="AR73" s="96">
        <v>1</v>
      </c>
      <c r="AS73" s="95"/>
      <c r="AT73" s="29"/>
      <c r="AU73" s="283" t="s">
        <v>218</v>
      </c>
      <c r="AV73" s="117" t="s">
        <v>788</v>
      </c>
      <c r="AW73" s="68" t="s">
        <v>29</v>
      </c>
      <c r="AX73" s="69">
        <f t="shared" si="44"/>
        <v>0</v>
      </c>
      <c r="AY73" s="69">
        <f t="shared" si="45"/>
        <v>0</v>
      </c>
      <c r="AZ73" s="82"/>
      <c r="BA73" s="22" t="s">
        <v>68</v>
      </c>
      <c r="BB73" s="106"/>
      <c r="BC73" s="119" t="s">
        <v>42</v>
      </c>
      <c r="BD73" s="187"/>
      <c r="BE73" s="22" t="s">
        <v>757</v>
      </c>
      <c r="BF73" s="160"/>
      <c r="BG73" s="160"/>
      <c r="BH73" s="160"/>
      <c r="BI73" s="160"/>
      <c r="BJ73" s="160"/>
      <c r="BK73" s="155"/>
      <c r="BL73" s="160"/>
      <c r="BM73" s="160"/>
      <c r="BN73" s="155"/>
      <c r="BO73" s="76">
        <v>1</v>
      </c>
      <c r="BP73" s="107"/>
      <c r="BQ73" s="108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O73" s="239" t="s">
        <v>173</v>
      </c>
      <c r="CP73" s="267" t="s">
        <v>594</v>
      </c>
      <c r="CQ73" s="102" t="s">
        <v>29</v>
      </c>
      <c r="CR73" s="102">
        <f>0.5*(CZ73+DA73+DB73)+DC73+DE73+2*(DF73+DG73)</f>
        <v>3</v>
      </c>
      <c r="CS73" s="102">
        <f>CZ73*0.5+DA73*0.5+DB73*0.5+DC73+DD73+DE73+2*(DF73+DG73+DH73)</f>
        <v>5</v>
      </c>
      <c r="CT73" s="131"/>
      <c r="CU73" s="22" t="s">
        <v>68</v>
      </c>
      <c r="CV73" s="131"/>
      <c r="CW73" s="72" t="s">
        <v>42</v>
      </c>
      <c r="CX73" s="131"/>
      <c r="CY73" s="131" t="s">
        <v>595</v>
      </c>
      <c r="CZ73" s="314"/>
      <c r="DA73" s="314"/>
      <c r="DB73" s="314"/>
      <c r="DC73" s="626">
        <v>3</v>
      </c>
      <c r="DD73" s="86">
        <v>2</v>
      </c>
      <c r="DE73" s="627"/>
      <c r="DF73" s="314"/>
      <c r="DG73" s="314"/>
      <c r="DH73" s="314"/>
      <c r="DI73" s="133">
        <v>1</v>
      </c>
      <c r="DJ73" s="131"/>
    </row>
    <row r="74" spans="1:114" s="62" customFormat="1" ht="257.25" customHeight="1" outlineLevel="1" thickTop="1" thickBot="1" x14ac:dyDescent="0.35">
      <c r="A74" s="97" t="s">
        <v>52</v>
      </c>
      <c r="B74" s="387" t="s">
        <v>466</v>
      </c>
      <c r="C74" s="102" t="s">
        <v>36</v>
      </c>
      <c r="D74" s="69">
        <f t="shared" si="32"/>
        <v>0</v>
      </c>
      <c r="E74" s="69">
        <f t="shared" si="33"/>
        <v>0</v>
      </c>
      <c r="F74" s="82"/>
      <c r="G74" s="22" t="s">
        <v>63</v>
      </c>
      <c r="H74" s="105"/>
      <c r="I74" s="225"/>
      <c r="J74" s="187"/>
      <c r="K74" s="140" t="s">
        <v>467</v>
      </c>
      <c r="L74" s="302"/>
      <c r="M74" s="302"/>
      <c r="N74" s="302"/>
      <c r="O74" s="302"/>
      <c r="P74" s="302"/>
      <c r="Q74" s="302"/>
      <c r="R74" s="302"/>
      <c r="S74" s="302"/>
      <c r="T74" s="302"/>
      <c r="U74" s="96">
        <v>1</v>
      </c>
      <c r="V74" s="95"/>
      <c r="W74" s="29"/>
      <c r="X74" s="400" t="s">
        <v>370</v>
      </c>
      <c r="Y74" s="117" t="s">
        <v>1953</v>
      </c>
      <c r="Z74" s="68" t="s">
        <v>93</v>
      </c>
      <c r="AA74" s="69">
        <f t="shared" si="40"/>
        <v>4</v>
      </c>
      <c r="AB74" s="69">
        <f t="shared" si="41"/>
        <v>4</v>
      </c>
      <c r="AC74" s="103"/>
      <c r="AD74" s="22" t="s">
        <v>68</v>
      </c>
      <c r="AE74" s="23"/>
      <c r="AF74" s="103"/>
      <c r="AG74" s="172"/>
      <c r="AH74" s="172" t="s">
        <v>57</v>
      </c>
      <c r="AI74" s="302"/>
      <c r="AJ74" s="302"/>
      <c r="AK74" s="144"/>
      <c r="AL74" s="302"/>
      <c r="AM74" s="302"/>
      <c r="AN74" s="84">
        <v>2</v>
      </c>
      <c r="AO74" s="302"/>
      <c r="AP74" s="86">
        <v>1</v>
      </c>
      <c r="AQ74" s="302"/>
      <c r="AR74" s="96">
        <v>1</v>
      </c>
      <c r="AS74" s="95"/>
      <c r="AT74" s="29"/>
      <c r="AU74" s="283" t="s">
        <v>218</v>
      </c>
      <c r="AV74" s="387" t="s">
        <v>793</v>
      </c>
      <c r="AW74" s="68" t="s">
        <v>29</v>
      </c>
      <c r="AX74" s="69">
        <f t="shared" si="44"/>
        <v>4</v>
      </c>
      <c r="AY74" s="69">
        <f t="shared" si="45"/>
        <v>4</v>
      </c>
      <c r="AZ74" s="103"/>
      <c r="BA74" s="322" t="s">
        <v>45</v>
      </c>
      <c r="BB74" s="232"/>
      <c r="BC74" s="103"/>
      <c r="BD74" s="73"/>
      <c r="BE74" s="23" t="s">
        <v>57</v>
      </c>
      <c r="BF74" s="302"/>
      <c r="BG74" s="302"/>
      <c r="BH74" s="302"/>
      <c r="BI74" s="302"/>
      <c r="BJ74" s="302"/>
      <c r="BK74" s="302"/>
      <c r="BL74" s="85">
        <v>2</v>
      </c>
      <c r="BM74" s="302"/>
      <c r="BN74" s="302"/>
      <c r="BO74" s="76">
        <v>1</v>
      </c>
      <c r="BP74" s="107"/>
      <c r="BQ74" s="108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114" s="62" customFormat="1" ht="195" customHeight="1" outlineLevel="1" thickTop="1" thickBot="1" x14ac:dyDescent="0.3">
      <c r="A75" s="97" t="s">
        <v>52</v>
      </c>
      <c r="B75" s="138" t="s">
        <v>1954</v>
      </c>
      <c r="C75" s="68" t="s">
        <v>36</v>
      </c>
      <c r="D75" s="69">
        <f t="shared" ref="D75:D80" si="46">0.5*(L75+M75+N75)+O75+Q75+2*(R75+S75)</f>
        <v>0</v>
      </c>
      <c r="E75" s="69">
        <f t="shared" ref="E75:E80" si="47">L75*0.5+M75*0.5+N75*0.5+O75+P75+Q75+2*(R75+S75+T75)</f>
        <v>0</v>
      </c>
      <c r="F75" s="131"/>
      <c r="G75" s="225" t="s">
        <v>63</v>
      </c>
      <c r="H75" s="225"/>
      <c r="I75" s="225"/>
      <c r="J75" s="131"/>
      <c r="K75" s="131" t="s">
        <v>1955</v>
      </c>
      <c r="L75" s="403"/>
      <c r="M75" s="403"/>
      <c r="N75" s="403"/>
      <c r="O75" s="403"/>
      <c r="P75" s="403"/>
      <c r="Q75" s="403"/>
      <c r="R75" s="403"/>
      <c r="S75" s="403"/>
      <c r="T75" s="403"/>
      <c r="U75" s="96">
        <v>1</v>
      </c>
      <c r="V75" s="95"/>
      <c r="W75" s="108"/>
      <c r="AT75" s="29"/>
      <c r="AU75" s="283" t="s">
        <v>218</v>
      </c>
      <c r="AV75" s="387" t="s">
        <v>798</v>
      </c>
      <c r="AW75" s="68" t="s">
        <v>29</v>
      </c>
      <c r="AX75" s="69">
        <f t="shared" si="44"/>
        <v>2</v>
      </c>
      <c r="AY75" s="69">
        <f t="shared" si="45"/>
        <v>2</v>
      </c>
      <c r="AZ75" s="103"/>
      <c r="BA75" s="22" t="s">
        <v>45</v>
      </c>
      <c r="BB75" s="232"/>
      <c r="BC75" s="119" t="s">
        <v>42</v>
      </c>
      <c r="BD75" s="73"/>
      <c r="BE75" s="23" t="s">
        <v>57</v>
      </c>
      <c r="BF75" s="155"/>
      <c r="BG75" s="155"/>
      <c r="BH75" s="155"/>
      <c r="BI75" s="155"/>
      <c r="BJ75" s="155"/>
      <c r="BK75" s="155"/>
      <c r="BL75" s="84">
        <v>1</v>
      </c>
      <c r="BM75" s="155"/>
      <c r="BN75" s="155"/>
      <c r="BO75" s="76">
        <v>1</v>
      </c>
      <c r="BP75" s="77"/>
      <c r="BQ75" s="29"/>
    </row>
    <row r="76" spans="1:114" s="62" customFormat="1" ht="178.95" customHeight="1" outlineLevel="1" thickTop="1" thickBot="1" x14ac:dyDescent="0.3">
      <c r="A76" s="97" t="s">
        <v>52</v>
      </c>
      <c r="B76" s="117" t="s">
        <v>1956</v>
      </c>
      <c r="C76" s="68" t="s">
        <v>36</v>
      </c>
      <c r="D76" s="69">
        <f t="shared" si="46"/>
        <v>0</v>
      </c>
      <c r="E76" s="69">
        <f t="shared" si="47"/>
        <v>0</v>
      </c>
      <c r="F76" s="22"/>
      <c r="G76" s="22" t="s">
        <v>63</v>
      </c>
      <c r="H76" s="118"/>
      <c r="I76" s="70"/>
      <c r="J76" s="173"/>
      <c r="K76" s="173" t="s">
        <v>528</v>
      </c>
      <c r="L76" s="155"/>
      <c r="M76" s="155"/>
      <c r="N76" s="155"/>
      <c r="O76" s="155"/>
      <c r="P76" s="155"/>
      <c r="Q76" s="155"/>
      <c r="R76" s="155"/>
      <c r="S76" s="155"/>
      <c r="T76" s="155"/>
      <c r="U76" s="96">
        <v>1</v>
      </c>
      <c r="V76" s="95"/>
      <c r="W76" s="108"/>
      <c r="AU76" s="283" t="s">
        <v>218</v>
      </c>
      <c r="AV76" s="116" t="s">
        <v>802</v>
      </c>
      <c r="AW76" s="68" t="s">
        <v>36</v>
      </c>
      <c r="AX76" s="69">
        <f t="shared" si="44"/>
        <v>7</v>
      </c>
      <c r="AY76" s="69">
        <f t="shared" si="45"/>
        <v>9</v>
      </c>
      <c r="AZ76" s="103"/>
      <c r="BA76" s="22" t="s">
        <v>68</v>
      </c>
      <c r="BB76" s="748" t="s">
        <v>803</v>
      </c>
      <c r="BC76" s="748"/>
      <c r="BD76" s="73"/>
      <c r="BE76" s="23" t="s">
        <v>804</v>
      </c>
      <c r="BF76" s="160"/>
      <c r="BG76" s="155"/>
      <c r="BH76" s="155"/>
      <c r="BI76" s="84">
        <v>1</v>
      </c>
      <c r="BJ76" s="155"/>
      <c r="BK76" s="155"/>
      <c r="BL76" s="84">
        <v>3</v>
      </c>
      <c r="BM76" s="155"/>
      <c r="BN76" s="86">
        <v>1</v>
      </c>
      <c r="BO76" s="76">
        <v>1</v>
      </c>
      <c r="BP76" s="208"/>
      <c r="BQ76" s="29"/>
    </row>
    <row r="77" spans="1:114" s="62" customFormat="1" ht="198" customHeight="1" outlineLevel="1" thickTop="1" thickBot="1" x14ac:dyDescent="0.3">
      <c r="A77" s="97" t="s">
        <v>52</v>
      </c>
      <c r="B77" s="668" t="s">
        <v>1957</v>
      </c>
      <c r="C77" s="68" t="s">
        <v>36</v>
      </c>
      <c r="D77" s="69">
        <f t="shared" si="46"/>
        <v>7</v>
      </c>
      <c r="E77" s="69">
        <f t="shared" si="47"/>
        <v>9</v>
      </c>
      <c r="F77" s="1878" t="s">
        <v>1958</v>
      </c>
      <c r="G77" s="1879"/>
      <c r="H77" s="1879"/>
      <c r="I77" s="1879"/>
      <c r="J77" s="1879"/>
      <c r="K77" s="1880"/>
      <c r="L77" s="1233">
        <v>1</v>
      </c>
      <c r="M77" s="1233">
        <v>1</v>
      </c>
      <c r="N77" s="160"/>
      <c r="O77" s="84">
        <v>4</v>
      </c>
      <c r="P77" s="160"/>
      <c r="Q77" s="160"/>
      <c r="R77" s="84">
        <v>1</v>
      </c>
      <c r="S77" s="160"/>
      <c r="T77" s="86">
        <v>1</v>
      </c>
      <c r="U77" s="96">
        <v>1</v>
      </c>
      <c r="V77" s="95"/>
      <c r="W77" s="108"/>
      <c r="AT77" s="108"/>
      <c r="AU77" s="283" t="s">
        <v>218</v>
      </c>
      <c r="AV77" s="387" t="s">
        <v>1959</v>
      </c>
      <c r="AW77" s="68" t="s">
        <v>36</v>
      </c>
      <c r="AX77" s="69">
        <f t="shared" si="44"/>
        <v>0</v>
      </c>
      <c r="AY77" s="69">
        <f t="shared" si="45"/>
        <v>1</v>
      </c>
      <c r="AZ77" s="187"/>
      <c r="BA77" s="665" t="s">
        <v>77</v>
      </c>
      <c r="BB77" s="201" t="s">
        <v>280</v>
      </c>
      <c r="BC77" s="187"/>
      <c r="BD77" s="187"/>
      <c r="BE77" s="23" t="s">
        <v>1960</v>
      </c>
      <c r="BF77" s="155"/>
      <c r="BG77" s="155"/>
      <c r="BH77" s="155"/>
      <c r="BI77" s="155"/>
      <c r="BJ77" s="86">
        <v>1</v>
      </c>
      <c r="BK77" s="155"/>
      <c r="BL77" s="155"/>
      <c r="BM77" s="155"/>
      <c r="BN77" s="155"/>
      <c r="BO77" s="76">
        <v>1</v>
      </c>
      <c r="BP77" s="22"/>
      <c r="BQ77" s="29"/>
    </row>
    <row r="78" spans="1:114" s="62" customFormat="1" ht="217.2" customHeight="1" outlineLevel="1" thickTop="1" thickBot="1" x14ac:dyDescent="0.3">
      <c r="A78" s="97" t="s">
        <v>52</v>
      </c>
      <c r="B78" s="387" t="s">
        <v>1961</v>
      </c>
      <c r="C78" s="68" t="s">
        <v>36</v>
      </c>
      <c r="D78" s="69">
        <f t="shared" si="46"/>
        <v>3.5</v>
      </c>
      <c r="E78" s="69">
        <f t="shared" si="47"/>
        <v>5.5</v>
      </c>
      <c r="F78" s="22"/>
      <c r="G78" s="22" t="s">
        <v>63</v>
      </c>
      <c r="H78" s="118"/>
      <c r="I78" s="118"/>
      <c r="J78" s="173"/>
      <c r="K78" s="140" t="s">
        <v>3</v>
      </c>
      <c r="L78" s="84">
        <v>1</v>
      </c>
      <c r="M78" s="155"/>
      <c r="N78" s="155"/>
      <c r="O78" s="84">
        <v>1</v>
      </c>
      <c r="P78" s="155"/>
      <c r="Q78" s="155"/>
      <c r="R78" s="84">
        <v>1</v>
      </c>
      <c r="S78" s="360"/>
      <c r="T78" s="86">
        <v>1</v>
      </c>
      <c r="U78" s="96">
        <v>1</v>
      </c>
      <c r="V78" s="95"/>
      <c r="AT78" s="108"/>
      <c r="AU78" s="283" t="s">
        <v>218</v>
      </c>
      <c r="AV78" s="117" t="s">
        <v>805</v>
      </c>
      <c r="AW78" s="68" t="s">
        <v>36</v>
      </c>
      <c r="AX78" s="69">
        <f t="shared" si="44"/>
        <v>1</v>
      </c>
      <c r="AY78" s="69">
        <f t="shared" si="45"/>
        <v>3</v>
      </c>
      <c r="AZ78" s="82"/>
      <c r="BA78" s="22" t="s">
        <v>45</v>
      </c>
      <c r="BB78" s="104"/>
      <c r="BC78" s="72" t="s">
        <v>42</v>
      </c>
      <c r="BD78" s="173"/>
      <c r="BE78" s="173" t="s">
        <v>806</v>
      </c>
      <c r="BF78" s="160"/>
      <c r="BG78" s="160"/>
      <c r="BH78" s="160"/>
      <c r="BI78" s="85">
        <v>1</v>
      </c>
      <c r="BJ78" s="160"/>
      <c r="BK78" s="160"/>
      <c r="BL78" s="160"/>
      <c r="BM78" s="160"/>
      <c r="BN78" s="86">
        <v>1</v>
      </c>
      <c r="BO78" s="228">
        <v>1</v>
      </c>
      <c r="BP78" s="281"/>
      <c r="BQ78" s="108"/>
    </row>
    <row r="79" spans="1:114" s="62" customFormat="1" ht="201" customHeight="1" outlineLevel="1" thickTop="1" x14ac:dyDescent="0.4">
      <c r="A79" s="97" t="s">
        <v>52</v>
      </c>
      <c r="B79" s="117" t="s">
        <v>1962</v>
      </c>
      <c r="C79" s="68" t="s">
        <v>93</v>
      </c>
      <c r="D79" s="69">
        <f t="shared" si="46"/>
        <v>2</v>
      </c>
      <c r="E79" s="69">
        <f t="shared" si="47"/>
        <v>4</v>
      </c>
      <c r="F79" s="82"/>
      <c r="G79" s="22" t="s">
        <v>68</v>
      </c>
      <c r="H79" s="749" t="s">
        <v>800</v>
      </c>
      <c r="I79" s="22"/>
      <c r="J79" s="172"/>
      <c r="K79" s="23" t="s">
        <v>1963</v>
      </c>
      <c r="L79" s="302"/>
      <c r="M79" s="302"/>
      <c r="N79" s="144"/>
      <c r="O79" s="302"/>
      <c r="P79" s="302"/>
      <c r="Q79" s="302"/>
      <c r="R79" s="84">
        <v>1</v>
      </c>
      <c r="S79" s="302"/>
      <c r="T79" s="978">
        <v>1</v>
      </c>
      <c r="U79" s="96">
        <v>1</v>
      </c>
      <c r="V79" s="95"/>
      <c r="W79" s="108"/>
      <c r="AU79" s="283" t="s">
        <v>218</v>
      </c>
      <c r="AV79" s="130" t="s">
        <v>1964</v>
      </c>
      <c r="AW79" s="68" t="s">
        <v>36</v>
      </c>
      <c r="AX79" s="69">
        <f>0.5*(BF79+BG79+BH79)+BI79+BK79+2*(BL79+BM79)</f>
        <v>3</v>
      </c>
      <c r="AY79" s="69">
        <f>BF79*0.5+BG79*0.5+BH79*0.5+BI79+BJ79+BK79+2*(BL79+BM79+BN79)</f>
        <v>3</v>
      </c>
      <c r="AZ79" s="99"/>
      <c r="BA79" s="22" t="s">
        <v>45</v>
      </c>
      <c r="BB79" s="99"/>
      <c r="BC79" s="99"/>
      <c r="BD79" s="99"/>
      <c r="BE79" s="131" t="s">
        <v>811</v>
      </c>
      <c r="BF79" s="159"/>
      <c r="BG79" s="159"/>
      <c r="BH79" s="159"/>
      <c r="BI79" s="84">
        <v>1</v>
      </c>
      <c r="BJ79" s="159"/>
      <c r="BK79" s="159"/>
      <c r="BL79" s="84">
        <v>1</v>
      </c>
      <c r="BM79" s="159"/>
      <c r="BN79" s="159"/>
      <c r="BO79" s="100">
        <v>1</v>
      </c>
      <c r="BP79" s="99"/>
    </row>
    <row r="80" spans="1:114" s="62" customFormat="1" ht="157.94999999999999" customHeight="1" outlineLevel="1" x14ac:dyDescent="0.25">
      <c r="A80" s="97" t="s">
        <v>52</v>
      </c>
      <c r="B80" s="117" t="s">
        <v>1965</v>
      </c>
      <c r="C80" s="68" t="s">
        <v>93</v>
      </c>
      <c r="D80" s="69">
        <f t="shared" si="46"/>
        <v>2</v>
      </c>
      <c r="E80" s="69">
        <f t="shared" si="47"/>
        <v>2</v>
      </c>
      <c r="F80" s="1749" t="s">
        <v>1966</v>
      </c>
      <c r="G80" s="1750"/>
      <c r="H80" s="1750"/>
      <c r="I80" s="1750"/>
      <c r="J80" s="1750"/>
      <c r="K80" s="1751"/>
      <c r="L80" s="302"/>
      <c r="M80" s="302"/>
      <c r="N80" s="144"/>
      <c r="O80" s="84">
        <v>2</v>
      </c>
      <c r="P80" s="301"/>
      <c r="Q80" s="301"/>
      <c r="R80" s="144"/>
      <c r="S80" s="1232"/>
      <c r="T80" s="144"/>
      <c r="U80" s="96">
        <v>1</v>
      </c>
      <c r="V80" s="95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R80" s="58"/>
    </row>
    <row r="81" spans="1:114" s="62" customFormat="1" ht="198.75" customHeight="1" outlineLevel="1" x14ac:dyDescent="0.25"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58"/>
    </row>
    <row r="82" spans="1:114" s="62" customFormat="1" ht="17.399999999999999" outlineLevel="1" x14ac:dyDescent="0.25"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R82" s="58"/>
    </row>
    <row r="83" spans="1:114" s="62" customFormat="1" ht="17.399999999999999" outlineLevel="1" x14ac:dyDescent="0.25">
      <c r="A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R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s="62" customFormat="1" ht="17.399999999999999" outlineLevel="1" x14ac:dyDescent="0.25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s="62" customFormat="1" ht="17.399999999999999" outlineLevel="1" x14ac:dyDescent="0.25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s="62" customFormat="1" ht="17.399999999999999" outlineLevel="1" x14ac:dyDescent="0.25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399999999999999" outlineLevel="1" x14ac:dyDescent="0.25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62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7.399999999999999" outlineLevel="1" x14ac:dyDescent="0.25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399999999999999" outlineLevel="1" x14ac:dyDescent="0.25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S89" s="108"/>
      <c r="BT89" s="108"/>
      <c r="BU89" s="108"/>
      <c r="BV89" s="108"/>
      <c r="BW89" s="108"/>
      <c r="BX89" s="108"/>
      <c r="BY89" s="108"/>
      <c r="BZ89" s="108"/>
      <c r="CA89" s="108"/>
      <c r="CB89" s="108"/>
      <c r="CC89" s="108"/>
      <c r="CD89" s="108"/>
      <c r="CE89" s="108"/>
      <c r="CF89" s="108"/>
      <c r="CG89" s="108"/>
      <c r="CH89" s="108"/>
      <c r="CI89" s="108"/>
      <c r="CJ89" s="108"/>
      <c r="CK89" s="108"/>
      <c r="CL89" s="108"/>
      <c r="CM89" s="108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399999999999999" outlineLevel="1" x14ac:dyDescent="0.25">
      <c r="A90" s="108"/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 s="108"/>
      <c r="BT90" s="62"/>
      <c r="BU90" s="62"/>
      <c r="BV90" s="62"/>
      <c r="BW90" s="62"/>
      <c r="BX90" s="62"/>
      <c r="BZ90" s="62"/>
      <c r="CA90" s="62"/>
      <c r="CB90" s="62"/>
      <c r="CC90" s="62"/>
      <c r="CD90" s="62"/>
      <c r="CE90" s="62"/>
      <c r="CF90" s="62"/>
      <c r="CG90" s="62"/>
      <c r="CH90" s="62"/>
      <c r="CI90" s="62"/>
      <c r="CJ90" s="62"/>
      <c r="CK90" s="62"/>
      <c r="CL90" s="62"/>
      <c r="CM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41" customHeight="1" outlineLevel="1" x14ac:dyDescent="0.25">
      <c r="A91" s="108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 s="108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7.399999999999999" outlineLevel="1" x14ac:dyDescent="0.25">
      <c r="A92" s="108"/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108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399999999999999" outlineLevel="1" x14ac:dyDescent="0.25">
      <c r="A93" s="108"/>
      <c r="B93" s="108"/>
      <c r="C93" s="108"/>
      <c r="D93" s="108"/>
      <c r="E93" s="108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80.75" customHeight="1" outlineLevel="1" x14ac:dyDescent="0.25">
      <c r="A94" s="108"/>
      <c r="B94" s="108"/>
      <c r="C94" s="108"/>
      <c r="D94" s="108"/>
      <c r="E94" s="108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29" customHeight="1" outlineLevel="1" x14ac:dyDescent="0.25">
      <c r="A95" s="108"/>
      <c r="B95" s="108"/>
      <c r="C95" s="108"/>
      <c r="D95" s="108"/>
      <c r="E95" s="108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399999999999999" outlineLevel="1" x14ac:dyDescent="0.25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ht="17.399999999999999" outlineLevel="1" x14ac:dyDescent="0.25">
      <c r="A97" s="108"/>
      <c r="B97" s="108"/>
      <c r="C97" s="108"/>
      <c r="D97" s="635"/>
      <c r="E97" s="635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W97" s="62"/>
      <c r="AX97" s="62"/>
      <c r="AY97" s="62"/>
      <c r="AZ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108"/>
      <c r="BR97" s="291"/>
      <c r="BT97" s="62"/>
      <c r="BU97" s="62"/>
      <c r="BV97" s="62"/>
      <c r="BW97" s="62"/>
      <c r="BX97" s="62"/>
      <c r="BZ97" s="62"/>
      <c r="CA97" s="62"/>
      <c r="CB97" s="62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</row>
    <row r="98" spans="1:114" ht="17.399999999999999" outlineLevel="1" x14ac:dyDescent="0.25">
      <c r="A98" s="108"/>
      <c r="B98" s="108"/>
      <c r="C98" s="108"/>
      <c r="D98" s="635"/>
      <c r="E98" s="635"/>
      <c r="F98" s="108"/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108"/>
      <c r="AT98" s="108"/>
      <c r="AU98" s="108"/>
      <c r="AW98" s="62"/>
      <c r="AX98" s="62"/>
      <c r="AY98" s="62"/>
      <c r="AZ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108"/>
      <c r="BR98" s="291"/>
      <c r="BT98" s="62"/>
      <c r="BU98" s="62"/>
      <c r="BV98" s="62"/>
      <c r="BW98" s="62"/>
      <c r="BX98" s="62"/>
      <c r="BZ98" s="62"/>
      <c r="CA98" s="62"/>
      <c r="CB98" s="62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</row>
    <row r="99" spans="1:114" ht="17.399999999999999" outlineLevel="1" x14ac:dyDescent="0.25">
      <c r="A99" s="108"/>
      <c r="B99" s="108"/>
      <c r="C99" s="108"/>
      <c r="D99" s="635"/>
      <c r="E99" s="635"/>
      <c r="F99" s="108"/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2"/>
      <c r="AS99" s="108"/>
      <c r="AT99" s="36"/>
      <c r="AU99" s="108"/>
      <c r="AW99" s="62"/>
      <c r="AX99" s="62"/>
      <c r="AY99" s="62"/>
      <c r="AZ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108"/>
      <c r="BR99" s="291"/>
      <c r="BT99" s="62"/>
      <c r="BU99" s="62"/>
      <c r="BV99" s="62"/>
      <c r="BW99" s="62"/>
      <c r="BX99" s="62"/>
      <c r="BZ99" s="62"/>
      <c r="CA99" s="62"/>
      <c r="CB99" s="62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</row>
    <row r="100" spans="1:114" s="32" customFormat="1" ht="17.399999999999999" x14ac:dyDescent="0.25">
      <c r="D100" s="450"/>
      <c r="E100" s="450"/>
      <c r="W100" s="108"/>
      <c r="AA100" s="450"/>
      <c r="AB100" s="450"/>
      <c r="AT100" s="29"/>
      <c r="AW100" s="450"/>
      <c r="AX100" s="450"/>
      <c r="BQ100" s="59"/>
      <c r="CN100" s="29"/>
    </row>
    <row r="101" spans="1:114" s="62" customFormat="1" ht="48.6" customHeight="1" x14ac:dyDescent="0.3">
      <c r="A101" s="38" t="s">
        <v>148</v>
      </c>
      <c r="B101" s="39" t="s">
        <v>812</v>
      </c>
      <c r="C101" s="535" t="s">
        <v>29</v>
      </c>
      <c r="D101" s="41">
        <f t="shared" ref="D101:D113" si="48">0.5*(L101+M101+N101)+O101+Q101+2*(R101+S101)</f>
        <v>12</v>
      </c>
      <c r="E101" s="536">
        <f t="shared" ref="E101:E113" si="49">L101*0.5+M101*0.5+N101*0.5+O101+P101+Q101+2*(R101+S101+T101)</f>
        <v>18</v>
      </c>
      <c r="F101" s="43"/>
      <c r="G101" s="43"/>
      <c r="H101" s="43"/>
      <c r="I101" s="43"/>
      <c r="J101" s="43"/>
      <c r="K101" s="43"/>
      <c r="L101" s="44">
        <f>SUMIFS(L103:L125,C103:C125,C101)</f>
        <v>0</v>
      </c>
      <c r="M101" s="44">
        <f>SUMIFS(M103:M122,C103:C122,C101)</f>
        <v>0</v>
      </c>
      <c r="N101" s="44">
        <f>SUMIFS(N103:N122,C103:C122,C101)</f>
        <v>0</v>
      </c>
      <c r="O101" s="44">
        <f>SUMIFS(O103:O122,C103:C122,C101)</f>
        <v>0</v>
      </c>
      <c r="P101" s="44">
        <f>SUMIFS(P103:P122,C103:C122,C101)</f>
        <v>0</v>
      </c>
      <c r="Q101" s="44">
        <f>SUMIFS(Q103:Q122,C103:C122,C101)</f>
        <v>0</v>
      </c>
      <c r="R101" s="44">
        <f>SUMIFS(R103:R122,C103:C122,C101)</f>
        <v>6</v>
      </c>
      <c r="S101" s="44">
        <f>SUMIFS(S103:S122,C103:C122,C101)</f>
        <v>0</v>
      </c>
      <c r="T101" s="44">
        <f>SUMIFS(T103:T122,C103:C122,C101)</f>
        <v>3</v>
      </c>
      <c r="U101" s="45"/>
      <c r="V101" s="46">
        <f>SUM(U103:U129)</f>
        <v>11</v>
      </c>
      <c r="W101" s="29"/>
      <c r="X101" s="38" t="s">
        <v>148</v>
      </c>
      <c r="Y101" s="1213" t="s">
        <v>235</v>
      </c>
      <c r="Z101" s="535" t="s">
        <v>29</v>
      </c>
      <c r="AA101" s="41">
        <f t="shared" ref="AA101:AA103" si="50">0.5*(AI101+AJ101+AK101)+AL101+AN101+2*(AO101+AP101)</f>
        <v>3</v>
      </c>
      <c r="AB101" s="536">
        <f t="shared" ref="AB101:AB103" si="51">AI101*0.5+AJ101*0.5+AK101*0.5+AL101+AM101+AN101+2*(AO101+AP101+AQ101)</f>
        <v>3</v>
      </c>
      <c r="AC101" s="43"/>
      <c r="AD101" s="43"/>
      <c r="AE101" s="43"/>
      <c r="AF101" s="43"/>
      <c r="AG101" s="43"/>
      <c r="AH101" s="43"/>
      <c r="AI101" s="44">
        <f>SUMIFS(AI104:AI122,Z104:Z122,Z101)</f>
        <v>6</v>
      </c>
      <c r="AJ101" s="44">
        <f>SUMIFS(AJ104:AJ121,Z104:Z121,Z101)</f>
        <v>0</v>
      </c>
      <c r="AK101" s="44">
        <f>SUMIFS(AK104:AK121,Z104:Z121,Z101)</f>
        <v>0</v>
      </c>
      <c r="AL101" s="44">
        <f>SUMIFS(AL104:AL121,Z104:Z121,Z101)</f>
        <v>0</v>
      </c>
      <c r="AM101" s="44">
        <f>SUMIFS(AM104:AM121,Z104:Z121,Z101)</f>
        <v>0</v>
      </c>
      <c r="AN101" s="44">
        <f>SUMIFS(AN104:AN121,Z104:Z121,Z101)</f>
        <v>0</v>
      </c>
      <c r="AO101" s="44">
        <f>SUMIFS(AO104:AO121,Z104:Z121,Z101)</f>
        <v>0</v>
      </c>
      <c r="AP101" s="44">
        <f>SUMIFS(AP104:AP121,Z104:Z121,Z101)</f>
        <v>0</v>
      </c>
      <c r="AQ101" s="44">
        <f>SUMIFS(AQ104:AQ121,Z104:Z121,Z101)</f>
        <v>0</v>
      </c>
      <c r="AR101" s="45"/>
      <c r="AS101" s="46">
        <f>SUM(AR104:AR129)</f>
        <v>2</v>
      </c>
      <c r="AT101" s="29"/>
      <c r="AU101" s="38" t="s">
        <v>148</v>
      </c>
      <c r="AV101" s="39" t="s">
        <v>813</v>
      </c>
      <c r="AW101" s="535" t="s">
        <v>29</v>
      </c>
      <c r="AX101" s="41">
        <f t="shared" ref="AX101:AX114" si="52">0.5*(BF101+BG101+BH101)+BI101+BK101+2*(BL101+BM101)</f>
        <v>17</v>
      </c>
      <c r="AY101" s="536">
        <f t="shared" ref="AY101:AY114" si="53">BF101*0.5+BG101*0.5+BH101*0.5+BI101+BJ101+BK101+2*(BL101+BM101+BN101)</f>
        <v>19</v>
      </c>
      <c r="AZ101" s="43"/>
      <c r="BA101" s="43"/>
      <c r="BB101" s="43"/>
      <c r="BC101" s="43"/>
      <c r="BD101" s="43"/>
      <c r="BE101" s="43"/>
      <c r="BF101" s="44">
        <f>SUMIFS(BF103:BF126,AW103:AW126,AW101)</f>
        <v>2</v>
      </c>
      <c r="BG101" s="44">
        <f>SUMIFS(BG103:BG132,AW103:AW132,AW101)</f>
        <v>0</v>
      </c>
      <c r="BH101" s="44">
        <f>SUMIFS(BH103:BH132,AW103:AW132,AW101)</f>
        <v>0</v>
      </c>
      <c r="BI101" s="44">
        <f>SUMIFS(BI103:BI132,AW103:AW132,AW101)</f>
        <v>8</v>
      </c>
      <c r="BJ101" s="44">
        <f>SUMIFS(BJ103:BJ132,AW103:AW132,AW101)</f>
        <v>0</v>
      </c>
      <c r="BK101" s="44">
        <f>SUMIFS(BK103:BK132,AW103:AW132,AW101)</f>
        <v>0</v>
      </c>
      <c r="BL101" s="44">
        <f>SUMIFS(BL103:BL132,AW103:AW132,AW101)</f>
        <v>4</v>
      </c>
      <c r="BM101" s="44">
        <f>SUMIFS(BM103:BM132,AW103:AW132,AW101)</f>
        <v>0</v>
      </c>
      <c r="BN101" s="44">
        <f>SUMIFS(BN103:BN132,AW103:AW132,AW101)</f>
        <v>1</v>
      </c>
      <c r="BO101" s="45"/>
      <c r="BP101" s="46">
        <f>SUM(BO103:BO129)</f>
        <v>11</v>
      </c>
      <c r="BQ101" s="59"/>
      <c r="BR101" s="752" t="s">
        <v>1967</v>
      </c>
      <c r="BS101" s="56" t="s">
        <v>814</v>
      </c>
      <c r="BT101" s="535" t="s">
        <v>29</v>
      </c>
      <c r="BU101" s="41">
        <f t="shared" ref="BU101:BU111" si="54">0.5*(CC101+CD101+CE101)+CF101+CH101+2*(CI101+CJ101)</f>
        <v>0</v>
      </c>
      <c r="BV101" s="536">
        <f t="shared" ref="BV101:BV111" si="55">CC101*0.5+CD101*0.5+CE101*0.5+CF101+CG101+CH101+2*(CI101+CJ101+CK101)</f>
        <v>0</v>
      </c>
      <c r="BW101" s="43"/>
      <c r="BX101" s="43"/>
      <c r="BY101" s="43"/>
      <c r="BZ101" s="43"/>
      <c r="CA101" s="43"/>
      <c r="CB101" s="43"/>
      <c r="CC101" s="44"/>
      <c r="CD101" s="44"/>
      <c r="CE101" s="44"/>
      <c r="CF101" s="44"/>
      <c r="CG101" s="44"/>
      <c r="CH101" s="44"/>
      <c r="CI101" s="44"/>
      <c r="CJ101" s="44"/>
      <c r="CK101" s="44"/>
      <c r="CL101" s="45"/>
      <c r="CM101" s="46">
        <f>SUM(CL104:CL129)</f>
        <v>10</v>
      </c>
      <c r="CN101" s="59"/>
      <c r="CO101" s="753" t="s">
        <v>1968</v>
      </c>
      <c r="CP101" s="56"/>
      <c r="CQ101" s="535" t="s">
        <v>29</v>
      </c>
      <c r="CR101" s="41">
        <f t="shared" ref="CR101:CR102" si="56">0.5*(CZ101+DA101+DB101)+DC101+DE101+2*(DF101+DG101)</f>
        <v>0</v>
      </c>
      <c r="CS101" s="536">
        <f t="shared" ref="CS101:CS102" si="57">CZ101*0.5+DA101*0.5+DB101*0.5+DC101+DD101+DE101+2*(DF101+DG101+DH101)</f>
        <v>0</v>
      </c>
      <c r="CT101" s="43"/>
      <c r="CU101" s="43"/>
      <c r="CV101" s="43"/>
      <c r="CW101" s="43"/>
      <c r="CX101" s="43"/>
      <c r="CY101" s="43"/>
      <c r="CZ101" s="44">
        <f>SUMIFS(CZ103:CZ126,CQ103:CQ126,CQ101)</f>
        <v>0</v>
      </c>
      <c r="DA101" s="44">
        <f>SUMIFS(DA103:DA118,CQ103:CQ118,CQ101)</f>
        <v>0</v>
      </c>
      <c r="DB101" s="44">
        <f>SUMIFS(DB103:DB118,CQ103:CQ118,CQ101)</f>
        <v>0</v>
      </c>
      <c r="DC101" s="44">
        <f>SUMIFS(DC103:DC118,CQ103:CQ118,CQ101)</f>
        <v>0</v>
      </c>
      <c r="DD101" s="44">
        <f>SUMIFS(DD103:DD118,CQ103:CQ118,CQ101)</f>
        <v>0</v>
      </c>
      <c r="DE101" s="44">
        <f>SUMIFS(DE103:DE118,CQ103:CQ118,CQ101)</f>
        <v>0</v>
      </c>
      <c r="DF101" s="44">
        <f>SUMIFS(DF103:DF118,CQ103:CQ118,CQ101)</f>
        <v>0</v>
      </c>
      <c r="DG101" s="44">
        <f>SUMIFS(DG103:DG118,CQ103:CQ118,CQ101)</f>
        <v>0</v>
      </c>
      <c r="DH101" s="44">
        <f>SUMIFS(DH103:DH118,CQ103:CQ118,CQ101)</f>
        <v>0</v>
      </c>
      <c r="DI101" s="45"/>
      <c r="DJ101" s="46">
        <f>SUM(DI103:DI129)</f>
        <v>0</v>
      </c>
    </row>
    <row r="102" spans="1:114" s="62" customFormat="1" ht="25.2" thickBot="1" x14ac:dyDescent="0.35">
      <c r="A102" s="38" t="s">
        <v>154</v>
      </c>
      <c r="B102" s="39"/>
      <c r="C102" s="535" t="s">
        <v>36</v>
      </c>
      <c r="D102" s="41">
        <f t="shared" si="48"/>
        <v>7</v>
      </c>
      <c r="E102" s="536">
        <f t="shared" si="49"/>
        <v>10</v>
      </c>
      <c r="F102" s="39"/>
      <c r="G102" s="39"/>
      <c r="H102" s="39"/>
      <c r="I102" s="39"/>
      <c r="J102" s="39"/>
      <c r="K102" s="39"/>
      <c r="L102" s="44">
        <f>SUMIFS(L103:L122,C103:C122,C102)</f>
        <v>0</v>
      </c>
      <c r="M102" s="44">
        <f>SUMIFS(M103:M122,C103:C122,C102)</f>
        <v>0</v>
      </c>
      <c r="N102" s="44">
        <f>SUMIFS(N103:N122,C103:C122,C102)</f>
        <v>0</v>
      </c>
      <c r="O102" s="44">
        <f>SUMIFS(O103:O122,C103:C122,C102)</f>
        <v>1</v>
      </c>
      <c r="P102" s="44">
        <f>SUMIFS(P103:P122,C103:C122,C102)</f>
        <v>1</v>
      </c>
      <c r="Q102" s="44">
        <f>SUMIFS(Q103:Q122,C103:C122,C102)</f>
        <v>2</v>
      </c>
      <c r="R102" s="44">
        <f>SUMIFS(R103:R122,C103:C122,C102)</f>
        <v>2</v>
      </c>
      <c r="S102" s="44">
        <f>SUMIFS(S103:S122,C103:C122,C102)</f>
        <v>0</v>
      </c>
      <c r="T102" s="44">
        <f>SUMIFS(T103:T122,C103:C122,C102)</f>
        <v>1</v>
      </c>
      <c r="U102" s="45"/>
      <c r="V102" s="46"/>
      <c r="W102" s="32"/>
      <c r="X102" s="38" t="s">
        <v>153</v>
      </c>
      <c r="Y102" s="39"/>
      <c r="Z102" s="535" t="s">
        <v>36</v>
      </c>
      <c r="AA102" s="41">
        <f t="shared" si="50"/>
        <v>0</v>
      </c>
      <c r="AB102" s="536">
        <f t="shared" si="51"/>
        <v>0</v>
      </c>
      <c r="AC102" s="39"/>
      <c r="AD102" s="39"/>
      <c r="AE102" s="39"/>
      <c r="AF102" s="39"/>
      <c r="AG102" s="39"/>
      <c r="AH102" s="39"/>
      <c r="AI102" s="44">
        <f>SUMIFS(AI104:AI121,Z104:Z121,Z102)</f>
        <v>0</v>
      </c>
      <c r="AJ102" s="44">
        <f>SUMIFS(AJ104:AJ121,Z104:Z121,Z102)</f>
        <v>0</v>
      </c>
      <c r="AK102" s="44">
        <f>SUMIFS(AK104:AK121,Z104:Z121,Z102)</f>
        <v>0</v>
      </c>
      <c r="AL102" s="44">
        <f>SUMIFS(AL104:AL121,Z104:Z121,Z102)</f>
        <v>0</v>
      </c>
      <c r="AM102" s="44">
        <f>SUMIFS(AM104:AM121,Z104:Z121,Z102)</f>
        <v>0</v>
      </c>
      <c r="AN102" s="44">
        <f>SUMIFS(AN104:AN121,Z104:Z121,Z102)</f>
        <v>0</v>
      </c>
      <c r="AO102" s="44">
        <f>SUMIFS(AO104:AO121,Z104:Z121,Z102)</f>
        <v>0</v>
      </c>
      <c r="AP102" s="44">
        <f>SUMIFS(AP104:AP121,Z104:Z121,Z102)</f>
        <v>0</v>
      </c>
      <c r="AQ102" s="44">
        <f>SUMIFS(AQ104:AQ121,Z104:Z121,Z102)</f>
        <v>0</v>
      </c>
      <c r="AR102" s="45"/>
      <c r="AS102" s="46"/>
      <c r="AT102" s="29"/>
      <c r="AU102" s="38" t="s">
        <v>153</v>
      </c>
      <c r="AV102" s="39"/>
      <c r="AW102" s="535" t="s">
        <v>36</v>
      </c>
      <c r="AX102" s="41">
        <f t="shared" si="52"/>
        <v>4.5</v>
      </c>
      <c r="AY102" s="536">
        <f t="shared" si="53"/>
        <v>6.5</v>
      </c>
      <c r="AZ102" s="39"/>
      <c r="BA102" s="39"/>
      <c r="BB102" s="39"/>
      <c r="BC102" s="39"/>
      <c r="BD102" s="39"/>
      <c r="BE102" s="39"/>
      <c r="BF102" s="44">
        <f>SUMIFS(BF103:BF132,AW103:AW132,AW102)</f>
        <v>1</v>
      </c>
      <c r="BG102" s="44">
        <f>SUMIFS(BG103:BG132,AW103:AW132,AW102)</f>
        <v>0</v>
      </c>
      <c r="BH102" s="44">
        <f>SUMIFS(BH103:BH132,AW103:AW132,AW102)</f>
        <v>0</v>
      </c>
      <c r="BI102" s="44">
        <f>SUMIFS(BI103:BI132,AW103:AW132,AW102)</f>
        <v>0</v>
      </c>
      <c r="BJ102" s="44">
        <f>SUMIFS(BJ103:BJ132,AW103:AW132,AW102)</f>
        <v>0</v>
      </c>
      <c r="BK102" s="44">
        <f>SUMIFS(BK103:BK132,AW103:AW132,AW102)</f>
        <v>2</v>
      </c>
      <c r="BL102" s="44">
        <f>SUMIFS(BL103:BL132,AW103:AW132,AW102)</f>
        <v>0</v>
      </c>
      <c r="BM102" s="44">
        <f>SUMIFS(BM103:BM132,AW103:AW132,AW102)</f>
        <v>1</v>
      </c>
      <c r="BN102" s="44">
        <f>SUMIFS(BN103:BN132,AW103:AW132,AW102)</f>
        <v>1</v>
      </c>
      <c r="BO102" s="45"/>
      <c r="BP102" s="46"/>
      <c r="BQ102" s="29"/>
      <c r="BR102" s="55" t="s">
        <v>35</v>
      </c>
      <c r="BS102" s="56"/>
      <c r="BT102" s="535" t="s">
        <v>36</v>
      </c>
      <c r="BU102" s="41">
        <f t="shared" si="54"/>
        <v>0</v>
      </c>
      <c r="BV102" s="536">
        <f t="shared" si="55"/>
        <v>0</v>
      </c>
      <c r="BW102" s="39"/>
      <c r="BX102" s="39"/>
      <c r="BY102" s="39"/>
      <c r="BZ102" s="39"/>
      <c r="CA102" s="39"/>
      <c r="CB102" s="39"/>
      <c r="CC102" s="44"/>
      <c r="CD102" s="44"/>
      <c r="CE102" s="44"/>
      <c r="CF102" s="44"/>
      <c r="CG102" s="44"/>
      <c r="CH102" s="44"/>
      <c r="CI102" s="44"/>
      <c r="CJ102" s="44"/>
      <c r="CK102" s="44"/>
      <c r="CL102" s="45"/>
      <c r="CM102" s="46"/>
      <c r="CN102" s="59"/>
      <c r="CO102" s="55" t="s">
        <v>345</v>
      </c>
      <c r="CP102" s="39"/>
      <c r="CQ102" s="535" t="s">
        <v>36</v>
      </c>
      <c r="CR102" s="41">
        <f t="shared" si="56"/>
        <v>0</v>
      </c>
      <c r="CS102" s="536">
        <f t="shared" si="57"/>
        <v>0</v>
      </c>
      <c r="CT102" s="39"/>
      <c r="CU102" s="39"/>
      <c r="CV102" s="39"/>
      <c r="CW102" s="39"/>
      <c r="CX102" s="39"/>
      <c r="CY102" s="39"/>
      <c r="CZ102" s="44">
        <f>SUMIFS(CZ103:CZ118,CQ103:CQ118,CQ102)</f>
        <v>0</v>
      </c>
      <c r="DA102" s="44">
        <f>SUMIFS(DA103:DA118,CQ103:CQ118,CQ102)</f>
        <v>0</v>
      </c>
      <c r="DB102" s="44">
        <f>SUMIFS(DB103:DB118,CQ103:CQ118,CQ102)</f>
        <v>0</v>
      </c>
      <c r="DC102" s="44">
        <f>SUMIFS(DC103:DC118,CQ103:CQ118,CQ102)</f>
        <v>0</v>
      </c>
      <c r="DD102" s="44">
        <f>SUMIFS(DD103:DD118,CQ103:CQ118,CQ102)</f>
        <v>0</v>
      </c>
      <c r="DE102" s="44">
        <f>SUMIFS(DE103:DE118,CQ103:CQ118,CQ102)</f>
        <v>0</v>
      </c>
      <c r="DF102" s="44">
        <f>SUMIFS(DF103:DF118,CQ103:CQ118,CQ102)</f>
        <v>0</v>
      </c>
      <c r="DG102" s="44">
        <f>SUMIFS(DG103:DG118,CQ103:CQ118,CQ102)</f>
        <v>0</v>
      </c>
      <c r="DH102" s="44">
        <f>SUMIFS(DH103:DH118,CQ103:CQ118,CQ102)</f>
        <v>0</v>
      </c>
      <c r="DI102" s="45"/>
      <c r="DJ102" s="46"/>
    </row>
    <row r="103" spans="1:114" ht="178.95" customHeight="1" outlineLevel="1" thickTop="1" thickBot="1" x14ac:dyDescent="0.45">
      <c r="A103" s="284" t="s">
        <v>222</v>
      </c>
      <c r="B103" s="114" t="s">
        <v>1969</v>
      </c>
      <c r="C103" s="68" t="s">
        <v>29</v>
      </c>
      <c r="D103" s="69">
        <f t="shared" si="48"/>
        <v>12</v>
      </c>
      <c r="E103" s="69">
        <f t="shared" si="49"/>
        <v>18</v>
      </c>
      <c r="F103" s="116"/>
      <c r="G103" s="22" t="s">
        <v>224</v>
      </c>
      <c r="H103" s="245"/>
      <c r="I103" s="72" t="s">
        <v>42</v>
      </c>
      <c r="J103" s="173"/>
      <c r="K103" s="173" t="s">
        <v>1402</v>
      </c>
      <c r="L103" s="266"/>
      <c r="M103" s="266"/>
      <c r="N103" s="266"/>
      <c r="O103" s="266"/>
      <c r="P103" s="266"/>
      <c r="Q103" s="266"/>
      <c r="R103" s="252">
        <v>6</v>
      </c>
      <c r="S103" s="266"/>
      <c r="T103" s="254">
        <v>3</v>
      </c>
      <c r="U103" s="96">
        <v>1</v>
      </c>
      <c r="V103" s="95"/>
      <c r="W103" s="59"/>
      <c r="X103" s="97" t="s">
        <v>52</v>
      </c>
      <c r="Y103" s="130" t="s">
        <v>1679</v>
      </c>
      <c r="Z103" s="68" t="s">
        <v>29</v>
      </c>
      <c r="AA103" s="69">
        <f t="shared" si="50"/>
        <v>4</v>
      </c>
      <c r="AB103" s="69">
        <f t="shared" si="51"/>
        <v>4</v>
      </c>
      <c r="AC103" s="99"/>
      <c r="AD103" s="22" t="s">
        <v>54</v>
      </c>
      <c r="AE103" s="99"/>
      <c r="AF103" s="99"/>
      <c r="AG103" s="99"/>
      <c r="AH103" s="225" t="s">
        <v>278</v>
      </c>
      <c r="AI103" s="99"/>
      <c r="AJ103" s="99"/>
      <c r="AK103" s="99"/>
      <c r="AL103" s="99"/>
      <c r="AM103" s="99"/>
      <c r="AN103" s="99"/>
      <c r="AO103" s="84">
        <v>2</v>
      </c>
      <c r="AP103" s="99"/>
      <c r="AQ103" s="99"/>
      <c r="AR103" s="96">
        <v>1</v>
      </c>
      <c r="AS103" s="95"/>
      <c r="AU103" s="97" t="s">
        <v>52</v>
      </c>
      <c r="AV103" s="130" t="s">
        <v>163</v>
      </c>
      <c r="AW103" s="68" t="s">
        <v>29</v>
      </c>
      <c r="AX103" s="69">
        <f t="shared" si="52"/>
        <v>4</v>
      </c>
      <c r="AY103" s="69">
        <f t="shared" si="53"/>
        <v>4</v>
      </c>
      <c r="AZ103" s="99"/>
      <c r="BA103" s="22" t="s">
        <v>54</v>
      </c>
      <c r="BB103" s="99"/>
      <c r="BC103" s="99"/>
      <c r="BD103" s="99"/>
      <c r="BE103" s="225" t="s">
        <v>278</v>
      </c>
      <c r="BF103" s="159"/>
      <c r="BG103" s="159"/>
      <c r="BH103" s="159"/>
      <c r="BI103" s="159"/>
      <c r="BJ103" s="159"/>
      <c r="BK103" s="159"/>
      <c r="BL103" s="84">
        <v>2</v>
      </c>
      <c r="BM103" s="159"/>
      <c r="BN103" s="159"/>
      <c r="BO103" s="100">
        <v>1</v>
      </c>
      <c r="BP103" s="99"/>
      <c r="BR103" s="137" t="s">
        <v>86</v>
      </c>
      <c r="BS103" s="278" t="s">
        <v>1970</v>
      </c>
      <c r="BT103" s="102" t="s">
        <v>29</v>
      </c>
      <c r="BU103" s="69">
        <f t="shared" si="54"/>
        <v>2</v>
      </c>
      <c r="BV103" s="69">
        <f t="shared" si="55"/>
        <v>2</v>
      </c>
      <c r="BW103" s="222"/>
      <c r="BX103" s="131" t="s">
        <v>63</v>
      </c>
      <c r="BY103" s="546"/>
      <c r="BZ103" s="131"/>
      <c r="CA103" s="131"/>
      <c r="CB103" s="140" t="s">
        <v>3</v>
      </c>
      <c r="CC103" s="141">
        <v>4</v>
      </c>
      <c r="CD103" s="131"/>
      <c r="CE103" s="131"/>
      <c r="CF103" s="131"/>
      <c r="CG103" s="131"/>
      <c r="CH103" s="131"/>
      <c r="CI103" s="131"/>
      <c r="CJ103" s="131"/>
      <c r="CK103" s="131"/>
      <c r="CL103" s="142">
        <v>1</v>
      </c>
      <c r="CM103" s="68"/>
      <c r="CN103" s="108"/>
      <c r="CO103" s="3"/>
      <c r="CP103" s="3"/>
      <c r="CQ103" s="3"/>
      <c r="CR103" s="3"/>
      <c r="CS103" s="3"/>
      <c r="CT103" s="3"/>
      <c r="CW103" s="3"/>
      <c r="CX103" s="3"/>
      <c r="DJ103" s="3"/>
    </row>
    <row r="104" spans="1:114" ht="342" customHeight="1" outlineLevel="1" thickTop="1" thickBot="1" x14ac:dyDescent="0.45">
      <c r="A104" s="284" t="s">
        <v>222</v>
      </c>
      <c r="B104" s="80" t="s">
        <v>1971</v>
      </c>
      <c r="C104" s="102" t="s">
        <v>36</v>
      </c>
      <c r="D104" s="69">
        <f t="shared" si="48"/>
        <v>4</v>
      </c>
      <c r="E104" s="69">
        <f t="shared" si="49"/>
        <v>4</v>
      </c>
      <c r="F104" s="116"/>
      <c r="G104" s="22" t="s">
        <v>68</v>
      </c>
      <c r="H104" s="118"/>
      <c r="I104" s="72" t="s">
        <v>42</v>
      </c>
      <c r="J104" s="173"/>
      <c r="K104" s="173" t="s">
        <v>780</v>
      </c>
      <c r="L104" s="155"/>
      <c r="M104" s="155"/>
      <c r="N104" s="155"/>
      <c r="O104" s="155"/>
      <c r="P104" s="155"/>
      <c r="Q104" s="155"/>
      <c r="R104" s="84">
        <v>2</v>
      </c>
      <c r="S104" s="155"/>
      <c r="T104" s="155"/>
      <c r="U104" s="96">
        <v>1</v>
      </c>
      <c r="V104" s="95"/>
      <c r="W104" s="59"/>
      <c r="X104" s="137" t="s">
        <v>86</v>
      </c>
      <c r="Y104" s="138" t="s">
        <v>87</v>
      </c>
      <c r="Z104" s="102" t="s">
        <v>29</v>
      </c>
      <c r="AA104" s="69">
        <f>0.5*(AI104+AJ104+AK104)+AL104+AN104+2*(AO104+AP104)</f>
        <v>1</v>
      </c>
      <c r="AB104" s="69">
        <f>AI104*0.5+AJ104*0.5+AK104*0.5+AL104+AM104+AN104+2*(AO104+AP104+AQ104)</f>
        <v>1</v>
      </c>
      <c r="AC104" s="546"/>
      <c r="AD104" s="22" t="s">
        <v>88</v>
      </c>
      <c r="AE104" s="139" t="s">
        <v>89</v>
      </c>
      <c r="AF104" s="131"/>
      <c r="AG104" s="131"/>
      <c r="AH104" s="140" t="s">
        <v>3</v>
      </c>
      <c r="AI104" s="141">
        <v>2</v>
      </c>
      <c r="AJ104" s="131"/>
      <c r="AK104" s="131"/>
      <c r="AL104" s="131"/>
      <c r="AM104" s="131"/>
      <c r="AN104" s="131"/>
      <c r="AO104" s="131"/>
      <c r="AP104" s="131"/>
      <c r="AQ104" s="131"/>
      <c r="AR104" s="142">
        <v>1</v>
      </c>
      <c r="AS104" s="68"/>
      <c r="AU104" s="97" t="s">
        <v>52</v>
      </c>
      <c r="AV104" s="116" t="s">
        <v>820</v>
      </c>
      <c r="AW104" s="68" t="s">
        <v>29</v>
      </c>
      <c r="AX104" s="69">
        <f t="shared" si="52"/>
        <v>0</v>
      </c>
      <c r="AY104" s="69">
        <f t="shared" si="53"/>
        <v>0</v>
      </c>
      <c r="AZ104" s="74"/>
      <c r="BA104" s="212" t="s">
        <v>45</v>
      </c>
      <c r="BB104" s="755"/>
      <c r="BC104" s="74"/>
      <c r="BD104" s="74"/>
      <c r="BE104" s="23" t="s">
        <v>57</v>
      </c>
      <c r="BF104" s="159"/>
      <c r="BG104" s="159"/>
      <c r="BH104" s="390"/>
      <c r="BI104" s="159"/>
      <c r="BJ104" s="159"/>
      <c r="BK104" s="159"/>
      <c r="BL104" s="159"/>
      <c r="BM104" s="159"/>
      <c r="BN104" s="159"/>
      <c r="BO104" s="76">
        <v>1</v>
      </c>
      <c r="BP104" s="107"/>
      <c r="BR104" s="389" t="s">
        <v>365</v>
      </c>
      <c r="BS104" s="420" t="s">
        <v>817</v>
      </c>
      <c r="BT104" s="720" t="s">
        <v>29</v>
      </c>
      <c r="BU104" s="102">
        <f t="shared" si="54"/>
        <v>0</v>
      </c>
      <c r="BV104" s="102">
        <f t="shared" si="55"/>
        <v>2</v>
      </c>
      <c r="BW104" s="103"/>
      <c r="BX104" s="22" t="s">
        <v>45</v>
      </c>
      <c r="BY104" s="22"/>
      <c r="BZ104" s="70"/>
      <c r="CA104" s="173"/>
      <c r="CB104" s="173" t="s">
        <v>272</v>
      </c>
      <c r="CC104" s="155"/>
      <c r="CD104" s="155"/>
      <c r="CE104" s="155"/>
      <c r="CF104" s="155"/>
      <c r="CG104" s="155"/>
      <c r="CH104" s="155"/>
      <c r="CI104" s="155"/>
      <c r="CJ104" s="360"/>
      <c r="CK104" s="86">
        <v>1</v>
      </c>
      <c r="CL104" s="133">
        <v>1</v>
      </c>
      <c r="CM104" s="431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</row>
    <row r="105" spans="1:114" ht="402.75" customHeight="1" outlineLevel="1" thickTop="1" thickBot="1" x14ac:dyDescent="0.35">
      <c r="A105" s="97" t="s">
        <v>52</v>
      </c>
      <c r="B105" s="114" t="s">
        <v>823</v>
      </c>
      <c r="C105" s="102" t="s">
        <v>36</v>
      </c>
      <c r="D105" s="69">
        <f t="shared" si="48"/>
        <v>0</v>
      </c>
      <c r="E105" s="69">
        <f t="shared" si="49"/>
        <v>0</v>
      </c>
      <c r="F105" s="22"/>
      <c r="G105" s="756" t="s">
        <v>45</v>
      </c>
      <c r="H105" s="140" t="s">
        <v>824</v>
      </c>
      <c r="I105" s="127"/>
      <c r="J105" s="248"/>
      <c r="K105" s="173" t="s">
        <v>825</v>
      </c>
      <c r="L105" s="144"/>
      <c r="M105" s="144"/>
      <c r="N105" s="301"/>
      <c r="O105" s="757"/>
      <c r="P105" s="301"/>
      <c r="Q105" s="757"/>
      <c r="R105" s="757"/>
      <c r="S105" s="757"/>
      <c r="T105" s="144"/>
      <c r="U105" s="96">
        <v>1</v>
      </c>
      <c r="V105" s="95"/>
      <c r="W105" s="108"/>
      <c r="X105" s="137" t="s">
        <v>86</v>
      </c>
      <c r="Y105" s="130" t="s">
        <v>101</v>
      </c>
      <c r="Z105" s="102" t="s">
        <v>29</v>
      </c>
      <c r="AA105" s="69">
        <f>0.5*(AI105+AJ105+AK105)+AL105+AN105+2*(AO105+AP105)</f>
        <v>2</v>
      </c>
      <c r="AB105" s="69">
        <f>AI105*0.5+AJ105*0.5+AK105*0.5+AL105+AM105+AN105+2*(AO105+AP105+AQ105)</f>
        <v>2</v>
      </c>
      <c r="AC105" s="546"/>
      <c r="AD105" s="22" t="s">
        <v>88</v>
      </c>
      <c r="AE105" s="139" t="s">
        <v>89</v>
      </c>
      <c r="AF105" s="131"/>
      <c r="AG105" s="131"/>
      <c r="AH105" s="140" t="s">
        <v>3</v>
      </c>
      <c r="AI105" s="141">
        <v>4</v>
      </c>
      <c r="AJ105" s="131"/>
      <c r="AK105" s="131"/>
      <c r="AL105" s="131"/>
      <c r="AM105" s="131"/>
      <c r="AN105" s="131"/>
      <c r="AO105" s="131"/>
      <c r="AP105" s="131"/>
      <c r="AQ105" s="131"/>
      <c r="AR105" s="142">
        <v>1</v>
      </c>
      <c r="AS105" s="68"/>
      <c r="AU105" s="97" t="s">
        <v>52</v>
      </c>
      <c r="AV105" s="328" t="s">
        <v>828</v>
      </c>
      <c r="AW105" s="68" t="s">
        <v>29</v>
      </c>
      <c r="AX105" s="69">
        <f t="shared" si="52"/>
        <v>0</v>
      </c>
      <c r="AY105" s="69">
        <f t="shared" si="53"/>
        <v>0</v>
      </c>
      <c r="AZ105" s="334"/>
      <c r="BA105" s="212" t="s">
        <v>182</v>
      </c>
      <c r="BB105" s="759"/>
      <c r="BC105" s="72" t="s">
        <v>42</v>
      </c>
      <c r="BD105" s="172"/>
      <c r="BE105" s="644" t="s">
        <v>829</v>
      </c>
      <c r="BF105" s="461"/>
      <c r="BG105" s="461"/>
      <c r="BH105" s="461"/>
      <c r="BI105" s="461"/>
      <c r="BJ105" s="461"/>
      <c r="BK105" s="461"/>
      <c r="BL105" s="461"/>
      <c r="BM105" s="461"/>
      <c r="BN105" s="461"/>
      <c r="BO105" s="133">
        <v>1</v>
      </c>
      <c r="BP105" s="431"/>
      <c r="BR105" s="389" t="s">
        <v>365</v>
      </c>
      <c r="BS105" s="82" t="s">
        <v>821</v>
      </c>
      <c r="BT105" s="720" t="s">
        <v>29</v>
      </c>
      <c r="BU105" s="102">
        <f t="shared" si="54"/>
        <v>0</v>
      </c>
      <c r="BV105" s="102">
        <f t="shared" si="55"/>
        <v>0</v>
      </c>
      <c r="BW105" s="103"/>
      <c r="BX105" s="22" t="s">
        <v>45</v>
      </c>
      <c r="BY105" s="22"/>
      <c r="BZ105" s="74"/>
      <c r="CA105" s="173"/>
      <c r="CB105" s="173" t="s">
        <v>272</v>
      </c>
      <c r="CC105" s="83"/>
      <c r="CD105" s="83"/>
      <c r="CE105" s="83"/>
      <c r="CF105" s="83"/>
      <c r="CG105" s="83"/>
      <c r="CH105" s="302"/>
      <c r="CI105" s="83"/>
      <c r="CJ105" s="83"/>
      <c r="CK105" s="302"/>
      <c r="CL105" s="76">
        <v>1</v>
      </c>
      <c r="CM105" s="2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</row>
    <row r="106" spans="1:114" ht="273.75" customHeight="1" outlineLevel="1" thickTop="1" thickBot="1" x14ac:dyDescent="0.35">
      <c r="A106" s="97" t="s">
        <v>52</v>
      </c>
      <c r="B106" s="117" t="s">
        <v>1972</v>
      </c>
      <c r="C106" s="68" t="s">
        <v>36</v>
      </c>
      <c r="D106" s="69">
        <f t="shared" si="48"/>
        <v>2</v>
      </c>
      <c r="E106" s="69">
        <f t="shared" si="49"/>
        <v>4</v>
      </c>
      <c r="F106" s="22"/>
      <c r="G106" s="22" t="s">
        <v>68</v>
      </c>
      <c r="H106" s="104"/>
      <c r="I106" s="72" t="s">
        <v>42</v>
      </c>
      <c r="J106" s="172"/>
      <c r="K106" s="23" t="s">
        <v>835</v>
      </c>
      <c r="L106" s="302"/>
      <c r="M106" s="302"/>
      <c r="N106" s="302"/>
      <c r="O106" s="302"/>
      <c r="P106" s="302"/>
      <c r="Q106" s="240">
        <v>2</v>
      </c>
      <c r="R106" s="302"/>
      <c r="S106" s="301"/>
      <c r="T106" s="86">
        <v>1</v>
      </c>
      <c r="U106" s="96">
        <v>1</v>
      </c>
      <c r="V106" s="95"/>
      <c r="W106" s="108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U106" s="97" t="s">
        <v>52</v>
      </c>
      <c r="AV106" s="293" t="s">
        <v>837</v>
      </c>
      <c r="AW106" s="381" t="s">
        <v>29</v>
      </c>
      <c r="AX106" s="170">
        <f t="shared" si="52"/>
        <v>0</v>
      </c>
      <c r="AY106" s="170">
        <f t="shared" si="53"/>
        <v>0</v>
      </c>
      <c r="AZ106" s="195"/>
      <c r="BA106" s="197" t="s">
        <v>182</v>
      </c>
      <c r="BB106" s="734"/>
      <c r="BC106" s="74"/>
      <c r="BD106" s="173"/>
      <c r="BE106" s="296" t="s">
        <v>57</v>
      </c>
      <c r="BF106" s="718"/>
      <c r="BG106" s="718"/>
      <c r="BH106" s="718"/>
      <c r="BI106" s="718"/>
      <c r="BJ106" s="718"/>
      <c r="BK106" s="718"/>
      <c r="BL106" s="718"/>
      <c r="BM106" s="718"/>
      <c r="BN106" s="718"/>
      <c r="BO106" s="228">
        <v>1</v>
      </c>
      <c r="BP106" s="281"/>
      <c r="BR106" s="389" t="s">
        <v>365</v>
      </c>
      <c r="BS106" s="496" t="s">
        <v>830</v>
      </c>
      <c r="BT106" s="720" t="s">
        <v>29</v>
      </c>
      <c r="BU106" s="102">
        <f t="shared" si="54"/>
        <v>2</v>
      </c>
      <c r="BV106" s="102">
        <f t="shared" si="55"/>
        <v>2</v>
      </c>
      <c r="BW106" s="103"/>
      <c r="BX106" s="22" t="s">
        <v>45</v>
      </c>
      <c r="BY106" s="22"/>
      <c r="BZ106" s="104"/>
      <c r="CA106" s="70"/>
      <c r="CB106" s="23" t="s">
        <v>831</v>
      </c>
      <c r="CC106" s="169"/>
      <c r="CD106" s="169"/>
      <c r="CE106" s="169"/>
      <c r="CF106" s="169"/>
      <c r="CG106" s="169"/>
      <c r="CH106" s="155"/>
      <c r="CI106" s="84">
        <v>1</v>
      </c>
      <c r="CJ106" s="169"/>
      <c r="CK106" s="155"/>
      <c r="CL106" s="133">
        <v>1</v>
      </c>
      <c r="CM106" s="431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</row>
    <row r="107" spans="1:114" ht="186" customHeight="1" outlineLevel="1" thickTop="1" thickBot="1" x14ac:dyDescent="0.45">
      <c r="A107" s="97" t="s">
        <v>52</v>
      </c>
      <c r="B107" s="114" t="s">
        <v>1349</v>
      </c>
      <c r="C107" s="68" t="s">
        <v>36</v>
      </c>
      <c r="D107" s="69">
        <f t="shared" si="48"/>
        <v>1</v>
      </c>
      <c r="E107" s="69">
        <f t="shared" si="49"/>
        <v>2</v>
      </c>
      <c r="F107" s="103"/>
      <c r="G107" s="22" t="s">
        <v>68</v>
      </c>
      <c r="H107" s="70"/>
      <c r="I107" s="70"/>
      <c r="J107" s="173"/>
      <c r="K107" s="173" t="s">
        <v>1350</v>
      </c>
      <c r="L107" s="155"/>
      <c r="M107" s="155"/>
      <c r="N107" s="155"/>
      <c r="O107" s="240">
        <v>1</v>
      </c>
      <c r="P107" s="86">
        <v>1</v>
      </c>
      <c r="Q107" s="301"/>
      <c r="R107" s="155"/>
      <c r="S107" s="155"/>
      <c r="T107" s="155"/>
      <c r="U107" s="76">
        <v>1</v>
      </c>
      <c r="V107" s="77"/>
      <c r="W107" s="108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U107" s="97" t="s">
        <v>52</v>
      </c>
      <c r="AV107" s="413" t="s">
        <v>851</v>
      </c>
      <c r="AW107" s="102" t="s">
        <v>29</v>
      </c>
      <c r="AX107" s="69">
        <f t="shared" si="52"/>
        <v>4</v>
      </c>
      <c r="AY107" s="69">
        <f t="shared" si="53"/>
        <v>4</v>
      </c>
      <c r="AZ107" s="22"/>
      <c r="BA107" s="22" t="s">
        <v>68</v>
      </c>
      <c r="BB107" s="118"/>
      <c r="BC107" s="72" t="s">
        <v>42</v>
      </c>
      <c r="BD107" s="173"/>
      <c r="BE107" s="173" t="s">
        <v>852</v>
      </c>
      <c r="BF107" s="302"/>
      <c r="BG107" s="302"/>
      <c r="BH107" s="155"/>
      <c r="BI107" s="84">
        <v>4</v>
      </c>
      <c r="BJ107" s="302"/>
      <c r="BK107" s="302"/>
      <c r="BL107" s="302"/>
      <c r="BM107" s="302"/>
      <c r="BN107" s="302"/>
      <c r="BO107" s="76">
        <v>0.5</v>
      </c>
      <c r="BP107" s="107"/>
      <c r="BR107" s="389" t="s">
        <v>365</v>
      </c>
      <c r="BS107" s="178" t="s">
        <v>838</v>
      </c>
      <c r="BT107" s="720" t="s">
        <v>29</v>
      </c>
      <c r="BU107" s="102">
        <f t="shared" si="54"/>
        <v>0</v>
      </c>
      <c r="BV107" s="102">
        <f t="shared" si="55"/>
        <v>0</v>
      </c>
      <c r="BW107" s="99"/>
      <c r="BX107" s="22" t="s">
        <v>45</v>
      </c>
      <c r="BY107" s="99"/>
      <c r="BZ107" s="99"/>
      <c r="CA107" s="99"/>
      <c r="CB107" s="173" t="s">
        <v>272</v>
      </c>
      <c r="CC107" s="159"/>
      <c r="CD107" s="159"/>
      <c r="CE107" s="159"/>
      <c r="CF107" s="159"/>
      <c r="CG107" s="159"/>
      <c r="CH107" s="159"/>
      <c r="CI107" s="159"/>
      <c r="CJ107" s="159"/>
      <c r="CK107" s="159"/>
      <c r="CL107" s="76">
        <v>1</v>
      </c>
      <c r="CM107" s="99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</row>
    <row r="108" spans="1:114" ht="190.5" customHeight="1" outlineLevel="1" thickTop="1" x14ac:dyDescent="0.4">
      <c r="A108" s="97" t="s">
        <v>52</v>
      </c>
      <c r="B108" s="387" t="s">
        <v>1973</v>
      </c>
      <c r="C108" s="68" t="s">
        <v>36</v>
      </c>
      <c r="D108" s="69">
        <f t="shared" si="48"/>
        <v>0</v>
      </c>
      <c r="E108" s="69">
        <f t="shared" si="49"/>
        <v>0</v>
      </c>
      <c r="F108" s="158"/>
      <c r="G108" s="22" t="s">
        <v>45</v>
      </c>
      <c r="H108" s="248"/>
      <c r="I108" s="248"/>
      <c r="J108" s="82"/>
      <c r="K108" s="23" t="s">
        <v>849</v>
      </c>
      <c r="L108" s="155"/>
      <c r="M108" s="155"/>
      <c r="N108" s="155"/>
      <c r="O108" s="155"/>
      <c r="P108" s="155"/>
      <c r="Q108" s="155"/>
      <c r="R108" s="155"/>
      <c r="S108" s="155"/>
      <c r="T108" s="155"/>
      <c r="U108" s="96">
        <v>1</v>
      </c>
      <c r="V108" s="95"/>
      <c r="W108" s="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U108" s="97" t="s">
        <v>52</v>
      </c>
      <c r="AV108" s="413" t="s">
        <v>858</v>
      </c>
      <c r="AW108" s="102" t="s">
        <v>29</v>
      </c>
      <c r="AX108" s="69">
        <f t="shared" si="52"/>
        <v>1</v>
      </c>
      <c r="AY108" s="69">
        <f t="shared" si="53"/>
        <v>1</v>
      </c>
      <c r="AZ108" s="22"/>
      <c r="BA108" s="407" t="s">
        <v>63</v>
      </c>
      <c r="BB108" s="118"/>
      <c r="BC108" s="72" t="s">
        <v>42</v>
      </c>
      <c r="BD108" s="173"/>
      <c r="BE108" s="140" t="s">
        <v>3</v>
      </c>
      <c r="BF108" s="84">
        <v>2</v>
      </c>
      <c r="BG108" s="302"/>
      <c r="BH108" s="155"/>
      <c r="BI108" s="155"/>
      <c r="BJ108" s="302"/>
      <c r="BK108" s="302"/>
      <c r="BL108" s="302"/>
      <c r="BM108" s="302"/>
      <c r="BN108" s="302"/>
      <c r="BO108" s="76">
        <v>0.5</v>
      </c>
      <c r="BP108" s="107"/>
      <c r="BR108" s="389" t="s">
        <v>365</v>
      </c>
      <c r="BS108" s="178" t="s">
        <v>853</v>
      </c>
      <c r="BT108" s="102" t="s">
        <v>29</v>
      </c>
      <c r="BU108" s="102">
        <f t="shared" si="54"/>
        <v>0</v>
      </c>
      <c r="BV108" s="102">
        <f t="shared" si="55"/>
        <v>0</v>
      </c>
      <c r="BW108" s="99"/>
      <c r="BX108" s="22" t="s">
        <v>45</v>
      </c>
      <c r="BY108" s="108"/>
      <c r="BZ108" s="99"/>
      <c r="CA108" s="99"/>
      <c r="CB108" s="173" t="s">
        <v>272</v>
      </c>
      <c r="CC108" s="159"/>
      <c r="CD108" s="159"/>
      <c r="CE108" s="159"/>
      <c r="CF108" s="159"/>
      <c r="CG108" s="159"/>
      <c r="CH108" s="159"/>
      <c r="CI108" s="159"/>
      <c r="CJ108" s="159"/>
      <c r="CK108" s="159"/>
      <c r="CL108" s="76">
        <v>1</v>
      </c>
      <c r="CM108" s="764"/>
      <c r="CN108" s="29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</row>
    <row r="109" spans="1:114" ht="273" customHeight="1" outlineLevel="1" thickBot="1" x14ac:dyDescent="0.45">
      <c r="A109" s="97" t="s">
        <v>52</v>
      </c>
      <c r="B109" s="117" t="s">
        <v>1974</v>
      </c>
      <c r="C109" s="68" t="s">
        <v>36</v>
      </c>
      <c r="D109" s="69">
        <f t="shared" si="48"/>
        <v>0</v>
      </c>
      <c r="E109" s="69">
        <f t="shared" si="49"/>
        <v>0</v>
      </c>
      <c r="F109" s="103"/>
      <c r="G109" s="22" t="s">
        <v>45</v>
      </c>
      <c r="H109" s="22"/>
      <c r="I109" s="119" t="s">
        <v>42</v>
      </c>
      <c r="J109" s="23"/>
      <c r="K109" s="23" t="s">
        <v>856</v>
      </c>
      <c r="L109" s="160"/>
      <c r="M109" s="160"/>
      <c r="N109" s="160"/>
      <c r="O109" s="160"/>
      <c r="P109" s="160"/>
      <c r="Q109" s="160"/>
      <c r="R109" s="160"/>
      <c r="S109" s="160"/>
      <c r="T109" s="160"/>
      <c r="U109" s="96">
        <v>1</v>
      </c>
      <c r="V109" s="95"/>
      <c r="W109" s="108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U109" s="97" t="s">
        <v>52</v>
      </c>
      <c r="AV109" s="138" t="s">
        <v>863</v>
      </c>
      <c r="AW109" s="68" t="s">
        <v>36</v>
      </c>
      <c r="AX109" s="69">
        <f t="shared" si="52"/>
        <v>3.5</v>
      </c>
      <c r="AY109" s="69">
        <f t="shared" si="53"/>
        <v>3.5</v>
      </c>
      <c r="AZ109" s="74"/>
      <c r="BA109" s="407" t="s">
        <v>63</v>
      </c>
      <c r="BB109" s="1256" t="s">
        <v>1975</v>
      </c>
      <c r="BC109" s="74"/>
      <c r="BD109" s="74"/>
      <c r="BE109" s="140" t="s">
        <v>3</v>
      </c>
      <c r="BF109" s="252">
        <v>1</v>
      </c>
      <c r="BG109" s="403"/>
      <c r="BH109" s="403"/>
      <c r="BI109" s="703"/>
      <c r="BJ109" s="403"/>
      <c r="BK109" s="252">
        <v>1</v>
      </c>
      <c r="BL109" s="703"/>
      <c r="BM109" s="252">
        <v>1</v>
      </c>
      <c r="BN109" s="403"/>
      <c r="BO109" s="408">
        <v>1</v>
      </c>
      <c r="BP109" s="74"/>
      <c r="BR109" s="389" t="s">
        <v>365</v>
      </c>
      <c r="BS109" s="496" t="s">
        <v>859</v>
      </c>
      <c r="BT109" s="720" t="s">
        <v>29</v>
      </c>
      <c r="BU109" s="102">
        <f t="shared" si="54"/>
        <v>0</v>
      </c>
      <c r="BV109" s="102">
        <f t="shared" si="55"/>
        <v>0</v>
      </c>
      <c r="BW109" s="103"/>
      <c r="BX109" s="22" t="s">
        <v>45</v>
      </c>
      <c r="BY109" s="22"/>
      <c r="BZ109" s="74"/>
      <c r="CA109" s="73"/>
      <c r="CB109" s="23" t="s">
        <v>765</v>
      </c>
      <c r="CC109" s="160"/>
      <c r="CD109" s="160"/>
      <c r="CE109" s="160"/>
      <c r="CF109" s="160"/>
      <c r="CG109" s="160"/>
      <c r="CH109" s="155"/>
      <c r="CI109" s="160"/>
      <c r="CJ109" s="160"/>
      <c r="CK109" s="155"/>
      <c r="CL109" s="133">
        <v>1</v>
      </c>
      <c r="CM109" s="431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85.60000000000002" customHeight="1" outlineLevel="1" thickTop="1" thickBot="1" x14ac:dyDescent="0.35">
      <c r="A110" s="97" t="s">
        <v>52</v>
      </c>
      <c r="B110" s="391" t="s">
        <v>1976</v>
      </c>
      <c r="C110" s="68" t="s">
        <v>36</v>
      </c>
      <c r="D110" s="69">
        <f t="shared" si="48"/>
        <v>0</v>
      </c>
      <c r="E110" s="69">
        <f t="shared" si="49"/>
        <v>0</v>
      </c>
      <c r="F110" s="268"/>
      <c r="G110" s="393" t="s">
        <v>63</v>
      </c>
      <c r="H110" s="393"/>
      <c r="I110" s="72" t="s">
        <v>42</v>
      </c>
      <c r="J110" s="131"/>
      <c r="K110" s="268" t="s">
        <v>1955</v>
      </c>
      <c r="L110" s="660"/>
      <c r="M110" s="660"/>
      <c r="N110" s="660"/>
      <c r="O110" s="660"/>
      <c r="P110" s="660"/>
      <c r="Q110" s="660"/>
      <c r="R110" s="660"/>
      <c r="S110" s="660"/>
      <c r="T110" s="660"/>
      <c r="U110" s="96">
        <v>1</v>
      </c>
      <c r="V110" s="95"/>
      <c r="W110" s="108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U110" s="97" t="s">
        <v>52</v>
      </c>
      <c r="AV110" s="387" t="s">
        <v>870</v>
      </c>
      <c r="AW110" s="68" t="s">
        <v>36</v>
      </c>
      <c r="AX110" s="69">
        <f t="shared" si="52"/>
        <v>1</v>
      </c>
      <c r="AY110" s="69">
        <f t="shared" si="53"/>
        <v>3</v>
      </c>
      <c r="AZ110" s="103"/>
      <c r="BA110" s="22" t="s">
        <v>68</v>
      </c>
      <c r="BB110" s="22"/>
      <c r="BC110" s="70"/>
      <c r="BD110" s="73"/>
      <c r="BE110" s="23" t="s">
        <v>871</v>
      </c>
      <c r="BF110" s="155"/>
      <c r="BG110" s="155"/>
      <c r="BH110" s="155"/>
      <c r="BI110" s="155"/>
      <c r="BJ110" s="155"/>
      <c r="BK110" s="84">
        <v>1</v>
      </c>
      <c r="BL110" s="155"/>
      <c r="BM110" s="155"/>
      <c r="BN110" s="86">
        <v>1</v>
      </c>
      <c r="BO110" s="76">
        <v>1</v>
      </c>
      <c r="BP110" s="77"/>
      <c r="BR110" s="389" t="s">
        <v>365</v>
      </c>
      <c r="BS110" s="767" t="s">
        <v>864</v>
      </c>
      <c r="BT110" s="720" t="s">
        <v>29</v>
      </c>
      <c r="BU110" s="102">
        <f t="shared" si="54"/>
        <v>0</v>
      </c>
      <c r="BV110" s="102">
        <f t="shared" si="55"/>
        <v>0</v>
      </c>
      <c r="BW110" s="70"/>
      <c r="BX110" s="22" t="s">
        <v>45</v>
      </c>
      <c r="BY110" s="367"/>
      <c r="BZ110" s="74"/>
      <c r="CA110" s="187"/>
      <c r="CB110" s="23" t="s">
        <v>765</v>
      </c>
      <c r="CC110" s="155"/>
      <c r="CD110" s="155"/>
      <c r="CE110" s="155"/>
      <c r="CF110" s="155"/>
      <c r="CG110" s="155"/>
      <c r="CH110" s="155"/>
      <c r="CI110" s="155"/>
      <c r="CJ110" s="155"/>
      <c r="CK110" s="155"/>
      <c r="CL110" s="133">
        <v>1</v>
      </c>
      <c r="CM110" s="431"/>
      <c r="CN110" s="29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280.2" customHeight="1" outlineLevel="1" thickTop="1" x14ac:dyDescent="0.3">
      <c r="A111" s="1214" t="s">
        <v>52</v>
      </c>
      <c r="B111" s="138" t="s">
        <v>1977</v>
      </c>
      <c r="C111" s="68" t="s">
        <v>36</v>
      </c>
      <c r="D111" s="69">
        <f t="shared" si="48"/>
        <v>0</v>
      </c>
      <c r="E111" s="69">
        <f t="shared" si="49"/>
        <v>0</v>
      </c>
      <c r="F111" s="131"/>
      <c r="G111" s="225" t="s">
        <v>45</v>
      </c>
      <c r="H111" s="225"/>
      <c r="I111" s="72" t="s">
        <v>42</v>
      </c>
      <c r="J111" s="127"/>
      <c r="K111" s="131" t="s">
        <v>1978</v>
      </c>
      <c r="L111" s="403"/>
      <c r="M111" s="403"/>
      <c r="N111" s="403"/>
      <c r="O111" s="403"/>
      <c r="P111" s="403"/>
      <c r="Q111" s="403"/>
      <c r="R111" s="403"/>
      <c r="S111" s="403"/>
      <c r="T111" s="403"/>
      <c r="U111" s="96">
        <v>1</v>
      </c>
      <c r="V111" s="95"/>
      <c r="W111" s="108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U111" s="97" t="s">
        <v>52</v>
      </c>
      <c r="AV111" s="116" t="s">
        <v>874</v>
      </c>
      <c r="AW111" s="68" t="s">
        <v>36</v>
      </c>
      <c r="AX111" s="69">
        <f t="shared" si="52"/>
        <v>0</v>
      </c>
      <c r="AY111" s="69">
        <f t="shared" si="53"/>
        <v>0</v>
      </c>
      <c r="AZ111" s="103"/>
      <c r="BA111" s="22" t="s">
        <v>45</v>
      </c>
      <c r="BB111" s="22"/>
      <c r="BC111" s="70"/>
      <c r="BD111" s="73"/>
      <c r="BE111" s="23" t="s">
        <v>875</v>
      </c>
      <c r="BF111" s="160"/>
      <c r="BG111" s="160"/>
      <c r="BH111" s="160"/>
      <c r="BI111" s="160"/>
      <c r="BJ111" s="160"/>
      <c r="BK111" s="155"/>
      <c r="BL111" s="160"/>
      <c r="BM111" s="160"/>
      <c r="BN111" s="155"/>
      <c r="BO111" s="76">
        <v>1</v>
      </c>
      <c r="BP111" s="107"/>
      <c r="BR111" s="389" t="s">
        <v>365</v>
      </c>
      <c r="BS111" s="496" t="s">
        <v>1979</v>
      </c>
      <c r="BT111" s="720" t="s">
        <v>29</v>
      </c>
      <c r="BU111" s="102">
        <f t="shared" si="54"/>
        <v>0</v>
      </c>
      <c r="BV111" s="102">
        <f t="shared" si="55"/>
        <v>0</v>
      </c>
      <c r="BW111" s="103"/>
      <c r="BX111" s="956" t="s">
        <v>77</v>
      </c>
      <c r="BY111" s="646" t="s">
        <v>50</v>
      </c>
      <c r="BZ111" s="74"/>
      <c r="CA111" s="73"/>
      <c r="CB111" s="23" t="s">
        <v>57</v>
      </c>
      <c r="CC111" s="160"/>
      <c r="CD111" s="160"/>
      <c r="CE111" s="160"/>
      <c r="CF111" s="160"/>
      <c r="CG111" s="160"/>
      <c r="CH111" s="155"/>
      <c r="CI111" s="160"/>
      <c r="CJ111" s="160"/>
      <c r="CK111" s="155"/>
      <c r="CL111" s="133">
        <v>1</v>
      </c>
      <c r="CM111" s="431"/>
      <c r="CN111" s="29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6.95" customHeight="1" outlineLevel="1" x14ac:dyDescent="0.3">
      <c r="A112" s="1214" t="s">
        <v>52</v>
      </c>
      <c r="B112" s="116" t="s">
        <v>1980</v>
      </c>
      <c r="C112" s="68" t="s">
        <v>93</v>
      </c>
      <c r="D112" s="69">
        <f t="shared" si="48"/>
        <v>7</v>
      </c>
      <c r="E112" s="69">
        <f t="shared" si="49"/>
        <v>7</v>
      </c>
      <c r="F112" s="82"/>
      <c r="G112" s="22" t="s">
        <v>63</v>
      </c>
      <c r="H112" s="105"/>
      <c r="I112" s="329"/>
      <c r="J112" s="191"/>
      <c r="K112" s="23" t="s">
        <v>57</v>
      </c>
      <c r="L112" s="160"/>
      <c r="M112" s="160"/>
      <c r="N112" s="169"/>
      <c r="O112" s="84">
        <v>7</v>
      </c>
      <c r="P112" s="160"/>
      <c r="Q112" s="160"/>
      <c r="R112" s="160"/>
      <c r="S112" s="160"/>
      <c r="T112" s="160"/>
      <c r="U112" s="96">
        <v>1</v>
      </c>
      <c r="V112" s="95"/>
      <c r="W112" s="108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U112" s="772" t="s">
        <v>877</v>
      </c>
      <c r="AV112" s="387" t="s">
        <v>878</v>
      </c>
      <c r="AW112" s="68" t="s">
        <v>36</v>
      </c>
      <c r="AX112" s="69">
        <f t="shared" si="52"/>
        <v>0</v>
      </c>
      <c r="AY112" s="69">
        <f t="shared" si="53"/>
        <v>0</v>
      </c>
      <c r="AZ112" s="167"/>
      <c r="BA112" s="339" t="s">
        <v>45</v>
      </c>
      <c r="BB112" s="773"/>
      <c r="BC112" s="103"/>
      <c r="BD112" s="110" t="s">
        <v>13</v>
      </c>
      <c r="BE112" s="173" t="s">
        <v>91</v>
      </c>
      <c r="BF112" s="302"/>
      <c r="BG112" s="302"/>
      <c r="BH112" s="302"/>
      <c r="BI112" s="302"/>
      <c r="BJ112" s="302"/>
      <c r="BK112" s="302"/>
      <c r="BL112" s="302"/>
      <c r="BM112" s="302"/>
      <c r="BN112" s="302"/>
      <c r="BO112" s="76">
        <v>1</v>
      </c>
      <c r="BP112" s="77"/>
      <c r="BR112" s="389" t="s">
        <v>365</v>
      </c>
      <c r="BS112" s="739" t="s">
        <v>783</v>
      </c>
      <c r="BT112" s="720" t="s">
        <v>29</v>
      </c>
      <c r="BU112" s="102">
        <f>0.5*(CC112+CD112+CE112)+CF112+CH112+2*(CI112+CJ112)</f>
        <v>5</v>
      </c>
      <c r="BV112" s="102">
        <f>CC112*0.5+CD112*0.5+CE112*0.5+CF112+CG112+CH112+2*(CI112+CJ112+CK112)</f>
        <v>5</v>
      </c>
      <c r="BW112" s="740"/>
      <c r="BX112" s="741" t="s">
        <v>68</v>
      </c>
      <c r="BY112" s="742"/>
      <c r="BZ112" s="743"/>
      <c r="CA112" s="110" t="s">
        <v>13</v>
      </c>
      <c r="CB112" s="744" t="s">
        <v>784</v>
      </c>
      <c r="CC112" s="745"/>
      <c r="CD112" s="745"/>
      <c r="CE112" s="745"/>
      <c r="CF112" s="745"/>
      <c r="CG112" s="745"/>
      <c r="CH112" s="746">
        <v>1</v>
      </c>
      <c r="CI112" s="745"/>
      <c r="CJ112" s="746">
        <v>2</v>
      </c>
      <c r="CK112" s="745"/>
      <c r="CL112" s="133">
        <v>1</v>
      </c>
      <c r="CM112" s="1251" t="s">
        <v>1981</v>
      </c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30.4" customHeight="1" outlineLevel="1" x14ac:dyDescent="0.3">
      <c r="A113" s="97" t="s">
        <v>52</v>
      </c>
      <c r="B113" s="114" t="s">
        <v>1982</v>
      </c>
      <c r="C113" s="68" t="s">
        <v>93</v>
      </c>
      <c r="D113" s="69">
        <f t="shared" si="48"/>
        <v>5</v>
      </c>
      <c r="E113" s="69">
        <f t="shared" si="49"/>
        <v>5</v>
      </c>
      <c r="F113" s="82"/>
      <c r="G113" s="22" t="s">
        <v>233</v>
      </c>
      <c r="H113" s="105"/>
      <c r="I113" s="72" t="s">
        <v>42</v>
      </c>
      <c r="J113" s="187"/>
      <c r="K113" s="23" t="s">
        <v>1983</v>
      </c>
      <c r="L113" s="84">
        <v>2</v>
      </c>
      <c r="M113" s="160"/>
      <c r="N113" s="103"/>
      <c r="O113" s="160"/>
      <c r="P113" s="160"/>
      <c r="Q113" s="160"/>
      <c r="R113" s="84">
        <v>2</v>
      </c>
      <c r="S113" s="160"/>
      <c r="T113" s="160"/>
      <c r="U113" s="96">
        <v>1</v>
      </c>
      <c r="V113" s="95"/>
      <c r="W113" s="108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U113" s="772" t="s">
        <v>877</v>
      </c>
      <c r="AV113" s="117" t="s">
        <v>879</v>
      </c>
      <c r="AW113" s="68" t="s">
        <v>36</v>
      </c>
      <c r="AX113" s="69">
        <f t="shared" si="52"/>
        <v>0</v>
      </c>
      <c r="AY113" s="69">
        <f t="shared" si="53"/>
        <v>0</v>
      </c>
      <c r="AZ113" s="103"/>
      <c r="BA113" s="23" t="s">
        <v>68</v>
      </c>
      <c r="BB113" s="103"/>
      <c r="BC113" s="104"/>
      <c r="BD113" s="110" t="s">
        <v>13</v>
      </c>
      <c r="BE113" s="23" t="s">
        <v>57</v>
      </c>
      <c r="BF113" s="83"/>
      <c r="BG113" s="83"/>
      <c r="BH113" s="83"/>
      <c r="BI113" s="83"/>
      <c r="BJ113" s="83"/>
      <c r="BK113" s="83"/>
      <c r="BL113" s="83"/>
      <c r="BM113" s="83"/>
      <c r="BN113" s="83"/>
      <c r="BO113" s="76">
        <v>1</v>
      </c>
      <c r="BP113" s="107"/>
      <c r="BR113" s="389" t="s">
        <v>365</v>
      </c>
      <c r="BS113" s="739" t="s">
        <v>1984</v>
      </c>
      <c r="BT113" s="720" t="s">
        <v>29</v>
      </c>
      <c r="BU113" s="102">
        <f>0.5*(CC113+CD113+CE113)+CF113+CH113+2*(CI113+CJ113)</f>
        <v>0</v>
      </c>
      <c r="BV113" s="102">
        <f>CC113*0.5+CD113*0.5+CE113*0.5+CF113+CG113+CH113+2*(CI113+CJ113+CK113)</f>
        <v>0</v>
      </c>
      <c r="BW113" s="1866" t="s">
        <v>1985</v>
      </c>
      <c r="BX113" s="1867"/>
      <c r="BY113" s="1867"/>
      <c r="BZ113" s="1867"/>
      <c r="CA113" s="1867"/>
      <c r="CB113" s="1867"/>
      <c r="CC113" s="1867"/>
      <c r="CD113" s="1867"/>
      <c r="CE113" s="1867"/>
      <c r="CF113" s="1867"/>
      <c r="CG113" s="1867"/>
      <c r="CH113" s="1867"/>
      <c r="CI113" s="1867"/>
      <c r="CJ113" s="1867"/>
      <c r="CK113" s="1868"/>
      <c r="CL113" s="133">
        <v>1</v>
      </c>
      <c r="CM113" s="431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92.75" customHeight="1" outlineLevel="1" x14ac:dyDescent="0.25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U114" s="772" t="s">
        <v>877</v>
      </c>
      <c r="AV114" s="130" t="s">
        <v>880</v>
      </c>
      <c r="AW114" s="68" t="s">
        <v>36</v>
      </c>
      <c r="AX114" s="69">
        <f t="shared" si="52"/>
        <v>0</v>
      </c>
      <c r="AY114" s="69">
        <f t="shared" si="53"/>
        <v>0</v>
      </c>
      <c r="AZ114" s="131"/>
      <c r="BA114" s="22" t="s">
        <v>45</v>
      </c>
      <c r="BB114" s="367"/>
      <c r="BC114" s="131"/>
      <c r="BD114" s="131"/>
      <c r="BE114" s="23" t="s">
        <v>57</v>
      </c>
      <c r="BF114" s="314"/>
      <c r="BG114" s="314"/>
      <c r="BH114" s="314"/>
      <c r="BI114" s="314"/>
      <c r="BJ114" s="314"/>
      <c r="BK114" s="314"/>
      <c r="BL114" s="314"/>
      <c r="BM114" s="314"/>
      <c r="BN114" s="314"/>
      <c r="BO114" s="133">
        <v>1</v>
      </c>
      <c r="BP114" s="131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</row>
    <row r="115" spans="1:115" ht="222" customHeight="1" outlineLevel="1" x14ac:dyDescent="0.25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62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</row>
    <row r="116" spans="1:115" ht="217.2" customHeight="1" outlineLevel="1" x14ac:dyDescent="0.25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</row>
    <row r="117" spans="1:115" ht="152.4" customHeight="1" outlineLevel="1" x14ac:dyDescent="0.25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ht="23.25" customHeight="1" outlineLevel="1" x14ac:dyDescent="0.25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399999999999999" outlineLevel="1" x14ac:dyDescent="0.25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399999999999999" outlineLevel="1" x14ac:dyDescent="0.25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399999999999999" outlineLevel="1" x14ac:dyDescent="0.25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ht="17.399999999999999" outlineLevel="1" x14ac:dyDescent="0.25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ht="17.399999999999999" outlineLevel="1" x14ac:dyDescent="0.25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ht="17.399999999999999" outlineLevel="1" x14ac:dyDescent="0.25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ht="17.399999999999999" outlineLevel="1" x14ac:dyDescent="0.25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ht="17.399999999999999" outlineLevel="1" x14ac:dyDescent="0.25">
      <c r="A126" s="108"/>
      <c r="B126" s="108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108"/>
      <c r="BR126" s="108"/>
      <c r="BS126" s="108"/>
      <c r="BT126" s="108"/>
      <c r="BU126" s="108"/>
      <c r="BV126" s="108"/>
      <c r="BW126" s="108"/>
      <c r="BX126" s="108"/>
      <c r="BY126" s="108"/>
      <c r="BZ126" s="108"/>
      <c r="CA126" s="108"/>
      <c r="CB126" s="108"/>
      <c r="CC126" s="108"/>
      <c r="CD126" s="108"/>
      <c r="CE126" s="108"/>
      <c r="CF126" s="108"/>
      <c r="CG126" s="108"/>
      <c r="CH126" s="108"/>
      <c r="CI126" s="108"/>
      <c r="CJ126" s="108"/>
      <c r="CK126" s="108"/>
      <c r="CL126" s="108"/>
      <c r="CM126" s="108"/>
      <c r="CN126" s="108"/>
      <c r="CO126" s="108"/>
      <c r="CP126" s="108"/>
      <c r="CQ126" s="108"/>
      <c r="CR126" s="108"/>
      <c r="CS126" s="108"/>
      <c r="CT126" s="108"/>
      <c r="CU126" s="108"/>
      <c r="CV126" s="108"/>
      <c r="CW126" s="108"/>
      <c r="CX126" s="108"/>
      <c r="CY126" s="108"/>
      <c r="CZ126" s="108"/>
      <c r="DA126" s="108"/>
      <c r="DB126" s="108"/>
      <c r="DC126" s="108"/>
      <c r="DD126" s="108"/>
      <c r="DE126" s="108"/>
      <c r="DF126" s="108"/>
      <c r="DG126" s="108"/>
      <c r="DH126" s="108"/>
      <c r="DI126" s="108"/>
      <c r="DJ126" s="108"/>
      <c r="DK126" s="108"/>
    </row>
    <row r="127" spans="1:115" ht="17.399999999999999" outlineLevel="1" x14ac:dyDescent="0.25">
      <c r="A127" s="108"/>
      <c r="B127" s="108"/>
      <c r="C127" s="108"/>
      <c r="D127" s="108"/>
      <c r="E127" s="108"/>
      <c r="F127" s="108"/>
      <c r="G127" s="108"/>
      <c r="H127" s="108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  <c r="AD127" s="108"/>
      <c r="AE127" s="108"/>
      <c r="AF127" s="108"/>
      <c r="AG127" s="108"/>
      <c r="AH127" s="108"/>
      <c r="AI127" s="108"/>
      <c r="AJ127" s="108"/>
      <c r="AK127" s="108"/>
      <c r="AL127" s="108"/>
      <c r="AM127" s="108"/>
      <c r="AN127" s="108"/>
      <c r="AO127" s="108"/>
      <c r="AP127" s="108"/>
      <c r="AQ127" s="108"/>
      <c r="AR127" s="108"/>
      <c r="AS127" s="108"/>
      <c r="AT127" s="108"/>
      <c r="AU127" s="108"/>
      <c r="AV127" s="108"/>
      <c r="AW127" s="108"/>
      <c r="AX127" s="108"/>
      <c r="AY127" s="108"/>
      <c r="AZ127" s="108"/>
      <c r="BA127" s="108"/>
      <c r="BB127" s="108"/>
      <c r="BC127" s="108"/>
      <c r="BD127" s="108"/>
      <c r="BE127" s="108"/>
      <c r="BF127" s="108"/>
      <c r="BG127" s="108"/>
      <c r="BH127" s="108"/>
      <c r="BI127" s="108"/>
      <c r="BJ127" s="108"/>
      <c r="BK127" s="108"/>
      <c r="BL127" s="108"/>
      <c r="BM127" s="108"/>
      <c r="BN127" s="108"/>
      <c r="BO127" s="108"/>
      <c r="BP127" s="108"/>
      <c r="BQ127" s="108"/>
      <c r="BR127" s="108"/>
      <c r="BS127" s="108"/>
      <c r="BT127" s="108"/>
      <c r="BU127" s="108"/>
      <c r="BV127" s="108"/>
      <c r="BW127" s="108"/>
      <c r="BX127" s="108"/>
      <c r="BY127" s="108"/>
      <c r="BZ127" s="108"/>
      <c r="CA127" s="108"/>
      <c r="CB127" s="108"/>
      <c r="CC127" s="108"/>
      <c r="CD127" s="108"/>
      <c r="CE127" s="108"/>
      <c r="CF127" s="108"/>
      <c r="CG127" s="108"/>
      <c r="CH127" s="108"/>
      <c r="CI127" s="108"/>
      <c r="CJ127" s="108"/>
      <c r="CK127" s="108"/>
      <c r="CL127" s="108"/>
      <c r="CM127" s="108"/>
      <c r="CN127" s="108"/>
      <c r="CO127" s="108"/>
      <c r="CP127" s="108"/>
      <c r="CQ127" s="108"/>
      <c r="CR127" s="108"/>
      <c r="CS127" s="108"/>
      <c r="CT127" s="108"/>
      <c r="CU127" s="108"/>
      <c r="CV127" s="108"/>
      <c r="CW127" s="108"/>
      <c r="CX127" s="108"/>
      <c r="CY127" s="108"/>
      <c r="CZ127" s="108"/>
      <c r="DA127" s="108"/>
      <c r="DB127" s="108"/>
      <c r="DC127" s="108"/>
      <c r="DD127" s="108"/>
      <c r="DE127" s="108"/>
      <c r="DF127" s="108"/>
      <c r="DG127" s="108"/>
      <c r="DH127" s="108"/>
      <c r="DI127" s="108"/>
      <c r="DJ127" s="108"/>
      <c r="DK127" s="108"/>
    </row>
    <row r="128" spans="1:115" ht="17.399999999999999" outlineLevel="1" x14ac:dyDescent="0.25">
      <c r="A128" s="108"/>
      <c r="B128" s="108"/>
      <c r="C128" s="108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  <c r="AM128" s="108"/>
      <c r="AN128" s="108"/>
      <c r="AO128" s="108"/>
      <c r="AP128" s="108"/>
      <c r="AQ128" s="108"/>
      <c r="AR128" s="108"/>
      <c r="AS128" s="108"/>
      <c r="AT128" s="108"/>
      <c r="AU128" s="108"/>
      <c r="AV128" s="108"/>
      <c r="AW128" s="108"/>
      <c r="AX128" s="108"/>
      <c r="AY128" s="108"/>
      <c r="AZ128" s="108"/>
      <c r="BA128" s="108"/>
      <c r="BB128" s="108"/>
      <c r="BC128" s="108"/>
      <c r="BD128" s="108"/>
      <c r="BE128" s="108"/>
      <c r="BF128" s="108"/>
      <c r="BG128" s="108"/>
      <c r="BH128" s="108"/>
      <c r="BI128" s="108"/>
      <c r="BJ128" s="108"/>
      <c r="BK128" s="108"/>
      <c r="BL128" s="108"/>
      <c r="BM128" s="108"/>
      <c r="BN128" s="108"/>
      <c r="BO128" s="108"/>
      <c r="BP128" s="108"/>
      <c r="BQ128" s="108"/>
      <c r="BR128" s="108"/>
      <c r="BS128" s="108"/>
      <c r="BT128" s="108"/>
      <c r="BU128" s="108"/>
      <c r="BV128" s="108"/>
      <c r="BW128" s="108"/>
      <c r="BX128" s="108"/>
      <c r="BY128" s="108"/>
      <c r="BZ128" s="108"/>
      <c r="CA128" s="108"/>
      <c r="CB128" s="108"/>
      <c r="CC128" s="108"/>
      <c r="CD128" s="108"/>
      <c r="CE128" s="108"/>
      <c r="CF128" s="108"/>
      <c r="CG128" s="108"/>
      <c r="CH128" s="108"/>
      <c r="CI128" s="108"/>
      <c r="CJ128" s="108"/>
      <c r="CK128" s="108"/>
      <c r="CL128" s="108"/>
      <c r="CM128" s="108"/>
      <c r="CN128" s="108"/>
      <c r="CO128" s="108"/>
      <c r="CP128" s="108"/>
      <c r="CQ128" s="108"/>
      <c r="CR128" s="108"/>
      <c r="CS128" s="108"/>
      <c r="CT128" s="108"/>
      <c r="CU128" s="108"/>
      <c r="CV128" s="108"/>
      <c r="CW128" s="108"/>
      <c r="CX128" s="108"/>
      <c r="CY128" s="108"/>
      <c r="CZ128" s="108"/>
      <c r="DA128" s="108"/>
      <c r="DB128" s="108"/>
      <c r="DC128" s="108"/>
      <c r="DD128" s="108"/>
      <c r="DE128" s="108"/>
      <c r="DF128" s="108"/>
      <c r="DG128" s="108"/>
      <c r="DH128" s="108"/>
      <c r="DI128" s="108"/>
      <c r="DJ128" s="108"/>
      <c r="DK128" s="108"/>
    </row>
    <row r="129" spans="1:115" s="108" customFormat="1" ht="13.8" outlineLevel="1" x14ac:dyDescent="0.25"/>
    <row r="130" spans="1:115" ht="17.399999999999999" x14ac:dyDescent="0.3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  <c r="AN130" s="32"/>
      <c r="AO130" s="32"/>
      <c r="AP130" s="32"/>
      <c r="AQ130" s="32"/>
      <c r="AR130" s="32"/>
      <c r="AS130" s="32"/>
      <c r="AT130" s="32"/>
      <c r="AU130" s="32"/>
      <c r="AV130" s="32"/>
      <c r="AW130" s="32"/>
      <c r="AX130" s="32"/>
      <c r="AY130" s="32"/>
      <c r="AZ130" s="32"/>
      <c r="BA130" s="32"/>
      <c r="BB130" s="32"/>
      <c r="BC130" s="32"/>
      <c r="BD130" s="32"/>
      <c r="BE130" s="32"/>
      <c r="BF130" s="32"/>
      <c r="BG130" s="32"/>
      <c r="BH130" s="32"/>
      <c r="BI130" s="32"/>
      <c r="BJ130" s="32"/>
      <c r="BK130" s="32"/>
      <c r="BL130" s="32"/>
      <c r="BM130" s="32"/>
      <c r="BN130" s="32"/>
      <c r="BO130" s="32"/>
      <c r="BP130" s="32"/>
      <c r="BQ130" s="32"/>
      <c r="BR130" s="32"/>
      <c r="BS130" s="32"/>
      <c r="BT130" s="32"/>
      <c r="BU130" s="32"/>
      <c r="BV130" s="32"/>
      <c r="BW130" s="32"/>
      <c r="BX130" s="32"/>
      <c r="BY130" s="32"/>
      <c r="BZ130" s="32"/>
      <c r="CA130" s="32"/>
      <c r="CB130" s="32"/>
      <c r="CC130" s="32"/>
      <c r="CD130" s="32"/>
      <c r="CE130" s="32"/>
      <c r="CF130" s="32"/>
      <c r="CG130" s="32"/>
      <c r="CH130" s="32"/>
      <c r="CI130" s="32"/>
      <c r="CJ130" s="32"/>
      <c r="CK130" s="32"/>
      <c r="CL130" s="32"/>
      <c r="CM130" s="32"/>
      <c r="CN130" s="32"/>
      <c r="CO130" s="32"/>
      <c r="CP130" s="32"/>
      <c r="CQ130" s="32"/>
      <c r="CR130" s="32"/>
      <c r="CS130" s="32"/>
      <c r="CT130" s="32"/>
      <c r="CU130" s="32"/>
      <c r="CV130" s="32"/>
      <c r="CW130" s="32"/>
      <c r="CX130" s="32"/>
      <c r="CY130" s="32"/>
      <c r="CZ130" s="32"/>
      <c r="DA130" s="32"/>
      <c r="DB130" s="32"/>
      <c r="DC130" s="32"/>
      <c r="DD130" s="32"/>
      <c r="DE130" s="32"/>
      <c r="DF130" s="32"/>
      <c r="DG130" s="32"/>
      <c r="DH130" s="32"/>
      <c r="DI130" s="32"/>
      <c r="DJ130" s="32"/>
      <c r="DK130" s="32"/>
    </row>
    <row r="131" spans="1:115" s="36" customFormat="1" ht="24.6" x14ac:dyDescent="0.25">
      <c r="A131" s="38" t="s">
        <v>1986</v>
      </c>
      <c r="B131" s="39"/>
      <c r="C131" s="535" t="s">
        <v>29</v>
      </c>
      <c r="D131" s="41">
        <f>0.5*(L131+M131+N131)+O131+Q131+2*(R131+S131)</f>
        <v>0</v>
      </c>
      <c r="E131" s="536">
        <f>L131*0.5+M131*0.5+N131*0.5+O131+P131+Q131+2*(R131+S131+T131)</f>
        <v>0</v>
      </c>
      <c r="F131" s="43"/>
      <c r="G131" s="43"/>
      <c r="H131" s="43"/>
      <c r="I131" s="43"/>
      <c r="J131" s="43"/>
      <c r="K131" s="43"/>
      <c r="L131" s="44"/>
      <c r="M131" s="44"/>
      <c r="N131" s="44"/>
      <c r="O131" s="44"/>
      <c r="P131" s="44"/>
      <c r="Q131" s="44"/>
      <c r="R131" s="44"/>
      <c r="S131" s="44"/>
      <c r="T131" s="44"/>
      <c r="U131" s="45"/>
      <c r="V131" s="46">
        <f>SUM(U43:U159)</f>
        <v>28</v>
      </c>
      <c r="W131" s="32"/>
      <c r="X131" s="38" t="s">
        <v>1987</v>
      </c>
      <c r="Y131" s="39" t="s">
        <v>1988</v>
      </c>
      <c r="Z131" s="535" t="s">
        <v>29</v>
      </c>
      <c r="AA131" s="41">
        <f ca="1">0.5*(AI131+AJ131+AK131)+AL131+AN131+2*(AO131+AP131)</f>
        <v>8</v>
      </c>
      <c r="AB131" s="536">
        <f ca="1">AI131*0.5+AJ131*0.5+AK131*0.5+AL131+AM131+AN131+2*(AO131+AP131+AQ131)</f>
        <v>10</v>
      </c>
      <c r="AC131" s="43"/>
      <c r="AD131" s="43"/>
      <c r="AE131" s="43"/>
      <c r="AF131" s="43"/>
      <c r="AG131" s="43"/>
      <c r="AH131" s="43"/>
      <c r="AI131" s="44">
        <f ca="1">SUMIFS(AI43:AI141,Z43:Z141,Z131)</f>
        <v>0</v>
      </c>
      <c r="AJ131" s="44">
        <f ca="1">SUMIFS(AJ43:AJ141,Z43:Z141,Z131)</f>
        <v>0</v>
      </c>
      <c r="AK131" s="44">
        <f ca="1">SUMIFS(AK43:AK141,Z43:Z141,Z131)</f>
        <v>0</v>
      </c>
      <c r="AL131" s="44">
        <f ca="1">SUMIFS(AL43:AL141,Z43:Z141,Z131)</f>
        <v>0</v>
      </c>
      <c r="AM131" s="44">
        <f ca="1">SUMIFS(AM43:AM141,Z43:Z141,Z131)</f>
        <v>0</v>
      </c>
      <c r="AN131" s="44">
        <f ca="1">SUMIFS(AN43:AN141,Z43:Z141,Z131)</f>
        <v>0</v>
      </c>
      <c r="AO131" s="44">
        <f ca="1">SUMIFS(AO43:AO141,Z43:Z141,Z131)</f>
        <v>4</v>
      </c>
      <c r="AP131" s="44">
        <f ca="1">SUMIFS(AP43:AP141,Z43:Z141,Z131)</f>
        <v>0</v>
      </c>
      <c r="AQ131" s="44">
        <f ca="1">SUMIFS(AQ43:AQ141,Z43:Z141,Z131)</f>
        <v>1</v>
      </c>
      <c r="AR131" s="45"/>
      <c r="AS131" s="46">
        <f>SUM(AR43:AR159)</f>
        <v>15</v>
      </c>
      <c r="AT131" s="363"/>
      <c r="AU131" s="38" t="s">
        <v>143</v>
      </c>
      <c r="AV131" s="39" t="s">
        <v>883</v>
      </c>
      <c r="AW131" s="535" t="s">
        <v>29</v>
      </c>
      <c r="AX131" s="41">
        <f t="shared" ref="AX131:AX141" si="58">0.5*(BF131+BG131+BH131)+BI131+BK131+2*(BL131+BM131)</f>
        <v>8</v>
      </c>
      <c r="AY131" s="536">
        <f t="shared" ref="AY131:AY141" si="59">BF131*0.5+BG131*0.5+BH131*0.5+BI131+BJ131+BK131+2*(BL131+BM131+BN131)</f>
        <v>10</v>
      </c>
      <c r="AZ131" s="43"/>
      <c r="BA131" s="43"/>
      <c r="BB131" s="43"/>
      <c r="BC131" s="43"/>
      <c r="BD131" s="43"/>
      <c r="BE131" s="43"/>
      <c r="BF131" s="44">
        <f>SUMIFS(BF136:BF142,AW136:AW142,AW131)</f>
        <v>0</v>
      </c>
      <c r="BG131" s="44">
        <f>SUMIFS(BG136:BG142,AW136:AW142,AW131)</f>
        <v>0</v>
      </c>
      <c r="BH131" s="44">
        <f>SUMIFS(BH136:BH142,AW136:AW142,AW131)</f>
        <v>0</v>
      </c>
      <c r="BI131" s="44">
        <f>SUMIFS(BI136:BI142,AW136:AW142,AW131)</f>
        <v>4</v>
      </c>
      <c r="BJ131" s="44">
        <f>SUMIFS(BJ136:BJ142,AW136:AW142,AW131)</f>
        <v>0</v>
      </c>
      <c r="BK131" s="44">
        <f>SUMIFS(BK136:BK142,AW136:AW142,AW131)</f>
        <v>0</v>
      </c>
      <c r="BL131" s="44">
        <f>SUMIFS(BL136:BL142,AW136:AW142,AW131)</f>
        <v>2</v>
      </c>
      <c r="BM131" s="44">
        <f>SUMIFS(BM136:BM142,AW136:AW142,AW131)</f>
        <v>0</v>
      </c>
      <c r="BN131" s="44">
        <f>SUMIFS(BN136:BN142,AW136:AW142,AW131)</f>
        <v>1</v>
      </c>
      <c r="BO131" s="45"/>
      <c r="BP131" s="46">
        <f>SUM(BO133:BO143)</f>
        <v>11</v>
      </c>
      <c r="BQ131" s="29"/>
      <c r="BR131" s="38" t="s">
        <v>30</v>
      </c>
      <c r="BS131" s="39" t="s">
        <v>884</v>
      </c>
      <c r="BT131" s="535" t="s">
        <v>29</v>
      </c>
      <c r="BU131" s="41">
        <f ca="1">0.5*(CC131+CD131+CE131)+CF131+CH131+2*(CI131+CJ131)</f>
        <v>0</v>
      </c>
      <c r="BV131" s="536">
        <f ca="1">CC131*0.5+CD131*0.5+CE131*0.5+CF131+CG131+CH131+2*(CI131+CJ131+CK131)</f>
        <v>0</v>
      </c>
      <c r="BW131" s="43"/>
      <c r="BX131" s="43"/>
      <c r="BY131" s="43"/>
      <c r="BZ131" s="43"/>
      <c r="CA131" s="43"/>
      <c r="CB131" s="43"/>
      <c r="CC131" s="44" t="e">
        <f ca="1">SUMIFS(CC76:CC150,BT76:BT150,BT131)</f>
        <v>#VALUE!</v>
      </c>
      <c r="CD131" s="44" t="e">
        <f ca="1">SUMIFS(CD76:CD150,BT76:BT150,BT131)</f>
        <v>#VALUE!</v>
      </c>
      <c r="CE131" s="44" t="e">
        <f ca="1">SUMIFS(CE76:CE150,BT76:BT150,BT131)</f>
        <v>#VALUE!</v>
      </c>
      <c r="CF131" s="44" t="e">
        <f ca="1">SUMIFS(CF76:CF150,BT76:BT150,BT131)</f>
        <v>#VALUE!</v>
      </c>
      <c r="CG131" s="44" t="e">
        <f ca="1">SUMIFS(CG76:CG150,BT76:BT150,BT131)</f>
        <v>#VALUE!</v>
      </c>
      <c r="CH131" s="44">
        <f ca="1">SUMIFS(CH76:CH150,BT76:BT150,BT131)</f>
        <v>0</v>
      </c>
      <c r="CI131" s="44">
        <f ca="1">SUMIFS(CI76:CI150,BT76:BT150,BT131)</f>
        <v>0</v>
      </c>
      <c r="CJ131" s="44">
        <f ca="1">SUMIFS(CJ76:CJ150,BT76:BT150,BT131)</f>
        <v>0</v>
      </c>
      <c r="CK131" s="44">
        <f ca="1">SUMIFS(CK76:CK150,BT76:BT150,BT131)</f>
        <v>0</v>
      </c>
      <c r="CL131" s="45"/>
      <c r="CM131" s="46">
        <f>SUM(CL133:CL159)</f>
        <v>19</v>
      </c>
      <c r="CO131" s="55" t="s">
        <v>150</v>
      </c>
      <c r="CP131" s="56"/>
      <c r="CQ131" s="535" t="s">
        <v>29</v>
      </c>
      <c r="CR131" s="41">
        <f t="shared" ref="CR131:CR132" si="60">0.5*(CZ131+DA131+DB131)+DC131+DE131+2*(DF131+DG131)</f>
        <v>0</v>
      </c>
      <c r="CS131" s="536">
        <f t="shared" ref="CS131:CS132" si="61">CZ131*0.5+DA131*0.5+DB131*0.5+DC131+DD131+DE131+2*(DF131+DG131+DH131)</f>
        <v>0</v>
      </c>
      <c r="CT131" s="43"/>
      <c r="CU131" s="43"/>
      <c r="CV131" s="43"/>
      <c r="CW131" s="43"/>
      <c r="CX131" s="43"/>
      <c r="CY131" s="43"/>
      <c r="CZ131" s="44"/>
      <c r="DA131" s="44"/>
      <c r="DB131" s="44"/>
      <c r="DC131" s="44"/>
      <c r="DD131" s="44"/>
      <c r="DE131" s="44"/>
      <c r="DF131" s="44"/>
      <c r="DG131" s="44"/>
      <c r="DH131" s="44"/>
      <c r="DI131" s="45"/>
      <c r="DJ131" s="46">
        <f>SUM(DI134:DI159)</f>
        <v>3</v>
      </c>
    </row>
    <row r="132" spans="1:115" s="363" customFormat="1" ht="24.6" x14ac:dyDescent="0.25">
      <c r="A132" s="38" t="s">
        <v>1989</v>
      </c>
      <c r="B132" s="451"/>
      <c r="C132" s="535" t="s">
        <v>36</v>
      </c>
      <c r="D132" s="41">
        <f>0.5*(L132+M132+N132)+O132+Q132+2*(R132+S132)</f>
        <v>0</v>
      </c>
      <c r="E132" s="536">
        <f>L132*0.5+M132*0.5+N132*0.5+O132+P132+Q132+2*(R132+S132+T132)</f>
        <v>0</v>
      </c>
      <c r="F132" s="39"/>
      <c r="G132" s="39"/>
      <c r="H132" s="39"/>
      <c r="I132" s="39"/>
      <c r="J132" s="39"/>
      <c r="K132" s="39"/>
      <c r="L132" s="44"/>
      <c r="M132" s="44"/>
      <c r="N132" s="44"/>
      <c r="O132" s="44"/>
      <c r="P132" s="44"/>
      <c r="Q132" s="44"/>
      <c r="R132" s="44"/>
      <c r="S132" s="44"/>
      <c r="T132" s="44"/>
      <c r="U132" s="45"/>
      <c r="V132" s="46"/>
      <c r="W132" s="452"/>
      <c r="X132" s="38" t="s">
        <v>35</v>
      </c>
      <c r="Y132" s="39"/>
      <c r="Z132" s="535" t="s">
        <v>36</v>
      </c>
      <c r="AA132" s="41">
        <f ca="1">0.5*(AI132+AJ132+AK132)+AL132+AN132+2*(AO132+AP132)</f>
        <v>0</v>
      </c>
      <c r="AB132" s="536">
        <f ca="1">AI132*0.5+AJ132*0.5+AK132*0.5+AL132+AM132+AN132+2*(AO132+AP132+AQ132)</f>
        <v>0</v>
      </c>
      <c r="AC132" s="39"/>
      <c r="AD132" s="39"/>
      <c r="AE132" s="39"/>
      <c r="AF132" s="39"/>
      <c r="AG132" s="39"/>
      <c r="AH132" s="39"/>
      <c r="AI132" s="44">
        <f ca="1">SUMIFS(AI43:AI141,Z43:Z141,Z132)</f>
        <v>0</v>
      </c>
      <c r="AJ132" s="44">
        <f ca="1">SUMIFS(AJ43:AJ141,Z43:Z141,Z132)</f>
        <v>0</v>
      </c>
      <c r="AK132" s="44">
        <f ca="1">SUMIFS(AK43:AK141,Z43:Z141,Z132)</f>
        <v>0</v>
      </c>
      <c r="AL132" s="44">
        <f ca="1">SUMIFS(AL43:AL141,Z43:Z141,Z132)</f>
        <v>0</v>
      </c>
      <c r="AM132" s="44">
        <f ca="1">SUMIFS(AM43:AM141,Z43:Z141,Z132)</f>
        <v>0</v>
      </c>
      <c r="AN132" s="44">
        <f ca="1">SUMIFS(AN43:AN141,Z43:Z141,Z132)</f>
        <v>0</v>
      </c>
      <c r="AO132" s="44">
        <f ca="1">SUMIFS(AO43:AO141,Z43:Z141,Z132)</f>
        <v>0</v>
      </c>
      <c r="AP132" s="44">
        <f ca="1">SUMIFS(AP43:AP141,Z43:Z141,Z132)</f>
        <v>0</v>
      </c>
      <c r="AQ132" s="44">
        <f ca="1">SUMIFS(AQ43:AQ141,Z43:Z141,Z132)</f>
        <v>0</v>
      </c>
      <c r="AR132" s="45"/>
      <c r="AS132" s="46"/>
      <c r="AT132" s="108"/>
      <c r="AU132" s="38" t="s">
        <v>152</v>
      </c>
      <c r="AV132" s="39"/>
      <c r="AW132" s="535" t="s">
        <v>36</v>
      </c>
      <c r="AX132" s="41">
        <f t="shared" si="58"/>
        <v>0</v>
      </c>
      <c r="AY132" s="536">
        <f t="shared" si="59"/>
        <v>0</v>
      </c>
      <c r="AZ132" s="39"/>
      <c r="BA132" s="39"/>
      <c r="BB132" s="39"/>
      <c r="BC132" s="39"/>
      <c r="BD132" s="39"/>
      <c r="BE132" s="39"/>
      <c r="BF132" s="44">
        <f>SUMIFS(BF136:BF142,AW136:AW142,AW132)</f>
        <v>0</v>
      </c>
      <c r="BG132" s="44">
        <f>SUMIFS(BG136:BG142,AW136:AW142,AW132)</f>
        <v>0</v>
      </c>
      <c r="BH132" s="44">
        <f>SUMIFS(BH136:BH142,AW136:AW142,AW132)</f>
        <v>0</v>
      </c>
      <c r="BI132" s="44">
        <f>SUMIFS(BI136:BI142,AW136:AW142,AW132)</f>
        <v>0</v>
      </c>
      <c r="BJ132" s="44">
        <f>SUMIFS(BJ136:BJ142,AW136:AW142,AW132)</f>
        <v>0</v>
      </c>
      <c r="BK132" s="44">
        <f>SUMIFS(BK136:BK142,AW136:AW142,AW132)</f>
        <v>0</v>
      </c>
      <c r="BL132" s="44">
        <f>SUMIFS(BL136:BL142,AW136:AW142,AW132)</f>
        <v>0</v>
      </c>
      <c r="BM132" s="44">
        <f>SUMIFS(BM136:BM142,AW136:AW142,AW132)</f>
        <v>0</v>
      </c>
      <c r="BN132" s="44">
        <f>SUMIFS(BN136:BN142,AW136:AW142,AW132)</f>
        <v>0</v>
      </c>
      <c r="BO132" s="45"/>
      <c r="BP132" s="46"/>
      <c r="BQ132" s="454"/>
      <c r="BR132" s="38" t="s">
        <v>37</v>
      </c>
      <c r="BS132" s="39"/>
      <c r="BT132" s="535" t="s">
        <v>36</v>
      </c>
      <c r="BU132" s="41">
        <f ca="1">0.5*(CC132+CD132+CE132)+CF132+CH132+2*(CI132+CJ132)</f>
        <v>10</v>
      </c>
      <c r="BV132" s="536">
        <f ca="1">CC132*0.5+CD132*0.5+CE132*0.5+CF132+CG132+CH132+2*(CI132+CJ132+CK132)</f>
        <v>16</v>
      </c>
      <c r="BW132" s="39"/>
      <c r="BX132" s="39"/>
      <c r="BY132" s="39"/>
      <c r="BZ132" s="39"/>
      <c r="CA132" s="39"/>
      <c r="CB132" s="39"/>
      <c r="CC132" s="44" t="e">
        <f ca="1">SUMIFS(CC76:CC150,BT76:BT150,BT132)</f>
        <v>#VALUE!</v>
      </c>
      <c r="CD132" s="44" t="e">
        <f ca="1">SUMIFS(CD76:CD150,BT76:BT150,BT132)</f>
        <v>#VALUE!</v>
      </c>
      <c r="CE132" s="44" t="e">
        <f ca="1">SUMIFS(CE76:CE150,BT76:BT150,BT132)</f>
        <v>#VALUE!</v>
      </c>
      <c r="CF132" s="44" t="e">
        <f ca="1">SUMIFS(CF76:CF150,BT76:BT150,BT132)</f>
        <v>#VALUE!</v>
      </c>
      <c r="CG132" s="44" t="e">
        <f ca="1">SUMIFS(CG76:CG150,BT76:BT150,BT132)</f>
        <v>#VALUE!</v>
      </c>
      <c r="CH132" s="44">
        <f ca="1">SUMIFS(CH76:CH150,BT76:BT150,BT132)</f>
        <v>2</v>
      </c>
      <c r="CI132" s="44">
        <f ca="1">SUMIFS(CI76:CI150,BT76:BT150,BT132)</f>
        <v>1</v>
      </c>
      <c r="CJ132" s="44">
        <f ca="1">SUMIFS(CJ76:CJ150,BT76:BT150,BT132)</f>
        <v>3</v>
      </c>
      <c r="CK132" s="44">
        <f ca="1">SUMIFS(CK76:CK150,BT76:BT150,BT132)</f>
        <v>3</v>
      </c>
      <c r="CL132" s="45"/>
      <c r="CM132" s="64"/>
      <c r="CO132" s="55" t="s">
        <v>345</v>
      </c>
      <c r="CP132" s="39"/>
      <c r="CQ132" s="535" t="s">
        <v>36</v>
      </c>
      <c r="CR132" s="41">
        <f t="shared" si="60"/>
        <v>0</v>
      </c>
      <c r="CS132" s="536">
        <f t="shared" si="61"/>
        <v>0</v>
      </c>
      <c r="CT132" s="39"/>
      <c r="CU132" s="39"/>
      <c r="CV132" s="39"/>
      <c r="CW132" s="39"/>
      <c r="CX132" s="39"/>
      <c r="CY132" s="39"/>
      <c r="CZ132" s="44"/>
      <c r="DA132" s="44"/>
      <c r="DB132" s="44"/>
      <c r="DC132" s="44"/>
      <c r="DD132" s="44"/>
      <c r="DE132" s="44"/>
      <c r="DF132" s="44"/>
      <c r="DG132" s="44"/>
      <c r="DH132" s="44"/>
      <c r="DI132" s="45"/>
      <c r="DJ132" s="46"/>
    </row>
    <row r="133" spans="1:115" s="108" customFormat="1" ht="207" customHeight="1" outlineLevel="1" thickBot="1" x14ac:dyDescent="0.45">
      <c r="X133" s="1235" t="s">
        <v>243</v>
      </c>
      <c r="Y133" s="1005" t="s">
        <v>1990</v>
      </c>
      <c r="Z133" s="594" t="s">
        <v>29</v>
      </c>
      <c r="AA133" s="552">
        <f t="shared" ref="AA133" si="62">0.5*(AI133+AJ133+AK133)+AL133+AN133+2*(AO133+AP133)</f>
        <v>0</v>
      </c>
      <c r="AB133" s="552">
        <f t="shared" ref="AB133" si="63">AI133*0.5+AJ133*0.5+AK133*0.5+AL133+AM133+AN133+2*(AO133+AP133+AQ133)</f>
        <v>0</v>
      </c>
      <c r="AC133" s="1815" t="s">
        <v>1991</v>
      </c>
      <c r="AD133" s="1816"/>
      <c r="AE133" s="1816"/>
      <c r="AF133" s="1816"/>
      <c r="AG133" s="1816"/>
      <c r="AH133" s="1816"/>
      <c r="AI133" s="1816"/>
      <c r="AJ133" s="1816"/>
      <c r="AK133" s="1816"/>
      <c r="AL133" s="1816"/>
      <c r="AM133" s="1816"/>
      <c r="AN133" s="1816"/>
      <c r="AO133" s="1816"/>
      <c r="AP133" s="1816"/>
      <c r="AQ133" s="1817"/>
      <c r="AR133" s="1236">
        <v>1</v>
      </c>
      <c r="AS133" s="989"/>
      <c r="AU133" s="415" t="s">
        <v>380</v>
      </c>
      <c r="AV133" s="117" t="s">
        <v>886</v>
      </c>
      <c r="AW133" s="102" t="s">
        <v>29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448"/>
      <c r="BA133" s="126" t="s">
        <v>68</v>
      </c>
      <c r="BB133" s="448"/>
      <c r="BC133" s="72" t="s">
        <v>42</v>
      </c>
      <c r="BD133" s="448"/>
      <c r="BE133" s="440" t="s">
        <v>887</v>
      </c>
      <c r="BF133" s="449"/>
      <c r="BG133" s="449"/>
      <c r="BH133" s="449"/>
      <c r="BI133" s="449"/>
      <c r="BJ133" s="449"/>
      <c r="BK133" s="449"/>
      <c r="BL133" s="449"/>
      <c r="BM133" s="449"/>
      <c r="BN133" s="445"/>
      <c r="BO133" s="76">
        <v>1</v>
      </c>
      <c r="BP133" s="77"/>
      <c r="BQ133" s="363"/>
      <c r="BR133" s="658"/>
      <c r="BS133" s="466" t="s">
        <v>888</v>
      </c>
      <c r="BT133" s="68" t="s">
        <v>29</v>
      </c>
      <c r="BU133" s="69">
        <f>0.5*(CC133+CD133+CE133)+CF133+CH133+2*(CI133+CJ133)</f>
        <v>0</v>
      </c>
      <c r="BV133" s="69">
        <f>CC133*0.5+CD133*0.5+CE133*0.5+CF133+CG133+CH133+2*(CI133+CJ133+CK133)</f>
        <v>0</v>
      </c>
      <c r="BW133" s="131"/>
      <c r="BX133" s="22" t="s">
        <v>45</v>
      </c>
      <c r="BY133" s="131"/>
      <c r="BZ133" s="131"/>
      <c r="CA133" s="131"/>
      <c r="CB133" s="173" t="s">
        <v>57</v>
      </c>
      <c r="CC133" s="314"/>
      <c r="CD133" s="314"/>
      <c r="CE133" s="314"/>
      <c r="CF133" s="314"/>
      <c r="CG133" s="314"/>
      <c r="CH133" s="314"/>
      <c r="CI133" s="314"/>
      <c r="CJ133" s="314"/>
      <c r="CK133" s="630"/>
      <c r="CL133" s="774">
        <v>1</v>
      </c>
      <c r="CM133" s="131"/>
      <c r="CO133" s="97" t="s">
        <v>52</v>
      </c>
      <c r="CP133" s="130" t="s">
        <v>163</v>
      </c>
      <c r="CQ133" s="102" t="s">
        <v>29</v>
      </c>
      <c r="CR133" s="69">
        <f>0.5*(CZ133+DA133+DB133)+DC133+DE133+2*(DF133+DG133)</f>
        <v>4</v>
      </c>
      <c r="CS133" s="69">
        <f>CZ133*0.5+DA133*0.5+DB133*0.5+DC133+DD133+DE133+2*(DF133+DG133+DH133)</f>
        <v>4</v>
      </c>
      <c r="CT133" s="99"/>
      <c r="CU133" s="22" t="s">
        <v>54</v>
      </c>
      <c r="CV133" s="754"/>
      <c r="CW133" s="99"/>
      <c r="CX133" s="99"/>
      <c r="CY133" s="225" t="s">
        <v>278</v>
      </c>
      <c r="CZ133" s="159"/>
      <c r="DA133" s="159"/>
      <c r="DB133" s="159"/>
      <c r="DC133" s="159"/>
      <c r="DD133" s="159"/>
      <c r="DE133" s="159"/>
      <c r="DF133" s="84">
        <v>2</v>
      </c>
      <c r="DG133" s="159"/>
      <c r="DH133" s="159"/>
      <c r="DI133" s="100">
        <v>1</v>
      </c>
      <c r="DJ133" s="74"/>
    </row>
    <row r="134" spans="1:115" s="108" customFormat="1" ht="315" customHeight="1" outlineLevel="1" thickTop="1" thickBot="1" x14ac:dyDescent="0.45">
      <c r="X134" s="1235" t="s">
        <v>243</v>
      </c>
      <c r="Y134" s="1005" t="s">
        <v>1990</v>
      </c>
      <c r="Z134" s="594" t="s">
        <v>29</v>
      </c>
      <c r="AA134" s="552">
        <f t="shared" ref="AA134" si="64">0.5*(AI134+AJ134+AK134)+AL134+AN134+2*(AO134+AP134)</f>
        <v>0</v>
      </c>
      <c r="AB134" s="552">
        <f t="shared" ref="AB134" si="65">AI134*0.5+AJ134*0.5+AK134*0.5+AL134+AM134+AN134+2*(AO134+AP134+AQ134)</f>
        <v>0</v>
      </c>
      <c r="AC134" s="1815" t="s">
        <v>1992</v>
      </c>
      <c r="AD134" s="1816"/>
      <c r="AE134" s="1816"/>
      <c r="AF134" s="1816"/>
      <c r="AG134" s="1816"/>
      <c r="AH134" s="1816"/>
      <c r="AI134" s="1816"/>
      <c r="AJ134" s="1816"/>
      <c r="AK134" s="1816"/>
      <c r="AL134" s="1816"/>
      <c r="AM134" s="1816"/>
      <c r="AN134" s="1816"/>
      <c r="AO134" s="1816"/>
      <c r="AP134" s="1816"/>
      <c r="AQ134" s="1817"/>
      <c r="AR134" s="1236">
        <v>1</v>
      </c>
      <c r="AS134" s="989"/>
      <c r="AU134" s="415" t="s">
        <v>380</v>
      </c>
      <c r="AV134" s="138" t="s">
        <v>408</v>
      </c>
      <c r="AW134" s="102" t="s">
        <v>29</v>
      </c>
      <c r="AX134" s="102">
        <f>0.5*(BF134+BG134+BH134)+BI134+BK134+2*(BL134+BM134)</f>
        <v>0.5</v>
      </c>
      <c r="AY134" s="102">
        <f>BF134*0.5+BG134*0.5+BH134*0.5+BI134+BJ134+BK134+2*(BL134+BM134+BN134)</f>
        <v>0.5</v>
      </c>
      <c r="AZ134" s="74"/>
      <c r="BA134" s="126" t="s">
        <v>182</v>
      </c>
      <c r="BB134" s="436"/>
      <c r="BC134" s="72" t="s">
        <v>42</v>
      </c>
      <c r="BD134" s="74"/>
      <c r="BE134" s="140" t="s">
        <v>410</v>
      </c>
      <c r="BF134" s="252">
        <v>1</v>
      </c>
      <c r="BG134" s="159"/>
      <c r="BH134" s="159"/>
      <c r="BI134" s="159"/>
      <c r="BJ134" s="159"/>
      <c r="BK134" s="159"/>
      <c r="BL134" s="159"/>
      <c r="BM134" s="159"/>
      <c r="BN134" s="159"/>
      <c r="BO134" s="76">
        <v>1</v>
      </c>
      <c r="BP134" s="77"/>
      <c r="BQ134" s="62"/>
      <c r="BR134" s="658"/>
      <c r="BS134" s="138" t="s">
        <v>894</v>
      </c>
      <c r="BT134" s="68" t="s">
        <v>29</v>
      </c>
      <c r="BU134" s="69">
        <f>0.5*(CC134+CD134+CE134)+CF134+CH134+2*(CI134+CJ134)</f>
        <v>7.5</v>
      </c>
      <c r="BV134" s="69">
        <f>CC134*0.5+CD134*0.5+CE134*0.5+CF134+CG134+CH134+2*(CI134+CJ134+CK134)</f>
        <v>11.5</v>
      </c>
      <c r="BW134" s="131"/>
      <c r="BX134" s="22" t="s">
        <v>68</v>
      </c>
      <c r="BY134" s="131"/>
      <c r="BZ134" s="72" t="s">
        <v>42</v>
      </c>
      <c r="CA134" s="110" t="s">
        <v>13</v>
      </c>
      <c r="CB134" s="131" t="s">
        <v>895</v>
      </c>
      <c r="CC134" s="84">
        <v>1</v>
      </c>
      <c r="CD134" s="84">
        <v>6</v>
      </c>
      <c r="CE134" s="314"/>
      <c r="CF134" s="84">
        <v>4</v>
      </c>
      <c r="CG134" s="314"/>
      <c r="CH134" s="314"/>
      <c r="CI134" s="314"/>
      <c r="CJ134" s="634"/>
      <c r="CK134" s="86">
        <v>2</v>
      </c>
      <c r="CL134" s="778">
        <v>1</v>
      </c>
      <c r="CM134" s="131"/>
      <c r="CO134" s="137" t="s">
        <v>86</v>
      </c>
      <c r="CP134" s="138" t="s">
        <v>87</v>
      </c>
      <c r="CQ134" s="102" t="s">
        <v>29</v>
      </c>
      <c r="CR134" s="69">
        <f>0.5*(CZ134+DA134+DB134)+DC134+DE134+2*(DF134+DG134)</f>
        <v>1</v>
      </c>
      <c r="CS134" s="69">
        <f>CZ134*0.5+DA134*0.5+DB134*0.5+DC134+DD134+DE134+2*(DF134+DG134+DH134)</f>
        <v>1</v>
      </c>
      <c r="CT134" s="546"/>
      <c r="CU134" s="22" t="s">
        <v>88</v>
      </c>
      <c r="CV134" s="139" t="s">
        <v>89</v>
      </c>
      <c r="CW134" s="131"/>
      <c r="CX134" s="131"/>
      <c r="CY134" s="140" t="s">
        <v>3</v>
      </c>
      <c r="CZ134" s="141">
        <v>2</v>
      </c>
      <c r="DA134" s="131"/>
      <c r="DB134" s="131"/>
      <c r="DC134" s="131"/>
      <c r="DD134" s="131"/>
      <c r="DE134" s="131"/>
      <c r="DF134" s="131"/>
      <c r="DG134" s="131"/>
      <c r="DH134" s="131"/>
      <c r="DI134" s="142">
        <v>1</v>
      </c>
      <c r="DJ134" s="68"/>
    </row>
    <row r="135" spans="1:115" s="108" customFormat="1" ht="242.4" customHeight="1" outlineLevel="1" thickTop="1" thickBot="1" x14ac:dyDescent="0.3">
      <c r="AU135" s="270" t="s">
        <v>208</v>
      </c>
      <c r="AV135" s="179" t="s">
        <v>1993</v>
      </c>
      <c r="AW135" s="102" t="s">
        <v>29</v>
      </c>
      <c r="AX135" s="102">
        <f>0.5*(BF135+BG135+BH135)+BI135+BK135+2*(BL135+BM135)</f>
        <v>3.5</v>
      </c>
      <c r="AY135" s="102">
        <f>BF135*0.5+BG135*0.5+BH135*0.5+BI135+BJ135+BK135+2*(BL135+BM135+BN135)</f>
        <v>4.5</v>
      </c>
      <c r="AZ135" s="225"/>
      <c r="BA135" s="22" t="s">
        <v>68</v>
      </c>
      <c r="BB135" s="131"/>
      <c r="BC135" s="780"/>
      <c r="BD135" s="131"/>
      <c r="BE135" s="131" t="s">
        <v>900</v>
      </c>
      <c r="BF135" s="128">
        <v>1</v>
      </c>
      <c r="BG135" s="314"/>
      <c r="BH135" s="314"/>
      <c r="BI135" s="128">
        <v>1</v>
      </c>
      <c r="BJ135" s="86">
        <v>1</v>
      </c>
      <c r="BK135" s="627"/>
      <c r="BL135" s="128">
        <v>1</v>
      </c>
      <c r="BM135" s="314"/>
      <c r="BN135" s="314"/>
      <c r="BO135" s="133">
        <v>1</v>
      </c>
      <c r="BP135" s="431"/>
      <c r="BR135" s="269" t="s">
        <v>206</v>
      </c>
      <c r="BS135" s="387" t="s">
        <v>901</v>
      </c>
      <c r="BT135" s="68" t="s">
        <v>36</v>
      </c>
      <c r="BU135" s="69">
        <f t="shared" ref="BU135:BU136" si="66">0.5*(CC135+CD135+CE135)+CF135+CH135+2*(CI135+CJ135)</f>
        <v>2</v>
      </c>
      <c r="BV135" s="69">
        <f t="shared" ref="BV135:BV136" si="67">CC135*0.5+CD135*0.5+CE135*0.5+CF135+CG135+CH135+2*(CI135+CJ135+CK135)</f>
        <v>4</v>
      </c>
      <c r="BW135" s="82"/>
      <c r="BX135" s="22" t="s">
        <v>68</v>
      </c>
      <c r="BY135" s="118"/>
      <c r="BZ135" s="72" t="s">
        <v>42</v>
      </c>
      <c r="CA135" s="173"/>
      <c r="CB135" s="173" t="s">
        <v>902</v>
      </c>
      <c r="CC135" s="302"/>
      <c r="CD135" s="302"/>
      <c r="CE135" s="302"/>
      <c r="CF135" s="302"/>
      <c r="CG135" s="302"/>
      <c r="CH135" s="302"/>
      <c r="CI135" s="84">
        <v>1</v>
      </c>
      <c r="CJ135" s="781"/>
      <c r="CK135" s="234">
        <v>1</v>
      </c>
      <c r="CL135" s="156">
        <v>1</v>
      </c>
      <c r="CM135" s="77"/>
      <c r="CO135" s="137" t="s">
        <v>86</v>
      </c>
      <c r="CP135" s="138" t="s">
        <v>1994</v>
      </c>
      <c r="CQ135" s="102" t="s">
        <v>29</v>
      </c>
      <c r="CR135" s="69">
        <f t="shared" ref="CR135" si="68">0.5*(CZ135+DA135+DB135)+DC135+DE135+2*(DF135+DG135)</f>
        <v>1</v>
      </c>
      <c r="CS135" s="69">
        <f t="shared" ref="CS135" si="69">CZ135*0.5+DA135*0.5+DB135*0.5+DC135+DD135+DE135+2*(DF135+DG135+DH135)</f>
        <v>1</v>
      </c>
      <c r="CT135" s="131"/>
      <c r="CU135" s="22" t="s">
        <v>63</v>
      </c>
      <c r="CV135" s="139"/>
      <c r="CW135" s="131"/>
      <c r="CX135" s="131"/>
      <c r="CY135" s="140" t="s">
        <v>3</v>
      </c>
      <c r="CZ135" s="141">
        <v>2</v>
      </c>
      <c r="DA135" s="131"/>
      <c r="DB135" s="131"/>
      <c r="DC135" s="131"/>
      <c r="DD135" s="131"/>
      <c r="DE135" s="131"/>
      <c r="DF135" s="131"/>
      <c r="DG135" s="131"/>
      <c r="DH135" s="131"/>
      <c r="DI135" s="76">
        <v>1</v>
      </c>
      <c r="DJ135" s="68"/>
    </row>
    <row r="136" spans="1:115" s="108" customFormat="1" ht="238.95" customHeight="1" outlineLevel="1" thickTop="1" x14ac:dyDescent="0.4">
      <c r="AU136" s="239" t="s">
        <v>173</v>
      </c>
      <c r="AV136" s="130" t="s">
        <v>905</v>
      </c>
      <c r="AW136" s="102" t="s">
        <v>29</v>
      </c>
      <c r="AX136" s="102">
        <f>0.5*(BF136+BG136+BH136)+BI136+BK136+2*(BL136+BM136)</f>
        <v>0</v>
      </c>
      <c r="AY136" s="102">
        <f>BF136*0.5+BG136*0.5+BH136*0.5+BI136+BJ136+BK136+2*(BL136+BM136+BN136)</f>
        <v>0</v>
      </c>
      <c r="AZ136" s="99"/>
      <c r="BA136" s="22" t="s">
        <v>68</v>
      </c>
      <c r="BB136" s="99"/>
      <c r="BC136" s="99"/>
      <c r="BD136" s="99"/>
      <c r="BE136" s="131" t="s">
        <v>193</v>
      </c>
      <c r="BF136" s="159"/>
      <c r="BG136" s="159"/>
      <c r="BH136" s="159"/>
      <c r="BI136" s="159"/>
      <c r="BJ136" s="159"/>
      <c r="BK136" s="159"/>
      <c r="BL136" s="159"/>
      <c r="BM136" s="159"/>
      <c r="BN136" s="159"/>
      <c r="BO136" s="76">
        <v>1</v>
      </c>
      <c r="BP136" s="77"/>
      <c r="BR136" s="269" t="s">
        <v>206</v>
      </c>
      <c r="BS136" s="117" t="s">
        <v>1995</v>
      </c>
      <c r="BT136" s="68" t="s">
        <v>36</v>
      </c>
      <c r="BU136" s="69">
        <f t="shared" si="66"/>
        <v>0</v>
      </c>
      <c r="BV136" s="69">
        <f t="shared" si="67"/>
        <v>0</v>
      </c>
      <c r="BW136" s="82"/>
      <c r="BX136" s="22" t="s">
        <v>68</v>
      </c>
      <c r="BY136" s="74"/>
      <c r="BZ136" s="74"/>
      <c r="CA136" s="173"/>
      <c r="CB136" s="140" t="s">
        <v>907</v>
      </c>
      <c r="CC136" s="160"/>
      <c r="CD136" s="160"/>
      <c r="CE136" s="160"/>
      <c r="CF136" s="160"/>
      <c r="CG136" s="160"/>
      <c r="CH136" s="160"/>
      <c r="CI136" s="160"/>
      <c r="CJ136" s="160"/>
      <c r="CK136" s="330"/>
      <c r="CL136" s="76">
        <v>1</v>
      </c>
      <c r="CM136" s="107"/>
      <c r="CO136" s="137" t="s">
        <v>86</v>
      </c>
      <c r="CP136" s="130" t="s">
        <v>101</v>
      </c>
      <c r="CQ136" s="102" t="s">
        <v>29</v>
      </c>
      <c r="CR136" s="69">
        <f>0.5*(CZ136+DA136+DB136)+DC136+DE136+2*(DF136+DG136)</f>
        <v>2</v>
      </c>
      <c r="CS136" s="69">
        <f>CZ136*0.5+DA136*0.5+DB136*0.5+DC136+DD136+DE136+2*(DF136+DG136+DH136)</f>
        <v>2</v>
      </c>
      <c r="CT136" s="546"/>
      <c r="CU136" s="22" t="s">
        <v>88</v>
      </c>
      <c r="CV136" s="139" t="s">
        <v>89</v>
      </c>
      <c r="CW136" s="131"/>
      <c r="CX136" s="131"/>
      <c r="CY136" s="140" t="s">
        <v>3</v>
      </c>
      <c r="CZ136" s="141">
        <v>4</v>
      </c>
      <c r="DA136" s="131"/>
      <c r="DB136" s="131"/>
      <c r="DC136" s="131"/>
      <c r="DD136" s="131"/>
      <c r="DE136" s="131"/>
      <c r="DF136" s="131"/>
      <c r="DG136" s="131"/>
      <c r="DH136" s="131"/>
      <c r="DI136" s="142">
        <v>1</v>
      </c>
      <c r="DJ136" s="68"/>
    </row>
    <row r="137" spans="1:115" s="108" customFormat="1" ht="224.4" customHeight="1" outlineLevel="1" x14ac:dyDescent="0.25">
      <c r="AU137" s="239" t="s">
        <v>173</v>
      </c>
      <c r="AV137" s="404" t="s">
        <v>912</v>
      </c>
      <c r="AW137" s="102" t="s">
        <v>29</v>
      </c>
      <c r="AX137" s="102">
        <f t="shared" si="58"/>
        <v>7</v>
      </c>
      <c r="AY137" s="102">
        <f t="shared" si="59"/>
        <v>7</v>
      </c>
      <c r="AZ137" s="278"/>
      <c r="BA137" s="225" t="s">
        <v>68</v>
      </c>
      <c r="BB137" s="279" t="s">
        <v>1996</v>
      </c>
      <c r="BC137" s="72" t="s">
        <v>42</v>
      </c>
      <c r="BD137" s="278"/>
      <c r="BE137" s="131" t="s">
        <v>914</v>
      </c>
      <c r="BF137" s="403"/>
      <c r="BG137" s="169"/>
      <c r="BH137" s="403"/>
      <c r="BI137" s="252">
        <v>3</v>
      </c>
      <c r="BJ137" s="403"/>
      <c r="BK137" s="403"/>
      <c r="BL137" s="252">
        <v>2</v>
      </c>
      <c r="BM137" s="403"/>
      <c r="BN137" s="403"/>
      <c r="BO137" s="76">
        <v>1</v>
      </c>
      <c r="BP137" s="77"/>
      <c r="BR137" s="269" t="s">
        <v>206</v>
      </c>
      <c r="BS137" s="117" t="s">
        <v>915</v>
      </c>
      <c r="BT137" s="381" t="s">
        <v>36</v>
      </c>
      <c r="BU137" s="69">
        <f>0.5*(CC137+CD137+CE137)+CF137+CH137+2*(CI137+CJ137)</f>
        <v>0</v>
      </c>
      <c r="BV137" s="69">
        <f>CC137*0.5+CD137*0.5+CE137*0.5+CF137+CG137+CH137+2*(CI137+CJ137+CK137)</f>
        <v>0</v>
      </c>
      <c r="BW137" s="82"/>
      <c r="BX137" s="22" t="s">
        <v>68</v>
      </c>
      <c r="BY137" s="747"/>
      <c r="BZ137" s="119" t="s">
        <v>42</v>
      </c>
      <c r="CA137" s="23"/>
      <c r="CB137" s="23" t="s">
        <v>916</v>
      </c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76">
        <v>1</v>
      </c>
      <c r="CM137" s="28"/>
    </row>
    <row r="138" spans="1:115" s="108" customFormat="1" ht="259.5" customHeight="1" outlineLevel="1" thickBot="1" x14ac:dyDescent="0.45">
      <c r="AU138" s="239" t="s">
        <v>173</v>
      </c>
      <c r="AV138" s="779" t="s">
        <v>918</v>
      </c>
      <c r="AW138" s="102" t="s">
        <v>29</v>
      </c>
      <c r="AX138" s="102">
        <f>0.5*(BF138+BG138+BH138)+BI138+BK138+2*(BL138+BM138)</f>
        <v>0</v>
      </c>
      <c r="AY138" s="102">
        <f>BF138*0.5+BG138*0.5+BH138*0.5+BI138+BJ138+BK138+2*(BL138+BM138+BN138)</f>
        <v>0</v>
      </c>
      <c r="AZ138" s="131"/>
      <c r="BA138" s="22" t="s">
        <v>45</v>
      </c>
      <c r="BB138" s="131"/>
      <c r="BC138" s="131"/>
      <c r="BD138" s="131"/>
      <c r="BE138" s="23" t="s">
        <v>57</v>
      </c>
      <c r="BF138" s="314"/>
      <c r="BG138" s="314"/>
      <c r="BH138" s="314"/>
      <c r="BI138" s="314"/>
      <c r="BJ138" s="314"/>
      <c r="BK138" s="314"/>
      <c r="BL138" s="314"/>
      <c r="BM138" s="314"/>
      <c r="BN138" s="314"/>
      <c r="BO138" s="133">
        <v>1</v>
      </c>
      <c r="BP138" s="131"/>
      <c r="BR138" s="269" t="s">
        <v>206</v>
      </c>
      <c r="BS138" s="130" t="s">
        <v>919</v>
      </c>
      <c r="BT138" s="68" t="s">
        <v>36</v>
      </c>
      <c r="BU138" s="69">
        <f>0.5*(CC138+CD138+CE138)+CF138+CH138+2*(CI138+CJ138)</f>
        <v>0</v>
      </c>
      <c r="BV138" s="69">
        <f>CC138*0.5+CD138*0.5+CE138*0.5+CF138+CG138+CH138+2*(CI138+CJ138+CK138)</f>
        <v>0</v>
      </c>
      <c r="BW138" s="74"/>
      <c r="BX138" s="225" t="s">
        <v>68</v>
      </c>
      <c r="BY138" s="103"/>
      <c r="BZ138" s="74"/>
      <c r="CA138" s="74"/>
      <c r="CB138" s="140" t="s">
        <v>920</v>
      </c>
      <c r="CC138" s="390"/>
      <c r="CD138" s="144"/>
      <c r="CE138" s="409"/>
      <c r="CF138" s="409"/>
      <c r="CG138" s="409"/>
      <c r="CH138" s="409"/>
      <c r="CI138" s="144"/>
      <c r="CJ138" s="390"/>
      <c r="CK138" s="390"/>
      <c r="CL138" s="228">
        <v>1</v>
      </c>
      <c r="CM138" s="74"/>
    </row>
    <row r="139" spans="1:115" s="108" customFormat="1" ht="267.75" customHeight="1" outlineLevel="1" thickTop="1" thickBot="1" x14ac:dyDescent="0.3">
      <c r="AU139" s="415" t="s">
        <v>380</v>
      </c>
      <c r="AV139" s="117" t="s">
        <v>924</v>
      </c>
      <c r="AW139" s="102" t="s">
        <v>29</v>
      </c>
      <c r="AX139" s="102">
        <f t="shared" si="58"/>
        <v>0</v>
      </c>
      <c r="AY139" s="102">
        <f t="shared" si="59"/>
        <v>0</v>
      </c>
      <c r="AZ139" s="448"/>
      <c r="BA139" s="440" t="s">
        <v>45</v>
      </c>
      <c r="BB139" s="448"/>
      <c r="BC139" s="74"/>
      <c r="BD139" s="448"/>
      <c r="BE139" s="173" t="s">
        <v>91</v>
      </c>
      <c r="BF139" s="449"/>
      <c r="BG139" s="449"/>
      <c r="BH139" s="449"/>
      <c r="BI139" s="449"/>
      <c r="BJ139" s="449"/>
      <c r="BK139" s="449"/>
      <c r="BL139" s="449"/>
      <c r="BM139" s="449"/>
      <c r="BN139" s="445"/>
      <c r="BO139" s="76">
        <v>1</v>
      </c>
      <c r="BP139" s="77"/>
      <c r="BR139" s="269" t="s">
        <v>206</v>
      </c>
      <c r="BS139" s="631" t="s">
        <v>925</v>
      </c>
      <c r="BT139" s="381" t="s">
        <v>36</v>
      </c>
      <c r="BU139" s="170">
        <f>0.5*(CC139+CD139+CE139)+CF139+CH139+2*(CI139+CJ139)</f>
        <v>3</v>
      </c>
      <c r="BV139" s="170">
        <f>CC139*0.5+CD139*0.5+CE139*0.5+CF139+CG139+CH139+2*(CI139+CJ139+CK139)</f>
        <v>3</v>
      </c>
      <c r="BW139" s="197"/>
      <c r="BX139" s="197" t="s">
        <v>68</v>
      </c>
      <c r="BY139" s="295"/>
      <c r="BZ139" s="119" t="s">
        <v>42</v>
      </c>
      <c r="CA139" s="735"/>
      <c r="CB139" s="735" t="s">
        <v>926</v>
      </c>
      <c r="CC139" s="419"/>
      <c r="CD139" s="419"/>
      <c r="CE139" s="419"/>
      <c r="CF139" s="419"/>
      <c r="CG139" s="419"/>
      <c r="CH139" s="324">
        <v>1</v>
      </c>
      <c r="CI139" s="419"/>
      <c r="CJ139" s="234">
        <v>1</v>
      </c>
      <c r="CK139" s="476"/>
      <c r="CL139" s="228">
        <v>1</v>
      </c>
      <c r="CM139" s="484"/>
      <c r="CN139" s="36"/>
    </row>
    <row r="140" spans="1:115" s="108" customFormat="1" ht="291" customHeight="1" outlineLevel="1" thickTop="1" thickBot="1" x14ac:dyDescent="0.45">
      <c r="AU140" s="415" t="s">
        <v>380</v>
      </c>
      <c r="AV140" s="138" t="s">
        <v>927</v>
      </c>
      <c r="AW140" s="102" t="s">
        <v>29</v>
      </c>
      <c r="AX140" s="102">
        <f t="shared" si="58"/>
        <v>0</v>
      </c>
      <c r="AY140" s="102">
        <f t="shared" si="59"/>
        <v>0</v>
      </c>
      <c r="AZ140" s="99"/>
      <c r="BA140" s="440" t="s">
        <v>45</v>
      </c>
      <c r="BB140" s="99"/>
      <c r="BC140" s="99"/>
      <c r="BD140" s="99"/>
      <c r="BE140" s="131" t="s">
        <v>193</v>
      </c>
      <c r="BF140" s="159"/>
      <c r="BG140" s="159"/>
      <c r="BH140" s="159"/>
      <c r="BI140" s="159"/>
      <c r="BJ140" s="159"/>
      <c r="BK140" s="159"/>
      <c r="BL140" s="159"/>
      <c r="BM140" s="159"/>
      <c r="BN140" s="159"/>
      <c r="BO140" s="76">
        <v>1</v>
      </c>
      <c r="BP140" s="77"/>
      <c r="BR140" s="269" t="s">
        <v>206</v>
      </c>
      <c r="BS140" s="116" t="s">
        <v>928</v>
      </c>
      <c r="BT140" s="381" t="s">
        <v>36</v>
      </c>
      <c r="BU140" s="69">
        <f>0.5*(CC140+CD140+CE140)+CF140+CH140+2*(CI140+CJ140)</f>
        <v>2</v>
      </c>
      <c r="BV140" s="69">
        <f>CC140*0.5+CD140*0.5+CE140*0.5+CF140+CG140+CH140+2*(CI140+CJ140+CK140)</f>
        <v>4</v>
      </c>
      <c r="BW140" s="82"/>
      <c r="BX140" s="22" t="s">
        <v>68</v>
      </c>
      <c r="BY140" s="22"/>
      <c r="BZ140" s="22"/>
      <c r="CA140" s="23"/>
      <c r="CB140" s="23" t="s">
        <v>929</v>
      </c>
      <c r="CC140" s="155"/>
      <c r="CD140" s="155"/>
      <c r="CE140" s="155"/>
      <c r="CF140" s="155"/>
      <c r="CG140" s="155"/>
      <c r="CH140" s="155"/>
      <c r="CI140" s="155"/>
      <c r="CJ140" s="85">
        <v>1</v>
      </c>
      <c r="CK140" s="234">
        <v>1</v>
      </c>
      <c r="CL140" s="76">
        <v>1</v>
      </c>
      <c r="CM140" s="74"/>
      <c r="CN140" s="36"/>
    </row>
    <row r="141" spans="1:115" s="108" customFormat="1" ht="213" customHeight="1" outlineLevel="1" thickTop="1" thickBot="1" x14ac:dyDescent="0.3">
      <c r="AU141" s="415" t="s">
        <v>380</v>
      </c>
      <c r="AV141" s="794" t="s">
        <v>930</v>
      </c>
      <c r="AW141" s="479" t="s">
        <v>29</v>
      </c>
      <c r="AX141" s="479">
        <f t="shared" si="58"/>
        <v>0</v>
      </c>
      <c r="AY141" s="479">
        <f t="shared" si="59"/>
        <v>0</v>
      </c>
      <c r="AZ141" s="795"/>
      <c r="BA141" s="796" t="s">
        <v>45</v>
      </c>
      <c r="BB141" s="795"/>
      <c r="BC141" s="74"/>
      <c r="BD141" s="795"/>
      <c r="BE141" s="173" t="s">
        <v>91</v>
      </c>
      <c r="BF141" s="797"/>
      <c r="BG141" s="797"/>
      <c r="BH141" s="797"/>
      <c r="BI141" s="797"/>
      <c r="BJ141" s="797"/>
      <c r="BK141" s="797"/>
      <c r="BL141" s="797"/>
      <c r="BM141" s="797"/>
      <c r="BN141" s="798"/>
      <c r="BO141" s="76">
        <v>1</v>
      </c>
      <c r="BP141" s="77"/>
      <c r="BR141" s="269" t="s">
        <v>206</v>
      </c>
      <c r="BS141" s="80" t="s">
        <v>1997</v>
      </c>
      <c r="BT141" s="102" t="s">
        <v>36</v>
      </c>
      <c r="BU141" s="69">
        <f t="shared" ref="BU141" si="70">0.5*(CC141+CD141+CE141)+CF141+CH141+2*(CI141+CJ141)</f>
        <v>0</v>
      </c>
      <c r="BV141" s="69">
        <f t="shared" ref="BV141" si="71">CC141*0.5+CD141*0.5+CE141*0.5+CF141+CG141+CH141+2*(CI141+CJ141+CK141)</f>
        <v>0</v>
      </c>
      <c r="BW141" s="103"/>
      <c r="BX141" s="22" t="s">
        <v>68</v>
      </c>
      <c r="BY141" s="103"/>
      <c r="BZ141" s="103"/>
      <c r="CA141" s="73"/>
      <c r="CB141" s="22" t="s">
        <v>932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76">
        <v>1</v>
      </c>
      <c r="CM141" s="107"/>
    </row>
    <row r="142" spans="1:115" s="108" customFormat="1" ht="185.4" customHeight="1" outlineLevel="1" thickTop="1" thickBot="1" x14ac:dyDescent="0.3">
      <c r="AU142" s="415" t="s">
        <v>380</v>
      </c>
      <c r="AV142" s="138" t="s">
        <v>933</v>
      </c>
      <c r="AW142" s="102" t="s">
        <v>29</v>
      </c>
      <c r="AX142" s="102">
        <f>0.5*(BF142+BG142+BH142)+BI142+BK142+2*(BL142+BM142)</f>
        <v>1</v>
      </c>
      <c r="AY142" s="102">
        <f>BF142*0.5+BG142*0.5+BH142*0.5+BI142+BJ142+BK142+2*(BL142+BM142+BN142)</f>
        <v>3</v>
      </c>
      <c r="AZ142" s="171"/>
      <c r="BA142" s="22" t="s">
        <v>45</v>
      </c>
      <c r="BB142" s="172"/>
      <c r="BC142" s="72" t="s">
        <v>42</v>
      </c>
      <c r="BD142" s="82"/>
      <c r="BE142" s="23" t="s">
        <v>588</v>
      </c>
      <c r="BF142" s="169"/>
      <c r="BG142" s="169"/>
      <c r="BH142" s="155"/>
      <c r="BI142" s="84">
        <v>1</v>
      </c>
      <c r="BJ142" s="155"/>
      <c r="BK142" s="155"/>
      <c r="BL142" s="155"/>
      <c r="BM142" s="360"/>
      <c r="BN142" s="86">
        <v>1</v>
      </c>
      <c r="BO142" s="326">
        <v>1</v>
      </c>
      <c r="BP142" s="77"/>
      <c r="BQ142" s="36"/>
      <c r="BR142" s="269" t="s">
        <v>206</v>
      </c>
      <c r="BS142" s="116" t="s">
        <v>934</v>
      </c>
      <c r="BT142" s="381" t="s">
        <v>36</v>
      </c>
      <c r="BU142" s="69">
        <f t="shared" ref="BU142:BU151" si="72">0.5*(CC142+CD142+CE142)+CF142+CH142+2*(CI142+CJ142)</f>
        <v>0</v>
      </c>
      <c r="BV142" s="69">
        <f t="shared" ref="BV142:BV151" si="73">CC142*0.5+CD142*0.5+CE142*0.5+CF142+CG142+CH142+2*(CI142+CJ142+CK142)</f>
        <v>0</v>
      </c>
      <c r="BW142" s="103"/>
      <c r="BX142" s="22" t="s">
        <v>68</v>
      </c>
      <c r="BY142" s="103"/>
      <c r="BZ142" s="103"/>
      <c r="CA142" s="73"/>
      <c r="CB142" s="22" t="s">
        <v>932</v>
      </c>
      <c r="CC142" s="155"/>
      <c r="CD142" s="155"/>
      <c r="CE142" s="155"/>
      <c r="CF142" s="155"/>
      <c r="CG142" s="155"/>
      <c r="CH142" s="155"/>
      <c r="CI142" s="155"/>
      <c r="CJ142" s="155"/>
      <c r="CK142" s="155"/>
      <c r="CL142" s="76">
        <v>1</v>
      </c>
      <c r="CM142" s="107"/>
    </row>
    <row r="143" spans="1:115" s="108" customFormat="1" ht="193.5" customHeight="1" outlineLevel="1" thickTop="1" x14ac:dyDescent="0.25">
      <c r="AU143" s="97" t="s">
        <v>52</v>
      </c>
      <c r="AV143" s="114" t="s">
        <v>307</v>
      </c>
      <c r="AW143" s="68" t="s">
        <v>36</v>
      </c>
      <c r="AX143" s="69">
        <f t="shared" ref="AX143" si="74">0.5*(BF143+BG143+BH143)+BI143+BK143+2*(BL143+BM143)</f>
        <v>5</v>
      </c>
      <c r="AY143" s="69">
        <f t="shared" ref="AY143" si="75">BF143*0.5+BG143*0.5+BH143*0.5+BI143+BJ143+BK143+2*(BL143+BM143+BN143)</f>
        <v>5</v>
      </c>
      <c r="AZ143" s="82"/>
      <c r="BA143" s="22" t="s">
        <v>233</v>
      </c>
      <c r="BB143" s="105"/>
      <c r="BC143" s="72" t="s">
        <v>42</v>
      </c>
      <c r="BD143" s="187"/>
      <c r="BE143" s="23" t="s">
        <v>283</v>
      </c>
      <c r="BF143" s="84">
        <v>2</v>
      </c>
      <c r="BG143" s="160"/>
      <c r="BH143" s="103"/>
      <c r="BI143" s="160"/>
      <c r="BJ143" s="160"/>
      <c r="BK143" s="160"/>
      <c r="BL143" s="84">
        <v>2</v>
      </c>
      <c r="BM143" s="160"/>
      <c r="BN143" s="160"/>
      <c r="BO143" s="76">
        <v>1</v>
      </c>
      <c r="BP143" s="77"/>
      <c r="BR143" s="269" t="s">
        <v>206</v>
      </c>
      <c r="BS143" s="116" t="s">
        <v>1998</v>
      </c>
      <c r="BT143" s="102" t="s">
        <v>36</v>
      </c>
      <c r="BU143" s="69">
        <f t="shared" si="72"/>
        <v>0</v>
      </c>
      <c r="BV143" s="69">
        <f t="shared" si="73"/>
        <v>0</v>
      </c>
      <c r="BW143" s="82"/>
      <c r="BX143" s="22" t="s">
        <v>68</v>
      </c>
      <c r="BY143" s="799"/>
      <c r="BZ143" s="72" t="s">
        <v>42</v>
      </c>
      <c r="CA143" s="23"/>
      <c r="CB143" s="23" t="s">
        <v>936</v>
      </c>
      <c r="CC143" s="155"/>
      <c r="CD143" s="155"/>
      <c r="CE143" s="155"/>
      <c r="CF143" s="155"/>
      <c r="CG143" s="155"/>
      <c r="CH143" s="155"/>
      <c r="CI143" s="155"/>
      <c r="CJ143" s="155"/>
      <c r="CK143" s="155"/>
      <c r="CL143" s="76">
        <v>1</v>
      </c>
      <c r="CM143" s="28"/>
    </row>
    <row r="144" spans="1:115" s="108" customFormat="1" ht="232.95" customHeight="1" outlineLevel="1" thickBot="1" x14ac:dyDescent="0.3">
      <c r="AU144" s="97" t="s">
        <v>52</v>
      </c>
      <c r="AV144" s="353" t="s">
        <v>937</v>
      </c>
      <c r="AW144" s="102" t="s">
        <v>36</v>
      </c>
      <c r="AX144" s="69">
        <f>0.5*(BF144+BG144+BH144)+BI144+BK144+2*(BL144+BM144)</f>
        <v>0</v>
      </c>
      <c r="AY144" s="69">
        <f>BF144*0.5+BG144*0.5+BH144*0.5+BI144+BJ144+BK144+2*(BL144+BM144+BN144)</f>
        <v>0</v>
      </c>
      <c r="AZ144" s="354"/>
      <c r="BA144" s="22" t="s">
        <v>63</v>
      </c>
      <c r="BB144" s="354"/>
      <c r="BC144" s="72" t="s">
        <v>42</v>
      </c>
      <c r="BD144" s="354"/>
      <c r="BE144" s="355" t="s">
        <v>292</v>
      </c>
      <c r="BF144" s="356"/>
      <c r="BG144" s="356"/>
      <c r="BH144" s="356"/>
      <c r="BI144" s="356"/>
      <c r="BJ144" s="356"/>
      <c r="BK144" s="356"/>
      <c r="BL144" s="356"/>
      <c r="BM144" s="356"/>
      <c r="BN144" s="356"/>
      <c r="BO144" s="357">
        <v>1</v>
      </c>
      <c r="BP144" s="74"/>
      <c r="BR144" s="269" t="s">
        <v>206</v>
      </c>
      <c r="BS144" s="117" t="s">
        <v>938</v>
      </c>
      <c r="BT144" s="102" t="s">
        <v>36</v>
      </c>
      <c r="BU144" s="69">
        <f t="shared" si="72"/>
        <v>0</v>
      </c>
      <c r="BV144" s="69">
        <f t="shared" si="73"/>
        <v>0</v>
      </c>
      <c r="BW144" s="82"/>
      <c r="BX144" s="22" t="s">
        <v>68</v>
      </c>
      <c r="BY144" s="74"/>
      <c r="BZ144" s="72" t="s">
        <v>42</v>
      </c>
      <c r="CA144" s="173"/>
      <c r="CB144" s="173" t="s">
        <v>57</v>
      </c>
      <c r="CC144" s="155"/>
      <c r="CD144" s="155"/>
      <c r="CE144" s="155"/>
      <c r="CF144" s="155"/>
      <c r="CG144" s="155"/>
      <c r="CH144" s="155"/>
      <c r="CI144" s="155"/>
      <c r="CJ144" s="155"/>
      <c r="CK144" s="155"/>
      <c r="CL144" s="76">
        <v>1</v>
      </c>
      <c r="CM144" s="347"/>
    </row>
    <row r="145" spans="1:114" s="108" customFormat="1" ht="105" outlineLevel="1" thickBot="1" x14ac:dyDescent="0.3">
      <c r="BR145" s="23"/>
      <c r="BS145" s="80" t="s">
        <v>277</v>
      </c>
      <c r="BT145" s="717" t="s">
        <v>36</v>
      </c>
      <c r="BU145" s="69">
        <f t="shared" si="72"/>
        <v>3</v>
      </c>
      <c r="BV145" s="69">
        <f t="shared" si="73"/>
        <v>3</v>
      </c>
      <c r="BW145" s="82"/>
      <c r="BX145" s="22" t="s">
        <v>182</v>
      </c>
      <c r="BY145" s="22"/>
      <c r="BZ145" s="72" t="s">
        <v>42</v>
      </c>
      <c r="CA145" s="173"/>
      <c r="CB145" s="172" t="s">
        <v>278</v>
      </c>
      <c r="CC145" s="718"/>
      <c r="CD145" s="718"/>
      <c r="CE145" s="718"/>
      <c r="CF145" s="84">
        <v>1</v>
      </c>
      <c r="CG145" s="718"/>
      <c r="CH145" s="718"/>
      <c r="CI145" s="84">
        <v>1</v>
      </c>
      <c r="CJ145" s="718"/>
      <c r="CK145" s="718"/>
      <c r="CL145" s="228">
        <v>1</v>
      </c>
      <c r="CM145" s="431"/>
    </row>
    <row r="146" spans="1:114" s="108" customFormat="1" ht="192" outlineLevel="1" thickBot="1" x14ac:dyDescent="0.3">
      <c r="BR146" s="23"/>
      <c r="BS146" s="80" t="s">
        <v>763</v>
      </c>
      <c r="BT146" s="717" t="s">
        <v>93</v>
      </c>
      <c r="BU146" s="69">
        <f t="shared" si="72"/>
        <v>1</v>
      </c>
      <c r="BV146" s="69">
        <f t="shared" si="73"/>
        <v>1</v>
      </c>
      <c r="BW146" s="116"/>
      <c r="BX146" s="22" t="s">
        <v>68</v>
      </c>
      <c r="BY146" s="118"/>
      <c r="BZ146" s="72" t="s">
        <v>42</v>
      </c>
      <c r="CA146" s="118"/>
      <c r="CB146" s="173" t="s">
        <v>264</v>
      </c>
      <c r="CC146" s="155"/>
      <c r="CD146" s="155"/>
      <c r="CE146" s="155"/>
      <c r="CF146" s="155"/>
      <c r="CG146" s="155"/>
      <c r="CH146" s="84">
        <v>1</v>
      </c>
      <c r="CI146" s="155"/>
      <c r="CJ146" s="155"/>
      <c r="CK146" s="419"/>
      <c r="CL146" s="76">
        <v>1</v>
      </c>
      <c r="CM146" s="107"/>
    </row>
    <row r="147" spans="1:114" s="108" customFormat="1" ht="105.6" outlineLevel="1" thickTop="1" thickBot="1" x14ac:dyDescent="0.3">
      <c r="BR147" s="23"/>
      <c r="BS147" s="1246" t="s">
        <v>1999</v>
      </c>
      <c r="BT147" s="717" t="s">
        <v>93</v>
      </c>
      <c r="BU147" s="726">
        <f t="shared" si="72"/>
        <v>0.5</v>
      </c>
      <c r="BV147" s="726">
        <f t="shared" si="73"/>
        <v>4.5</v>
      </c>
      <c r="BW147" s="727"/>
      <c r="BX147" s="607" t="s">
        <v>45</v>
      </c>
      <c r="BY147" s="1255" t="s">
        <v>2000</v>
      </c>
      <c r="BZ147" s="728"/>
      <c r="CA147" s="729"/>
      <c r="CB147" s="729" t="s">
        <v>771</v>
      </c>
      <c r="CC147" s="730"/>
      <c r="CD147" s="731">
        <v>1</v>
      </c>
      <c r="CE147" s="730"/>
      <c r="CF147" s="730"/>
      <c r="CG147" s="730"/>
      <c r="CH147" s="730"/>
      <c r="CI147" s="730"/>
      <c r="CJ147" s="732"/>
      <c r="CK147" s="86">
        <v>2</v>
      </c>
      <c r="CL147" s="733">
        <v>1</v>
      </c>
      <c r="CM147" s="610"/>
    </row>
    <row r="148" spans="1:114" s="108" customFormat="1" ht="134.1" customHeight="1" outlineLevel="1" thickTop="1" thickBot="1" x14ac:dyDescent="0.3">
      <c r="BR148" s="74"/>
      <c r="BS148" s="1247" t="s">
        <v>774</v>
      </c>
      <c r="BT148" s="68" t="s">
        <v>93</v>
      </c>
      <c r="BU148" s="69">
        <f t="shared" si="72"/>
        <v>4</v>
      </c>
      <c r="BV148" s="69">
        <f t="shared" si="73"/>
        <v>6</v>
      </c>
      <c r="BW148" s="103"/>
      <c r="BX148" s="23" t="s">
        <v>68</v>
      </c>
      <c r="BY148" s="104"/>
      <c r="BZ148" s="72" t="s">
        <v>42</v>
      </c>
      <c r="CA148" s="172"/>
      <c r="CB148" s="23" t="s">
        <v>775</v>
      </c>
      <c r="CC148" s="302"/>
      <c r="CD148" s="83"/>
      <c r="CE148" s="83"/>
      <c r="CF148" s="83"/>
      <c r="CG148" s="83"/>
      <c r="CH148" s="84">
        <v>2</v>
      </c>
      <c r="CI148" s="83"/>
      <c r="CJ148" s="184">
        <v>1</v>
      </c>
      <c r="CK148" s="86">
        <v>1</v>
      </c>
      <c r="CL148" s="156">
        <v>1</v>
      </c>
      <c r="CM148" s="107"/>
    </row>
    <row r="149" spans="1:114" s="108" customFormat="1" ht="123" outlineLevel="1" thickTop="1" thickBot="1" x14ac:dyDescent="0.3">
      <c r="BR149" s="178"/>
      <c r="BS149" s="98" t="s">
        <v>781</v>
      </c>
      <c r="BT149" s="68" t="s">
        <v>93</v>
      </c>
      <c r="BU149" s="69">
        <f t="shared" si="72"/>
        <v>0.5</v>
      </c>
      <c r="BV149" s="69">
        <f t="shared" si="73"/>
        <v>2.5</v>
      </c>
      <c r="BW149" s="131"/>
      <c r="BX149" s="22" t="s">
        <v>45</v>
      </c>
      <c r="BY149" s="367" t="s">
        <v>2001</v>
      </c>
      <c r="BZ149" s="131"/>
      <c r="CA149" s="131"/>
      <c r="CB149" s="23" t="s">
        <v>782</v>
      </c>
      <c r="CC149" s="128">
        <v>1</v>
      </c>
      <c r="CD149" s="314"/>
      <c r="CE149" s="314"/>
      <c r="CF149" s="314"/>
      <c r="CG149" s="314"/>
      <c r="CH149" s="314"/>
      <c r="CI149" s="314"/>
      <c r="CJ149" s="634"/>
      <c r="CK149" s="254">
        <v>1</v>
      </c>
      <c r="CL149" s="156">
        <v>1</v>
      </c>
      <c r="CM149" s="131"/>
    </row>
    <row r="150" spans="1:114" s="108" customFormat="1" ht="140.4" outlineLevel="1" thickTop="1" thickBot="1" x14ac:dyDescent="0.3">
      <c r="BR150" s="662" t="s">
        <v>674</v>
      </c>
      <c r="BS150" s="117" t="s">
        <v>794</v>
      </c>
      <c r="BT150" s="102" t="s">
        <v>93</v>
      </c>
      <c r="BU150" s="69">
        <f t="shared" si="72"/>
        <v>0</v>
      </c>
      <c r="BV150" s="69">
        <f t="shared" si="73"/>
        <v>0</v>
      </c>
      <c r="BW150" s="82"/>
      <c r="BX150" s="22" t="s">
        <v>45</v>
      </c>
      <c r="BY150" s="747"/>
      <c r="BZ150" s="72" t="s">
        <v>42</v>
      </c>
      <c r="CA150" s="23"/>
      <c r="CB150" s="23" t="s">
        <v>795</v>
      </c>
      <c r="CC150" s="155"/>
      <c r="CD150" s="155"/>
      <c r="CE150" s="155"/>
      <c r="CF150" s="155"/>
      <c r="CG150" s="155"/>
      <c r="CH150" s="155"/>
      <c r="CI150" s="155"/>
      <c r="CJ150" s="155"/>
      <c r="CK150" s="155"/>
      <c r="CL150" s="76">
        <v>1</v>
      </c>
      <c r="CM150" s="107"/>
    </row>
    <row r="151" spans="1:114" s="108" customFormat="1" ht="192.6" outlineLevel="1" thickTop="1" thickBot="1" x14ac:dyDescent="0.3">
      <c r="BR151" s="284" t="s">
        <v>222</v>
      </c>
      <c r="BS151" s="187" t="s">
        <v>747</v>
      </c>
      <c r="BT151" s="68" t="s">
        <v>311</v>
      </c>
      <c r="BU151" s="69">
        <f t="shared" si="72"/>
        <v>12</v>
      </c>
      <c r="BV151" s="69">
        <f t="shared" si="73"/>
        <v>18</v>
      </c>
      <c r="BW151" s="225"/>
      <c r="BX151" s="225" t="s">
        <v>748</v>
      </c>
      <c r="BY151" s="225"/>
      <c r="BZ151" s="225"/>
      <c r="CA151" s="131"/>
      <c r="CB151" s="131" t="s">
        <v>749</v>
      </c>
      <c r="CC151" s="403"/>
      <c r="CD151" s="403"/>
      <c r="CE151" s="403"/>
      <c r="CF151" s="403"/>
      <c r="CG151" s="403"/>
      <c r="CH151" s="403"/>
      <c r="CI151" s="252">
        <v>6</v>
      </c>
      <c r="CJ151" s="713"/>
      <c r="CK151" s="86">
        <v>3</v>
      </c>
      <c r="CL151" s="228">
        <v>1</v>
      </c>
      <c r="CM151" s="714"/>
    </row>
    <row r="152" spans="1:114" s="108" customFormat="1" ht="14.4" outlineLevel="1" thickTop="1" x14ac:dyDescent="0.25"/>
    <row r="153" spans="1:114" s="108" customFormat="1" ht="13.8" outlineLevel="1" x14ac:dyDescent="0.25"/>
    <row r="154" spans="1:114" s="108" customFormat="1" ht="13.8" outlineLevel="1" x14ac:dyDescent="0.25"/>
    <row r="155" spans="1:114" s="108" customFormat="1" ht="13.8" outlineLevel="1" x14ac:dyDescent="0.25"/>
    <row r="156" spans="1:114" s="108" customFormat="1" ht="13.8" outlineLevel="1" x14ac:dyDescent="0.25"/>
    <row r="157" spans="1:114" s="108" customFormat="1" ht="13.8" outlineLevel="1" x14ac:dyDescent="0.25"/>
    <row r="158" spans="1:114" s="108" customFormat="1" ht="13.8" outlineLevel="1" x14ac:dyDescent="0.25"/>
    <row r="159" spans="1:114" s="108" customFormat="1" ht="13.8" outlineLevel="1" x14ac:dyDescent="0.25"/>
    <row r="160" spans="1:114" ht="17.399999999999999" x14ac:dyDescent="0.3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32"/>
      <c r="AI160" s="32"/>
      <c r="AJ160" s="32"/>
      <c r="AK160" s="32"/>
      <c r="AL160" s="32"/>
      <c r="AM160" s="32"/>
      <c r="AN160" s="32"/>
      <c r="AO160" s="32"/>
      <c r="AP160" s="32"/>
      <c r="AQ160" s="32"/>
      <c r="AR160" s="32"/>
      <c r="AS160" s="32"/>
      <c r="AT160" s="32"/>
      <c r="AU160" s="32"/>
      <c r="AV160" s="32"/>
      <c r="AW160" s="32"/>
      <c r="AX160" s="32"/>
      <c r="AY160" s="32"/>
      <c r="AZ160" s="32"/>
      <c r="BA160" s="32"/>
      <c r="BB160" s="32"/>
      <c r="BC160" s="32"/>
      <c r="BD160" s="32"/>
      <c r="BE160" s="32"/>
      <c r="BF160" s="32"/>
      <c r="BG160" s="32"/>
      <c r="BH160" s="32"/>
      <c r="BI160" s="32"/>
      <c r="BJ160" s="32"/>
      <c r="BK160" s="32"/>
      <c r="BL160" s="32"/>
      <c r="BM160" s="32"/>
      <c r="BN160" s="32"/>
      <c r="BO160" s="32"/>
      <c r="BP160" s="32"/>
      <c r="BQ160" s="32"/>
      <c r="BR160" s="32"/>
      <c r="BS160" s="32"/>
      <c r="BT160" s="32"/>
      <c r="BU160" s="32"/>
      <c r="BV160" s="32"/>
      <c r="BW160" s="32"/>
      <c r="BX160" s="32"/>
      <c r="BY160" s="32"/>
      <c r="BZ160" s="32"/>
      <c r="CA160" s="32"/>
      <c r="CB160" s="32"/>
      <c r="CC160" s="32"/>
      <c r="CD160" s="32"/>
      <c r="CE160" s="32"/>
      <c r="CF160" s="32"/>
      <c r="CG160" s="32"/>
      <c r="CH160" s="32"/>
      <c r="CI160" s="32"/>
      <c r="CJ160" s="32"/>
      <c r="CK160" s="32"/>
      <c r="CL160" s="32"/>
      <c r="CM160" s="32"/>
      <c r="CN160" s="32"/>
      <c r="CO160" s="32"/>
      <c r="CP160" s="32"/>
      <c r="CQ160" s="32"/>
      <c r="CR160" s="32"/>
      <c r="CS160" s="32"/>
      <c r="CT160" s="32"/>
      <c r="CU160" s="32"/>
      <c r="CV160" s="32"/>
      <c r="CW160" s="32"/>
      <c r="CX160" s="32"/>
      <c r="CY160" s="32"/>
      <c r="CZ160" s="32"/>
      <c r="DA160" s="32"/>
      <c r="DB160" s="32"/>
      <c r="DC160" s="32"/>
      <c r="DD160" s="32"/>
      <c r="DE160" s="32"/>
      <c r="DF160" s="32"/>
      <c r="DG160" s="32"/>
      <c r="DH160" s="32"/>
      <c r="DI160" s="32"/>
      <c r="DJ160" s="32"/>
    </row>
    <row r="161" spans="1:114" s="36" customFormat="1" ht="34.799999999999997" x14ac:dyDescent="0.25">
      <c r="A161" s="38" t="s">
        <v>2002</v>
      </c>
      <c r="B161" s="39" t="s">
        <v>557</v>
      </c>
      <c r="C161" s="535" t="s">
        <v>29</v>
      </c>
      <c r="D161" s="41">
        <f>0.5*(L161+M161+N161)+O161+Q161+2*(R161+S161)</f>
        <v>0</v>
      </c>
      <c r="E161" s="536">
        <f>L161*0.5+M161*0.5+N161*0.5+O161+P161+Q161+2*(R161+S161+T161)</f>
        <v>0</v>
      </c>
      <c r="F161" s="43"/>
      <c r="G161" s="43"/>
      <c r="H161" s="43"/>
      <c r="I161" s="43"/>
      <c r="J161" s="43"/>
      <c r="K161" s="43"/>
      <c r="L161" s="44"/>
      <c r="M161" s="44"/>
      <c r="N161" s="44"/>
      <c r="O161" s="44"/>
      <c r="P161" s="44"/>
      <c r="Q161" s="44"/>
      <c r="R161" s="44"/>
      <c r="S161" s="44"/>
      <c r="T161" s="44"/>
      <c r="U161" s="45"/>
      <c r="V161" s="46">
        <f>SUM(U163:U180)</f>
        <v>5</v>
      </c>
      <c r="W161" s="32"/>
      <c r="X161" s="1248" t="s">
        <v>2003</v>
      </c>
      <c r="Y161" s="39" t="s">
        <v>2004</v>
      </c>
      <c r="Z161" s="535" t="s">
        <v>29</v>
      </c>
      <c r="AA161" s="41">
        <f ca="1">0.5*(AI161+AJ161+AK161)+AL161+AN161+2*(AO161+AP161)</f>
        <v>2</v>
      </c>
      <c r="AB161" s="536">
        <f ca="1">AI161*0.5+AJ161*0.5+AK161*0.5+AL161+AM161+AN161+2*(AO161+AP161+AQ161)</f>
        <v>2</v>
      </c>
      <c r="AC161" s="43"/>
      <c r="AD161" s="43"/>
      <c r="AE161" s="43"/>
      <c r="AF161" s="43"/>
      <c r="AG161" s="43"/>
      <c r="AH161" s="43"/>
      <c r="AI161" s="44">
        <f ca="1">SUMIFS(AI105:AI167,Z105:Z167,Z161)</f>
        <v>4</v>
      </c>
      <c r="AJ161" s="44">
        <f ca="1">SUMIFS(AJ105:AJ167,Z105:Z167,Z161)</f>
        <v>0</v>
      </c>
      <c r="AK161" s="44">
        <f ca="1">SUMIFS(AK105:AK167,Z105:Z167,Z161)</f>
        <v>0</v>
      </c>
      <c r="AL161" s="44">
        <f ca="1">SUMIFS(AL105:AL167,Z105:Z167,Z161)</f>
        <v>0</v>
      </c>
      <c r="AM161" s="44">
        <f ca="1">SUMIFS(AM105:AM167,Z105:Z167,Z161)</f>
        <v>0</v>
      </c>
      <c r="AN161" s="44">
        <f ca="1">SUMIFS(AN105:AN167,Z105:Z167,Z161)</f>
        <v>0</v>
      </c>
      <c r="AO161" s="44">
        <f ca="1">SUMIFS(AO105:AO167,Z105:Z167,Z161)</f>
        <v>0</v>
      </c>
      <c r="AP161" s="44">
        <f ca="1">SUMIFS(AP105:AP167,Z105:Z167,Z161)</f>
        <v>0</v>
      </c>
      <c r="AQ161" s="44">
        <f ca="1">SUMIFS(AQ105:AQ167,Z105:Z167,Z161)</f>
        <v>0</v>
      </c>
      <c r="AR161" s="45"/>
      <c r="AS161" s="46">
        <f>SUM(AR105:AR167)</f>
        <v>6</v>
      </c>
      <c r="AT161" s="108"/>
      <c r="AU161" s="1248" t="s">
        <v>2003</v>
      </c>
      <c r="AV161" s="39"/>
      <c r="AW161" s="535" t="s">
        <v>29</v>
      </c>
      <c r="AX161" s="41">
        <f ca="1">0.5*(BF161+BG161+BH161)+BI161+BK161+2*(BL161+BM161)</f>
        <v>0</v>
      </c>
      <c r="AY161" s="536">
        <f ca="1">BF161*0.5+BG161*0.5+BH161*0.5+BI161+BJ161+BK161+2*(BL161+BM161+BN161)</f>
        <v>0</v>
      </c>
      <c r="AZ161" s="43"/>
      <c r="BA161" s="43"/>
      <c r="BB161" s="43"/>
      <c r="BC161" s="43"/>
      <c r="BD161" s="43"/>
      <c r="BE161" s="43"/>
      <c r="BF161" s="44">
        <f ca="1">SUMIFS(BF25:BF167,AW25:AW167,AW161)</f>
        <v>0</v>
      </c>
      <c r="BG161" s="44">
        <f ca="1">SUMIFS(BG25:BG167,AW25:AW167,AW161)</f>
        <v>0</v>
      </c>
      <c r="BH161" s="44">
        <f ca="1">SUMIFS(BH25:BH167,AW25:AW167,AW161)</f>
        <v>0</v>
      </c>
      <c r="BI161" s="44">
        <f ca="1">SUMIFS(BI25:BI167,AW25:AW167,AW161)</f>
        <v>0</v>
      </c>
      <c r="BJ161" s="44">
        <f ca="1">SUMIFS(BJ25:BJ167,AW25:AW167,AW161)</f>
        <v>0</v>
      </c>
      <c r="BK161" s="44">
        <f ca="1">SUMIFS(BK25:BK167,AW25:AW167,AW161)</f>
        <v>0</v>
      </c>
      <c r="BL161" s="44">
        <f ca="1">SUMIFS(BL25:BL167,AW25:AW167,AW161)</f>
        <v>0</v>
      </c>
      <c r="BM161" s="44">
        <f ca="1">SUMIFS(BM25:BM167,AW25:AW167,AW161)</f>
        <v>0</v>
      </c>
      <c r="BN161" s="44">
        <f ca="1">SUMIFS(BN25:BN167,AW25:AW167,AW161)</f>
        <v>0</v>
      </c>
      <c r="BO161" s="45"/>
      <c r="BP161" s="46">
        <f>SUM(BO25:BO167)</f>
        <v>58</v>
      </c>
      <c r="BQ161" s="29"/>
      <c r="BR161" s="800" t="s">
        <v>1584</v>
      </c>
      <c r="BS161" s="39" t="s">
        <v>28</v>
      </c>
      <c r="BT161" s="372" t="s">
        <v>29</v>
      </c>
      <c r="BU161" s="373">
        <f>0.5*(CC161+CD161+CE161)+CF161+CH161+2*(CI161+CJ161)</f>
        <v>0</v>
      </c>
      <c r="BV161" s="374">
        <f>CC161*0.5+CD161*0.5+CE161*0.5+CF161+CG161+CH161+2*(CI161+CJ161+CK161)</f>
        <v>0</v>
      </c>
      <c r="BW161" s="43"/>
      <c r="BX161" s="43"/>
      <c r="BY161" s="43"/>
      <c r="BZ161" s="43"/>
      <c r="CA161" s="43"/>
      <c r="CB161" s="43"/>
      <c r="CC161" s="375">
        <f>SUMIFS(CC17:CC17,BT17:BT17,BT161)</f>
        <v>0</v>
      </c>
      <c r="CD161" s="375">
        <f>SUMIFS(CD17:CD17,BT17:BT17,BT161)</f>
        <v>0</v>
      </c>
      <c r="CE161" s="375">
        <f>SUMIFS(CE17:CE17,BT17:BT17,BT161)</f>
        <v>0</v>
      </c>
      <c r="CF161" s="375">
        <f>SUMIFS(CF17:CF17,BT17:BT17,BT161)</f>
        <v>0</v>
      </c>
      <c r="CG161" s="375">
        <f>SUMIFS(CG17:CG17,BU17:BU17,BU161)</f>
        <v>0</v>
      </c>
      <c r="CH161" s="375">
        <f>SUMIFS(CH17:CH17,BT17:BT17,BT161)</f>
        <v>0</v>
      </c>
      <c r="CI161" s="375">
        <f>SUMIFS(CI17:CI17,BT17:BT17,BT161)</f>
        <v>0</v>
      </c>
      <c r="CJ161" s="375">
        <f>SUMIFS(CJ17:CJ17,BT17:BT17,BT161)</f>
        <v>0</v>
      </c>
      <c r="CK161" s="375">
        <f>SUMIFS(CK17:CK17,BU17:BU17,BU161)</f>
        <v>0</v>
      </c>
      <c r="CL161" s="45"/>
      <c r="CM161" s="46">
        <f>SUM(CL163:CL163)</f>
        <v>7</v>
      </c>
      <c r="CN161" s="108"/>
      <c r="CO161" s="55" t="s">
        <v>2005</v>
      </c>
      <c r="CP161" s="39"/>
      <c r="CQ161" s="535" t="s">
        <v>29</v>
      </c>
      <c r="CR161" s="41">
        <f>0.5*(CZ161+DA161+DB161)+DC161+DE161+2*(DF161+DG161)</f>
        <v>0</v>
      </c>
      <c r="CS161" s="536">
        <f>CZ161*0.5+DA161*0.5+DB161*0.5+DC161+DD161+DE161+2*(DF161+DG161+DH161)</f>
        <v>0</v>
      </c>
      <c r="CT161" s="43"/>
      <c r="CU161" s="43"/>
      <c r="CV161" s="43"/>
      <c r="CW161" s="43"/>
      <c r="CX161" s="43"/>
      <c r="CY161" s="43"/>
      <c r="CZ161" s="44"/>
      <c r="DA161" s="44"/>
      <c r="DB161" s="44"/>
      <c r="DC161" s="44"/>
      <c r="DD161" s="44"/>
      <c r="DE161" s="44"/>
      <c r="DF161" s="44"/>
      <c r="DG161" s="44"/>
      <c r="DH161" s="44"/>
      <c r="DI161" s="45"/>
      <c r="DJ161" s="46">
        <f>SUM(DI69:DI181)</f>
        <v>9</v>
      </c>
    </row>
    <row r="162" spans="1:114" s="363" customFormat="1" ht="25.2" thickBot="1" x14ac:dyDescent="0.3">
      <c r="A162" s="38" t="s">
        <v>153</v>
      </c>
      <c r="B162" s="451"/>
      <c r="C162" s="535" t="s">
        <v>36</v>
      </c>
      <c r="D162" s="41">
        <f>0.5*(L162+M162+N162)+O162+Q162+2*(R162+S162)</f>
        <v>0</v>
      </c>
      <c r="E162" s="536">
        <f>L162*0.5+M162*0.5+N162*0.5+O162+P162+Q162+2*(R162+S162+T162)</f>
        <v>0</v>
      </c>
      <c r="F162" s="39"/>
      <c r="G162" s="39"/>
      <c r="H162" s="39"/>
      <c r="I162" s="39"/>
      <c r="J162" s="39"/>
      <c r="K162" s="39"/>
      <c r="L162" s="44"/>
      <c r="M162" s="44"/>
      <c r="N162" s="44"/>
      <c r="O162" s="44"/>
      <c r="P162" s="44"/>
      <c r="Q162" s="44"/>
      <c r="R162" s="44"/>
      <c r="S162" s="60"/>
      <c r="T162" s="44"/>
      <c r="U162" s="45"/>
      <c r="V162" s="46"/>
      <c r="W162" s="452"/>
      <c r="X162" s="38" t="s">
        <v>345</v>
      </c>
      <c r="Y162" s="39"/>
      <c r="Z162" s="535" t="s">
        <v>36</v>
      </c>
      <c r="AA162" s="41">
        <f ca="1">0.5*(AI162+AJ162+AK162)+AL162+AN162+2*(AO162+AP162)</f>
        <v>0</v>
      </c>
      <c r="AB162" s="536">
        <f ca="1">AI162*0.5+AJ162*0.5+AK162*0.5+AL162+AM162+AN162+2*(AO162+AP162+AQ162)</f>
        <v>0</v>
      </c>
      <c r="AC162" s="63"/>
      <c r="AD162" s="63"/>
      <c r="AE162" s="63"/>
      <c r="AF162" s="63"/>
      <c r="AG162" s="63"/>
      <c r="AH162" s="63"/>
      <c r="AI162" s="60">
        <f ca="1">SUMIFS(AI105:AI167,Z105:Z167,Z162)</f>
        <v>0</v>
      </c>
      <c r="AJ162" s="60">
        <f ca="1">SUMIFS(AJ105:AJ167,Z105:Z167,Z162)</f>
        <v>0</v>
      </c>
      <c r="AK162" s="60">
        <f ca="1">SUMIFS(AK105:AK167,Z105:Z167,Z162)</f>
        <v>0</v>
      </c>
      <c r="AL162" s="60">
        <f ca="1">SUMIFS(AL105:AL167,Z105:Z167,Z162)</f>
        <v>0</v>
      </c>
      <c r="AM162" s="60">
        <f ca="1">SUMIFS(AM105:AM167,Z105:Z167,Z162)</f>
        <v>0</v>
      </c>
      <c r="AN162" s="60">
        <f ca="1">SUMIFS(AN105:AN167,Z105:Z167,Z162)</f>
        <v>0</v>
      </c>
      <c r="AO162" s="60">
        <f ca="1">SUMIFS(AO105:AO167,Z105:Z167,Z162)</f>
        <v>0</v>
      </c>
      <c r="AP162" s="60">
        <f ca="1">SUMIFS(AP105:AP167,Z105:Z167,Z162)</f>
        <v>0</v>
      </c>
      <c r="AQ162" s="60">
        <f ca="1">SUMIFS(AQ105:AQ167,Z105:Z167,Z162)</f>
        <v>0</v>
      </c>
      <c r="AR162" s="45"/>
      <c r="AS162" s="46"/>
      <c r="AT162" s="108"/>
      <c r="AU162" s="38" t="s">
        <v>345</v>
      </c>
      <c r="AV162" s="39"/>
      <c r="AW162" s="535" t="s">
        <v>36</v>
      </c>
      <c r="AX162" s="41">
        <f ca="1">0.5*(BF162+BG162+BH162)+BI162+BK162+2*(BL162+BM162)</f>
        <v>12</v>
      </c>
      <c r="AY162" s="536">
        <f ca="1">BF162*0.5+BG162*0.5+BH162*0.5+BI162+BJ162+BK162+2*(BL162+BM162+BN162)</f>
        <v>17</v>
      </c>
      <c r="AZ162" s="39"/>
      <c r="BA162" s="39"/>
      <c r="BB162" s="39"/>
      <c r="BC162" s="39"/>
      <c r="BD162" s="39"/>
      <c r="BE162" s="39"/>
      <c r="BF162" s="44">
        <f ca="1">SUMIFS(BF25:BF167,AW25:AW167,AW162)</f>
        <v>2</v>
      </c>
      <c r="BG162" s="44">
        <f ca="1">SUMIFS(BG25:BG167,AW25:AW167,AW162)</f>
        <v>0</v>
      </c>
      <c r="BH162" s="44">
        <f ca="1">SUMIFS(BH25:BH167,AW25:AW167,AW162)</f>
        <v>0</v>
      </c>
      <c r="BI162" s="44">
        <f ca="1">SUMIFS(BI25:BI167,AW25:AW167,AW162)</f>
        <v>1</v>
      </c>
      <c r="BJ162" s="44">
        <f ca="1">SUMIFS(BJ25:BJ167,AW25:AW167,AW162)</f>
        <v>1</v>
      </c>
      <c r="BK162" s="44">
        <f ca="1">SUMIFS(BK25:BK167,AW25:AW167,AW162)</f>
        <v>0</v>
      </c>
      <c r="BL162" s="44">
        <f ca="1">SUMIFS(BL25:BL167,AW25:AW167,AW162)</f>
        <v>5</v>
      </c>
      <c r="BM162" s="44">
        <f ca="1">SUMIFS(BM25:BM167,AW25:AW167,AW162)</f>
        <v>0</v>
      </c>
      <c r="BN162" s="44">
        <f ca="1">SUMIFS(BN25:BN167,AW25:AW167,AW162)</f>
        <v>2</v>
      </c>
      <c r="BO162" s="45"/>
      <c r="BP162" s="46"/>
      <c r="BQ162" s="454"/>
      <c r="BR162" s="800" t="s">
        <v>497</v>
      </c>
      <c r="BS162" s="39"/>
      <c r="BT162" s="372" t="s">
        <v>36</v>
      </c>
      <c r="BU162" s="373">
        <f>0.5*(CC162+CD162+CE162)+CF162+CH162+2*(CI162+CJ162)</f>
        <v>0</v>
      </c>
      <c r="BV162" s="374">
        <f>CC162*0.5+CD162*0.5+CE162*0.5+CF162+CG162+CH162+2*(CI162+CJ162+CK162)</f>
        <v>0</v>
      </c>
      <c r="BW162" s="376"/>
      <c r="BX162" s="377"/>
      <c r="BY162" s="378"/>
      <c r="BZ162" s="377"/>
      <c r="CA162" s="377"/>
      <c r="CB162" s="377"/>
      <c r="CC162" s="379">
        <f>SUMIFS(CC17:CC17,BT17:BT17,BT162)</f>
        <v>0</v>
      </c>
      <c r="CD162" s="379">
        <f>SUMIFS(CD17:CD17,BT17:BT17,BT162)</f>
        <v>0</v>
      </c>
      <c r="CE162" s="379">
        <f>SUMIFS(CE17:CE17,BT17:BT17,BT162)</f>
        <v>0</v>
      </c>
      <c r="CF162" s="379">
        <f>SUMIFS(CF17:CF17,BT17:BT17,BT162)</f>
        <v>0</v>
      </c>
      <c r="CG162" s="379">
        <f>SUMIFS(CG17:CG17,BU17:BU17,BU162)</f>
        <v>0</v>
      </c>
      <c r="CH162" s="379">
        <f>SUMIFS(CH17:CH17,BT17:BT17,BT162)</f>
        <v>0</v>
      </c>
      <c r="CI162" s="379">
        <f>SUMIFS(CI17:CI17,BT17:BT17,BT162)</f>
        <v>0</v>
      </c>
      <c r="CJ162" s="379">
        <f>SUMIFS(CJ17:CJ17,BT17:BT17,BT162)</f>
        <v>0</v>
      </c>
      <c r="CK162" s="379">
        <f>SUMIFS(CK17:CK17,BU17:BU17,BU162)</f>
        <v>0</v>
      </c>
      <c r="CL162" s="45"/>
      <c r="CM162" s="46"/>
      <c r="CN162" s="59"/>
      <c r="CO162" s="537" t="s">
        <v>37</v>
      </c>
      <c r="CP162" s="56"/>
      <c r="CQ162" s="535" t="s">
        <v>36</v>
      </c>
      <c r="CR162" s="41">
        <f>0.5*(CZ162+DA162+DB162)+DC162+DE162+2*(DF162+DG162)</f>
        <v>0</v>
      </c>
      <c r="CS162" s="536">
        <f>CZ162*0.5+DA162*0.5+DB162*0.5+DC162+DD162+DE162+2*(DF162+DG162+DH162)</f>
        <v>0</v>
      </c>
      <c r="CT162" s="39"/>
      <c r="CU162" s="39"/>
      <c r="CV162" s="39"/>
      <c r="CW162" s="39"/>
      <c r="CX162" s="39"/>
      <c r="CY162" s="39"/>
      <c r="CZ162" s="44"/>
      <c r="DA162" s="44"/>
      <c r="DB162" s="44"/>
      <c r="DC162" s="44"/>
      <c r="DD162" s="44"/>
      <c r="DE162" s="44"/>
      <c r="DF162" s="44"/>
      <c r="DG162" s="44"/>
      <c r="DH162" s="44"/>
      <c r="DI162" s="45"/>
      <c r="DJ162" s="46"/>
    </row>
    <row r="163" spans="1:114" s="108" customFormat="1" ht="189.6" customHeight="1" outlineLevel="1" thickTop="1" thickBot="1" x14ac:dyDescent="0.3">
      <c r="A163" s="538" t="s">
        <v>560</v>
      </c>
      <c r="B163" s="177" t="s">
        <v>941</v>
      </c>
      <c r="C163" s="102" t="s">
        <v>29</v>
      </c>
      <c r="D163" s="102">
        <f>0.5*(L163+M163+N163)+O163+Q163+2*(R163+S163)</f>
        <v>0</v>
      </c>
      <c r="E163" s="102">
        <f>L163*0.5+M163*0.5+N163*0.5+O163+P163+Q163+2*(R163+S163+T163)</f>
        <v>4</v>
      </c>
      <c r="F163" s="74"/>
      <c r="G163" s="802" t="s">
        <v>63</v>
      </c>
      <c r="H163" s="74"/>
      <c r="I163" s="74"/>
      <c r="J163" s="74"/>
      <c r="K163" s="131" t="s">
        <v>1586</v>
      </c>
      <c r="L163" s="74"/>
      <c r="M163" s="74"/>
      <c r="N163" s="74"/>
      <c r="O163" s="74"/>
      <c r="P163" s="74"/>
      <c r="Q163" s="74"/>
      <c r="R163" s="682"/>
      <c r="S163" s="23"/>
      <c r="T163" s="86">
        <v>2</v>
      </c>
      <c r="U163" s="408">
        <v>1</v>
      </c>
      <c r="V163" s="74"/>
      <c r="X163" s="1192" t="s">
        <v>267</v>
      </c>
      <c r="Y163" s="1193" t="s">
        <v>2006</v>
      </c>
      <c r="Z163" s="594" t="s">
        <v>29</v>
      </c>
      <c r="AA163" s="552">
        <f>0.5*(AI163+AJ163+AK163)+AL163+AN163+2*(AO163+AP163)</f>
        <v>2</v>
      </c>
      <c r="AB163" s="552">
        <f>AI163*0.5+AJ163*0.5+AK163*0.5+AL163+AM163+AN163+2*(AO163+AP163+AQ163)</f>
        <v>2</v>
      </c>
      <c r="AC163" s="1815" t="s">
        <v>2007</v>
      </c>
      <c r="AD163" s="1816"/>
      <c r="AE163" s="1816"/>
      <c r="AF163" s="1816"/>
      <c r="AG163" s="1816"/>
      <c r="AH163" s="1817"/>
      <c r="AI163" s="1002"/>
      <c r="AJ163" s="1002"/>
      <c r="AK163" s="1002"/>
      <c r="AL163" s="84">
        <v>2</v>
      </c>
      <c r="AM163" s="1002"/>
      <c r="AN163" s="1002"/>
      <c r="AO163" s="1002"/>
      <c r="AP163" s="1238"/>
      <c r="AQ163" s="1002"/>
      <c r="AR163" s="1237">
        <v>1</v>
      </c>
      <c r="AS163" s="1160"/>
      <c r="AU163" s="593" t="s">
        <v>218</v>
      </c>
      <c r="AV163" s="1193" t="s">
        <v>2008</v>
      </c>
      <c r="AW163" s="594" t="s">
        <v>29</v>
      </c>
      <c r="AX163" s="552">
        <v>2</v>
      </c>
      <c r="AY163" s="552">
        <v>2</v>
      </c>
      <c r="AZ163" s="1815" t="s">
        <v>2009</v>
      </c>
      <c r="BA163" s="1816"/>
      <c r="BB163" s="1816"/>
      <c r="BC163" s="1816"/>
      <c r="BD163" s="1816"/>
      <c r="BE163" s="1816"/>
      <c r="BF163" s="1816"/>
      <c r="BG163" s="1816"/>
      <c r="BH163" s="1816"/>
      <c r="BI163" s="1816"/>
      <c r="BJ163" s="1816"/>
      <c r="BK163" s="1816"/>
      <c r="BL163" s="1816"/>
      <c r="BM163" s="1816"/>
      <c r="BN163" s="1817"/>
      <c r="BO163" s="1194">
        <v>1</v>
      </c>
      <c r="BP163" s="873"/>
      <c r="BQ163" s="363"/>
      <c r="BR163" s="509" t="s">
        <v>38</v>
      </c>
      <c r="BS163" s="510" t="s">
        <v>39</v>
      </c>
      <c r="BT163" s="68" t="s">
        <v>29</v>
      </c>
      <c r="BU163" s="69">
        <f>0.5*(CC163+CD163+CE163)+CF163+CH163+2*(CI163+CJ163)</f>
        <v>0</v>
      </c>
      <c r="BV163" s="69">
        <f>CC163*0.5+CD163*0.5+CE163*0.5+CF163+CG163+CH163+2*(CI163+CJ163+CK163)</f>
        <v>0</v>
      </c>
      <c r="BW163" s="70"/>
      <c r="BX163" s="22" t="s">
        <v>40</v>
      </c>
      <c r="BY163" s="71" t="s">
        <v>41</v>
      </c>
      <c r="BZ163" s="72" t="s">
        <v>42</v>
      </c>
      <c r="CA163" s="73"/>
      <c r="CB163" s="74"/>
      <c r="CC163" s="75"/>
      <c r="CD163" s="23"/>
      <c r="CE163" s="23"/>
      <c r="CF163" s="23"/>
      <c r="CG163" s="23"/>
      <c r="CH163" s="23"/>
      <c r="CI163" s="23"/>
      <c r="CJ163" s="23"/>
      <c r="CK163" s="23"/>
      <c r="CL163" s="76">
        <v>7</v>
      </c>
      <c r="CM163" s="77"/>
      <c r="CN163" s="36"/>
      <c r="CO163" s="208"/>
      <c r="CP163" s="62"/>
      <c r="CQ163" s="289"/>
      <c r="CR163" s="289"/>
      <c r="CS163" s="288"/>
      <c r="CT163" s="518"/>
      <c r="CU163" s="3"/>
      <c r="CV163" s="3"/>
      <c r="CW163" s="519"/>
      <c r="CX163" s="520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6"/>
    </row>
    <row r="164" spans="1:114" s="108" customFormat="1" ht="281.39999999999998" customHeight="1" outlineLevel="1" thickTop="1" thickBot="1" x14ac:dyDescent="0.3">
      <c r="A164" s="538" t="s">
        <v>560</v>
      </c>
      <c r="B164" s="80" t="s">
        <v>2010</v>
      </c>
      <c r="C164" s="102" t="s">
        <v>29</v>
      </c>
      <c r="D164" s="69">
        <f t="shared" ref="D164:D167" si="76">0.5*(L164+M164+N164)+O164+Q164+2*(R164+S164)</f>
        <v>1</v>
      </c>
      <c r="E164" s="69">
        <f t="shared" ref="E164:E167" si="77">L164*0.5+M164*0.5+N164*0.5+O164+P164+Q164+2*(R164+S164+T164)</f>
        <v>2</v>
      </c>
      <c r="F164" s="103"/>
      <c r="G164" s="22" t="s">
        <v>45</v>
      </c>
      <c r="H164" s="70"/>
      <c r="I164" s="72" t="s">
        <v>42</v>
      </c>
      <c r="J164" s="222"/>
      <c r="K164" s="23" t="s">
        <v>2011</v>
      </c>
      <c r="L164" s="301"/>
      <c r="M164" s="302"/>
      <c r="N164" s="302"/>
      <c r="O164" s="240">
        <v>1</v>
      </c>
      <c r="P164" s="234">
        <v>1</v>
      </c>
      <c r="Q164" s="302"/>
      <c r="R164" s="302"/>
      <c r="S164" s="385"/>
      <c r="T164" s="302"/>
      <c r="U164" s="96">
        <v>1</v>
      </c>
      <c r="V164" s="95"/>
      <c r="X164" s="269" t="s">
        <v>206</v>
      </c>
      <c r="Y164" s="387" t="s">
        <v>2012</v>
      </c>
      <c r="Z164" s="68" t="s">
        <v>29</v>
      </c>
      <c r="AA164" s="69">
        <f>0.5*(AI164+AJ164+AK164)+AL164+AN164+2*(AO164+AP164)</f>
        <v>0</v>
      </c>
      <c r="AB164" s="69">
        <f>AI164*0.5+AJ164*0.5+AK164*0.5+AL164+AM164+AN164+2*(AO164+AP164+AQ164)</f>
        <v>0</v>
      </c>
      <c r="AC164" s="1815" t="s">
        <v>2013</v>
      </c>
      <c r="AD164" s="1816"/>
      <c r="AE164" s="1816"/>
      <c r="AF164" s="1816"/>
      <c r="AG164" s="1816"/>
      <c r="AH164" s="1817"/>
      <c r="AI164" s="1055"/>
      <c r="AJ164" s="1055"/>
      <c r="AK164" s="1055"/>
      <c r="AL164" s="1055"/>
      <c r="AM164" s="1055"/>
      <c r="AN164" s="1055"/>
      <c r="AO164" s="318"/>
      <c r="AP164" s="1055"/>
      <c r="AQ164" s="1055"/>
      <c r="AR164" s="1194">
        <v>1</v>
      </c>
      <c r="AS164" s="77"/>
      <c r="AU164" s="1154" t="s">
        <v>171</v>
      </c>
      <c r="AV164" s="1249" t="s">
        <v>2014</v>
      </c>
      <c r="AW164" s="594" t="s">
        <v>36</v>
      </c>
      <c r="AX164" s="552">
        <f t="shared" ref="AX164" si="78">0.5*(BF164+BG164+BH164)+BI164+BK164+2*(BL164+BM164)</f>
        <v>0</v>
      </c>
      <c r="AY164" s="552">
        <f t="shared" ref="AY164" si="79">BF164*0.5+BG164*0.5+BH164*0.5+BI164+BJ164+BK164+2*(BL164+BM164+BN164)</f>
        <v>0</v>
      </c>
      <c r="AZ164" s="1785" t="s">
        <v>2015</v>
      </c>
      <c r="BA164" s="1786"/>
      <c r="BB164" s="1786"/>
      <c r="BC164" s="1786"/>
      <c r="BD164" s="1786"/>
      <c r="BE164" s="1786"/>
      <c r="BF164" s="1786"/>
      <c r="BG164" s="1786"/>
      <c r="BH164" s="1786"/>
      <c r="BI164" s="1786"/>
      <c r="BJ164" s="1786"/>
      <c r="BK164" s="1786"/>
      <c r="BL164" s="1786"/>
      <c r="BM164" s="1786"/>
      <c r="BN164" s="1787"/>
      <c r="BO164" s="1194">
        <v>1</v>
      </c>
      <c r="BP164" s="74"/>
      <c r="CN164" s="363"/>
      <c r="CO164" s="208"/>
      <c r="CP164" s="62"/>
      <c r="CQ164" s="289"/>
      <c r="CR164" s="289"/>
      <c r="CS164" s="288"/>
      <c r="CT164" s="518"/>
      <c r="CU164" s="3"/>
      <c r="CV164" s="3"/>
      <c r="CW164" s="519"/>
      <c r="CX164" s="520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6"/>
    </row>
    <row r="165" spans="1:114" s="108" customFormat="1" ht="157.94999999999999" customHeight="1" outlineLevel="1" thickTop="1" thickBot="1" x14ac:dyDescent="0.3">
      <c r="A165" s="538" t="s">
        <v>560</v>
      </c>
      <c r="B165" s="80" t="s">
        <v>2016</v>
      </c>
      <c r="C165" s="102" t="s">
        <v>29</v>
      </c>
      <c r="D165" s="69">
        <f t="shared" si="76"/>
        <v>2</v>
      </c>
      <c r="E165" s="69">
        <f t="shared" si="77"/>
        <v>6</v>
      </c>
      <c r="F165" s="74"/>
      <c r="G165" s="36" t="s">
        <v>68</v>
      </c>
      <c r="H165" s="70"/>
      <c r="I165" s="70"/>
      <c r="J165" s="74"/>
      <c r="K165" s="23" t="s">
        <v>956</v>
      </c>
      <c r="L165" s="959"/>
      <c r="M165" s="959"/>
      <c r="N165" s="959"/>
      <c r="O165" s="564">
        <v>2</v>
      </c>
      <c r="P165" s="959"/>
      <c r="Q165" s="959"/>
      <c r="R165" s="959"/>
      <c r="S165" s="1219"/>
      <c r="T165" s="234">
        <v>2</v>
      </c>
      <c r="U165" s="96">
        <v>1</v>
      </c>
      <c r="V165" s="95"/>
      <c r="X165" s="1240" t="s">
        <v>1403</v>
      </c>
      <c r="Y165" s="987" t="s">
        <v>2017</v>
      </c>
      <c r="Z165" s="551" t="s">
        <v>29</v>
      </c>
      <c r="AA165" s="552">
        <v>2</v>
      </c>
      <c r="AB165" s="552">
        <f t="shared" ref="AB165" si="80">AI165*0.5+AJ165*0.5+AK165*0.5+AL165+AM165+AN165+2*(AO165+AP165+AQ165)</f>
        <v>2</v>
      </c>
      <c r="AC165" s="1815" t="s">
        <v>2018</v>
      </c>
      <c r="AD165" s="1816"/>
      <c r="AE165" s="1816"/>
      <c r="AF165" s="1816"/>
      <c r="AG165" s="1816"/>
      <c r="AH165" s="1817"/>
      <c r="AI165" s="557"/>
      <c r="AJ165" s="557"/>
      <c r="AK165" s="557"/>
      <c r="AL165" s="557"/>
      <c r="AM165" s="557"/>
      <c r="AN165" s="557"/>
      <c r="AO165" s="557"/>
      <c r="AP165" s="557"/>
      <c r="AQ165" s="1241">
        <v>1</v>
      </c>
      <c r="AR165" s="1242">
        <v>1</v>
      </c>
      <c r="AS165" s="556"/>
      <c r="AU165" s="270" t="s">
        <v>208</v>
      </c>
      <c r="AV165" s="1193" t="s">
        <v>2019</v>
      </c>
      <c r="AW165" s="594" t="s">
        <v>93</v>
      </c>
      <c r="AX165" s="552">
        <v>4</v>
      </c>
      <c r="AY165" s="552">
        <v>4</v>
      </c>
      <c r="AZ165" s="1815" t="s">
        <v>2020</v>
      </c>
      <c r="BA165" s="1816"/>
      <c r="BB165" s="1816"/>
      <c r="BC165" s="1816"/>
      <c r="BD165" s="1816"/>
      <c r="BE165" s="1816"/>
      <c r="BF165" s="1816"/>
      <c r="BG165" s="1816"/>
      <c r="BH165" s="1816"/>
      <c r="BI165" s="1816"/>
      <c r="BJ165" s="1816"/>
      <c r="BK165" s="1816"/>
      <c r="BL165" s="1816"/>
      <c r="BM165" s="1816"/>
      <c r="BN165" s="1817"/>
      <c r="BO165" s="1194">
        <v>1</v>
      </c>
      <c r="BP165" s="873"/>
      <c r="CO165" s="208"/>
      <c r="CP165" s="62"/>
      <c r="CQ165" s="289"/>
      <c r="CR165" s="289"/>
      <c r="CS165" s="288"/>
      <c r="CT165" s="518"/>
      <c r="CU165" s="3"/>
      <c r="CV165" s="3"/>
      <c r="CW165" s="519"/>
      <c r="CX165" s="520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6"/>
    </row>
    <row r="166" spans="1:114" s="108" customFormat="1" ht="359.4" customHeight="1" outlineLevel="1" thickTop="1" x14ac:dyDescent="0.25">
      <c r="A166" s="538" t="s">
        <v>560</v>
      </c>
      <c r="B166" s="80" t="s">
        <v>565</v>
      </c>
      <c r="C166" s="102" t="s">
        <v>29</v>
      </c>
      <c r="D166" s="102">
        <f t="shared" si="76"/>
        <v>0.5</v>
      </c>
      <c r="E166" s="102">
        <f t="shared" si="77"/>
        <v>0.5</v>
      </c>
      <c r="F166" s="103"/>
      <c r="G166" s="22" t="s">
        <v>63</v>
      </c>
      <c r="H166" s="541"/>
      <c r="I166" s="72" t="s">
        <v>42</v>
      </c>
      <c r="J166" s="73"/>
      <c r="K166" s="140" t="s">
        <v>3</v>
      </c>
      <c r="L166" s="84">
        <v>1</v>
      </c>
      <c r="M166" s="243"/>
      <c r="N166" s="243"/>
      <c r="O166" s="243"/>
      <c r="P166" s="243"/>
      <c r="Q166" s="74"/>
      <c r="R166" s="70"/>
      <c r="S166" s="70"/>
      <c r="T166" s="70"/>
      <c r="U166" s="408">
        <v>1</v>
      </c>
      <c r="V166" s="22"/>
      <c r="CO166" s="208"/>
      <c r="CP166" s="62"/>
      <c r="CQ166" s="289"/>
      <c r="CR166" s="289"/>
      <c r="CS166" s="288"/>
      <c r="CT166" s="518"/>
      <c r="CU166" s="3"/>
      <c r="CV166" s="3"/>
      <c r="CW166" s="519"/>
      <c r="CX166" s="520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6"/>
    </row>
    <row r="167" spans="1:114" s="108" customFormat="1" ht="150.6" customHeight="1" outlineLevel="1" x14ac:dyDescent="0.3">
      <c r="A167" s="538" t="s">
        <v>560</v>
      </c>
      <c r="B167" s="177" t="s">
        <v>1612</v>
      </c>
      <c r="C167" s="102" t="s">
        <v>29</v>
      </c>
      <c r="D167" s="102">
        <f t="shared" si="76"/>
        <v>0.5</v>
      </c>
      <c r="E167" s="102">
        <f t="shared" si="77"/>
        <v>0.5</v>
      </c>
      <c r="F167" s="103"/>
      <c r="G167" s="22" t="s">
        <v>63</v>
      </c>
      <c r="H167" s="546"/>
      <c r="I167" s="541"/>
      <c r="J167" s="541"/>
      <c r="K167" s="140" t="s">
        <v>3</v>
      </c>
      <c r="L167" s="84">
        <v>1</v>
      </c>
      <c r="M167" s="70"/>
      <c r="N167" s="70"/>
      <c r="O167" s="70"/>
      <c r="P167" s="70"/>
      <c r="Q167" s="74"/>
      <c r="R167" s="70"/>
      <c r="S167" s="70"/>
      <c r="T167" s="70"/>
      <c r="U167" s="408">
        <v>1</v>
      </c>
      <c r="V167" s="879"/>
      <c r="CO167" s="208"/>
      <c r="CP167" s="62"/>
      <c r="CQ167" s="289"/>
      <c r="CR167" s="289"/>
      <c r="CS167" s="288"/>
      <c r="CT167" s="518"/>
      <c r="CU167" s="3"/>
      <c r="CV167" s="3"/>
      <c r="CW167" s="519"/>
      <c r="CX167" s="520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6"/>
    </row>
    <row r="168" spans="1:114" s="108" customFormat="1" ht="242.25" customHeight="1" outlineLevel="1" x14ac:dyDescent="0.25">
      <c r="X168" s="208"/>
      <c r="Y168" s="62"/>
      <c r="Z168" s="288"/>
      <c r="AA168" s="289"/>
      <c r="AB168" s="289"/>
      <c r="AC168" s="518"/>
      <c r="AD168" s="36"/>
      <c r="AE168" s="3"/>
      <c r="AF168" s="519"/>
      <c r="AG168" s="520"/>
      <c r="AH168" s="36"/>
      <c r="AI168" s="22"/>
      <c r="AJ168" s="22"/>
      <c r="AK168" s="22"/>
      <c r="AL168" s="22"/>
      <c r="AM168" s="22"/>
      <c r="AN168" s="22"/>
      <c r="AO168" s="22"/>
      <c r="AP168" s="22"/>
      <c r="AQ168" s="22"/>
      <c r="AR168" s="3"/>
      <c r="AS168" s="36"/>
      <c r="AT168" s="59"/>
      <c r="AU168" s="208"/>
      <c r="AV168" s="62"/>
      <c r="AW168" s="288"/>
      <c r="AX168" s="289"/>
      <c r="AY168" s="289"/>
      <c r="AZ168" s="103"/>
      <c r="BA168" s="22"/>
      <c r="BB168" s="103"/>
      <c r="BC168" s="545"/>
      <c r="BD168" s="520"/>
      <c r="BE168" s="3"/>
      <c r="BF168" s="22"/>
      <c r="BG168" s="22"/>
      <c r="BH168" s="22"/>
      <c r="BI168" s="22"/>
      <c r="BJ168" s="22"/>
      <c r="BK168" s="22"/>
      <c r="BL168" s="22"/>
      <c r="BM168" s="22"/>
      <c r="BN168" s="22"/>
      <c r="BO168" s="3"/>
      <c r="BP168" s="36"/>
      <c r="CO168" s="208"/>
      <c r="CP168" s="62"/>
      <c r="CQ168" s="289"/>
      <c r="CR168" s="289"/>
      <c r="CS168" s="288"/>
      <c r="CT168" s="518"/>
      <c r="CU168" s="3"/>
      <c r="CV168" s="3"/>
      <c r="CW168" s="519"/>
      <c r="CX168" s="520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6"/>
    </row>
    <row r="169" spans="1:114" s="108" customFormat="1" ht="153" customHeight="1" outlineLevel="1" x14ac:dyDescent="0.25">
      <c r="X169" s="208"/>
      <c r="Y169" s="62"/>
      <c r="Z169" s="288"/>
      <c r="AA169" s="289"/>
      <c r="AB169" s="289"/>
      <c r="AC169" s="518"/>
      <c r="AD169" s="36"/>
      <c r="AE169" s="3"/>
      <c r="AF169" s="519"/>
      <c r="AG169" s="520"/>
      <c r="AH169" s="36"/>
      <c r="AI169" s="22"/>
      <c r="AJ169" s="22"/>
      <c r="AK169" s="22"/>
      <c r="AL169" s="22"/>
      <c r="AM169" s="22"/>
      <c r="AN169" s="22"/>
      <c r="AO169" s="22"/>
      <c r="AP169" s="22"/>
      <c r="AQ169" s="22"/>
      <c r="AR169" s="3"/>
      <c r="AS169" s="36"/>
      <c r="AT169" s="59"/>
      <c r="AU169" s="208"/>
      <c r="AV169" s="62"/>
      <c r="AW169" s="288"/>
      <c r="AX169" s="289"/>
      <c r="AY169" s="289"/>
      <c r="AZ169" s="103"/>
      <c r="BA169" s="22"/>
      <c r="BB169" s="103"/>
      <c r="BC169" s="545"/>
      <c r="BD169" s="520"/>
      <c r="BE169" s="3"/>
      <c r="BF169" s="22"/>
      <c r="BG169" s="22"/>
      <c r="BH169" s="22"/>
      <c r="BI169" s="22"/>
      <c r="BJ169" s="22"/>
      <c r="BK169" s="22"/>
      <c r="BL169" s="22"/>
      <c r="BM169" s="22"/>
      <c r="BN169" s="22"/>
      <c r="BO169" s="3"/>
      <c r="BP169" s="36"/>
      <c r="CO169" s="208"/>
      <c r="CP169" s="62"/>
      <c r="CQ169" s="289"/>
      <c r="CR169" s="289"/>
      <c r="CS169" s="288"/>
      <c r="CT169" s="518"/>
      <c r="CU169" s="3"/>
      <c r="CV169" s="3"/>
      <c r="CW169" s="519"/>
      <c r="CX169" s="520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6"/>
    </row>
    <row r="170" spans="1:114" ht="210.75" customHeight="1" outlineLevel="1" x14ac:dyDescent="0.25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AD170" s="36"/>
      <c r="AI170" s="22"/>
      <c r="AJ170" s="22"/>
      <c r="AK170" s="22"/>
      <c r="AL170" s="22"/>
      <c r="AM170" s="22"/>
      <c r="AN170" s="22"/>
      <c r="AO170" s="22"/>
      <c r="AP170" s="22"/>
      <c r="AQ170" s="22"/>
      <c r="AS170" s="36"/>
      <c r="AT170" s="59"/>
      <c r="AW170" s="288"/>
      <c r="AY170" s="289"/>
      <c r="AZ170" s="103"/>
      <c r="BA170" s="22"/>
      <c r="BB170" s="103"/>
      <c r="BC170" s="545"/>
      <c r="BF170" s="22"/>
      <c r="BG170" s="22"/>
      <c r="BH170" s="22"/>
      <c r="BI170" s="22"/>
      <c r="BJ170" s="22"/>
      <c r="BK170" s="22"/>
      <c r="BL170" s="22"/>
      <c r="BM170" s="22"/>
      <c r="BN170" s="22"/>
      <c r="BP170" s="36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</row>
    <row r="171" spans="1:114" ht="222" customHeight="1" outlineLevel="1" x14ac:dyDescent="0.25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AD171" s="36"/>
      <c r="AI171" s="22"/>
      <c r="AJ171" s="22"/>
      <c r="AK171" s="22"/>
      <c r="AL171" s="22"/>
      <c r="AM171" s="22"/>
      <c r="AN171" s="22"/>
      <c r="AO171" s="22"/>
      <c r="AP171" s="22"/>
      <c r="AQ171" s="22"/>
      <c r="AS171" s="36"/>
      <c r="AT171" s="59"/>
      <c r="AW171" s="288"/>
      <c r="AY171" s="289"/>
      <c r="AZ171" s="103"/>
      <c r="BA171" s="22"/>
      <c r="BB171" s="103"/>
      <c r="BC171" s="545"/>
      <c r="BF171" s="22"/>
      <c r="BG171" s="22"/>
      <c r="BH171" s="22"/>
      <c r="BI171" s="22"/>
      <c r="BJ171" s="22"/>
      <c r="BK171" s="22"/>
      <c r="BL171" s="22"/>
      <c r="BM171" s="22"/>
      <c r="BN171" s="22"/>
      <c r="BP171" s="36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</row>
    <row r="172" spans="1:114" ht="165.75" customHeight="1" outlineLevel="1" x14ac:dyDescent="0.25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AD172" s="36"/>
      <c r="AI172" s="22"/>
      <c r="AJ172" s="22"/>
      <c r="AK172" s="22"/>
      <c r="AL172" s="22"/>
      <c r="AM172" s="22"/>
      <c r="AN172" s="22"/>
      <c r="AO172" s="22"/>
      <c r="AP172" s="22"/>
      <c r="AQ172" s="22"/>
      <c r="AS172" s="36"/>
      <c r="AT172" s="59"/>
      <c r="AW172" s="288"/>
      <c r="AY172" s="289"/>
      <c r="AZ172" s="103"/>
      <c r="BA172" s="22"/>
      <c r="BB172" s="103"/>
      <c r="BC172" s="545"/>
      <c r="BF172" s="22"/>
      <c r="BG172" s="22"/>
      <c r="BH172" s="22"/>
      <c r="BI172" s="22"/>
      <c r="BJ172" s="22"/>
      <c r="BK172" s="22"/>
      <c r="BL172" s="22"/>
      <c r="BM172" s="22"/>
      <c r="BN172" s="22"/>
      <c r="BP172" s="36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</row>
    <row r="173" spans="1:114" outlineLevel="1" x14ac:dyDescent="0.25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AD173" s="36"/>
      <c r="AI173" s="22"/>
      <c r="AJ173" s="22"/>
      <c r="AK173" s="22"/>
      <c r="AL173" s="22"/>
      <c r="AM173" s="22"/>
      <c r="AN173" s="22"/>
      <c r="AO173" s="22"/>
      <c r="AP173" s="22"/>
      <c r="AQ173" s="22"/>
      <c r="AS173" s="36"/>
      <c r="AT173" s="59"/>
      <c r="AW173" s="288"/>
      <c r="AY173" s="289"/>
      <c r="AZ173" s="103"/>
      <c r="BA173" s="22"/>
      <c r="BB173" s="103"/>
      <c r="BC173" s="545"/>
      <c r="BF173" s="22"/>
      <c r="BG173" s="22"/>
      <c r="BH173" s="22"/>
      <c r="BI173" s="22"/>
      <c r="BJ173" s="22"/>
      <c r="BK173" s="22"/>
      <c r="BL173" s="22"/>
      <c r="BM173" s="22"/>
      <c r="BN173" s="22"/>
      <c r="BP173" s="36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</row>
    <row r="174" spans="1:114" outlineLevel="1" x14ac:dyDescent="0.25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AD174" s="36"/>
      <c r="AI174" s="22"/>
      <c r="AJ174" s="22"/>
      <c r="AK174" s="22"/>
      <c r="AL174" s="22"/>
      <c r="AM174" s="22"/>
      <c r="AN174" s="22"/>
      <c r="AO174" s="22"/>
      <c r="AP174" s="22"/>
      <c r="AQ174" s="22"/>
      <c r="AS174" s="36"/>
      <c r="AT174" s="59"/>
      <c r="AW174" s="288"/>
      <c r="AY174" s="289"/>
      <c r="AZ174" s="103"/>
      <c r="BA174" s="22"/>
      <c r="BB174" s="103"/>
      <c r="BC174" s="545"/>
      <c r="BF174" s="22"/>
      <c r="BG174" s="22"/>
      <c r="BH174" s="22"/>
      <c r="BI174" s="22"/>
      <c r="BJ174" s="22"/>
      <c r="BK174" s="22"/>
      <c r="BL174" s="22"/>
      <c r="BM174" s="22"/>
      <c r="BN174" s="22"/>
      <c r="BP174" s="36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</row>
    <row r="175" spans="1:114" outlineLevel="1" x14ac:dyDescent="0.25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AD175" s="36"/>
      <c r="AI175" s="22"/>
      <c r="AJ175" s="22"/>
      <c r="AK175" s="22"/>
      <c r="AL175" s="22"/>
      <c r="AM175" s="22"/>
      <c r="AN175" s="22"/>
      <c r="AO175" s="22"/>
      <c r="AP175" s="22"/>
      <c r="AQ175" s="22"/>
      <c r="AS175" s="36"/>
      <c r="AT175" s="59"/>
      <c r="AW175" s="288"/>
      <c r="AY175" s="289"/>
      <c r="AZ175" s="103"/>
      <c r="BA175" s="22"/>
      <c r="BB175" s="103"/>
      <c r="BC175" s="545"/>
      <c r="BF175" s="22"/>
      <c r="BG175" s="22"/>
      <c r="BH175" s="22"/>
      <c r="BI175" s="22"/>
      <c r="BJ175" s="22"/>
      <c r="BK175" s="22"/>
      <c r="BL175" s="22"/>
      <c r="BM175" s="22"/>
      <c r="BN175" s="22"/>
      <c r="BP175" s="36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</row>
    <row r="176" spans="1:114" outlineLevel="1" x14ac:dyDescent="0.25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AD176" s="36"/>
      <c r="AI176" s="22"/>
      <c r="AJ176" s="22"/>
      <c r="AK176" s="22"/>
      <c r="AL176" s="22"/>
      <c r="AM176" s="22"/>
      <c r="AN176" s="22"/>
      <c r="AO176" s="22"/>
      <c r="AP176" s="22"/>
      <c r="AQ176" s="22"/>
      <c r="AS176" s="36"/>
      <c r="AT176" s="59"/>
      <c r="AW176" s="288"/>
      <c r="AY176" s="289"/>
      <c r="AZ176" s="103"/>
      <c r="BA176" s="22"/>
      <c r="BB176" s="103"/>
      <c r="BC176" s="545"/>
      <c r="BF176" s="22"/>
      <c r="BG176" s="22"/>
      <c r="BH176" s="22"/>
      <c r="BI176" s="22"/>
      <c r="BJ176" s="22"/>
      <c r="BK176" s="22"/>
      <c r="BL176" s="22"/>
      <c r="BM176" s="22"/>
      <c r="BN176" s="22"/>
      <c r="BP176" s="36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</row>
    <row r="177" spans="1:118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AD177" s="36"/>
      <c r="AI177" s="22"/>
      <c r="AJ177" s="22"/>
      <c r="AK177" s="22"/>
      <c r="AL177" s="22"/>
      <c r="AM177" s="22"/>
      <c r="AN177" s="22"/>
      <c r="AO177" s="22"/>
      <c r="AP177" s="22"/>
      <c r="AQ177" s="22"/>
      <c r="AS177" s="36"/>
      <c r="AT177" s="59"/>
      <c r="AW177" s="288"/>
      <c r="AY177" s="289"/>
      <c r="AZ177" s="103"/>
      <c r="BA177" s="22"/>
      <c r="BB177" s="103"/>
      <c r="BC177" s="545"/>
      <c r="BF177" s="22"/>
      <c r="BG177" s="22"/>
      <c r="BH177" s="22"/>
      <c r="BI177" s="22"/>
      <c r="BJ177" s="22"/>
      <c r="BK177" s="22"/>
      <c r="BL177" s="22"/>
      <c r="BM177" s="22"/>
      <c r="BN177" s="22"/>
      <c r="BP177" s="36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</row>
    <row r="178" spans="1:118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AD178" s="36"/>
      <c r="AI178" s="22"/>
      <c r="AJ178" s="22"/>
      <c r="AK178" s="22"/>
      <c r="AL178" s="22"/>
      <c r="AM178" s="22"/>
      <c r="AN178" s="22"/>
      <c r="AO178" s="22"/>
      <c r="AP178" s="22"/>
      <c r="AQ178" s="22"/>
      <c r="AS178" s="36"/>
      <c r="AT178" s="59"/>
      <c r="AW178" s="288"/>
      <c r="AY178" s="289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P178" s="36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</row>
    <row r="179" spans="1:118" outlineLevel="1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AD179" s="36"/>
      <c r="AI179" s="22"/>
      <c r="AJ179" s="22"/>
      <c r="AK179" s="22"/>
      <c r="AL179" s="22"/>
      <c r="AM179" s="22"/>
      <c r="AN179" s="22"/>
      <c r="AO179" s="22"/>
      <c r="AP179" s="22"/>
      <c r="AQ179" s="22"/>
      <c r="AS179" s="36"/>
      <c r="AT179" s="59"/>
      <c r="AW179" s="288"/>
      <c r="AY179" s="289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P179" s="36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</row>
    <row r="180" spans="1:118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AD180" s="36"/>
      <c r="AI180" s="22"/>
      <c r="AJ180" s="22"/>
      <c r="AK180" s="22"/>
      <c r="AL180" s="22"/>
      <c r="AM180" s="22"/>
      <c r="AN180" s="22"/>
      <c r="AO180" s="22"/>
      <c r="AP180" s="22"/>
      <c r="AQ180" s="22"/>
      <c r="AS180" s="36"/>
      <c r="AT180" s="59"/>
      <c r="AW180" s="288"/>
      <c r="AY180" s="289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P180" s="36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8" ht="17.399999999999999" x14ac:dyDescent="0.3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  <c r="AN181" s="32"/>
      <c r="AO181" s="32"/>
      <c r="AP181" s="32"/>
      <c r="AQ181" s="32"/>
      <c r="AR181" s="32"/>
      <c r="AS181" s="32"/>
      <c r="AT181" s="59"/>
      <c r="AU181" s="32"/>
      <c r="AV181" s="32"/>
      <c r="AW181" s="32"/>
      <c r="AX181" s="32"/>
      <c r="AY181" s="32"/>
      <c r="AZ181" s="32"/>
      <c r="BA181" s="32"/>
      <c r="BB181" s="32"/>
      <c r="BC181" s="32"/>
      <c r="BD181" s="32"/>
      <c r="BE181" s="32"/>
      <c r="BF181" s="32"/>
      <c r="BG181" s="32"/>
      <c r="BH181" s="32"/>
      <c r="BI181" s="32"/>
      <c r="BJ181" s="32"/>
      <c r="BK181" s="32"/>
      <c r="BL181" s="32"/>
      <c r="BM181" s="32"/>
      <c r="BN181" s="32"/>
      <c r="BO181" s="32"/>
      <c r="BP181" s="32"/>
      <c r="BR181" s="32"/>
      <c r="BS181" s="32"/>
      <c r="BT181" s="32"/>
      <c r="BU181" s="32"/>
      <c r="BV181" s="32"/>
      <c r="BW181" s="32"/>
      <c r="BX181" s="32"/>
      <c r="BY181" s="32"/>
      <c r="BZ181" s="32"/>
      <c r="CA181" s="32"/>
      <c r="CB181" s="32"/>
      <c r="CC181" s="32"/>
      <c r="CD181" s="32"/>
      <c r="CE181" s="32"/>
      <c r="CF181" s="32"/>
      <c r="CG181" s="32"/>
      <c r="CH181" s="32"/>
      <c r="CI181" s="32"/>
      <c r="CJ181" s="32"/>
      <c r="CK181" s="32"/>
      <c r="CL181" s="32"/>
      <c r="CM181" s="32"/>
      <c r="CO181" s="32"/>
      <c r="CP181" s="32"/>
      <c r="CQ181" s="32"/>
      <c r="CR181" s="32"/>
      <c r="CS181" s="32"/>
      <c r="CT181" s="32"/>
      <c r="CU181" s="32"/>
      <c r="CV181" s="32"/>
      <c r="CW181" s="32"/>
      <c r="CX181" s="32"/>
      <c r="CY181" s="32"/>
      <c r="CZ181" s="32"/>
      <c r="DA181" s="32"/>
      <c r="DB181" s="32"/>
      <c r="DC181" s="32"/>
      <c r="DD181" s="32"/>
      <c r="DE181" s="32"/>
      <c r="DF181" s="32"/>
      <c r="DG181" s="32"/>
      <c r="DH181" s="32"/>
      <c r="DI181" s="32"/>
      <c r="DJ181" s="32"/>
    </row>
    <row r="182" spans="1:118" ht="24.6" x14ac:dyDescent="0.3">
      <c r="A182" s="38" t="s">
        <v>556</v>
      </c>
      <c r="B182" s="39"/>
      <c r="C182" s="535" t="s">
        <v>29</v>
      </c>
      <c r="D182" s="41">
        <f>0.5*(L182+M182+N182)+O182+Q182+2*(R182+S182)</f>
        <v>0</v>
      </c>
      <c r="E182" s="536">
        <f>L182*0.5+M182*0.5+N182*0.5+O182+P182+Q182+2*(R182+S182+T182)</f>
        <v>0</v>
      </c>
      <c r="F182" s="43"/>
      <c r="G182" s="43"/>
      <c r="H182" s="43"/>
      <c r="I182" s="43"/>
      <c r="J182" s="43"/>
      <c r="K182" s="43"/>
      <c r="L182" s="44">
        <f>SUMIFS(L184:L199,C184:C199,C182)</f>
        <v>0</v>
      </c>
      <c r="M182" s="44">
        <f>SUMIFS(M184:M199,C184:C199,C182)</f>
        <v>0</v>
      </c>
      <c r="N182" s="44">
        <f>SUMIFS(N184:N199,C184:C199,C182)</f>
        <v>0</v>
      </c>
      <c r="O182" s="44">
        <f>SUMIFS(O184:O199,C184:C199,C182)</f>
        <v>0</v>
      </c>
      <c r="P182" s="44">
        <f>SUMIFS(P184:P199,C184:C199,C182)</f>
        <v>0</v>
      </c>
      <c r="Q182" s="44">
        <f>SUMIFS(Q184:Q199,C184:C199,C182)</f>
        <v>0</v>
      </c>
      <c r="R182" s="44">
        <f>SUMIFS(R184:R199,C184:C199,C182)</f>
        <v>0</v>
      </c>
      <c r="S182" s="44">
        <f>SUMIFS(S184:S199,C184:C199,C182)</f>
        <v>0</v>
      </c>
      <c r="T182" s="44">
        <f>SUMIFS(T184:T199,C184:C199,C182)</f>
        <v>0</v>
      </c>
      <c r="U182" s="45"/>
      <c r="V182" s="46">
        <f>SUM(U184:U211)</f>
        <v>0</v>
      </c>
      <c r="W182" s="32"/>
      <c r="X182" s="55" t="s">
        <v>495</v>
      </c>
      <c r="Y182" s="39"/>
      <c r="Z182" s="535" t="s">
        <v>29</v>
      </c>
      <c r="AA182" s="41">
        <f t="shared" ref="AA182:AA192" si="81">0.5*(AI182+AJ182+AK182)+AL182+AN182+2*(AO182+AP182)</f>
        <v>0</v>
      </c>
      <c r="AB182" s="536">
        <f t="shared" ref="AB182:AB192" si="82">AI182*0.5+AJ182*0.5+AK182*0.5+AL182+AM182+AN182+2*(AO182+AP182+AQ182)</f>
        <v>0</v>
      </c>
      <c r="AC182" s="43"/>
      <c r="AD182" s="43"/>
      <c r="AE182" s="43"/>
      <c r="AF182" s="43"/>
      <c r="AG182" s="43"/>
      <c r="AH182" s="43"/>
      <c r="AI182" s="44">
        <f>SUMIFS(AI184:AI196,Z184:Z196,Z182)</f>
        <v>0</v>
      </c>
      <c r="AJ182" s="44">
        <f>SUMIFS(AJ184:AJ196,Z184:Z196,Z182)</f>
        <v>0</v>
      </c>
      <c r="AK182" s="44">
        <f>SUMIFS(AK184:AK196,Z184:Z196,Z182)</f>
        <v>0</v>
      </c>
      <c r="AL182" s="44">
        <f>SUMIFS(AL184:AL196,Z184:Z196,Z182)</f>
        <v>0</v>
      </c>
      <c r="AM182" s="44">
        <f>SUMIFS(AM184:AM196,Z184:Z196,Z182)</f>
        <v>0</v>
      </c>
      <c r="AN182" s="44">
        <f>SUMIFS(AN184:AN196,Z184:Z196,Z182)</f>
        <v>0</v>
      </c>
      <c r="AO182" s="44">
        <f>SUMIFS(AO184:AO196,Z184:Z196,Z182)</f>
        <v>0</v>
      </c>
      <c r="AP182" s="44">
        <f>SUMIFS(AP184:AP196,Z184:Z196,Z182)</f>
        <v>0</v>
      </c>
      <c r="AQ182" s="44">
        <f>SUMIFS(AQ184:AQ196,Z184:Z196,Z182)</f>
        <v>0</v>
      </c>
      <c r="AR182" s="45"/>
      <c r="AS182" s="46">
        <f>SUM(AR184:AR211)</f>
        <v>14</v>
      </c>
      <c r="AT182" s="59"/>
      <c r="AU182" s="55" t="s">
        <v>556</v>
      </c>
      <c r="AV182" s="39"/>
      <c r="AW182" s="535" t="s">
        <v>29</v>
      </c>
      <c r="AX182" s="41">
        <f>0.5*(BF182+BG182+BH182)+BI182+BK182+2*(BL182+BM182)</f>
        <v>0</v>
      </c>
      <c r="AY182" s="536">
        <f>BF182*0.5+BG182*0.5+BH182*0.5+BI182+BJ182+BK182+2*(BL182+BM182+BN182)</f>
        <v>0</v>
      </c>
      <c r="AZ182" s="43"/>
      <c r="BA182" s="43"/>
      <c r="BB182" s="43"/>
      <c r="BC182" s="43"/>
      <c r="BD182" s="43"/>
      <c r="BE182" s="43"/>
      <c r="BF182" s="44">
        <f>SUMIFS(BF184:BF199,AW184:AW199,AW182)</f>
        <v>0</v>
      </c>
      <c r="BG182" s="44">
        <f>SUMIFS(BG184:BG199,AW184:AW199,AW182)</f>
        <v>0</v>
      </c>
      <c r="BH182" s="44">
        <f>SUMIFS(BH184:BH199,AW184:AW199,AW182)</f>
        <v>0</v>
      </c>
      <c r="BI182" s="44">
        <f>SUMIFS(BI184:BI199,AW184:AW199,AW182)</f>
        <v>0</v>
      </c>
      <c r="BJ182" s="44">
        <f>SUMIFS(BJ184:BJ199,AW184:AW199,AW182)</f>
        <v>0</v>
      </c>
      <c r="BK182" s="44">
        <f>SUMIFS(BK184:BK199,AW184:AW199,AW182)</f>
        <v>0</v>
      </c>
      <c r="BL182" s="44">
        <f>SUMIFS(BL184:BL199,AW184:AW199,AW182)</f>
        <v>0</v>
      </c>
      <c r="BM182" s="44">
        <f>SUMIFS(BM184:BM199,AW184:AW199,AW182)</f>
        <v>0</v>
      </c>
      <c r="BN182" s="44">
        <f>SUMIFS(BN184:BN199,AW184:AW199,AW182)</f>
        <v>0</v>
      </c>
      <c r="BO182" s="45"/>
      <c r="BP182" s="46">
        <f>SUM(BO184:BO211)</f>
        <v>0</v>
      </c>
      <c r="BQ182" s="32"/>
      <c r="BR182" s="1250" t="s">
        <v>2021</v>
      </c>
      <c r="BS182" s="39"/>
      <c r="BT182" s="535" t="s">
        <v>29</v>
      </c>
      <c r="BU182" s="41">
        <f>0.5*(CC182+CD182+CE182)+CF182+CH182+2*(CI182+CJ182)</f>
        <v>0</v>
      </c>
      <c r="BV182" s="536">
        <f>CC182*0.5+CD182*0.5+CE182*0.5+CF182+CG182+CH182+2*(CI182+CJ182+CK182)</f>
        <v>0</v>
      </c>
      <c r="BW182" s="43"/>
      <c r="BX182" s="43"/>
      <c r="BY182" s="43"/>
      <c r="BZ182" s="43"/>
      <c r="CA182" s="43"/>
      <c r="CB182" s="43"/>
      <c r="CC182" s="44">
        <f>SUMIFS(CC192:CC199,BT192:BT199,BT182)</f>
        <v>0</v>
      </c>
      <c r="CD182" s="44">
        <f>SUMIFS(CD192:CD199,BT192:BT199,BT182)</f>
        <v>0</v>
      </c>
      <c r="CE182" s="44">
        <f>SUMIFS(CE192:CE199,BT192:BT199,BT182)</f>
        <v>0</v>
      </c>
      <c r="CF182" s="44">
        <f>SUMIFS(CF192:CF199,BT192:BT199,BT182)</f>
        <v>0</v>
      </c>
      <c r="CG182" s="44">
        <f>SUMIFS(CG192:CG199,BT192:BT199,BT182)</f>
        <v>0</v>
      </c>
      <c r="CH182" s="44">
        <f>SUMIFS(CH192:CH199,BT192:BT199,BT182)</f>
        <v>0</v>
      </c>
      <c r="CI182" s="44">
        <f>SUMIFS(CI192:CI199,BT192:BT199,BT182)</f>
        <v>0</v>
      </c>
      <c r="CJ182" s="44">
        <f>SUMIFS(CJ192:CJ199,BT192:BT199,BT182)</f>
        <v>0</v>
      </c>
      <c r="CK182" s="44">
        <f>SUMIFS(CK192:CK199,BT192:BT199,BT182)</f>
        <v>0</v>
      </c>
      <c r="CL182" s="45"/>
      <c r="CM182" s="46">
        <f>SUM(CL192:CL211)</f>
        <v>0</v>
      </c>
      <c r="CN182" s="32"/>
      <c r="CO182" s="55" t="s">
        <v>556</v>
      </c>
      <c r="CP182" s="39"/>
      <c r="CQ182" s="535" t="s">
        <v>29</v>
      </c>
      <c r="CR182" s="41">
        <f>0.5*(CZ182+DA182+DB182)+DC182+DE182+2*(DF182+DG182)</f>
        <v>0</v>
      </c>
      <c r="CS182" s="536">
        <f>CZ182*0.5+DA182*0.5+DB182*0.5+DC182+DD182+DE182+2*(DF182+DG182+DH182)</f>
        <v>0</v>
      </c>
      <c r="CT182" s="43"/>
      <c r="CU182" s="43"/>
      <c r="CV182" s="43"/>
      <c r="CW182" s="43"/>
      <c r="CX182" s="43"/>
      <c r="CY182" s="43"/>
      <c r="CZ182" s="44">
        <f>SUMIFS(CZ184:CZ199,CQ184:CQ199,CQ182)</f>
        <v>0</v>
      </c>
      <c r="DA182" s="44">
        <f>SUMIFS(DA184:DA199,CQ184:CQ199,CQ182)</f>
        <v>0</v>
      </c>
      <c r="DB182" s="44">
        <f>SUMIFS(DB184:DB199,CQ184:CQ199,CQ182)</f>
        <v>0</v>
      </c>
      <c r="DC182" s="44">
        <f>SUMIFS(DC184:DC199,CQ184:CQ199,CQ182)</f>
        <v>0</v>
      </c>
      <c r="DD182" s="44">
        <f>SUMIFS(DD184:DD199,CQ184:CQ199,CQ182)</f>
        <v>0</v>
      </c>
      <c r="DE182" s="44">
        <f>SUMIFS(DE184:DE199,CQ184:CQ199,CQ182)</f>
        <v>0</v>
      </c>
      <c r="DF182" s="44">
        <f>SUMIFS(DF184:DF199,CQ184:CQ199,CQ182)</f>
        <v>0</v>
      </c>
      <c r="DG182" s="44">
        <f>SUMIFS(DG184:DG199,CQ184:CQ199,CQ182)</f>
        <v>0</v>
      </c>
      <c r="DH182" s="44">
        <f>SUMIFS(DH184:DH199,CQ184:CQ199,CQ182)</f>
        <v>0</v>
      </c>
      <c r="DI182" s="45"/>
      <c r="DJ182" s="46">
        <f>SUM(DI184:DI211)</f>
        <v>0</v>
      </c>
      <c r="DN182" s="3"/>
    </row>
    <row r="183" spans="1:118" ht="24.6" x14ac:dyDescent="0.3">
      <c r="A183" s="853" t="s">
        <v>558</v>
      </c>
      <c r="B183" s="451"/>
      <c r="C183" s="535" t="s">
        <v>36</v>
      </c>
      <c r="D183" s="41">
        <f>0.5*(L183+M183+N183)+O183+Q183+2*(R183+S183)</f>
        <v>0</v>
      </c>
      <c r="E183" s="536">
        <f>L183*0.5+M183*0.5+N183*0.5+O183+P183+Q183+2*(R183+S183+T183)</f>
        <v>0</v>
      </c>
      <c r="F183" s="39"/>
      <c r="G183" s="39"/>
      <c r="H183" s="39"/>
      <c r="I183" s="39"/>
      <c r="J183" s="39"/>
      <c r="K183" s="39"/>
      <c r="L183" s="44">
        <f>SUMIFS(L184:L199,C184:C199,C183)</f>
        <v>0</v>
      </c>
      <c r="M183" s="44">
        <f>SUMIFS(M184:M199,C184:C199,C183)</f>
        <v>0</v>
      </c>
      <c r="N183" s="44">
        <f>SUMIFS(N184:N199,C184:C199,C183)</f>
        <v>0</v>
      </c>
      <c r="O183" s="44">
        <f>SUMIFS(O184:O199,C184:C199,C183)</f>
        <v>0</v>
      </c>
      <c r="P183" s="44">
        <f>SUMIFS(P184:P199,C184:C199,C183)</f>
        <v>0</v>
      </c>
      <c r="Q183" s="44">
        <f>SUMIFS(Q184:Q199,C184:C199,C183)</f>
        <v>0</v>
      </c>
      <c r="R183" s="44">
        <f>SUMIFS(R184:R199,C184:C199,C183)</f>
        <v>0</v>
      </c>
      <c r="S183" s="44">
        <f>SUMIFS(S184:S199,C184:C199,C183)</f>
        <v>0</v>
      </c>
      <c r="T183" s="44">
        <f>SUMIFS(T184:T199,C184:C199,C183)</f>
        <v>0</v>
      </c>
      <c r="U183" s="45"/>
      <c r="V183" s="46"/>
      <c r="W183" s="59"/>
      <c r="X183" s="537" t="s">
        <v>497</v>
      </c>
      <c r="Y183" s="451"/>
      <c r="Z183" s="535" t="s">
        <v>36</v>
      </c>
      <c r="AA183" s="41">
        <f t="shared" si="81"/>
        <v>0</v>
      </c>
      <c r="AB183" s="536">
        <f t="shared" si="82"/>
        <v>0</v>
      </c>
      <c r="AC183" s="39"/>
      <c r="AD183" s="39"/>
      <c r="AE183" s="39"/>
      <c r="AF183" s="39"/>
      <c r="AG183" s="39"/>
      <c r="AH183" s="39"/>
      <c r="AI183" s="44">
        <f>SUMIFS(AI184:AI196,Z184:Z196,Z183)</f>
        <v>0</v>
      </c>
      <c r="AJ183" s="44">
        <f>SUMIFS(AJ184:AJ196,Z184:Z196,Z183)</f>
        <v>0</v>
      </c>
      <c r="AK183" s="44">
        <f>SUMIFS(AK184:AK196,Z184:Z196,Z183)</f>
        <v>0</v>
      </c>
      <c r="AL183" s="44">
        <f>SUMIFS(AL184:AL196,Z184:Z196,Z183)</f>
        <v>0</v>
      </c>
      <c r="AM183" s="44">
        <f>SUMIFS(AM184:AM196,Z184:Z196,Z183)</f>
        <v>0</v>
      </c>
      <c r="AN183" s="44">
        <f>SUMIFS(AN184:AN196,Z184:Z196,Z183)</f>
        <v>0</v>
      </c>
      <c r="AO183" s="44">
        <f>SUMIFS(AO184:AO196,Z184:Z196,Z183)</f>
        <v>0</v>
      </c>
      <c r="AP183" s="44">
        <f>SUMIFS(AP184:AP196,Z184:Z196,Z183)</f>
        <v>0</v>
      </c>
      <c r="AQ183" s="44">
        <f>SUMIFS(AQ184:AQ196,Z184:Z196,Z183)</f>
        <v>0</v>
      </c>
      <c r="AR183" s="45"/>
      <c r="AS183" s="46"/>
      <c r="AT183" s="59"/>
      <c r="AU183" s="537" t="s">
        <v>558</v>
      </c>
      <c r="AV183" s="451"/>
      <c r="AW183" s="535" t="s">
        <v>36</v>
      </c>
      <c r="AX183" s="41">
        <f>0.5*(BF183+BG183+BH183)+BI183+BK183+2*(BL183+BM183)</f>
        <v>0</v>
      </c>
      <c r="AY183" s="536">
        <f>BF183*0.5+BG183*0.5+BH183*0.5+BI183+BJ183+BK183+2*(BL183+BM183+BN183)</f>
        <v>0</v>
      </c>
      <c r="AZ183" s="39"/>
      <c r="BA183" s="39"/>
      <c r="BB183" s="39"/>
      <c r="BC183" s="39"/>
      <c r="BD183" s="39"/>
      <c r="BE183" s="39"/>
      <c r="BF183" s="44">
        <f>SUMIFS(BF184:BF199,AW184:AW199,AW183)</f>
        <v>0</v>
      </c>
      <c r="BG183" s="44">
        <f>SUMIFS(BG184:BG199,AW184:AW199,AW183)</f>
        <v>0</v>
      </c>
      <c r="BH183" s="44">
        <f>SUMIFS(BH184:BH199,AW184:AW199,AW183)</f>
        <v>0</v>
      </c>
      <c r="BI183" s="44">
        <f>SUMIFS(BI184:BI199,AW184:AW199,AW183)</f>
        <v>0</v>
      </c>
      <c r="BJ183" s="44">
        <f>SUMIFS(BJ184:BJ199,AW184:AW199,AW183)</f>
        <v>0</v>
      </c>
      <c r="BK183" s="44">
        <f>SUMIFS(BK184:BK199,AW184:AW199,AW183)</f>
        <v>0</v>
      </c>
      <c r="BL183" s="44">
        <f>SUMIFS(BL184:BL199,AW184:AW199,AW183)</f>
        <v>0</v>
      </c>
      <c r="BM183" s="44">
        <f>SUMIFS(BM184:BM199,AW184:AW199,AW183)</f>
        <v>0</v>
      </c>
      <c r="BN183" s="44">
        <f>SUMIFS(BN184:BN199,AW184:AW199,AW183)</f>
        <v>0</v>
      </c>
      <c r="BO183" s="45"/>
      <c r="BP183" s="46"/>
      <c r="BQ183" s="59"/>
      <c r="BR183" s="537" t="s">
        <v>154</v>
      </c>
      <c r="BS183" s="451"/>
      <c r="BT183" s="535" t="s">
        <v>36</v>
      </c>
      <c r="BU183" s="41">
        <f>0.5*(CC183+CD183+CE183)+CF183+CH183+2*(CI183+CJ183)</f>
        <v>0</v>
      </c>
      <c r="BV183" s="536">
        <f>CC183*0.5+CD183*0.5+CE183*0.5+CF183+CG183+CH183+2*(CI183+CJ183+CK183)</f>
        <v>0</v>
      </c>
      <c r="BW183" s="39"/>
      <c r="BX183" s="39"/>
      <c r="BY183" s="39"/>
      <c r="BZ183" s="39"/>
      <c r="CA183" s="39"/>
      <c r="CB183" s="39"/>
      <c r="CC183" s="44">
        <f>SUMIFS(CC192:CC199,BT192:BT199,BT183)</f>
        <v>0</v>
      </c>
      <c r="CD183" s="44">
        <f>SUMIFS(CD192:CD199,BT192:BT199,BT183)</f>
        <v>0</v>
      </c>
      <c r="CE183" s="44">
        <f>SUMIFS(CE192:CE199,BT192:BT199,BT183)</f>
        <v>0</v>
      </c>
      <c r="CF183" s="44">
        <f>SUMIFS(CF192:CF199,BT192:BT199,BT183)</f>
        <v>0</v>
      </c>
      <c r="CG183" s="44">
        <f>SUMIFS(CG192:CG199,BT192:BT199,BT183)</f>
        <v>0</v>
      </c>
      <c r="CH183" s="44">
        <f>SUMIFS(CH192:CH199,BT192:BT199,BT183)</f>
        <v>0</v>
      </c>
      <c r="CI183" s="44">
        <f>SUMIFS(CI192:CI199,BT192:BT199,BT183)</f>
        <v>0</v>
      </c>
      <c r="CJ183" s="44">
        <f>SUMIFS(CJ192:CJ199,BT192:BT199,BT183)</f>
        <v>0</v>
      </c>
      <c r="CK183" s="44">
        <f>SUMIFS(CK192:CK199,BT192:BT199,BT183)</f>
        <v>0</v>
      </c>
      <c r="CL183" s="45"/>
      <c r="CM183" s="46"/>
      <c r="CO183" s="537" t="s">
        <v>558</v>
      </c>
      <c r="CP183" s="451"/>
      <c r="CQ183" s="535" t="s">
        <v>36</v>
      </c>
      <c r="CR183" s="41">
        <f>0.5*(CZ183+DA183+DB183)+DC183+DE183+2*(DF183+DG183)</f>
        <v>0</v>
      </c>
      <c r="CS183" s="536">
        <f>CZ183*0.5+DA183*0.5+DB183*0.5+DC183+DD183+DE183+2*(DF183+DG183+DH183)</f>
        <v>0</v>
      </c>
      <c r="CT183" s="39"/>
      <c r="CU183" s="39"/>
      <c r="CV183" s="39"/>
      <c r="CW183" s="39"/>
      <c r="CX183" s="39"/>
      <c r="CY183" s="39"/>
      <c r="CZ183" s="44">
        <f>SUMIFS(CZ184:CZ199,CQ184:CQ199,CQ183)</f>
        <v>0</v>
      </c>
      <c r="DA183" s="44">
        <f>SUMIFS(DA184:DA199,CQ184:CQ199,CQ183)</f>
        <v>0</v>
      </c>
      <c r="DB183" s="44">
        <f>SUMIFS(DB184:DB199,CQ184:CQ199,CQ183)</f>
        <v>0</v>
      </c>
      <c r="DC183" s="44">
        <f>SUMIFS(DC184:DC199,CQ184:CQ199,CQ183)</f>
        <v>0</v>
      </c>
      <c r="DD183" s="44">
        <f>SUMIFS(DD184:DD199,CQ184:CQ199,CQ183)</f>
        <v>0</v>
      </c>
      <c r="DE183" s="44">
        <f>SUMIFS(DE184:DE199,CQ184:CQ199,CQ183)</f>
        <v>0</v>
      </c>
      <c r="DF183" s="44">
        <f>SUMIFS(DF184:DF199,CQ184:CQ199,CQ183)</f>
        <v>0</v>
      </c>
      <c r="DG183" s="44">
        <f>SUMIFS(DG184:DG199,CQ184:CQ199,CQ183)</f>
        <v>0</v>
      </c>
      <c r="DH183" s="44">
        <f>SUMIFS(DH184:DH199,CQ184:CQ199,CQ183)</f>
        <v>0</v>
      </c>
      <c r="DI183" s="45"/>
      <c r="DJ183" s="46"/>
      <c r="DN183" s="3"/>
    </row>
    <row r="184" spans="1:118" ht="333.6" customHeight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36"/>
      <c r="W184" s="59"/>
      <c r="X184" s="97" t="s">
        <v>52</v>
      </c>
      <c r="Y184" s="117" t="s">
        <v>2022</v>
      </c>
      <c r="Z184" s="68" t="s">
        <v>29</v>
      </c>
      <c r="AA184" s="69">
        <f t="shared" si="81"/>
        <v>0</v>
      </c>
      <c r="AB184" s="69">
        <f t="shared" si="82"/>
        <v>0</v>
      </c>
      <c r="AC184" s="22"/>
      <c r="AD184" s="104" t="s">
        <v>182</v>
      </c>
      <c r="AE184" s="104"/>
      <c r="AF184" s="72" t="s">
        <v>42</v>
      </c>
      <c r="AG184" s="248"/>
      <c r="AH184" s="172" t="s">
        <v>2023</v>
      </c>
      <c r="AI184" s="70"/>
      <c r="AJ184" s="70"/>
      <c r="AK184" s="22"/>
      <c r="AL184" s="70"/>
      <c r="AM184" s="70"/>
      <c r="AN184" s="70"/>
      <c r="AO184" s="70"/>
      <c r="AP184" s="70"/>
      <c r="AQ184" s="70"/>
      <c r="AR184" s="96">
        <v>2</v>
      </c>
      <c r="AS184" s="95"/>
      <c r="BQ184" s="59"/>
      <c r="BR184" s="1240" t="s">
        <v>1403</v>
      </c>
      <c r="BS184" s="596" t="s">
        <v>1404</v>
      </c>
      <c r="BT184" s="551" t="s">
        <v>29</v>
      </c>
      <c r="BU184" s="552">
        <f>0.5*(CC184+CD184+CE184)+CF184+CH184+2*(CI184+CJ184)</f>
        <v>1.5</v>
      </c>
      <c r="BV184" s="552">
        <f>CC184*0.5+CD184*0.5+CE184*0.5+CF184+CG184+CH184+2*(CI184+CJ184+CK184)</f>
        <v>1.5</v>
      </c>
      <c r="BW184" s="1815" t="s">
        <v>2024</v>
      </c>
      <c r="BX184" s="1816"/>
      <c r="BY184" s="1816"/>
      <c r="BZ184" s="1816"/>
      <c r="CA184" s="1816"/>
      <c r="CB184" s="1817"/>
      <c r="CC184" s="1311">
        <v>1</v>
      </c>
      <c r="CD184" s="993"/>
      <c r="CE184" s="993"/>
      <c r="CF184" s="1311">
        <v>1</v>
      </c>
      <c r="CG184" s="993"/>
      <c r="CH184" s="993"/>
      <c r="CI184" s="993"/>
      <c r="CJ184" s="993"/>
      <c r="CK184" s="993"/>
      <c r="CL184" s="988">
        <v>1</v>
      </c>
      <c r="CM184" s="585"/>
      <c r="CQ184" s="288"/>
      <c r="CS184" s="289"/>
      <c r="DB184" s="22"/>
      <c r="DN184" s="3"/>
    </row>
    <row r="185" spans="1:118" ht="195.6" customHeight="1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36"/>
      <c r="W185" s="59"/>
      <c r="X185" s="97" t="s">
        <v>52</v>
      </c>
      <c r="Y185" s="532" t="s">
        <v>2025</v>
      </c>
      <c r="Z185" s="68" t="s">
        <v>29</v>
      </c>
      <c r="AA185" s="69">
        <f t="shared" si="81"/>
        <v>0</v>
      </c>
      <c r="AB185" s="69">
        <f t="shared" si="82"/>
        <v>0</v>
      </c>
      <c r="AC185" s="103"/>
      <c r="AD185" s="22" t="s">
        <v>45</v>
      </c>
      <c r="AE185" s="22"/>
      <c r="AF185" s="72" t="s">
        <v>42</v>
      </c>
      <c r="AG185" s="73"/>
      <c r="AH185" s="23" t="s">
        <v>2026</v>
      </c>
      <c r="AI185" s="22"/>
      <c r="AJ185" s="22"/>
      <c r="AK185" s="22"/>
      <c r="AL185" s="758"/>
      <c r="AM185" s="22"/>
      <c r="AN185" s="22"/>
      <c r="AO185" s="22"/>
      <c r="AP185" s="22"/>
      <c r="AQ185" s="22"/>
      <c r="AR185" s="96">
        <v>1</v>
      </c>
      <c r="AS185" s="95"/>
      <c r="BQ185" s="59"/>
      <c r="BR185" s="1240" t="s">
        <v>1403</v>
      </c>
      <c r="BS185" s="1005" t="s">
        <v>2027</v>
      </c>
      <c r="BT185" s="594" t="s">
        <v>29</v>
      </c>
      <c r="BU185" s="552">
        <f>0.5*(CC185+CD185+CE185)+CF185+CH185+2*(CI185+CJ185)</f>
        <v>0</v>
      </c>
      <c r="BV185" s="552">
        <f>CC185*0.5+CD185*0.5+CE185*0.5+CF185+CG185+CH185+2*(CI185+CJ185+CK185)</f>
        <v>0</v>
      </c>
      <c r="BW185" s="1815" t="s">
        <v>2028</v>
      </c>
      <c r="BX185" s="1816"/>
      <c r="BY185" s="1816"/>
      <c r="BZ185" s="1816"/>
      <c r="CA185" s="1816"/>
      <c r="CB185" s="1817"/>
      <c r="CC185" s="992"/>
      <c r="CD185" s="992"/>
      <c r="CE185" s="992"/>
      <c r="CF185" s="992"/>
      <c r="CG185" s="992"/>
      <c r="CH185" s="992"/>
      <c r="CI185" s="992"/>
      <c r="CJ185" s="992"/>
      <c r="CK185" s="992"/>
      <c r="CL185" s="1236">
        <v>1</v>
      </c>
      <c r="CM185" s="989"/>
      <c r="CN185" s="29"/>
      <c r="CQ185" s="288"/>
      <c r="CS185" s="289"/>
      <c r="DB185" s="22"/>
      <c r="DN185" s="3"/>
    </row>
    <row r="186" spans="1:118" ht="178.2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36"/>
      <c r="W186" s="59"/>
      <c r="X186" s="97" t="s">
        <v>52</v>
      </c>
      <c r="Y186" s="116" t="s">
        <v>2029</v>
      </c>
      <c r="Z186" s="68" t="s">
        <v>29</v>
      </c>
      <c r="AA186" s="69">
        <f t="shared" si="81"/>
        <v>0</v>
      </c>
      <c r="AB186" s="69">
        <f t="shared" si="82"/>
        <v>0</v>
      </c>
      <c r="AC186" s="103"/>
      <c r="AD186" s="104" t="s">
        <v>45</v>
      </c>
      <c r="AE186" s="104"/>
      <c r="AF186" s="72" t="s">
        <v>42</v>
      </c>
      <c r="AG186" s="248"/>
      <c r="AH186" s="172" t="s">
        <v>57</v>
      </c>
      <c r="AI186" s="22"/>
      <c r="AJ186" s="22"/>
      <c r="AK186" s="22"/>
      <c r="AL186" s="22"/>
      <c r="AM186" s="22"/>
      <c r="AN186" s="22"/>
      <c r="AO186" s="22"/>
      <c r="AP186" s="22"/>
      <c r="AQ186" s="22"/>
      <c r="AR186" s="96">
        <v>1</v>
      </c>
      <c r="AS186" s="95"/>
      <c r="BQ186" s="59"/>
      <c r="BR186" s="1312" t="s">
        <v>877</v>
      </c>
      <c r="BS186" s="1005" t="s">
        <v>2030</v>
      </c>
      <c r="BT186" s="594" t="s">
        <v>29</v>
      </c>
      <c r="BU186" s="552">
        <f>0.5*(CC186+CD186+CE186)+CF186+CH186+2*(CI186+CJ186)</f>
        <v>0</v>
      </c>
      <c r="BV186" s="552">
        <f>CC186*0.5+CD186*0.5+CE186*0.5+CF186+CG186+CH186+2*(CI186+CJ186+CK186)</f>
        <v>0</v>
      </c>
      <c r="BW186" s="1815" t="s">
        <v>2028</v>
      </c>
      <c r="BX186" s="1816"/>
      <c r="BY186" s="1816"/>
      <c r="BZ186" s="1816"/>
      <c r="CA186" s="1816"/>
      <c r="CB186" s="1817"/>
      <c r="CC186" s="992"/>
      <c r="CD186" s="992"/>
      <c r="CE186" s="992"/>
      <c r="CF186" s="992"/>
      <c r="CG186" s="992"/>
      <c r="CH186" s="992"/>
      <c r="CI186" s="992"/>
      <c r="CJ186" s="992"/>
      <c r="CK186" s="992"/>
      <c r="CL186" s="1236">
        <v>1</v>
      </c>
      <c r="CM186" s="989"/>
      <c r="CQ186" s="288"/>
      <c r="CS186" s="289"/>
      <c r="DB186" s="22"/>
      <c r="DN186" s="3"/>
    </row>
    <row r="187" spans="1:118" ht="177.6" customHeight="1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36"/>
      <c r="W187" s="59"/>
      <c r="X187" s="97" t="s">
        <v>52</v>
      </c>
      <c r="Y187" s="117" t="s">
        <v>2031</v>
      </c>
      <c r="Z187" s="68" t="s">
        <v>29</v>
      </c>
      <c r="AA187" s="69">
        <f t="shared" si="81"/>
        <v>0</v>
      </c>
      <c r="AB187" s="69">
        <f t="shared" si="82"/>
        <v>0</v>
      </c>
      <c r="AC187" s="103"/>
      <c r="AD187" s="22" t="s">
        <v>45</v>
      </c>
      <c r="AE187" s="22"/>
      <c r="AF187" s="72" t="s">
        <v>42</v>
      </c>
      <c r="AG187" s="73"/>
      <c r="AH187" s="23" t="s">
        <v>843</v>
      </c>
      <c r="AI187" s="323"/>
      <c r="AJ187" s="323"/>
      <c r="AK187" s="760"/>
      <c r="AL187" s="323"/>
      <c r="AM187" s="323"/>
      <c r="AN187" s="323"/>
      <c r="AO187" s="323"/>
      <c r="AP187" s="323"/>
      <c r="AQ187" s="323"/>
      <c r="AR187" s="96">
        <v>1</v>
      </c>
      <c r="AS187" s="95"/>
      <c r="BQ187" s="59"/>
      <c r="BR187" s="97" t="s">
        <v>52</v>
      </c>
      <c r="BS187" s="187" t="s">
        <v>2032</v>
      </c>
      <c r="BT187" s="68" t="s">
        <v>29</v>
      </c>
      <c r="BU187" s="69">
        <f t="shared" ref="BU187" si="83">0.5*(CC187+CD187+CE187)+CF187+CH187+2*(CI187+CJ187)</f>
        <v>0.5</v>
      </c>
      <c r="BV187" s="69">
        <f t="shared" ref="BV187" si="84">CC187*0.5+CD187*0.5+CE187*0.5+CF187+CG187+CH187+2*(CI187+CJ187+CK187)</f>
        <v>0.5</v>
      </c>
      <c r="BW187" s="1872" t="s">
        <v>2033</v>
      </c>
      <c r="BX187" s="1873"/>
      <c r="BY187" s="1873"/>
      <c r="BZ187" s="1873"/>
      <c r="CA187" s="1873"/>
      <c r="CB187" s="1874"/>
      <c r="CC187" s="144"/>
      <c r="CD187" s="84">
        <v>1</v>
      </c>
      <c r="CE187" s="144"/>
      <c r="CF187" s="144"/>
      <c r="CG187" s="144"/>
      <c r="CH187" s="144"/>
      <c r="CI187" s="144"/>
      <c r="CJ187" s="144"/>
      <c r="CK187" s="144"/>
      <c r="CL187" s="76">
        <v>1</v>
      </c>
      <c r="CM187" s="77"/>
      <c r="CQ187" s="288"/>
      <c r="CS187" s="289"/>
      <c r="DB187" s="22"/>
      <c r="DN187" s="3"/>
    </row>
    <row r="188" spans="1:118" ht="210.6" customHeight="1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36"/>
      <c r="W188" s="59"/>
      <c r="X188" s="97" t="s">
        <v>52</v>
      </c>
      <c r="Y188" s="335" t="s">
        <v>857</v>
      </c>
      <c r="Z188" s="68" t="s">
        <v>29</v>
      </c>
      <c r="AA188" s="69">
        <f t="shared" si="81"/>
        <v>0</v>
      </c>
      <c r="AB188" s="69">
        <f t="shared" si="82"/>
        <v>0</v>
      </c>
      <c r="AC188" s="74"/>
      <c r="AD188" s="225" t="s">
        <v>68</v>
      </c>
      <c r="AE188" s="206"/>
      <c r="AF188" s="74"/>
      <c r="AG188" s="74"/>
      <c r="AH188" s="23" t="s">
        <v>57</v>
      </c>
      <c r="AI188" s="74"/>
      <c r="AJ188" s="74"/>
      <c r="AK188" s="206"/>
      <c r="AL188" s="74"/>
      <c r="AM188" s="74"/>
      <c r="AN188" s="74"/>
      <c r="AO188" s="74"/>
      <c r="AP188" s="74"/>
      <c r="AQ188" s="74"/>
      <c r="AR188" s="96">
        <v>1</v>
      </c>
      <c r="AS188" s="95"/>
      <c r="BQ188" s="59"/>
      <c r="BR188" s="1864" t="s">
        <v>2034</v>
      </c>
      <c r="BS188" s="1864"/>
      <c r="BT188" s="1864"/>
      <c r="BU188" s="1864"/>
      <c r="BV188" s="1864"/>
      <c r="BW188" s="1865"/>
      <c r="BX188" s="1865"/>
      <c r="BY188" s="1865"/>
      <c r="BZ188" s="1865"/>
      <c r="CA188" s="1865"/>
      <c r="CB188" s="1865"/>
      <c r="CC188" s="1865"/>
      <c r="CD188" s="1865"/>
      <c r="CE188" s="1865"/>
      <c r="CF188" s="1865"/>
      <c r="CG188" s="1865"/>
      <c r="CH188" s="1865"/>
      <c r="CI188" s="1865"/>
      <c r="CJ188" s="1865"/>
      <c r="CK188" s="1865"/>
      <c r="CL188" s="1864"/>
      <c r="CM188" s="1864"/>
      <c r="CQ188" s="288"/>
      <c r="CS188" s="289"/>
      <c r="DB188" s="22"/>
      <c r="DN188" s="3"/>
    </row>
    <row r="189" spans="1:118" ht="292.95" customHeight="1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36"/>
      <c r="W189" s="59"/>
      <c r="X189" s="97" t="s">
        <v>52</v>
      </c>
      <c r="Y189" s="387" t="s">
        <v>862</v>
      </c>
      <c r="Z189" s="68" t="s">
        <v>29</v>
      </c>
      <c r="AA189" s="69">
        <f t="shared" si="81"/>
        <v>0</v>
      </c>
      <c r="AB189" s="69">
        <f t="shared" si="82"/>
        <v>0</v>
      </c>
      <c r="AC189" s="213"/>
      <c r="AD189" s="212" t="s">
        <v>182</v>
      </c>
      <c r="AE189" s="617"/>
      <c r="AF189" s="74"/>
      <c r="AG189" s="213"/>
      <c r="AH189" s="205" t="s">
        <v>551</v>
      </c>
      <c r="AI189" s="22"/>
      <c r="AJ189" s="22"/>
      <c r="AK189" s="22"/>
      <c r="AL189" s="22"/>
      <c r="AM189" s="22"/>
      <c r="AN189" s="22"/>
      <c r="AO189" s="22"/>
      <c r="AP189" s="22"/>
      <c r="AQ189" s="22"/>
      <c r="AR189" s="96">
        <v>1</v>
      </c>
      <c r="AS189" s="95"/>
      <c r="BQ189" s="59"/>
      <c r="CQ189" s="288"/>
      <c r="CS189" s="289"/>
      <c r="DB189" s="22"/>
      <c r="DN189" s="3"/>
    </row>
    <row r="190" spans="1:118" ht="194.4" customHeight="1" outlineLevel="1" x14ac:dyDescent="0.3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36"/>
      <c r="W190" s="59"/>
      <c r="X190" s="97" t="s">
        <v>52</v>
      </c>
      <c r="Y190" s="117" t="s">
        <v>869</v>
      </c>
      <c r="Z190" s="68" t="s">
        <v>29</v>
      </c>
      <c r="AA190" s="69">
        <f t="shared" si="81"/>
        <v>0</v>
      </c>
      <c r="AB190" s="69">
        <f t="shared" si="82"/>
        <v>0</v>
      </c>
      <c r="AC190" s="82"/>
      <c r="AD190" s="22" t="s">
        <v>63</v>
      </c>
      <c r="AE190" s="22"/>
      <c r="AF190" s="74"/>
      <c r="AG190" s="82"/>
      <c r="AH190" s="23" t="s">
        <v>359</v>
      </c>
      <c r="AI190" s="702"/>
      <c r="AJ190" s="702"/>
      <c r="AK190" s="766"/>
      <c r="AL190" s="702"/>
      <c r="AM190" s="702"/>
      <c r="AN190" s="702"/>
      <c r="AO190" s="702"/>
      <c r="AP190" s="702"/>
      <c r="AQ190" s="702"/>
      <c r="AR190" s="96">
        <v>1</v>
      </c>
      <c r="AS190" s="95"/>
      <c r="BQ190" s="59"/>
      <c r="CQ190" s="288"/>
      <c r="CS190" s="289"/>
      <c r="DB190" s="22"/>
      <c r="DN190" s="3"/>
    </row>
    <row r="191" spans="1:118" ht="238.95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36"/>
      <c r="W191" s="59"/>
      <c r="X191" s="97" t="s">
        <v>52</v>
      </c>
      <c r="Y191" s="117" t="s">
        <v>873</v>
      </c>
      <c r="Z191" s="68" t="s">
        <v>29</v>
      </c>
      <c r="AA191" s="69">
        <f t="shared" si="81"/>
        <v>0</v>
      </c>
      <c r="AB191" s="69">
        <f t="shared" si="82"/>
        <v>0</v>
      </c>
      <c r="AC191" s="74"/>
      <c r="AD191" s="225" t="s">
        <v>68</v>
      </c>
      <c r="AE191" s="206"/>
      <c r="AF191" s="74"/>
      <c r="AG191" s="74"/>
      <c r="AH191" s="23" t="s">
        <v>57</v>
      </c>
      <c r="AI191" s="74"/>
      <c r="AJ191" s="74"/>
      <c r="AK191" s="206"/>
      <c r="AL191" s="74"/>
      <c r="AM191" s="74"/>
      <c r="AN191" s="74"/>
      <c r="AO191" s="74"/>
      <c r="AP191" s="74"/>
      <c r="AQ191" s="105"/>
      <c r="AR191" s="96">
        <v>1</v>
      </c>
      <c r="AS191" s="95"/>
      <c r="BQ191" s="59"/>
      <c r="CQ191" s="288"/>
      <c r="CS191" s="289"/>
      <c r="DB191" s="22"/>
      <c r="DN191" s="3"/>
    </row>
    <row r="192" spans="1:118" ht="191.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36"/>
      <c r="W192" s="59"/>
      <c r="X192" s="97" t="s">
        <v>52</v>
      </c>
      <c r="Y192" s="179" t="s">
        <v>2035</v>
      </c>
      <c r="Z192" s="68" t="s">
        <v>29</v>
      </c>
      <c r="AA192" s="69">
        <f t="shared" si="81"/>
        <v>0</v>
      </c>
      <c r="AB192" s="69">
        <f t="shared" si="82"/>
        <v>0</v>
      </c>
      <c r="AC192" s="74"/>
      <c r="AD192" s="122" t="s">
        <v>77</v>
      </c>
      <c r="AE192" s="201" t="s">
        <v>50</v>
      </c>
      <c r="AF192" s="74"/>
      <c r="AG192" s="74"/>
      <c r="AH192" s="23" t="s">
        <v>57</v>
      </c>
      <c r="AI192" s="70"/>
      <c r="AJ192" s="70"/>
      <c r="AK192" s="22"/>
      <c r="AL192" s="70"/>
      <c r="AM192" s="70"/>
      <c r="AN192" s="70"/>
      <c r="AO192" s="70"/>
      <c r="AP192" s="70"/>
      <c r="AQ192" s="70"/>
      <c r="AR192" s="96">
        <v>1</v>
      </c>
      <c r="AS192" s="95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1:118" ht="173.4" customHeight="1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36"/>
      <c r="W193" s="59"/>
      <c r="X193" s="97" t="s">
        <v>52</v>
      </c>
      <c r="Y193" s="130" t="s">
        <v>876</v>
      </c>
      <c r="Z193" s="68" t="s">
        <v>29</v>
      </c>
      <c r="AA193" s="69">
        <f>0.5*(AJ193+AK193+AL193)+AM193+AO193+2*(AP193+AQ193)</f>
        <v>0</v>
      </c>
      <c r="AB193" s="69">
        <f>AJ193*0.5+AK193*0.5+AL193*0.5+AM193+AN193+AO193+2*(AP193+AQ193+AR193)</f>
        <v>2</v>
      </c>
      <c r="AC193" s="103"/>
      <c r="AD193" s="225" t="s">
        <v>68</v>
      </c>
      <c r="AE193" s="225"/>
      <c r="AF193" s="225"/>
      <c r="AG193" s="225"/>
      <c r="AH193" s="131" t="s">
        <v>193</v>
      </c>
      <c r="AI193" s="74"/>
      <c r="AJ193" s="74"/>
      <c r="AK193" s="74"/>
      <c r="AL193" s="74"/>
      <c r="AM193" s="74"/>
      <c r="AN193" s="74"/>
      <c r="AO193" s="74"/>
      <c r="AP193" s="74"/>
      <c r="AQ193" s="74"/>
      <c r="AR193" s="96">
        <v>1</v>
      </c>
      <c r="AS193" s="95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1:118" ht="169.2" customHeight="1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36"/>
      <c r="W194" s="59"/>
      <c r="X194" s="97" t="s">
        <v>52</v>
      </c>
      <c r="Y194" s="138" t="s">
        <v>2036</v>
      </c>
      <c r="Z194" s="68" t="s">
        <v>29</v>
      </c>
      <c r="AA194" s="102">
        <f>0.5*(AI194+AJ194+AK194)+AL194+AN194+2*(AO194+AP194)</f>
        <v>0</v>
      </c>
      <c r="AB194" s="102">
        <f>AI194*0.5+AJ194*0.5+AK194*0.5+AL194+AM194+AN194+2*(AO194+AP194+AQ194)</f>
        <v>0</v>
      </c>
      <c r="AC194" s="131"/>
      <c r="AD194" s="22" t="s">
        <v>45</v>
      </c>
      <c r="AE194" s="367"/>
      <c r="AF194" s="131"/>
      <c r="AG194" s="131"/>
      <c r="AH194" s="172" t="s">
        <v>57</v>
      </c>
      <c r="AI194" s="314"/>
      <c r="AJ194" s="314"/>
      <c r="AK194" s="314"/>
      <c r="AL194" s="314"/>
      <c r="AM194" s="314"/>
      <c r="AN194" s="314"/>
      <c r="AO194" s="314"/>
      <c r="AP194" s="314"/>
      <c r="AQ194" s="314"/>
      <c r="AR194" s="96">
        <v>1</v>
      </c>
      <c r="AS194" s="95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1:118" ht="192.6" customHeight="1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36"/>
      <c r="W195" s="59"/>
      <c r="X195" s="97" t="s">
        <v>52</v>
      </c>
      <c r="Y195" s="138" t="s">
        <v>2037</v>
      </c>
      <c r="Z195" s="68" t="s">
        <v>29</v>
      </c>
      <c r="AA195" s="102">
        <f>0.5*(AI195+AJ195+AK195)+AL195+AN195+2*(AO195+AP195)</f>
        <v>0</v>
      </c>
      <c r="AB195" s="102">
        <f>AI195*0.5+AJ195*0.5+AK195*0.5+AL195+AM195+AN195+2*(AO195+AP195+AQ195)</f>
        <v>0</v>
      </c>
      <c r="AC195" s="131"/>
      <c r="AD195" s="22" t="s">
        <v>45</v>
      </c>
      <c r="AE195" s="367"/>
      <c r="AF195" s="131"/>
      <c r="AG195" s="131"/>
      <c r="AH195" s="172" t="s">
        <v>57</v>
      </c>
      <c r="AI195" s="314"/>
      <c r="AJ195" s="314"/>
      <c r="AK195" s="314"/>
      <c r="AL195" s="314"/>
      <c r="AM195" s="314"/>
      <c r="AN195" s="314"/>
      <c r="AO195" s="314"/>
      <c r="AP195" s="314"/>
      <c r="AQ195" s="314"/>
      <c r="AR195" s="96">
        <v>1</v>
      </c>
      <c r="AS195" s="95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1:118" ht="163.19999999999999" customHeight="1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36"/>
      <c r="W196" s="59"/>
      <c r="X196" s="97" t="s">
        <v>52</v>
      </c>
      <c r="Y196" s="138" t="s">
        <v>2038</v>
      </c>
      <c r="Z196" s="68" t="s">
        <v>29</v>
      </c>
      <c r="AA196" s="102">
        <f>0.5*(AI196+AJ196+AK196)+AL196+AN196+2*(AO196+AP196)</f>
        <v>0</v>
      </c>
      <c r="AB196" s="102">
        <f>AI196*0.5+AJ196*0.5+AK196*0.5+AL196+AM196+AN196+2*(AO196+AP196+AQ196)</f>
        <v>0</v>
      </c>
      <c r="AC196" s="131"/>
      <c r="AD196" s="22" t="s">
        <v>45</v>
      </c>
      <c r="AE196" s="367"/>
      <c r="AF196" s="131"/>
      <c r="AG196" s="131"/>
      <c r="AH196" s="172" t="s">
        <v>57</v>
      </c>
      <c r="AI196" s="314"/>
      <c r="AJ196" s="314"/>
      <c r="AK196" s="314"/>
      <c r="AL196" s="314"/>
      <c r="AM196" s="314"/>
      <c r="AN196" s="314"/>
      <c r="AO196" s="314"/>
      <c r="AP196" s="314"/>
      <c r="AQ196" s="314"/>
      <c r="AR196" s="96">
        <v>1</v>
      </c>
      <c r="AS196" s="95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1:118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36"/>
      <c r="W197" s="59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1:118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36"/>
      <c r="W198" s="59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1:118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36"/>
      <c r="W199" s="59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1:118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36"/>
      <c r="W200" s="59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1:118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36"/>
      <c r="W201" s="59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1:118" outlineLevel="1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36"/>
      <c r="W202" s="59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1:118" outlineLevel="1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36"/>
      <c r="W203" s="59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1:118" outlineLevel="1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36"/>
      <c r="W204" s="59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1:118" outlineLevel="1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36"/>
      <c r="W205" s="59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1:118" outlineLevel="1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36"/>
      <c r="W206" s="59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1:118" outlineLevel="1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36"/>
      <c r="W207" s="59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1:118" outlineLevel="1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36"/>
      <c r="W208" s="59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1:118" outlineLevel="1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36"/>
      <c r="W209" s="59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1:118" outlineLevel="1" x14ac:dyDescent="0.25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36"/>
      <c r="W210" s="59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1:118" outlineLevel="1" x14ac:dyDescent="0.25">
      <c r="A211" s="108"/>
      <c r="B211" s="108"/>
      <c r="C211" s="108"/>
      <c r="D211" s="108"/>
      <c r="E211" s="108"/>
      <c r="F211" s="108"/>
      <c r="G211" s="108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36"/>
      <c r="W211" s="59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1:118" outlineLevel="1" x14ac:dyDescent="0.25">
      <c r="A212" s="108"/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36"/>
      <c r="W212" s="59"/>
      <c r="BQ212" s="59"/>
      <c r="BR212" s="208"/>
      <c r="BT212" s="288"/>
      <c r="BV212" s="289"/>
      <c r="BX212" s="62"/>
      <c r="BZ212" s="518"/>
      <c r="CC212" s="22"/>
      <c r="CD212" s="22"/>
      <c r="CE212" s="22"/>
      <c r="CF212" s="22"/>
      <c r="CG212" s="22"/>
      <c r="CH212" s="22"/>
      <c r="CI212" s="22"/>
      <c r="CJ212" s="22"/>
      <c r="CK212" s="22"/>
      <c r="CQ212" s="288"/>
      <c r="CS212" s="289"/>
      <c r="DB212" s="22"/>
      <c r="DN212" s="3"/>
    </row>
    <row r="213" spans="1:118" outlineLevel="1" x14ac:dyDescent="0.25">
      <c r="A213" s="108"/>
      <c r="B213" s="108"/>
      <c r="C213" s="108"/>
      <c r="D213" s="108"/>
      <c r="E213" s="108"/>
      <c r="F213" s="108"/>
      <c r="G213" s="108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36"/>
      <c r="W213" s="59"/>
      <c r="BQ213" s="59"/>
      <c r="BR213" s="208"/>
      <c r="BT213" s="288"/>
      <c r="BV213" s="289"/>
      <c r="BX213" s="62"/>
      <c r="BZ213" s="518"/>
      <c r="CC213" s="22"/>
      <c r="CD213" s="22"/>
      <c r="CE213" s="22"/>
      <c r="CF213" s="22"/>
      <c r="CG213" s="22"/>
      <c r="CH213" s="22"/>
      <c r="CI213" s="22"/>
      <c r="CJ213" s="22"/>
      <c r="CK213" s="22"/>
      <c r="CQ213" s="288"/>
      <c r="CS213" s="289"/>
      <c r="DB213" s="22"/>
      <c r="DN213" s="3"/>
    </row>
    <row r="214" spans="1:118" x14ac:dyDescent="0.25">
      <c r="A214" s="108"/>
      <c r="B214" s="108"/>
      <c r="C214" s="108"/>
      <c r="D214" s="108"/>
      <c r="E214" s="108"/>
      <c r="F214" s="108"/>
      <c r="G214" s="108"/>
      <c r="H214" s="108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36"/>
      <c r="W214" s="59"/>
      <c r="BQ214" s="59"/>
      <c r="BR214" s="208"/>
      <c r="BT214" s="288"/>
      <c r="BV214" s="289"/>
      <c r="BX214" s="62"/>
      <c r="BZ214" s="518"/>
      <c r="CC214" s="22"/>
      <c r="CD214" s="22"/>
      <c r="CE214" s="22"/>
      <c r="CF214" s="22"/>
      <c r="CG214" s="22"/>
      <c r="CH214" s="22"/>
      <c r="CI214" s="22"/>
      <c r="CJ214" s="22"/>
      <c r="CK214" s="22"/>
      <c r="CQ214" s="288"/>
      <c r="CS214" s="289"/>
      <c r="DB214" s="22"/>
      <c r="DN214" s="3"/>
    </row>
    <row r="215" spans="1:118" x14ac:dyDescent="0.25">
      <c r="A215" s="108"/>
      <c r="B215" s="108"/>
      <c r="C215" s="108"/>
      <c r="D215" s="108"/>
      <c r="E215" s="108"/>
      <c r="F215" s="108"/>
      <c r="G215" s="108"/>
      <c r="H215" s="108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W215" s="59"/>
      <c r="BQ215" s="59"/>
      <c r="DN215" s="3"/>
    </row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F14:K14"/>
    <mergeCell ref="F80:K80"/>
    <mergeCell ref="F77:K77"/>
    <mergeCell ref="AC8:AH8"/>
    <mergeCell ref="DJ2:DJ4"/>
    <mergeCell ref="F40:T40"/>
    <mergeCell ref="AZ28:BE28"/>
    <mergeCell ref="CT8:DH8"/>
    <mergeCell ref="CT9:DH9"/>
    <mergeCell ref="CT59:DH59"/>
    <mergeCell ref="BW42:BY42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CP2:CP4"/>
    <mergeCell ref="CX2:CX4"/>
    <mergeCell ref="BR188:CM188"/>
    <mergeCell ref="BW113:CK113"/>
    <mergeCell ref="BR69:CM69"/>
    <mergeCell ref="AC165:AH165"/>
    <mergeCell ref="AZ163:BN163"/>
    <mergeCell ref="AC133:AQ133"/>
    <mergeCell ref="AC134:AQ134"/>
    <mergeCell ref="AC163:AH163"/>
    <mergeCell ref="AC164:AH164"/>
    <mergeCell ref="AZ164:BN164"/>
    <mergeCell ref="BW187:CB187"/>
    <mergeCell ref="AZ165:BN165"/>
    <mergeCell ref="BW184:CB184"/>
    <mergeCell ref="BW185:CB185"/>
    <mergeCell ref="BW186:CB186"/>
  </mergeCells>
  <conditionalFormatting sqref="D6:D7">
    <cfRule type="cellIs" dxfId="1131" priority="69" operator="lessThan">
      <formula>10.5</formula>
    </cfRule>
    <cfRule type="cellIs" dxfId="1130" priority="70" operator="greaterThan">
      <formula>10</formula>
    </cfRule>
  </conditionalFormatting>
  <conditionalFormatting sqref="D35:D36">
    <cfRule type="cellIs" dxfId="1129" priority="15" operator="lessThan">
      <formula>10.5</formula>
    </cfRule>
    <cfRule type="cellIs" dxfId="1128" priority="16" operator="greaterThan">
      <formula>10</formula>
    </cfRule>
  </conditionalFormatting>
  <conditionalFormatting sqref="D65:D66">
    <cfRule type="cellIs" dxfId="1127" priority="57" operator="lessThan">
      <formula>10.5</formula>
    </cfRule>
    <cfRule type="cellIs" dxfId="1126" priority="58" operator="greaterThan">
      <formula>10</formula>
    </cfRule>
  </conditionalFormatting>
  <conditionalFormatting sqref="D101:D102">
    <cfRule type="cellIs" dxfId="1125" priority="47" operator="lessThan">
      <formula>10.5</formula>
    </cfRule>
    <cfRule type="cellIs" dxfId="1124" priority="48" operator="greaterThan">
      <formula>10</formula>
    </cfRule>
  </conditionalFormatting>
  <conditionalFormatting sqref="D131:D132">
    <cfRule type="cellIs" dxfId="1123" priority="31" operator="lessThan">
      <formula>10.5</formula>
    </cfRule>
    <cfRule type="cellIs" dxfId="1122" priority="32" operator="greaterThan">
      <formula>10</formula>
    </cfRule>
  </conditionalFormatting>
  <conditionalFormatting sqref="D161:D162">
    <cfRule type="cellIs" dxfId="1121" priority="23" operator="lessThan">
      <formula>10.5</formula>
    </cfRule>
    <cfRule type="cellIs" dxfId="1120" priority="24" operator="greaterThan">
      <formula>10</formula>
    </cfRule>
  </conditionalFormatting>
  <conditionalFormatting sqref="D182:D183">
    <cfRule type="cellIs" dxfId="1119" priority="11" operator="lessThan">
      <formula>10.5</formula>
    </cfRule>
    <cfRule type="cellIs" dxfId="1118" priority="12" operator="greaterThan">
      <formula>10</formula>
    </cfRule>
  </conditionalFormatting>
  <conditionalFormatting sqref="AA6:AA7">
    <cfRule type="cellIs" dxfId="1117" priority="67" operator="lessThan">
      <formula>10.5</formula>
    </cfRule>
    <cfRule type="cellIs" dxfId="1116" priority="68" operator="greaterThan">
      <formula>10</formula>
    </cfRule>
  </conditionalFormatting>
  <conditionalFormatting sqref="AA35:AA36">
    <cfRule type="cellIs" dxfId="1115" priority="13" operator="lessThan">
      <formula>10.5</formula>
    </cfRule>
    <cfRule type="cellIs" dxfId="1114" priority="14" operator="greaterThan">
      <formula>10</formula>
    </cfRule>
  </conditionalFormatting>
  <conditionalFormatting sqref="AA65:AA66">
    <cfRule type="cellIs" dxfId="1113" priority="55" operator="lessThan">
      <formula>10.5</formula>
    </cfRule>
    <cfRule type="cellIs" dxfId="1112" priority="56" operator="greaterThan">
      <formula>10</formula>
    </cfRule>
  </conditionalFormatting>
  <conditionalFormatting sqref="AA101:AA102">
    <cfRule type="cellIs" dxfId="1111" priority="45" operator="lessThan">
      <formula>10.5</formula>
    </cfRule>
    <cfRule type="cellIs" dxfId="1110" priority="46" operator="greaterThan">
      <formula>10</formula>
    </cfRule>
  </conditionalFormatting>
  <conditionalFormatting sqref="AA131:AA132">
    <cfRule type="cellIs" dxfId="1109" priority="33" operator="lessThan">
      <formula>10.5</formula>
    </cfRule>
    <cfRule type="cellIs" dxfId="1108" priority="34" operator="greaterThan">
      <formula>10</formula>
    </cfRule>
  </conditionalFormatting>
  <conditionalFormatting sqref="AA161:AA162">
    <cfRule type="cellIs" dxfId="1107" priority="25" operator="lessThan">
      <formula>10.5</formula>
    </cfRule>
    <cfRule type="cellIs" dxfId="1106" priority="26" operator="greaterThan">
      <formula>10</formula>
    </cfRule>
  </conditionalFormatting>
  <conditionalFormatting sqref="AA182:AA183">
    <cfRule type="cellIs" dxfId="1105" priority="3" operator="lessThan">
      <formula>10.5</formula>
    </cfRule>
    <cfRule type="cellIs" dxfId="1104" priority="4" operator="greaterThan">
      <formula>10</formula>
    </cfRule>
  </conditionalFormatting>
  <conditionalFormatting sqref="AX6:AX7">
    <cfRule type="cellIs" dxfId="1103" priority="65" operator="lessThan">
      <formula>10.5</formula>
    </cfRule>
    <cfRule type="cellIs" dxfId="1102" priority="66" operator="greaterThan">
      <formula>10</formula>
    </cfRule>
  </conditionalFormatting>
  <conditionalFormatting sqref="AX35:AX36">
    <cfRule type="cellIs" dxfId="1101" priority="29" operator="lessThan">
      <formula>10.5</formula>
    </cfRule>
    <cfRule type="cellIs" dxfId="1100" priority="30" operator="greaterThan">
      <formula>10</formula>
    </cfRule>
  </conditionalFormatting>
  <conditionalFormatting sqref="AX65:AX66">
    <cfRule type="cellIs" dxfId="1099" priority="53" operator="lessThan">
      <formula>10.5</formula>
    </cfRule>
    <cfRule type="cellIs" dxfId="1098" priority="54" operator="greaterThan">
      <formula>10</formula>
    </cfRule>
  </conditionalFormatting>
  <conditionalFormatting sqref="AX101:AX102">
    <cfRule type="cellIs" dxfId="1097" priority="43" operator="lessThan">
      <formula>10.5</formula>
    </cfRule>
    <cfRule type="cellIs" dxfId="1096" priority="44" operator="greaterThan">
      <formula>10</formula>
    </cfRule>
  </conditionalFormatting>
  <conditionalFormatting sqref="AX131:AX132">
    <cfRule type="cellIs" dxfId="1095" priority="27" operator="lessThan">
      <formula>10.5</formula>
    </cfRule>
    <cfRule type="cellIs" dxfId="1094" priority="28" operator="greaterThan">
      <formula>10</formula>
    </cfRule>
  </conditionalFormatting>
  <conditionalFormatting sqref="AX161:AX162">
    <cfRule type="cellIs" dxfId="1093" priority="21" operator="lessThan">
      <formula>10.5</formula>
    </cfRule>
    <cfRule type="cellIs" dxfId="1092" priority="22" operator="greaterThan">
      <formula>10</formula>
    </cfRule>
  </conditionalFormatting>
  <conditionalFormatting sqref="AX182:AX183">
    <cfRule type="cellIs" dxfId="1091" priority="1" operator="lessThan">
      <formula>10.5</formula>
    </cfRule>
    <cfRule type="cellIs" dxfId="1090" priority="2" operator="greaterThan">
      <formula>10</formula>
    </cfRule>
  </conditionalFormatting>
  <conditionalFormatting sqref="BU6:BU7">
    <cfRule type="cellIs" dxfId="1089" priority="63" operator="lessThan">
      <formula>10.5</formula>
    </cfRule>
    <cfRule type="cellIs" dxfId="1088" priority="64" operator="greaterThan">
      <formula>10</formula>
    </cfRule>
  </conditionalFormatting>
  <conditionalFormatting sqref="BU35:BU36">
    <cfRule type="cellIs" dxfId="1087" priority="59" operator="lessThan">
      <formula>10.5</formula>
    </cfRule>
    <cfRule type="cellIs" dxfId="1086" priority="60" operator="greaterThan">
      <formula>10</formula>
    </cfRule>
  </conditionalFormatting>
  <conditionalFormatting sqref="BU65:BU66">
    <cfRule type="cellIs" dxfId="1085" priority="51" operator="lessThan">
      <formula>10.5</formula>
    </cfRule>
    <cfRule type="cellIs" dxfId="1084" priority="52" operator="greaterThan">
      <formula>10</formula>
    </cfRule>
  </conditionalFormatting>
  <conditionalFormatting sqref="BU101:BU102">
    <cfRule type="cellIs" dxfId="1083" priority="41" operator="lessThan">
      <formula>10.5</formula>
    </cfRule>
    <cfRule type="cellIs" dxfId="1082" priority="42" operator="greaterThan">
      <formula>10</formula>
    </cfRule>
  </conditionalFormatting>
  <conditionalFormatting sqref="BU131:BU132">
    <cfRule type="cellIs" dxfId="1081" priority="35" operator="lessThan">
      <formula>10.5</formula>
    </cfRule>
    <cfRule type="cellIs" dxfId="1080" priority="36" operator="greaterThan">
      <formula>10</formula>
    </cfRule>
  </conditionalFormatting>
  <conditionalFormatting sqref="BU161:BU162">
    <cfRule type="cellIs" dxfId="1079" priority="5" operator="lessThan">
      <formula>10.5</formula>
    </cfRule>
    <cfRule type="cellIs" dxfId="1078" priority="6" operator="greaterThan">
      <formula>10</formula>
    </cfRule>
  </conditionalFormatting>
  <conditionalFormatting sqref="BU182:BU183">
    <cfRule type="cellIs" dxfId="1077" priority="9" operator="lessThan">
      <formula>10.5</formula>
    </cfRule>
    <cfRule type="cellIs" dxfId="1076" priority="10" operator="greaterThan">
      <formula>10</formula>
    </cfRule>
  </conditionalFormatting>
  <conditionalFormatting sqref="CR6:CR7">
    <cfRule type="cellIs" dxfId="1075" priority="61" operator="lessThan">
      <formula>10.5</formula>
    </cfRule>
    <cfRule type="cellIs" dxfId="1074" priority="62" operator="greaterThan">
      <formula>10</formula>
    </cfRule>
  </conditionalFormatting>
  <conditionalFormatting sqref="CR35:CR36">
    <cfRule type="cellIs" dxfId="1073" priority="19" operator="lessThan">
      <formula>10.5</formula>
    </cfRule>
    <cfRule type="cellIs" dxfId="1072" priority="20" operator="greaterThan">
      <formula>10</formula>
    </cfRule>
  </conditionalFormatting>
  <conditionalFormatting sqref="CR65:CR66">
    <cfRule type="cellIs" dxfId="1071" priority="49" operator="lessThan">
      <formula>10.5</formula>
    </cfRule>
    <cfRule type="cellIs" dxfId="1070" priority="50" operator="greaterThan">
      <formula>10</formula>
    </cfRule>
  </conditionalFormatting>
  <conditionalFormatting sqref="CR101:CR102">
    <cfRule type="cellIs" dxfId="1069" priority="39" operator="lessThan">
      <formula>10.5</formula>
    </cfRule>
    <cfRule type="cellIs" dxfId="1068" priority="40" operator="greaterThan">
      <formula>10</formula>
    </cfRule>
  </conditionalFormatting>
  <conditionalFormatting sqref="CR131:CR132">
    <cfRule type="cellIs" dxfId="1067" priority="37" operator="lessThan">
      <formula>10.5</formula>
    </cfRule>
    <cfRule type="cellIs" dxfId="1066" priority="38" operator="greaterThan">
      <formula>10</formula>
    </cfRule>
  </conditionalFormatting>
  <conditionalFormatting sqref="CR161:CR162">
    <cfRule type="cellIs" dxfId="1065" priority="17" operator="lessThan">
      <formula>10.5</formula>
    </cfRule>
    <cfRule type="cellIs" dxfId="1064" priority="18" operator="greaterThan">
      <formula>10</formula>
    </cfRule>
  </conditionalFormatting>
  <conditionalFormatting sqref="CR182:CR183">
    <cfRule type="cellIs" dxfId="1063" priority="7" operator="lessThan">
      <formula>10.5</formula>
    </cfRule>
    <cfRule type="cellIs" dxfId="1062" priority="8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181</xdr:row>
                    <xdr:rowOff>792480</xdr:rowOff>
                  </from>
                  <to>
                    <xdr:col>1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181</xdr:row>
                    <xdr:rowOff>792480</xdr:rowOff>
                  </from>
                  <to>
                    <xdr:col>70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181</xdr:row>
                    <xdr:rowOff>792480</xdr:rowOff>
                  </from>
                  <to>
                    <xdr:col>93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181</xdr:row>
                    <xdr:rowOff>792480</xdr:rowOff>
                  </from>
                  <to>
                    <xdr:col>24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181</xdr:row>
                    <xdr:rowOff>792480</xdr:rowOff>
                  </from>
                  <to>
                    <xdr:col>47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AA2CB-0EA9-4BF8-BB92-E319D48078C9}">
  <sheetPr codeName="Feuil111">
    <pageSetUpPr fitToPage="1"/>
  </sheetPr>
  <dimension ref="A1:DT203"/>
  <sheetViews>
    <sheetView zoomScale="60" zoomScaleNormal="60" workbookViewId="0">
      <pane ySplit="5" topLeftCell="A6" activePane="bottomLeft" state="frozenSplit"/>
      <selection activeCell="Y75" sqref="Y75"/>
      <selection pane="bottomLeft" activeCell="Y75" sqref="Y75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74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664062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4.33203125" style="3" customWidth="1" outlineLevel="1"/>
    <col min="22" max="22" width="14.5546875" style="217" customWidth="1"/>
    <col min="23" max="23" width="1.6640625" style="59" customWidth="1"/>
    <col min="24" max="24" width="22.10937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8.88671875" style="289" customWidth="1" outlineLevel="1"/>
    <col min="29" max="29" width="13.664062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6640625" style="935" customWidth="1"/>
    <col min="47" max="47" width="29.109375" style="208" customWidth="1"/>
    <col min="48" max="48" width="74" style="62" customWidth="1"/>
    <col min="49" max="49" width="6.6640625" style="288" customWidth="1" outlineLevel="1"/>
    <col min="50" max="50" width="6.664062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6640625" style="59" customWidth="1"/>
    <col min="70" max="70" width="19.88671875" style="208" bestFit="1" customWidth="1"/>
    <col min="71" max="71" width="74" style="62" customWidth="1"/>
    <col min="72" max="72" width="6.6640625" style="288" customWidth="1" outlineLevel="1"/>
    <col min="73" max="74" width="6.6640625" style="289" customWidth="1" outlineLevel="1"/>
    <col min="75" max="75" width="12.33203125" style="518" customWidth="1" outlineLevel="1"/>
    <col min="76" max="76" width="6.33203125" style="62" customWidth="1" outlineLevel="1"/>
    <col min="77" max="77" width="31.3320312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18" style="208" bestFit="1" customWidth="1"/>
    <col min="94" max="94" width="74" style="62" customWidth="1"/>
    <col min="95" max="95" width="6.6640625" style="288" customWidth="1" outlineLevel="1"/>
    <col min="96" max="97" width="6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33203125" style="3"/>
  </cols>
  <sheetData>
    <row r="1" spans="1:124" ht="18" thickBot="1" x14ac:dyDescent="0.35">
      <c r="A1" s="874"/>
      <c r="B1" s="1810" t="s">
        <v>984</v>
      </c>
      <c r="C1" s="1756"/>
      <c r="D1" s="1756"/>
      <c r="E1" s="1756"/>
      <c r="F1" s="1756"/>
      <c r="G1" s="1756"/>
      <c r="H1" s="1756"/>
      <c r="I1" s="1756"/>
      <c r="J1" s="1756"/>
      <c r="K1" s="1756"/>
      <c r="L1" s="1756"/>
      <c r="M1" s="1756"/>
      <c r="N1" s="1756"/>
      <c r="O1" s="1756"/>
      <c r="P1" s="1756"/>
      <c r="Q1" s="1756"/>
      <c r="R1" s="1756"/>
      <c r="S1" s="1756"/>
      <c r="T1" s="1756"/>
      <c r="U1" s="1756"/>
      <c r="V1" s="1756"/>
      <c r="W1" s="1756"/>
      <c r="X1" s="1756"/>
      <c r="Y1" s="1756"/>
      <c r="Z1" s="1756"/>
      <c r="AA1" s="1756"/>
      <c r="AB1" s="1756"/>
      <c r="AC1" s="1756"/>
      <c r="AD1" s="1756"/>
      <c r="AE1" s="1756"/>
      <c r="AF1" s="1756"/>
      <c r="AG1" s="1756"/>
      <c r="AH1" s="1756"/>
      <c r="AI1" s="1756"/>
      <c r="AJ1" s="1756"/>
      <c r="AK1" s="1756"/>
      <c r="AL1" s="1756"/>
      <c r="AM1" s="1756"/>
      <c r="AN1" s="1756"/>
      <c r="AO1" s="1756"/>
      <c r="AP1" s="1756"/>
      <c r="AQ1" s="1756"/>
      <c r="AR1" s="1756"/>
      <c r="AS1" s="1756"/>
      <c r="AT1" s="1756"/>
      <c r="AU1" s="1756"/>
      <c r="AV1" s="1756"/>
      <c r="AW1" s="1756"/>
      <c r="AX1" s="1756"/>
      <c r="AY1" s="1756"/>
      <c r="AZ1" s="1756"/>
      <c r="BA1" s="1756"/>
      <c r="BB1" s="1756"/>
      <c r="BC1" s="1756"/>
      <c r="BD1" s="1756"/>
      <c r="BE1" s="1756"/>
      <c r="BF1" s="1756"/>
      <c r="BG1" s="1756"/>
      <c r="BH1" s="1756"/>
      <c r="BI1" s="1756"/>
      <c r="BJ1" s="1756"/>
      <c r="BK1" s="1756"/>
      <c r="BL1" s="1756"/>
      <c r="BM1" s="1756"/>
      <c r="BN1" s="1756"/>
      <c r="BO1" s="1756"/>
      <c r="BP1" s="1756"/>
      <c r="BQ1" s="1756"/>
      <c r="BR1" s="1756"/>
      <c r="BS1" s="1756"/>
      <c r="BT1" s="1756"/>
      <c r="BU1" s="1756"/>
      <c r="BV1" s="1756"/>
      <c r="BW1" s="1756"/>
      <c r="BX1" s="1756"/>
      <c r="BY1" s="1756"/>
      <c r="BZ1" s="1756"/>
      <c r="CA1" s="1756"/>
      <c r="CB1" s="1756"/>
      <c r="CC1" s="1756"/>
      <c r="CD1" s="1756"/>
      <c r="CE1" s="1756"/>
      <c r="CF1" s="1756"/>
      <c r="CG1" s="1756"/>
      <c r="CH1" s="1756"/>
      <c r="CI1" s="1756"/>
      <c r="CJ1" s="1756"/>
      <c r="CK1" s="1756"/>
      <c r="CL1" s="1756"/>
      <c r="CM1" s="1756"/>
      <c r="CN1" s="1756"/>
      <c r="CO1" s="1756"/>
      <c r="CP1" s="1756"/>
      <c r="CQ1" s="1756"/>
      <c r="CR1" s="1756"/>
      <c r="CS1" s="1756"/>
      <c r="CT1" s="1756"/>
      <c r="CU1" s="1756"/>
      <c r="CV1" s="1756"/>
      <c r="CW1" s="1756"/>
      <c r="CX1" s="1756"/>
      <c r="CY1" s="1756"/>
      <c r="CZ1" s="1756"/>
      <c r="DA1" s="1756"/>
      <c r="DB1" s="1756"/>
      <c r="DC1" s="1756"/>
      <c r="DD1" s="1756"/>
      <c r="DE1" s="1756"/>
      <c r="DF1" s="1756"/>
      <c r="DG1" s="1756"/>
      <c r="DH1" s="1756"/>
      <c r="DI1" s="1756"/>
      <c r="DJ1" s="1757"/>
      <c r="DK1" s="1"/>
      <c r="DL1" s="2"/>
      <c r="DN1" s="2"/>
      <c r="DO1" s="2"/>
      <c r="DP1" s="2"/>
      <c r="DQ1" s="876"/>
      <c r="DS1" s="876"/>
      <c r="DT1" s="878"/>
    </row>
    <row r="2" spans="1:124" ht="17.399999999999999" x14ac:dyDescent="0.3">
      <c r="A2" s="4"/>
      <c r="B2" s="1875" t="s">
        <v>2039</v>
      </c>
      <c r="C2" s="5"/>
      <c r="D2" s="6"/>
      <c r="E2" s="6"/>
      <c r="F2" s="7"/>
      <c r="G2" s="7"/>
      <c r="H2" s="7"/>
      <c r="I2" s="7"/>
      <c r="J2" s="1742">
        <f>SUMIFS(L9:L112,K9:K112,"Bio-déchets")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762">
        <f>SUM(U:U)</f>
        <v>51.5</v>
      </c>
      <c r="W2" s="4"/>
      <c r="X2" s="4"/>
      <c r="Y2" s="1746" t="s">
        <v>1</v>
      </c>
      <c r="Z2" s="5"/>
      <c r="AA2" s="6"/>
      <c r="AB2" s="6"/>
      <c r="AC2" s="7"/>
      <c r="AD2" s="7"/>
      <c r="AE2" s="7"/>
      <c r="AF2" s="7"/>
      <c r="AG2" s="1742">
        <f>SUMIFS(AI9:AI100,AH9:AH100,"Bio-déchets")</f>
        <v>6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744">
        <f>SUM(AR:AR)</f>
        <v>57.5</v>
      </c>
      <c r="AT2" s="4"/>
      <c r="AU2" s="4"/>
      <c r="AV2" s="1875" t="s">
        <v>2040</v>
      </c>
      <c r="AW2" s="5"/>
      <c r="AX2" s="6"/>
      <c r="AY2" s="6"/>
      <c r="AZ2" s="7"/>
      <c r="BA2" s="7"/>
      <c r="BB2" s="7"/>
      <c r="BC2" s="7"/>
      <c r="BD2" s="1742">
        <f>SUMIFS(BF9:BF103,BE9:BE103,"Bio-déchets")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744">
        <f>SUM(BO:BO)</f>
        <v>69</v>
      </c>
      <c r="BQ2" s="4"/>
      <c r="BR2" s="4"/>
      <c r="BS2" s="1906" t="s">
        <v>2041</v>
      </c>
      <c r="BT2" s="5"/>
      <c r="BU2" s="6"/>
      <c r="BV2" s="6"/>
      <c r="BW2" s="7"/>
      <c r="BX2" s="7"/>
      <c r="BY2" s="7"/>
      <c r="BZ2" s="7"/>
      <c r="CA2" s="1742">
        <f>SUMIFS(CC28:CC108,CB28:CB108,"Bio-déchets")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744">
        <f>SUM(CL:CL)</f>
        <v>66</v>
      </c>
      <c r="CN2" s="4"/>
      <c r="CO2" s="4"/>
      <c r="CP2" s="1746" t="s">
        <v>1</v>
      </c>
      <c r="CQ2" s="5"/>
      <c r="CR2" s="6"/>
      <c r="CS2" s="6"/>
      <c r="CT2" s="7"/>
      <c r="CU2" s="7"/>
      <c r="CV2" s="7"/>
      <c r="CW2" s="7"/>
      <c r="CX2" s="1742">
        <f>SUMIFS(CZ9:CZ105,CY9:CY105,"Bio-déchets")</f>
        <v>12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744">
        <f>SUM(DI:DI)</f>
        <v>62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1876"/>
      <c r="C3" s="10"/>
      <c r="D3" s="11"/>
      <c r="E3" s="11"/>
      <c r="F3" s="12"/>
      <c r="G3" s="12"/>
      <c r="H3" s="12" t="s">
        <v>3</v>
      </c>
      <c r="I3" s="12"/>
      <c r="J3" s="1743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763">
        <f>SUM(U:U)</f>
        <v>51.5</v>
      </c>
      <c r="W3" s="4"/>
      <c r="X3" s="4"/>
      <c r="Y3" s="1747"/>
      <c r="Z3" s="10"/>
      <c r="AA3" s="11"/>
      <c r="AB3" s="11"/>
      <c r="AC3" s="12"/>
      <c r="AD3" s="12"/>
      <c r="AE3" s="12" t="s">
        <v>3</v>
      </c>
      <c r="AF3" s="12"/>
      <c r="AG3" s="1743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745">
        <f>SUM(AR:AR)</f>
        <v>57.5</v>
      </c>
      <c r="AT3" s="4"/>
      <c r="AU3" s="4"/>
      <c r="AV3" s="1876"/>
      <c r="AW3" s="10"/>
      <c r="AX3" s="11"/>
      <c r="AY3" s="11"/>
      <c r="AZ3" s="12"/>
      <c r="BA3" s="12"/>
      <c r="BB3" s="12" t="s">
        <v>3</v>
      </c>
      <c r="BC3" s="12"/>
      <c r="BD3" s="1743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745">
        <f>SUM(BO:BO)</f>
        <v>69</v>
      </c>
      <c r="BQ3" s="4"/>
      <c r="BR3" s="4"/>
      <c r="BS3" s="1759"/>
      <c r="BT3" s="10"/>
      <c r="BU3" s="11"/>
      <c r="BV3" s="11"/>
      <c r="BW3" s="12"/>
      <c r="BX3" s="12"/>
      <c r="BY3" s="12" t="s">
        <v>3</v>
      </c>
      <c r="BZ3" s="12"/>
      <c r="CA3" s="1743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745">
        <f>SUM(CL:CL)</f>
        <v>66</v>
      </c>
      <c r="CN3" s="4"/>
      <c r="CO3" s="4"/>
      <c r="CP3" s="1747"/>
      <c r="CQ3" s="10"/>
      <c r="CR3" s="11"/>
      <c r="CS3" s="11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745">
        <f>SUM(DI:DI)</f>
        <v>62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 x14ac:dyDescent="0.35">
      <c r="A4" s="4"/>
      <c r="B4" s="1877"/>
      <c r="C4" s="13"/>
      <c r="D4" s="14"/>
      <c r="E4" s="14"/>
      <c r="F4" s="15"/>
      <c r="G4" s="15"/>
      <c r="H4" s="15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794">
        <f>SUM(U:U)</f>
        <v>51.5</v>
      </c>
      <c r="W4" s="4"/>
      <c r="X4" s="4"/>
      <c r="Y4" s="1748"/>
      <c r="Z4" s="13"/>
      <c r="AA4" s="14"/>
      <c r="AB4" s="14"/>
      <c r="AC4" s="15"/>
      <c r="AD4" s="15"/>
      <c r="AE4" s="15"/>
      <c r="AF4" s="15"/>
      <c r="AG4" s="1761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790">
        <f>SUM(AR:AR)</f>
        <v>57.5</v>
      </c>
      <c r="AT4" s="4"/>
      <c r="AU4" s="4"/>
      <c r="AV4" s="1877"/>
      <c r="AW4" s="13"/>
      <c r="AX4" s="14"/>
      <c r="AY4" s="14"/>
      <c r="AZ4" s="15"/>
      <c r="BA4" s="15"/>
      <c r="BB4" s="15"/>
      <c r="BC4" s="15"/>
      <c r="BD4" s="1761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790">
        <f>SUM(BO:BO)</f>
        <v>69</v>
      </c>
      <c r="BQ4" s="4"/>
      <c r="BR4" s="4"/>
      <c r="BS4" s="1760"/>
      <c r="BT4" s="13"/>
      <c r="BU4" s="14"/>
      <c r="BV4" s="14"/>
      <c r="BW4" s="15"/>
      <c r="BX4" s="15"/>
      <c r="BY4" s="15"/>
      <c r="BZ4" s="15"/>
      <c r="CA4" s="1761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790">
        <f>SUM(CL:CL)</f>
        <v>66</v>
      </c>
      <c r="CN4" s="4"/>
      <c r="CO4" s="4"/>
      <c r="CP4" s="1748"/>
      <c r="CQ4" s="13"/>
      <c r="CR4" s="14"/>
      <c r="CS4" s="14"/>
      <c r="CT4" s="15"/>
      <c r="CU4" s="15"/>
      <c r="CV4" s="15"/>
      <c r="CW4" s="15"/>
      <c r="CX4" s="1761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790">
        <f>SUM(DI:DI)</f>
        <v>62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92.4" x14ac:dyDescent="0.3">
      <c r="A5" s="16" t="s">
        <v>4</v>
      </c>
      <c r="B5" s="35" t="s">
        <v>2042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35" t="s">
        <v>2043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33" t="s">
        <v>2044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35" t="s">
        <v>2045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35" t="s">
        <v>2046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" customHeight="1" x14ac:dyDescent="0.3">
      <c r="A6" s="55" t="s">
        <v>27</v>
      </c>
      <c r="B6" s="39" t="s">
        <v>2047</v>
      </c>
      <c r="C6" s="40" t="s">
        <v>29</v>
      </c>
      <c r="D6" s="41">
        <f ca="1">0.5*(L6+M6+N6)+O6+Q6+2*(R6+S6)</f>
        <v>34</v>
      </c>
      <c r="E6" s="42">
        <f ca="1">L6*0.5+M6*0.5+N6*0.5+O6+P6+Q6+2*(R6+S6+T6)</f>
        <v>34</v>
      </c>
      <c r="F6" s="43"/>
      <c r="G6" s="39"/>
      <c r="H6" s="43"/>
      <c r="I6" s="43"/>
      <c r="J6" s="43"/>
      <c r="K6" s="43"/>
      <c r="L6" s="44">
        <f ca="1">SUMIFS(L8:L113,C8:C113,C6)</f>
        <v>6</v>
      </c>
      <c r="M6" s="44">
        <f ca="1">SUMIFS(M8:M113,C8:C113,C6)</f>
        <v>0</v>
      </c>
      <c r="N6" s="44">
        <f ca="1">SUMIFS(N8:N113,C8:C113,C6)</f>
        <v>8</v>
      </c>
      <c r="O6" s="44">
        <f ca="1">SUMIFS(O8:O113,C8:C113,C6)</f>
        <v>9</v>
      </c>
      <c r="P6" s="44">
        <f ca="1">SUMIFS(P8:P113,C8:C113,C6)</f>
        <v>0</v>
      </c>
      <c r="Q6" s="44">
        <f ca="1">SUMIFS(Q8:Q113,C8:C113,C6)</f>
        <v>6</v>
      </c>
      <c r="R6" s="44">
        <f ca="1">SUMIFS(R8:R113,C8:C113,C6)</f>
        <v>4</v>
      </c>
      <c r="S6" s="44">
        <f ca="1">SUMIFS(S8:S113,C8:C113,C6)</f>
        <v>2</v>
      </c>
      <c r="T6" s="44">
        <f ca="1">SUMIFS(T8:T113,C8:C113,C6)</f>
        <v>0</v>
      </c>
      <c r="U6" s="45"/>
      <c r="V6" s="46">
        <f>SUM(U8:U34)</f>
        <v>8</v>
      </c>
      <c r="W6" s="78"/>
      <c r="X6" s="55" t="s">
        <v>27</v>
      </c>
      <c r="Y6" s="56" t="s">
        <v>991</v>
      </c>
      <c r="Z6" s="40" t="s">
        <v>29</v>
      </c>
      <c r="AA6" s="41">
        <f t="shared" ref="AA6:AA16" si="0">0.5*(AI6+AJ6+AK6)+AL6+AN6+2*(AO6+AP6)</f>
        <v>10.5</v>
      </c>
      <c r="AB6" s="42">
        <f t="shared" ref="AB6:AB16" si="1">AI6*0.5+AJ6*0.5+AK6*0.5+AL6+AM6+AN6+2*(AO6+AP6+AQ6)</f>
        <v>13.5</v>
      </c>
      <c r="AC6" s="43"/>
      <c r="AD6" s="39"/>
      <c r="AE6" s="43"/>
      <c r="AF6" s="43"/>
      <c r="AG6" s="43"/>
      <c r="AH6" s="43"/>
      <c r="AI6" s="44">
        <f>SUMIFS(AI9:AI36,Z9:Z36,Z6)</f>
        <v>6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3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1</v>
      </c>
      <c r="AR6" s="45"/>
      <c r="AS6" s="46">
        <f>SUM(AR9:AR35)</f>
        <v>9</v>
      </c>
      <c r="AT6" s="59"/>
      <c r="AU6" s="55" t="s">
        <v>30</v>
      </c>
      <c r="AV6" s="56" t="s">
        <v>992</v>
      </c>
      <c r="AW6" s="40" t="s">
        <v>29</v>
      </c>
      <c r="AX6" s="41">
        <f t="shared" ref="AX6:AX23" si="2">0.5*(BF6+BG6+BH6)+BI6+BK6+2*(BL6+BM6)</f>
        <v>9</v>
      </c>
      <c r="AY6" s="42">
        <f t="shared" ref="AY6:AY23" si="3">BF6*0.5+BG6*0.5+BH6*0.5+BI6+BJ6+BK6+2*(BL6+BM6+BN6)</f>
        <v>9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3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22</v>
      </c>
      <c r="BQ6" s="87"/>
      <c r="BR6" s="38" t="s">
        <v>27</v>
      </c>
      <c r="BS6" s="56" t="s">
        <v>236</v>
      </c>
      <c r="BT6" s="40" t="s">
        <v>29</v>
      </c>
      <c r="BU6" s="41">
        <f ca="1">0.5*(CC6+CD6+CE6)+CF6+CH6+2*(CI6+CJ6)</f>
        <v>5</v>
      </c>
      <c r="BV6" s="42">
        <f ca="1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19</v>
      </c>
      <c r="CN6" s="62"/>
      <c r="CO6" s="55" t="s">
        <v>30</v>
      </c>
      <c r="CP6" s="51" t="s">
        <v>993</v>
      </c>
      <c r="CQ6" s="40" t="s">
        <v>29</v>
      </c>
      <c r="CR6" s="41">
        <f t="shared" ref="CR6:CR7" si="4">0.5*(CZ6+DA6+DB6)+DC6+DE6+2*(DF6+DG6)</f>
        <v>5.5</v>
      </c>
      <c r="CS6" s="42">
        <f t="shared" ref="CS6:CS7" si="5">CZ6*0.5+DA6*0.5+DB6*0.5+DC6+DD6+DE6+2*(DF6+DG6+DH6)</f>
        <v>14.5</v>
      </c>
      <c r="CT6" s="43"/>
      <c r="CU6" s="39"/>
      <c r="CV6" s="43"/>
      <c r="CW6" s="43"/>
      <c r="CX6" s="43"/>
      <c r="CY6" s="43"/>
      <c r="CZ6" s="44">
        <f>SUMIFS(CZ9:CZ36,CQ9:CQ36,CQ6)</f>
        <v>2</v>
      </c>
      <c r="DA6" s="44">
        <f>SUMIFS(DA9:DA36,CQ9:CQ36,CQ6)</f>
        <v>1</v>
      </c>
      <c r="DB6" s="44">
        <f>SUMIFS(DB9:DB36,CQ9:CQ36,CQ6)</f>
        <v>0</v>
      </c>
      <c r="DC6" s="44">
        <f>SUMIFS(DC9:DC36,CQ9:CQ36,CQ6)</f>
        <v>4</v>
      </c>
      <c r="DD6" s="44">
        <f>SUMIFS(DD9:DD36,CQ9:CQ36,CQ6)</f>
        <v>5</v>
      </c>
      <c r="DE6" s="44">
        <f>SUMIFS(DE9:DE36,CQ9:CQ36,CQ6)</f>
        <v>0</v>
      </c>
      <c r="DF6" s="44">
        <f>SUMIFS(DF9:DF36,CQ9:CQ36,CQ6)</f>
        <v>0</v>
      </c>
      <c r="DG6" s="44">
        <f>SUMIFS(DG9:DG36,CQ9:CQ36,CQ6)</f>
        <v>0</v>
      </c>
      <c r="DH6" s="44">
        <f>SUMIFS(DH9:DH36,CQ9:CQ36,CQ6)</f>
        <v>2</v>
      </c>
      <c r="DI6" s="45"/>
      <c r="DJ6" s="46">
        <f>SUM(DI9:DI22)</f>
        <v>14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55" t="s">
        <v>153</v>
      </c>
      <c r="B7" s="39"/>
      <c r="C7" s="40" t="s">
        <v>36</v>
      </c>
      <c r="D7" s="41">
        <f ca="1">0.5*(L7+M7+N7)+O7+Q7+2*(R7+S7)</f>
        <v>23.5</v>
      </c>
      <c r="E7" s="42">
        <f ca="1">L7*0.5+M7*0.5+N7*0.5+O7+P7+Q7+2*(R7+S7+T7)</f>
        <v>23.5</v>
      </c>
      <c r="F7" s="39"/>
      <c r="G7" s="39"/>
      <c r="H7" s="39"/>
      <c r="I7" s="39"/>
      <c r="J7" s="39"/>
      <c r="K7" s="39"/>
      <c r="L7" s="44">
        <f ca="1">SUMIFS(L8:L113,C8:C113,C7)</f>
        <v>1</v>
      </c>
      <c r="M7" s="44">
        <f ca="1">SUMIFS(M8:M113,C8:C113,C7)</f>
        <v>0</v>
      </c>
      <c r="N7" s="44">
        <f ca="1">SUMIFS(N8:N113,C8:C113,C7)</f>
        <v>4</v>
      </c>
      <c r="O7" s="44">
        <f ca="1">SUMIFS(O8:O113,C8:C113,C7)</f>
        <v>5</v>
      </c>
      <c r="P7" s="44">
        <f ca="1">SUMIFS(P8:P113,C8:C113,C7)</f>
        <v>0</v>
      </c>
      <c r="Q7" s="44">
        <f ca="1">SUMIFS(Q8:Q113,C8:C113,C7)</f>
        <v>2</v>
      </c>
      <c r="R7" s="44">
        <f ca="1">SUMIFS(R8:R113,C8:C113,C7)</f>
        <v>5</v>
      </c>
      <c r="S7" s="44">
        <f ca="1">SUMIFS(S8:S113,C8:C113,C7)</f>
        <v>2</v>
      </c>
      <c r="T7" s="44">
        <f ca="1">SUMIFS(T8:T113,C8:C113,C7)</f>
        <v>0</v>
      </c>
      <c r="U7" s="45"/>
      <c r="V7" s="46"/>
      <c r="W7" s="78"/>
      <c r="X7" s="55" t="s">
        <v>35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518"/>
      <c r="AU7" s="55" t="s">
        <v>37</v>
      </c>
      <c r="AV7" s="39"/>
      <c r="AW7" s="40" t="s">
        <v>36</v>
      </c>
      <c r="AX7" s="41">
        <f t="shared" si="2"/>
        <v>5</v>
      </c>
      <c r="AY7" s="42">
        <f t="shared" si="3"/>
        <v>6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3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1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38" t="s">
        <v>35</v>
      </c>
      <c r="BS7" s="1038"/>
      <c r="BT7" s="40" t="s">
        <v>36</v>
      </c>
      <c r="BU7" s="41">
        <f ca="1">0.5*(CC7+CD7+CE7)+CF7+CH7+2*(CI7+CJ7)</f>
        <v>0</v>
      </c>
      <c r="BV7" s="42">
        <f ca="1">CC7*0.5+CD7*0.5+CE7*0.5+CF7+CG7+CH7+2*(CI7+CJ7+CK7)</f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55" t="s">
        <v>37</v>
      </c>
      <c r="CP7" s="39"/>
      <c r="CQ7" s="40" t="s">
        <v>36</v>
      </c>
      <c r="CR7" s="41">
        <f t="shared" si="4"/>
        <v>8.5</v>
      </c>
      <c r="CS7" s="42">
        <f t="shared" si="5"/>
        <v>11.5</v>
      </c>
      <c r="CT7" s="39"/>
      <c r="CU7" s="39"/>
      <c r="CV7" s="39"/>
      <c r="CW7" s="39"/>
      <c r="CX7" s="39"/>
      <c r="CY7" s="39"/>
      <c r="CZ7" s="44">
        <f>SUMIFS(CZ9:CZ36,CQ9:CQ36,CQ7)</f>
        <v>1</v>
      </c>
      <c r="DA7" s="44">
        <f>SUMIFS(DA9:DA36,CQ9:CQ36,CQ7)</f>
        <v>0</v>
      </c>
      <c r="DB7" s="44">
        <f>SUMIFS(DB9:DB36,CQ9:CQ36,CQ7)</f>
        <v>0</v>
      </c>
      <c r="DC7" s="44">
        <f>SUMIFS(DC9:DC36,CQ9:CQ36,CQ7)</f>
        <v>2</v>
      </c>
      <c r="DD7" s="60">
        <f>SUMIFS(DD9:DD36,CQ9:CQ36,CQ7)</f>
        <v>1</v>
      </c>
      <c r="DE7" s="44">
        <f>SUMIFS(DE9:DE36,CQ9:CQ36,CQ7)</f>
        <v>0</v>
      </c>
      <c r="DF7" s="44">
        <f>SUMIFS(DF9:DF36,CQ9:CQ36,CQ7)</f>
        <v>3</v>
      </c>
      <c r="DG7" s="44">
        <f>SUMIFS(DG9:DG36,CQ9:CQ36,CQ7)</f>
        <v>0</v>
      </c>
      <c r="DH7" s="60">
        <f>SUMIFS(DH9:DH36,CQ9:CQ36,CQ7)</f>
        <v>1</v>
      </c>
      <c r="DI7" s="45"/>
      <c r="DJ7" s="46"/>
      <c r="DK7" s="65"/>
      <c r="DL7" s="3"/>
      <c r="DM7" s="58"/>
      <c r="DN7" s="2"/>
      <c r="DO7" s="2"/>
    </row>
    <row r="8" spans="1:124" ht="199.2" outlineLevel="1" thickTop="1" thickBot="1" x14ac:dyDescent="0.45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1636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113" t="s">
        <v>63</v>
      </c>
      <c r="AE8" s="90"/>
      <c r="AF8" s="92"/>
      <c r="AG8" s="93"/>
      <c r="AH8" s="94" t="s">
        <v>64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888" t="s">
        <v>1006</v>
      </c>
      <c r="BT8" s="102" t="s">
        <v>29</v>
      </c>
      <c r="BU8" s="69">
        <f t="shared" ref="BU8:BU19" si="6">0.5*(CC8+CD8+CE8)+CF8+CH8+2*(CI8+CJ8)</f>
        <v>1</v>
      </c>
      <c r="BV8" s="69">
        <f t="shared" ref="BV8:BV19" si="7">CC8*0.5+CD8*0.5+CE8*0.5+CF8+CG8+CH8+2*(CI8+CJ8+CK8)</f>
        <v>1</v>
      </c>
      <c r="BW8" s="889"/>
      <c r="BX8" s="890" t="s">
        <v>45</v>
      </c>
      <c r="BY8" s="891"/>
      <c r="BZ8" s="892"/>
      <c r="CA8" s="724" t="s">
        <v>590</v>
      </c>
      <c r="CB8" s="345" t="s">
        <v>57</v>
      </c>
      <c r="CC8" s="155"/>
      <c r="CD8" s="84">
        <v>1</v>
      </c>
      <c r="CE8" s="84">
        <v>1</v>
      </c>
      <c r="CF8" s="155"/>
      <c r="CG8" s="155"/>
      <c r="CH8" s="155"/>
      <c r="CI8" s="155"/>
      <c r="CJ8" s="155"/>
      <c r="CK8" s="155"/>
      <c r="CL8" s="142">
        <v>1</v>
      </c>
      <c r="CM8" s="74"/>
      <c r="CN8" s="26"/>
      <c r="CO8" s="97" t="s">
        <v>52</v>
      </c>
      <c r="CP8" s="130" t="s">
        <v>163</v>
      </c>
      <c r="CQ8" s="102" t="s">
        <v>29</v>
      </c>
      <c r="CR8" s="69">
        <f t="shared" ref="CR8:CR34" si="8">0.5*(CZ8+DA8+DB8)+DC8+DE8+2*(DF8+DG8)</f>
        <v>4</v>
      </c>
      <c r="CS8" s="69">
        <f t="shared" ref="CS8:CS34" si="9">CZ8*0.5+DA8*0.5+DB8*0.5+DC8+DD8+DE8+2*(DF8+DG8+DH8)</f>
        <v>4</v>
      </c>
      <c r="CT8" s="99"/>
      <c r="CU8" s="22" t="s">
        <v>54</v>
      </c>
      <c r="CV8" s="99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350">
        <v>1</v>
      </c>
      <c r="DJ8" s="99"/>
      <c r="DK8" s="108"/>
      <c r="DL8" s="108"/>
      <c r="DM8" s="108"/>
    </row>
    <row r="9" spans="1:124" ht="354" customHeight="1" outlineLevel="1" thickTop="1" thickBot="1" x14ac:dyDescent="0.45">
      <c r="A9" s="137" t="s">
        <v>86</v>
      </c>
      <c r="B9" s="178" t="s">
        <v>155</v>
      </c>
      <c r="C9" s="102" t="s">
        <v>29</v>
      </c>
      <c r="D9" s="102">
        <f>0.5*(L9+M9+N9)+O9+Q9+2*(R9+S9)</f>
        <v>1</v>
      </c>
      <c r="E9" s="102">
        <f>L9*0.5+M9*0.5+N9*0.5+O9+P9+Q9+2*(R9+S9+T9)</f>
        <v>1</v>
      </c>
      <c r="F9" s="222"/>
      <c r="G9" s="131" t="s">
        <v>68</v>
      </c>
      <c r="H9" s="546"/>
      <c r="I9" s="131"/>
      <c r="J9" s="131"/>
      <c r="K9" s="140" t="s">
        <v>3</v>
      </c>
      <c r="L9" s="141">
        <v>2</v>
      </c>
      <c r="M9" s="131"/>
      <c r="N9" s="131"/>
      <c r="O9" s="131"/>
      <c r="P9" s="131"/>
      <c r="Q9" s="131"/>
      <c r="R9" s="131"/>
      <c r="S9" s="131"/>
      <c r="T9" s="131"/>
      <c r="U9" s="224">
        <v>1</v>
      </c>
      <c r="V9" s="225"/>
      <c r="W9" s="112"/>
      <c r="X9" s="88" t="s">
        <v>47</v>
      </c>
      <c r="Y9" s="117" t="s">
        <v>1003</v>
      </c>
      <c r="Z9" s="68" t="s">
        <v>29</v>
      </c>
      <c r="AA9" s="69">
        <f t="shared" si="0"/>
        <v>5</v>
      </c>
      <c r="AB9" s="69">
        <f t="shared" si="1"/>
        <v>6</v>
      </c>
      <c r="AC9" s="171"/>
      <c r="AD9" s="22" t="s">
        <v>45</v>
      </c>
      <c r="AE9" s="172"/>
      <c r="AF9" s="518"/>
      <c r="AG9" s="173"/>
      <c r="AH9" s="173" t="s">
        <v>1004</v>
      </c>
      <c r="AI9" s="155"/>
      <c r="AJ9" s="155"/>
      <c r="AK9" s="155"/>
      <c r="AL9" s="84">
        <v>1</v>
      </c>
      <c r="AM9" s="86">
        <v>1</v>
      </c>
      <c r="AN9" s="155"/>
      <c r="AO9" s="84">
        <v>2</v>
      </c>
      <c r="AP9" s="155"/>
      <c r="AQ9" s="155"/>
      <c r="AR9" s="142">
        <v>1</v>
      </c>
      <c r="AS9" s="107"/>
      <c r="AT9" s="208"/>
      <c r="AU9" s="79" t="s">
        <v>43</v>
      </c>
      <c r="AV9" s="116" t="s">
        <v>1005</v>
      </c>
      <c r="AW9" s="68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724" t="s">
        <v>590</v>
      </c>
      <c r="BE9" s="23" t="s">
        <v>57</v>
      </c>
      <c r="BF9" s="159"/>
      <c r="BG9" s="159"/>
      <c r="BH9" s="155"/>
      <c r="BI9" s="84">
        <v>2</v>
      </c>
      <c r="BJ9" s="159"/>
      <c r="BK9" s="159"/>
      <c r="BL9" s="159"/>
      <c r="BM9" s="159"/>
      <c r="BN9" s="474"/>
      <c r="BO9" s="142">
        <v>1</v>
      </c>
      <c r="BP9" s="107"/>
      <c r="BQ9" s="26"/>
      <c r="BR9" s="327" t="s">
        <v>250</v>
      </c>
      <c r="BS9" s="117" t="s">
        <v>1010</v>
      </c>
      <c r="BT9" s="102" t="s">
        <v>29</v>
      </c>
      <c r="BU9" s="69">
        <f t="shared" si="6"/>
        <v>0</v>
      </c>
      <c r="BV9" s="69">
        <f t="shared" si="7"/>
        <v>0</v>
      </c>
      <c r="BW9" s="82"/>
      <c r="BX9" s="22" t="s">
        <v>68</v>
      </c>
      <c r="BY9" s="104"/>
      <c r="BZ9" s="74"/>
      <c r="CA9" s="173"/>
      <c r="CB9" s="173" t="s">
        <v>57</v>
      </c>
      <c r="CC9" s="83"/>
      <c r="CD9" s="83"/>
      <c r="CE9" s="83"/>
      <c r="CF9" s="83"/>
      <c r="CG9" s="83"/>
      <c r="CH9" s="83"/>
      <c r="CI9" s="83"/>
      <c r="CJ9" s="83"/>
      <c r="CK9" s="302"/>
      <c r="CL9" s="142">
        <v>1</v>
      </c>
      <c r="CM9" s="74"/>
      <c r="CN9" s="36"/>
      <c r="CO9" s="237" t="s">
        <v>171</v>
      </c>
      <c r="CP9" s="387" t="s">
        <v>998</v>
      </c>
      <c r="CQ9" s="102" t="s">
        <v>29</v>
      </c>
      <c r="CR9" s="102">
        <f t="shared" si="8"/>
        <v>0</v>
      </c>
      <c r="CS9" s="102">
        <f t="shared" si="9"/>
        <v>3</v>
      </c>
      <c r="CT9" s="82"/>
      <c r="CU9" s="22" t="s">
        <v>45</v>
      </c>
      <c r="CV9" s="70"/>
      <c r="CW9" s="70"/>
      <c r="CX9" s="173"/>
      <c r="CY9" s="173" t="s">
        <v>999</v>
      </c>
      <c r="CZ9" s="155"/>
      <c r="DA9" s="155"/>
      <c r="DB9" s="155"/>
      <c r="DC9" s="360"/>
      <c r="DD9" s="86">
        <v>1</v>
      </c>
      <c r="DE9" s="765"/>
      <c r="DF9" s="155"/>
      <c r="DG9" s="886"/>
      <c r="DH9" s="86">
        <v>1</v>
      </c>
      <c r="DI9" s="884">
        <v>1</v>
      </c>
      <c r="DJ9" s="347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4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47</v>
      </c>
      <c r="Y10" s="117" t="s">
        <v>1009</v>
      </c>
      <c r="Z10" s="68" t="s">
        <v>29</v>
      </c>
      <c r="AA10" s="69">
        <f t="shared" si="0"/>
        <v>0</v>
      </c>
      <c r="AB10" s="69">
        <f t="shared" si="1"/>
        <v>0</v>
      </c>
      <c r="AC10" s="103"/>
      <c r="AD10" s="22" t="s">
        <v>45</v>
      </c>
      <c r="AE10" s="103"/>
      <c r="AF10" s="74"/>
      <c r="AG10" s="82"/>
      <c r="AH10" s="23" t="s">
        <v>57</v>
      </c>
      <c r="AI10" s="155"/>
      <c r="AJ10" s="155"/>
      <c r="AK10" s="155"/>
      <c r="AL10" s="155"/>
      <c r="AM10" s="155"/>
      <c r="AN10" s="155"/>
      <c r="AO10" s="155"/>
      <c r="AP10" s="155"/>
      <c r="AQ10" s="155"/>
      <c r="AR10" s="142">
        <v>1</v>
      </c>
      <c r="AS10" s="107"/>
      <c r="AT10" s="208"/>
      <c r="AU10" s="79" t="s">
        <v>43</v>
      </c>
      <c r="AV10" s="130" t="s">
        <v>167</v>
      </c>
      <c r="AW10" s="81" t="s">
        <v>29</v>
      </c>
      <c r="AX10" s="69">
        <f t="shared" si="2"/>
        <v>4</v>
      </c>
      <c r="AY10" s="69">
        <f t="shared" si="3"/>
        <v>4</v>
      </c>
      <c r="AZ10" s="74"/>
      <c r="BA10" s="22" t="s">
        <v>68</v>
      </c>
      <c r="BB10" s="74"/>
      <c r="BC10" s="74"/>
      <c r="BD10" s="74"/>
      <c r="BE10" s="131" t="s">
        <v>168</v>
      </c>
      <c r="BF10" s="159"/>
      <c r="BG10" s="159"/>
      <c r="BH10" s="159"/>
      <c r="BI10" s="159"/>
      <c r="BJ10" s="159"/>
      <c r="BK10" s="159"/>
      <c r="BL10" s="227">
        <v>2</v>
      </c>
      <c r="BM10" s="159"/>
      <c r="BN10" s="159"/>
      <c r="BO10" s="896">
        <v>1</v>
      </c>
      <c r="BP10" s="74"/>
      <c r="BQ10" s="26"/>
      <c r="BR10" s="327" t="s">
        <v>250</v>
      </c>
      <c r="BS10" s="117" t="s">
        <v>2048</v>
      </c>
      <c r="BT10" s="102" t="s">
        <v>29</v>
      </c>
      <c r="BU10" s="69">
        <f t="shared" si="6"/>
        <v>1</v>
      </c>
      <c r="BV10" s="69">
        <f t="shared" si="7"/>
        <v>1</v>
      </c>
      <c r="BW10" s="82"/>
      <c r="BX10" s="122" t="s">
        <v>77</v>
      </c>
      <c r="BY10" s="336" t="s">
        <v>50</v>
      </c>
      <c r="BZ10" s="104"/>
      <c r="CA10" s="173"/>
      <c r="CB10" s="173" t="s">
        <v>57</v>
      </c>
      <c r="CC10" s="155"/>
      <c r="CD10" s="155"/>
      <c r="CE10" s="155"/>
      <c r="CF10" s="84">
        <v>1</v>
      </c>
      <c r="CG10" s="155"/>
      <c r="CH10" s="155"/>
      <c r="CI10" s="155"/>
      <c r="CJ10" s="155"/>
      <c r="CK10" s="155"/>
      <c r="CL10" s="142">
        <v>1</v>
      </c>
      <c r="CM10" s="132"/>
      <c r="CN10" s="8"/>
      <c r="CO10" s="237" t="s">
        <v>171</v>
      </c>
      <c r="CP10" s="179" t="s">
        <v>1007</v>
      </c>
      <c r="CQ10" s="102" t="s">
        <v>29</v>
      </c>
      <c r="CR10" s="102">
        <f t="shared" si="8"/>
        <v>1</v>
      </c>
      <c r="CS10" s="102">
        <f t="shared" si="9"/>
        <v>2</v>
      </c>
      <c r="CT10" s="74"/>
      <c r="CU10" s="225" t="s">
        <v>45</v>
      </c>
      <c r="CV10" s="74"/>
      <c r="CW10" s="74"/>
      <c r="CX10" s="893"/>
      <c r="CY10" s="131" t="s">
        <v>1008</v>
      </c>
      <c r="CZ10" s="159"/>
      <c r="DA10" s="159"/>
      <c r="DB10" s="159"/>
      <c r="DC10" s="894">
        <v>1</v>
      </c>
      <c r="DD10" s="86">
        <v>1</v>
      </c>
      <c r="DE10" s="371"/>
      <c r="DF10" s="159"/>
      <c r="DG10" s="159"/>
      <c r="DH10" s="474"/>
      <c r="DI10" s="142">
        <v>1</v>
      </c>
      <c r="DJ10" s="895"/>
      <c r="DK10" s="108"/>
      <c r="DN10" s="2"/>
      <c r="DO10" s="2"/>
      <c r="DP10" s="2"/>
    </row>
    <row r="11" spans="1:124" ht="345" customHeight="1" outlineLevel="1" thickTop="1" thickBot="1" x14ac:dyDescent="0.3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47</v>
      </c>
      <c r="Y11" s="89" t="s">
        <v>136</v>
      </c>
      <c r="Z11" s="68" t="s">
        <v>29</v>
      </c>
      <c r="AA11" s="69">
        <f t="shared" si="0"/>
        <v>0</v>
      </c>
      <c r="AB11" s="69">
        <f t="shared" si="1"/>
        <v>0</v>
      </c>
      <c r="AC11" s="90"/>
      <c r="AD11" s="113" t="s">
        <v>68</v>
      </c>
      <c r="AE11" s="90"/>
      <c r="AF11" s="92"/>
      <c r="AG11" s="93"/>
      <c r="AH11" s="161" t="s">
        <v>137</v>
      </c>
      <c r="AI11" s="95"/>
      <c r="AJ11" s="95"/>
      <c r="AK11" s="95"/>
      <c r="AL11" s="95"/>
      <c r="AM11" s="95"/>
      <c r="AN11" s="95"/>
      <c r="AO11" s="95"/>
      <c r="AP11" s="95"/>
      <c r="AQ11" s="95"/>
      <c r="AR11" s="96">
        <v>1</v>
      </c>
      <c r="AS11" s="95"/>
      <c r="AT11" s="26"/>
      <c r="AU11" s="285" t="s">
        <v>226</v>
      </c>
      <c r="AV11" s="80" t="s">
        <v>1013</v>
      </c>
      <c r="AW11" s="68" t="s">
        <v>29</v>
      </c>
      <c r="AX11" s="69">
        <f t="shared" si="2"/>
        <v>1</v>
      </c>
      <c r="AY11" s="69">
        <f t="shared" si="3"/>
        <v>1</v>
      </c>
      <c r="AZ11" s="82"/>
      <c r="BA11" s="22" t="s">
        <v>45</v>
      </c>
      <c r="BB11" s="70"/>
      <c r="BC11" s="70"/>
      <c r="BD11" s="180"/>
      <c r="BE11" s="23" t="s">
        <v>272</v>
      </c>
      <c r="BF11" s="155"/>
      <c r="BG11" s="155"/>
      <c r="BH11" s="155"/>
      <c r="BI11" s="84">
        <v>1</v>
      </c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17" t="s">
        <v>2049</v>
      </c>
      <c r="BT11" s="102" t="s">
        <v>29</v>
      </c>
      <c r="BU11" s="69">
        <f t="shared" si="6"/>
        <v>1</v>
      </c>
      <c r="BV11" s="69">
        <f t="shared" si="7"/>
        <v>1</v>
      </c>
      <c r="BW11" s="82"/>
      <c r="BX11" s="122" t="s">
        <v>77</v>
      </c>
      <c r="BY11" s="336" t="s">
        <v>50</v>
      </c>
      <c r="BZ11" s="104"/>
      <c r="CA11" s="173"/>
      <c r="CB11" s="173" t="s">
        <v>57</v>
      </c>
      <c r="CC11" s="160"/>
      <c r="CD11" s="160"/>
      <c r="CE11" s="160"/>
      <c r="CF11" s="84">
        <v>1</v>
      </c>
      <c r="CG11" s="160"/>
      <c r="CH11" s="160"/>
      <c r="CI11" s="160"/>
      <c r="CJ11" s="160"/>
      <c r="CK11" s="155"/>
      <c r="CL11" s="142">
        <v>1</v>
      </c>
      <c r="CM11" s="132"/>
      <c r="CN11" s="136"/>
      <c r="CO11" s="237" t="s">
        <v>171</v>
      </c>
      <c r="CP11" s="117" t="s">
        <v>1011</v>
      </c>
      <c r="CQ11" s="68" t="s">
        <v>29</v>
      </c>
      <c r="CR11" s="69">
        <f t="shared" si="8"/>
        <v>0.5</v>
      </c>
      <c r="CS11" s="69">
        <f t="shared" si="9"/>
        <v>1.5</v>
      </c>
      <c r="CT11" s="632"/>
      <c r="CU11" s="197" t="s">
        <v>45</v>
      </c>
      <c r="CV11" s="197"/>
      <c r="CW11" s="233" t="s">
        <v>42</v>
      </c>
      <c r="CX11" s="633"/>
      <c r="CY11" s="238" t="s">
        <v>1012</v>
      </c>
      <c r="CZ11" s="482"/>
      <c r="DA11" s="324">
        <v>1</v>
      </c>
      <c r="DB11" s="482"/>
      <c r="DC11" s="160"/>
      <c r="DD11" s="86">
        <v>1</v>
      </c>
      <c r="DE11" s="482"/>
      <c r="DF11" s="482"/>
      <c r="DG11" s="897"/>
      <c r="DH11" s="160"/>
      <c r="DI11" s="884">
        <v>1</v>
      </c>
      <c r="DJ11" s="107"/>
      <c r="DK11" s="108"/>
      <c r="DL11" s="108"/>
      <c r="DN11" s="2"/>
      <c r="DO11" s="2"/>
      <c r="DP11" s="2"/>
    </row>
    <row r="12" spans="1:124" ht="242.1" customHeight="1" outlineLevel="1" thickTop="1" thickBot="1" x14ac:dyDescent="0.4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47</v>
      </c>
      <c r="Y12" s="89" t="s">
        <v>1016</v>
      </c>
      <c r="Z12" s="68" t="s">
        <v>29</v>
      </c>
      <c r="AA12" s="69">
        <f t="shared" si="0"/>
        <v>0</v>
      </c>
      <c r="AB12" s="69">
        <f t="shared" si="1"/>
        <v>0</v>
      </c>
      <c r="AC12" s="90"/>
      <c r="AD12" s="113" t="s">
        <v>45</v>
      </c>
      <c r="AE12" s="90"/>
      <c r="AF12" s="92"/>
      <c r="AG12" s="93"/>
      <c r="AH12" s="161" t="s">
        <v>96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80" t="s">
        <v>2050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401" t="s">
        <v>77</v>
      </c>
      <c r="BB12" s="402" t="s">
        <v>50</v>
      </c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30" t="s">
        <v>1014</v>
      </c>
      <c r="BT12" s="102" t="s">
        <v>29</v>
      </c>
      <c r="BU12" s="69">
        <f t="shared" si="6"/>
        <v>0</v>
      </c>
      <c r="BV12" s="69">
        <f t="shared" si="7"/>
        <v>0</v>
      </c>
      <c r="BW12" s="131"/>
      <c r="BX12" s="22" t="s">
        <v>45</v>
      </c>
      <c r="BY12" s="367"/>
      <c r="BZ12" s="131"/>
      <c r="CA12" s="131"/>
      <c r="CB12" s="173" t="s">
        <v>57</v>
      </c>
      <c r="CC12" s="314"/>
      <c r="CD12" s="314"/>
      <c r="CE12" s="314"/>
      <c r="CF12" s="314"/>
      <c r="CG12" s="314"/>
      <c r="CH12" s="314"/>
      <c r="CI12" s="314"/>
      <c r="CJ12" s="314"/>
      <c r="CK12" s="314"/>
      <c r="CL12" s="346">
        <v>1</v>
      </c>
      <c r="CM12" s="132"/>
      <c r="CN12" s="157"/>
      <c r="CO12" s="237" t="s">
        <v>171</v>
      </c>
      <c r="CP12" s="116" t="s">
        <v>1015</v>
      </c>
      <c r="CQ12" s="102" t="s">
        <v>29</v>
      </c>
      <c r="CR12" s="102">
        <f t="shared" si="8"/>
        <v>0</v>
      </c>
      <c r="CS12" s="102">
        <f t="shared" si="9"/>
        <v>0</v>
      </c>
      <c r="CT12" s="23"/>
      <c r="CU12" s="238" t="s">
        <v>68</v>
      </c>
      <c r="CV12" s="103"/>
      <c r="CW12" s="74"/>
      <c r="CX12" s="82"/>
      <c r="CY12" s="172" t="s">
        <v>57</v>
      </c>
      <c r="CZ12" s="159"/>
      <c r="DA12" s="159"/>
      <c r="DB12" s="159"/>
      <c r="DC12" s="159"/>
      <c r="DD12" s="159"/>
      <c r="DE12" s="159"/>
      <c r="DF12" s="159"/>
      <c r="DG12" s="159"/>
      <c r="DH12" s="410"/>
      <c r="DI12" s="142">
        <v>1</v>
      </c>
      <c r="DJ12" s="28"/>
      <c r="DK12" s="108"/>
      <c r="DL12" s="108"/>
      <c r="DM12" s="108"/>
      <c r="DN12" s="2"/>
      <c r="DO12" s="2"/>
      <c r="DP12" s="2"/>
    </row>
    <row r="13" spans="1:124" ht="234" outlineLevel="1" thickTop="1" thickBot="1" x14ac:dyDescent="0.4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116" t="s">
        <v>97</v>
      </c>
      <c r="Z13" s="68" t="s">
        <v>29</v>
      </c>
      <c r="AA13" s="69">
        <f t="shared" si="0"/>
        <v>2</v>
      </c>
      <c r="AB13" s="69">
        <f t="shared" si="1"/>
        <v>4</v>
      </c>
      <c r="AC13" s="171"/>
      <c r="AD13" s="22" t="s">
        <v>68</v>
      </c>
      <c r="AE13" s="172"/>
      <c r="AF13" s="103"/>
      <c r="AG13" s="173"/>
      <c r="AH13" s="173" t="s">
        <v>98</v>
      </c>
      <c r="AI13" s="155"/>
      <c r="AJ13" s="155"/>
      <c r="AK13" s="155"/>
      <c r="AL13" s="84">
        <v>2</v>
      </c>
      <c r="AM13" s="155"/>
      <c r="AN13" s="155"/>
      <c r="AO13" s="155"/>
      <c r="AP13" s="155"/>
      <c r="AQ13" s="86">
        <v>1</v>
      </c>
      <c r="AR13" s="142"/>
      <c r="AS13" s="190"/>
      <c r="AT13" s="26"/>
      <c r="AU13" s="285" t="s">
        <v>226</v>
      </c>
      <c r="AV13" s="80" t="s">
        <v>1017</v>
      </c>
      <c r="AW13" s="68" t="s">
        <v>29</v>
      </c>
      <c r="AX13" s="69">
        <f t="shared" si="2"/>
        <v>0</v>
      </c>
      <c r="AY13" s="69">
        <f t="shared" si="3"/>
        <v>0</v>
      </c>
      <c r="AZ13" s="82"/>
      <c r="BA13" s="22" t="s">
        <v>45</v>
      </c>
      <c r="BB13" s="104"/>
      <c r="BC13" s="74"/>
      <c r="BD13" s="180"/>
      <c r="BE13" s="23" t="s">
        <v>57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142">
        <v>1</v>
      </c>
      <c r="BP13" s="107"/>
      <c r="BQ13" s="36"/>
      <c r="BR13" s="327" t="s">
        <v>250</v>
      </c>
      <c r="BS13" s="117" t="s">
        <v>2051</v>
      </c>
      <c r="BT13" s="102" t="s">
        <v>29</v>
      </c>
      <c r="BU13" s="69">
        <f t="shared" si="6"/>
        <v>0</v>
      </c>
      <c r="BV13" s="69">
        <f t="shared" si="7"/>
        <v>0</v>
      </c>
      <c r="BW13" s="82"/>
      <c r="BX13" s="122" t="s">
        <v>73</v>
      </c>
      <c r="BY13" s="336" t="s">
        <v>50</v>
      </c>
      <c r="BZ13" s="104"/>
      <c r="CA13" s="23"/>
      <c r="CB13" s="23" t="s">
        <v>281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142">
        <v>1</v>
      </c>
      <c r="CM13" s="132"/>
      <c r="CN13" s="8"/>
      <c r="CO13" s="237" t="s">
        <v>171</v>
      </c>
      <c r="CP13" s="404" t="s">
        <v>1019</v>
      </c>
      <c r="CQ13" s="68" t="s">
        <v>29</v>
      </c>
      <c r="CR13" s="69">
        <f t="shared" si="8"/>
        <v>0</v>
      </c>
      <c r="CS13" s="69">
        <f t="shared" si="9"/>
        <v>0</v>
      </c>
      <c r="CT13" s="74"/>
      <c r="CU13" s="23" t="s">
        <v>45</v>
      </c>
      <c r="CV13" s="74"/>
      <c r="CW13" s="74"/>
      <c r="CX13" s="74"/>
      <c r="CY13" s="131" t="s">
        <v>193</v>
      </c>
      <c r="CZ13" s="159"/>
      <c r="DA13" s="159"/>
      <c r="DB13" s="159"/>
      <c r="DC13" s="159"/>
      <c r="DD13" s="671"/>
      <c r="DE13" s="159"/>
      <c r="DF13" s="159"/>
      <c r="DG13" s="159"/>
      <c r="DH13" s="159"/>
      <c r="DI13" s="350">
        <v>1</v>
      </c>
      <c r="DJ13" s="895"/>
      <c r="DK13" s="108"/>
      <c r="DL13" s="108"/>
      <c r="DM13" s="108"/>
      <c r="DN13" s="2"/>
      <c r="DO13" s="2"/>
      <c r="DP13" s="2"/>
    </row>
    <row r="14" spans="1:124" ht="253.95" customHeight="1" outlineLevel="1" thickTop="1" thickBot="1" x14ac:dyDescent="0.3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9" t="s">
        <v>2052</v>
      </c>
      <c r="Z14" s="68" t="s">
        <v>29</v>
      </c>
      <c r="AA14" s="69">
        <f t="shared" si="0"/>
        <v>0</v>
      </c>
      <c r="AB14" s="69">
        <f t="shared" si="1"/>
        <v>0</v>
      </c>
      <c r="AC14" s="90"/>
      <c r="AD14" s="113" t="s">
        <v>63</v>
      </c>
      <c r="AE14" s="90"/>
      <c r="AF14" s="92"/>
      <c r="AG14" s="93"/>
      <c r="AH14" s="94" t="s">
        <v>118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226</v>
      </c>
      <c r="AV14" s="98" t="s">
        <v>1020</v>
      </c>
      <c r="AW14" s="68" t="s">
        <v>29</v>
      </c>
      <c r="AX14" s="69">
        <f t="shared" si="2"/>
        <v>0</v>
      </c>
      <c r="AY14" s="69">
        <f t="shared" si="3"/>
        <v>0</v>
      </c>
      <c r="AZ14" s="131"/>
      <c r="BA14" s="22" t="s">
        <v>45</v>
      </c>
      <c r="BB14" s="367"/>
      <c r="BC14" s="131"/>
      <c r="BD14" s="131"/>
      <c r="BE14" s="23" t="s">
        <v>57</v>
      </c>
      <c r="BF14" s="314"/>
      <c r="BG14" s="314"/>
      <c r="BH14" s="314"/>
      <c r="BI14" s="314"/>
      <c r="BJ14" s="314"/>
      <c r="BK14" s="314"/>
      <c r="BL14" s="314"/>
      <c r="BM14" s="314"/>
      <c r="BN14" s="314"/>
      <c r="BO14" s="346">
        <v>1</v>
      </c>
      <c r="BP14" s="131"/>
      <c r="BQ14" s="8"/>
      <c r="BR14" s="327" t="s">
        <v>250</v>
      </c>
      <c r="BS14" s="138" t="s">
        <v>1021</v>
      </c>
      <c r="BT14" s="102" t="s">
        <v>29</v>
      </c>
      <c r="BU14" s="69">
        <f t="shared" si="6"/>
        <v>0</v>
      </c>
      <c r="BV14" s="69">
        <f t="shared" si="7"/>
        <v>0</v>
      </c>
      <c r="BW14" s="131"/>
      <c r="BX14" s="22" t="s">
        <v>45</v>
      </c>
      <c r="BY14" s="131"/>
      <c r="BZ14" s="131"/>
      <c r="CA14" s="131"/>
      <c r="CB14" s="173" t="s">
        <v>57</v>
      </c>
      <c r="CC14" s="314"/>
      <c r="CD14" s="314"/>
      <c r="CE14" s="314"/>
      <c r="CF14" s="314"/>
      <c r="CG14" s="314"/>
      <c r="CH14" s="314"/>
      <c r="CI14" s="314"/>
      <c r="CJ14" s="314"/>
      <c r="CK14" s="314"/>
      <c r="CL14" s="346">
        <v>1</v>
      </c>
      <c r="CM14" s="132"/>
      <c r="CN14" s="26"/>
      <c r="CO14" s="237" t="s">
        <v>171</v>
      </c>
      <c r="CP14" s="117" t="s">
        <v>2053</v>
      </c>
      <c r="CQ14" s="68" t="s">
        <v>29</v>
      </c>
      <c r="CR14" s="69">
        <f t="shared" si="8"/>
        <v>1</v>
      </c>
      <c r="CS14" s="69">
        <f t="shared" si="9"/>
        <v>2</v>
      </c>
      <c r="CT14" s="103"/>
      <c r="CU14" s="122" t="s">
        <v>77</v>
      </c>
      <c r="CV14" s="1257" t="s">
        <v>50</v>
      </c>
      <c r="CW14" s="72" t="s">
        <v>42</v>
      </c>
      <c r="CX14" s="1258"/>
      <c r="CY14" s="23" t="s">
        <v>2054</v>
      </c>
      <c r="CZ14" s="160"/>
      <c r="DA14" s="160"/>
      <c r="DB14" s="160"/>
      <c r="DC14" s="184">
        <v>1</v>
      </c>
      <c r="DD14" s="86">
        <v>1</v>
      </c>
      <c r="DE14" s="765"/>
      <c r="DF14" s="160"/>
      <c r="DG14" s="160"/>
      <c r="DH14" s="155"/>
      <c r="DI14" s="142">
        <v>1</v>
      </c>
      <c r="DJ14" s="1259"/>
      <c r="DK14" s="108"/>
      <c r="DL14" s="108"/>
      <c r="DM14" s="108"/>
      <c r="DN14" s="2"/>
      <c r="DO14" s="2"/>
      <c r="DP14" s="2"/>
    </row>
    <row r="15" spans="1:124" ht="245.4" outlineLevel="1" thickTop="1" x14ac:dyDescent="0.4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79" t="s">
        <v>43</v>
      </c>
      <c r="Y15" s="117" t="s">
        <v>1028</v>
      </c>
      <c r="Z15" s="68" t="s">
        <v>29</v>
      </c>
      <c r="AA15" s="69">
        <f t="shared" si="0"/>
        <v>0.5</v>
      </c>
      <c r="AB15" s="69">
        <f t="shared" si="1"/>
        <v>0.5</v>
      </c>
      <c r="AC15" s="82"/>
      <c r="AD15" s="22" t="s">
        <v>68</v>
      </c>
      <c r="AE15" s="103"/>
      <c r="AF15" s="119" t="s">
        <v>42</v>
      </c>
      <c r="AG15" s="82"/>
      <c r="AH15" s="23" t="s">
        <v>57</v>
      </c>
      <c r="AI15" s="155"/>
      <c r="AJ15" s="84">
        <v>1</v>
      </c>
      <c r="AK15" s="155"/>
      <c r="AL15" s="155"/>
      <c r="AM15" s="155"/>
      <c r="AN15" s="155"/>
      <c r="AO15" s="155"/>
      <c r="AP15" s="155"/>
      <c r="AQ15" s="155"/>
      <c r="AR15" s="142">
        <v>1</v>
      </c>
      <c r="AS15" s="107"/>
      <c r="AT15" s="26"/>
      <c r="AU15" s="285" t="s">
        <v>226</v>
      </c>
      <c r="AV15" s="80" t="s">
        <v>1024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724" t="s">
        <v>590</v>
      </c>
      <c r="BE15" s="23" t="s">
        <v>1025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98" t="s">
        <v>1026</v>
      </c>
      <c r="BT15" s="68" t="s">
        <v>29</v>
      </c>
      <c r="BU15" s="69">
        <f t="shared" si="6"/>
        <v>0</v>
      </c>
      <c r="BV15" s="69">
        <f t="shared" si="7"/>
        <v>0</v>
      </c>
      <c r="BW15" s="74"/>
      <c r="BX15" s="22" t="s">
        <v>45</v>
      </c>
      <c r="BY15" s="74"/>
      <c r="BZ15" s="74"/>
      <c r="CA15" s="74"/>
      <c r="CB15" s="131" t="s">
        <v>193</v>
      </c>
      <c r="CC15" s="159"/>
      <c r="CD15" s="159"/>
      <c r="CE15" s="159"/>
      <c r="CF15" s="159"/>
      <c r="CG15" s="159"/>
      <c r="CH15" s="159"/>
      <c r="CI15" s="159"/>
      <c r="CJ15" s="159"/>
      <c r="CK15" s="159"/>
      <c r="CL15" s="100">
        <v>1</v>
      </c>
      <c r="CM15" s="74"/>
      <c r="CN15" s="36"/>
      <c r="CO15" s="237" t="s">
        <v>171</v>
      </c>
      <c r="CP15" s="116" t="s">
        <v>2055</v>
      </c>
      <c r="CQ15" s="68" t="s">
        <v>29</v>
      </c>
      <c r="CR15" s="69">
        <f t="shared" si="8"/>
        <v>0</v>
      </c>
      <c r="CS15" s="69">
        <f t="shared" si="9"/>
        <v>0</v>
      </c>
      <c r="CT15" s="103"/>
      <c r="CU15" s="122" t="s">
        <v>77</v>
      </c>
      <c r="CV15" s="1257" t="s">
        <v>50</v>
      </c>
      <c r="CW15" s="74"/>
      <c r="CX15" s="73"/>
      <c r="CY15" s="23" t="s">
        <v>57</v>
      </c>
      <c r="CZ15" s="160"/>
      <c r="DA15" s="160"/>
      <c r="DB15" s="160"/>
      <c r="DC15" s="160"/>
      <c r="DD15" s="330"/>
      <c r="DE15" s="155"/>
      <c r="DF15" s="160"/>
      <c r="DG15" s="160"/>
      <c r="DH15" s="155"/>
      <c r="DI15" s="346">
        <v>1</v>
      </c>
      <c r="DJ15" s="28"/>
      <c r="DK15" s="108"/>
      <c r="DL15" s="108"/>
      <c r="DM15" s="108"/>
      <c r="DN15" s="2"/>
      <c r="DO15" s="2"/>
      <c r="DP15" s="2"/>
    </row>
    <row r="16" spans="1:124" ht="268.2" customHeight="1" outlineLevel="1" x14ac:dyDescent="0.2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1031</v>
      </c>
      <c r="Z16" s="81" t="s">
        <v>29</v>
      </c>
      <c r="AA16" s="69">
        <f t="shared" si="0"/>
        <v>0</v>
      </c>
      <c r="AB16" s="69">
        <f t="shared" si="1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142">
        <v>1</v>
      </c>
      <c r="AS16" s="339"/>
      <c r="AT16" s="26"/>
      <c r="AU16" s="285" t="s">
        <v>226</v>
      </c>
      <c r="AV16" s="80" t="s">
        <v>1029</v>
      </c>
      <c r="AW16" s="68" t="s">
        <v>29</v>
      </c>
      <c r="AX16" s="69">
        <f t="shared" si="2"/>
        <v>0</v>
      </c>
      <c r="AY16" s="69">
        <f t="shared" si="3"/>
        <v>0</v>
      </c>
      <c r="AZ16" s="82"/>
      <c r="BA16" s="22" t="s">
        <v>45</v>
      </c>
      <c r="BB16" s="104"/>
      <c r="BC16" s="104"/>
      <c r="BD16" s="180"/>
      <c r="BE16" s="23" t="s">
        <v>57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142">
        <v>1</v>
      </c>
      <c r="BP16" s="107"/>
      <c r="BQ16" s="157"/>
      <c r="BR16" s="327" t="s">
        <v>250</v>
      </c>
      <c r="BS16" s="130" t="s">
        <v>1030</v>
      </c>
      <c r="BT16" s="102" t="s">
        <v>29</v>
      </c>
      <c r="BU16" s="69">
        <f t="shared" si="6"/>
        <v>0</v>
      </c>
      <c r="BV16" s="69">
        <f t="shared" si="7"/>
        <v>0</v>
      </c>
      <c r="BW16" s="131"/>
      <c r="BX16" s="22" t="s">
        <v>45</v>
      </c>
      <c r="BY16" s="131"/>
      <c r="BZ16" s="131"/>
      <c r="CA16" s="131"/>
      <c r="CB16" s="173" t="s">
        <v>57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346">
        <v>1</v>
      </c>
      <c r="CM16" s="132"/>
      <c r="CN16" s="36"/>
      <c r="CO16" s="237" t="s">
        <v>171</v>
      </c>
      <c r="CP16" s="404" t="s">
        <v>1022</v>
      </c>
      <c r="CQ16" s="102" t="s">
        <v>29</v>
      </c>
      <c r="CR16" s="102">
        <f t="shared" si="8"/>
        <v>0</v>
      </c>
      <c r="CS16" s="102">
        <f t="shared" si="9"/>
        <v>0</v>
      </c>
      <c r="CT16" s="131"/>
      <c r="CU16" s="22" t="s">
        <v>45</v>
      </c>
      <c r="CV16" s="367"/>
      <c r="CW16" s="131"/>
      <c r="CX16" s="131"/>
      <c r="CY16" s="23" t="s">
        <v>57</v>
      </c>
      <c r="CZ16" s="314"/>
      <c r="DA16" s="314"/>
      <c r="DB16" s="314"/>
      <c r="DC16" s="314"/>
      <c r="DD16" s="630"/>
      <c r="DE16" s="314"/>
      <c r="DF16" s="314"/>
      <c r="DG16" s="314"/>
      <c r="DH16" s="314"/>
      <c r="DI16" s="142">
        <v>1</v>
      </c>
      <c r="DJ16" s="899"/>
      <c r="DK16" s="108"/>
      <c r="DL16" s="108"/>
      <c r="DM16" s="108"/>
      <c r="DN16" s="2"/>
      <c r="DO16" s="2"/>
      <c r="DP16" s="2"/>
    </row>
    <row r="17" spans="1:114" ht="241.8" outlineLevel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37" t="s">
        <v>86</v>
      </c>
      <c r="Y17" s="138" t="s">
        <v>87</v>
      </c>
      <c r="Z17" s="102" t="s">
        <v>29</v>
      </c>
      <c r="AA17" s="69">
        <f>0.5*(AI17+AJ17+AK17)+AL17+AN17+2*(AO17+AP17)</f>
        <v>1</v>
      </c>
      <c r="AB17" s="69">
        <f>AI17*0.5+AJ17*0.5+AK17*0.5+AL17+AM17+AN17+2*(AO17+AP17+AQ17)</f>
        <v>1</v>
      </c>
      <c r="AC17" s="546"/>
      <c r="AD17" s="22" t="s">
        <v>88</v>
      </c>
      <c r="AE17" s="139" t="s">
        <v>89</v>
      </c>
      <c r="AF17" s="131"/>
      <c r="AG17" s="131"/>
      <c r="AH17" s="140" t="s">
        <v>3</v>
      </c>
      <c r="AI17" s="141">
        <v>2</v>
      </c>
      <c r="AJ17" s="131"/>
      <c r="AK17" s="131"/>
      <c r="AL17" s="131"/>
      <c r="AM17" s="131"/>
      <c r="AN17" s="131"/>
      <c r="AO17" s="131"/>
      <c r="AP17" s="131"/>
      <c r="AQ17" s="131"/>
      <c r="AR17" s="142">
        <v>1</v>
      </c>
      <c r="AS17" s="68"/>
      <c r="AT17" s="26"/>
      <c r="AU17" s="285" t="s">
        <v>226</v>
      </c>
      <c r="AV17" s="80" t="s">
        <v>1032</v>
      </c>
      <c r="AW17" s="68" t="s">
        <v>29</v>
      </c>
      <c r="AX17" s="69">
        <f t="shared" si="2"/>
        <v>2</v>
      </c>
      <c r="AY17" s="69">
        <f t="shared" si="3"/>
        <v>2</v>
      </c>
      <c r="AZ17" s="82"/>
      <c r="BA17" s="22" t="s">
        <v>45</v>
      </c>
      <c r="BB17" s="104"/>
      <c r="BC17" s="104"/>
      <c r="BD17" s="180"/>
      <c r="BE17" s="23" t="s">
        <v>57</v>
      </c>
      <c r="BF17" s="160"/>
      <c r="BG17" s="160"/>
      <c r="BH17" s="160"/>
      <c r="BI17" s="160"/>
      <c r="BJ17" s="160"/>
      <c r="BK17" s="160"/>
      <c r="BL17" s="84">
        <v>1</v>
      </c>
      <c r="BM17" s="155"/>
      <c r="BN17" s="155"/>
      <c r="BO17" s="142">
        <v>1</v>
      </c>
      <c r="BP17" s="107"/>
      <c r="BQ17" s="8"/>
      <c r="BR17" s="327" t="s">
        <v>250</v>
      </c>
      <c r="BS17" s="117" t="s">
        <v>2056</v>
      </c>
      <c r="BT17" s="102" t="s">
        <v>29</v>
      </c>
      <c r="BU17" s="69">
        <f t="shared" si="6"/>
        <v>0</v>
      </c>
      <c r="BV17" s="69">
        <f t="shared" si="7"/>
        <v>0</v>
      </c>
      <c r="BW17" s="82"/>
      <c r="BX17" s="122" t="s">
        <v>73</v>
      </c>
      <c r="BY17" s="336" t="s">
        <v>50</v>
      </c>
      <c r="BZ17" s="104"/>
      <c r="CA17" s="173"/>
      <c r="CB17" s="173" t="s">
        <v>2057</v>
      </c>
      <c r="CC17" s="160"/>
      <c r="CD17" s="160"/>
      <c r="CE17" s="160"/>
      <c r="CF17" s="160"/>
      <c r="CG17" s="160"/>
      <c r="CH17" s="160"/>
      <c r="CI17" s="160"/>
      <c r="CJ17" s="160"/>
      <c r="CK17" s="155"/>
      <c r="CL17" s="142">
        <v>1</v>
      </c>
      <c r="CM17" s="132"/>
      <c r="CN17" s="36"/>
      <c r="CO17" s="237" t="s">
        <v>171</v>
      </c>
      <c r="CP17" s="179" t="s">
        <v>1027</v>
      </c>
      <c r="CQ17" s="68" t="s">
        <v>29</v>
      </c>
      <c r="CR17" s="69">
        <f t="shared" si="8"/>
        <v>1</v>
      </c>
      <c r="CS17" s="69">
        <f t="shared" si="9"/>
        <v>1</v>
      </c>
      <c r="CT17" s="225"/>
      <c r="CU17" s="900" t="s">
        <v>45</v>
      </c>
      <c r="CV17" s="225"/>
      <c r="CW17" s="222"/>
      <c r="CX17" s="110" t="s">
        <v>13</v>
      </c>
      <c r="CY17" s="901" t="s">
        <v>757</v>
      </c>
      <c r="CZ17" s="84">
        <v>2</v>
      </c>
      <c r="DA17" s="155"/>
      <c r="DB17" s="902"/>
      <c r="DC17" s="403"/>
      <c r="DD17" s="902"/>
      <c r="DE17" s="902"/>
      <c r="DF17" s="902"/>
      <c r="DG17" s="902"/>
      <c r="DH17" s="902"/>
      <c r="DI17" s="142">
        <v>1</v>
      </c>
      <c r="DJ17" s="903"/>
    </row>
    <row r="18" spans="1:114" ht="234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37" t="s">
        <v>86</v>
      </c>
      <c r="Y18" s="130" t="s">
        <v>101</v>
      </c>
      <c r="Z18" s="102" t="s">
        <v>29</v>
      </c>
      <c r="AA18" s="69">
        <f>0.5*(AI18+AJ18+AK18)+AL18+AN18+2*(AO18+AP18)</f>
        <v>2</v>
      </c>
      <c r="AB18" s="69">
        <f>AI18*0.5+AJ18*0.5+AK18*0.5+AL18+AM18+AN18+2*(AO18+AP18+AQ18)</f>
        <v>2</v>
      </c>
      <c r="AC18" s="546"/>
      <c r="AD18" s="22" t="s">
        <v>88</v>
      </c>
      <c r="AE18" s="139" t="s">
        <v>89</v>
      </c>
      <c r="AF18" s="131"/>
      <c r="AG18" s="131"/>
      <c r="AH18" s="140" t="s">
        <v>3</v>
      </c>
      <c r="AI18" s="141">
        <v>4</v>
      </c>
      <c r="AJ18" s="131"/>
      <c r="AK18" s="131"/>
      <c r="AL18" s="131"/>
      <c r="AM18" s="131"/>
      <c r="AN18" s="131"/>
      <c r="AO18" s="131"/>
      <c r="AP18" s="131"/>
      <c r="AQ18" s="131"/>
      <c r="AR18" s="142">
        <v>1</v>
      </c>
      <c r="AS18" s="68"/>
      <c r="AT18" s="26"/>
      <c r="AU18" s="285" t="s">
        <v>226</v>
      </c>
      <c r="AV18" s="114" t="s">
        <v>1036</v>
      </c>
      <c r="AW18" s="68" t="s">
        <v>36</v>
      </c>
      <c r="AX18" s="69">
        <f t="shared" si="2"/>
        <v>2</v>
      </c>
      <c r="AY18" s="69">
        <f t="shared" si="3"/>
        <v>2</v>
      </c>
      <c r="AZ18" s="103"/>
      <c r="BA18" s="22" t="s">
        <v>45</v>
      </c>
      <c r="BB18" s="232"/>
      <c r="BC18" s="72" t="s">
        <v>42</v>
      </c>
      <c r="BD18" s="73"/>
      <c r="BE18" s="23" t="s">
        <v>57</v>
      </c>
      <c r="BF18" s="155"/>
      <c r="BG18" s="155"/>
      <c r="BH18" s="155"/>
      <c r="BI18" s="155"/>
      <c r="BJ18" s="155"/>
      <c r="BK18" s="155"/>
      <c r="BL18" s="84">
        <v>1</v>
      </c>
      <c r="BM18" s="155"/>
      <c r="BN18" s="155"/>
      <c r="BO18" s="142">
        <v>1</v>
      </c>
      <c r="BP18" s="107"/>
      <c r="BQ18" s="47"/>
      <c r="BR18" s="327" t="s">
        <v>250</v>
      </c>
      <c r="BS18" s="117" t="s">
        <v>2058</v>
      </c>
      <c r="BT18" s="102" t="s">
        <v>29</v>
      </c>
      <c r="BU18" s="69">
        <f t="shared" si="6"/>
        <v>0</v>
      </c>
      <c r="BV18" s="69">
        <f t="shared" si="7"/>
        <v>0</v>
      </c>
      <c r="BW18" s="82"/>
      <c r="BX18" s="122" t="s">
        <v>77</v>
      </c>
      <c r="BY18" s="336" t="s">
        <v>50</v>
      </c>
      <c r="BZ18" s="734"/>
      <c r="CA18" s="173"/>
      <c r="CB18" s="173" t="s">
        <v>57</v>
      </c>
      <c r="CC18" s="160"/>
      <c r="CD18" s="160"/>
      <c r="CE18" s="160"/>
      <c r="CF18" s="160"/>
      <c r="CG18" s="160"/>
      <c r="CH18" s="160"/>
      <c r="CI18" s="160"/>
      <c r="CJ18" s="160"/>
      <c r="CK18" s="155"/>
      <c r="CL18" s="142">
        <v>1</v>
      </c>
      <c r="CM18" s="132"/>
      <c r="CN18" s="36"/>
      <c r="CO18" s="237" t="s">
        <v>171</v>
      </c>
      <c r="CP18" s="117" t="s">
        <v>194</v>
      </c>
      <c r="CQ18" s="68" t="s">
        <v>29</v>
      </c>
      <c r="CR18" s="69">
        <f t="shared" si="8"/>
        <v>1</v>
      </c>
      <c r="CS18" s="69">
        <f t="shared" si="9"/>
        <v>2</v>
      </c>
      <c r="CT18" s="82"/>
      <c r="CU18" s="22" t="s">
        <v>68</v>
      </c>
      <c r="CV18" s="22"/>
      <c r="CW18" s="103"/>
      <c r="CX18" s="82"/>
      <c r="CY18" s="23" t="s">
        <v>195</v>
      </c>
      <c r="CZ18" s="155"/>
      <c r="DA18" s="155"/>
      <c r="DB18" s="144"/>
      <c r="DC18" s="184">
        <v>1</v>
      </c>
      <c r="DD18" s="86">
        <v>1</v>
      </c>
      <c r="DE18" s="765"/>
      <c r="DF18" s="155"/>
      <c r="DG18" s="155"/>
      <c r="DH18" s="155"/>
      <c r="DI18" s="142">
        <v>1</v>
      </c>
      <c r="DJ18" s="241"/>
    </row>
    <row r="19" spans="1:114" s="36" customFormat="1" ht="267.60000000000002" customHeight="1" outlineLevel="1" thickTop="1" thickBot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AT19" s="26"/>
      <c r="AU19" s="285" t="s">
        <v>226</v>
      </c>
      <c r="AV19" s="114" t="s">
        <v>2059</v>
      </c>
      <c r="AW19" s="68" t="s">
        <v>36</v>
      </c>
      <c r="AX19" s="69">
        <f t="shared" si="2"/>
        <v>0</v>
      </c>
      <c r="AY19" s="69">
        <f t="shared" si="3"/>
        <v>0</v>
      </c>
      <c r="AZ19" s="103"/>
      <c r="BA19" s="401" t="s">
        <v>77</v>
      </c>
      <c r="BB19" s="402" t="s">
        <v>50</v>
      </c>
      <c r="BC19" s="74"/>
      <c r="BD19" s="73"/>
      <c r="BE19" s="23" t="s">
        <v>892</v>
      </c>
      <c r="BF19" s="83"/>
      <c r="BG19" s="83"/>
      <c r="BH19" s="83"/>
      <c r="BI19" s="83"/>
      <c r="BJ19" s="83"/>
      <c r="BK19" s="83"/>
      <c r="BL19" s="83"/>
      <c r="BM19" s="83"/>
      <c r="BN19" s="83"/>
      <c r="BO19" s="142">
        <v>1</v>
      </c>
      <c r="BP19" s="107"/>
      <c r="BQ19" s="47"/>
      <c r="BR19" s="327" t="s">
        <v>250</v>
      </c>
      <c r="BS19" s="117" t="s">
        <v>1033</v>
      </c>
      <c r="BT19" s="102" t="s">
        <v>29</v>
      </c>
      <c r="BU19" s="69">
        <f t="shared" si="6"/>
        <v>0.5</v>
      </c>
      <c r="BV19" s="69">
        <f t="shared" si="7"/>
        <v>0.5</v>
      </c>
      <c r="BW19" s="82"/>
      <c r="BX19" s="22" t="s">
        <v>45</v>
      </c>
      <c r="BY19" s="173"/>
      <c r="BZ19" s="104"/>
      <c r="CA19" s="621"/>
      <c r="CB19" s="23" t="s">
        <v>302</v>
      </c>
      <c r="CC19" s="160"/>
      <c r="CD19" s="84">
        <v>1</v>
      </c>
      <c r="CE19" s="155"/>
      <c r="CF19" s="144"/>
      <c r="CG19" s="155"/>
      <c r="CH19" s="155"/>
      <c r="CI19" s="155"/>
      <c r="CJ19" s="155"/>
      <c r="CK19" s="155"/>
      <c r="CL19" s="142">
        <v>1</v>
      </c>
      <c r="CM19" s="132"/>
      <c r="CO19" s="237" t="s">
        <v>171</v>
      </c>
      <c r="CP19" s="130" t="s">
        <v>1034</v>
      </c>
      <c r="CQ19" s="102" t="s">
        <v>29</v>
      </c>
      <c r="CR19" s="102">
        <f t="shared" si="8"/>
        <v>0</v>
      </c>
      <c r="CS19" s="102">
        <f t="shared" si="9"/>
        <v>0</v>
      </c>
      <c r="CT19" s="131"/>
      <c r="CU19" s="22" t="s">
        <v>45</v>
      </c>
      <c r="CV19" s="367"/>
      <c r="CW19" s="131"/>
      <c r="CX19" s="131"/>
      <c r="CY19" s="23" t="s">
        <v>57</v>
      </c>
      <c r="CZ19" s="314"/>
      <c r="DA19" s="314"/>
      <c r="DB19" s="314"/>
      <c r="DC19" s="314"/>
      <c r="DD19" s="368"/>
      <c r="DE19" s="314"/>
      <c r="DF19" s="314"/>
      <c r="DG19" s="314"/>
      <c r="DH19" s="630"/>
      <c r="DI19" s="346">
        <v>1</v>
      </c>
      <c r="DJ19" s="131"/>
    </row>
    <row r="20" spans="1:114" s="36" customFormat="1" ht="313.2" customHeight="1" outlineLevel="1" thickTop="1" thickBot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AT20" s="613"/>
      <c r="AU20" s="283" t="s">
        <v>218</v>
      </c>
      <c r="AV20" s="117" t="s">
        <v>2060</v>
      </c>
      <c r="AW20" s="68" t="s">
        <v>36</v>
      </c>
      <c r="AX20" s="69">
        <f t="shared" si="2"/>
        <v>1</v>
      </c>
      <c r="AY20" s="69">
        <f t="shared" si="3"/>
        <v>1</v>
      </c>
      <c r="AZ20" s="103"/>
      <c r="BA20" s="122" t="s">
        <v>77</v>
      </c>
      <c r="BB20" s="201" t="s">
        <v>50</v>
      </c>
      <c r="BC20" s="72" t="s">
        <v>42</v>
      </c>
      <c r="BD20" s="82"/>
      <c r="BE20" s="23" t="s">
        <v>83</v>
      </c>
      <c r="BF20" s="155"/>
      <c r="BG20" s="155"/>
      <c r="BH20" s="155"/>
      <c r="BI20" s="84">
        <v>1</v>
      </c>
      <c r="BJ20" s="155"/>
      <c r="BK20" s="155"/>
      <c r="BL20" s="155"/>
      <c r="BM20" s="155"/>
      <c r="BN20" s="155"/>
      <c r="BO20" s="142">
        <v>1</v>
      </c>
      <c r="BP20" s="107"/>
      <c r="BQ20" s="47"/>
      <c r="BR20" s="1235" t="s">
        <v>243</v>
      </c>
      <c r="BS20" s="1005" t="s">
        <v>2061</v>
      </c>
      <c r="BT20" s="594" t="s">
        <v>29</v>
      </c>
      <c r="BU20" s="552">
        <f t="shared" ref="BU20:BU26" si="10">0.5*(CC20+CD20+CE20)+CF20+CH20+2*(CI20+CJ20)</f>
        <v>0</v>
      </c>
      <c r="BV20" s="552">
        <f t="shared" ref="BV20:BV26" si="11">CC20*0.5+CD20*0.5+CE20*0.5+CF20+CG20+CH20+2*(CI20+CJ20+CK20)</f>
        <v>0</v>
      </c>
      <c r="BW20" s="600"/>
      <c r="BX20" s="1897" t="s">
        <v>1873</v>
      </c>
      <c r="BY20" s="1898"/>
      <c r="BZ20" s="1898"/>
      <c r="CA20" s="1898"/>
      <c r="CB20" s="1899"/>
      <c r="CC20" s="992"/>
      <c r="CD20" s="992"/>
      <c r="CE20" s="992"/>
      <c r="CF20" s="992"/>
      <c r="CG20" s="992"/>
      <c r="CH20" s="992"/>
      <c r="CI20" s="992"/>
      <c r="CJ20" s="992"/>
      <c r="CK20" s="992"/>
      <c r="CL20" s="1236">
        <v>1</v>
      </c>
      <c r="CM20" s="989"/>
      <c r="CO20" s="237" t="s">
        <v>171</v>
      </c>
      <c r="CP20" s="117" t="s">
        <v>1038</v>
      </c>
      <c r="CQ20" s="68" t="s">
        <v>29</v>
      </c>
      <c r="CR20" s="69">
        <f t="shared" si="8"/>
        <v>1</v>
      </c>
      <c r="CS20" s="69">
        <f t="shared" si="9"/>
        <v>3</v>
      </c>
      <c r="CT20" s="73"/>
      <c r="CU20" s="23" t="s">
        <v>45</v>
      </c>
      <c r="CV20" s="172"/>
      <c r="CW20" s="904"/>
      <c r="CX20" s="905"/>
      <c r="CY20" s="172" t="s">
        <v>188</v>
      </c>
      <c r="CZ20" s="155"/>
      <c r="DA20" s="155"/>
      <c r="DB20" s="155"/>
      <c r="DC20" s="84">
        <v>1</v>
      </c>
      <c r="DD20" s="155"/>
      <c r="DE20" s="155"/>
      <c r="DF20" s="155"/>
      <c r="DG20" s="360"/>
      <c r="DH20" s="234">
        <v>1</v>
      </c>
      <c r="DI20" s="884">
        <v>1</v>
      </c>
      <c r="DJ20" s="190"/>
    </row>
    <row r="21" spans="1:114" s="36" customFormat="1" ht="380.25" customHeight="1" outlineLevel="1" thickTop="1" thickBot="1" x14ac:dyDescent="0.4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AT21" s="613"/>
      <c r="AU21" s="283" t="s">
        <v>218</v>
      </c>
      <c r="AV21" s="117" t="s">
        <v>219</v>
      </c>
      <c r="AW21" s="68" t="s">
        <v>36</v>
      </c>
      <c r="AX21" s="69">
        <f t="shared" si="2"/>
        <v>0</v>
      </c>
      <c r="AY21" s="69">
        <f t="shared" si="3"/>
        <v>0</v>
      </c>
      <c r="AZ21" s="74"/>
      <c r="BA21" s="22" t="s">
        <v>63</v>
      </c>
      <c r="BB21" s="99"/>
      <c r="BC21" s="74"/>
      <c r="BD21" s="74"/>
      <c r="BE21" s="23" t="s">
        <v>220</v>
      </c>
      <c r="BF21" s="155"/>
      <c r="BG21" s="155"/>
      <c r="BH21" s="155"/>
      <c r="BI21" s="155"/>
      <c r="BJ21" s="155"/>
      <c r="BK21" s="155"/>
      <c r="BL21" s="155"/>
      <c r="BM21" s="155"/>
      <c r="BN21" s="155"/>
      <c r="BO21" s="142">
        <v>1</v>
      </c>
      <c r="BP21" s="241"/>
      <c r="BQ21" s="47"/>
      <c r="BR21" s="299" t="s">
        <v>243</v>
      </c>
      <c r="BS21" s="178" t="s">
        <v>1037</v>
      </c>
      <c r="BT21" s="102" t="s">
        <v>29</v>
      </c>
      <c r="BU21" s="69">
        <f t="shared" si="10"/>
        <v>0</v>
      </c>
      <c r="BV21" s="69">
        <f t="shared" si="11"/>
        <v>0</v>
      </c>
      <c r="BW21" s="99"/>
      <c r="BX21" s="225" t="s">
        <v>45</v>
      </c>
      <c r="BY21" s="99"/>
      <c r="BZ21" s="99"/>
      <c r="CA21" s="99"/>
      <c r="CB21" s="909" t="s">
        <v>261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507">
        <v>1</v>
      </c>
      <c r="CM21" s="132"/>
      <c r="CO21" s="237" t="s">
        <v>171</v>
      </c>
      <c r="CP21" s="187" t="s">
        <v>1041</v>
      </c>
      <c r="CQ21" s="102" t="s">
        <v>36</v>
      </c>
      <c r="CR21" s="102">
        <f t="shared" si="8"/>
        <v>0.5</v>
      </c>
      <c r="CS21" s="102">
        <f t="shared" si="9"/>
        <v>0.5</v>
      </c>
      <c r="CT21" s="73"/>
      <c r="CU21" s="23" t="s">
        <v>45</v>
      </c>
      <c r="CV21" s="172"/>
      <c r="CW21" s="904"/>
      <c r="CX21" s="905"/>
      <c r="CY21" s="173" t="s">
        <v>1042</v>
      </c>
      <c r="CZ21" s="84">
        <v>1</v>
      </c>
      <c r="DA21" s="155"/>
      <c r="DB21" s="155"/>
      <c r="DC21" s="907"/>
      <c r="DD21" s="155"/>
      <c r="DE21" s="765"/>
      <c r="DF21" s="155"/>
      <c r="DG21" s="155"/>
      <c r="DH21" s="461"/>
      <c r="DI21" s="896">
        <v>1</v>
      </c>
      <c r="DJ21" s="28"/>
    </row>
    <row r="22" spans="1:114" s="36" customFormat="1" ht="197.4" customHeight="1" outlineLevel="1" thickTop="1" thickBot="1" x14ac:dyDescent="0.4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AT22" s="908"/>
      <c r="AU22" s="283" t="s">
        <v>218</v>
      </c>
      <c r="AV22" s="117" t="s">
        <v>1044</v>
      </c>
      <c r="AW22" s="68" t="s">
        <v>36</v>
      </c>
      <c r="AX22" s="69">
        <f t="shared" si="2"/>
        <v>2</v>
      </c>
      <c r="AY22" s="69">
        <f t="shared" si="3"/>
        <v>3</v>
      </c>
      <c r="AZ22" s="198"/>
      <c r="BA22" s="22" t="s">
        <v>45</v>
      </c>
      <c r="BB22" s="104"/>
      <c r="BC22" s="119" t="s">
        <v>42</v>
      </c>
      <c r="BD22" s="82"/>
      <c r="BE22" s="23" t="s">
        <v>129</v>
      </c>
      <c r="BF22" s="1260"/>
      <c r="BG22" s="1260"/>
      <c r="BH22" s="1260"/>
      <c r="BI22" s="820">
        <v>2</v>
      </c>
      <c r="BJ22" s="1211">
        <v>1</v>
      </c>
      <c r="BK22" s="1260"/>
      <c r="BL22" s="1260"/>
      <c r="BM22" s="1261"/>
      <c r="BN22" s="1262"/>
      <c r="BO22" s="142">
        <v>1</v>
      </c>
      <c r="BP22" s="107"/>
      <c r="BQ22" s="112"/>
      <c r="BR22" s="299" t="s">
        <v>243</v>
      </c>
      <c r="BS22" s="178" t="s">
        <v>1040</v>
      </c>
      <c r="BT22" s="102" t="s">
        <v>29</v>
      </c>
      <c r="BU22" s="69">
        <f t="shared" si="10"/>
        <v>0</v>
      </c>
      <c r="BV22" s="69">
        <f t="shared" si="11"/>
        <v>0</v>
      </c>
      <c r="BW22" s="74"/>
      <c r="BX22" s="22" t="s">
        <v>68</v>
      </c>
      <c r="BY22" s="74"/>
      <c r="BZ22" s="74"/>
      <c r="CA22" s="74"/>
      <c r="CB22" s="131" t="s">
        <v>290</v>
      </c>
      <c r="CC22" s="159"/>
      <c r="CD22" s="159"/>
      <c r="CE22" s="159"/>
      <c r="CF22" s="159"/>
      <c r="CG22" s="159"/>
      <c r="CH22" s="159"/>
      <c r="CI22" s="159"/>
      <c r="CJ22" s="159"/>
      <c r="CK22" s="159"/>
      <c r="CL22" s="350">
        <v>1</v>
      </c>
      <c r="CM22" s="132"/>
      <c r="CO22" s="237" t="s">
        <v>171</v>
      </c>
      <c r="CP22" s="117" t="s">
        <v>179</v>
      </c>
      <c r="CQ22" s="102" t="s">
        <v>36</v>
      </c>
      <c r="CR22" s="69">
        <f t="shared" si="8"/>
        <v>4</v>
      </c>
      <c r="CS22" s="69">
        <f t="shared" si="9"/>
        <v>4</v>
      </c>
      <c r="CT22" s="74"/>
      <c r="CU22" s="22" t="s">
        <v>63</v>
      </c>
      <c r="CV22" s="70"/>
      <c r="CW22" s="70"/>
      <c r="CX22" s="73"/>
      <c r="CY22" s="22" t="s">
        <v>180</v>
      </c>
      <c r="CZ22" s="160"/>
      <c r="DA22" s="160"/>
      <c r="DB22" s="155"/>
      <c r="DC22" s="160"/>
      <c r="DD22" s="160"/>
      <c r="DE22" s="160"/>
      <c r="DF22" s="84">
        <v>2</v>
      </c>
      <c r="DG22" s="160"/>
      <c r="DH22" s="160"/>
      <c r="DI22" s="142">
        <v>1</v>
      </c>
      <c r="DJ22" s="241"/>
    </row>
    <row r="23" spans="1:114" s="36" customFormat="1" ht="181.2" customHeight="1" outlineLevel="1" thickTop="1" x14ac:dyDescent="0.25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AT23" s="910"/>
      <c r="AU23" s="283" t="s">
        <v>218</v>
      </c>
      <c r="AV23" s="117" t="s">
        <v>1049</v>
      </c>
      <c r="AW23" s="68" t="s">
        <v>36</v>
      </c>
      <c r="AX23" s="69">
        <f t="shared" si="2"/>
        <v>0</v>
      </c>
      <c r="AY23" s="69">
        <f t="shared" si="3"/>
        <v>0</v>
      </c>
      <c r="AZ23" s="103"/>
      <c r="BA23" s="22" t="s">
        <v>45</v>
      </c>
      <c r="BB23" s="145"/>
      <c r="BC23" s="74"/>
      <c r="BD23" s="82"/>
      <c r="BE23" s="23" t="s">
        <v>57</v>
      </c>
      <c r="BF23" s="403"/>
      <c r="BG23" s="403"/>
      <c r="BH23" s="403"/>
      <c r="BI23" s="403"/>
      <c r="BJ23" s="403"/>
      <c r="BK23" s="403"/>
      <c r="BL23" s="403"/>
      <c r="BM23" s="403"/>
      <c r="BN23" s="403"/>
      <c r="BO23" s="142">
        <v>1</v>
      </c>
      <c r="BP23" s="107"/>
      <c r="BQ23" s="112"/>
      <c r="BR23" s="299" t="s">
        <v>243</v>
      </c>
      <c r="BS23" s="179" t="s">
        <v>2062</v>
      </c>
      <c r="BT23" s="102" t="s">
        <v>29</v>
      </c>
      <c r="BU23" s="69">
        <f t="shared" si="10"/>
        <v>1</v>
      </c>
      <c r="BV23" s="69">
        <f t="shared" si="11"/>
        <v>1</v>
      </c>
      <c r="BW23" s="82"/>
      <c r="BX23" s="22" t="s">
        <v>45</v>
      </c>
      <c r="BY23" s="911"/>
      <c r="BZ23" s="911"/>
      <c r="CA23" s="911"/>
      <c r="CB23" s="189" t="s">
        <v>1047</v>
      </c>
      <c r="CC23" s="160"/>
      <c r="CD23" s="155"/>
      <c r="CE23" s="160"/>
      <c r="CF23" s="84">
        <v>1</v>
      </c>
      <c r="CG23" s="160"/>
      <c r="CH23" s="160"/>
      <c r="CI23" s="160"/>
      <c r="CJ23" s="160"/>
      <c r="CK23" s="155"/>
      <c r="CL23" s="142">
        <v>1</v>
      </c>
      <c r="CM23" s="132"/>
      <c r="CN23" s="112"/>
      <c r="CO23" s="237" t="s">
        <v>171</v>
      </c>
      <c r="CP23" s="117" t="s">
        <v>1069</v>
      </c>
      <c r="CQ23" s="102" t="s">
        <v>36</v>
      </c>
      <c r="CR23" s="69">
        <f t="shared" si="8"/>
        <v>2</v>
      </c>
      <c r="CS23" s="69">
        <f t="shared" si="9"/>
        <v>2</v>
      </c>
      <c r="CT23" s="103"/>
      <c r="CU23" s="22" t="s">
        <v>45</v>
      </c>
      <c r="CV23" s="919"/>
      <c r="CW23" s="70"/>
      <c r="CX23" s="172"/>
      <c r="CY23" s="23" t="s">
        <v>57</v>
      </c>
      <c r="CZ23" s="155"/>
      <c r="DA23" s="155"/>
      <c r="DB23" s="155"/>
      <c r="DC23" s="155"/>
      <c r="DD23" s="155"/>
      <c r="DE23" s="155"/>
      <c r="DF23" s="84">
        <v>1</v>
      </c>
      <c r="DG23" s="155"/>
      <c r="DH23" s="155"/>
      <c r="DI23" s="142">
        <v>1</v>
      </c>
      <c r="DJ23" s="28"/>
    </row>
    <row r="24" spans="1:114" s="36" customFormat="1" ht="221.4" customHeight="1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320" t="s">
        <v>267</v>
      </c>
      <c r="AV24" s="337" t="s">
        <v>1281</v>
      </c>
      <c r="AW24" s="68" t="s">
        <v>36</v>
      </c>
      <c r="AX24" s="69">
        <f t="shared" ref="AX24:AX29" si="12">0.5*(BF24+BG24+BH24)+BI24+BK24+2*(BL24+BM24)</f>
        <v>0</v>
      </c>
      <c r="AY24" s="69">
        <f t="shared" ref="AY24:AY29" si="13">BF24*0.5+BG24*0.5+BH24*0.5+BI24+BJ24+BK24+2*(BL24+BM24+BN24)</f>
        <v>0</v>
      </c>
      <c r="AZ24" s="338"/>
      <c r="BA24" s="339" t="s">
        <v>45</v>
      </c>
      <c r="BB24" s="983"/>
      <c r="BC24" s="338"/>
      <c r="BD24" s="338"/>
      <c r="BE24" s="341" t="s">
        <v>57</v>
      </c>
      <c r="BF24" s="821"/>
      <c r="BG24" s="160"/>
      <c r="BH24" s="821"/>
      <c r="BI24" s="821"/>
      <c r="BJ24" s="302"/>
      <c r="BK24" s="821"/>
      <c r="BL24" s="821"/>
      <c r="BM24" s="821"/>
      <c r="BN24" s="821"/>
      <c r="BO24" s="346">
        <v>1</v>
      </c>
      <c r="BP24" s="22"/>
      <c r="BQ24" s="108"/>
      <c r="BR24" s="299" t="s">
        <v>243</v>
      </c>
      <c r="BS24" s="179" t="s">
        <v>1050</v>
      </c>
      <c r="BT24" s="102" t="s">
        <v>29</v>
      </c>
      <c r="BU24" s="69">
        <f t="shared" si="10"/>
        <v>0</v>
      </c>
      <c r="BV24" s="69">
        <f t="shared" si="11"/>
        <v>0</v>
      </c>
      <c r="BW24" s="82"/>
      <c r="BX24" s="22" t="s">
        <v>68</v>
      </c>
      <c r="BY24" s="362"/>
      <c r="BZ24" s="104"/>
      <c r="CA24" s="173"/>
      <c r="CB24" s="131" t="s">
        <v>1051</v>
      </c>
      <c r="CC24" s="160"/>
      <c r="CD24" s="155"/>
      <c r="CE24" s="160"/>
      <c r="CF24" s="160"/>
      <c r="CG24" s="160"/>
      <c r="CH24" s="160"/>
      <c r="CI24" s="160"/>
      <c r="CJ24" s="160"/>
      <c r="CK24" s="155"/>
      <c r="CL24" s="142">
        <v>1</v>
      </c>
      <c r="CM24" s="132"/>
      <c r="CN24" s="112"/>
      <c r="CO24" s="237" t="s">
        <v>171</v>
      </c>
      <c r="CP24" s="117" t="s">
        <v>1072</v>
      </c>
      <c r="CQ24" s="102" t="s">
        <v>36</v>
      </c>
      <c r="CR24" s="69">
        <f t="shared" si="8"/>
        <v>0</v>
      </c>
      <c r="CS24" s="69">
        <f t="shared" si="9"/>
        <v>0</v>
      </c>
      <c r="CT24" s="103"/>
      <c r="CU24" s="22" t="s">
        <v>45</v>
      </c>
      <c r="CV24" s="22"/>
      <c r="CW24" s="118"/>
      <c r="CX24" s="23"/>
      <c r="CY24" s="23" t="s">
        <v>1073</v>
      </c>
      <c r="CZ24" s="302"/>
      <c r="DA24" s="302"/>
      <c r="DB24" s="302"/>
      <c r="DC24" s="302"/>
      <c r="DD24" s="302"/>
      <c r="DE24" s="302"/>
      <c r="DF24" s="302"/>
      <c r="DG24" s="302"/>
      <c r="DH24" s="302"/>
      <c r="DI24" s="142">
        <v>1</v>
      </c>
      <c r="DJ24" s="28"/>
    </row>
    <row r="25" spans="1:114" s="36" customFormat="1" ht="240.6" customHeight="1" outlineLevel="1" x14ac:dyDescent="0.4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320" t="s">
        <v>267</v>
      </c>
      <c r="AV25" s="117" t="s">
        <v>2063</v>
      </c>
      <c r="AW25" s="68" t="s">
        <v>36</v>
      </c>
      <c r="AX25" s="69">
        <f t="shared" si="12"/>
        <v>0</v>
      </c>
      <c r="AY25" s="69">
        <f t="shared" si="13"/>
        <v>0</v>
      </c>
      <c r="AZ25" s="103"/>
      <c r="BA25" s="122" t="s">
        <v>77</v>
      </c>
      <c r="BB25" s="201" t="s">
        <v>50</v>
      </c>
      <c r="BC25" s="74"/>
      <c r="BD25" s="23"/>
      <c r="BE25" s="23" t="s">
        <v>57</v>
      </c>
      <c r="BF25" s="155"/>
      <c r="BG25" s="155"/>
      <c r="BH25" s="155"/>
      <c r="BI25" s="155"/>
      <c r="BJ25" s="155"/>
      <c r="BK25" s="155"/>
      <c r="BL25" s="155"/>
      <c r="BM25" s="155"/>
      <c r="BN25" s="155"/>
      <c r="BO25" s="142">
        <v>1</v>
      </c>
      <c r="BP25" s="22"/>
      <c r="BQ25" s="108"/>
      <c r="BR25" s="299" t="s">
        <v>243</v>
      </c>
      <c r="BS25" s="130" t="s">
        <v>1053</v>
      </c>
      <c r="BT25" s="102" t="s">
        <v>29</v>
      </c>
      <c r="BU25" s="69">
        <f t="shared" si="10"/>
        <v>0</v>
      </c>
      <c r="BV25" s="69">
        <f t="shared" si="11"/>
        <v>0</v>
      </c>
      <c r="BW25" s="74"/>
      <c r="BX25" s="22" t="s">
        <v>68</v>
      </c>
      <c r="BY25" s="74"/>
      <c r="BZ25" s="74"/>
      <c r="CA25" s="74"/>
      <c r="CB25" s="131" t="s">
        <v>193</v>
      </c>
      <c r="CC25" s="159"/>
      <c r="CD25" s="159"/>
      <c r="CE25" s="159"/>
      <c r="CF25" s="159"/>
      <c r="CG25" s="159"/>
      <c r="CH25" s="159"/>
      <c r="CI25" s="159"/>
      <c r="CJ25" s="159"/>
      <c r="CK25" s="159"/>
      <c r="CL25" s="350">
        <v>1</v>
      </c>
      <c r="CM25" s="132"/>
      <c r="CN25" s="112"/>
      <c r="CO25" s="237" t="s">
        <v>171</v>
      </c>
      <c r="CP25" s="387" t="s">
        <v>1075</v>
      </c>
      <c r="CQ25" s="102" t="s">
        <v>36</v>
      </c>
      <c r="CR25" s="69">
        <f t="shared" si="8"/>
        <v>0</v>
      </c>
      <c r="CS25" s="69">
        <f t="shared" si="9"/>
        <v>0</v>
      </c>
      <c r="CT25" s="23"/>
      <c r="CU25" s="23" t="s">
        <v>45</v>
      </c>
      <c r="CV25" s="104"/>
      <c r="CW25" s="72" t="s">
        <v>42</v>
      </c>
      <c r="CX25" s="82"/>
      <c r="CY25" s="23" t="s">
        <v>1076</v>
      </c>
      <c r="CZ25" s="155"/>
      <c r="DA25" s="155"/>
      <c r="DB25" s="155"/>
      <c r="DC25" s="155"/>
      <c r="DD25" s="155"/>
      <c r="DE25" s="155"/>
      <c r="DF25" s="155"/>
      <c r="DG25" s="155"/>
      <c r="DH25" s="155"/>
      <c r="DI25" s="142">
        <v>1</v>
      </c>
      <c r="DJ25" s="190"/>
    </row>
    <row r="26" spans="1:114" s="32" customFormat="1" ht="222.6" customHeight="1" outlineLevel="1" thickBot="1" x14ac:dyDescent="0.35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320" t="s">
        <v>267</v>
      </c>
      <c r="AV26" s="117" t="s">
        <v>2064</v>
      </c>
      <c r="AW26" s="68" t="s">
        <v>36</v>
      </c>
      <c r="AX26" s="69">
        <f t="shared" si="12"/>
        <v>0</v>
      </c>
      <c r="AY26" s="69">
        <f t="shared" si="13"/>
        <v>0</v>
      </c>
      <c r="AZ26" s="198"/>
      <c r="BA26" s="401" t="s">
        <v>77</v>
      </c>
      <c r="BB26" s="402" t="s">
        <v>50</v>
      </c>
      <c r="BC26" s="74"/>
      <c r="BD26" s="82"/>
      <c r="BE26" s="23" t="s">
        <v>57</v>
      </c>
      <c r="BF26" s="781"/>
      <c r="BG26" s="155"/>
      <c r="BH26" s="155"/>
      <c r="BI26" s="155"/>
      <c r="BJ26" s="155"/>
      <c r="BK26" s="155"/>
      <c r="BL26" s="155"/>
      <c r="BM26" s="155"/>
      <c r="BN26" s="155"/>
      <c r="BO26" s="142">
        <v>1</v>
      </c>
      <c r="BP26" s="241"/>
      <c r="BQ26" s="108"/>
      <c r="BR26" s="299" t="s">
        <v>243</v>
      </c>
      <c r="BS26" s="179" t="s">
        <v>338</v>
      </c>
      <c r="BT26" s="102" t="s">
        <v>29</v>
      </c>
      <c r="BU26" s="69">
        <f t="shared" si="10"/>
        <v>0.5</v>
      </c>
      <c r="BV26" s="69">
        <f t="shared" si="11"/>
        <v>0.5</v>
      </c>
      <c r="BW26" s="82"/>
      <c r="BX26" s="22" t="s">
        <v>68</v>
      </c>
      <c r="BY26" s="362"/>
      <c r="BZ26" s="104"/>
      <c r="CA26" s="173"/>
      <c r="CB26" s="131"/>
      <c r="CC26" s="160"/>
      <c r="CD26" s="84">
        <v>1</v>
      </c>
      <c r="CE26" s="160"/>
      <c r="CF26" s="160"/>
      <c r="CG26" s="160"/>
      <c r="CH26" s="160"/>
      <c r="CI26" s="160"/>
      <c r="CJ26" s="160"/>
      <c r="CK26" s="155"/>
      <c r="CL26" s="142">
        <v>1</v>
      </c>
      <c r="CM26" s="132"/>
      <c r="CN26" s="36"/>
      <c r="CO26" s="237" t="s">
        <v>171</v>
      </c>
      <c r="CP26" s="130" t="s">
        <v>1079</v>
      </c>
      <c r="CQ26" s="102" t="s">
        <v>36</v>
      </c>
      <c r="CR26" s="69">
        <f t="shared" si="8"/>
        <v>0</v>
      </c>
      <c r="CS26" s="69">
        <f t="shared" si="9"/>
        <v>0</v>
      </c>
      <c r="CT26" s="131"/>
      <c r="CU26" s="22" t="s">
        <v>45</v>
      </c>
      <c r="CV26" s="367"/>
      <c r="CW26" s="131"/>
      <c r="CX26" s="131"/>
      <c r="CY26" s="23" t="s">
        <v>57</v>
      </c>
      <c r="CZ26" s="314"/>
      <c r="DA26" s="314"/>
      <c r="DB26" s="314"/>
      <c r="DC26" s="314"/>
      <c r="DD26" s="314"/>
      <c r="DE26" s="314"/>
      <c r="DF26" s="314"/>
      <c r="DG26" s="314"/>
      <c r="DH26" s="314"/>
      <c r="DI26" s="896">
        <v>1</v>
      </c>
      <c r="DJ26" s="131"/>
    </row>
    <row r="27" spans="1:114" s="32" customFormat="1" ht="283.95" customHeight="1" outlineLevel="1" thickTop="1" thickBot="1" x14ac:dyDescent="0.35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320" t="s">
        <v>267</v>
      </c>
      <c r="AV27" s="117" t="s">
        <v>1282</v>
      </c>
      <c r="AW27" s="68" t="s">
        <v>36</v>
      </c>
      <c r="AX27" s="69">
        <f t="shared" si="12"/>
        <v>0</v>
      </c>
      <c r="AY27" s="69">
        <f t="shared" si="13"/>
        <v>0</v>
      </c>
      <c r="AZ27" s="103"/>
      <c r="BA27" s="22" t="s">
        <v>45</v>
      </c>
      <c r="BB27" s="118"/>
      <c r="BC27" s="74"/>
      <c r="BD27" s="173"/>
      <c r="BE27" s="173" t="s">
        <v>57</v>
      </c>
      <c r="BF27" s="155"/>
      <c r="BG27" s="155"/>
      <c r="BH27" s="155"/>
      <c r="BI27" s="155"/>
      <c r="BJ27" s="155"/>
      <c r="BK27" s="155"/>
      <c r="BL27" s="155"/>
      <c r="BM27" s="155"/>
      <c r="BN27" s="155"/>
      <c r="BO27" s="142">
        <v>1</v>
      </c>
      <c r="BP27" s="241"/>
      <c r="BQ27" s="108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 s="108"/>
      <c r="CO27" s="237" t="s">
        <v>171</v>
      </c>
      <c r="CP27" s="924" t="s">
        <v>1081</v>
      </c>
      <c r="CQ27" s="479" t="s">
        <v>36</v>
      </c>
      <c r="CR27" s="170">
        <f t="shared" si="8"/>
        <v>1</v>
      </c>
      <c r="CS27" s="170">
        <f t="shared" si="9"/>
        <v>2</v>
      </c>
      <c r="CT27" s="925"/>
      <c r="CU27" s="926" t="s">
        <v>45</v>
      </c>
      <c r="CV27" s="927"/>
      <c r="CW27" s="927"/>
      <c r="CX27" s="927"/>
      <c r="CY27" s="926" t="s">
        <v>1082</v>
      </c>
      <c r="CZ27" s="928"/>
      <c r="DA27" s="928"/>
      <c r="DB27" s="928"/>
      <c r="DC27" s="929">
        <v>1</v>
      </c>
      <c r="DD27" s="254">
        <v>1</v>
      </c>
      <c r="DE27" s="930"/>
      <c r="DF27" s="928"/>
      <c r="DG27" s="928"/>
      <c r="DH27" s="928"/>
      <c r="DI27" s="142">
        <v>1</v>
      </c>
      <c r="DJ27" s="931"/>
    </row>
    <row r="28" spans="1:114" s="32" customFormat="1" ht="190.5" customHeight="1" outlineLevel="1" thickTop="1" x14ac:dyDescent="0.4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320" t="s">
        <v>267</v>
      </c>
      <c r="AV28" s="138" t="s">
        <v>1283</v>
      </c>
      <c r="AW28" s="68" t="s">
        <v>36</v>
      </c>
      <c r="AX28" s="69">
        <f t="shared" si="12"/>
        <v>0</v>
      </c>
      <c r="AY28" s="69">
        <f t="shared" si="13"/>
        <v>0</v>
      </c>
      <c r="AZ28" s="131"/>
      <c r="BA28" s="22" t="s">
        <v>45</v>
      </c>
      <c r="BB28" s="200"/>
      <c r="BC28" s="131"/>
      <c r="BD28" s="131"/>
      <c r="BE28" s="173" t="s">
        <v>57</v>
      </c>
      <c r="BF28" s="314"/>
      <c r="BG28" s="314"/>
      <c r="BH28" s="314"/>
      <c r="BI28" s="314"/>
      <c r="BJ28" s="314"/>
      <c r="BK28" s="314"/>
      <c r="BL28" s="314"/>
      <c r="BM28" s="314"/>
      <c r="BN28" s="314"/>
      <c r="BO28" s="346">
        <v>1</v>
      </c>
      <c r="BP28" s="131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237" t="s">
        <v>171</v>
      </c>
      <c r="CP28" s="117" t="s">
        <v>2065</v>
      </c>
      <c r="CQ28" s="102" t="s">
        <v>36</v>
      </c>
      <c r="CR28" s="102">
        <f t="shared" si="8"/>
        <v>0</v>
      </c>
      <c r="CS28" s="102">
        <f t="shared" si="9"/>
        <v>0</v>
      </c>
      <c r="CT28" s="23"/>
      <c r="CU28" s="23" t="s">
        <v>63</v>
      </c>
      <c r="CV28" s="103"/>
      <c r="CW28" s="74"/>
      <c r="CX28" s="82"/>
      <c r="CY28" s="172" t="s">
        <v>57</v>
      </c>
      <c r="CZ28" s="159"/>
      <c r="DA28" s="159"/>
      <c r="DB28" s="159"/>
      <c r="DC28" s="159"/>
      <c r="DD28" s="159"/>
      <c r="DE28" s="159"/>
      <c r="DF28" s="159"/>
      <c r="DG28" s="159"/>
      <c r="DH28" s="390"/>
      <c r="DI28" s="142">
        <v>1</v>
      </c>
      <c r="DJ28" s="107"/>
    </row>
    <row r="29" spans="1:114" s="32" customFormat="1" ht="171.6" customHeight="1" outlineLevel="1" x14ac:dyDescent="0.3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320" t="s">
        <v>267</v>
      </c>
      <c r="AV29" s="117" t="s">
        <v>2066</v>
      </c>
      <c r="AW29" s="68" t="s">
        <v>36</v>
      </c>
      <c r="AX29" s="69">
        <f t="shared" si="12"/>
        <v>0</v>
      </c>
      <c r="AY29" s="69">
        <f t="shared" si="13"/>
        <v>0</v>
      </c>
      <c r="AZ29" s="103"/>
      <c r="BA29" s="122" t="s">
        <v>77</v>
      </c>
      <c r="BB29" s="402" t="s">
        <v>50</v>
      </c>
      <c r="BC29" s="74"/>
      <c r="BD29" s="23"/>
      <c r="BE29" s="23" t="s">
        <v>57</v>
      </c>
      <c r="BF29" s="155"/>
      <c r="BG29" s="155"/>
      <c r="BH29" s="155"/>
      <c r="BI29" s="155"/>
      <c r="BJ29" s="155"/>
      <c r="BK29" s="155"/>
      <c r="BL29" s="155"/>
      <c r="BM29" s="155"/>
      <c r="BN29" s="155"/>
      <c r="BO29" s="142">
        <v>1</v>
      </c>
      <c r="BP29" s="241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237" t="s">
        <v>171</v>
      </c>
      <c r="CP29" s="116" t="s">
        <v>2067</v>
      </c>
      <c r="CQ29" s="68" t="s">
        <v>36</v>
      </c>
      <c r="CR29" s="69">
        <f t="shared" si="8"/>
        <v>0</v>
      </c>
      <c r="CS29" s="69">
        <f t="shared" si="9"/>
        <v>0</v>
      </c>
      <c r="CT29" s="74"/>
      <c r="CU29" s="1263" t="s">
        <v>77</v>
      </c>
      <c r="CV29" s="1257" t="s">
        <v>50</v>
      </c>
      <c r="CW29" s="103"/>
      <c r="CX29" s="73"/>
      <c r="CY29" s="546"/>
      <c r="CZ29" s="160"/>
      <c r="DA29" s="160"/>
      <c r="DB29" s="160"/>
      <c r="DC29" s="160"/>
      <c r="DD29" s="160"/>
      <c r="DE29" s="160"/>
      <c r="DF29" s="160"/>
      <c r="DG29" s="160"/>
      <c r="DH29" s="155"/>
      <c r="DI29" s="142">
        <v>1</v>
      </c>
      <c r="DJ29" s="28"/>
    </row>
    <row r="30" spans="1:114" s="32" customFormat="1" ht="232.8" outlineLevel="1" x14ac:dyDescent="0.25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237" t="s">
        <v>171</v>
      </c>
      <c r="CP30" s="387" t="s">
        <v>1087</v>
      </c>
      <c r="CQ30" s="68" t="s">
        <v>36</v>
      </c>
      <c r="CR30" s="69">
        <f t="shared" si="8"/>
        <v>0</v>
      </c>
      <c r="CS30" s="69">
        <f t="shared" si="9"/>
        <v>0</v>
      </c>
      <c r="CT30" s="23"/>
      <c r="CU30" s="22" t="s">
        <v>45</v>
      </c>
      <c r="CV30" s="104"/>
      <c r="CW30" s="74"/>
      <c r="CX30" s="82"/>
      <c r="CY30" s="23" t="s">
        <v>57</v>
      </c>
      <c r="CZ30" s="155"/>
      <c r="DA30" s="155"/>
      <c r="DB30" s="155"/>
      <c r="DC30" s="155"/>
      <c r="DD30" s="155"/>
      <c r="DE30" s="155"/>
      <c r="DF30" s="155"/>
      <c r="DG30" s="155"/>
      <c r="DH30" s="155"/>
      <c r="DI30" s="142">
        <v>1</v>
      </c>
      <c r="DJ30" s="241"/>
    </row>
    <row r="31" spans="1:114" s="32" customFormat="1" ht="232.8" outlineLevel="1" x14ac:dyDescent="0.25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237" t="s">
        <v>171</v>
      </c>
      <c r="CP31" s="117" t="s">
        <v>1089</v>
      </c>
      <c r="CQ31" s="68" t="s">
        <v>36</v>
      </c>
      <c r="CR31" s="69">
        <f t="shared" si="8"/>
        <v>0</v>
      </c>
      <c r="CS31" s="69">
        <f t="shared" si="9"/>
        <v>0</v>
      </c>
      <c r="CT31" s="73"/>
      <c r="CU31" s="22" t="s">
        <v>45</v>
      </c>
      <c r="CV31" s="118"/>
      <c r="CW31" s="22"/>
      <c r="CX31" s="110" t="s">
        <v>13</v>
      </c>
      <c r="CY31" s="104" t="s">
        <v>91</v>
      </c>
      <c r="CZ31" s="155"/>
      <c r="DA31" s="155"/>
      <c r="DB31" s="155"/>
      <c r="DC31" s="155"/>
      <c r="DD31" s="155"/>
      <c r="DE31" s="155"/>
      <c r="DF31" s="155"/>
      <c r="DG31" s="155"/>
      <c r="DH31" s="155"/>
      <c r="DI31" s="142">
        <v>1</v>
      </c>
      <c r="DJ31" s="107"/>
    </row>
    <row r="32" spans="1:114" s="32" customFormat="1" ht="233.4" outlineLevel="1" thickBot="1" x14ac:dyDescent="0.3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914"/>
      <c r="AB32" s="914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237" t="s">
        <v>171</v>
      </c>
      <c r="CP32" s="116" t="s">
        <v>2068</v>
      </c>
      <c r="CQ32" s="102" t="s">
        <v>36</v>
      </c>
      <c r="CR32" s="69">
        <f t="shared" si="8"/>
        <v>1</v>
      </c>
      <c r="CS32" s="69">
        <f t="shared" si="9"/>
        <v>1</v>
      </c>
      <c r="CT32" s="82"/>
      <c r="CU32" s="122" t="s">
        <v>77</v>
      </c>
      <c r="CV32" s="336" t="s">
        <v>50</v>
      </c>
      <c r="CW32" s="72" t="s">
        <v>42</v>
      </c>
      <c r="CX32" s="172"/>
      <c r="CY32" s="172" t="s">
        <v>2069</v>
      </c>
      <c r="CZ32" s="160"/>
      <c r="DA32" s="160"/>
      <c r="DB32" s="160"/>
      <c r="DC32" s="84">
        <v>1</v>
      </c>
      <c r="DD32" s="330"/>
      <c r="DE32" s="160"/>
      <c r="DF32" s="160"/>
      <c r="DG32" s="160"/>
      <c r="DH32" s="160"/>
      <c r="DI32" s="142">
        <v>1</v>
      </c>
      <c r="DJ32" s="129"/>
    </row>
    <row r="33" spans="1:116" s="32" customFormat="1" ht="234" outlineLevel="1" thickTop="1" thickBot="1" x14ac:dyDescent="0.3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237" t="s">
        <v>171</v>
      </c>
      <c r="CP33" s="117" t="s">
        <v>1090</v>
      </c>
      <c r="CQ33" s="68" t="s">
        <v>36</v>
      </c>
      <c r="CR33" s="69">
        <f t="shared" si="8"/>
        <v>0</v>
      </c>
      <c r="CS33" s="69">
        <f t="shared" si="9"/>
        <v>2</v>
      </c>
      <c r="CT33" s="82"/>
      <c r="CU33" s="22" t="s">
        <v>45</v>
      </c>
      <c r="CV33" s="22"/>
      <c r="CW33" s="103"/>
      <c r="CX33" s="82"/>
      <c r="CY33" s="23" t="s">
        <v>519</v>
      </c>
      <c r="CZ33" s="155"/>
      <c r="DA33" s="155"/>
      <c r="DB33" s="144"/>
      <c r="DC33" s="155"/>
      <c r="DD33" s="155"/>
      <c r="DE33" s="155"/>
      <c r="DF33" s="155"/>
      <c r="DG33" s="360"/>
      <c r="DH33" s="86">
        <v>1</v>
      </c>
      <c r="DI33" s="884">
        <v>1</v>
      </c>
      <c r="DJ33" s="241"/>
    </row>
    <row r="34" spans="1:116" s="32" customFormat="1" ht="233.4" outlineLevel="1" thickTop="1" x14ac:dyDescent="0.25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237" t="s">
        <v>171</v>
      </c>
      <c r="CP34" s="933" t="s">
        <v>1091</v>
      </c>
      <c r="CQ34" s="102" t="s">
        <v>36</v>
      </c>
      <c r="CR34" s="102">
        <f t="shared" si="8"/>
        <v>0</v>
      </c>
      <c r="CS34" s="102">
        <f t="shared" si="9"/>
        <v>0</v>
      </c>
      <c r="CT34" s="82"/>
      <c r="CU34" s="22" t="s">
        <v>68</v>
      </c>
      <c r="CV34" s="22"/>
      <c r="CW34" s="103"/>
      <c r="CX34" s="173"/>
      <c r="CY34" s="173" t="s">
        <v>188</v>
      </c>
      <c r="CZ34" s="83"/>
      <c r="DA34" s="83"/>
      <c r="DB34" s="83"/>
      <c r="DC34" s="883"/>
      <c r="DD34" s="83"/>
      <c r="DE34" s="934"/>
      <c r="DF34" s="83"/>
      <c r="DG34" s="83"/>
      <c r="DH34" s="83"/>
      <c r="DI34" s="142">
        <v>1</v>
      </c>
      <c r="DJ34" s="107"/>
    </row>
    <row r="35" spans="1:116" s="32" customFormat="1" ht="17.399999999999999" outlineLevel="1" x14ac:dyDescent="0.25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 x14ac:dyDescent="0.3">
      <c r="A37" s="55" t="s">
        <v>30</v>
      </c>
      <c r="B37" s="56"/>
      <c r="C37" s="40" t="s">
        <v>29</v>
      </c>
      <c r="D37" s="41">
        <f ca="1">0.5*(L37+M37+N37)+O37+Q37+2*(R37+S37)</f>
        <v>1</v>
      </c>
      <c r="E37" s="42">
        <f ca="1">L37*0.5+M37*0.5+N37*0.5+O37+P37+Q37+2*(R37+S37+T37)</f>
        <v>1</v>
      </c>
      <c r="F37" s="43"/>
      <c r="G37" s="39"/>
      <c r="H37" s="43"/>
      <c r="I37" s="43"/>
      <c r="J37" s="43"/>
      <c r="K37" s="43"/>
      <c r="L37" s="44">
        <f ca="1">SUMIFS(L9:L59,C9:C59,C37)</f>
        <v>2</v>
      </c>
      <c r="M37" s="44">
        <f ca="1">SUMIFS(M9:M59,C9:C59,C37)</f>
        <v>0</v>
      </c>
      <c r="N37" s="44">
        <f ca="1">SUMIFS(N9:N59,C9:C59,C37)</f>
        <v>0</v>
      </c>
      <c r="O37" s="44">
        <f ca="1">SUMIFS(O9:O59,C9:C59,C37)</f>
        <v>0</v>
      </c>
      <c r="P37" s="44">
        <f ca="1">SUMIFS(P9:P59,C9:C59,C37)</f>
        <v>0</v>
      </c>
      <c r="Q37" s="44">
        <f ca="1">SUMIFS(Q9:Q59,C9:C59,C37)</f>
        <v>0</v>
      </c>
      <c r="R37" s="44">
        <f ca="1">SUMIFS(R9:R59,C9:C59,C37)</f>
        <v>0</v>
      </c>
      <c r="S37" s="44">
        <f ca="1">SUMIFS(S9:S59,C9:C59,C37)</f>
        <v>0</v>
      </c>
      <c r="T37" s="44">
        <f ca="1">SUMIFS(T9:T59,C9:C59,C37)</f>
        <v>0</v>
      </c>
      <c r="U37" s="45"/>
      <c r="V37" s="46">
        <f>SUM(U9:U58)</f>
        <v>1</v>
      </c>
      <c r="W37" s="29"/>
      <c r="X37" s="55" t="s">
        <v>30</v>
      </c>
      <c r="Y37" s="915" t="s">
        <v>1057</v>
      </c>
      <c r="Z37" s="40" t="s">
        <v>29</v>
      </c>
      <c r="AA37" s="41">
        <f t="shared" ref="AA37:AA45" si="14">0.5*(AI37+AJ37+AK37)+AL37+AN37+2*(AO37+AP37)</f>
        <v>14.5</v>
      </c>
      <c r="AB37" s="42">
        <f t="shared" ref="AB37:AB45" si="15">AI37*0.5+AJ37*0.5+AK37*0.5+AL37+AM37+AN37+2*(AO37+AP37+AQ37)</f>
        <v>22.5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10</v>
      </c>
      <c r="AK37" s="44">
        <f>SUMIFS(AK39:AK60,Z39:Z60,Z37)</f>
        <v>1</v>
      </c>
      <c r="AL37" s="44">
        <f>SUMIFS(AL39:AL60,Z39:Z60,Z37)</f>
        <v>4</v>
      </c>
      <c r="AM37" s="44">
        <f>SUMIFS(AM39:AM60,Z39:Z60,Z37)</f>
        <v>4</v>
      </c>
      <c r="AN37" s="44">
        <f>SUMIFS(AN39:AN60,Z39:Z60,Z37)</f>
        <v>1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14.5</v>
      </c>
      <c r="AT37" s="29"/>
      <c r="AU37" s="38" t="s">
        <v>1933</v>
      </c>
      <c r="AV37" s="1325"/>
      <c r="AW37" s="40" t="s">
        <v>29</v>
      </c>
      <c r="AX37" s="41">
        <f t="shared" ref="AX37:AX44" si="16">0.5*(BF37+BG37+BH37)+BI37+BK37+2*(BL37+BM37)</f>
        <v>9</v>
      </c>
      <c r="AY37" s="42">
        <f t="shared" ref="AY37:AY44" si="17">BF37*0.5+BG37*0.5+BH37*0.5+BI37+BJ37+BK37+2*(BL37+BM37+BN37)</f>
        <v>14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4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SUM(BO39:BO47)</f>
        <v>6</v>
      </c>
      <c r="BR37" s="55" t="s">
        <v>1584</v>
      </c>
      <c r="BS37" s="56" t="s">
        <v>28</v>
      </c>
      <c r="BT37" s="40" t="s">
        <v>29</v>
      </c>
      <c r="BU37" s="41">
        <f ca="1">0.5*(CC37+CD37+CE37)+CF37+CH37+2*(CI37+CJ37)</f>
        <v>5</v>
      </c>
      <c r="BV37" s="42">
        <f ca="1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SUM(CL39:CL40)</f>
        <v>7</v>
      </c>
      <c r="CN37" s="32"/>
      <c r="CO37" s="55" t="s">
        <v>150</v>
      </c>
      <c r="CP37" s="51"/>
      <c r="CQ37" s="40" t="s">
        <v>29</v>
      </c>
      <c r="CR37" s="41" t="e">
        <f t="shared" ref="CR37:CR40" si="18">0.5*(CZ37+DA37+DB37)+DC37+DE37+2*(DF37+DG37)</f>
        <v>#REF!</v>
      </c>
      <c r="CS37" s="42" t="e">
        <f t="shared" ref="CS37:CS40" si="19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>
        <f>SUM(DI8:DI38)</f>
        <v>27</v>
      </c>
    </row>
    <row r="38" spans="1:116" ht="33.6" thickBot="1" x14ac:dyDescent="0.35">
      <c r="A38" s="55" t="s">
        <v>2070</v>
      </c>
      <c r="B38" s="63"/>
      <c r="C38" s="578" t="s">
        <v>36</v>
      </c>
      <c r="D38" s="579">
        <f ca="1">0.5*(L38+M38+N38)+O38+Q38+2*(R38+S38)</f>
        <v>0</v>
      </c>
      <c r="E38" s="580">
        <f ca="1">L38*0.5+M38*0.5+N38*0.5+O38+P38+Q38+2*(R38+S38+T38)</f>
        <v>0</v>
      </c>
      <c r="F38" s="63"/>
      <c r="G38" s="63"/>
      <c r="H38" s="63"/>
      <c r="I38" s="63"/>
      <c r="J38" s="63"/>
      <c r="K38" s="63"/>
      <c r="L38" s="60">
        <f ca="1">SUMIFS(L9:L59,C9:C59,C38)</f>
        <v>0</v>
      </c>
      <c r="M38" s="60">
        <f ca="1">SUMIFS(M9:M59,C9:C59,C38)</f>
        <v>0</v>
      </c>
      <c r="N38" s="60">
        <f ca="1">SUMIFS(N9:N59,C9:C59,C38)</f>
        <v>0</v>
      </c>
      <c r="O38" s="60">
        <f ca="1">SUMIFS(O9:O59,C9:C59,C38)</f>
        <v>0</v>
      </c>
      <c r="P38" s="60">
        <f ca="1">SUMIFS(P9:P59,C9:C59,C38)</f>
        <v>0</v>
      </c>
      <c r="Q38" s="60">
        <f ca="1">SUMIFS(Q9:Q59,C9:C59,C38)</f>
        <v>0</v>
      </c>
      <c r="R38" s="60">
        <f ca="1">SUMIFS(R9:R59,C9:C59,C38)</f>
        <v>0</v>
      </c>
      <c r="S38" s="44">
        <f ca="1">SUMIFS(S9:S59,C9:C59,C38)</f>
        <v>0</v>
      </c>
      <c r="T38" s="44">
        <f ca="1">SUMIFS(T9:T59,C9:C59,C38)</f>
        <v>0</v>
      </c>
      <c r="U38" s="45"/>
      <c r="V38" s="46"/>
      <c r="W38" s="29"/>
      <c r="X38" s="55" t="s">
        <v>37</v>
      </c>
      <c r="Y38" s="916"/>
      <c r="Z38" s="40" t="s">
        <v>36</v>
      </c>
      <c r="AA38" s="41">
        <f t="shared" si="14"/>
        <v>0</v>
      </c>
      <c r="AB38" s="42">
        <f t="shared" si="15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38" t="s">
        <v>153</v>
      </c>
      <c r="AV38" s="916"/>
      <c r="AW38" s="40" t="s">
        <v>36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55" t="s">
        <v>497</v>
      </c>
      <c r="BS38" s="701"/>
      <c r="BT38" s="578" t="s">
        <v>36</v>
      </c>
      <c r="BU38" s="579">
        <f ca="1">0.5*(CC38+CD38+CE38)+CF38+CH38+2*(CI38+CJ38)</f>
        <v>0</v>
      </c>
      <c r="BV38" s="580">
        <f ca="1">CC38*0.5+CD38*0.5+CE38*0.5+CF38+CG38+CH38+2*(CI38+CJ38+CK38)</f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154</v>
      </c>
      <c r="CP38" s="701"/>
      <c r="CQ38" s="40" t="s">
        <v>36</v>
      </c>
      <c r="CR38" s="41" t="e">
        <f t="shared" si="18"/>
        <v>#REF!</v>
      </c>
      <c r="CS38" s="42" t="e">
        <f t="shared" si="19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167.4" outlineLevel="1" thickTop="1" thickBot="1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 s="108"/>
      <c r="X39" s="231" t="s">
        <v>160</v>
      </c>
      <c r="Y39" s="328" t="s">
        <v>1059</v>
      </c>
      <c r="Z39" s="68" t="s">
        <v>29</v>
      </c>
      <c r="AA39" s="69">
        <f t="shared" si="14"/>
        <v>0.5</v>
      </c>
      <c r="AB39" s="69">
        <f t="shared" si="15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1061</v>
      </c>
      <c r="AV39" s="80" t="s">
        <v>1062</v>
      </c>
      <c r="AW39" s="68" t="s">
        <v>29</v>
      </c>
      <c r="AX39" s="69">
        <f t="shared" si="16"/>
        <v>1</v>
      </c>
      <c r="AY39" s="69">
        <f t="shared" si="17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229"/>
      <c r="BG39" s="229"/>
      <c r="BH39" s="229"/>
      <c r="BI39" s="240">
        <v>1</v>
      </c>
      <c r="BJ39" s="234">
        <v>1</v>
      </c>
      <c r="BK39" s="229"/>
      <c r="BL39" s="229"/>
      <c r="BM39" s="229"/>
      <c r="BN39" s="229"/>
      <c r="BO39" s="507">
        <v>1</v>
      </c>
      <c r="BP39" s="546"/>
      <c r="BQ39" s="108"/>
      <c r="BR39" s="509" t="s">
        <v>38</v>
      </c>
      <c r="BS39" s="510" t="s">
        <v>39</v>
      </c>
      <c r="BT39" s="68" t="s">
        <v>29</v>
      </c>
      <c r="BU39" s="69">
        <f>0.5*(CC39+CD39+CE39)+CF39+CH39+2*(CI39+CJ39)</f>
        <v>0</v>
      </c>
      <c r="BV39" s="69">
        <f>CC39*0.5+CD39*0.5+CE39*0.5+CF39+CG39+CH39+2*(CI39+CJ39+CK39)</f>
        <v>0</v>
      </c>
      <c r="BW39" s="70"/>
      <c r="BX39" s="22" t="s">
        <v>40</v>
      </c>
      <c r="BY39" s="71" t="s">
        <v>41</v>
      </c>
      <c r="BZ39" s="72" t="s">
        <v>42</v>
      </c>
      <c r="CA39" s="73"/>
      <c r="CB39" s="74"/>
      <c r="CC39" s="75"/>
      <c r="CD39" s="23"/>
      <c r="CE39" s="23"/>
      <c r="CF39" s="23"/>
      <c r="CG39" s="23"/>
      <c r="CH39" s="23"/>
      <c r="CI39" s="23"/>
      <c r="CJ39" s="23"/>
      <c r="CK39" s="23"/>
      <c r="CL39" s="76">
        <v>7</v>
      </c>
      <c r="CM39" s="77"/>
      <c r="CN39" s="108"/>
      <c r="CO39" s="97" t="s">
        <v>52</v>
      </c>
      <c r="CP39" s="1193" t="s">
        <v>2071</v>
      </c>
      <c r="CQ39" s="594" t="s">
        <v>29</v>
      </c>
      <c r="CR39" s="552">
        <f t="shared" si="18"/>
        <v>1</v>
      </c>
      <c r="CS39" s="552">
        <f t="shared" si="19"/>
        <v>1</v>
      </c>
      <c r="CT39" s="597"/>
      <c r="CU39" s="1156" t="s">
        <v>106</v>
      </c>
      <c r="CV39" s="1156"/>
      <c r="CW39" s="597"/>
      <c r="CX39" s="1342" t="s">
        <v>13</v>
      </c>
      <c r="CY39" s="602"/>
      <c r="CZ39" s="992"/>
      <c r="DA39" s="992"/>
      <c r="DB39" s="992"/>
      <c r="DC39" s="595">
        <v>1</v>
      </c>
      <c r="DD39" s="1002"/>
      <c r="DE39" s="992"/>
      <c r="DF39" s="1002"/>
      <c r="DG39" s="992"/>
      <c r="DH39" s="1343"/>
      <c r="DI39" s="584">
        <v>1</v>
      </c>
      <c r="DJ39" s="546"/>
    </row>
    <row r="40" spans="1:116" ht="133.80000000000001" outlineLevel="1" thickTop="1" thickBot="1" x14ac:dyDescent="0.35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231" t="s">
        <v>160</v>
      </c>
      <c r="Y40" s="117" t="s">
        <v>1064</v>
      </c>
      <c r="Z40" s="68" t="s">
        <v>29</v>
      </c>
      <c r="AA40" s="69">
        <f t="shared" si="14"/>
        <v>0.5</v>
      </c>
      <c r="AB40" s="69">
        <f t="shared" si="15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1061</v>
      </c>
      <c r="AV40" s="1059" t="s">
        <v>1065</v>
      </c>
      <c r="AW40" s="68" t="s">
        <v>29</v>
      </c>
      <c r="AX40" s="69">
        <f t="shared" si="16"/>
        <v>1</v>
      </c>
      <c r="AY40" s="69">
        <f t="shared" si="17"/>
        <v>1</v>
      </c>
      <c r="AZ40" s="447"/>
      <c r="BA40" s="22" t="s">
        <v>45</v>
      </c>
      <c r="BB40" s="70"/>
      <c r="BC40" s="504" t="s">
        <v>42</v>
      </c>
      <c r="BD40" s="173"/>
      <c r="BE40" s="173" t="s">
        <v>1066</v>
      </c>
      <c r="BF40" s="266"/>
      <c r="BG40" s="266"/>
      <c r="BH40" s="266"/>
      <c r="BI40" s="234">
        <v>1</v>
      </c>
      <c r="BJ40" s="266"/>
      <c r="BK40" s="266"/>
      <c r="BL40" s="266"/>
      <c r="BM40" s="266"/>
      <c r="BN40" s="266"/>
      <c r="BO40" s="513">
        <v>1</v>
      </c>
      <c r="BP40" s="546"/>
      <c r="BQ40" s="108"/>
      <c r="BR40" s="108"/>
      <c r="BS40" s="108"/>
      <c r="BT40" s="108"/>
      <c r="BU40" s="108"/>
      <c r="BV40" s="108"/>
      <c r="BW40" s="108"/>
      <c r="BX40" s="108"/>
      <c r="BY40" s="108"/>
      <c r="BZ40" s="108"/>
      <c r="CA40" s="108"/>
      <c r="CB40" s="108"/>
      <c r="CC40" s="108"/>
      <c r="CD40" s="108"/>
      <c r="CE40" s="108"/>
      <c r="CF40" s="108"/>
      <c r="CG40" s="108"/>
      <c r="CH40" s="108"/>
      <c r="CI40" s="108"/>
      <c r="CJ40" s="108"/>
      <c r="CK40" s="108"/>
      <c r="CL40" s="108"/>
      <c r="CM40" s="108"/>
      <c r="CN40" s="108"/>
      <c r="CO40" s="1066" t="s">
        <v>1403</v>
      </c>
      <c r="CP40" s="114" t="s">
        <v>2072</v>
      </c>
      <c r="CQ40" s="102" t="s">
        <v>29</v>
      </c>
      <c r="CR40" s="69">
        <f t="shared" si="18"/>
        <v>5</v>
      </c>
      <c r="CS40" s="69">
        <f t="shared" si="19"/>
        <v>5</v>
      </c>
      <c r="CT40" s="1749" t="s">
        <v>2073</v>
      </c>
      <c r="CU40" s="1845"/>
      <c r="CV40" s="1845"/>
      <c r="CW40" s="1845"/>
      <c r="CX40" s="1845"/>
      <c r="CY40" s="1846"/>
      <c r="CZ40" s="155"/>
      <c r="DA40" s="155"/>
      <c r="DB40" s="155"/>
      <c r="DC40" s="84">
        <v>5</v>
      </c>
      <c r="DD40" s="155"/>
      <c r="DE40" s="155"/>
      <c r="DF40" s="144"/>
      <c r="DG40" s="360"/>
      <c r="DH40" s="192"/>
      <c r="DI40" s="156">
        <v>1</v>
      </c>
      <c r="DJ40" s="77"/>
    </row>
    <row r="41" spans="1:116" ht="225.75" customHeight="1" outlineLevel="1" thickTop="1" thickBot="1" x14ac:dyDescent="0.35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231" t="s">
        <v>160</v>
      </c>
      <c r="Y41" s="117" t="s">
        <v>1070</v>
      </c>
      <c r="Z41" s="68" t="s">
        <v>29</v>
      </c>
      <c r="AA41" s="69">
        <f t="shared" si="14"/>
        <v>0</v>
      </c>
      <c r="AB41" s="69">
        <f t="shared" si="15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500</v>
      </c>
      <c r="AV41" s="80" t="s">
        <v>2074</v>
      </c>
      <c r="AW41" s="68" t="s">
        <v>29</v>
      </c>
      <c r="AX41" s="69">
        <f t="shared" si="16"/>
        <v>7</v>
      </c>
      <c r="AY41" s="69">
        <f t="shared" si="17"/>
        <v>8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266"/>
      <c r="BG41" s="266"/>
      <c r="BH41" s="266"/>
      <c r="BI41" s="252">
        <v>1</v>
      </c>
      <c r="BJ41" s="86">
        <v>1</v>
      </c>
      <c r="BK41" s="266"/>
      <c r="BL41" s="252">
        <v>3</v>
      </c>
      <c r="BM41" s="266"/>
      <c r="BN41" s="266"/>
      <c r="BO41" s="507">
        <v>1</v>
      </c>
      <c r="BP41" s="546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6" ht="266.39999999999998" customHeight="1" outlineLevel="1" thickTop="1" thickBot="1" x14ac:dyDescent="0.3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14"/>
        <v>0.5</v>
      </c>
      <c r="AB42" s="69">
        <f t="shared" si="15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500</v>
      </c>
      <c r="AV42" s="80" t="s">
        <v>2075</v>
      </c>
      <c r="AW42" s="68" t="s">
        <v>29</v>
      </c>
      <c r="AX42" s="69">
        <f t="shared" si="16"/>
        <v>2</v>
      </c>
      <c r="AY42" s="69">
        <f t="shared" si="17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249"/>
      <c r="BG42" s="249"/>
      <c r="BH42" s="249"/>
      <c r="BI42" s="249"/>
      <c r="BJ42" s="249"/>
      <c r="BK42" s="249"/>
      <c r="BL42" s="240">
        <v>1</v>
      </c>
      <c r="BM42" s="249"/>
      <c r="BN42" s="249"/>
      <c r="BO42" s="513">
        <v>1</v>
      </c>
      <c r="BP42" s="546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 s="108"/>
      <c r="DL42" s="108"/>
    </row>
    <row r="43" spans="1:116" ht="178.8" outlineLevel="1" thickTop="1" thickBot="1" x14ac:dyDescent="0.3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14"/>
        <v>0</v>
      </c>
      <c r="AB43" s="69">
        <f t="shared" si="15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521" t="s">
        <v>517</v>
      </c>
      <c r="AV43" s="816" t="s">
        <v>518</v>
      </c>
      <c r="AW43" s="68" t="s">
        <v>29</v>
      </c>
      <c r="AX43" s="69">
        <f t="shared" si="16"/>
        <v>0</v>
      </c>
      <c r="AY43" s="69">
        <f t="shared" si="17"/>
        <v>4</v>
      </c>
      <c r="AZ43" s="131"/>
      <c r="BA43" s="225" t="s">
        <v>63</v>
      </c>
      <c r="BB43" s="131"/>
      <c r="BC43" s="131"/>
      <c r="BD43" s="131"/>
      <c r="BE43" s="131" t="s">
        <v>519</v>
      </c>
      <c r="BF43" s="223"/>
      <c r="BG43" s="223"/>
      <c r="BH43" s="223"/>
      <c r="BI43" s="223"/>
      <c r="BJ43" s="223"/>
      <c r="BK43" s="223"/>
      <c r="BL43" s="223"/>
      <c r="BM43" s="223"/>
      <c r="BN43" s="86">
        <v>2</v>
      </c>
      <c r="BO43" s="408">
        <v>1</v>
      </c>
      <c r="BP43" s="131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 s="108"/>
      <c r="DL43" s="108"/>
    </row>
    <row r="44" spans="1:116" ht="230.4" customHeight="1" outlineLevel="1" thickTop="1" thickBot="1" x14ac:dyDescent="0.3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14"/>
        <v>1</v>
      </c>
      <c r="AB44" s="148">
        <f t="shared" si="15"/>
        <v>2</v>
      </c>
      <c r="AC44" s="393"/>
      <c r="AD44" s="225" t="s">
        <v>68</v>
      </c>
      <c r="AE44" s="268"/>
      <c r="AF44" s="393"/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269" t="s">
        <v>206</v>
      </c>
      <c r="AV44" s="116" t="s">
        <v>2076</v>
      </c>
      <c r="AW44" s="102" t="s">
        <v>29</v>
      </c>
      <c r="AX44" s="69">
        <f t="shared" si="16"/>
        <v>0</v>
      </c>
      <c r="AY44" s="69">
        <f t="shared" si="17"/>
        <v>0</v>
      </c>
      <c r="AZ44" s="82"/>
      <c r="BA44" s="22" t="s">
        <v>68</v>
      </c>
      <c r="BB44" s="747"/>
      <c r="BC44" s="72" t="s">
        <v>42</v>
      </c>
      <c r="BD44" s="23"/>
      <c r="BE44" s="23" t="s">
        <v>2077</v>
      </c>
      <c r="BF44" s="155"/>
      <c r="BG44" s="155"/>
      <c r="BH44" s="155"/>
      <c r="BI44" s="155"/>
      <c r="BJ44" s="155"/>
      <c r="BK44" s="155"/>
      <c r="BL44" s="155"/>
      <c r="BM44" s="155"/>
      <c r="BN44" s="155"/>
      <c r="BO44" s="76">
        <v>1</v>
      </c>
      <c r="BP44" s="28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 s="108"/>
      <c r="DL44" s="108"/>
    </row>
    <row r="45" spans="1:116" ht="231" customHeight="1" outlineLevel="1" thickTop="1" thickBot="1" x14ac:dyDescent="0.3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14"/>
        <v>1</v>
      </c>
      <c r="AB45" s="69">
        <f t="shared" si="15"/>
        <v>2</v>
      </c>
      <c r="AC45" s="392"/>
      <c r="AD45" s="225" t="s">
        <v>68</v>
      </c>
      <c r="AE45" s="467"/>
      <c r="AF45" s="394"/>
      <c r="AG45" s="395"/>
      <c r="AH45" s="268" t="s">
        <v>1086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 s="3"/>
    </row>
    <row r="46" spans="1:116" ht="228.6" customHeight="1" outlineLevel="1" thickTop="1" thickBot="1" x14ac:dyDescent="0.45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70" t="s">
        <v>208</v>
      </c>
      <c r="Y46" s="178" t="s">
        <v>1220</v>
      </c>
      <c r="Z46" s="102" t="s">
        <v>29</v>
      </c>
      <c r="AA46" s="102">
        <f>0.5*(AI46+AJ46+AK46)+AL46+AN46+2*(AO46+AP46)</f>
        <v>0</v>
      </c>
      <c r="AB46" s="102">
        <f t="shared" ref="AB46:AB53" si="20">AI46*0.5+AJ46*0.5+AK46*0.5+AL46+AM46+AN46+2*(AO46+AP46+AQ46)</f>
        <v>0</v>
      </c>
      <c r="AC46" s="99"/>
      <c r="AD46" s="22" t="s">
        <v>45</v>
      </c>
      <c r="AE46" s="367"/>
      <c r="AF46" s="99"/>
      <c r="AG46" s="99"/>
      <c r="AH46" s="23" t="s">
        <v>166</v>
      </c>
      <c r="AI46" s="159"/>
      <c r="AJ46" s="159"/>
      <c r="AK46" s="159"/>
      <c r="AL46" s="159"/>
      <c r="AM46" s="159"/>
      <c r="AN46" s="159"/>
      <c r="AO46" s="159"/>
      <c r="AP46" s="159"/>
      <c r="AQ46" s="159"/>
      <c r="AR46" s="142">
        <v>1</v>
      </c>
      <c r="AS46" s="99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 s="3"/>
    </row>
    <row r="47" spans="1:116" ht="321" customHeight="1" outlineLevel="1" thickTop="1" thickBot="1" x14ac:dyDescent="0.35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70" t="s">
        <v>208</v>
      </c>
      <c r="Y47" s="179" t="s">
        <v>1226</v>
      </c>
      <c r="Z47" s="102" t="s">
        <v>29</v>
      </c>
      <c r="AA47" s="102">
        <f>0.5*(AI47+AJ47+AK47)+AM47+AN47+2*(AO47+AP47)</f>
        <v>2</v>
      </c>
      <c r="AB47" s="102">
        <f t="shared" si="20"/>
        <v>2</v>
      </c>
      <c r="AC47" s="171"/>
      <c r="AD47" s="22" t="s">
        <v>68</v>
      </c>
      <c r="AE47" s="172"/>
      <c r="AF47" s="104"/>
      <c r="AG47" s="27"/>
      <c r="AH47" s="23" t="s">
        <v>452</v>
      </c>
      <c r="AI47" s="169"/>
      <c r="AJ47" s="128">
        <v>2</v>
      </c>
      <c r="AK47" s="83"/>
      <c r="AL47" s="83"/>
      <c r="AM47" s="86">
        <v>1</v>
      </c>
      <c r="AN47" s="169"/>
      <c r="AO47" s="169"/>
      <c r="AP47" s="169"/>
      <c r="AQ47" s="155"/>
      <c r="AR47" s="346">
        <v>1</v>
      </c>
      <c r="AS47" s="431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3"/>
    </row>
    <row r="48" spans="1:116" ht="155.4" outlineLevel="1" thickTop="1" thickBot="1" x14ac:dyDescent="0.35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79" t="s">
        <v>2079</v>
      </c>
      <c r="Z48" s="102" t="s">
        <v>29</v>
      </c>
      <c r="AA48" s="102">
        <f t="shared" ref="AA48:AA53" si="21">0.5*(AI48+AJ48+AK48)+AL48+AN48+2*(AO48+AP48)</f>
        <v>0</v>
      </c>
      <c r="AB48" s="102">
        <f t="shared" si="20"/>
        <v>0</v>
      </c>
      <c r="AC48" s="244"/>
      <c r="AD48" s="225" t="s">
        <v>182</v>
      </c>
      <c r="AE48" s="245"/>
      <c r="AF48" s="246"/>
      <c r="AG48" s="222"/>
      <c r="AH48" s="140" t="s">
        <v>3</v>
      </c>
      <c r="AI48" s="131"/>
      <c r="AJ48" s="705"/>
      <c r="AK48" s="131"/>
      <c r="AL48" s="131"/>
      <c r="AM48" s="268"/>
      <c r="AN48" s="131"/>
      <c r="AO48" s="131"/>
      <c r="AP48" s="131"/>
      <c r="AQ48" s="131"/>
      <c r="AR48" s="100">
        <v>0.5</v>
      </c>
      <c r="AS48" s="99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3"/>
    </row>
    <row r="49" spans="1:115" ht="271.2" customHeight="1" outlineLevel="1" thickTop="1" thickBot="1" x14ac:dyDescent="0.3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39" t="s">
        <v>173</v>
      </c>
      <c r="Y49" s="177" t="s">
        <v>174</v>
      </c>
      <c r="Z49" s="102" t="s">
        <v>29</v>
      </c>
      <c r="AA49" s="102">
        <f t="shared" si="21"/>
        <v>2.5</v>
      </c>
      <c r="AB49" s="102">
        <f t="shared" si="20"/>
        <v>2.5</v>
      </c>
      <c r="AC49" s="225"/>
      <c r="AD49" s="225" t="s">
        <v>68</v>
      </c>
      <c r="AE49" s="225"/>
      <c r="AF49" s="225"/>
      <c r="AG49" s="74"/>
      <c r="AH49" s="131"/>
      <c r="AI49" s="262"/>
      <c r="AJ49" s="86">
        <v>1</v>
      </c>
      <c r="AK49" s="263"/>
      <c r="AL49" s="276">
        <v>2</v>
      </c>
      <c r="AM49" s="131"/>
      <c r="AN49" s="131"/>
      <c r="AO49" s="131"/>
      <c r="AP49" s="131"/>
      <c r="AQ49" s="131"/>
      <c r="AR49" s="100">
        <v>1</v>
      </c>
      <c r="AS49" s="99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3"/>
    </row>
    <row r="50" spans="1:115" ht="204" customHeight="1" outlineLevel="1" thickTop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239" t="s">
        <v>173</v>
      </c>
      <c r="Y50" s="138" t="s">
        <v>481</v>
      </c>
      <c r="Z50" s="102" t="s">
        <v>29</v>
      </c>
      <c r="AA50" s="102">
        <f t="shared" si="21"/>
        <v>0</v>
      </c>
      <c r="AB50" s="102">
        <f t="shared" si="20"/>
        <v>0</v>
      </c>
      <c r="AC50" s="171"/>
      <c r="AD50" s="22" t="s">
        <v>63</v>
      </c>
      <c r="AE50" s="172"/>
      <c r="AF50" s="74"/>
      <c r="AG50" s="82"/>
      <c r="AH50" s="23" t="s">
        <v>166</v>
      </c>
      <c r="AI50" s="169"/>
      <c r="AJ50" s="169"/>
      <c r="AK50" s="169"/>
      <c r="AL50" s="169"/>
      <c r="AM50" s="169"/>
      <c r="AN50" s="169"/>
      <c r="AO50" s="169"/>
      <c r="AP50" s="169"/>
      <c r="AQ50" s="155"/>
      <c r="AR50" s="346">
        <v>1</v>
      </c>
      <c r="AS50" s="431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 s="3"/>
    </row>
    <row r="51" spans="1:115" ht="204" customHeight="1" outlineLevel="1" x14ac:dyDescent="0.4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239" t="s">
        <v>173</v>
      </c>
      <c r="Y51" s="178" t="s">
        <v>1234</v>
      </c>
      <c r="Z51" s="102" t="s">
        <v>29</v>
      </c>
      <c r="AA51" s="102">
        <f t="shared" si="21"/>
        <v>0</v>
      </c>
      <c r="AB51" s="102">
        <f t="shared" si="20"/>
        <v>0</v>
      </c>
      <c r="AC51" s="99"/>
      <c r="AD51" s="22" t="s">
        <v>45</v>
      </c>
      <c r="AE51" s="367"/>
      <c r="AF51" s="99"/>
      <c r="AG51" s="99"/>
      <c r="AH51" s="23" t="s">
        <v>166</v>
      </c>
      <c r="AI51" s="159"/>
      <c r="AJ51" s="159"/>
      <c r="AK51" s="159"/>
      <c r="AL51" s="159"/>
      <c r="AM51" s="159"/>
      <c r="AN51" s="159"/>
      <c r="AO51" s="159"/>
      <c r="AP51" s="159"/>
      <c r="AQ51" s="159"/>
      <c r="AR51" s="142">
        <v>1</v>
      </c>
      <c r="AS51" s="431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 s="3"/>
    </row>
    <row r="52" spans="1:115" ht="204" customHeight="1" outlineLevel="1" x14ac:dyDescent="0.4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239" t="s">
        <v>173</v>
      </c>
      <c r="Y52" s="278" t="s">
        <v>1239</v>
      </c>
      <c r="Z52" s="102" t="s">
        <v>29</v>
      </c>
      <c r="AA52" s="102">
        <f t="shared" si="21"/>
        <v>0</v>
      </c>
      <c r="AB52" s="102">
        <f t="shared" si="20"/>
        <v>0</v>
      </c>
      <c r="AC52" s="99"/>
      <c r="AD52" s="22" t="s">
        <v>45</v>
      </c>
      <c r="AE52" s="367"/>
      <c r="AF52" s="99"/>
      <c r="AG52" s="99"/>
      <c r="AH52" s="23" t="s">
        <v>166</v>
      </c>
      <c r="AI52" s="159"/>
      <c r="AJ52" s="159"/>
      <c r="AK52" s="159"/>
      <c r="AL52" s="159"/>
      <c r="AM52" s="159"/>
      <c r="AN52" s="159"/>
      <c r="AO52" s="159"/>
      <c r="AP52" s="159"/>
      <c r="AQ52" s="159"/>
      <c r="AR52" s="142">
        <v>1</v>
      </c>
      <c r="AS52" s="431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3"/>
    </row>
    <row r="53" spans="1:115" ht="204" customHeight="1" outlineLevel="1" x14ac:dyDescent="0.4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415" t="s">
        <v>380</v>
      </c>
      <c r="Y53" s="496" t="s">
        <v>492</v>
      </c>
      <c r="Z53" s="102" t="s">
        <v>29</v>
      </c>
      <c r="AA53" s="102">
        <f t="shared" si="21"/>
        <v>0</v>
      </c>
      <c r="AB53" s="102">
        <f t="shared" si="20"/>
        <v>0</v>
      </c>
      <c r="AC53" s="351"/>
      <c r="AD53" s="22" t="s">
        <v>68</v>
      </c>
      <c r="AE53" s="172"/>
      <c r="AF53" s="72" t="s">
        <v>42</v>
      </c>
      <c r="AG53" s="82"/>
      <c r="AH53" s="23" t="s">
        <v>493</v>
      </c>
      <c r="AI53" s="120"/>
      <c r="AJ53" s="120"/>
      <c r="AK53" s="120"/>
      <c r="AL53" s="120"/>
      <c r="AM53" s="120"/>
      <c r="AN53" s="120"/>
      <c r="AO53" s="120"/>
      <c r="AP53" s="120"/>
      <c r="AQ53" s="120"/>
      <c r="AR53" s="76">
        <v>1</v>
      </c>
      <c r="AS53" s="77"/>
      <c r="AT53" s="108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3"/>
    </row>
    <row r="54" spans="1:115" ht="204" customHeight="1" outlineLevel="1" x14ac:dyDescent="0.3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 s="108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3"/>
    </row>
    <row r="55" spans="1:115" ht="204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 s="108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5" ht="204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5" ht="204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5" ht="17.399999999999999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399999999999999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 x14ac:dyDescent="0.3">
      <c r="A60" s="55" t="s">
        <v>143</v>
      </c>
      <c r="B60" s="56" t="s">
        <v>235</v>
      </c>
      <c r="C60" s="40" t="s">
        <v>29</v>
      </c>
      <c r="D60" s="41">
        <f t="shared" ref="D60:D73" si="22">0.5*(L60+M60+N60)+O60+Q60+2*(R60+S60)</f>
        <v>10</v>
      </c>
      <c r="E60" s="42">
        <f t="shared" ref="E60:E73" si="23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SUMIFS(L62:L84,C62:C84,C60)</f>
        <v>0</v>
      </c>
      <c r="M60" s="44">
        <f>SUMIFS(M62:M84,C62:C84,C60)</f>
        <v>0</v>
      </c>
      <c r="N60" s="44">
        <f>SUMIFS(N62:N84,C62:C84,C60)</f>
        <v>4</v>
      </c>
      <c r="O60" s="44">
        <f>SUMIFS(O62:O84,C62:C84,C60)</f>
        <v>1</v>
      </c>
      <c r="P60" s="44">
        <f>SUMIFS(P62:P84,C62:C84,C60)</f>
        <v>0</v>
      </c>
      <c r="Q60" s="44">
        <f>SUMIFS(Q62:Q84,C62:C84,C60)</f>
        <v>3</v>
      </c>
      <c r="R60" s="44">
        <f>SUMIFS(R62:R84,C62:C84,C60)</f>
        <v>1</v>
      </c>
      <c r="S60" s="44">
        <f>SUMIFS(S62:S84,C62:C84,C60)</f>
        <v>1</v>
      </c>
      <c r="T60" s="44">
        <f>SUMIFS(T62:T84,C62:C84,C60)</f>
        <v>0</v>
      </c>
      <c r="U60" s="45"/>
      <c r="V60" s="46">
        <f>SUM(U62:U88)</f>
        <v>16</v>
      </c>
      <c r="X60" s="55" t="s">
        <v>150</v>
      </c>
      <c r="Y60" s="56" t="s">
        <v>1092</v>
      </c>
      <c r="Z60" s="40" t="s">
        <v>29</v>
      </c>
      <c r="AA60" s="41">
        <f t="shared" ref="AA60:AA72" si="24">0.5*(AI60+AJ60+AK60)+AL60+AN60+2*(AO60+AP60)</f>
        <v>7.5</v>
      </c>
      <c r="AB60" s="42">
        <f t="shared" ref="AB60:AB72" si="25">AI60*0.5+AJ60*0.5+AK60*0.5+AL60+AM60+AN60+2*(AO60+AP60+AQ60)</f>
        <v>7.5</v>
      </c>
      <c r="AC60" s="43"/>
      <c r="AD60" s="39"/>
      <c r="AE60" s="43"/>
      <c r="AF60" s="43"/>
      <c r="AG60" s="43"/>
      <c r="AH60" s="43"/>
      <c r="AI60" s="44">
        <f>SUMIFS(AI62:AI88,Z62:Z88,Z60)</f>
        <v>0</v>
      </c>
      <c r="AJ60" s="44">
        <f>SUMIFS(AJ66:AJ88,Z66:Z88,Z60)</f>
        <v>2</v>
      </c>
      <c r="AK60" s="44">
        <f>SUMIFS(AK66:AK88,Z66:Z88,Z60)</f>
        <v>1</v>
      </c>
      <c r="AL60" s="44">
        <f>SUMIFS(AL66:AL88,Z66:Z88,Z60)</f>
        <v>1</v>
      </c>
      <c r="AM60" s="44">
        <f>SUMIFS(AM66:AM88,Z66:Z88,Z60)</f>
        <v>0</v>
      </c>
      <c r="AN60" s="44">
        <f>SUMIFS(AN66:AN88,Z66:Z88,Z60)</f>
        <v>1</v>
      </c>
      <c r="AO60" s="44">
        <f>SUMIFS(AO66:AO88,Z66:Z88,Z60)</f>
        <v>2</v>
      </c>
      <c r="AP60" s="44">
        <f>SUMIFS(AP66:AP88,Z66:Z88,Z60)</f>
        <v>0</v>
      </c>
      <c r="AQ60" s="44">
        <f>SUMIFS(AQ66:AQ88,Z66:Z88,Z60)</f>
        <v>0</v>
      </c>
      <c r="AR60" s="45"/>
      <c r="AS60" s="46">
        <f>SUM(AR62:AR88)</f>
        <v>11</v>
      </c>
      <c r="AU60" s="55" t="s">
        <v>27</v>
      </c>
      <c r="AV60" s="936" t="s">
        <v>1093</v>
      </c>
      <c r="AW60" s="40" t="s">
        <v>29</v>
      </c>
      <c r="AX60" s="41">
        <f t="shared" ref="AX60:AX71" si="26">0.5*(BF60+BG60+BH60)+BI60+BK60+2*(BL60+BM60)</f>
        <v>10.5</v>
      </c>
      <c r="AY60" s="42">
        <f t="shared" ref="AY60:AY71" si="27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SUMIFS(BF62:BF86,AW62:AW86,AW60)</f>
        <v>1</v>
      </c>
      <c r="BG60" s="44">
        <f>SUMIFS(BG62:BG86,AW62:AW86,AW60)</f>
        <v>0</v>
      </c>
      <c r="BH60" s="44">
        <f>SUMIFS(BH62:BH86,AW62:AW86,AW60)</f>
        <v>6</v>
      </c>
      <c r="BI60" s="44">
        <f>SUMIFS(BI62:BI86,AW62:AW86,AW60)</f>
        <v>0</v>
      </c>
      <c r="BJ60" s="44">
        <f>SUMIFS(BJ62:BJ86,AW62:AW86,AW60)</f>
        <v>0</v>
      </c>
      <c r="BK60" s="44">
        <f>SUMIFS(BK62:BK86,AW62:AW86,AW60)</f>
        <v>3</v>
      </c>
      <c r="BL60" s="44">
        <f>SUMIFS(BL62:BL86,AW62:AW86,AW60)</f>
        <v>2</v>
      </c>
      <c r="BM60" s="44">
        <f>SUMIFS(BM62:BM86,AW62:AW86,AW60)</f>
        <v>0</v>
      </c>
      <c r="BN60" s="44">
        <f>SUMIFS(BN62:BN86,AW62:AW86,AW60)</f>
        <v>0</v>
      </c>
      <c r="BO60" s="45"/>
      <c r="BP60" s="46">
        <f>SUM(BO62:BO88)</f>
        <v>10</v>
      </c>
      <c r="BQ60" s="29"/>
      <c r="BR60" s="55" t="s">
        <v>150</v>
      </c>
      <c r="BS60" s="56" t="s">
        <v>1094</v>
      </c>
      <c r="BT60" s="40" t="s">
        <v>29</v>
      </c>
      <c r="BU60" s="41">
        <f t="shared" ref="BU60:BU73" si="28">0.5*(CC60+CD60+CE60)+CF60+CH60+2*(CI60+CJ60)</f>
        <v>10</v>
      </c>
      <c r="BV60" s="42">
        <f t="shared" ref="BV60:BV73" si="29">CC60*0.5+CD60*0.5+CE60*0.5+CF60+CG60+CH60+2*(CI60+CJ60+CK60)</f>
        <v>21</v>
      </c>
      <c r="BW60" s="43"/>
      <c r="BX60" s="39"/>
      <c r="BY60" s="43"/>
      <c r="BZ60" s="43"/>
      <c r="CA60" s="43"/>
      <c r="CB60" s="43"/>
      <c r="CC60" s="44">
        <f>SUMIFS(CC63:CC85,BT63:BT85,BT60)</f>
        <v>1</v>
      </c>
      <c r="CD60" s="44">
        <f>SUMIFS(CD64:CD85,BT64:BT85,BT60)</f>
        <v>1</v>
      </c>
      <c r="CE60" s="44">
        <f>SUMIFS(CE64:CE85,BT64:BT85,BT60)</f>
        <v>0</v>
      </c>
      <c r="CF60" s="44">
        <f>SUMIFS(CF64:CF85,BT64:BT85,BT60)</f>
        <v>1</v>
      </c>
      <c r="CG60" s="44">
        <f>SUMIFS(CG64:CG85,BT64:BT85,BT60)</f>
        <v>1</v>
      </c>
      <c r="CH60" s="44">
        <f>SUMIFS(CH64:CH85,BT64:BT85,BT60)</f>
        <v>4</v>
      </c>
      <c r="CI60" s="44">
        <f>SUMIFS(CI64:CI85,BT64:BT85,BT60)</f>
        <v>2</v>
      </c>
      <c r="CJ60" s="44">
        <f>SUMIFS(CJ64:CJ85,BT64:BT85,BT60)</f>
        <v>0</v>
      </c>
      <c r="CK60" s="44">
        <f>SUMIFS(CK64:CK85,BT64:BT85,BT60)</f>
        <v>5</v>
      </c>
      <c r="CL60" s="45"/>
      <c r="CM60" s="46">
        <f>SUM(CL62:CL88)</f>
        <v>13</v>
      </c>
      <c r="CN60" s="29"/>
      <c r="CO60" s="55" t="s">
        <v>143</v>
      </c>
      <c r="CP60" s="56"/>
      <c r="CQ60" s="40" t="s">
        <v>29</v>
      </c>
      <c r="CR60" s="41">
        <f t="shared" ref="CR60:CR61" si="30">0.5*(CZ60+DA60+DB60)+DC60+DE60+2*(DF60+DG60)</f>
        <v>0</v>
      </c>
      <c r="CS60" s="42">
        <f t="shared" ref="CS60:CS61" si="31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/>
    </row>
    <row r="61" spans="1:115" s="62" customFormat="1" ht="33" x14ac:dyDescent="0.25">
      <c r="A61" s="55" t="s">
        <v>152</v>
      </c>
      <c r="B61" s="653"/>
      <c r="C61" s="40" t="s">
        <v>36</v>
      </c>
      <c r="D61" s="41">
        <f t="shared" si="22"/>
        <v>9</v>
      </c>
      <c r="E61" s="42">
        <f t="shared" si="23"/>
        <v>9</v>
      </c>
      <c r="F61" s="39"/>
      <c r="G61" s="39"/>
      <c r="H61" s="39"/>
      <c r="I61" s="39"/>
      <c r="J61" s="39"/>
      <c r="K61" s="39"/>
      <c r="L61" s="44">
        <f>SUMIFS(L62:L84,C62:C84,C61)</f>
        <v>0</v>
      </c>
      <c r="M61" s="44">
        <f>SUMIFS(M62:M84,C62:C84,C61)</f>
        <v>0</v>
      </c>
      <c r="N61" s="44">
        <f>SUMIFS(N62:N84,C62:C84,C61)</f>
        <v>2</v>
      </c>
      <c r="O61" s="44">
        <f>SUMIFS(O62:O84,C62:C84,C61)</f>
        <v>1</v>
      </c>
      <c r="P61" s="44">
        <f>SUMIFS(P62:P84,C62:C84,C61)</f>
        <v>0</v>
      </c>
      <c r="Q61" s="44">
        <f>SUMIFS(Q62:Q84,C62:C84,C61)</f>
        <v>1</v>
      </c>
      <c r="R61" s="44">
        <f>SUMIFS(R62:R84,C62:C84,C61)</f>
        <v>2</v>
      </c>
      <c r="S61" s="44">
        <f>SUMIFS(S62:S84,C62:C84,C61)</f>
        <v>1</v>
      </c>
      <c r="T61" s="44">
        <f>SUMIFS(T62:T84,C62:C84,C61)</f>
        <v>0</v>
      </c>
      <c r="U61" s="45"/>
      <c r="V61" s="46"/>
      <c r="W61" s="59"/>
      <c r="X61" s="55" t="s">
        <v>345</v>
      </c>
      <c r="Y61" s="451"/>
      <c r="Z61" s="937" t="s">
        <v>36</v>
      </c>
      <c r="AA61" s="503">
        <f t="shared" si="24"/>
        <v>0</v>
      </c>
      <c r="AB61" s="536">
        <f t="shared" si="25"/>
        <v>0</v>
      </c>
      <c r="AC61" s="39"/>
      <c r="AD61" s="39"/>
      <c r="AE61" s="39"/>
      <c r="AF61" s="39"/>
      <c r="AG61" s="39"/>
      <c r="AH61" s="39"/>
      <c r="AI61" s="44">
        <f>SUMIFS(AI66:AI88,Z66:Z88,Z61)</f>
        <v>0</v>
      </c>
      <c r="AJ61" s="44">
        <f>SUMIFS(AJ66:AJ88,Z66:Z88,Z61)</f>
        <v>0</v>
      </c>
      <c r="AK61" s="44">
        <f>SUMIFS(AK66:AK88,Z66:Z88,Z61)</f>
        <v>0</v>
      </c>
      <c r="AL61" s="44">
        <f>SUMIFS(AL66:AL88,Z66:Z88,Z61)</f>
        <v>0</v>
      </c>
      <c r="AM61" s="44">
        <f>SUMIFS(AM66:AM88,Z66:Z88,Z61)</f>
        <v>0</v>
      </c>
      <c r="AN61" s="44">
        <f>SUMIFS(AN66:AN88,Z66:Z88,Z61)</f>
        <v>0</v>
      </c>
      <c r="AO61" s="44">
        <f>SUMIFS(AO66:AO88,Z66:Z88,Z61)</f>
        <v>0</v>
      </c>
      <c r="AP61" s="44">
        <f>SUMIFS(AP66:AP88,Z66:Z88,Z61)</f>
        <v>0</v>
      </c>
      <c r="AQ61" s="44">
        <f>SUMIFS(AQ66:AQ88,Z66:Z88,Z61)</f>
        <v>0</v>
      </c>
      <c r="AR61" s="45"/>
      <c r="AS61" s="46"/>
      <c r="AT61" s="935"/>
      <c r="AU61" s="55" t="s">
        <v>35</v>
      </c>
      <c r="AV61" s="653"/>
      <c r="AW61" s="40" t="s">
        <v>36</v>
      </c>
      <c r="AX61" s="41">
        <f t="shared" si="26"/>
        <v>10.5</v>
      </c>
      <c r="AY61" s="42">
        <f t="shared" si="27"/>
        <v>12.5</v>
      </c>
      <c r="AZ61" s="39"/>
      <c r="BA61" s="39"/>
      <c r="BB61" s="39"/>
      <c r="BC61" s="39"/>
      <c r="BD61" s="39"/>
      <c r="BE61" s="39"/>
      <c r="BF61" s="44">
        <f>SUMIFS(BF62:BF86,AW62:AW86,AW61)</f>
        <v>1</v>
      </c>
      <c r="BG61" s="44">
        <f>SUMIFS(BG62:BG86,AW62:AW86,AW61)</f>
        <v>0</v>
      </c>
      <c r="BH61" s="44">
        <f>SUMIFS(BH62:BH86,AW62:AW86,AW61)</f>
        <v>0</v>
      </c>
      <c r="BI61" s="44">
        <f>SUMIFS(BI62:BI86,AW62:AW86,AW61)</f>
        <v>0</v>
      </c>
      <c r="BJ61" s="44">
        <f>SUMIFS(BJ62:BJ86,AW62:AW86,AW61)</f>
        <v>0</v>
      </c>
      <c r="BK61" s="44">
        <f>SUMIFS(BK62:BK86,AW62:AW86,AW61)</f>
        <v>2</v>
      </c>
      <c r="BL61" s="44">
        <f>SUMIFS(BL62:BL86,AW62:AW86,AW61)</f>
        <v>0</v>
      </c>
      <c r="BM61" s="44">
        <f>SUMIFS(BM62:BM86,AW62:AW86,AW61)</f>
        <v>4</v>
      </c>
      <c r="BN61" s="44">
        <f>SUMIFS(BN62:BN86,AW62:AW86,AW61)</f>
        <v>1</v>
      </c>
      <c r="BO61" s="45"/>
      <c r="BP61" s="46"/>
      <c r="BQ61" s="363"/>
      <c r="BR61" s="55" t="s">
        <v>345</v>
      </c>
      <c r="BS61" s="701"/>
      <c r="BT61" s="40" t="s">
        <v>36</v>
      </c>
      <c r="BU61" s="41">
        <f t="shared" si="28"/>
        <v>7</v>
      </c>
      <c r="BV61" s="42">
        <f t="shared" si="29"/>
        <v>7</v>
      </c>
      <c r="BW61" s="39"/>
      <c r="BX61" s="39"/>
      <c r="BY61" s="39"/>
      <c r="BZ61" s="39"/>
      <c r="CA61" s="39"/>
      <c r="CB61" s="39"/>
      <c r="CC61" s="44">
        <f>SUMIFS(CC64:CC85,BT64:BT85,BT61)</f>
        <v>2</v>
      </c>
      <c r="CD61" s="44">
        <f>SUMIFS(CD64:CD85,BT64:BT85,BT61)</f>
        <v>2</v>
      </c>
      <c r="CE61" s="44">
        <f>SUMIFS(CE64:CE85,BT64:BT85,BT61)</f>
        <v>0</v>
      </c>
      <c r="CF61" s="44">
        <f>SUMIFS(CF64:CF85,BT64:BT85,BT61)</f>
        <v>3</v>
      </c>
      <c r="CG61" s="44">
        <f>SUMIFS(CG64:CG85,BT64:BT85,BT61)</f>
        <v>0</v>
      </c>
      <c r="CH61" s="44">
        <f>SUMIFS(CH64:CH85,BT64:BT85,BT61)</f>
        <v>0</v>
      </c>
      <c r="CI61" s="44">
        <f>SUMIFS(CI64:CI85,BT64:BT85,BT61)</f>
        <v>1</v>
      </c>
      <c r="CJ61" s="44">
        <f>SUMIFS(CJ64:CJ85,BT64:BT85,BT61)</f>
        <v>0</v>
      </c>
      <c r="CK61" s="44">
        <f>SUMIFS(CK64:CK85,BT64:BT85,BT61)</f>
        <v>0</v>
      </c>
      <c r="CL61" s="45"/>
      <c r="CM61" s="46"/>
      <c r="CN61" s="29"/>
      <c r="CO61" s="55" t="s">
        <v>152</v>
      </c>
      <c r="CP61" s="701"/>
      <c r="CQ61" s="40" t="s">
        <v>36</v>
      </c>
      <c r="CR61" s="41">
        <f t="shared" si="30"/>
        <v>0</v>
      </c>
      <c r="CS61" s="42">
        <f t="shared" si="31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60.39999999999998" customHeight="1" outlineLevel="1" thickBot="1" x14ac:dyDescent="0.35">
      <c r="A62" s="97" t="s">
        <v>52</v>
      </c>
      <c r="B62" s="387" t="s">
        <v>1095</v>
      </c>
      <c r="C62" s="102" t="s">
        <v>29</v>
      </c>
      <c r="D62" s="69">
        <f t="shared" si="22"/>
        <v>6</v>
      </c>
      <c r="E62" s="69">
        <f t="shared" si="23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117" t="s">
        <v>1102</v>
      </c>
      <c r="Z62" s="68" t="s">
        <v>29</v>
      </c>
      <c r="AA62" s="69">
        <f t="shared" si="24"/>
        <v>1</v>
      </c>
      <c r="AB62" s="69">
        <f t="shared" si="25"/>
        <v>1</v>
      </c>
      <c r="AC62" s="73"/>
      <c r="AD62" s="22" t="s">
        <v>45</v>
      </c>
      <c r="AE62" s="103"/>
      <c r="AF62" s="103"/>
      <c r="AG62" s="23"/>
      <c r="AH62" s="23" t="s">
        <v>1103</v>
      </c>
      <c r="AI62" s="155"/>
      <c r="AJ62" s="155"/>
      <c r="AK62" s="84">
        <v>2</v>
      </c>
      <c r="AL62" s="155"/>
      <c r="AM62" s="155"/>
      <c r="AN62" s="155"/>
      <c r="AO62" s="155"/>
      <c r="AP62" s="155"/>
      <c r="AQ62" s="155"/>
      <c r="AR62" s="142">
        <v>1</v>
      </c>
      <c r="AS62" s="251"/>
      <c r="AT62" s="880"/>
      <c r="AU62" s="101" t="s">
        <v>55</v>
      </c>
      <c r="AV62" s="116" t="s">
        <v>1098</v>
      </c>
      <c r="AW62" s="147" t="s">
        <v>29</v>
      </c>
      <c r="AX62" s="148">
        <f t="shared" si="26"/>
        <v>0</v>
      </c>
      <c r="AY62" s="148">
        <f t="shared" si="27"/>
        <v>0</v>
      </c>
      <c r="AZ62" s="103"/>
      <c r="BA62" s="22" t="s">
        <v>68</v>
      </c>
      <c r="BB62" s="104"/>
      <c r="BC62" s="74"/>
      <c r="BD62" s="82"/>
      <c r="BE62" s="23" t="s">
        <v>57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247</v>
      </c>
      <c r="BS62" s="387" t="s">
        <v>1099</v>
      </c>
      <c r="BT62" s="102" t="s">
        <v>29</v>
      </c>
      <c r="BU62" s="69">
        <f t="shared" si="28"/>
        <v>0.5</v>
      </c>
      <c r="BV62" s="69">
        <f t="shared" si="29"/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137" t="s">
        <v>86</v>
      </c>
      <c r="CP62" s="138" t="s">
        <v>87</v>
      </c>
      <c r="CQ62" s="102" t="s">
        <v>29</v>
      </c>
      <c r="CR62" s="69">
        <f>0.5*(CZ62+DA62+DB62)+DC62+DE62+2*(DF62+DG62)</f>
        <v>1</v>
      </c>
      <c r="CS62" s="69">
        <f>CZ62*0.5+DA62*0.5+DB62*0.5+DC62+DD62+DE62+2*(DF62+DG62+DH62)</f>
        <v>1</v>
      </c>
      <c r="CT62" s="546"/>
      <c r="CU62" s="22" t="s">
        <v>88</v>
      </c>
      <c r="CV62" s="139" t="s">
        <v>89</v>
      </c>
      <c r="CW62" s="131"/>
      <c r="CX62" s="131"/>
      <c r="CY62" s="140" t="s">
        <v>3</v>
      </c>
      <c r="CZ62" s="141">
        <v>2</v>
      </c>
      <c r="DA62" s="131"/>
      <c r="DB62" s="131"/>
      <c r="DC62" s="131"/>
      <c r="DD62" s="131"/>
      <c r="DE62" s="131"/>
      <c r="DF62" s="131"/>
      <c r="DG62" s="131"/>
      <c r="DH62" s="131"/>
      <c r="DI62" s="142">
        <v>1</v>
      </c>
      <c r="DJ62" s="68"/>
    </row>
    <row r="63" spans="1:115" ht="226.2" customHeight="1" outlineLevel="1" thickTop="1" thickBot="1" x14ac:dyDescent="0.35">
      <c r="A63" s="97" t="s">
        <v>52</v>
      </c>
      <c r="B63" s="116" t="s">
        <v>1100</v>
      </c>
      <c r="C63" s="102" t="s">
        <v>29</v>
      </c>
      <c r="D63" s="69">
        <f t="shared" si="22"/>
        <v>4</v>
      </c>
      <c r="E63" s="69">
        <f t="shared" si="23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38" t="s">
        <v>1108</v>
      </c>
      <c r="Z63" s="68" t="s">
        <v>29</v>
      </c>
      <c r="AA63" s="69">
        <f t="shared" si="24"/>
        <v>1</v>
      </c>
      <c r="AB63" s="69">
        <f t="shared" si="25"/>
        <v>3</v>
      </c>
      <c r="AC63" s="74"/>
      <c r="AD63" s="22" t="s">
        <v>45</v>
      </c>
      <c r="AE63" s="74"/>
      <c r="AF63" s="74"/>
      <c r="AG63" s="74"/>
      <c r="AH63" s="131" t="s">
        <v>1109</v>
      </c>
      <c r="AI63" s="403"/>
      <c r="AJ63" s="403"/>
      <c r="AK63" s="403"/>
      <c r="AL63" s="84">
        <v>1</v>
      </c>
      <c r="AM63" s="403"/>
      <c r="AN63" s="403"/>
      <c r="AO63" s="403"/>
      <c r="AP63" s="403"/>
      <c r="AQ63" s="86">
        <v>1</v>
      </c>
      <c r="AR63" s="507">
        <v>1</v>
      </c>
      <c r="AS63" s="74"/>
      <c r="AT63" s="880"/>
      <c r="AU63" s="101" t="s">
        <v>55</v>
      </c>
      <c r="AV63" s="278" t="s">
        <v>2080</v>
      </c>
      <c r="AW63" s="147" t="s">
        <v>29</v>
      </c>
      <c r="AX63" s="148">
        <f t="shared" si="26"/>
        <v>0</v>
      </c>
      <c r="AY63" s="148">
        <f t="shared" si="27"/>
        <v>0</v>
      </c>
      <c r="AZ63" s="103"/>
      <c r="BA63" s="1264" t="s">
        <v>77</v>
      </c>
      <c r="BB63" s="1265" t="s">
        <v>50</v>
      </c>
      <c r="BC63" s="72" t="s">
        <v>42</v>
      </c>
      <c r="BD63" s="724" t="s">
        <v>13</v>
      </c>
      <c r="BE63" s="23" t="s">
        <v>2081</v>
      </c>
      <c r="BF63" s="155"/>
      <c r="BG63" s="155"/>
      <c r="BH63" s="155"/>
      <c r="BI63" s="155"/>
      <c r="BJ63" s="155"/>
      <c r="BK63" s="155"/>
      <c r="BL63" s="155"/>
      <c r="BM63" s="155"/>
      <c r="BN63" s="155"/>
      <c r="BO63" s="142">
        <v>1</v>
      </c>
      <c r="BP63" s="28"/>
      <c r="BQ63" s="363"/>
      <c r="BR63" s="311" t="s">
        <v>247</v>
      </c>
      <c r="BS63" s="616" t="s">
        <v>2082</v>
      </c>
      <c r="BT63" s="102" t="s">
        <v>29</v>
      </c>
      <c r="BU63" s="69">
        <f t="shared" si="28"/>
        <v>0</v>
      </c>
      <c r="BV63" s="69">
        <f t="shared" si="29"/>
        <v>0</v>
      </c>
      <c r="BW63" s="1266"/>
      <c r="BX63" s="401" t="s">
        <v>77</v>
      </c>
      <c r="BY63" s="402" t="s">
        <v>50</v>
      </c>
      <c r="BZ63" s="74"/>
      <c r="CA63" s="638"/>
      <c r="CB63" s="638" t="s">
        <v>57</v>
      </c>
      <c r="CC63" s="461"/>
      <c r="CD63" s="461"/>
      <c r="CE63" s="461"/>
      <c r="CF63" s="461"/>
      <c r="CG63" s="461"/>
      <c r="CH63" s="461"/>
      <c r="CI63" s="461"/>
      <c r="CJ63" s="461"/>
      <c r="CK63" s="1014"/>
      <c r="CL63" s="346">
        <v>1</v>
      </c>
      <c r="CM63" s="28"/>
      <c r="CN63" s="29"/>
      <c r="CO63" s="137" t="s">
        <v>86</v>
      </c>
      <c r="CP63" s="130" t="s">
        <v>101</v>
      </c>
      <c r="CQ63" s="102" t="s">
        <v>29</v>
      </c>
      <c r="CR63" s="69">
        <f>0.5*(CZ63+DA63+DB63)+DC63+DE63+2*(DF63+DG63)</f>
        <v>2</v>
      </c>
      <c r="CS63" s="69">
        <f>CZ63*0.5+DA63*0.5+DB63*0.5+DC63+DD63+DE63+2*(DF63+DG63+DH63)</f>
        <v>2</v>
      </c>
      <c r="CT63" s="546"/>
      <c r="CU63" s="22" t="s">
        <v>88</v>
      </c>
      <c r="CV63" s="139" t="s">
        <v>89</v>
      </c>
      <c r="CW63" s="131"/>
      <c r="CX63" s="131"/>
      <c r="CY63" s="140" t="s">
        <v>3</v>
      </c>
      <c r="CZ63" s="141">
        <v>4</v>
      </c>
      <c r="DA63" s="131"/>
      <c r="DB63" s="131"/>
      <c r="DC63" s="131"/>
      <c r="DD63" s="131"/>
      <c r="DE63" s="131"/>
      <c r="DF63" s="131"/>
      <c r="DG63" s="131"/>
      <c r="DH63" s="131"/>
      <c r="DI63" s="142">
        <v>1</v>
      </c>
      <c r="DJ63" s="68"/>
    </row>
    <row r="64" spans="1:115" s="32" customFormat="1" ht="243" customHeight="1" outlineLevel="1" thickTop="1" thickBot="1" x14ac:dyDescent="0.45">
      <c r="A64" s="97" t="s">
        <v>52</v>
      </c>
      <c r="B64" s="116" t="s">
        <v>1107</v>
      </c>
      <c r="C64" s="68" t="s">
        <v>36</v>
      </c>
      <c r="D64" s="69">
        <f t="shared" si="22"/>
        <v>1</v>
      </c>
      <c r="E64" s="69">
        <f t="shared" si="23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17" t="s">
        <v>1114</v>
      </c>
      <c r="Z64" s="68" t="s">
        <v>29</v>
      </c>
      <c r="AA64" s="69">
        <f t="shared" si="24"/>
        <v>2</v>
      </c>
      <c r="AB64" s="69">
        <f t="shared" si="25"/>
        <v>2</v>
      </c>
      <c r="AC64" s="171"/>
      <c r="AD64" s="22" t="s">
        <v>68</v>
      </c>
      <c r="AE64" s="919"/>
      <c r="AF64" s="72" t="s">
        <v>42</v>
      </c>
      <c r="AG64" s="173"/>
      <c r="AH64" s="173" t="s">
        <v>1115</v>
      </c>
      <c r="AI64" s="302"/>
      <c r="AJ64" s="302"/>
      <c r="AK64" s="302"/>
      <c r="AL64" s="302"/>
      <c r="AM64" s="302"/>
      <c r="AN64" s="240">
        <v>2</v>
      </c>
      <c r="AO64" s="302"/>
      <c r="AP64" s="302"/>
      <c r="AQ64" s="302"/>
      <c r="AR64" s="941">
        <v>1</v>
      </c>
      <c r="AS64" s="241"/>
      <c r="AT64" s="935"/>
      <c r="AU64" s="101" t="s">
        <v>55</v>
      </c>
      <c r="AV64" s="138" t="s">
        <v>1104</v>
      </c>
      <c r="AW64" s="102" t="s">
        <v>29</v>
      </c>
      <c r="AX64" s="69">
        <f t="shared" si="26"/>
        <v>0</v>
      </c>
      <c r="AY64" s="69">
        <f t="shared" si="27"/>
        <v>0</v>
      </c>
      <c r="AZ64" s="131"/>
      <c r="BA64" s="22" t="s">
        <v>45</v>
      </c>
      <c r="BB64" s="132"/>
      <c r="BC64" s="131"/>
      <c r="BD64" s="131"/>
      <c r="BE64" s="23" t="s">
        <v>57</v>
      </c>
      <c r="BF64" s="314"/>
      <c r="BG64" s="314"/>
      <c r="BH64" s="314"/>
      <c r="BI64" s="314"/>
      <c r="BJ64" s="314"/>
      <c r="BK64" s="314"/>
      <c r="BL64" s="314"/>
      <c r="BM64" s="314"/>
      <c r="BN64" s="314"/>
      <c r="BO64" s="346">
        <v>1</v>
      </c>
      <c r="BP64" s="277"/>
      <c r="BQ64" s="363"/>
      <c r="BR64" s="311" t="s">
        <v>247</v>
      </c>
      <c r="BS64" s="387" t="s">
        <v>1105</v>
      </c>
      <c r="BT64" s="102" t="s">
        <v>29</v>
      </c>
      <c r="BU64" s="69">
        <f t="shared" si="28"/>
        <v>1</v>
      </c>
      <c r="BV64" s="69">
        <f t="shared" si="29"/>
        <v>2</v>
      </c>
      <c r="BW64" s="198"/>
      <c r="BX64" s="22" t="s">
        <v>45</v>
      </c>
      <c r="BY64" s="104"/>
      <c r="BZ64" s="119" t="s">
        <v>42</v>
      </c>
      <c r="CA64" s="82"/>
      <c r="CB64" s="23" t="s">
        <v>129</v>
      </c>
      <c r="CC64" s="155"/>
      <c r="CD64" s="155"/>
      <c r="CE64" s="155"/>
      <c r="CF64" s="84">
        <v>1</v>
      </c>
      <c r="CG64" s="86">
        <v>1</v>
      </c>
      <c r="CH64" s="155"/>
      <c r="CI64" s="155"/>
      <c r="CJ64" s="159"/>
      <c r="CK64" s="159"/>
      <c r="CL64" s="142">
        <v>1</v>
      </c>
      <c r="CM64" s="28"/>
      <c r="CN64" s="29"/>
    </row>
    <row r="65" spans="1:115" ht="173.4" customHeight="1" outlineLevel="1" thickTop="1" thickBot="1" x14ac:dyDescent="0.3">
      <c r="A65" s="97" t="s">
        <v>52</v>
      </c>
      <c r="B65" s="117" t="s">
        <v>1112</v>
      </c>
      <c r="C65" s="102" t="s">
        <v>36</v>
      </c>
      <c r="D65" s="69">
        <f t="shared" si="22"/>
        <v>3.5</v>
      </c>
      <c r="E65" s="69">
        <f t="shared" si="23"/>
        <v>3.5</v>
      </c>
      <c r="F65" s="116"/>
      <c r="G65" s="22" t="s">
        <v>68</v>
      </c>
      <c r="H65" s="70"/>
      <c r="I65" s="70"/>
      <c r="J65" s="110" t="s">
        <v>13</v>
      </c>
      <c r="K65" s="23" t="s">
        <v>1113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267</v>
      </c>
      <c r="Y65" s="117" t="s">
        <v>1118</v>
      </c>
      <c r="Z65" s="68" t="s">
        <v>29</v>
      </c>
      <c r="AA65" s="69">
        <f t="shared" si="24"/>
        <v>0</v>
      </c>
      <c r="AB65" s="69">
        <f t="shared" si="25"/>
        <v>0</v>
      </c>
      <c r="AC65" s="171"/>
      <c r="AD65" s="22" t="s">
        <v>68</v>
      </c>
      <c r="AE65" s="919"/>
      <c r="AF65" s="74"/>
      <c r="AG65" s="173"/>
      <c r="AH65" s="173" t="s">
        <v>57</v>
      </c>
      <c r="AI65" s="155"/>
      <c r="AJ65" s="155"/>
      <c r="AK65" s="155"/>
      <c r="AL65" s="155"/>
      <c r="AM65" s="155"/>
      <c r="AN65" s="155"/>
      <c r="AO65" s="155"/>
      <c r="AP65" s="155"/>
      <c r="AQ65" s="155"/>
      <c r="AR65" s="941">
        <v>1</v>
      </c>
      <c r="AS65" s="107"/>
      <c r="AT65" s="363"/>
      <c r="AU65" s="101" t="s">
        <v>55</v>
      </c>
      <c r="AV65" s="116" t="s">
        <v>1110</v>
      </c>
      <c r="AW65" s="147" t="s">
        <v>29</v>
      </c>
      <c r="AX65" s="148">
        <f t="shared" si="26"/>
        <v>0</v>
      </c>
      <c r="AY65" s="148">
        <f t="shared" si="27"/>
        <v>0</v>
      </c>
      <c r="AZ65" s="103"/>
      <c r="BA65" s="22" t="s">
        <v>68</v>
      </c>
      <c r="BB65" s="104"/>
      <c r="BC65" s="74"/>
      <c r="BD65" s="82"/>
      <c r="BE65" s="23" t="s">
        <v>57</v>
      </c>
      <c r="BF65" s="302"/>
      <c r="BG65" s="302"/>
      <c r="BH65" s="302"/>
      <c r="BI65" s="302"/>
      <c r="BJ65" s="302"/>
      <c r="BK65" s="302"/>
      <c r="BL65" s="302"/>
      <c r="BM65" s="302"/>
      <c r="BN65" s="302"/>
      <c r="BO65" s="142">
        <v>1</v>
      </c>
      <c r="BP65" s="28"/>
      <c r="BQ65" s="363"/>
      <c r="BR65" s="311" t="s">
        <v>247</v>
      </c>
      <c r="BS65" s="779" t="s">
        <v>1111</v>
      </c>
      <c r="BT65" s="102" t="s">
        <v>29</v>
      </c>
      <c r="BU65" s="69">
        <f t="shared" si="28"/>
        <v>0</v>
      </c>
      <c r="BV65" s="69">
        <f t="shared" si="29"/>
        <v>0</v>
      </c>
      <c r="BW65" s="131"/>
      <c r="BX65" s="22" t="s">
        <v>45</v>
      </c>
      <c r="BY65" s="367"/>
      <c r="BZ65" s="131"/>
      <c r="CA65" s="131"/>
      <c r="CB65" s="638" t="s">
        <v>57</v>
      </c>
      <c r="CC65" s="314"/>
      <c r="CD65" s="314"/>
      <c r="CE65" s="314"/>
      <c r="CF65" s="314"/>
      <c r="CG65" s="314"/>
      <c r="CH65" s="314"/>
      <c r="CI65" s="314"/>
      <c r="CJ65" s="314"/>
      <c r="CK65" s="314"/>
      <c r="CL65" s="346">
        <v>1</v>
      </c>
      <c r="CM65" s="131"/>
      <c r="CN65" s="29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</row>
    <row r="66" spans="1:115" ht="266.39999999999998" customHeight="1" outlineLevel="1" thickTop="1" thickBot="1" x14ac:dyDescent="0.35">
      <c r="A66" s="97" t="s">
        <v>52</v>
      </c>
      <c r="B66" s="116" t="s">
        <v>1117</v>
      </c>
      <c r="C66" s="102" t="s">
        <v>36</v>
      </c>
      <c r="D66" s="69">
        <f t="shared" si="22"/>
        <v>0.5</v>
      </c>
      <c r="E66" s="69">
        <f t="shared" si="23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1123</v>
      </c>
      <c r="Z66" s="68" t="s">
        <v>29</v>
      </c>
      <c r="AA66" s="69">
        <f t="shared" si="24"/>
        <v>0</v>
      </c>
      <c r="AB66" s="69">
        <f t="shared" si="25"/>
        <v>0</v>
      </c>
      <c r="AC66" s="158"/>
      <c r="AD66" s="22" t="s">
        <v>45</v>
      </c>
      <c r="AE66" s="74"/>
      <c r="AF66" s="74"/>
      <c r="AG66" s="23"/>
      <c r="AH66" s="2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142">
        <v>1</v>
      </c>
      <c r="AS66" s="241"/>
      <c r="AT66" s="363"/>
      <c r="AV66" s="187" t="s">
        <v>65</v>
      </c>
      <c r="AW66" s="147" t="s">
        <v>29</v>
      </c>
      <c r="AX66" s="148">
        <f t="shared" si="26"/>
        <v>6.5</v>
      </c>
      <c r="AY66" s="148">
        <f t="shared" si="27"/>
        <v>6.5</v>
      </c>
      <c r="AZ66" s="116"/>
      <c r="BA66" s="22" t="s">
        <v>63</v>
      </c>
      <c r="BB66" s="22"/>
      <c r="BC66" s="72" t="s">
        <v>42</v>
      </c>
      <c r="BD66" s="82"/>
      <c r="BE66" s="23" t="s">
        <v>66</v>
      </c>
      <c r="BF66" s="84">
        <v>1</v>
      </c>
      <c r="BG66" s="160"/>
      <c r="BH66" s="84">
        <v>6</v>
      </c>
      <c r="BI66" s="155"/>
      <c r="BJ66" s="155"/>
      <c r="BK66" s="84">
        <v>3</v>
      </c>
      <c r="BL66" s="160"/>
      <c r="BM66" s="160"/>
      <c r="BN66" s="419"/>
      <c r="BO66" s="142">
        <v>1</v>
      </c>
      <c r="BP66" s="28"/>
      <c r="BQ66" s="363"/>
      <c r="BR66" s="311" t="s">
        <v>247</v>
      </c>
      <c r="BS66" s="117" t="s">
        <v>2083</v>
      </c>
      <c r="BT66" s="102" t="s">
        <v>29</v>
      </c>
      <c r="BU66" s="69">
        <f t="shared" si="28"/>
        <v>4</v>
      </c>
      <c r="BV66" s="69">
        <f t="shared" si="29"/>
        <v>12</v>
      </c>
      <c r="BW66" s="82"/>
      <c r="BX66" s="22" t="s">
        <v>68</v>
      </c>
      <c r="BY66" s="1200" t="s">
        <v>2084</v>
      </c>
      <c r="BZ66" s="72" t="s">
        <v>42</v>
      </c>
      <c r="CA66" s="248"/>
      <c r="CB66" s="172" t="s">
        <v>2085</v>
      </c>
      <c r="CC66" s="155"/>
      <c r="CD66" s="155"/>
      <c r="CE66" s="155"/>
      <c r="CF66" s="144"/>
      <c r="CG66" s="155"/>
      <c r="CH66" s="84">
        <v>4</v>
      </c>
      <c r="CI66" s="155"/>
      <c r="CJ66" s="360"/>
      <c r="CK66" s="86">
        <v>4</v>
      </c>
      <c r="CL66" s="884">
        <v>2</v>
      </c>
      <c r="CM66" s="28"/>
      <c r="CN66" s="29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</row>
    <row r="67" spans="1:115" ht="318" customHeight="1" outlineLevel="1" thickTop="1" thickBot="1" x14ac:dyDescent="0.45">
      <c r="A67" s="97" t="s">
        <v>52</v>
      </c>
      <c r="B67" s="116" t="s">
        <v>1122</v>
      </c>
      <c r="C67" s="102" t="s">
        <v>36</v>
      </c>
      <c r="D67" s="69">
        <f t="shared" si="22"/>
        <v>4</v>
      </c>
      <c r="E67" s="69">
        <f t="shared" si="23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2086</v>
      </c>
      <c r="Z67" s="68" t="s">
        <v>29</v>
      </c>
      <c r="AA67" s="69">
        <f t="shared" si="24"/>
        <v>2.5</v>
      </c>
      <c r="AB67" s="69">
        <f t="shared" si="25"/>
        <v>2.5</v>
      </c>
      <c r="AC67" s="171"/>
      <c r="AD67" s="22" t="s">
        <v>45</v>
      </c>
      <c r="AE67" s="74"/>
      <c r="AF67" s="944"/>
      <c r="AG67" s="173"/>
      <c r="AH67" s="173" t="s">
        <v>1130</v>
      </c>
      <c r="AI67" s="155"/>
      <c r="AJ67" s="84">
        <v>1</v>
      </c>
      <c r="AK67" s="155"/>
      <c r="AL67" s="155"/>
      <c r="AM67" s="155"/>
      <c r="AN67" s="155"/>
      <c r="AO67" s="84">
        <v>1</v>
      </c>
      <c r="AP67" s="155"/>
      <c r="AQ67" s="155"/>
      <c r="AR67" s="941">
        <v>1</v>
      </c>
      <c r="AS67" s="241"/>
      <c r="AT67" s="363"/>
      <c r="AV67" s="387" t="s">
        <v>1119</v>
      </c>
      <c r="AW67" s="147" t="s">
        <v>29</v>
      </c>
      <c r="AX67" s="148">
        <f t="shared" si="26"/>
        <v>4</v>
      </c>
      <c r="AY67" s="148">
        <f t="shared" si="27"/>
        <v>4</v>
      </c>
      <c r="AZ67" s="103"/>
      <c r="BA67" s="22" t="s">
        <v>45</v>
      </c>
      <c r="BB67" s="103"/>
      <c r="BC67" s="72" t="s">
        <v>42</v>
      </c>
      <c r="BE67" s="23" t="s">
        <v>1120</v>
      </c>
      <c r="BF67" s="155"/>
      <c r="BG67" s="155"/>
      <c r="BH67" s="155"/>
      <c r="BI67" s="155"/>
      <c r="BJ67" s="155"/>
      <c r="BK67" s="155"/>
      <c r="BL67" s="84">
        <v>2</v>
      </c>
      <c r="BM67" s="155"/>
      <c r="BN67" s="155"/>
      <c r="BO67" s="142">
        <v>1</v>
      </c>
      <c r="BP67" s="281"/>
      <c r="BQ67" s="363"/>
      <c r="BR67" s="311" t="s">
        <v>247</v>
      </c>
      <c r="BS67" s="779" t="s">
        <v>1126</v>
      </c>
      <c r="BT67" s="102" t="s">
        <v>29</v>
      </c>
      <c r="BU67" s="69">
        <f t="shared" si="28"/>
        <v>0</v>
      </c>
      <c r="BV67" s="69">
        <f t="shared" si="29"/>
        <v>0</v>
      </c>
      <c r="BW67" s="131"/>
      <c r="BX67" s="22" t="s">
        <v>45</v>
      </c>
      <c r="BY67" s="367"/>
      <c r="BZ67" s="131"/>
      <c r="CA67" s="131"/>
      <c r="CB67" s="638" t="s">
        <v>57</v>
      </c>
      <c r="CC67" s="314"/>
      <c r="CD67" s="314"/>
      <c r="CE67" s="314"/>
      <c r="CF67" s="314"/>
      <c r="CG67" s="314"/>
      <c r="CH67" s="314"/>
      <c r="CI67" s="314"/>
      <c r="CJ67" s="314"/>
      <c r="CK67" s="314"/>
      <c r="CL67" s="346">
        <v>1</v>
      </c>
      <c r="CM67" s="131"/>
      <c r="CN67" s="32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</row>
    <row r="68" spans="1:115" ht="324" customHeight="1" outlineLevel="1" thickTop="1" thickBot="1" x14ac:dyDescent="0.3">
      <c r="A68" s="97" t="s">
        <v>52</v>
      </c>
      <c r="B68" s="117" t="s">
        <v>2087</v>
      </c>
      <c r="C68" s="68" t="s">
        <v>93</v>
      </c>
      <c r="D68" s="69">
        <f>0.5*(L68+M68+N68)+O68+Q68+2*(R68+S68)</f>
        <v>6.5</v>
      </c>
      <c r="E68" s="69">
        <f>L68*0.5+M68*0.5+N68*0.5+O68+P68+Q68+2*(R68+S68+T68)</f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335" t="s">
        <v>1135</v>
      </c>
      <c r="Z68" s="68" t="s">
        <v>29</v>
      </c>
      <c r="AA68" s="69">
        <f t="shared" si="24"/>
        <v>2</v>
      </c>
      <c r="AB68" s="69">
        <f t="shared" si="25"/>
        <v>2</v>
      </c>
      <c r="AC68" s="171"/>
      <c r="AD68" s="22" t="s">
        <v>45</v>
      </c>
      <c r="AE68" s="919"/>
      <c r="AF68" s="944"/>
      <c r="AG68" s="173"/>
      <c r="AH68" s="173" t="s">
        <v>57</v>
      </c>
      <c r="AI68" s="155"/>
      <c r="AJ68" s="155"/>
      <c r="AK68" s="155"/>
      <c r="AL68" s="155"/>
      <c r="AM68" s="155"/>
      <c r="AN68" s="144"/>
      <c r="AO68" s="84">
        <v>1</v>
      </c>
      <c r="AP68" s="155"/>
      <c r="AQ68" s="155"/>
      <c r="AR68" s="941">
        <v>1</v>
      </c>
      <c r="AS68" s="241"/>
      <c r="AT68" s="363"/>
      <c r="AV68" s="945" t="s">
        <v>1124</v>
      </c>
      <c r="AW68" s="1267" t="s">
        <v>36</v>
      </c>
      <c r="AX68" s="1268">
        <f t="shared" si="26"/>
        <v>0.5</v>
      </c>
      <c r="AY68" s="1268">
        <f t="shared" si="27"/>
        <v>2.5</v>
      </c>
      <c r="AZ68" s="412"/>
      <c r="BA68" s="197" t="s">
        <v>45</v>
      </c>
      <c r="BB68" s="197"/>
      <c r="BC68" s="197"/>
      <c r="BD68" s="197"/>
      <c r="BE68" s="238" t="s">
        <v>1125</v>
      </c>
      <c r="BF68" s="324">
        <v>1</v>
      </c>
      <c r="BG68" s="419"/>
      <c r="BH68" s="419"/>
      <c r="BI68" s="419"/>
      <c r="BJ68" s="419"/>
      <c r="BK68" s="419"/>
      <c r="BL68" s="419"/>
      <c r="BM68" s="419"/>
      <c r="BN68" s="86">
        <v>1</v>
      </c>
      <c r="BO68" s="896">
        <v>1</v>
      </c>
      <c r="BP68" s="714"/>
      <c r="BQ68" s="363"/>
      <c r="BR68" s="311" t="s">
        <v>247</v>
      </c>
      <c r="BS68" s="117" t="s">
        <v>2089</v>
      </c>
      <c r="BT68" s="102" t="s">
        <v>29</v>
      </c>
      <c r="BU68" s="69">
        <f t="shared" si="28"/>
        <v>0.5</v>
      </c>
      <c r="BV68" s="69">
        <f t="shared" si="29"/>
        <v>2.5</v>
      </c>
      <c r="BW68" s="315"/>
      <c r="BX68" s="22" t="s">
        <v>45</v>
      </c>
      <c r="BY68" s="316"/>
      <c r="BZ68" s="72" t="s">
        <v>42</v>
      </c>
      <c r="CA68" s="73"/>
      <c r="CB68" s="23" t="s">
        <v>1132</v>
      </c>
      <c r="CC68" s="302"/>
      <c r="CD68" s="240">
        <v>1</v>
      </c>
      <c r="CE68" s="302"/>
      <c r="CF68" s="301"/>
      <c r="CG68" s="160"/>
      <c r="CH68" s="302"/>
      <c r="CI68" s="302"/>
      <c r="CJ68" s="302"/>
      <c r="CK68" s="234">
        <v>1</v>
      </c>
      <c r="CL68" s="142">
        <v>1</v>
      </c>
      <c r="CM68" s="22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3"/>
    </row>
    <row r="69" spans="1:115" ht="346.5" customHeight="1" outlineLevel="1" thickTop="1" x14ac:dyDescent="0.25">
      <c r="A69" s="97" t="s">
        <v>52</v>
      </c>
      <c r="B69" s="117" t="s">
        <v>1133</v>
      </c>
      <c r="C69" s="102" t="s">
        <v>93</v>
      </c>
      <c r="D69" s="69">
        <f t="shared" si="22"/>
        <v>0</v>
      </c>
      <c r="E69" s="69">
        <f t="shared" si="23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117" t="s">
        <v>1140</v>
      </c>
      <c r="Z69" s="68" t="s">
        <v>29</v>
      </c>
      <c r="AA69" s="69">
        <f t="shared" si="24"/>
        <v>1.5</v>
      </c>
      <c r="AB69" s="69">
        <f t="shared" si="25"/>
        <v>1.5</v>
      </c>
      <c r="AC69" s="321"/>
      <c r="AD69" s="322" t="s">
        <v>45</v>
      </c>
      <c r="AE69" s="118"/>
      <c r="AF69" s="118"/>
      <c r="AG69" s="173"/>
      <c r="AH69" s="23" t="s">
        <v>177</v>
      </c>
      <c r="AI69" s="155"/>
      <c r="AJ69" s="84">
        <v>1</v>
      </c>
      <c r="AK69" s="144"/>
      <c r="AL69" s="84">
        <v>1</v>
      </c>
      <c r="AM69" s="155"/>
      <c r="AN69" s="155"/>
      <c r="AO69" s="155"/>
      <c r="AP69" s="155"/>
      <c r="AQ69" s="155"/>
      <c r="AR69" s="142">
        <v>1</v>
      </c>
      <c r="AS69" s="241"/>
      <c r="AT69" s="363"/>
      <c r="AU69" s="22"/>
      <c r="AV69" s="187" t="s">
        <v>84</v>
      </c>
      <c r="AW69" s="68" t="s">
        <v>36</v>
      </c>
      <c r="AX69" s="69">
        <f t="shared" si="26"/>
        <v>10</v>
      </c>
      <c r="AY69" s="69">
        <f t="shared" si="27"/>
        <v>10</v>
      </c>
      <c r="AZ69" s="82"/>
      <c r="BA69" s="22" t="s">
        <v>68</v>
      </c>
      <c r="BB69" s="103"/>
      <c r="BC69" s="103"/>
      <c r="BD69" s="82"/>
      <c r="BE69" s="23" t="s">
        <v>85</v>
      </c>
      <c r="BF69" s="155"/>
      <c r="BG69" s="155"/>
      <c r="BH69" s="155"/>
      <c r="BI69" s="155"/>
      <c r="BJ69" s="155"/>
      <c r="BK69" s="84">
        <v>2</v>
      </c>
      <c r="BL69" s="144"/>
      <c r="BM69" s="84">
        <v>4</v>
      </c>
      <c r="BN69" s="461"/>
      <c r="BO69" s="142">
        <v>1</v>
      </c>
      <c r="BP69" s="77"/>
      <c r="BQ69" s="363"/>
      <c r="BR69" s="311" t="s">
        <v>247</v>
      </c>
      <c r="BS69" s="117" t="s">
        <v>258</v>
      </c>
      <c r="BT69" s="102" t="s">
        <v>29</v>
      </c>
      <c r="BU69" s="69">
        <f t="shared" si="28"/>
        <v>4.5</v>
      </c>
      <c r="BV69" s="69">
        <f t="shared" si="29"/>
        <v>4.5</v>
      </c>
      <c r="BW69" s="315"/>
      <c r="BX69" s="22" t="s">
        <v>68</v>
      </c>
      <c r="BY69" s="316"/>
      <c r="BZ69" s="70"/>
      <c r="CA69" s="73"/>
      <c r="CB69" s="23" t="s">
        <v>259</v>
      </c>
      <c r="CC69" s="240">
        <v>1</v>
      </c>
      <c r="CD69" s="160"/>
      <c r="CE69" s="83"/>
      <c r="CF69" s="302"/>
      <c r="CG69" s="83"/>
      <c r="CH69" s="83"/>
      <c r="CI69" s="240">
        <v>2</v>
      </c>
      <c r="CJ69" s="83"/>
      <c r="CK69" s="83"/>
      <c r="CL69" s="142">
        <v>1</v>
      </c>
      <c r="CM69" s="28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ht="313.95" customHeight="1" outlineLevel="1" x14ac:dyDescent="0.25">
      <c r="A70" s="97" t="s">
        <v>52</v>
      </c>
      <c r="B70" s="387" t="s">
        <v>466</v>
      </c>
      <c r="C70" s="102" t="s">
        <v>93</v>
      </c>
      <c r="D70" s="69">
        <f t="shared" si="22"/>
        <v>0</v>
      </c>
      <c r="E70" s="69">
        <f t="shared" si="23"/>
        <v>0</v>
      </c>
      <c r="F70" s="82"/>
      <c r="G70" s="22" t="s">
        <v>63</v>
      </c>
      <c r="H70" s="105"/>
      <c r="I70" s="12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363"/>
      <c r="X70" s="320" t="s">
        <v>267</v>
      </c>
      <c r="Y70" s="116" t="s">
        <v>2090</v>
      </c>
      <c r="Z70" s="68" t="s">
        <v>29</v>
      </c>
      <c r="AA70" s="69">
        <f t="shared" si="24"/>
        <v>0</v>
      </c>
      <c r="AB70" s="69">
        <f t="shared" si="25"/>
        <v>0</v>
      </c>
      <c r="AC70" s="103"/>
      <c r="AD70" s="401" t="s">
        <v>77</v>
      </c>
      <c r="AE70" s="402" t="s">
        <v>50</v>
      </c>
      <c r="AF70" s="23"/>
      <c r="AG70" s="23"/>
      <c r="AH70" s="23" t="s">
        <v>57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142">
        <v>1</v>
      </c>
      <c r="AS70" s="190"/>
      <c r="AT70" s="363"/>
      <c r="AU70" s="22"/>
      <c r="AV70" s="187" t="s">
        <v>84</v>
      </c>
      <c r="AW70" s="68" t="s">
        <v>93</v>
      </c>
      <c r="AX70" s="69">
        <f t="shared" si="26"/>
        <v>6</v>
      </c>
      <c r="AY70" s="69">
        <f t="shared" si="27"/>
        <v>6</v>
      </c>
      <c r="AZ70" s="82"/>
      <c r="BA70" s="22" t="s">
        <v>68</v>
      </c>
      <c r="BB70" s="103"/>
      <c r="BC70" s="103"/>
      <c r="BD70" s="82"/>
      <c r="BE70" s="23" t="s">
        <v>85</v>
      </c>
      <c r="BF70" s="155"/>
      <c r="BG70" s="155"/>
      <c r="BH70" s="155"/>
      <c r="BI70" s="155"/>
      <c r="BJ70" s="155"/>
      <c r="BK70" s="144"/>
      <c r="BL70" s="144"/>
      <c r="BM70" s="84">
        <v>3</v>
      </c>
      <c r="BN70" s="155"/>
      <c r="BO70" s="142">
        <v>1</v>
      </c>
      <c r="BP70" s="77"/>
      <c r="BQ70" s="363"/>
      <c r="BR70" s="311" t="s">
        <v>247</v>
      </c>
      <c r="BS70" s="117" t="s">
        <v>1137</v>
      </c>
      <c r="BT70" s="102" t="s">
        <v>36</v>
      </c>
      <c r="BU70" s="69">
        <f t="shared" si="28"/>
        <v>0.5</v>
      </c>
      <c r="BV70" s="69">
        <f t="shared" si="29"/>
        <v>0.5</v>
      </c>
      <c r="BW70" s="315"/>
      <c r="BX70" s="22" t="s">
        <v>45</v>
      </c>
      <c r="BY70" s="316"/>
      <c r="BZ70" s="70"/>
      <c r="CA70" s="940" t="s">
        <v>590</v>
      </c>
      <c r="CB70" s="70"/>
      <c r="CC70" s="83"/>
      <c r="CD70" s="240">
        <v>1</v>
      </c>
      <c r="CE70" s="160"/>
      <c r="CF70" s="302"/>
      <c r="CG70" s="83"/>
      <c r="CH70" s="83"/>
      <c r="CI70" s="83"/>
      <c r="CJ70" s="83"/>
      <c r="CK70" s="83"/>
      <c r="CL70" s="142">
        <v>1</v>
      </c>
      <c r="CM70" s="22"/>
      <c r="CN70" s="363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</row>
    <row r="71" spans="1:115" ht="329.4" customHeight="1" outlineLevel="1" x14ac:dyDescent="0.3">
      <c r="A71" s="97" t="s">
        <v>52</v>
      </c>
      <c r="B71" s="117" t="s">
        <v>2091</v>
      </c>
      <c r="C71" s="102" t="s">
        <v>93</v>
      </c>
      <c r="D71" s="69">
        <f t="shared" si="22"/>
        <v>0</v>
      </c>
      <c r="E71" s="69">
        <f t="shared" si="23"/>
        <v>0</v>
      </c>
      <c r="F71" s="82"/>
      <c r="G71" s="22" t="s">
        <v>45</v>
      </c>
      <c r="H71" s="118"/>
      <c r="I71" s="118"/>
      <c r="J71" s="110" t="s">
        <v>13</v>
      </c>
      <c r="K71" s="172" t="s">
        <v>1139</v>
      </c>
      <c r="L71" s="155"/>
      <c r="M71" s="155"/>
      <c r="N71" s="155"/>
      <c r="O71" s="155"/>
      <c r="P71" s="155"/>
      <c r="Q71" s="155"/>
      <c r="R71" s="155"/>
      <c r="S71" s="155"/>
      <c r="T71" s="155"/>
      <c r="U71" s="76">
        <v>1</v>
      </c>
      <c r="V71" s="107"/>
      <c r="W71" s="363"/>
      <c r="X71" s="320" t="s">
        <v>267</v>
      </c>
      <c r="Y71" s="117" t="s">
        <v>1143</v>
      </c>
      <c r="Z71" s="68" t="s">
        <v>29</v>
      </c>
      <c r="AA71" s="69">
        <f t="shared" si="24"/>
        <v>1.5</v>
      </c>
      <c r="AB71" s="69">
        <f t="shared" si="25"/>
        <v>1.5</v>
      </c>
      <c r="AC71" s="73"/>
      <c r="AD71" s="22" t="s">
        <v>45</v>
      </c>
      <c r="AE71" s="103"/>
      <c r="AF71" s="103"/>
      <c r="AG71" s="23"/>
      <c r="AH71" s="23" t="s">
        <v>1144</v>
      </c>
      <c r="AI71" s="155"/>
      <c r="AJ71" s="155"/>
      <c r="AK71" s="84">
        <v>1</v>
      </c>
      <c r="AL71" s="155"/>
      <c r="AM71" s="155"/>
      <c r="AN71" s="84">
        <v>1</v>
      </c>
      <c r="AO71" s="155"/>
      <c r="AP71" s="155"/>
      <c r="AQ71" s="155"/>
      <c r="AR71" s="142">
        <v>1</v>
      </c>
      <c r="AS71" s="190"/>
      <c r="AT71" s="363"/>
      <c r="AU71" s="1269" t="s">
        <v>140</v>
      </c>
      <c r="AV71" s="210" t="s">
        <v>141</v>
      </c>
      <c r="AW71" s="147" t="s">
        <v>93</v>
      </c>
      <c r="AX71" s="148">
        <f t="shared" si="26"/>
        <v>5</v>
      </c>
      <c r="AY71" s="148">
        <f t="shared" si="27"/>
        <v>5</v>
      </c>
      <c r="AZ71" s="211"/>
      <c r="BA71" s="212" t="s">
        <v>63</v>
      </c>
      <c r="BB71" s="212"/>
      <c r="BC71" s="669" t="s">
        <v>42</v>
      </c>
      <c r="BD71" s="213"/>
      <c r="BE71" s="205" t="s">
        <v>142</v>
      </c>
      <c r="BF71" s="330"/>
      <c r="BG71" s="330"/>
      <c r="BH71" s="461"/>
      <c r="BI71" s="85">
        <v>5</v>
      </c>
      <c r="BJ71" s="461"/>
      <c r="BK71" s="461"/>
      <c r="BL71" s="330"/>
      <c r="BM71" s="330"/>
      <c r="BN71" s="461"/>
      <c r="BO71" s="1270">
        <v>1</v>
      </c>
      <c r="BP71" s="473"/>
      <c r="BQ71" s="108"/>
      <c r="BR71" s="311" t="s">
        <v>247</v>
      </c>
      <c r="BS71" s="117" t="s">
        <v>1141</v>
      </c>
      <c r="BT71" s="102" t="s">
        <v>36</v>
      </c>
      <c r="BU71" s="69">
        <f t="shared" si="28"/>
        <v>3</v>
      </c>
      <c r="BV71" s="69">
        <f t="shared" si="29"/>
        <v>3</v>
      </c>
      <c r="BW71" s="82"/>
      <c r="BX71" s="22" t="s">
        <v>45</v>
      </c>
      <c r="BY71" s="103"/>
      <c r="BZ71" s="74"/>
      <c r="CA71" s="172"/>
      <c r="CB71" s="172" t="s">
        <v>1132</v>
      </c>
      <c r="CC71" s="155"/>
      <c r="CD71" s="160"/>
      <c r="CE71" s="155"/>
      <c r="CF71" s="84">
        <v>1</v>
      </c>
      <c r="CG71" s="160"/>
      <c r="CH71" s="155"/>
      <c r="CI71" s="84">
        <v>1</v>
      </c>
      <c r="CJ71" s="160"/>
      <c r="CK71" s="155"/>
      <c r="CL71" s="142">
        <v>1</v>
      </c>
      <c r="CM71" s="22"/>
      <c r="CN71" s="363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</row>
    <row r="72" spans="1:115" s="62" customFormat="1" ht="174.6" outlineLevel="1" thickBot="1" x14ac:dyDescent="0.35">
      <c r="A72" s="97" t="s">
        <v>52</v>
      </c>
      <c r="B72" s="391" t="s">
        <v>2092</v>
      </c>
      <c r="C72" s="102" t="s">
        <v>93</v>
      </c>
      <c r="D72" s="69">
        <f t="shared" si="22"/>
        <v>0</v>
      </c>
      <c r="E72" s="69">
        <f t="shared" si="23"/>
        <v>0</v>
      </c>
      <c r="F72" s="268"/>
      <c r="G72" s="393" t="s">
        <v>63</v>
      </c>
      <c r="H72" s="393"/>
      <c r="I72" s="119" t="s">
        <v>42</v>
      </c>
      <c r="J72" s="268"/>
      <c r="K72" s="268" t="s">
        <v>536</v>
      </c>
      <c r="L72" s="660"/>
      <c r="M72" s="660"/>
      <c r="N72" s="660"/>
      <c r="O72" s="660"/>
      <c r="P72" s="660"/>
      <c r="Q72" s="660"/>
      <c r="R72" s="660"/>
      <c r="S72" s="660"/>
      <c r="T72" s="660"/>
      <c r="U72" s="76">
        <v>1</v>
      </c>
      <c r="V72" s="77"/>
      <c r="W72" s="363"/>
      <c r="X72" s="320" t="s">
        <v>267</v>
      </c>
      <c r="Y72" s="138" t="s">
        <v>1148</v>
      </c>
      <c r="Z72" s="68" t="s">
        <v>29</v>
      </c>
      <c r="AA72" s="69">
        <f t="shared" si="24"/>
        <v>0</v>
      </c>
      <c r="AB72" s="69">
        <f t="shared" si="25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346">
        <v>1</v>
      </c>
      <c r="AS72" s="131"/>
      <c r="AT72" s="363"/>
      <c r="BQ72" s="108"/>
      <c r="BR72" s="1274" t="s">
        <v>247</v>
      </c>
      <c r="BS72" s="1275" t="s">
        <v>1145</v>
      </c>
      <c r="BT72" s="1276" t="s">
        <v>36</v>
      </c>
      <c r="BU72" s="1277">
        <f t="shared" si="28"/>
        <v>3</v>
      </c>
      <c r="BV72" s="1277">
        <f t="shared" si="29"/>
        <v>3</v>
      </c>
      <c r="BW72" s="1149"/>
      <c r="BX72" s="1278" t="s">
        <v>45</v>
      </c>
      <c r="BY72" s="1256" t="s">
        <v>2093</v>
      </c>
      <c r="BZ72" s="1279"/>
      <c r="CA72" s="1280"/>
      <c r="CB72" s="1281" t="s">
        <v>57</v>
      </c>
      <c r="CC72" s="1282">
        <v>2</v>
      </c>
      <c r="CD72" s="1283"/>
      <c r="CE72" s="1283"/>
      <c r="CF72" s="1282">
        <v>2</v>
      </c>
      <c r="CG72" s="1283"/>
      <c r="CH72" s="1283"/>
      <c r="CI72" s="1283"/>
      <c r="CJ72" s="1283"/>
      <c r="CK72" s="1283"/>
      <c r="CL72" s="1284">
        <v>1</v>
      </c>
      <c r="CM72" s="829"/>
      <c r="CN72" s="363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</row>
    <row r="73" spans="1:115" s="62" customFormat="1" ht="189" customHeight="1" outlineLevel="1" thickBot="1" x14ac:dyDescent="0.35">
      <c r="A73" s="97" t="s">
        <v>52</v>
      </c>
      <c r="B73" s="328" t="s">
        <v>2094</v>
      </c>
      <c r="C73" s="68" t="s">
        <v>93</v>
      </c>
      <c r="D73" s="69">
        <f t="shared" si="22"/>
        <v>0</v>
      </c>
      <c r="E73" s="69">
        <f t="shared" si="23"/>
        <v>0</v>
      </c>
      <c r="F73" s="103"/>
      <c r="G73" s="1271" t="s">
        <v>77</v>
      </c>
      <c r="H73" s="1272" t="s">
        <v>50</v>
      </c>
      <c r="I73" s="103"/>
      <c r="J73" s="22"/>
      <c r="K73" s="172" t="s">
        <v>276</v>
      </c>
      <c r="L73" s="155"/>
      <c r="M73" s="155"/>
      <c r="N73" s="155"/>
      <c r="O73" s="155"/>
      <c r="P73" s="155"/>
      <c r="Q73" s="155"/>
      <c r="R73" s="155"/>
      <c r="S73" s="169"/>
      <c r="T73" s="1273"/>
      <c r="U73" s="76">
        <v>1</v>
      </c>
      <c r="V73" s="74"/>
      <c r="W73" s="363"/>
      <c r="AT73" s="363"/>
      <c r="BQ73" s="108"/>
      <c r="BR73" s="1274" t="s">
        <v>247</v>
      </c>
      <c r="BS73" s="1285" t="s">
        <v>1149</v>
      </c>
      <c r="BT73" s="1286" t="s">
        <v>36</v>
      </c>
      <c r="BU73" s="1287">
        <f t="shared" si="28"/>
        <v>0.5</v>
      </c>
      <c r="BV73" s="1287">
        <f t="shared" si="29"/>
        <v>0.5</v>
      </c>
      <c r="BW73" s="815"/>
      <c r="BX73" s="829" t="s">
        <v>45</v>
      </c>
      <c r="BY73" s="1288"/>
      <c r="BZ73" s="1289"/>
      <c r="CA73" s="1281"/>
      <c r="CB73" s="1281" t="s">
        <v>57</v>
      </c>
      <c r="CC73" s="1290"/>
      <c r="CD73" s="1282">
        <v>1</v>
      </c>
      <c r="CE73" s="1290"/>
      <c r="CF73" s="1291"/>
      <c r="CG73" s="1290"/>
      <c r="CH73" s="1290"/>
      <c r="CI73" s="1290"/>
      <c r="CJ73" s="1290"/>
      <c r="CK73" s="1290"/>
      <c r="CL73" s="1292">
        <v>1</v>
      </c>
      <c r="CM73" s="829"/>
      <c r="CN73" s="363"/>
    </row>
    <row r="74" spans="1:115" s="62" customFormat="1" ht="139.19999999999999" outlineLevel="1" x14ac:dyDescent="0.4">
      <c r="A74" s="97" t="s">
        <v>52</v>
      </c>
      <c r="B74" s="117" t="s">
        <v>1147</v>
      </c>
      <c r="C74" s="68" t="s">
        <v>93</v>
      </c>
      <c r="D74" s="69">
        <f>0.5*(L74+M74+N74)+O74+Q74+2*(R74+S74)</f>
        <v>0</v>
      </c>
      <c r="E74" s="69">
        <f>L74*0.5+M74*0.5+N74*0.5+O74+P74+Q74+2*(R74+S74+T74)</f>
        <v>0</v>
      </c>
      <c r="F74" s="23"/>
      <c r="G74" s="23" t="s">
        <v>45</v>
      </c>
      <c r="H74" s="103"/>
      <c r="I74" s="103"/>
      <c r="J74" s="110" t="s">
        <v>13</v>
      </c>
      <c r="K74" s="172" t="s">
        <v>57</v>
      </c>
      <c r="L74" s="159"/>
      <c r="M74" s="159"/>
      <c r="N74" s="159"/>
      <c r="O74" s="159"/>
      <c r="P74" s="159"/>
      <c r="Q74" s="159"/>
      <c r="R74" s="159"/>
      <c r="S74" s="159"/>
      <c r="T74" s="159"/>
      <c r="U74" s="76">
        <v>1</v>
      </c>
      <c r="V74" s="107"/>
      <c r="W74" s="363"/>
      <c r="AT74" s="363"/>
      <c r="BQ74" s="108"/>
      <c r="BR74" s="108"/>
      <c r="BU74" s="953"/>
      <c r="BV74" s="953"/>
      <c r="CN74" s="363"/>
    </row>
    <row r="75" spans="1:115" s="62" customFormat="1" ht="180.6" customHeight="1" outlineLevel="1" thickBot="1" x14ac:dyDescent="0.3">
      <c r="A75" s="97" t="s">
        <v>52</v>
      </c>
      <c r="B75" s="117" t="s">
        <v>1150</v>
      </c>
      <c r="C75" s="102" t="s">
        <v>93</v>
      </c>
      <c r="D75" s="69">
        <f>0.5*(L75+M75+N75)+O75+Q75+2*(R75+S75)</f>
        <v>0</v>
      </c>
      <c r="E75" s="69">
        <f>L75*0.5+M75*0.5+N75*0.5+O75+P75+Q75+2*(R75+S75+T75)</f>
        <v>0</v>
      </c>
      <c r="F75" s="103"/>
      <c r="G75" s="22" t="s">
        <v>68</v>
      </c>
      <c r="H75" s="70"/>
      <c r="I75" s="70"/>
      <c r="J75" s="73"/>
      <c r="K75" s="23" t="s">
        <v>528</v>
      </c>
      <c r="L75" s="160"/>
      <c r="M75" s="160"/>
      <c r="N75" s="160"/>
      <c r="O75" s="160"/>
      <c r="P75" s="160"/>
      <c r="Q75" s="160"/>
      <c r="R75" s="160"/>
      <c r="S75" s="160"/>
      <c r="T75" s="160"/>
      <c r="U75" s="76">
        <v>1</v>
      </c>
      <c r="V75" s="107"/>
      <c r="W75" s="363"/>
      <c r="AT75" s="363"/>
      <c r="BQ75" s="108"/>
      <c r="BR75" s="108"/>
      <c r="BU75" s="953"/>
      <c r="BV75" s="953"/>
      <c r="CN75" s="363"/>
      <c r="CO75" s="108"/>
      <c r="CP75" s="108"/>
      <c r="CQ75" s="108"/>
      <c r="CR75" s="953"/>
      <c r="CS75" s="953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172.2" customHeight="1" outlineLevel="1" thickTop="1" thickBot="1" x14ac:dyDescent="0.3">
      <c r="A76" s="97" t="s">
        <v>52</v>
      </c>
      <c r="B76" s="387" t="s">
        <v>1151</v>
      </c>
      <c r="C76" s="102" t="s">
        <v>311</v>
      </c>
      <c r="D76" s="69">
        <f>0.5*(L76+M76+N76)+O76+Q76+2*(R76+S76)</f>
        <v>3.5</v>
      </c>
      <c r="E76" s="69">
        <f>L76*0.5+M76*0.5+N76*0.5+O76+P76+Q76+2*(R76+S76+T76)</f>
        <v>5.5</v>
      </c>
      <c r="F76" s="22"/>
      <c r="G76" s="22" t="s">
        <v>63</v>
      </c>
      <c r="H76" s="118"/>
      <c r="I76" s="118"/>
      <c r="J76" s="173"/>
      <c r="K76" s="173"/>
      <c r="L76" s="84">
        <v>1</v>
      </c>
      <c r="M76" s="155"/>
      <c r="N76" s="155"/>
      <c r="O76" s="84">
        <v>1</v>
      </c>
      <c r="P76" s="155"/>
      <c r="Q76" s="155"/>
      <c r="R76" s="84">
        <v>1</v>
      </c>
      <c r="S76" s="360"/>
      <c r="T76" s="86">
        <v>1</v>
      </c>
      <c r="U76" s="156">
        <v>1</v>
      </c>
      <c r="V76" s="77"/>
      <c r="W76" s="108"/>
      <c r="AT76" s="363"/>
      <c r="BQ76" s="108"/>
      <c r="BR76" s="108"/>
      <c r="BU76" s="953"/>
      <c r="BV76" s="953"/>
      <c r="CN76" s="363"/>
      <c r="CO76" s="108"/>
      <c r="CP76" s="108"/>
      <c r="CQ76" s="108"/>
      <c r="CR76" s="635"/>
      <c r="CS76" s="635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46.4" customHeight="1" outlineLevel="1" thickTop="1" x14ac:dyDescent="0.25">
      <c r="A77" s="97" t="s">
        <v>52</v>
      </c>
      <c r="B77" s="117" t="s">
        <v>1152</v>
      </c>
      <c r="C77" s="102" t="s">
        <v>311</v>
      </c>
      <c r="D77" s="69">
        <f>0.5*(L77+M77+N77)+O77+Q77+2*(R77+S77)</f>
        <v>2</v>
      </c>
      <c r="E77" s="69">
        <f>L77*0.5+M77*0.5+N77*0.5+O77+P77+Q77+2*(R77+S77+T77)</f>
        <v>2</v>
      </c>
      <c r="F77" s="103"/>
      <c r="G77" s="22" t="s">
        <v>68</v>
      </c>
      <c r="H77" s="22"/>
      <c r="I77" s="103"/>
      <c r="J77" s="73"/>
      <c r="K77" s="23" t="s">
        <v>448</v>
      </c>
      <c r="L77" s="155"/>
      <c r="M77" s="155"/>
      <c r="N77" s="155"/>
      <c r="O77" s="155"/>
      <c r="P77" s="155"/>
      <c r="Q77" s="155"/>
      <c r="R77" s="84">
        <v>1</v>
      </c>
      <c r="S77" s="155"/>
      <c r="T77" s="155"/>
      <c r="U77" s="76">
        <v>1</v>
      </c>
      <c r="V77" s="74"/>
      <c r="W77" s="108"/>
      <c r="AT77" s="363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7.399999999999999" outlineLevel="1" x14ac:dyDescent="0.25">
      <c r="A78" s="363"/>
      <c r="D78" s="953"/>
      <c r="E78" s="953"/>
      <c r="T78" s="108"/>
      <c r="U78" s="108"/>
      <c r="V78" s="108"/>
      <c r="W78" s="108"/>
      <c r="AT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399999999999999" outlineLevel="1" x14ac:dyDescent="0.25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U79" s="953"/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AU80" s="108"/>
      <c r="AV80" s="108"/>
      <c r="AW80" s="108"/>
      <c r="AX80" s="953"/>
      <c r="AY80" s="953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108"/>
      <c r="BU80" s="953"/>
      <c r="BV80" s="953"/>
      <c r="CN80" s="363"/>
      <c r="CO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D82" s="953"/>
      <c r="E82" s="953"/>
      <c r="T82" s="108"/>
      <c r="U82" s="108"/>
      <c r="V82" s="108"/>
      <c r="W82" s="108"/>
      <c r="X82" s="108"/>
      <c r="AT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635"/>
      <c r="BV84" s="635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25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399999999999999" x14ac:dyDescent="0.2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 x14ac:dyDescent="0.25">
      <c r="A90" s="55" t="s">
        <v>148</v>
      </c>
      <c r="B90" s="39" t="s">
        <v>1154</v>
      </c>
      <c r="C90" s="40" t="s">
        <v>29</v>
      </c>
      <c r="D90" s="41">
        <f t="shared" ref="D90:D98" si="32">0.5*(L90+M90+N90)+O90+Q90+2*(R90+S90)</f>
        <v>0</v>
      </c>
      <c r="E90" s="42">
        <f t="shared" ref="E90:E98" si="33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SUMIFS(L97:L118,C97:C118,C90)</f>
        <v>0</v>
      </c>
      <c r="M90" s="44">
        <f>SUMIFS(M97:M118,C97:C118,C90)</f>
        <v>0</v>
      </c>
      <c r="N90" s="44">
        <f>SUMIFS(N97:N118,C97:C118,C90)</f>
        <v>0</v>
      </c>
      <c r="O90" s="44">
        <f>SUMIFS(O97:O118,C97:C118,C90)</f>
        <v>0</v>
      </c>
      <c r="P90" s="44">
        <f>SUMIFS(P97:P118,C97:C118,C90)</f>
        <v>0</v>
      </c>
      <c r="Q90" s="44">
        <f>SUMIFS(Q97:Q118,C97:C118,C90)</f>
        <v>0</v>
      </c>
      <c r="R90" s="44">
        <f>SUMIFS(R97:R118,C97:C118,C90)</f>
        <v>0</v>
      </c>
      <c r="S90" s="44">
        <f>SUMIFS(S97:S118,C97:C118,C90)</f>
        <v>0</v>
      </c>
      <c r="T90" s="44">
        <f>SUMIFS(T97:T118,C97:C118,C90)</f>
        <v>0</v>
      </c>
      <c r="U90" s="45"/>
      <c r="V90" s="46">
        <f>SUM(U92:U118)</f>
        <v>11</v>
      </c>
      <c r="W90" s="59"/>
      <c r="X90" s="55" t="s">
        <v>1933</v>
      </c>
      <c r="Y90" s="39" t="s">
        <v>1155</v>
      </c>
      <c r="Z90" s="40" t="s">
        <v>29</v>
      </c>
      <c r="AA90" s="41">
        <f t="shared" ref="AA90:AA92" si="34">0.5*(AI90+AJ90+AK90)+AL90+AN90+2*(AO90+AP90)</f>
        <v>18</v>
      </c>
      <c r="AB90" s="42">
        <f t="shared" ref="AB90:AB92" si="35">AI90*0.5+AJ90*0.5+AK90*0.5+AL90+AM90+AN90+2*(AO90+AP90+AQ90)</f>
        <v>21</v>
      </c>
      <c r="AC90" s="43"/>
      <c r="AD90" s="39"/>
      <c r="AE90" s="43"/>
      <c r="AF90" s="43"/>
      <c r="AG90" s="43"/>
      <c r="AH90" s="43"/>
      <c r="AI90" s="44">
        <f>SUMIFS(AI93:AI121,Z93:Z121,Z90)</f>
        <v>0</v>
      </c>
      <c r="AJ90" s="44">
        <f>SUMIFS(AJ93:AJ121,Z93:Z121,Z90)</f>
        <v>4</v>
      </c>
      <c r="AK90" s="44">
        <f>SUMIFS(AK93:AK121,Z93:Z121,Z90)</f>
        <v>0</v>
      </c>
      <c r="AL90" s="44">
        <f>SUMIFS(AL93:AL121,Z93:Z121,Z90)</f>
        <v>1</v>
      </c>
      <c r="AM90" s="44">
        <f>SUMIFS(AM93:AM121,Z93:Z121,Z90)</f>
        <v>1</v>
      </c>
      <c r="AN90" s="44">
        <f>SUMIFS(AN93:AN121,Z93:Z121,Z90)</f>
        <v>3</v>
      </c>
      <c r="AO90" s="44">
        <f>SUMIFS(AO93:AO121,Z93:Z121,Z90)</f>
        <v>6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7</v>
      </c>
      <c r="AT90" s="36"/>
      <c r="AU90" s="55" t="s">
        <v>2095</v>
      </c>
      <c r="AV90" s="56" t="s">
        <v>341</v>
      </c>
      <c r="AW90" s="40" t="s">
        <v>29</v>
      </c>
      <c r="AX90" s="41">
        <f t="shared" ref="AX90:AX104" si="36">0.5*(BF90+BG90+BH90)+BI90+BK90+2*(BL90+BM90)</f>
        <v>4.5</v>
      </c>
      <c r="AY90" s="42">
        <f t="shared" ref="AY90:AY104" si="37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13</v>
      </c>
      <c r="BQ90" s="363"/>
      <c r="BR90" s="1348" t="s">
        <v>148</v>
      </c>
      <c r="BS90" s="39" t="s">
        <v>1156</v>
      </c>
      <c r="BT90" s="40" t="s">
        <v>29</v>
      </c>
      <c r="BU90" s="41">
        <f>0.5*(CC90+CD90+CE90)+CF90+CH90+2*(CI90+CJ90)</f>
        <v>0.5</v>
      </c>
      <c r="BV90" s="42">
        <f t="shared" ref="BV90:BV99" si="38">CC90*0.5+CD90*0.5+CE90*0.5+CF90+CG90+CH90+2*(CI90+CJ90+CK90)</f>
        <v>0.5</v>
      </c>
      <c r="BW90" s="43"/>
      <c r="BX90" s="39"/>
      <c r="BY90" s="43"/>
      <c r="BZ90" s="43"/>
      <c r="CA90" s="43"/>
      <c r="CB90" s="43"/>
      <c r="CC90" s="44">
        <f>SUMIFS(CC99:CC113,BT99:BT113,BT90)</f>
        <v>1</v>
      </c>
      <c r="CD90" s="44">
        <f>SUMIFS(CD99:CD113,BT99:BT113,BT90)</f>
        <v>0</v>
      </c>
      <c r="CE90" s="44">
        <f>SUMIFS(CE99:CE113,BT99:BT113,BT90)</f>
        <v>0</v>
      </c>
      <c r="CF90" s="44">
        <f>SUMIFS(CF99:CF113,BT99:BT113,BT90)</f>
        <v>0</v>
      </c>
      <c r="CG90" s="44">
        <f>SUMIFS(CG99:CG113,BT99:BT113,BT90)</f>
        <v>0</v>
      </c>
      <c r="CH90" s="44">
        <f>SUMIFS(CH99:CH113,BT99:BT113,BT90)</f>
        <v>0</v>
      </c>
      <c r="CI90" s="44">
        <f>SUMIFS(CI99:CI113,BT99:BT113,BT90)</f>
        <v>0</v>
      </c>
      <c r="CJ90" s="44">
        <f>SUMIFS(CJ99:CJ113,BT99:BT113,BT90)</f>
        <v>0</v>
      </c>
      <c r="CK90" s="44">
        <f>SUMIFS(CK99:CK113,BT99:BT113,BT90)</f>
        <v>0</v>
      </c>
      <c r="CL90" s="45"/>
      <c r="CM90" s="46">
        <f>SUM(CL92:CL118)</f>
        <v>8</v>
      </c>
      <c r="CN90" s="363"/>
      <c r="CO90" s="753" t="s">
        <v>27</v>
      </c>
      <c r="CP90" s="56" t="s">
        <v>1157</v>
      </c>
      <c r="CQ90" s="40" t="s">
        <v>29</v>
      </c>
      <c r="CR90" s="41">
        <f t="shared" ref="CR90:CR93" si="39">0.5*(CZ90+DA90+DB90)+DC90+DE90+2*(DF90+DG90)</f>
        <v>1.5</v>
      </c>
      <c r="CS90" s="42">
        <f t="shared" ref="CS90:CS93" si="40">CZ90*0.5+DA90*0.5+DB90*0.5+DC90+DD90+DE90+2*(DF90+DG90+DH90)</f>
        <v>1.5</v>
      </c>
      <c r="CT90" s="43"/>
      <c r="CU90" s="39"/>
      <c r="CV90" s="43"/>
      <c r="CW90" s="43"/>
      <c r="CX90" s="43"/>
      <c r="CY90" s="43"/>
      <c r="CZ90" s="44">
        <f>SUMIFS(CZ94:CZ110,CQ94:CQ110,CQ90)</f>
        <v>1</v>
      </c>
      <c r="DA90" s="44">
        <f>SUMIFS(DA95:DA110,CQ95:CQ110,CQ90)</f>
        <v>0</v>
      </c>
      <c r="DB90" s="44">
        <f>SUMIFS(DB95:DB110,CQ95:CQ110,CQ90)</f>
        <v>0</v>
      </c>
      <c r="DC90" s="44">
        <f>SUMIFS(DC95:DC110,CQ95:CQ110,CQ90)</f>
        <v>1</v>
      </c>
      <c r="DD90" s="44">
        <f>SUMIFS(DD95:DD110,CQ95:CQ110,CQ90)</f>
        <v>0</v>
      </c>
      <c r="DE90" s="44">
        <f>SUMIFS(DE95:DE110,CQ95:CQ110,CQ90)</f>
        <v>0</v>
      </c>
      <c r="DF90" s="44">
        <f>SUMIFS(DF95:DF110,CQ95:CQ110,CQ90)</f>
        <v>0</v>
      </c>
      <c r="DG90" s="44">
        <f>SUMIFS(DG95:DG110,CQ95:CQ110,CQ90)</f>
        <v>0</v>
      </c>
      <c r="DH90" s="44">
        <f>SUMIFS(DH95:DH110,CQ95:CQ110,CQ90)</f>
        <v>0</v>
      </c>
      <c r="DI90" s="45"/>
      <c r="DJ90" s="46">
        <f>SUM(DI94:DI118)</f>
        <v>6</v>
      </c>
    </row>
    <row r="91" spans="1:114" s="62" customFormat="1" ht="33" x14ac:dyDescent="0.25">
      <c r="A91" s="55" t="s">
        <v>154</v>
      </c>
      <c r="B91" s="39"/>
      <c r="C91" s="40" t="s">
        <v>36</v>
      </c>
      <c r="D91" s="41">
        <f t="shared" si="32"/>
        <v>0</v>
      </c>
      <c r="E91" s="42">
        <f t="shared" si="33"/>
        <v>0</v>
      </c>
      <c r="F91" s="39"/>
      <c r="G91" s="39"/>
      <c r="H91" s="39"/>
      <c r="I91" s="39"/>
      <c r="J91" s="39"/>
      <c r="K91" s="39"/>
      <c r="L91" s="44">
        <f>SUMIFS(L97:L118,C97:C118,C91)</f>
        <v>0</v>
      </c>
      <c r="M91" s="44">
        <f>SUMIFS(M97:M118,C97:C118,C91)</f>
        <v>0</v>
      </c>
      <c r="N91" s="44">
        <f>SUMIFS(N97:N118,C97:C118,C91)</f>
        <v>0</v>
      </c>
      <c r="O91" s="44">
        <f>SUMIFS(O97:O118,C97:C118,C91)</f>
        <v>0</v>
      </c>
      <c r="P91" s="44">
        <f>SUMIFS(P97:P118,C97:C118,C91)</f>
        <v>0</v>
      </c>
      <c r="Q91" s="44">
        <f>SUMIFS(Q97:Q118,C97:C118,C91)</f>
        <v>0</v>
      </c>
      <c r="R91" s="44">
        <f>SUMIFS(R97:R118,C97:C118,C91)</f>
        <v>0</v>
      </c>
      <c r="S91" s="44">
        <f>SUMIFS(S97:S118,C97:C118,C91)</f>
        <v>0</v>
      </c>
      <c r="T91" s="44">
        <f>SUMIFS(T97:T118,C97:C118,C91)</f>
        <v>0</v>
      </c>
      <c r="U91" s="45"/>
      <c r="V91" s="46"/>
      <c r="W91" s="32"/>
      <c r="X91" s="537" t="s">
        <v>154</v>
      </c>
      <c r="Y91" s="56"/>
      <c r="Z91" s="40" t="s">
        <v>36</v>
      </c>
      <c r="AA91" s="41">
        <f t="shared" si="34"/>
        <v>0</v>
      </c>
      <c r="AB91" s="42">
        <f t="shared" si="35"/>
        <v>0</v>
      </c>
      <c r="AC91" s="39"/>
      <c r="AD91" s="39"/>
      <c r="AE91" s="39"/>
      <c r="AF91" s="39"/>
      <c r="AG91" s="39"/>
      <c r="AH91" s="39"/>
      <c r="AI91" s="44">
        <f>SUMIFS(AI93:AI121,Z93:Z121,Z91)</f>
        <v>0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0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154</v>
      </c>
      <c r="AV91" s="39"/>
      <c r="AW91" s="40" t="s">
        <v>36</v>
      </c>
      <c r="AX91" s="41">
        <f t="shared" si="36"/>
        <v>9</v>
      </c>
      <c r="AY91" s="42">
        <f t="shared" si="37"/>
        <v>11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5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1344" t="s">
        <v>154</v>
      </c>
      <c r="BS91" s="39"/>
      <c r="BT91" s="40" t="s">
        <v>36</v>
      </c>
      <c r="BU91" s="41">
        <f>0.5*(CC91+CD91+CE91)+CF91+CH91+2*(CI91+CJ91)</f>
        <v>0</v>
      </c>
      <c r="BV91" s="42">
        <f t="shared" si="38"/>
        <v>0</v>
      </c>
      <c r="BW91" s="39"/>
      <c r="BX91" s="39"/>
      <c r="BY91" s="39"/>
      <c r="BZ91" s="39"/>
      <c r="CA91" s="39"/>
      <c r="CB91" s="39"/>
      <c r="CC91" s="44">
        <f>SUMIFS(CC99:CC113,BT99:BT113,BT91)</f>
        <v>0</v>
      </c>
      <c r="CD91" s="44">
        <f>SUMIFS(CD99:CD113,BT99:BT113,BT91)</f>
        <v>0</v>
      </c>
      <c r="CE91" s="44">
        <f>SUMIFS(CE99:CE113,BT99:BT113,BT91)</f>
        <v>0</v>
      </c>
      <c r="CF91" s="44">
        <f>SUMIFS(CF99:CF113,BT99:BT113,BT91)</f>
        <v>0</v>
      </c>
      <c r="CG91" s="44">
        <f>SUMIFS(CG99:CG113,BT99:BT113,BT91)</f>
        <v>0</v>
      </c>
      <c r="CH91" s="44">
        <f>SUMIFS(CH99:CH113,BT99:BT113,BT91)</f>
        <v>0</v>
      </c>
      <c r="CI91" s="44">
        <f>SUMIFS(CI99:CI113,BT99:BT113,BT91)</f>
        <v>0</v>
      </c>
      <c r="CJ91" s="44">
        <f>SUMIFS(CJ99:CJ113,BT99:BT113,BT91)</f>
        <v>0</v>
      </c>
      <c r="CK91" s="44">
        <f>SUMIFS(CK99:CK113,BT99:BT113,BT91)</f>
        <v>0</v>
      </c>
      <c r="CL91" s="45"/>
      <c r="CM91" s="46"/>
      <c r="CN91" s="363"/>
      <c r="CO91" s="55" t="s">
        <v>35</v>
      </c>
      <c r="CP91" s="39"/>
      <c r="CQ91" s="40" t="s">
        <v>36</v>
      </c>
      <c r="CR91" s="41">
        <f t="shared" si="39"/>
        <v>0</v>
      </c>
      <c r="CS91" s="42">
        <f t="shared" si="40"/>
        <v>0</v>
      </c>
      <c r="CT91" s="39"/>
      <c r="CU91" s="39"/>
      <c r="CV91" s="39"/>
      <c r="CW91" s="39"/>
      <c r="CX91" s="39"/>
      <c r="CY91" s="39"/>
      <c r="CZ91" s="44">
        <f>SUMIFS(CZ95:CZ110,CQ95:CQ110,CQ91)</f>
        <v>0</v>
      </c>
      <c r="DA91" s="44">
        <f>SUMIFS(DA95:DA110,CQ95:CQ110,CQ91)</f>
        <v>0</v>
      </c>
      <c r="DB91" s="44">
        <f>SUMIFS(DB95:DB110,CQ95:CQ110,CQ91)</f>
        <v>0</v>
      </c>
      <c r="DC91" s="44">
        <f>SUMIFS(DC95:DC110,CQ95:CQ110,CQ91)</f>
        <v>0</v>
      </c>
      <c r="DD91" s="44">
        <f>SUMIFS(DD95:DD110,CQ95:CQ110,CQ91)</f>
        <v>0</v>
      </c>
      <c r="DE91" s="44">
        <f>SUMIFS(DE95:DE110,CQ95:CQ110,CQ91)</f>
        <v>0</v>
      </c>
      <c r="DF91" s="44">
        <f>SUMIFS(DF95:DF110,CQ95:CQ110,CQ91)</f>
        <v>0</v>
      </c>
      <c r="DG91" s="44">
        <f>SUMIFS(DG95:DG110,CQ95:CQ110,CQ91)</f>
        <v>0</v>
      </c>
      <c r="DH91" s="44">
        <f>SUMIFS(DH95:DH110,CQ95:CQ110,CQ91)</f>
        <v>0</v>
      </c>
      <c r="DI91" s="45"/>
      <c r="DJ91" s="46"/>
    </row>
    <row r="92" spans="1:114" s="62" customFormat="1" ht="283.2" customHeight="1" outlineLevel="1" x14ac:dyDescent="0.4">
      <c r="A92" s="97" t="s">
        <v>52</v>
      </c>
      <c r="B92" s="116" t="s">
        <v>2096</v>
      </c>
      <c r="C92" s="68" t="s">
        <v>29</v>
      </c>
      <c r="D92" s="69">
        <f t="shared" si="32"/>
        <v>7</v>
      </c>
      <c r="E92" s="69">
        <f t="shared" si="33"/>
        <v>7</v>
      </c>
      <c r="F92" s="82"/>
      <c r="G92" s="22" t="s">
        <v>182</v>
      </c>
      <c r="H92" s="105"/>
      <c r="I92" s="105"/>
      <c r="J92" s="187"/>
      <c r="K92" s="23" t="s">
        <v>272</v>
      </c>
      <c r="L92" s="160"/>
      <c r="M92" s="160"/>
      <c r="N92" s="169"/>
      <c r="O92" s="84">
        <v>7</v>
      </c>
      <c r="P92" s="160"/>
      <c r="Q92" s="160"/>
      <c r="R92" s="160"/>
      <c r="S92" s="160"/>
      <c r="T92" s="160"/>
      <c r="U92" s="76">
        <v>1</v>
      </c>
      <c r="V92" s="190"/>
      <c r="W92" s="363"/>
      <c r="X92" s="97" t="s">
        <v>52</v>
      </c>
      <c r="Y92" s="130" t="s">
        <v>1160</v>
      </c>
      <c r="Z92" s="68" t="s">
        <v>29</v>
      </c>
      <c r="AA92" s="69">
        <f t="shared" si="34"/>
        <v>4</v>
      </c>
      <c r="AB92" s="69">
        <f t="shared" si="35"/>
        <v>4</v>
      </c>
      <c r="AC92" s="99"/>
      <c r="AD92" s="22" t="s">
        <v>54</v>
      </c>
      <c r="AE92" s="99"/>
      <c r="AF92" s="99"/>
      <c r="AG92" s="99"/>
      <c r="AH92" s="131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350">
        <v>1</v>
      </c>
      <c r="AS92" s="99"/>
      <c r="AT92" s="363"/>
      <c r="AU92" s="97" t="s">
        <v>52</v>
      </c>
      <c r="AV92" s="130" t="s">
        <v>163</v>
      </c>
      <c r="AW92" s="102" t="s">
        <v>29</v>
      </c>
      <c r="AX92" s="69">
        <f t="shared" si="36"/>
        <v>4</v>
      </c>
      <c r="AY92" s="69">
        <f t="shared" si="37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38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86</v>
      </c>
      <c r="CP92" s="278" t="s">
        <v>349</v>
      </c>
      <c r="CQ92" s="102" t="s">
        <v>29</v>
      </c>
      <c r="CR92" s="69">
        <f t="shared" si="39"/>
        <v>2</v>
      </c>
      <c r="CS92" s="69">
        <f t="shared" si="40"/>
        <v>2</v>
      </c>
      <c r="CT92" s="222"/>
      <c r="CU92" s="131" t="s">
        <v>63</v>
      </c>
      <c r="CV92" s="546"/>
      <c r="CW92" s="131"/>
      <c r="CX92" s="131"/>
      <c r="CY92" s="140" t="s">
        <v>3</v>
      </c>
      <c r="CZ92" s="141">
        <v>4</v>
      </c>
      <c r="DA92" s="131"/>
      <c r="DB92" s="131"/>
      <c r="DC92" s="131"/>
      <c r="DD92" s="131"/>
      <c r="DE92" s="131"/>
      <c r="DF92" s="131"/>
      <c r="DG92" s="131"/>
      <c r="DH92" s="131"/>
      <c r="DI92" s="142">
        <v>1</v>
      </c>
      <c r="DJ92" s="68"/>
    </row>
    <row r="93" spans="1:114" ht="335.4" customHeight="1" outlineLevel="1" thickBot="1" x14ac:dyDescent="0.45">
      <c r="A93" s="97" t="s">
        <v>52</v>
      </c>
      <c r="B93" s="114" t="s">
        <v>307</v>
      </c>
      <c r="C93" s="68" t="s">
        <v>29</v>
      </c>
      <c r="D93" s="69">
        <f t="shared" si="32"/>
        <v>5</v>
      </c>
      <c r="E93" s="69">
        <f t="shared" si="33"/>
        <v>5</v>
      </c>
      <c r="F93" s="82"/>
      <c r="G93" s="22" t="s">
        <v>233</v>
      </c>
      <c r="H93" s="105"/>
      <c r="I93" s="72" t="s">
        <v>42</v>
      </c>
      <c r="J93" s="187"/>
      <c r="K93" s="23" t="s">
        <v>283</v>
      </c>
      <c r="L93" s="84">
        <v>2</v>
      </c>
      <c r="M93" s="160"/>
      <c r="N93" s="169"/>
      <c r="O93" s="160"/>
      <c r="P93" s="160"/>
      <c r="Q93" s="160"/>
      <c r="R93" s="84">
        <v>2</v>
      </c>
      <c r="S93" s="160"/>
      <c r="T93" s="160"/>
      <c r="U93" s="76">
        <v>1</v>
      </c>
      <c r="V93" s="77"/>
      <c r="W93" s="363"/>
      <c r="X93" s="97" t="s">
        <v>52</v>
      </c>
      <c r="Y93" s="117" t="s">
        <v>354</v>
      </c>
      <c r="Z93" s="68" t="s">
        <v>29</v>
      </c>
      <c r="AA93" s="69">
        <f>0.5*(AI93+AJ93+AK93)+AL93+AN93+2*(AO93+AP93)</f>
        <v>0</v>
      </c>
      <c r="AB93" s="69">
        <f>AI93*0.5+AJ93*0.5+AK93*0.5+AL93+AM93+AN93+2*(AO93+AP93+AQ93)</f>
        <v>0</v>
      </c>
      <c r="AC93" s="22"/>
      <c r="AD93" s="104" t="s">
        <v>63</v>
      </c>
      <c r="AE93" s="104"/>
      <c r="AF93" s="72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142">
        <v>2</v>
      </c>
      <c r="AS93" s="107"/>
      <c r="AT93" s="363"/>
      <c r="AU93" s="97" t="s">
        <v>52</v>
      </c>
      <c r="AV93" s="138" t="s">
        <v>379</v>
      </c>
      <c r="AW93" s="68" t="s">
        <v>29</v>
      </c>
      <c r="AX93" s="69">
        <f t="shared" si="36"/>
        <v>3.5</v>
      </c>
      <c r="AY93" s="69">
        <f t="shared" si="37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82" t="s">
        <v>381</v>
      </c>
      <c r="BT93" s="102" t="s">
        <v>29</v>
      </c>
      <c r="BU93" s="102">
        <f t="shared" ref="BU93:BU99" si="41">0.5*(CC93+CD93+CE93)+CF93+CH93+2*(CI93+CJ93)</f>
        <v>0</v>
      </c>
      <c r="BV93" s="102">
        <f t="shared" si="38"/>
        <v>0</v>
      </c>
      <c r="BW93" s="103"/>
      <c r="BX93" s="22" t="s">
        <v>68</v>
      </c>
      <c r="BY93" s="70"/>
      <c r="BZ93" s="70"/>
      <c r="CA93" s="73"/>
      <c r="CB93" s="73"/>
      <c r="CC93" s="155"/>
      <c r="CD93" s="155"/>
      <c r="CE93" s="155"/>
      <c r="CF93" s="155"/>
      <c r="CG93" s="155"/>
      <c r="CH93" s="155"/>
      <c r="CI93" s="155"/>
      <c r="CJ93" s="155"/>
      <c r="CK93" s="155"/>
      <c r="CL93" s="350">
        <v>1</v>
      </c>
      <c r="CM93" s="99"/>
      <c r="CO93" s="137" t="s">
        <v>86</v>
      </c>
      <c r="CP93" s="278" t="s">
        <v>357</v>
      </c>
      <c r="CQ93" s="102" t="s">
        <v>29</v>
      </c>
      <c r="CR93" s="69">
        <f t="shared" si="39"/>
        <v>1</v>
      </c>
      <c r="CS93" s="69">
        <f t="shared" si="40"/>
        <v>1</v>
      </c>
      <c r="CT93" s="222"/>
      <c r="CU93" s="131" t="s">
        <v>68</v>
      </c>
      <c r="CV93" s="546"/>
      <c r="CW93" s="131"/>
      <c r="CX93" s="131"/>
      <c r="CY93" s="140" t="s">
        <v>3</v>
      </c>
      <c r="CZ93" s="141">
        <v>2</v>
      </c>
      <c r="DA93" s="131"/>
      <c r="DB93" s="131"/>
      <c r="DC93" s="131"/>
      <c r="DD93" s="131"/>
      <c r="DE93" s="131"/>
      <c r="DF93" s="131"/>
      <c r="DG93" s="131"/>
      <c r="DH93" s="131"/>
      <c r="DI93" s="142">
        <v>1</v>
      </c>
      <c r="DJ93" s="68"/>
    </row>
    <row r="94" spans="1:114" ht="306.60000000000002" customHeight="1" outlineLevel="1" thickTop="1" thickBot="1" x14ac:dyDescent="0.45">
      <c r="A94" s="97" t="s">
        <v>52</v>
      </c>
      <c r="B94" s="117" t="s">
        <v>1164</v>
      </c>
      <c r="C94" s="68" t="s">
        <v>36</v>
      </c>
      <c r="D94" s="69">
        <f t="shared" si="32"/>
        <v>1</v>
      </c>
      <c r="E94" s="69">
        <f t="shared" si="33"/>
        <v>1</v>
      </c>
      <c r="F94" s="82"/>
      <c r="G94" s="22" t="s">
        <v>68</v>
      </c>
      <c r="H94" s="22"/>
      <c r="I94" s="103"/>
      <c r="J94" s="173"/>
      <c r="K94" s="173" t="s">
        <v>57</v>
      </c>
      <c r="L94" s="83"/>
      <c r="M94" s="83"/>
      <c r="N94" s="83"/>
      <c r="O94" s="84">
        <v>1</v>
      </c>
      <c r="P94" s="83"/>
      <c r="Q94" s="83"/>
      <c r="R94" s="83"/>
      <c r="S94" s="83"/>
      <c r="T94" s="83"/>
      <c r="U94" s="76">
        <v>1</v>
      </c>
      <c r="V94" s="347"/>
      <c r="W94" s="363"/>
      <c r="X94" s="97" t="s">
        <v>52</v>
      </c>
      <c r="Y94" s="596" t="s">
        <v>1067</v>
      </c>
      <c r="Z94" s="551" t="s">
        <v>29</v>
      </c>
      <c r="AA94" s="552">
        <f t="shared" ref="AA94" si="42">0.5*(AI94+AJ94+AK94)+AL94+AN94+2*(AO94+AP94)</f>
        <v>2</v>
      </c>
      <c r="AB94" s="552">
        <f t="shared" ref="AB94" si="43">AI94*0.5+AJ94*0.5+AK94*0.5+AL94+AM94+AN94+2*(AO94+AP94+AQ94)</f>
        <v>2</v>
      </c>
      <c r="AC94" s="1795" t="s">
        <v>2097</v>
      </c>
      <c r="AD94" s="1796"/>
      <c r="AE94" s="1796"/>
      <c r="AF94" s="1796"/>
      <c r="AG94" s="1796"/>
      <c r="AH94" s="1797"/>
      <c r="AI94" s="601"/>
      <c r="AJ94" s="84">
        <v>4</v>
      </c>
      <c r="AK94" s="601"/>
      <c r="AL94" s="601"/>
      <c r="AM94" s="601"/>
      <c r="AN94" s="601"/>
      <c r="AO94" s="601"/>
      <c r="AP94" s="601"/>
      <c r="AQ94" s="601"/>
      <c r="AR94" s="988">
        <v>1</v>
      </c>
      <c r="AS94" s="601"/>
      <c r="AT94" s="363"/>
      <c r="AU94" s="97" t="s">
        <v>52</v>
      </c>
      <c r="AV94" s="413" t="s">
        <v>386</v>
      </c>
      <c r="AW94" s="102" t="s">
        <v>29</v>
      </c>
      <c r="AX94" s="69">
        <f t="shared" si="36"/>
        <v>1</v>
      </c>
      <c r="AY94" s="69">
        <f t="shared" si="37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179" t="s">
        <v>1171</v>
      </c>
      <c r="BT94" s="102" t="s">
        <v>29</v>
      </c>
      <c r="BU94" s="102">
        <f t="shared" si="41"/>
        <v>0</v>
      </c>
      <c r="BV94" s="102">
        <f t="shared" si="38"/>
        <v>2</v>
      </c>
      <c r="BW94" s="225"/>
      <c r="BX94" s="225" t="s">
        <v>45</v>
      </c>
      <c r="BY94" s="225"/>
      <c r="BZ94" s="225"/>
      <c r="CA94" s="131"/>
      <c r="CB94" s="131" t="s">
        <v>188</v>
      </c>
      <c r="CC94" s="403"/>
      <c r="CD94" s="403"/>
      <c r="CE94" s="403"/>
      <c r="CF94" s="403"/>
      <c r="CG94" s="403"/>
      <c r="CH94" s="403"/>
      <c r="CI94" s="403"/>
      <c r="CJ94" s="403"/>
      <c r="CK94" s="86">
        <v>1</v>
      </c>
      <c r="CL94" s="350">
        <v>1</v>
      </c>
      <c r="CM94" s="99"/>
      <c r="CO94" s="389" t="s">
        <v>365</v>
      </c>
      <c r="CP94" s="98" t="s">
        <v>2098</v>
      </c>
      <c r="CQ94" s="68" t="s">
        <v>29</v>
      </c>
      <c r="CR94" s="69">
        <f t="shared" ref="CR94:CR99" si="44">0.5*(CZ94+DA94+DB94)+DC94+DE94+2*(DF94+DG94)</f>
        <v>3.5</v>
      </c>
      <c r="CS94" s="69">
        <f t="shared" ref="CS94:CS99" si="45">CZ94*0.5+DA94*0.5+DB94*0.5+DC94+DD94+DE94+2*(DF94+DG94+DH94)</f>
        <v>5.5</v>
      </c>
      <c r="CT94" s="74"/>
      <c r="CU94" s="225" t="s">
        <v>68</v>
      </c>
      <c r="CV94" s="140" t="s">
        <v>3</v>
      </c>
      <c r="CW94" s="74"/>
      <c r="CX94" s="940" t="s">
        <v>590</v>
      </c>
      <c r="CY94" s="131" t="s">
        <v>367</v>
      </c>
      <c r="CZ94" s="85">
        <v>1</v>
      </c>
      <c r="DA94" s="318"/>
      <c r="DB94" s="390"/>
      <c r="DC94" s="85">
        <v>1</v>
      </c>
      <c r="DD94" s="390"/>
      <c r="DE94" s="390"/>
      <c r="DF94" s="85">
        <v>1</v>
      </c>
      <c r="DG94" s="390"/>
      <c r="DH94" s="86">
        <v>1</v>
      </c>
      <c r="DI94" s="142">
        <v>1</v>
      </c>
      <c r="DJ94" s="74"/>
    </row>
    <row r="95" spans="1:114" s="62" customFormat="1" ht="243" customHeight="1" outlineLevel="1" thickTop="1" thickBot="1" x14ac:dyDescent="0.45">
      <c r="A95" s="97" t="s">
        <v>52</v>
      </c>
      <c r="B95" s="116" t="s">
        <v>1168</v>
      </c>
      <c r="C95" s="68" t="s">
        <v>36</v>
      </c>
      <c r="D95" s="69">
        <f t="shared" si="32"/>
        <v>2</v>
      </c>
      <c r="E95" s="69">
        <f t="shared" si="33"/>
        <v>2</v>
      </c>
      <c r="F95" s="82"/>
      <c r="G95" s="22" t="s">
        <v>68</v>
      </c>
      <c r="H95" s="103"/>
      <c r="I95" s="103"/>
      <c r="J95" s="82"/>
      <c r="K95" s="23" t="s">
        <v>57</v>
      </c>
      <c r="L95" s="302"/>
      <c r="M95" s="302"/>
      <c r="N95" s="302"/>
      <c r="O95" s="302"/>
      <c r="P95" s="302"/>
      <c r="Q95" s="302"/>
      <c r="R95" s="84">
        <v>1</v>
      </c>
      <c r="S95" s="302"/>
      <c r="T95" s="959"/>
      <c r="U95" s="76">
        <v>1</v>
      </c>
      <c r="V95" s="77"/>
      <c r="W95" s="363"/>
      <c r="X95" s="284" t="s">
        <v>222</v>
      </c>
      <c r="Y95" s="117" t="s">
        <v>1165</v>
      </c>
      <c r="Z95" s="68" t="s">
        <v>29</v>
      </c>
      <c r="AA95" s="69">
        <f>0.5*(AI95+AJ95+AK95)+AL95+AN95+2*(AO95+AP95)</f>
        <v>4</v>
      </c>
      <c r="AB95" s="69">
        <f>AI95*0.5+AJ95*0.5+AK95*0.5+AL95+AM95+AN95+2*(AO95+AP95+AQ95)</f>
        <v>4</v>
      </c>
      <c r="AC95" s="22"/>
      <c r="AD95" s="104" t="s">
        <v>45</v>
      </c>
      <c r="AE95" s="145"/>
      <c r="AF95" s="957"/>
      <c r="AG95" s="145"/>
      <c r="AH95" s="172" t="s">
        <v>1166</v>
      </c>
      <c r="AI95" s="958"/>
      <c r="AJ95" s="958"/>
      <c r="AK95" s="958"/>
      <c r="AL95" s="958"/>
      <c r="AM95" s="958"/>
      <c r="AN95" s="155"/>
      <c r="AO95" s="240">
        <v>2</v>
      </c>
      <c r="AP95" s="155"/>
      <c r="AQ95" s="155"/>
      <c r="AR95" s="142">
        <v>1</v>
      </c>
      <c r="AS95" s="241"/>
      <c r="AT95" s="363"/>
      <c r="AU95" s="400" t="s">
        <v>370</v>
      </c>
      <c r="AV95" s="116" t="s">
        <v>1170</v>
      </c>
      <c r="AW95" s="147" t="s">
        <v>29</v>
      </c>
      <c r="AX95" s="148">
        <f t="shared" si="36"/>
        <v>0</v>
      </c>
      <c r="AY95" s="148">
        <f t="shared" si="37"/>
        <v>0</v>
      </c>
      <c r="AZ95" s="82"/>
      <c r="BA95" s="22" t="s">
        <v>68</v>
      </c>
      <c r="BB95" s="70"/>
      <c r="BC95" s="70"/>
      <c r="BD95" s="73"/>
      <c r="BE95" s="23" t="s">
        <v>57</v>
      </c>
      <c r="BF95" s="159"/>
      <c r="BG95" s="159"/>
      <c r="BH95" s="159"/>
      <c r="BI95" s="159"/>
      <c r="BJ95" s="159"/>
      <c r="BK95" s="159"/>
      <c r="BL95" s="159"/>
      <c r="BM95" s="159"/>
      <c r="BN95" s="159"/>
      <c r="BO95" s="142">
        <v>1</v>
      </c>
      <c r="BP95" s="241"/>
      <c r="BR95" s="415" t="s">
        <v>380</v>
      </c>
      <c r="BS95" s="179" t="s">
        <v>1178</v>
      </c>
      <c r="BT95" s="102" t="s">
        <v>29</v>
      </c>
      <c r="BU95" s="102">
        <f t="shared" si="41"/>
        <v>2</v>
      </c>
      <c r="BV95" s="102">
        <f t="shared" si="38"/>
        <v>4</v>
      </c>
      <c r="BW95" s="225"/>
      <c r="BX95" s="225" t="s">
        <v>45</v>
      </c>
      <c r="BY95" s="225"/>
      <c r="BZ95" s="225"/>
      <c r="CA95" s="131"/>
      <c r="CB95" s="131" t="s">
        <v>1179</v>
      </c>
      <c r="CC95" s="403"/>
      <c r="CD95" s="403"/>
      <c r="CE95" s="403"/>
      <c r="CF95" s="84">
        <v>2</v>
      </c>
      <c r="CG95" s="403"/>
      <c r="CH95" s="403"/>
      <c r="CI95" s="403"/>
      <c r="CJ95" s="403"/>
      <c r="CK95" s="86">
        <v>1</v>
      </c>
      <c r="CL95" s="350">
        <v>1</v>
      </c>
      <c r="CM95" s="99"/>
      <c r="CO95" s="389" t="s">
        <v>365</v>
      </c>
      <c r="CP95" s="98" t="s">
        <v>1172</v>
      </c>
      <c r="CQ95" s="68" t="s">
        <v>29</v>
      </c>
      <c r="CR95" s="69">
        <f t="shared" si="44"/>
        <v>0</v>
      </c>
      <c r="CS95" s="69">
        <f t="shared" si="45"/>
        <v>0</v>
      </c>
      <c r="CT95" s="74"/>
      <c r="CU95" s="225" t="s">
        <v>63</v>
      </c>
      <c r="CV95" s="140" t="s">
        <v>3</v>
      </c>
      <c r="CW95" s="74"/>
      <c r="CX95" s="74"/>
      <c r="CY95" s="131" t="s">
        <v>751</v>
      </c>
      <c r="CZ95" s="390"/>
      <c r="DA95" s="144"/>
      <c r="DB95" s="409"/>
      <c r="DC95" s="409"/>
      <c r="DD95" s="409"/>
      <c r="DE95" s="409"/>
      <c r="DF95" s="144"/>
      <c r="DG95" s="390"/>
      <c r="DH95" s="390"/>
      <c r="DI95" s="142">
        <v>1</v>
      </c>
      <c r="DJ95" s="74"/>
    </row>
    <row r="96" spans="1:114" s="62" customFormat="1" ht="328.2" customHeight="1" outlineLevel="1" thickTop="1" thickBot="1" x14ac:dyDescent="0.45">
      <c r="A96" s="97" t="s">
        <v>52</v>
      </c>
      <c r="B96" s="130" t="s">
        <v>1173</v>
      </c>
      <c r="C96" s="68" t="s">
        <v>36</v>
      </c>
      <c r="D96" s="69">
        <f t="shared" si="32"/>
        <v>2.5</v>
      </c>
      <c r="E96" s="69">
        <f t="shared" si="33"/>
        <v>2.5</v>
      </c>
      <c r="F96" s="99"/>
      <c r="G96" s="106" t="s">
        <v>45</v>
      </c>
      <c r="H96" s="178"/>
      <c r="I96" s="99"/>
      <c r="J96" s="99"/>
      <c r="K96" s="131" t="s">
        <v>1174</v>
      </c>
      <c r="L96" s="84">
        <v>1</v>
      </c>
      <c r="M96" s="159"/>
      <c r="N96" s="159"/>
      <c r="O96" s="84">
        <v>2</v>
      </c>
      <c r="P96" s="159"/>
      <c r="Q96" s="159"/>
      <c r="R96" s="159"/>
      <c r="S96" s="159"/>
      <c r="T96" s="159"/>
      <c r="U96" s="100">
        <v>1</v>
      </c>
      <c r="V96" s="99"/>
      <c r="W96" s="363"/>
      <c r="X96" s="284" t="s">
        <v>222</v>
      </c>
      <c r="Y96" s="387" t="s">
        <v>1169</v>
      </c>
      <c r="Z96" s="68" t="s">
        <v>29</v>
      </c>
      <c r="AA96" s="69">
        <f>0.5*(AI96+AJ96+AK96)+AL96+AN96+2*(AO96+AP96)</f>
        <v>1</v>
      </c>
      <c r="AB96" s="69">
        <f>AI96*0.5+AJ96*0.5+AK96*0.5+AL96+AM96+AN96+2*(AO96+AP96+AQ96)</f>
        <v>2</v>
      </c>
      <c r="AC96" s="200"/>
      <c r="AD96" s="960"/>
      <c r="AE96" s="960"/>
      <c r="AF96" s="960"/>
      <c r="AG96" s="960"/>
      <c r="AH96" s="23" t="s">
        <v>636</v>
      </c>
      <c r="AI96" s="314"/>
      <c r="AJ96" s="314"/>
      <c r="AK96" s="314"/>
      <c r="AL96" s="240">
        <v>1</v>
      </c>
      <c r="AM96" s="86">
        <v>1</v>
      </c>
      <c r="AN96" s="314"/>
      <c r="AO96" s="314"/>
      <c r="AP96" s="314"/>
      <c r="AQ96" s="368"/>
      <c r="AR96" s="142">
        <v>1</v>
      </c>
      <c r="AS96" s="241"/>
      <c r="AT96" s="363"/>
      <c r="AU96" s="400" t="s">
        <v>370</v>
      </c>
      <c r="AV96" s="412" t="s">
        <v>1177</v>
      </c>
      <c r="AW96" s="68" t="s">
        <v>36</v>
      </c>
      <c r="AX96" s="69">
        <f t="shared" si="36"/>
        <v>2</v>
      </c>
      <c r="AY96" s="69">
        <f t="shared" si="37"/>
        <v>2</v>
      </c>
      <c r="AZ96" s="82"/>
      <c r="BA96" s="22" t="s">
        <v>68</v>
      </c>
      <c r="BB96" s="118"/>
      <c r="BC96" s="119" t="s">
        <v>42</v>
      </c>
      <c r="BD96" s="173"/>
      <c r="BE96" s="173" t="s">
        <v>57</v>
      </c>
      <c r="BF96" s="155"/>
      <c r="BG96" s="155"/>
      <c r="BH96" s="144"/>
      <c r="BI96" s="84">
        <v>2</v>
      </c>
      <c r="BJ96" s="155"/>
      <c r="BK96" s="155"/>
      <c r="BL96" s="155"/>
      <c r="BM96" s="155"/>
      <c r="BN96" s="155"/>
      <c r="BO96" s="142">
        <v>1</v>
      </c>
      <c r="BP96" s="77"/>
      <c r="BR96" s="382" t="s">
        <v>350</v>
      </c>
      <c r="BS96" s="348" t="s">
        <v>1183</v>
      </c>
      <c r="BT96" s="102" t="s">
        <v>29</v>
      </c>
      <c r="BU96" s="102">
        <f t="shared" si="41"/>
        <v>0</v>
      </c>
      <c r="BV96" s="102">
        <f t="shared" si="38"/>
        <v>0</v>
      </c>
      <c r="BW96" s="225"/>
      <c r="BX96" s="225" t="s">
        <v>45</v>
      </c>
      <c r="BY96" s="131"/>
      <c r="BZ96" s="225"/>
      <c r="CA96" s="131"/>
      <c r="CB96" s="131" t="s">
        <v>57</v>
      </c>
      <c r="CC96" s="314"/>
      <c r="CD96" s="314"/>
      <c r="CE96" s="314"/>
      <c r="CF96" s="314"/>
      <c r="CG96" s="314"/>
      <c r="CH96" s="314"/>
      <c r="CI96" s="314"/>
      <c r="CJ96" s="314"/>
      <c r="CK96" s="314"/>
      <c r="CL96" s="350">
        <v>1</v>
      </c>
      <c r="CM96" s="99"/>
      <c r="CO96" s="654" t="s">
        <v>651</v>
      </c>
      <c r="CP96" s="130" t="s">
        <v>1180</v>
      </c>
      <c r="CQ96" s="68" t="s">
        <v>29</v>
      </c>
      <c r="CR96" s="69">
        <f t="shared" si="44"/>
        <v>0</v>
      </c>
      <c r="CS96" s="69">
        <f t="shared" si="45"/>
        <v>0</v>
      </c>
      <c r="CT96" s="99"/>
      <c r="CU96" s="22" t="s">
        <v>45</v>
      </c>
      <c r="CV96" s="99"/>
      <c r="CW96" s="99"/>
      <c r="CX96" s="99"/>
      <c r="CY96" s="99"/>
      <c r="CZ96" s="159"/>
      <c r="DA96" s="159"/>
      <c r="DB96" s="159"/>
      <c r="DC96" s="159"/>
      <c r="DD96" s="159"/>
      <c r="DE96" s="159"/>
      <c r="DF96" s="159"/>
      <c r="DG96" s="159"/>
      <c r="DH96" s="159"/>
      <c r="DI96" s="142">
        <v>1</v>
      </c>
      <c r="DJ96" s="99"/>
    </row>
    <row r="97" spans="1:116" s="62" customFormat="1" ht="335.25" customHeight="1" outlineLevel="1" thickTop="1" thickBot="1" x14ac:dyDescent="0.45">
      <c r="A97" s="97" t="s">
        <v>52</v>
      </c>
      <c r="B97" s="668" t="s">
        <v>1181</v>
      </c>
      <c r="C97" s="68" t="s">
        <v>36</v>
      </c>
      <c r="D97" s="69">
        <f t="shared" si="32"/>
        <v>0</v>
      </c>
      <c r="E97" s="69">
        <f t="shared" si="33"/>
        <v>0</v>
      </c>
      <c r="F97" s="23"/>
      <c r="G97" s="23" t="s">
        <v>182</v>
      </c>
      <c r="H97" s="103"/>
      <c r="I97" s="103"/>
      <c r="J97" s="172"/>
      <c r="K97" s="104" t="s">
        <v>549</v>
      </c>
      <c r="L97" s="159"/>
      <c r="M97" s="159"/>
      <c r="N97" s="159"/>
      <c r="O97" s="159"/>
      <c r="P97" s="159"/>
      <c r="Q97" s="159"/>
      <c r="R97" s="159"/>
      <c r="S97" s="159"/>
      <c r="T97" s="390"/>
      <c r="U97" s="76">
        <v>1</v>
      </c>
      <c r="V97" s="107"/>
      <c r="W97" s="363"/>
      <c r="X97" s="284" t="s">
        <v>222</v>
      </c>
      <c r="Y97" s="117" t="s">
        <v>1175</v>
      </c>
      <c r="Z97" s="68" t="s">
        <v>29</v>
      </c>
      <c r="AA97" s="69">
        <f>0.5*(AI97+AJ97+AK97)+AL97+AN97+2*(AO97+AP97)</f>
        <v>0</v>
      </c>
      <c r="AB97" s="69">
        <f>AI97*0.5+AJ97*0.5+AK97*0.5+AL97+AM97+AN97+2*(AO97+AP97+AQ97)</f>
        <v>0</v>
      </c>
      <c r="AC97" s="22"/>
      <c r="AD97" s="22" t="s">
        <v>45</v>
      </c>
      <c r="AE97" s="118"/>
      <c r="AF97" s="72" t="s">
        <v>42</v>
      </c>
      <c r="AG97" s="173"/>
      <c r="AH97" s="173" t="s">
        <v>1176</v>
      </c>
      <c r="AI97" s="155"/>
      <c r="AJ97" s="155"/>
      <c r="AK97" s="155"/>
      <c r="AL97" s="155"/>
      <c r="AM97" s="155"/>
      <c r="AN97" s="155"/>
      <c r="AO97" s="155"/>
      <c r="AP97" s="155"/>
      <c r="AQ97" s="155"/>
      <c r="AR97" s="142">
        <v>1</v>
      </c>
      <c r="AS97" s="107"/>
      <c r="AT97" s="363"/>
      <c r="AU97" s="400" t="s">
        <v>370</v>
      </c>
      <c r="AV97" s="130" t="s">
        <v>1182</v>
      </c>
      <c r="AW97" s="68" t="s">
        <v>36</v>
      </c>
      <c r="AX97" s="69">
        <f t="shared" si="36"/>
        <v>0</v>
      </c>
      <c r="AY97" s="69">
        <f t="shared" si="37"/>
        <v>0</v>
      </c>
      <c r="AZ97" s="99"/>
      <c r="BA97" s="225" t="s">
        <v>68</v>
      </c>
      <c r="BB97" s="258"/>
      <c r="BC97" s="258"/>
      <c r="BD97" s="258"/>
      <c r="BE97" s="131" t="s">
        <v>393</v>
      </c>
      <c r="BF97" s="159"/>
      <c r="BG97" s="159"/>
      <c r="BH97" s="159"/>
      <c r="BI97" s="159"/>
      <c r="BJ97" s="159"/>
      <c r="BK97" s="159"/>
      <c r="BL97" s="159"/>
      <c r="BM97" s="159"/>
      <c r="BN97" s="159"/>
      <c r="BO97" s="142">
        <v>1</v>
      </c>
      <c r="BP97" s="107"/>
      <c r="BR97" s="382" t="s">
        <v>350</v>
      </c>
      <c r="BS97" s="348" t="s">
        <v>1187</v>
      </c>
      <c r="BT97" s="102" t="s">
        <v>29</v>
      </c>
      <c r="BU97" s="102">
        <f t="shared" si="41"/>
        <v>2</v>
      </c>
      <c r="BV97" s="102">
        <f t="shared" si="38"/>
        <v>2</v>
      </c>
      <c r="BW97" s="244"/>
      <c r="BX97" s="225" t="s">
        <v>45</v>
      </c>
      <c r="BY97" s="962"/>
      <c r="BZ97" s="246"/>
      <c r="CA97" s="222"/>
      <c r="CB97" s="131" t="s">
        <v>1188</v>
      </c>
      <c r="CC97" s="403"/>
      <c r="CD97" s="403"/>
      <c r="CE97" s="403"/>
      <c r="CF97" s="403"/>
      <c r="CG97" s="403"/>
      <c r="CH97" s="84">
        <v>2</v>
      </c>
      <c r="CI97" s="403"/>
      <c r="CJ97" s="403"/>
      <c r="CK97" s="403"/>
      <c r="CL97" s="350">
        <v>1</v>
      </c>
      <c r="CM97" s="99"/>
      <c r="CN97" s="108"/>
      <c r="CO97" s="421" t="s">
        <v>411</v>
      </c>
      <c r="CP97" s="179" t="s">
        <v>2099</v>
      </c>
      <c r="CQ97" s="102" t="s">
        <v>29</v>
      </c>
      <c r="CR97" s="69">
        <f t="shared" si="44"/>
        <v>1</v>
      </c>
      <c r="CS97" s="69">
        <f t="shared" si="45"/>
        <v>1</v>
      </c>
      <c r="CT97" s="225"/>
      <c r="CU97" s="225" t="s">
        <v>45</v>
      </c>
      <c r="CV97" s="131"/>
      <c r="CW97" s="225"/>
      <c r="CX97" s="222"/>
      <c r="CY97" s="131" t="s">
        <v>2100</v>
      </c>
      <c r="CZ97" s="314"/>
      <c r="DA97" s="314"/>
      <c r="DB97" s="314"/>
      <c r="DC97" s="252">
        <v>1</v>
      </c>
      <c r="DD97" s="314"/>
      <c r="DE97" s="314"/>
      <c r="DF97" s="314"/>
      <c r="DG97" s="314"/>
      <c r="DH97" s="314"/>
      <c r="DI97" s="142">
        <v>1</v>
      </c>
      <c r="DJ97" s="28"/>
      <c r="DK97" s="108"/>
      <c r="DL97" s="108"/>
    </row>
    <row r="98" spans="1:116" ht="290.39999999999998" customHeight="1" outlineLevel="1" thickTop="1" thickBot="1" x14ac:dyDescent="0.35">
      <c r="A98" s="97" t="s">
        <v>52</v>
      </c>
      <c r="B98" s="387" t="s">
        <v>862</v>
      </c>
      <c r="C98" s="68" t="s">
        <v>36</v>
      </c>
      <c r="D98" s="69">
        <f t="shared" si="32"/>
        <v>0</v>
      </c>
      <c r="E98" s="69">
        <f t="shared" si="33"/>
        <v>0</v>
      </c>
      <c r="F98" s="82"/>
      <c r="G98" s="22" t="s">
        <v>182</v>
      </c>
      <c r="H98" s="103"/>
      <c r="I98" s="119" t="s">
        <v>42</v>
      </c>
      <c r="J98" s="82"/>
      <c r="K98" s="23" t="s">
        <v>551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W98" s="363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 s="363"/>
      <c r="AU98" s="400" t="s">
        <v>370</v>
      </c>
      <c r="AV98" s="117" t="s">
        <v>1185</v>
      </c>
      <c r="AW98" s="68" t="s">
        <v>36</v>
      </c>
      <c r="AX98" s="69">
        <f t="shared" si="36"/>
        <v>1.5</v>
      </c>
      <c r="AY98" s="69">
        <f t="shared" si="37"/>
        <v>3.5</v>
      </c>
      <c r="AZ98" s="22"/>
      <c r="BA98" s="22" t="s">
        <v>45</v>
      </c>
      <c r="BB98" s="118"/>
      <c r="BC98" s="119" t="s">
        <v>42</v>
      </c>
      <c r="BD98" s="173"/>
      <c r="BE98" s="173" t="s">
        <v>1186</v>
      </c>
      <c r="BF98" s="84">
        <v>1</v>
      </c>
      <c r="BG98" s="169"/>
      <c r="BH98" s="169"/>
      <c r="BI98" s="84">
        <v>1</v>
      </c>
      <c r="BJ98" s="169"/>
      <c r="BK98" s="169"/>
      <c r="BL98" s="169"/>
      <c r="BM98" s="169"/>
      <c r="BN98" s="86">
        <v>1</v>
      </c>
      <c r="BO98" s="142">
        <v>1</v>
      </c>
      <c r="BP98" s="74"/>
      <c r="BR98" s="382" t="s">
        <v>350</v>
      </c>
      <c r="BS98" s="348" t="s">
        <v>2101</v>
      </c>
      <c r="BT98" s="102" t="s">
        <v>29</v>
      </c>
      <c r="BU98" s="102">
        <f t="shared" si="41"/>
        <v>0.5</v>
      </c>
      <c r="BV98" s="102">
        <f t="shared" si="38"/>
        <v>2.5</v>
      </c>
      <c r="BW98" s="244"/>
      <c r="BX98" s="225" t="s">
        <v>45</v>
      </c>
      <c r="BY98" s="546"/>
      <c r="BZ98" s="246"/>
      <c r="CA98" s="222"/>
      <c r="CB98" s="131" t="s">
        <v>1194</v>
      </c>
      <c r="CC98" s="403"/>
      <c r="CD98" s="84">
        <v>1</v>
      </c>
      <c r="CE98" s="403"/>
      <c r="CF98" s="144"/>
      <c r="CG98" s="403"/>
      <c r="CH98" s="403"/>
      <c r="CI98" s="403"/>
      <c r="CJ98" s="403"/>
      <c r="CK98" s="86">
        <v>1</v>
      </c>
      <c r="CL98" s="350">
        <v>1</v>
      </c>
      <c r="CM98" s="99"/>
      <c r="CN98" s="108"/>
      <c r="CO98" s="421" t="s">
        <v>411</v>
      </c>
      <c r="CP98" s="179" t="s">
        <v>1276</v>
      </c>
      <c r="CQ98" s="102" t="s">
        <v>29</v>
      </c>
      <c r="CR98" s="69">
        <f t="shared" si="44"/>
        <v>0</v>
      </c>
      <c r="CS98" s="69">
        <f t="shared" si="45"/>
        <v>0</v>
      </c>
      <c r="CT98" s="225"/>
      <c r="CU98" s="225" t="s">
        <v>45</v>
      </c>
      <c r="CV98" s="131"/>
      <c r="CW98" s="225"/>
      <c r="CX98" s="222"/>
      <c r="CY98" s="131" t="s">
        <v>57</v>
      </c>
      <c r="CZ98" s="314"/>
      <c r="DA98" s="314"/>
      <c r="DB98" s="314"/>
      <c r="DC98" s="314"/>
      <c r="DD98" s="314"/>
      <c r="DE98" s="314"/>
      <c r="DF98" s="314"/>
      <c r="DG98" s="314"/>
      <c r="DH98" s="314"/>
      <c r="DI98" s="142">
        <v>1</v>
      </c>
      <c r="DJ98" s="28"/>
      <c r="DK98" s="108"/>
      <c r="DL98" s="108"/>
    </row>
    <row r="99" spans="1:116" ht="162.75" customHeight="1" outlineLevel="1" thickTop="1" x14ac:dyDescent="0.4">
      <c r="A99" s="97" t="s">
        <v>52</v>
      </c>
      <c r="B99" s="117" t="s">
        <v>1189</v>
      </c>
      <c r="C99" s="68" t="s">
        <v>36</v>
      </c>
      <c r="D99" s="69">
        <f>0.5*(L99+M99+N99)+O99+Q99+2*(R99+S99)</f>
        <v>0</v>
      </c>
      <c r="E99" s="69">
        <f>L99*0.5+M99*0.5+N99*0.5+O99+P99+Q99+2*(R99+S99+T99)</f>
        <v>0</v>
      </c>
      <c r="F99" s="82"/>
      <c r="G99" s="22" t="s">
        <v>68</v>
      </c>
      <c r="H99" s="546"/>
      <c r="I99" s="22"/>
      <c r="J99" s="110" t="s">
        <v>13</v>
      </c>
      <c r="K99" s="23" t="s">
        <v>514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107"/>
      <c r="W99" s="363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 s="62"/>
      <c r="AU99" s="400" t="s">
        <v>370</v>
      </c>
      <c r="AV99" s="422" t="s">
        <v>1190</v>
      </c>
      <c r="AW99" s="68" t="s">
        <v>36</v>
      </c>
      <c r="AX99" s="148">
        <f t="shared" si="36"/>
        <v>0</v>
      </c>
      <c r="AY99" s="148">
        <f t="shared" si="37"/>
        <v>0</v>
      </c>
      <c r="AZ99" s="82"/>
      <c r="BA99" s="23" t="s">
        <v>45</v>
      </c>
      <c r="BB99" s="82"/>
      <c r="BC99" s="82"/>
      <c r="BD99" s="248"/>
      <c r="BE99" s="172" t="s">
        <v>1191</v>
      </c>
      <c r="BF99" s="155"/>
      <c r="BG99" s="155"/>
      <c r="BH99" s="155"/>
      <c r="BI99" s="155"/>
      <c r="BJ99" s="155"/>
      <c r="BK99" s="155"/>
      <c r="BL99" s="155"/>
      <c r="BM99" s="159"/>
      <c r="BN99" s="159"/>
      <c r="BO99" s="896">
        <v>1</v>
      </c>
      <c r="BP99" s="74"/>
      <c r="BR99" s="178"/>
      <c r="BS99" s="130" t="s">
        <v>322</v>
      </c>
      <c r="BT99" s="68" t="s">
        <v>29</v>
      </c>
      <c r="BU99" s="69">
        <f t="shared" si="41"/>
        <v>0.5</v>
      </c>
      <c r="BV99" s="69">
        <f t="shared" si="38"/>
        <v>0.5</v>
      </c>
      <c r="BW99" s="131"/>
      <c r="BX99" s="22" t="s">
        <v>63</v>
      </c>
      <c r="BY99" s="367"/>
      <c r="BZ99" s="131"/>
      <c r="CA99" s="131"/>
      <c r="CB99" s="140" t="s">
        <v>3</v>
      </c>
      <c r="CC99" s="128">
        <v>1</v>
      </c>
      <c r="CD99" s="314"/>
      <c r="CE99" s="314"/>
      <c r="CF99" s="314"/>
      <c r="CG99" s="314"/>
      <c r="CH99" s="314"/>
      <c r="CI99" s="314"/>
      <c r="CJ99" s="314"/>
      <c r="CK99" s="368"/>
      <c r="CL99" s="76">
        <v>1</v>
      </c>
      <c r="CM99" s="131"/>
      <c r="CN99" s="108"/>
      <c r="CO99" s="421" t="s">
        <v>411</v>
      </c>
      <c r="CP99" s="138" t="s">
        <v>1277</v>
      </c>
      <c r="CQ99" s="102" t="s">
        <v>29</v>
      </c>
      <c r="CR99" s="69">
        <f t="shared" si="44"/>
        <v>0</v>
      </c>
      <c r="CS99" s="69">
        <f t="shared" si="45"/>
        <v>0</v>
      </c>
      <c r="CT99" s="99"/>
      <c r="CU99" s="22" t="s">
        <v>45</v>
      </c>
      <c r="CV99" s="99"/>
      <c r="CW99" s="99"/>
      <c r="CX99" s="99"/>
      <c r="CY99" s="99"/>
      <c r="CZ99" s="159"/>
      <c r="DA99" s="159"/>
      <c r="DB99" s="159"/>
      <c r="DC99" s="159"/>
      <c r="DD99" s="159"/>
      <c r="DE99" s="159"/>
      <c r="DF99" s="159"/>
      <c r="DG99" s="159"/>
      <c r="DH99" s="159"/>
      <c r="DI99" s="142">
        <v>1</v>
      </c>
      <c r="DJ99" s="99"/>
      <c r="DK99" s="108"/>
      <c r="DL99" s="108"/>
    </row>
    <row r="100" spans="1:116" ht="153" customHeight="1" outlineLevel="1" x14ac:dyDescent="0.4">
      <c r="A100" s="97" t="s">
        <v>52</v>
      </c>
      <c r="B100" s="117" t="s">
        <v>1195</v>
      </c>
      <c r="C100" s="68" t="s">
        <v>36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82"/>
      <c r="G100" s="22" t="s">
        <v>68</v>
      </c>
      <c r="H100" s="118"/>
      <c r="I100" s="72" t="s">
        <v>42</v>
      </c>
      <c r="J100" s="104"/>
      <c r="K100" s="104" t="s">
        <v>91</v>
      </c>
      <c r="L100" s="155"/>
      <c r="M100" s="155"/>
      <c r="N100" s="155"/>
      <c r="O100" s="155"/>
      <c r="P100" s="155"/>
      <c r="Q100" s="155"/>
      <c r="R100" s="155"/>
      <c r="S100" s="155"/>
      <c r="T100" s="155"/>
      <c r="U100" s="76">
        <v>1</v>
      </c>
      <c r="V100" s="241"/>
      <c r="W100" s="363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62"/>
      <c r="AU100" s="400" t="s">
        <v>370</v>
      </c>
      <c r="AV100" s="387" t="s">
        <v>1196</v>
      </c>
      <c r="AW100" s="68" t="s">
        <v>36</v>
      </c>
      <c r="AX100" s="148">
        <f t="shared" si="36"/>
        <v>2</v>
      </c>
      <c r="AY100" s="148">
        <f t="shared" si="37"/>
        <v>2</v>
      </c>
      <c r="AZ100" s="23"/>
      <c r="BA100" s="23" t="s">
        <v>45</v>
      </c>
      <c r="BB100" s="104"/>
      <c r="BC100" s="119" t="s">
        <v>42</v>
      </c>
      <c r="BD100" s="110" t="s">
        <v>13</v>
      </c>
      <c r="BE100" s="173" t="s">
        <v>1197</v>
      </c>
      <c r="BF100" s="159"/>
      <c r="BG100" s="159"/>
      <c r="BH100" s="159"/>
      <c r="BI100" s="84">
        <v>2</v>
      </c>
      <c r="BJ100" s="159"/>
      <c r="BK100" s="159"/>
      <c r="BL100" s="159"/>
      <c r="BM100" s="159"/>
      <c r="BN100" s="159"/>
      <c r="BO100" s="142">
        <v>1</v>
      </c>
      <c r="BP100" s="208"/>
      <c r="BR100" s="289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133.94999999999999" customHeight="1" outlineLevel="1" thickBot="1" x14ac:dyDescent="0.45">
      <c r="A101" s="97" t="s">
        <v>52</v>
      </c>
      <c r="B101" s="116" t="s">
        <v>531</v>
      </c>
      <c r="C101" s="68" t="s">
        <v>36</v>
      </c>
      <c r="D101" s="69">
        <f>0.5*(L101+M101+N101)+O101+Q101+2*(R101+S101)</f>
        <v>0</v>
      </c>
      <c r="E101" s="69">
        <f>L101*0.5+M101*0.5+N101*0.5+O101+P101+Q101+2*(R101+S101+T101)</f>
        <v>0</v>
      </c>
      <c r="F101" s="103"/>
      <c r="G101" s="22" t="s">
        <v>68</v>
      </c>
      <c r="H101" s="82"/>
      <c r="I101" s="103"/>
      <c r="J101" s="73"/>
      <c r="K101" s="23" t="s">
        <v>1200</v>
      </c>
      <c r="L101" s="160"/>
      <c r="M101" s="160"/>
      <c r="N101" s="160"/>
      <c r="O101" s="160"/>
      <c r="P101" s="160"/>
      <c r="Q101" s="160"/>
      <c r="R101" s="160"/>
      <c r="S101" s="160"/>
      <c r="T101" s="160"/>
      <c r="U101" s="76">
        <v>1</v>
      </c>
      <c r="V101" s="190"/>
      <c r="W101" s="363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62"/>
      <c r="AU101" s="400" t="s">
        <v>370</v>
      </c>
      <c r="AV101" s="130" t="s">
        <v>1201</v>
      </c>
      <c r="AW101" s="68" t="s">
        <v>36</v>
      </c>
      <c r="AX101" s="148">
        <f t="shared" si="36"/>
        <v>3.5</v>
      </c>
      <c r="AY101" s="148">
        <f t="shared" si="37"/>
        <v>3.5</v>
      </c>
      <c r="AZ101" s="74"/>
      <c r="BA101" s="225" t="s">
        <v>63</v>
      </c>
      <c r="BB101" s="74"/>
      <c r="BC101" s="74"/>
      <c r="BD101" s="74"/>
      <c r="BE101" s="131" t="s">
        <v>399</v>
      </c>
      <c r="BF101" s="159"/>
      <c r="BG101" s="85">
        <v>3</v>
      </c>
      <c r="BH101" s="159"/>
      <c r="BI101" s="159"/>
      <c r="BJ101" s="159"/>
      <c r="BK101" s="159"/>
      <c r="BL101" s="85">
        <v>1</v>
      </c>
      <c r="BM101" s="159"/>
      <c r="BN101" s="159"/>
      <c r="BO101" s="896">
        <v>1</v>
      </c>
      <c r="BP101" s="74"/>
      <c r="BR101" s="289"/>
      <c r="BS101" s="108"/>
      <c r="BT101" s="108"/>
      <c r="BU101" s="108"/>
      <c r="BV101" s="108"/>
      <c r="BW101" s="108"/>
      <c r="BX101" s="108"/>
      <c r="BY101" s="108"/>
      <c r="BZ101" s="108"/>
      <c r="CA101" s="108"/>
      <c r="CB101" s="108"/>
      <c r="CC101" s="108"/>
      <c r="CD101" s="108"/>
      <c r="CE101" s="108"/>
      <c r="CF101" s="108"/>
      <c r="CG101" s="108"/>
      <c r="CH101" s="108"/>
      <c r="CI101" s="108"/>
      <c r="CJ101" s="108"/>
      <c r="CK101" s="108"/>
      <c r="CL101" s="108"/>
      <c r="CM101" s="108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187.2" outlineLevel="1" thickTop="1" thickBot="1" x14ac:dyDescent="0.45">
      <c r="A102" s="284" t="s">
        <v>222</v>
      </c>
      <c r="B102" s="187" t="s">
        <v>1202</v>
      </c>
      <c r="C102" s="102" t="s">
        <v>93</v>
      </c>
      <c r="D102" s="69">
        <f>0.5*(L102+M102+N102)+O102+Q102+2*(R102+S102)</f>
        <v>12</v>
      </c>
      <c r="E102" s="69">
        <f>L102*0.5+M102*0.5+N102*0.5+O102+P102+Q102+2*(R102+S102+T102)</f>
        <v>18</v>
      </c>
      <c r="F102" s="82"/>
      <c r="G102" s="23" t="s">
        <v>1203</v>
      </c>
      <c r="H102" s="103"/>
      <c r="I102" s="72" t="s">
        <v>42</v>
      </c>
      <c r="J102" s="82"/>
      <c r="K102" s="173" t="s">
        <v>225</v>
      </c>
      <c r="L102" s="169"/>
      <c r="M102" s="169"/>
      <c r="N102" s="169"/>
      <c r="O102" s="144"/>
      <c r="P102" s="169"/>
      <c r="Q102" s="160"/>
      <c r="R102" s="84">
        <v>6</v>
      </c>
      <c r="S102" s="964"/>
      <c r="T102" s="86">
        <v>3</v>
      </c>
      <c r="U102" s="156">
        <v>1</v>
      </c>
      <c r="V102" s="28"/>
      <c r="W102" s="363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400" t="s">
        <v>370</v>
      </c>
      <c r="AV102" s="130" t="s">
        <v>1204</v>
      </c>
      <c r="AW102" s="68" t="s">
        <v>93</v>
      </c>
      <c r="AX102" s="148">
        <f t="shared" si="36"/>
        <v>2</v>
      </c>
      <c r="AY102" s="148">
        <f t="shared" si="37"/>
        <v>3</v>
      </c>
      <c r="AZ102" s="74"/>
      <c r="BA102" s="225" t="s">
        <v>63</v>
      </c>
      <c r="BB102" s="74"/>
      <c r="BC102" s="74"/>
      <c r="BD102" s="74"/>
      <c r="BE102" s="131" t="s">
        <v>406</v>
      </c>
      <c r="BF102" s="159"/>
      <c r="BG102" s="159"/>
      <c r="BH102" s="159"/>
      <c r="BI102" s="85">
        <v>2</v>
      </c>
      <c r="BJ102" s="86">
        <v>1</v>
      </c>
      <c r="BK102" s="159"/>
      <c r="BL102" s="159"/>
      <c r="BM102" s="159"/>
      <c r="BN102" s="155"/>
      <c r="BO102" s="142">
        <v>1</v>
      </c>
      <c r="BP102" s="107"/>
      <c r="BQ102" s="108"/>
      <c r="BR102" s="108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thickTop="1" x14ac:dyDescent="0.25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400" t="s">
        <v>370</v>
      </c>
      <c r="AV103" s="117" t="s">
        <v>1205</v>
      </c>
      <c r="AW103" s="147" t="s">
        <v>93</v>
      </c>
      <c r="AX103" s="148">
        <f t="shared" si="36"/>
        <v>0</v>
      </c>
      <c r="AY103" s="148">
        <f t="shared" si="37"/>
        <v>0</v>
      </c>
      <c r="AZ103" s="82"/>
      <c r="BA103" s="23" t="s">
        <v>68</v>
      </c>
      <c r="BB103" s="82"/>
      <c r="BC103" s="74"/>
      <c r="BD103" s="248"/>
      <c r="BE103" s="172" t="s">
        <v>57</v>
      </c>
      <c r="BF103" s="155"/>
      <c r="BG103" s="155"/>
      <c r="BH103" s="155"/>
      <c r="BI103" s="155"/>
      <c r="BJ103" s="155"/>
      <c r="BK103" s="155"/>
      <c r="BL103" s="155"/>
      <c r="BM103" s="155"/>
      <c r="BN103" s="965"/>
      <c r="BO103" s="142">
        <v>1</v>
      </c>
      <c r="BP103" s="103"/>
      <c r="BQ103" s="289"/>
      <c r="BR103" s="108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2" customHeight="1" outlineLevel="1" x14ac:dyDescent="0.25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97" t="s">
        <v>52</v>
      </c>
      <c r="AV104" s="114" t="s">
        <v>307</v>
      </c>
      <c r="AW104" s="68" t="s">
        <v>93</v>
      </c>
      <c r="AX104" s="69">
        <f t="shared" si="36"/>
        <v>5</v>
      </c>
      <c r="AY104" s="69">
        <f t="shared" si="37"/>
        <v>5</v>
      </c>
      <c r="AZ104" s="82"/>
      <c r="BA104" s="22" t="s">
        <v>233</v>
      </c>
      <c r="BB104" s="105"/>
      <c r="BC104" s="72" t="s">
        <v>42</v>
      </c>
      <c r="BD104" s="187"/>
      <c r="BE104" s="23" t="s">
        <v>283</v>
      </c>
      <c r="BF104" s="84">
        <v>2</v>
      </c>
      <c r="BG104" s="160"/>
      <c r="BH104" s="169"/>
      <c r="BI104" s="160"/>
      <c r="BJ104" s="160"/>
      <c r="BK104" s="160"/>
      <c r="BL104" s="84">
        <v>2</v>
      </c>
      <c r="BM104" s="160"/>
      <c r="BN104" s="160"/>
      <c r="BO104" s="142">
        <v>1</v>
      </c>
      <c r="BP104" s="77"/>
      <c r="BQ104" s="289"/>
      <c r="BR104" s="28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5" customHeight="1" outlineLevel="1" x14ac:dyDescent="0.25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28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</row>
    <row r="106" spans="1:116" outlineLevel="1" x14ac:dyDescent="0.2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25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25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25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  <c r="CD109" s="288"/>
      <c r="CE109" s="288"/>
      <c r="CF109" s="288"/>
      <c r="CG109" s="288"/>
      <c r="CH109" s="288"/>
      <c r="CI109" s="288"/>
      <c r="CJ109" s="288"/>
      <c r="CK109" s="288"/>
      <c r="CL109" s="288"/>
      <c r="CM109" s="28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25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  <c r="CD110" s="288"/>
      <c r="CE110" s="288"/>
      <c r="CF110" s="288"/>
      <c r="CG110" s="288"/>
      <c r="CH110" s="288"/>
      <c r="CI110" s="288"/>
      <c r="CJ110" s="288"/>
      <c r="CK110" s="288"/>
      <c r="CL110" s="288"/>
      <c r="CM110" s="28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25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25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 x14ac:dyDescent="0.25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 x14ac:dyDescent="0.25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399999999999999" x14ac:dyDescent="0.2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 x14ac:dyDescent="0.25">
      <c r="A120" s="55" t="s">
        <v>150</v>
      </c>
      <c r="B120" s="56" t="s">
        <v>431</v>
      </c>
      <c r="C120" s="40" t="s">
        <v>29</v>
      </c>
      <c r="D120" s="41">
        <f ca="1">0.5*(L120+M120+N120)+O120+Q120+2*(R120+S120)</f>
        <v>1</v>
      </c>
      <c r="E120" s="42">
        <f ca="1">L120*0.5+M120*0.5+N120*0.5+O120+P120+Q120+2*(R120+S120+T120)</f>
        <v>1</v>
      </c>
      <c r="F120" s="43"/>
      <c r="G120" s="39"/>
      <c r="H120" s="43"/>
      <c r="I120" s="43"/>
      <c r="J120" s="43"/>
      <c r="K120" s="43"/>
      <c r="L120" s="44">
        <f ca="1">SUMIFS(L9:L59,C9:C59,C120)</f>
        <v>2</v>
      </c>
      <c r="M120" s="44">
        <f ca="1">SUMIFS(M9:M59,C9:C59,C120)</f>
        <v>0</v>
      </c>
      <c r="N120" s="44">
        <f ca="1">SUMIFS(N9:N59,C9:C59,C120)</f>
        <v>0</v>
      </c>
      <c r="O120" s="44">
        <f ca="1">SUMIFS(O9:O59,C9:C59,C120)</f>
        <v>0</v>
      </c>
      <c r="P120" s="44">
        <f ca="1">SUMIFS(P9:P59,C9:C59,C120)</f>
        <v>0</v>
      </c>
      <c r="Q120" s="44">
        <f ca="1">SUMIFS(Q9:Q59,C9:C59,C120)</f>
        <v>0</v>
      </c>
      <c r="R120" s="44">
        <f ca="1">SUMIFS(R9:R59,C9:C59,C120)</f>
        <v>0</v>
      </c>
      <c r="S120" s="44">
        <f ca="1">SUMIFS(S9:S59,C9:C59,C120)</f>
        <v>0</v>
      </c>
      <c r="T120" s="44">
        <f ca="1">SUMIFS(T9:T59,C9:C59,C120)</f>
        <v>0</v>
      </c>
      <c r="U120" s="45"/>
      <c r="V120" s="46">
        <f>SUM(U122:U148)</f>
        <v>12</v>
      </c>
      <c r="W120" s="452"/>
      <c r="X120" s="55" t="s">
        <v>143</v>
      </c>
      <c r="Y120" s="39" t="s">
        <v>1206</v>
      </c>
      <c r="Z120" s="40" t="s">
        <v>29</v>
      </c>
      <c r="AA120" s="41">
        <f t="shared" ref="AA120:AA121" si="46">0.5*(AI120+AJ120+AK120)+AL120+AN120+2*(AO120+AP120)</f>
        <v>11</v>
      </c>
      <c r="AB120" s="42">
        <f t="shared" ref="AB120:AB123" si="47">AI120*0.5+AJ120*0.5+AK120*0.5+AL120+AM120+AN120+2*(AO120+AP120+AQ120)</f>
        <v>13</v>
      </c>
      <c r="AC120" s="43"/>
      <c r="AD120" s="39"/>
      <c r="AE120" s="43"/>
      <c r="AF120" s="43"/>
      <c r="AG120" s="43"/>
      <c r="AH120" s="43"/>
      <c r="AI120" s="44">
        <f>SUMIFS(AI126:AI148,Z126:Z148,Z120)</f>
        <v>0</v>
      </c>
      <c r="AJ120" s="44">
        <f>SUMIFS(AJ126:AJ148,Z126:Z148,Z120)</f>
        <v>0</v>
      </c>
      <c r="AK120" s="44">
        <f>SUMIFS(AK126:AK148,Z126:Z148,Z120)</f>
        <v>0</v>
      </c>
      <c r="AL120" s="44">
        <f>SUMIFS(AL126:AL148,Z126:Z148,Z120)</f>
        <v>0</v>
      </c>
      <c r="AM120" s="44">
        <f>SUMIFS(AM126:AM148,Z126:Z148,Z120)</f>
        <v>0</v>
      </c>
      <c r="AN120" s="44">
        <f>SUMIFS(AN126:AN148,Z126:Z148,Z120)</f>
        <v>3</v>
      </c>
      <c r="AO120" s="44">
        <f>SUMIFS(AO126:AO148,Z126:Z148,Z120)</f>
        <v>4</v>
      </c>
      <c r="AP120" s="44">
        <f>SUMIFS(AP126:AP148,Z126:Z148,Z120)</f>
        <v>0</v>
      </c>
      <c r="AQ120" s="44">
        <f>SUMIFS(AQ126:AQ148,Z126:Z148,Z120)</f>
        <v>1</v>
      </c>
      <c r="AR120" s="45"/>
      <c r="AS120" s="46">
        <f>SUM(AR122:AR148)</f>
        <v>8</v>
      </c>
      <c r="AT120" s="452"/>
      <c r="AU120" s="55" t="s">
        <v>143</v>
      </c>
      <c r="AV120" s="1293" t="s">
        <v>1207</v>
      </c>
      <c r="AW120" s="40" t="s">
        <v>29</v>
      </c>
      <c r="AX120" s="41">
        <f t="shared" ref="AX120:AX132" si="48">0.5*(BF120+BG120+BH120)+BI120+BK120+2*(BL120+BM120)</f>
        <v>0</v>
      </c>
      <c r="AY120" s="42">
        <f t="shared" ref="AY120:AY132" si="49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30</v>
      </c>
      <c r="BS120" s="56" t="s">
        <v>1208</v>
      </c>
      <c r="BT120" s="40" t="s">
        <v>29</v>
      </c>
      <c r="BU120" s="41">
        <f t="shared" ref="BU120:BU129" si="50">0.5*(CC120+CD120+CE120)+CF120+CH120+2*(CI120+CJ120)</f>
        <v>0</v>
      </c>
      <c r="BV120" s="42">
        <f t="shared" ref="BV120:BV129" si="51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SUM(CL122:CL148)</f>
        <v>9</v>
      </c>
      <c r="CN120" s="955"/>
      <c r="CO120" s="38" t="s">
        <v>1933</v>
      </c>
      <c r="CP120" s="39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12</v>
      </c>
    </row>
    <row r="121" spans="1:116" s="363" customFormat="1" ht="33.6" thickBot="1" x14ac:dyDescent="0.3">
      <c r="A121" s="55" t="s">
        <v>345</v>
      </c>
      <c r="B121" s="653"/>
      <c r="C121" s="40" t="s">
        <v>36</v>
      </c>
      <c r="D121" s="41">
        <f ca="1">0.5*(L121+M121+N121)+O121+Q121+2*(R121+S121)</f>
        <v>0</v>
      </c>
      <c r="E121" s="42">
        <f ca="1">L121*0.5+M121*0.5+N121*0.5+O121+P121+Q121+2*(R121+S121+T121)</f>
        <v>0</v>
      </c>
      <c r="F121" s="39"/>
      <c r="G121" s="39"/>
      <c r="H121" s="39"/>
      <c r="I121" s="39"/>
      <c r="J121" s="39"/>
      <c r="K121" s="39"/>
      <c r="L121" s="44">
        <f ca="1">SUMIFS(L9:L59,C9:C59,C121)</f>
        <v>0</v>
      </c>
      <c r="M121" s="44">
        <f ca="1">SUMIFS(M9:M59,C9:C59,C121)</f>
        <v>0</v>
      </c>
      <c r="N121" s="44">
        <f ca="1">SUMIFS(N9:N59,C9:C59,C121)</f>
        <v>0</v>
      </c>
      <c r="O121" s="44">
        <f ca="1">SUMIFS(O9:O59,C9:C59,C121)</f>
        <v>0</v>
      </c>
      <c r="P121" s="44">
        <f ca="1">SUMIFS(P9:P59,C9:C59,C121)</f>
        <v>0</v>
      </c>
      <c r="Q121" s="44">
        <f ca="1">SUMIFS(Q9:Q59,C9:C59,C121)</f>
        <v>0</v>
      </c>
      <c r="R121" s="44">
        <f ca="1">SUMIFS(R9:R59,C9:C59,C121)</f>
        <v>0</v>
      </c>
      <c r="S121" s="44">
        <f ca="1">SUMIFS(S9:S59,C9:C59,C121)</f>
        <v>0</v>
      </c>
      <c r="T121" s="44">
        <f ca="1">SUMIFS(T9:T59,C9:C59,C121)</f>
        <v>0</v>
      </c>
      <c r="U121" s="45"/>
      <c r="V121" s="46"/>
      <c r="W121" s="456"/>
      <c r="X121" s="55" t="s">
        <v>152</v>
      </c>
      <c r="Y121" s="63"/>
      <c r="Z121" s="40" t="s">
        <v>36</v>
      </c>
      <c r="AA121" s="41">
        <f t="shared" si="46"/>
        <v>0</v>
      </c>
      <c r="AB121" s="42">
        <f t="shared" si="47"/>
        <v>0</v>
      </c>
      <c r="AC121" s="39"/>
      <c r="AD121" s="39"/>
      <c r="AE121" s="39"/>
      <c r="AF121" s="39"/>
      <c r="AG121" s="39"/>
      <c r="AH121" s="39"/>
      <c r="AI121" s="44">
        <f>SUMIFS(AI126:AI148,Z126:Z148,Z121)</f>
        <v>0</v>
      </c>
      <c r="AJ121" s="44">
        <f>SUMIFS(AJ126:AJ148,Z126:Z148,Z121)</f>
        <v>0</v>
      </c>
      <c r="AK121" s="44">
        <f>SUMIFS(AK126:AK148,Z126:Z148,Z121)</f>
        <v>0</v>
      </c>
      <c r="AL121" s="44">
        <f>SUMIFS(AL126:AL148,Z126:Z148,Z121)</f>
        <v>0</v>
      </c>
      <c r="AM121" s="44">
        <f>SUMIFS(AM126:AM148,Z126:Z148,Z121)</f>
        <v>0</v>
      </c>
      <c r="AN121" s="44">
        <f>SUMIFS(AN126:AN148,Z126:Z148,Z121)</f>
        <v>0</v>
      </c>
      <c r="AO121" s="44">
        <f>SUMIFS(AO126:AO148,Z126:Z148,Z121)</f>
        <v>0</v>
      </c>
      <c r="AP121" s="44">
        <f>SUMIFS(AP126:AP148,Z126:Z148,Z121)</f>
        <v>0</v>
      </c>
      <c r="AQ121" s="44">
        <f>SUMIFS(AQ126:AQ148,Z126:Z148,Z121)</f>
        <v>0</v>
      </c>
      <c r="AR121" s="45"/>
      <c r="AS121" s="46"/>
      <c r="AU121" s="55" t="s">
        <v>152</v>
      </c>
      <c r="AV121" s="39"/>
      <c r="AW121" s="40" t="s">
        <v>36</v>
      </c>
      <c r="AX121" s="41">
        <f t="shared" si="48"/>
        <v>0</v>
      </c>
      <c r="AY121" s="42">
        <f t="shared" si="49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37</v>
      </c>
      <c r="BS121" s="39"/>
      <c r="BT121" s="40" t="s">
        <v>36</v>
      </c>
      <c r="BU121" s="41">
        <f t="shared" si="50"/>
        <v>0</v>
      </c>
      <c r="BV121" s="42">
        <f t="shared" si="51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38" t="s">
        <v>153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48.4" customHeight="1" outlineLevel="1" thickTop="1" thickBot="1" x14ac:dyDescent="0.45">
      <c r="A122" s="97" t="s">
        <v>52</v>
      </c>
      <c r="B122" s="130" t="s">
        <v>163</v>
      </c>
      <c r="C122" s="68" t="s">
        <v>29</v>
      </c>
      <c r="D122" s="69">
        <f t="shared" ref="D122:D131" si="52">0.5*(L122+M122+N122)+O122+Q122+2*(R122+S122)</f>
        <v>4</v>
      </c>
      <c r="E122" s="69">
        <f t="shared" ref="E122:E131" si="53">L122*0.5+M122*0.5+N122*0.5+O122+P122+Q122+2*(R122+S122+T122)</f>
        <v>4</v>
      </c>
      <c r="F122" s="99"/>
      <c r="G122" s="22" t="s">
        <v>54</v>
      </c>
      <c r="H122" s="99"/>
      <c r="I122" s="99"/>
      <c r="J122" s="99"/>
      <c r="K122" s="225" t="s">
        <v>278</v>
      </c>
      <c r="L122" s="159"/>
      <c r="M122" s="159"/>
      <c r="N122" s="159"/>
      <c r="O122" s="159"/>
      <c r="P122" s="159"/>
      <c r="Q122" s="159"/>
      <c r="R122" s="84">
        <v>2</v>
      </c>
      <c r="S122" s="159"/>
      <c r="T122" s="159"/>
      <c r="U122" s="350">
        <v>1</v>
      </c>
      <c r="V122" s="99"/>
      <c r="X122" s="415" t="s">
        <v>380</v>
      </c>
      <c r="Y122" s="178" t="s">
        <v>1209</v>
      </c>
      <c r="Z122" s="102" t="s">
        <v>29</v>
      </c>
      <c r="AA122" s="102">
        <f>0.5*(AI122+AJ122+AK122)+AL122+AN122+2*(AO122+AP122)</f>
        <v>0</v>
      </c>
      <c r="AB122" s="102">
        <f t="shared" si="47"/>
        <v>0</v>
      </c>
      <c r="AC122" s="99"/>
      <c r="AD122" s="22" t="s">
        <v>45</v>
      </c>
      <c r="AE122" s="367"/>
      <c r="AF122" s="99"/>
      <c r="AG122" s="99"/>
      <c r="AH122" s="23" t="s">
        <v>166</v>
      </c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42">
        <v>1</v>
      </c>
      <c r="AS122" s="431"/>
      <c r="AU122" s="239" t="s">
        <v>173</v>
      </c>
      <c r="AV122" s="138" t="s">
        <v>1210</v>
      </c>
      <c r="AW122" s="102" t="s">
        <v>29</v>
      </c>
      <c r="AX122" s="102">
        <f t="shared" si="48"/>
        <v>7.5</v>
      </c>
      <c r="AY122" s="102">
        <f t="shared" si="49"/>
        <v>9.5</v>
      </c>
      <c r="AZ122" s="966"/>
      <c r="BA122" s="22" t="s">
        <v>68</v>
      </c>
      <c r="BB122" s="1316" t="s">
        <v>2102</v>
      </c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BR122" s="97" t="s">
        <v>52</v>
      </c>
      <c r="BS122" s="130" t="s">
        <v>1211</v>
      </c>
      <c r="BT122" s="68" t="s">
        <v>29</v>
      </c>
      <c r="BU122" s="69">
        <f t="shared" si="50"/>
        <v>4</v>
      </c>
      <c r="BV122" s="69">
        <f t="shared" si="51"/>
        <v>4</v>
      </c>
      <c r="BW122" s="99"/>
      <c r="BX122" s="22" t="s">
        <v>54</v>
      </c>
      <c r="BY122" s="754"/>
      <c r="BZ122" s="99"/>
      <c r="CA122" s="99"/>
      <c r="CB122" s="225" t="s">
        <v>278</v>
      </c>
      <c r="CC122" s="159"/>
      <c r="CD122" s="159"/>
      <c r="CE122" s="159"/>
      <c r="CF122" s="159"/>
      <c r="CG122" s="159"/>
      <c r="CH122" s="159"/>
      <c r="CI122" s="84">
        <v>2</v>
      </c>
      <c r="CJ122" s="159"/>
      <c r="CK122" s="159"/>
      <c r="CL122" s="350">
        <v>1</v>
      </c>
      <c r="CM122" s="99"/>
      <c r="CN122" s="363"/>
      <c r="CO122" s="801" t="s">
        <v>940</v>
      </c>
      <c r="CP122" s="388" t="s">
        <v>2103</v>
      </c>
      <c r="CQ122" s="68" t="s">
        <v>29</v>
      </c>
      <c r="CR122" s="69">
        <f t="shared" ref="CR122:CR133" si="54">0.5*(CZ122+DA122+DB122)+DC122+DE122+2*(DF122+DG122)</f>
        <v>1</v>
      </c>
      <c r="CS122" s="69">
        <f t="shared" ref="CS122:CS133" si="55"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319" t="s">
        <v>1213</v>
      </c>
      <c r="CZ122" s="74"/>
      <c r="DA122" s="74"/>
      <c r="DB122" s="74"/>
      <c r="DC122" s="505">
        <v>1</v>
      </c>
      <c r="DD122" s="74"/>
      <c r="DE122" s="74"/>
      <c r="DF122" s="74"/>
      <c r="DG122" s="74"/>
      <c r="DH122" s="506">
        <v>1</v>
      </c>
      <c r="DI122" s="228">
        <v>1</v>
      </c>
      <c r="DJ122" s="546"/>
    </row>
    <row r="123" spans="1:116" s="108" customFormat="1" ht="172.95" customHeight="1" outlineLevel="1" thickTop="1" thickBot="1" x14ac:dyDescent="0.45">
      <c r="A123" s="97" t="s">
        <v>52</v>
      </c>
      <c r="B123" s="117" t="s">
        <v>1214</v>
      </c>
      <c r="C123" s="68" t="s">
        <v>29</v>
      </c>
      <c r="D123" s="69">
        <f t="shared" si="52"/>
        <v>0</v>
      </c>
      <c r="E123" s="69">
        <f t="shared" si="53"/>
        <v>0</v>
      </c>
      <c r="F123" s="103"/>
      <c r="G123" s="22" t="s">
        <v>182</v>
      </c>
      <c r="H123" s="70"/>
      <c r="I123" s="119" t="s">
        <v>42</v>
      </c>
      <c r="J123" s="73"/>
      <c r="K123" s="23" t="s">
        <v>359</v>
      </c>
      <c r="L123" s="160"/>
      <c r="M123" s="160"/>
      <c r="N123" s="160"/>
      <c r="O123" s="160"/>
      <c r="P123" s="160"/>
      <c r="Q123" s="160"/>
      <c r="R123" s="160"/>
      <c r="S123" s="160"/>
      <c r="T123" s="160"/>
      <c r="U123" s="142">
        <v>1</v>
      </c>
      <c r="V123" s="107"/>
      <c r="X123" s="582" t="s">
        <v>380</v>
      </c>
      <c r="Y123" s="1321" t="s">
        <v>930</v>
      </c>
      <c r="Z123" s="1322" t="s">
        <v>29</v>
      </c>
      <c r="AA123" s="1322">
        <f t="shared" ref="AA123" si="56">0.5*(AI123+AJ123+AK123)+AL123+AN123+2*(AO123+AP123)</f>
        <v>0</v>
      </c>
      <c r="AB123" s="1322">
        <f t="shared" si="47"/>
        <v>0</v>
      </c>
      <c r="AC123" s="1894" t="s">
        <v>2104</v>
      </c>
      <c r="AD123" s="1895"/>
      <c r="AE123" s="1895"/>
      <c r="AF123" s="1895"/>
      <c r="AG123" s="1895"/>
      <c r="AH123" s="1896"/>
      <c r="AI123" s="1323"/>
      <c r="AJ123" s="1323"/>
      <c r="AK123" s="1323"/>
      <c r="AL123" s="1323"/>
      <c r="AM123" s="1323"/>
      <c r="AN123" s="1323"/>
      <c r="AO123" s="1323"/>
      <c r="AP123" s="1323"/>
      <c r="AQ123" s="1324"/>
      <c r="AR123" s="988">
        <v>1</v>
      </c>
      <c r="AS123" s="585"/>
      <c r="AU123" s="415" t="s">
        <v>380</v>
      </c>
      <c r="AV123" s="387" t="s">
        <v>1215</v>
      </c>
      <c r="AW123" s="102" t="s">
        <v>29</v>
      </c>
      <c r="AX123" s="102">
        <f t="shared" si="48"/>
        <v>1</v>
      </c>
      <c r="AY123" s="102">
        <f t="shared" si="49"/>
        <v>2</v>
      </c>
      <c r="AZ123" s="349"/>
      <c r="BA123" s="22" t="s">
        <v>45</v>
      </c>
      <c r="BB123" s="70"/>
      <c r="BC123" s="70"/>
      <c r="BD123" s="70"/>
      <c r="BE123" s="23" t="s">
        <v>2105</v>
      </c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BR123" s="97" t="s">
        <v>52</v>
      </c>
      <c r="BS123" s="975" t="s">
        <v>1217</v>
      </c>
      <c r="BT123" s="102" t="s">
        <v>29</v>
      </c>
      <c r="BU123" s="69">
        <f t="shared" si="50"/>
        <v>0</v>
      </c>
      <c r="BV123" s="69">
        <f t="shared" si="51"/>
        <v>0</v>
      </c>
      <c r="BW123" s="205"/>
      <c r="BX123" s="205" t="s">
        <v>63</v>
      </c>
      <c r="BY123" s="617"/>
      <c r="BZ123" s="74"/>
      <c r="CA123" s="638"/>
      <c r="CB123" s="638" t="s">
        <v>57</v>
      </c>
      <c r="CC123" s="474"/>
      <c r="CD123" s="474"/>
      <c r="CE123" s="474"/>
      <c r="CF123" s="474"/>
      <c r="CG123" s="474"/>
      <c r="CH123" s="474"/>
      <c r="CI123" s="474"/>
      <c r="CJ123" s="474"/>
      <c r="CK123" s="976"/>
      <c r="CL123" s="346">
        <v>1</v>
      </c>
      <c r="CM123" s="431"/>
      <c r="CO123" s="801" t="s">
        <v>940</v>
      </c>
      <c r="CP123" s="116" t="s">
        <v>1218</v>
      </c>
      <c r="CQ123" s="68" t="s">
        <v>29</v>
      </c>
      <c r="CR123" s="69">
        <f t="shared" si="54"/>
        <v>1</v>
      </c>
      <c r="CS123" s="69">
        <f t="shared" si="55"/>
        <v>1</v>
      </c>
      <c r="CT123" s="23"/>
      <c r="CU123" s="23" t="s">
        <v>45</v>
      </c>
      <c r="CV123" s="23"/>
      <c r="CW123" s="504" t="s">
        <v>42</v>
      </c>
      <c r="CX123" s="23"/>
      <c r="CY123" s="524" t="s">
        <v>892</v>
      </c>
      <c r="CZ123" s="23"/>
      <c r="DA123" s="23"/>
      <c r="DB123" s="23"/>
      <c r="DC123" s="1294">
        <v>1</v>
      </c>
      <c r="DD123" s="23"/>
      <c r="DE123" s="23"/>
      <c r="DF123" s="23"/>
      <c r="DG123" s="23"/>
      <c r="DH123" s="23"/>
      <c r="DI123" s="507">
        <v>1</v>
      </c>
      <c r="DJ123" s="546"/>
    </row>
    <row r="124" spans="1:116" s="108" customFormat="1" ht="248.4" customHeight="1" outlineLevel="1" thickTop="1" thickBot="1" x14ac:dyDescent="0.45">
      <c r="A124" s="97" t="s">
        <v>52</v>
      </c>
      <c r="B124" s="117" t="s">
        <v>1219</v>
      </c>
      <c r="C124" s="68" t="s">
        <v>29</v>
      </c>
      <c r="D124" s="69">
        <f t="shared" si="52"/>
        <v>0</v>
      </c>
      <c r="E124" s="69">
        <f t="shared" si="53"/>
        <v>0</v>
      </c>
      <c r="F124" s="103"/>
      <c r="G124" s="22" t="s">
        <v>182</v>
      </c>
      <c r="H124" s="70"/>
      <c r="I124" s="70"/>
      <c r="J124" s="73"/>
      <c r="K124" s="23" t="s">
        <v>528</v>
      </c>
      <c r="L124" s="169"/>
      <c r="M124" s="169"/>
      <c r="N124" s="169"/>
      <c r="O124" s="169"/>
      <c r="P124" s="169"/>
      <c r="Q124" s="169"/>
      <c r="R124" s="169"/>
      <c r="S124" s="169"/>
      <c r="T124" s="169"/>
      <c r="U124" s="142">
        <v>1</v>
      </c>
      <c r="V124" s="107"/>
      <c r="X124" s="1319" t="s">
        <v>208</v>
      </c>
      <c r="Y124" s="1320" t="s">
        <v>285</v>
      </c>
      <c r="Z124" s="551" t="s">
        <v>29</v>
      </c>
      <c r="AA124" s="551">
        <f t="shared" ref="AA124" si="57">0.5*(AI124+AJ124+AK124)+AL124+AN124+2*(AO124+AP124)</f>
        <v>2.5</v>
      </c>
      <c r="AB124" s="551">
        <f t="shared" ref="AB124:AB129" si="58">AI124*0.5+AJ124*0.5+AK124*0.5+AL124+AM124+AN124+2*(AO124+AP124+AQ124)</f>
        <v>2.5</v>
      </c>
      <c r="AC124" s="1889" t="s">
        <v>2106</v>
      </c>
      <c r="AD124" s="1890"/>
      <c r="AE124" s="1890"/>
      <c r="AF124" s="1890"/>
      <c r="AG124" s="1890"/>
      <c r="AH124" s="1891"/>
      <c r="AI124" s="1000"/>
      <c r="AJ124" s="240">
        <v>5</v>
      </c>
      <c r="AK124" s="1000"/>
      <c r="AL124" s="1000"/>
      <c r="AM124" s="1000"/>
      <c r="AN124" s="1000"/>
      <c r="AO124" s="1000"/>
      <c r="AP124" s="1000"/>
      <c r="AQ124" s="1001"/>
      <c r="AR124" s="96">
        <v>1</v>
      </c>
      <c r="AS124" s="95"/>
      <c r="AU124" s="415" t="s">
        <v>380</v>
      </c>
      <c r="AV124" s="387" t="s">
        <v>1221</v>
      </c>
      <c r="AW124" s="102" t="s">
        <v>29</v>
      </c>
      <c r="AX124" s="102">
        <f t="shared" si="48"/>
        <v>0.5</v>
      </c>
      <c r="AY124" s="102">
        <f t="shared" si="49"/>
        <v>0.5</v>
      </c>
      <c r="AZ124" s="349"/>
      <c r="BA124" s="22" t="s">
        <v>45</v>
      </c>
      <c r="BB124" s="70"/>
      <c r="BC124" s="72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BR124" s="97" t="s">
        <v>52</v>
      </c>
      <c r="BS124" s="130" t="s">
        <v>1223</v>
      </c>
      <c r="BT124" s="102" t="s">
        <v>29</v>
      </c>
      <c r="BU124" s="69">
        <f t="shared" si="50"/>
        <v>0</v>
      </c>
      <c r="BV124" s="69">
        <f t="shared" si="51"/>
        <v>0</v>
      </c>
      <c r="BW124" s="74"/>
      <c r="BX124" s="212" t="s">
        <v>45</v>
      </c>
      <c r="BY124" s="74"/>
      <c r="BZ124" s="74"/>
      <c r="CA124" s="74"/>
      <c r="CB124" s="131" t="s">
        <v>193</v>
      </c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350">
        <v>1</v>
      </c>
      <c r="CM124" s="74"/>
      <c r="CO124" s="801" t="s">
        <v>940</v>
      </c>
      <c r="CP124" s="130" t="s">
        <v>1224</v>
      </c>
      <c r="CQ124" s="68" t="s">
        <v>29</v>
      </c>
      <c r="CR124" s="69">
        <f t="shared" si="54"/>
        <v>0</v>
      </c>
      <c r="CS124" s="69">
        <f t="shared" si="55"/>
        <v>0</v>
      </c>
      <c r="CT124" s="131"/>
      <c r="CU124" s="22" t="s">
        <v>45</v>
      </c>
      <c r="CV124" s="131"/>
      <c r="CW124" s="131"/>
      <c r="CX124" s="131"/>
      <c r="CY124" s="178"/>
      <c r="CZ124" s="131"/>
      <c r="DA124" s="131"/>
      <c r="DB124" s="131"/>
      <c r="DC124" s="131"/>
      <c r="DD124" s="131"/>
      <c r="DE124" s="131"/>
      <c r="DF124" s="131"/>
      <c r="DG124" s="131"/>
      <c r="DH124" s="131"/>
      <c r="DI124" s="133">
        <v>1</v>
      </c>
      <c r="DJ124" s="546"/>
    </row>
    <row r="125" spans="1:116" s="108" customFormat="1" ht="252.6" customHeight="1" outlineLevel="1" thickTop="1" thickBot="1" x14ac:dyDescent="0.45">
      <c r="A125" s="97" t="s">
        <v>52</v>
      </c>
      <c r="B125" s="116" t="s">
        <v>1225</v>
      </c>
      <c r="C125" s="102" t="s">
        <v>29</v>
      </c>
      <c r="D125" s="69">
        <f t="shared" si="52"/>
        <v>2.5</v>
      </c>
      <c r="E125" s="69">
        <f t="shared" si="53"/>
        <v>2.5</v>
      </c>
      <c r="F125" s="103"/>
      <c r="G125" s="22" t="s">
        <v>45</v>
      </c>
      <c r="H125" s="919"/>
      <c r="I125" s="70"/>
      <c r="J125" s="172"/>
      <c r="K125" s="23" t="s">
        <v>57</v>
      </c>
      <c r="L125" s="160"/>
      <c r="M125" s="160"/>
      <c r="N125" s="84">
        <v>1</v>
      </c>
      <c r="O125" s="160"/>
      <c r="P125" s="160"/>
      <c r="Q125" s="476"/>
      <c r="R125" s="84">
        <v>1</v>
      </c>
      <c r="S125" s="160"/>
      <c r="T125" s="155"/>
      <c r="U125" s="142">
        <v>1</v>
      </c>
      <c r="V125" s="28"/>
      <c r="X125" s="855" t="s">
        <v>173</v>
      </c>
      <c r="Y125" s="867" t="s">
        <v>1530</v>
      </c>
      <c r="Z125" s="551" t="s">
        <v>29</v>
      </c>
      <c r="AA125" s="551">
        <f t="shared" ref="AA125" si="59">0.5*(AI125+AJ125+AK125)+AL125+AN125+2*(AO125+AP125)</f>
        <v>1</v>
      </c>
      <c r="AB125" s="551">
        <f t="shared" si="58"/>
        <v>1</v>
      </c>
      <c r="AC125" s="1889" t="s">
        <v>2107</v>
      </c>
      <c r="AD125" s="1892"/>
      <c r="AE125" s="1892"/>
      <c r="AF125" s="1892"/>
      <c r="AG125" s="1892"/>
      <c r="AH125" s="1893"/>
      <c r="AI125" s="992"/>
      <c r="AJ125" s="240">
        <v>2</v>
      </c>
      <c r="AK125" s="992"/>
      <c r="AL125" s="992"/>
      <c r="AM125" s="992"/>
      <c r="AN125" s="992"/>
      <c r="AO125" s="992"/>
      <c r="AP125" s="992"/>
      <c r="AQ125" s="992"/>
      <c r="AR125" s="988">
        <v>1</v>
      </c>
      <c r="AS125" s="585"/>
      <c r="AU125" s="415" t="s">
        <v>380</v>
      </c>
      <c r="AV125" s="387" t="s">
        <v>1227</v>
      </c>
      <c r="AW125" s="102" t="s">
        <v>29</v>
      </c>
      <c r="AX125" s="102">
        <f t="shared" si="48"/>
        <v>2</v>
      </c>
      <c r="AY125" s="102">
        <f t="shared" si="49"/>
        <v>4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664"/>
      <c r="BI125" s="84">
        <v>2</v>
      </c>
      <c r="BJ125" s="160"/>
      <c r="BK125" s="160"/>
      <c r="BL125" s="160"/>
      <c r="BM125" s="160"/>
      <c r="BN125" s="86">
        <v>1</v>
      </c>
      <c r="BO125" s="350">
        <v>1</v>
      </c>
      <c r="BP125" s="99"/>
      <c r="BR125" s="97" t="s">
        <v>52</v>
      </c>
      <c r="BS125" s="117" t="s">
        <v>1228</v>
      </c>
      <c r="BT125" s="102" t="s">
        <v>29</v>
      </c>
      <c r="BU125" s="69">
        <f t="shared" si="50"/>
        <v>0</v>
      </c>
      <c r="BV125" s="69">
        <f t="shared" si="51"/>
        <v>0</v>
      </c>
      <c r="BW125" s="82"/>
      <c r="BX125" s="22" t="s">
        <v>63</v>
      </c>
      <c r="BY125" s="103"/>
      <c r="BZ125" s="74"/>
      <c r="CA125" s="82"/>
      <c r="CB125" s="23" t="s">
        <v>359</v>
      </c>
      <c r="CC125" s="120"/>
      <c r="CD125" s="120"/>
      <c r="CE125" s="120"/>
      <c r="CF125" s="120"/>
      <c r="CG125" s="120"/>
      <c r="CH125" s="120"/>
      <c r="CI125" s="120"/>
      <c r="CJ125" s="120"/>
      <c r="CK125" s="943"/>
      <c r="CL125" s="142">
        <v>1</v>
      </c>
      <c r="CM125" s="107"/>
      <c r="CO125" s="801" t="s">
        <v>940</v>
      </c>
      <c r="CP125" s="117" t="s">
        <v>1229</v>
      </c>
      <c r="CQ125" s="68" t="s">
        <v>29</v>
      </c>
      <c r="CR125" s="69">
        <f t="shared" si="54"/>
        <v>0</v>
      </c>
      <c r="CS125" s="69">
        <f t="shared" si="55"/>
        <v>0</v>
      </c>
      <c r="CT125" s="73"/>
      <c r="CU125" s="104" t="s">
        <v>45</v>
      </c>
      <c r="CV125" s="172"/>
      <c r="CW125" s="523" t="s">
        <v>42</v>
      </c>
      <c r="CX125" s="172"/>
      <c r="CY125" s="172" t="s">
        <v>2108</v>
      </c>
      <c r="CZ125" s="22"/>
      <c r="DA125" s="22"/>
      <c r="DB125" s="22"/>
      <c r="DC125" s="22"/>
      <c r="DD125" s="22"/>
      <c r="DE125" s="22"/>
      <c r="DF125" s="22"/>
      <c r="DG125" s="22"/>
      <c r="DH125" s="22"/>
      <c r="DI125" s="507">
        <v>1</v>
      </c>
      <c r="DJ125" s="546"/>
    </row>
    <row r="126" spans="1:116" s="108" customFormat="1" ht="229.2" customHeight="1" outlineLevel="1" thickTop="1" thickBot="1" x14ac:dyDescent="0.35">
      <c r="A126" s="97" t="s">
        <v>52</v>
      </c>
      <c r="B126" s="179" t="s">
        <v>1230</v>
      </c>
      <c r="C126" s="102" t="s">
        <v>29</v>
      </c>
      <c r="D126" s="69">
        <f t="shared" si="52"/>
        <v>0</v>
      </c>
      <c r="E126" s="69">
        <f t="shared" si="53"/>
        <v>0</v>
      </c>
      <c r="F126" s="103"/>
      <c r="G126" s="22"/>
      <c r="H126" s="70"/>
      <c r="I126" s="119" t="s">
        <v>42</v>
      </c>
      <c r="J126" s="73"/>
      <c r="K126" s="23" t="s">
        <v>767</v>
      </c>
      <c r="L126" s="160"/>
      <c r="M126" s="160"/>
      <c r="N126" s="160"/>
      <c r="O126" s="160"/>
      <c r="P126" s="160"/>
      <c r="Q126" s="160"/>
      <c r="R126" s="160"/>
      <c r="S126" s="160"/>
      <c r="T126" s="160"/>
      <c r="U126" s="142">
        <v>1</v>
      </c>
      <c r="V126" s="241"/>
      <c r="X126" s="270" t="s">
        <v>208</v>
      </c>
      <c r="Y126" s="138" t="s">
        <v>440</v>
      </c>
      <c r="Z126" s="102" t="s">
        <v>29</v>
      </c>
      <c r="AA126" s="102">
        <f>0.5*(AI126+AJ126+AK126)+AL126+AN126+2*(AO126+AP126)</f>
        <v>8</v>
      </c>
      <c r="AB126" s="102">
        <f t="shared" si="58"/>
        <v>10</v>
      </c>
      <c r="AC126" s="244"/>
      <c r="AD126" s="225" t="s">
        <v>441</v>
      </c>
      <c r="AE126" s="245"/>
      <c r="AF126" s="72" t="s">
        <v>42</v>
      </c>
      <c r="AG126" s="82"/>
      <c r="AH126" s="131" t="s">
        <v>442</v>
      </c>
      <c r="AI126" s="314"/>
      <c r="AJ126" s="314"/>
      <c r="AK126" s="314"/>
      <c r="AL126" s="314"/>
      <c r="AM126" s="314"/>
      <c r="AN126" s="971"/>
      <c r="AO126" s="128">
        <v>4</v>
      </c>
      <c r="AP126" s="971"/>
      <c r="AQ126" s="86">
        <v>1</v>
      </c>
      <c r="AR126" s="973">
        <v>1</v>
      </c>
      <c r="AS126" s="99"/>
      <c r="AU126" s="415" t="s">
        <v>380</v>
      </c>
      <c r="AV126" s="82" t="s">
        <v>1231</v>
      </c>
      <c r="AW126" s="102" t="s">
        <v>29</v>
      </c>
      <c r="AX126" s="69">
        <f t="shared" si="48"/>
        <v>1</v>
      </c>
      <c r="AY126" s="69">
        <f t="shared" si="49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BR126" s="231" t="s">
        <v>160</v>
      </c>
      <c r="BS126" s="387" t="s">
        <v>161</v>
      </c>
      <c r="BT126" s="68" t="s">
        <v>29</v>
      </c>
      <c r="BU126" s="69">
        <f t="shared" si="50"/>
        <v>6</v>
      </c>
      <c r="BV126" s="69">
        <f t="shared" si="51"/>
        <v>8</v>
      </c>
      <c r="BW126" s="103"/>
      <c r="BX126" s="22" t="s">
        <v>182</v>
      </c>
      <c r="BY126" s="232"/>
      <c r="BZ126" s="72" t="s">
        <v>42</v>
      </c>
      <c r="CA126" s="73"/>
      <c r="CB126" s="23" t="s">
        <v>162</v>
      </c>
      <c r="CC126" s="155"/>
      <c r="CD126" s="155"/>
      <c r="CE126" s="155"/>
      <c r="CF126" s="155"/>
      <c r="CG126" s="155"/>
      <c r="CH126" s="155"/>
      <c r="CI126" s="84">
        <v>3</v>
      </c>
      <c r="CJ126" s="155"/>
      <c r="CK126" s="234">
        <v>1</v>
      </c>
      <c r="CL126" s="142">
        <v>1</v>
      </c>
      <c r="CM126" s="107"/>
      <c r="CO126" s="801" t="s">
        <v>940</v>
      </c>
      <c r="CP126" s="117" t="s">
        <v>1232</v>
      </c>
      <c r="CQ126" s="68" t="s">
        <v>29</v>
      </c>
      <c r="CR126" s="69">
        <f t="shared" si="54"/>
        <v>0</v>
      </c>
      <c r="CS126" s="69">
        <f t="shared" si="55"/>
        <v>0</v>
      </c>
      <c r="CT126" s="82"/>
      <c r="CU126" s="104" t="s">
        <v>45</v>
      </c>
      <c r="CV126" s="118"/>
      <c r="CW126" s="523" t="s">
        <v>42</v>
      </c>
      <c r="CX126" s="977"/>
      <c r="CY126" s="118"/>
      <c r="CZ126" s="106"/>
      <c r="DA126" s="106"/>
      <c r="DB126" s="106"/>
      <c r="DC126" s="106"/>
      <c r="DD126" s="106"/>
      <c r="DE126" s="106"/>
      <c r="DF126" s="106"/>
      <c r="DG126" s="106"/>
      <c r="DH126" s="106"/>
      <c r="DI126" s="507">
        <v>1</v>
      </c>
      <c r="DJ126" s="546"/>
    </row>
    <row r="127" spans="1:116" s="108" customFormat="1" ht="288.60000000000002" customHeight="1" outlineLevel="1" thickTop="1" thickBot="1" x14ac:dyDescent="0.35">
      <c r="A127" s="97" t="s">
        <v>52</v>
      </c>
      <c r="B127" s="387" t="s">
        <v>1233</v>
      </c>
      <c r="C127" s="102" t="s">
        <v>29</v>
      </c>
      <c r="D127" s="69">
        <f t="shared" si="52"/>
        <v>0</v>
      </c>
      <c r="E127" s="69">
        <f t="shared" si="53"/>
        <v>0</v>
      </c>
      <c r="F127" s="73"/>
      <c r="G127" s="22" t="s">
        <v>63</v>
      </c>
      <c r="H127" s="104"/>
      <c r="I127" s="118"/>
      <c r="J127" s="172"/>
      <c r="K127" s="104" t="s">
        <v>278</v>
      </c>
      <c r="L127" s="155"/>
      <c r="M127" s="155"/>
      <c r="N127" s="155"/>
      <c r="O127" s="155"/>
      <c r="P127" s="155"/>
      <c r="Q127" s="155"/>
      <c r="R127" s="155"/>
      <c r="S127" s="155"/>
      <c r="T127" s="155"/>
      <c r="U127" s="142">
        <v>1</v>
      </c>
      <c r="V127" s="107"/>
      <c r="X127" s="269" t="s">
        <v>206</v>
      </c>
      <c r="Y127" s="328" t="s">
        <v>207</v>
      </c>
      <c r="Z127" s="68" t="s">
        <v>29</v>
      </c>
      <c r="AA127" s="69">
        <f>0.5*(AI127+AJ127+AK127)+AL127+AN127+2*(AO127+AP127)</f>
        <v>3</v>
      </c>
      <c r="AB127" s="69">
        <f t="shared" si="58"/>
        <v>3</v>
      </c>
      <c r="AC127" s="213"/>
      <c r="AD127" s="212" t="s">
        <v>68</v>
      </c>
      <c r="AE127" s="212"/>
      <c r="AF127" s="568"/>
      <c r="AG127" s="205"/>
      <c r="AH127" s="205" t="s">
        <v>57</v>
      </c>
      <c r="AI127" s="385"/>
      <c r="AJ127" s="385"/>
      <c r="AK127" s="385"/>
      <c r="AL127" s="385"/>
      <c r="AM127" s="155"/>
      <c r="AN127" s="240">
        <v>3</v>
      </c>
      <c r="AO127" s="302"/>
      <c r="AP127" s="302"/>
      <c r="AQ127" s="385"/>
      <c r="AR127" s="142">
        <v>1</v>
      </c>
      <c r="AS127" s="28"/>
      <c r="AU127" s="415" t="s">
        <v>380</v>
      </c>
      <c r="AV127" s="278" t="s">
        <v>395</v>
      </c>
      <c r="AW127" s="102" t="s">
        <v>29</v>
      </c>
      <c r="AX127" s="69">
        <f t="shared" si="48"/>
        <v>1</v>
      </c>
      <c r="AY127" s="69">
        <f t="shared" si="49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BR127" s="284" t="s">
        <v>222</v>
      </c>
      <c r="BS127" s="387" t="s">
        <v>1235</v>
      </c>
      <c r="BT127" s="68" t="s">
        <v>36</v>
      </c>
      <c r="BU127" s="69">
        <f t="shared" si="50"/>
        <v>12</v>
      </c>
      <c r="BV127" s="69">
        <f t="shared" si="51"/>
        <v>18</v>
      </c>
      <c r="BW127" s="116"/>
      <c r="BX127" s="22"/>
      <c r="BY127" s="145"/>
      <c r="BZ127" s="72" t="s">
        <v>42</v>
      </c>
      <c r="CA127" s="173"/>
      <c r="CB127" s="173" t="s">
        <v>225</v>
      </c>
      <c r="CC127" s="160"/>
      <c r="CD127" s="160"/>
      <c r="CE127" s="160"/>
      <c r="CF127" s="160"/>
      <c r="CG127" s="160"/>
      <c r="CH127" s="482"/>
      <c r="CI127" s="324">
        <v>6</v>
      </c>
      <c r="CJ127" s="482"/>
      <c r="CK127" s="978">
        <v>3</v>
      </c>
      <c r="CL127" s="896">
        <v>1</v>
      </c>
      <c r="CM127" s="281"/>
      <c r="CO127" s="801" t="s">
        <v>940</v>
      </c>
      <c r="CP127" s="117" t="s">
        <v>1236</v>
      </c>
      <c r="CQ127" s="68" t="s">
        <v>29</v>
      </c>
      <c r="CR127" s="69">
        <f t="shared" si="54"/>
        <v>0</v>
      </c>
      <c r="CS127" s="69">
        <f t="shared" si="55"/>
        <v>0</v>
      </c>
      <c r="CT127" s="22"/>
      <c r="CU127" s="104" t="s">
        <v>45</v>
      </c>
      <c r="CV127" s="118"/>
      <c r="CW127" s="523" t="s">
        <v>42</v>
      </c>
      <c r="CX127" s="248"/>
      <c r="CY127" s="172"/>
      <c r="CZ127" s="760"/>
      <c r="DA127" s="760"/>
      <c r="DB127" s="760"/>
      <c r="DC127" s="760"/>
      <c r="DD127" s="760"/>
      <c r="DE127" s="760"/>
      <c r="DF127" s="760"/>
      <c r="DG127" s="760"/>
      <c r="DH127" s="760"/>
      <c r="DI127" s="507">
        <v>1</v>
      </c>
      <c r="DJ127" s="546"/>
    </row>
    <row r="128" spans="1:116" s="108" customFormat="1" ht="235.95" customHeight="1" outlineLevel="1" thickTop="1" thickBot="1" x14ac:dyDescent="0.35">
      <c r="A128" s="97" t="s">
        <v>52</v>
      </c>
      <c r="B128" s="387" t="s">
        <v>1237</v>
      </c>
      <c r="C128" s="102" t="s">
        <v>36</v>
      </c>
      <c r="D128" s="69">
        <f t="shared" si="52"/>
        <v>2</v>
      </c>
      <c r="E128" s="69">
        <f t="shared" si="53"/>
        <v>2</v>
      </c>
      <c r="F128" s="22"/>
      <c r="G128" s="22" t="s">
        <v>68</v>
      </c>
      <c r="I128" s="22"/>
      <c r="J128" s="22"/>
      <c r="K128" s="23" t="s">
        <v>1238</v>
      </c>
      <c r="L128" s="155"/>
      <c r="M128" s="155"/>
      <c r="N128" s="155"/>
      <c r="O128" s="384">
        <v>2</v>
      </c>
      <c r="P128" s="155"/>
      <c r="Q128" s="155"/>
      <c r="R128" s="155"/>
      <c r="S128" s="155"/>
      <c r="T128" s="155"/>
      <c r="U128" s="142">
        <v>1</v>
      </c>
      <c r="V128" s="77"/>
      <c r="X128" s="269" t="s">
        <v>206</v>
      </c>
      <c r="Y128" s="138" t="s">
        <v>1184</v>
      </c>
      <c r="Z128" s="68" t="s">
        <v>29</v>
      </c>
      <c r="AA128" s="69">
        <f>0.5*(AI128+AJ128+AK128)+AL128+AN128+2*(AO128+AP128)</f>
        <v>0</v>
      </c>
      <c r="AB128" s="69">
        <f t="shared" si="58"/>
        <v>0</v>
      </c>
      <c r="AC128" s="74"/>
      <c r="AD128" s="22" t="s">
        <v>68</v>
      </c>
      <c r="AE128" s="74"/>
      <c r="AF128" s="74"/>
      <c r="AG128" s="74"/>
      <c r="AH128" s="131" t="s">
        <v>193</v>
      </c>
      <c r="AI128" s="403"/>
      <c r="AJ128" s="403"/>
      <c r="AK128" s="403"/>
      <c r="AL128" s="403"/>
      <c r="AM128" s="403"/>
      <c r="AN128" s="403"/>
      <c r="AO128" s="403"/>
      <c r="AP128" s="403"/>
      <c r="AQ128" s="403"/>
      <c r="AR128" s="142">
        <v>1</v>
      </c>
      <c r="AS128" s="74"/>
      <c r="AU128" s="320" t="s">
        <v>267</v>
      </c>
      <c r="AV128" s="337" t="s">
        <v>1240</v>
      </c>
      <c r="AW128" s="68" t="s">
        <v>36</v>
      </c>
      <c r="AX128" s="69">
        <f t="shared" si="48"/>
        <v>1</v>
      </c>
      <c r="AY128" s="69">
        <f t="shared" si="49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BR128" s="97" t="s">
        <v>52</v>
      </c>
      <c r="BS128" s="117" t="s">
        <v>1241</v>
      </c>
      <c r="BT128" s="68" t="s">
        <v>93</v>
      </c>
      <c r="BU128" s="69">
        <f t="shared" si="50"/>
        <v>10.5</v>
      </c>
      <c r="BV128" s="69">
        <f t="shared" si="51"/>
        <v>12.5</v>
      </c>
      <c r="BW128" s="23"/>
      <c r="BX128" s="23" t="s">
        <v>68</v>
      </c>
      <c r="BY128" s="118"/>
      <c r="BZ128" s="72" t="s">
        <v>42</v>
      </c>
      <c r="CA128" s="27"/>
      <c r="CB128" s="173" t="s">
        <v>299</v>
      </c>
      <c r="CC128" s="155"/>
      <c r="CD128" s="84">
        <v>1</v>
      </c>
      <c r="CE128" s="155"/>
      <c r="CF128" s="84">
        <v>2</v>
      </c>
      <c r="CG128" s="155"/>
      <c r="CH128" s="155"/>
      <c r="CI128" s="84">
        <v>4</v>
      </c>
      <c r="CJ128" s="155"/>
      <c r="CK128" s="234">
        <v>1</v>
      </c>
      <c r="CL128" s="142">
        <v>1</v>
      </c>
      <c r="CM128" s="190"/>
      <c r="CO128" s="801" t="s">
        <v>940</v>
      </c>
      <c r="CP128" s="117" t="s">
        <v>1242</v>
      </c>
      <c r="CQ128" s="68" t="s">
        <v>29</v>
      </c>
      <c r="CR128" s="69">
        <f t="shared" si="54"/>
        <v>0.5</v>
      </c>
      <c r="CS128" s="69">
        <f t="shared" si="55"/>
        <v>0.5</v>
      </c>
      <c r="CT128" s="22"/>
      <c r="CU128" s="22" t="s">
        <v>45</v>
      </c>
      <c r="CV128" s="104"/>
      <c r="CW128" s="523" t="s">
        <v>42</v>
      </c>
      <c r="CX128" s="172"/>
      <c r="CY128" s="172"/>
      <c r="CZ128" s="1295">
        <v>1</v>
      </c>
      <c r="DA128" s="760"/>
      <c r="DB128" s="760"/>
      <c r="DC128" s="760"/>
      <c r="DD128" s="760"/>
      <c r="DE128" s="760"/>
      <c r="DF128" s="760"/>
      <c r="DG128" s="760"/>
      <c r="DH128" s="1296"/>
      <c r="DI128" s="507">
        <v>1</v>
      </c>
      <c r="DJ128" s="546"/>
    </row>
    <row r="129" spans="1:114" s="108" customFormat="1" ht="226.2" customHeight="1" outlineLevel="1" thickTop="1" thickBot="1" x14ac:dyDescent="0.35">
      <c r="A129" s="97" t="s">
        <v>52</v>
      </c>
      <c r="B129" s="397" t="s">
        <v>1243</v>
      </c>
      <c r="C129" s="102" t="s">
        <v>36</v>
      </c>
      <c r="D129" s="69">
        <f>0.5*(L129+M129+N129)+O129+Q129+2*(R129+S129)</f>
        <v>0.5</v>
      </c>
      <c r="E129" s="69">
        <f>L129*0.5+M129*0.5+N129*0.5+O129+P129+Q129+2*(R129+S129+T129)</f>
        <v>0.5</v>
      </c>
      <c r="F129" s="268"/>
      <c r="G129" s="339" t="s">
        <v>68</v>
      </c>
      <c r="H129" s="398"/>
      <c r="I129" s="225"/>
      <c r="J129" s="268"/>
      <c r="K129" s="268" t="s">
        <v>361</v>
      </c>
      <c r="L129" s="84">
        <v>1</v>
      </c>
      <c r="M129" s="660"/>
      <c r="N129" s="660"/>
      <c r="O129" s="660"/>
      <c r="P129" s="660"/>
      <c r="Q129" s="660"/>
      <c r="R129" s="660"/>
      <c r="S129" s="660"/>
      <c r="T129" s="660"/>
      <c r="U129" s="142">
        <v>1</v>
      </c>
      <c r="V129" s="241"/>
      <c r="X129" s="269" t="s">
        <v>206</v>
      </c>
      <c r="Y129" s="117" t="s">
        <v>221</v>
      </c>
      <c r="Z129" s="68" t="s">
        <v>29</v>
      </c>
      <c r="AA129" s="69">
        <f>0.5*(AI129+AJ129+AK129)+AL129+AN129+2*(AO129+AP129)</f>
        <v>0</v>
      </c>
      <c r="AB129" s="69">
        <f t="shared" si="58"/>
        <v>0</v>
      </c>
      <c r="AC129" s="82"/>
      <c r="AD129" s="23" t="s">
        <v>68</v>
      </c>
      <c r="AE129" s="105"/>
      <c r="AF129" s="74"/>
      <c r="AG129" s="187"/>
      <c r="AH129" s="23" t="s">
        <v>57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142">
        <v>1</v>
      </c>
      <c r="AS129" s="107"/>
      <c r="AU129" s="320" t="s">
        <v>267</v>
      </c>
      <c r="AV129" s="116" t="s">
        <v>277</v>
      </c>
      <c r="AW129" s="68" t="s">
        <v>36</v>
      </c>
      <c r="AX129" s="69">
        <f t="shared" si="48"/>
        <v>3</v>
      </c>
      <c r="AY129" s="69">
        <f t="shared" si="49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BR129" s="97" t="s">
        <v>52</v>
      </c>
      <c r="BS129" s="353" t="s">
        <v>1246</v>
      </c>
      <c r="BT129" s="102" t="s">
        <v>93</v>
      </c>
      <c r="BU129" s="69">
        <f t="shared" si="50"/>
        <v>0</v>
      </c>
      <c r="BV129" s="69">
        <f t="shared" si="51"/>
        <v>0</v>
      </c>
      <c r="BW129" s="354"/>
      <c r="BX129" s="22" t="s">
        <v>63</v>
      </c>
      <c r="BY129" s="354"/>
      <c r="BZ129" s="72" t="s">
        <v>42</v>
      </c>
      <c r="CA129" s="354"/>
      <c r="CB129" s="355" t="s">
        <v>292</v>
      </c>
      <c r="CC129" s="356"/>
      <c r="CD129" s="356"/>
      <c r="CE129" s="356"/>
      <c r="CF129" s="356"/>
      <c r="CG129" s="356"/>
      <c r="CH129" s="356"/>
      <c r="CI129" s="356"/>
      <c r="CJ129" s="1317"/>
      <c r="CK129" s="356"/>
      <c r="CL129" s="357">
        <v>1</v>
      </c>
      <c r="CM129" s="74"/>
      <c r="CO129" s="801" t="s">
        <v>940</v>
      </c>
      <c r="CP129" s="117" t="s">
        <v>1247</v>
      </c>
      <c r="CQ129" s="68" t="s">
        <v>29</v>
      </c>
      <c r="CR129" s="69">
        <f t="shared" si="54"/>
        <v>1</v>
      </c>
      <c r="CS129" s="69">
        <f t="shared" si="55"/>
        <v>2</v>
      </c>
      <c r="CT129" s="200"/>
      <c r="CU129" s="106" t="s">
        <v>45</v>
      </c>
      <c r="CV129" s="23"/>
      <c r="CW129" s="105"/>
      <c r="CX129" s="187"/>
      <c r="CY129" s="23" t="s">
        <v>210</v>
      </c>
      <c r="CZ129" s="103"/>
      <c r="DA129" s="103"/>
      <c r="DB129" s="323"/>
      <c r="DC129" s="832">
        <v>1</v>
      </c>
      <c r="DD129" s="506">
        <v>1</v>
      </c>
      <c r="DF129" s="103"/>
      <c r="DG129" s="167"/>
      <c r="DH129" s="980"/>
      <c r="DI129" s="567">
        <v>1</v>
      </c>
      <c r="DJ129" s="546"/>
    </row>
    <row r="130" spans="1:114" s="108" customFormat="1" ht="190.95" customHeight="1" outlineLevel="1" thickTop="1" thickBot="1" x14ac:dyDescent="0.45">
      <c r="A130" s="97" t="s">
        <v>52</v>
      </c>
      <c r="B130" s="404" t="s">
        <v>1248</v>
      </c>
      <c r="C130" s="102" t="s">
        <v>36</v>
      </c>
      <c r="D130" s="102">
        <f t="shared" si="52"/>
        <v>2</v>
      </c>
      <c r="E130" s="102">
        <f t="shared" si="53"/>
        <v>6</v>
      </c>
      <c r="F130" s="23"/>
      <c r="G130" s="23" t="s">
        <v>68</v>
      </c>
      <c r="H130" s="82"/>
      <c r="I130" s="72" t="s">
        <v>42</v>
      </c>
      <c r="J130" s="82"/>
      <c r="K130" s="172" t="s">
        <v>377</v>
      </c>
      <c r="L130" s="403"/>
      <c r="M130" s="403"/>
      <c r="N130" s="403"/>
      <c r="O130" s="403"/>
      <c r="P130" s="403"/>
      <c r="Q130" s="252">
        <v>2</v>
      </c>
      <c r="R130" s="390"/>
      <c r="S130" s="406"/>
      <c r="T130" s="370">
        <v>2</v>
      </c>
      <c r="U130" s="884">
        <v>1</v>
      </c>
      <c r="V130" s="77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U130" s="320" t="s">
        <v>267</v>
      </c>
      <c r="AV130" s="116" t="s">
        <v>268</v>
      </c>
      <c r="AW130" s="68" t="s">
        <v>36</v>
      </c>
      <c r="AX130" s="69">
        <f t="shared" si="48"/>
        <v>3</v>
      </c>
      <c r="AY130" s="69">
        <f t="shared" si="49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BR130" s="1318" t="s">
        <v>206</v>
      </c>
      <c r="BS130" s="187" t="s">
        <v>2109</v>
      </c>
      <c r="BT130" s="68" t="s">
        <v>36</v>
      </c>
      <c r="BU130" s="69">
        <f>0.5*(CC130+CD130+CE130)+CF130+CH130+2*(CI130+CJ130)</f>
        <v>2</v>
      </c>
      <c r="BV130" s="69">
        <f>CC130*0.5+CD130*0.5+CE130*0.5+CF130+CG130+CH130+2*(CI130+CJ130+CK130)</f>
        <v>2</v>
      </c>
      <c r="BW130" s="1739" t="s">
        <v>2110</v>
      </c>
      <c r="BX130" s="1768"/>
      <c r="BY130" s="1768"/>
      <c r="BZ130" s="1768"/>
      <c r="CA130" s="1768"/>
      <c r="CB130" s="1769"/>
      <c r="CC130" s="155"/>
      <c r="CD130" s="155"/>
      <c r="CE130" s="155"/>
      <c r="CF130" s="84">
        <v>2</v>
      </c>
      <c r="CG130" s="155"/>
      <c r="CH130" s="144"/>
      <c r="CI130" s="144"/>
      <c r="CJ130" s="301"/>
      <c r="CK130" s="672"/>
      <c r="CL130" s="76">
        <v>1</v>
      </c>
      <c r="CM130" s="77"/>
      <c r="CO130" s="801" t="s">
        <v>940</v>
      </c>
      <c r="CP130" s="117" t="s">
        <v>1249</v>
      </c>
      <c r="CQ130" s="68" t="s">
        <v>29</v>
      </c>
      <c r="CR130" s="69">
        <f t="shared" si="54"/>
        <v>2</v>
      </c>
      <c r="CS130" s="69">
        <f t="shared" si="55"/>
        <v>2</v>
      </c>
      <c r="CT130" s="73"/>
      <c r="CU130" s="22" t="s">
        <v>45</v>
      </c>
      <c r="CV130" s="104"/>
      <c r="CW130" s="523" t="s">
        <v>42</v>
      </c>
      <c r="CX130" s="979" t="s">
        <v>952</v>
      </c>
      <c r="CY130" s="172"/>
      <c r="CZ130" s="760"/>
      <c r="DA130" s="760"/>
      <c r="DB130" s="232"/>
      <c r="DC130" s="1294">
        <v>1</v>
      </c>
      <c r="DD130" s="1297"/>
      <c r="DE130" s="1294">
        <v>1</v>
      </c>
      <c r="DF130" s="760"/>
      <c r="DG130" s="760"/>
      <c r="DH130" s="1298"/>
      <c r="DI130" s="507">
        <v>1</v>
      </c>
      <c r="DJ130" s="546"/>
    </row>
    <row r="131" spans="1:114" s="108" customFormat="1" ht="183.6" outlineLevel="1" thickTop="1" thickBot="1" x14ac:dyDescent="0.35">
      <c r="B131" s="116" t="s">
        <v>1250</v>
      </c>
      <c r="C131" s="102" t="s">
        <v>36</v>
      </c>
      <c r="D131" s="69">
        <f t="shared" si="52"/>
        <v>0</v>
      </c>
      <c r="E131" s="69">
        <f t="shared" si="53"/>
        <v>0</v>
      </c>
      <c r="F131" s="104"/>
      <c r="G131" s="104" t="s">
        <v>68</v>
      </c>
      <c r="H131" s="104"/>
      <c r="I131" s="72" t="s">
        <v>42</v>
      </c>
      <c r="J131" s="172"/>
      <c r="K131" s="172" t="s">
        <v>480</v>
      </c>
      <c r="L131" s="155"/>
      <c r="M131" s="155"/>
      <c r="N131" s="155"/>
      <c r="O131" s="155"/>
      <c r="P131" s="155"/>
      <c r="Q131" s="155"/>
      <c r="R131" s="155"/>
      <c r="S131" s="155"/>
      <c r="T131" s="155"/>
      <c r="U131" s="142">
        <v>1</v>
      </c>
      <c r="V131" s="484"/>
      <c r="AU131" s="320" t="s">
        <v>267</v>
      </c>
      <c r="AV131" s="117" t="s">
        <v>1251</v>
      </c>
      <c r="AW131" s="68" t="s">
        <v>36</v>
      </c>
      <c r="AX131" s="69">
        <f t="shared" si="48"/>
        <v>1</v>
      </c>
      <c r="AY131" s="69">
        <f t="shared" si="49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801" t="s">
        <v>940</v>
      </c>
      <c r="CP131" s="404" t="s">
        <v>2111</v>
      </c>
      <c r="CQ131" s="68" t="s">
        <v>29</v>
      </c>
      <c r="CR131" s="69">
        <f t="shared" si="54"/>
        <v>2</v>
      </c>
      <c r="CS131" s="69">
        <f t="shared" si="55"/>
        <v>2</v>
      </c>
      <c r="CT131" s="104"/>
      <c r="CU131" s="104" t="s">
        <v>45</v>
      </c>
      <c r="CV131" s="104"/>
      <c r="CW131" s="523" t="s">
        <v>42</v>
      </c>
      <c r="CX131" s="979" t="s">
        <v>952</v>
      </c>
      <c r="CY131" s="104"/>
      <c r="CZ131" s="760"/>
      <c r="DA131" s="760"/>
      <c r="DB131" s="232"/>
      <c r="DC131" s="232"/>
      <c r="DD131" s="760"/>
      <c r="DE131" s="760"/>
      <c r="DF131" s="760"/>
      <c r="DG131" s="832">
        <v>1</v>
      </c>
      <c r="DH131" s="760"/>
      <c r="DI131" s="507">
        <v>1</v>
      </c>
      <c r="DJ131" s="546"/>
    </row>
    <row r="132" spans="1:114" s="108" customFormat="1" ht="210" outlineLevel="1" thickTop="1" thickBot="1" x14ac:dyDescent="0.35">
      <c r="B132" s="387" t="s">
        <v>484</v>
      </c>
      <c r="C132" s="102" t="s">
        <v>36</v>
      </c>
      <c r="D132" s="69">
        <f>0.5*(L132+M132+N132)+O132+Q132+2*(R132+S132)</f>
        <v>3</v>
      </c>
      <c r="E132" s="69">
        <f>L132*0.5+M132*0.5+N132*0.5+O132+P132+Q132+2*(R132+S132+T132)</f>
        <v>5</v>
      </c>
      <c r="F132" s="116"/>
      <c r="G132" s="22" t="s">
        <v>68</v>
      </c>
      <c r="H132" s="383"/>
      <c r="I132" s="145"/>
      <c r="J132" s="23"/>
      <c r="K132" s="173" t="s">
        <v>1253</v>
      </c>
      <c r="L132" s="302"/>
      <c r="M132" s="302"/>
      <c r="N132" s="302"/>
      <c r="O132" s="84">
        <v>1</v>
      </c>
      <c r="P132" s="302"/>
      <c r="Q132" s="494"/>
      <c r="R132" s="84">
        <v>1</v>
      </c>
      <c r="S132" s="302"/>
      <c r="T132" s="234">
        <v>1</v>
      </c>
      <c r="U132" s="142">
        <v>1</v>
      </c>
      <c r="V132" s="77"/>
      <c r="AU132" s="320" t="s">
        <v>267</v>
      </c>
      <c r="AV132" s="117" t="s">
        <v>1254</v>
      </c>
      <c r="AW132" s="68" t="s">
        <v>36</v>
      </c>
      <c r="AX132" s="69">
        <f t="shared" si="48"/>
        <v>2</v>
      </c>
      <c r="AY132" s="69">
        <f t="shared" si="49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801" t="s">
        <v>940</v>
      </c>
      <c r="CP132" s="116" t="s">
        <v>1256</v>
      </c>
      <c r="CQ132" s="68" t="s">
        <v>29</v>
      </c>
      <c r="CR132" s="69">
        <f t="shared" si="54"/>
        <v>1</v>
      </c>
      <c r="CS132" s="69">
        <f t="shared" si="55"/>
        <v>3</v>
      </c>
      <c r="CT132" s="103"/>
      <c r="CU132" s="22" t="s">
        <v>45</v>
      </c>
      <c r="CV132" s="23"/>
      <c r="CW132" s="523" t="s">
        <v>42</v>
      </c>
      <c r="CX132" s="180"/>
      <c r="CY132" s="760"/>
      <c r="CZ132" s="103"/>
      <c r="DA132" s="103"/>
      <c r="DB132" s="106"/>
      <c r="DC132" s="1294">
        <v>1</v>
      </c>
      <c r="DD132" s="106"/>
      <c r="DE132" s="106"/>
      <c r="DF132" s="22"/>
      <c r="DG132" s="103"/>
      <c r="DH132" s="1299">
        <v>1</v>
      </c>
      <c r="DI132" s="507">
        <v>1</v>
      </c>
      <c r="DJ132" s="546"/>
    </row>
    <row r="133" spans="1:114" s="108" customFormat="1" ht="179.4" customHeight="1" outlineLevel="1" thickTop="1" x14ac:dyDescent="0.3">
      <c r="A133" s="364" t="s">
        <v>318</v>
      </c>
      <c r="B133" s="80" t="s">
        <v>2112</v>
      </c>
      <c r="C133" s="68" t="s">
        <v>36</v>
      </c>
      <c r="D133" s="69">
        <f t="shared" ref="D133" si="60">0.5*(L133+M133+N133)+O133+Q133+2*(R133+S133)</f>
        <v>4</v>
      </c>
      <c r="E133" s="69">
        <f t="shared" ref="E133" si="61">L133*0.5+M133*0.5+N133*0.5+O133+P133+Q133+2*(R133+S133+T133)</f>
        <v>4</v>
      </c>
      <c r="F133" s="82"/>
      <c r="G133" s="22" t="s">
        <v>63</v>
      </c>
      <c r="H133" s="74"/>
      <c r="I133" s="72" t="s">
        <v>42</v>
      </c>
      <c r="J133" s="173"/>
      <c r="K133" s="23" t="s">
        <v>2113</v>
      </c>
      <c r="L133" s="83"/>
      <c r="M133" s="301"/>
      <c r="N133" s="83"/>
      <c r="O133" s="301"/>
      <c r="P133" s="83"/>
      <c r="Q133" s="83"/>
      <c r="R133" s="84">
        <v>2</v>
      </c>
      <c r="S133" s="83"/>
      <c r="T133" s="302"/>
      <c r="U133" s="495">
        <v>1</v>
      </c>
      <c r="V133" s="190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 s="1309" t="s">
        <v>940</v>
      </c>
      <c r="CP133" s="116" t="s">
        <v>2114</v>
      </c>
      <c r="CQ133" s="68" t="s">
        <v>29</v>
      </c>
      <c r="CR133" s="69">
        <f t="shared" si="54"/>
        <v>0</v>
      </c>
      <c r="CS133" s="1308">
        <f t="shared" si="55"/>
        <v>0</v>
      </c>
      <c r="CT133" s="73"/>
      <c r="CU133" s="636" t="s">
        <v>77</v>
      </c>
      <c r="CV133" s="841" t="s">
        <v>50</v>
      </c>
      <c r="CW133" s="1152" t="s">
        <v>42</v>
      </c>
      <c r="CX133" s="180"/>
      <c r="CY133" s="760"/>
      <c r="CZ133" s="323"/>
      <c r="DA133" s="323"/>
      <c r="DB133" s="323"/>
      <c r="DC133" s="323"/>
      <c r="DD133" s="323"/>
      <c r="DE133" s="323"/>
      <c r="DF133" s="323"/>
      <c r="DG133" s="323"/>
      <c r="DH133" s="106"/>
      <c r="DI133" s="507">
        <v>1</v>
      </c>
      <c r="DJ133" s="546"/>
    </row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/>
    <row r="138" spans="1:114" s="108" customFormat="1" ht="13.8" outlineLevel="1" x14ac:dyDescent="0.25"/>
    <row r="139" spans="1:114" s="108" customFormat="1" ht="13.8" outlineLevel="1" x14ac:dyDescent="0.25"/>
    <row r="140" spans="1:114" s="108" customFormat="1" ht="17.399999999999999" outlineLevel="1" x14ac:dyDescent="0.3">
      <c r="BS140" s="642"/>
    </row>
    <row r="141" spans="1:114" s="108" customFormat="1" ht="17.399999999999999" outlineLevel="1" x14ac:dyDescent="0.3">
      <c r="BS141" s="642"/>
    </row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.8" outlineLevel="1" x14ac:dyDescent="0.25"/>
    <row r="146" spans="1:114" s="108" customFormat="1" ht="13.8" outlineLevel="1" x14ac:dyDescent="0.25"/>
    <row r="147" spans="1:114" s="108" customFormat="1" ht="13.8" outlineLevel="1" x14ac:dyDescent="0.25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</row>
    <row r="148" spans="1:114" s="108" customFormat="1" ht="13.8" outlineLevel="1" x14ac:dyDescent="0.25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ht="17.399999999999999" x14ac:dyDescent="0.25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955"/>
      <c r="DA149" s="955"/>
      <c r="DB149" s="955"/>
      <c r="DC149" s="955"/>
      <c r="DD149" s="955"/>
      <c r="DE149" s="955"/>
      <c r="DF149" s="955"/>
      <c r="DG149" s="955"/>
      <c r="DH149" s="955"/>
      <c r="DI149" s="955"/>
      <c r="DJ149" s="955"/>
    </row>
    <row r="150" spans="1:114" s="108" customFormat="1" ht="33" x14ac:dyDescent="0.25">
      <c r="A150" s="55" t="s">
        <v>1933</v>
      </c>
      <c r="B150" s="56"/>
      <c r="C150" s="40" t="s">
        <v>29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SUMIFS(L104:L116,C104:C116,C150)</f>
        <v>0</v>
      </c>
      <c r="M150" s="44">
        <f>SUMIFS(M104:M116,C104:C116,C150)</f>
        <v>0</v>
      </c>
      <c r="N150" s="44">
        <f>SUMIFS(N104:N116,C104:C116,C150)</f>
        <v>0</v>
      </c>
      <c r="O150" s="44">
        <f>SUMIFS(O104:O116,C104:C116,C150)</f>
        <v>0</v>
      </c>
      <c r="P150" s="44">
        <f>SUMIFS(P104:P116,C104:C116,C150)</f>
        <v>0</v>
      </c>
      <c r="Q150" s="44">
        <f>SUMIFS(Q104:Q116,C104:C116,C150)</f>
        <v>0</v>
      </c>
      <c r="R150" s="44">
        <f>SUMIFS(R104:R116,C104:C116,C150)</f>
        <v>0</v>
      </c>
      <c r="S150" s="44">
        <f>SUMIFS(S104:S116,C104:C116,C150)</f>
        <v>0</v>
      </c>
      <c r="T150" s="44">
        <f>SUMIFS(T104:T116,C104:C116,C150)</f>
        <v>0</v>
      </c>
      <c r="U150" s="45"/>
      <c r="V150" s="46">
        <f>SUM(U151:U162)</f>
        <v>4.5</v>
      </c>
      <c r="X150" s="55" t="s">
        <v>148</v>
      </c>
      <c r="Y150" s="39"/>
      <c r="Z150" s="40" t="s">
        <v>29</v>
      </c>
      <c r="AA150" s="41">
        <f t="shared" ref="AA150:AA158" si="62">0.5*(AI150+AJ150+AK150)+AL150+AN150+2*(AO150+AP150)</f>
        <v>0</v>
      </c>
      <c r="AB150" s="42">
        <f t="shared" ref="AB150:AB158" si="63"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SUM(AR126:AR158)</f>
        <v>11</v>
      </c>
      <c r="AT150" s="363"/>
      <c r="AU150" s="55" t="s">
        <v>150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SUM(BO152:BO159)</f>
        <v>7</v>
      </c>
      <c r="BQ150" s="955"/>
      <c r="BR150" s="55" t="s">
        <v>143</v>
      </c>
      <c r="BS150" s="56" t="s">
        <v>1257</v>
      </c>
      <c r="BT150" s="40" t="s">
        <v>29</v>
      </c>
      <c r="BU150" s="41">
        <f t="shared" ref="BU150:BU158" si="64">0.5*(CC150+CD150+CE150)+CF150+CH150+2*(CI150+CJ150)</f>
        <v>0</v>
      </c>
      <c r="BV150" s="42">
        <f t="shared" ref="BV150:BV158" si="65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SUM(CL152:CL161)</f>
        <v>8</v>
      </c>
      <c r="CN150" s="59"/>
      <c r="CO150" s="38" t="s">
        <v>148</v>
      </c>
      <c r="CP150" s="39"/>
      <c r="CQ150" s="40" t="s">
        <v>29</v>
      </c>
      <c r="CR150" s="41">
        <f t="shared" ref="CR150:CR162" si="66">0.5*(CZ150+DA150+DB150)+DC150+DE150+2*(DF150+DG150)</f>
        <v>0</v>
      </c>
      <c r="CS150" s="42">
        <f t="shared" ref="CS150:CS162" si="67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44"/>
      <c r="DA150" s="44"/>
      <c r="DB150" s="44"/>
      <c r="DC150" s="44"/>
      <c r="DD150" s="44"/>
      <c r="DE150" s="44"/>
      <c r="DF150" s="44"/>
      <c r="DG150" s="44"/>
      <c r="DH150" s="44"/>
      <c r="DI150" s="45"/>
      <c r="DJ150" s="46">
        <f>SUM(DI153:DI162)</f>
        <v>10</v>
      </c>
    </row>
    <row r="151" spans="1:114" s="108" customFormat="1" ht="33.6" thickBot="1" x14ac:dyDescent="0.3">
      <c r="A151" s="55" t="s">
        <v>2115</v>
      </c>
      <c r="B151" s="701"/>
      <c r="C151" s="40" t="s">
        <v>36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SUMIFS(L104:L116,C104:C116,C151)</f>
        <v>0</v>
      </c>
      <c r="M151" s="44">
        <f>SUMIFS(M104:M116,C104:C116,C151)</f>
        <v>0</v>
      </c>
      <c r="N151" s="44">
        <f>SUMIFS(N104:N116,C104:C116,C151)</f>
        <v>0</v>
      </c>
      <c r="O151" s="44">
        <f>SUMIFS(O104:O116,C104:C116,C151)</f>
        <v>0</v>
      </c>
      <c r="P151" s="44">
        <f>SUMIFS(P104:P116,C104:C116,C151)</f>
        <v>0</v>
      </c>
      <c r="Q151" s="44">
        <f>SUMIFS(Q104:Q116,C104:C116,C151)</f>
        <v>0</v>
      </c>
      <c r="R151" s="44">
        <f>SUMIFS(R104:R116,C104:C116,C151)</f>
        <v>0</v>
      </c>
      <c r="S151" s="44">
        <f>SUMIFS(S104:S116,C104:C116,C151)</f>
        <v>0</v>
      </c>
      <c r="T151" s="44">
        <f>SUMIFS(T104:T116,C104:C116,C151)</f>
        <v>0</v>
      </c>
      <c r="U151" s="45"/>
      <c r="V151" s="46"/>
      <c r="X151" s="55" t="s">
        <v>153</v>
      </c>
      <c r="Y151" s="63"/>
      <c r="Z151" s="578" t="s">
        <v>36</v>
      </c>
      <c r="AA151" s="579">
        <f t="shared" si="62"/>
        <v>0</v>
      </c>
      <c r="AB151" s="580">
        <f t="shared" si="63"/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345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152</v>
      </c>
      <c r="BS151" s="56"/>
      <c r="BT151" s="40" t="s">
        <v>36</v>
      </c>
      <c r="BU151" s="41">
        <f t="shared" si="64"/>
        <v>0</v>
      </c>
      <c r="BV151" s="42">
        <f t="shared" si="65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38" t="s">
        <v>345</v>
      </c>
      <c r="CP151" s="39"/>
      <c r="CQ151" s="40" t="s">
        <v>36</v>
      </c>
      <c r="CR151" s="41">
        <f t="shared" si="66"/>
        <v>0</v>
      </c>
      <c r="CS151" s="42">
        <f t="shared" si="67"/>
        <v>0</v>
      </c>
      <c r="CT151" s="39"/>
      <c r="CU151" s="39"/>
      <c r="CV151" s="39"/>
      <c r="CW151" s="39"/>
      <c r="CX151" s="39"/>
      <c r="CY151" s="39"/>
      <c r="CZ151" s="44"/>
      <c r="DA151" s="44"/>
      <c r="DB151" s="44"/>
      <c r="DC151" s="44"/>
      <c r="DD151" s="44"/>
      <c r="DE151" s="44"/>
      <c r="DF151" s="44"/>
      <c r="DG151" s="44"/>
      <c r="DH151" s="44"/>
      <c r="DI151" s="45"/>
      <c r="DJ151" s="46"/>
    </row>
    <row r="152" spans="1:114" s="108" customFormat="1" ht="207" customHeight="1" outlineLevel="1" thickTop="1" thickBot="1" x14ac:dyDescent="0.45">
      <c r="A152" s="801" t="s">
        <v>940</v>
      </c>
      <c r="B152" s="177" t="s">
        <v>941</v>
      </c>
      <c r="C152" s="102" t="s">
        <v>29</v>
      </c>
      <c r="D152" s="69">
        <f t="shared" ref="D152:D156" si="68">0.5*(L152+M152+N152)+O152+Q152+2*(R152+S152)</f>
        <v>4</v>
      </c>
      <c r="E152" s="69">
        <f t="shared" ref="E152:E156" si="69">L152*0.5+M152*0.5+N152*0.5+O152+P152+Q152+2*(R152+S152+T152)</f>
        <v>4</v>
      </c>
      <c r="F152" s="74"/>
      <c r="G152" s="802" t="s">
        <v>63</v>
      </c>
      <c r="H152" s="74"/>
      <c r="I152" s="74"/>
      <c r="J152" s="74"/>
      <c r="K152" s="802" t="s">
        <v>519</v>
      </c>
      <c r="L152" s="74"/>
      <c r="M152" s="74"/>
      <c r="N152" s="74"/>
      <c r="O152" s="74"/>
      <c r="P152" s="74"/>
      <c r="Q152" s="74"/>
      <c r="R152" s="682"/>
      <c r="S152" s="86">
        <v>2</v>
      </c>
      <c r="T152" s="203"/>
      <c r="U152" s="408">
        <v>1</v>
      </c>
      <c r="V152" s="546"/>
      <c r="X152" s="283" t="s">
        <v>218</v>
      </c>
      <c r="Y152" s="138" t="s">
        <v>1035</v>
      </c>
      <c r="Z152" s="68" t="s">
        <v>29</v>
      </c>
      <c r="AA152" s="69">
        <f t="shared" si="62"/>
        <v>0</v>
      </c>
      <c r="AB152" s="69">
        <f t="shared" si="63"/>
        <v>0</v>
      </c>
      <c r="AC152" s="74"/>
      <c r="AD152" s="225" t="s">
        <v>45</v>
      </c>
      <c r="AE152" s="74"/>
      <c r="AF152" s="74"/>
      <c r="AG152" s="74"/>
      <c r="AH152" s="131" t="s">
        <v>193</v>
      </c>
      <c r="AI152" s="403"/>
      <c r="AJ152" s="403"/>
      <c r="AK152" s="403"/>
      <c r="AL152" s="403"/>
      <c r="AM152" s="403"/>
      <c r="AN152" s="403"/>
      <c r="AO152" s="403"/>
      <c r="AP152" s="403"/>
      <c r="AQ152" s="403"/>
      <c r="AR152" s="350">
        <v>1</v>
      </c>
      <c r="AS152" s="74"/>
      <c r="AU152" s="654" t="s">
        <v>651</v>
      </c>
      <c r="AV152" s="138" t="s">
        <v>1259</v>
      </c>
      <c r="AW152" s="102" t="s">
        <v>29</v>
      </c>
      <c r="AX152" s="69">
        <f t="shared" ref="AX152" si="70">0.5*(BF152+BG152+BH152)+BI152+BK152+2*(BL152+BM152)</f>
        <v>0</v>
      </c>
      <c r="AY152" s="69">
        <f t="shared" ref="AY152" si="71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64"/>
        <v>6</v>
      </c>
      <c r="BV152" s="69">
        <f t="shared" si="65"/>
        <v>6</v>
      </c>
      <c r="BW152" s="244"/>
      <c r="BX152" s="225" t="s">
        <v>68</v>
      </c>
      <c r="BY152" s="422" t="s">
        <v>1260</v>
      </c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21" t="s">
        <v>517</v>
      </c>
      <c r="CP152" s="1310" t="s">
        <v>1261</v>
      </c>
      <c r="CQ152" s="68" t="s">
        <v>29</v>
      </c>
      <c r="CR152" s="69">
        <f t="shared" si="66"/>
        <v>0</v>
      </c>
      <c r="CS152" s="69">
        <f t="shared" si="67"/>
        <v>1</v>
      </c>
      <c r="CT152" s="632"/>
      <c r="CU152" s="238" t="s">
        <v>45</v>
      </c>
      <c r="CV152" s="632"/>
      <c r="CW152" s="523"/>
      <c r="CX152" s="195"/>
      <c r="CY152" s="238" t="s">
        <v>1262</v>
      </c>
      <c r="CZ152" s="238"/>
      <c r="DA152" s="238"/>
      <c r="DB152" s="21"/>
      <c r="DC152" s="212"/>
      <c r="DD152" s="1300">
        <v>1</v>
      </c>
      <c r="DE152" s="21"/>
      <c r="DF152" s="21"/>
      <c r="DG152" s="238"/>
      <c r="DH152" s="238"/>
      <c r="DI152" s="507">
        <v>1</v>
      </c>
      <c r="DJ152" s="546"/>
    </row>
    <row r="153" spans="1:114" s="108" customFormat="1" ht="192" customHeight="1" outlineLevel="1" thickTop="1" thickBot="1" x14ac:dyDescent="0.45">
      <c r="A153" s="801" t="s">
        <v>954</v>
      </c>
      <c r="B153" s="80" t="s">
        <v>565</v>
      </c>
      <c r="C153" s="102" t="s">
        <v>29</v>
      </c>
      <c r="D153" s="69">
        <f t="shared" si="68"/>
        <v>0.5</v>
      </c>
      <c r="E153" s="69">
        <f t="shared" si="69"/>
        <v>0.5</v>
      </c>
      <c r="F153" s="103"/>
      <c r="G153" s="22" t="s">
        <v>63</v>
      </c>
      <c r="H153" s="541"/>
      <c r="I153" s="523" t="s">
        <v>42</v>
      </c>
      <c r="J153" s="73"/>
      <c r="K153" s="140" t="s">
        <v>3</v>
      </c>
      <c r="L153" s="84">
        <v>1</v>
      </c>
      <c r="M153" s="243"/>
      <c r="N153" s="70"/>
      <c r="O153" s="70"/>
      <c r="P153" s="70"/>
      <c r="Q153" s="74"/>
      <c r="R153" s="70"/>
      <c r="S153" s="70"/>
      <c r="T153" s="70"/>
      <c r="U153" s="1307">
        <v>1</v>
      </c>
      <c r="V153" s="546"/>
      <c r="X153" s="283" t="s">
        <v>218</v>
      </c>
      <c r="Y153" s="117" t="s">
        <v>2116</v>
      </c>
      <c r="Z153" s="68" t="s">
        <v>29</v>
      </c>
      <c r="AA153" s="69">
        <f t="shared" si="62"/>
        <v>0</v>
      </c>
      <c r="AB153" s="69">
        <f t="shared" si="63"/>
        <v>0</v>
      </c>
      <c r="AC153" s="74"/>
      <c r="AD153" s="339" t="s">
        <v>45</v>
      </c>
      <c r="AE153" s="906"/>
      <c r="AF153" s="74"/>
      <c r="AG153" s="82"/>
      <c r="AH153" s="23" t="s">
        <v>57</v>
      </c>
      <c r="AI153" s="403"/>
      <c r="AJ153" s="403"/>
      <c r="AK153" s="403"/>
      <c r="AL153" s="403"/>
      <c r="AM153" s="403"/>
      <c r="AN153" s="403"/>
      <c r="AO153" s="403"/>
      <c r="AP153" s="403"/>
      <c r="AQ153" s="403"/>
      <c r="AR153" s="142">
        <v>1</v>
      </c>
      <c r="AS153" s="107"/>
      <c r="AU153" s="654" t="s">
        <v>651</v>
      </c>
      <c r="AV153" s="138" t="s">
        <v>2117</v>
      </c>
      <c r="AW153" s="102" t="s">
        <v>29</v>
      </c>
      <c r="AX153" s="69">
        <f t="shared" ref="AX153:AX158" si="72">0.5*(BF153+BG153+BH153)+BI153+BK153+2*(BL153+BM153)</f>
        <v>0</v>
      </c>
      <c r="AY153" s="69">
        <f t="shared" ref="AY153:AY158" si="73">BF153*0.5+BG153*0.5+BH153*0.5+BI153+BJ153+BK153+2*(BL153+BM153+BN153)</f>
        <v>0</v>
      </c>
      <c r="AZ153" s="99"/>
      <c r="BA153" s="401" t="s">
        <v>77</v>
      </c>
      <c r="BB153" s="411" t="s">
        <v>280</v>
      </c>
      <c r="BC153" s="99"/>
      <c r="BD153" s="99"/>
      <c r="BE153" s="74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79" t="s">
        <v>1264</v>
      </c>
      <c r="BT153" s="102" t="s">
        <v>29</v>
      </c>
      <c r="BU153" s="69">
        <f t="shared" si="64"/>
        <v>1</v>
      </c>
      <c r="BV153" s="69">
        <f t="shared" si="65"/>
        <v>1</v>
      </c>
      <c r="BW153" s="244"/>
      <c r="BX153" s="225" t="s">
        <v>68</v>
      </c>
      <c r="BY153" s="1256" t="s">
        <v>2118</v>
      </c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21" t="s">
        <v>504</v>
      </c>
      <c r="CP153" s="98" t="s">
        <v>505</v>
      </c>
      <c r="CQ153" s="68" t="s">
        <v>29</v>
      </c>
      <c r="CR153" s="69">
        <f t="shared" si="66"/>
        <v>0</v>
      </c>
      <c r="CS153" s="69">
        <f t="shared" si="67"/>
        <v>0</v>
      </c>
      <c r="CT153" s="74"/>
      <c r="CU153" s="238" t="s">
        <v>68</v>
      </c>
      <c r="CV153" s="74"/>
      <c r="CW153" s="74"/>
      <c r="CX153" s="74"/>
      <c r="CY153" s="686" t="s">
        <v>193</v>
      </c>
      <c r="CZ153" s="74"/>
      <c r="DA153" s="74"/>
      <c r="DB153" s="74"/>
      <c r="DC153" s="74"/>
      <c r="DD153" s="74"/>
      <c r="DE153" s="74"/>
      <c r="DF153" s="74"/>
      <c r="DG153" s="74"/>
      <c r="DH153" s="74"/>
      <c r="DI153" s="516">
        <v>1</v>
      </c>
      <c r="DJ153" s="546"/>
    </row>
    <row r="154" spans="1:114" s="108" customFormat="1" ht="268.2" customHeight="1" outlineLevel="1" thickTop="1" thickBot="1" x14ac:dyDescent="0.45">
      <c r="A154" s="801" t="s">
        <v>954</v>
      </c>
      <c r="B154" s="80" t="s">
        <v>1265</v>
      </c>
      <c r="C154" s="102" t="s">
        <v>29</v>
      </c>
      <c r="D154" s="69">
        <f t="shared" si="68"/>
        <v>6</v>
      </c>
      <c r="E154" s="69">
        <f t="shared" si="69"/>
        <v>6</v>
      </c>
      <c r="F154" s="103"/>
      <c r="G154" s="22" t="s">
        <v>68</v>
      </c>
      <c r="H154" s="106"/>
      <c r="I154" s="523" t="s">
        <v>42</v>
      </c>
      <c r="J154" s="73"/>
      <c r="K154" s="23" t="s">
        <v>567</v>
      </c>
      <c r="L154" s="22"/>
      <c r="M154" s="255"/>
      <c r="N154" s="70"/>
      <c r="O154" s="74"/>
      <c r="P154" s="74"/>
      <c r="Q154" s="240">
        <v>2</v>
      </c>
      <c r="R154" s="197"/>
      <c r="S154" s="978">
        <v>2</v>
      </c>
      <c r="U154" s="1301">
        <v>0.5</v>
      </c>
      <c r="V154" s="546"/>
      <c r="X154" s="283" t="s">
        <v>218</v>
      </c>
      <c r="Y154" s="117" t="s">
        <v>2119</v>
      </c>
      <c r="Z154" s="68" t="s">
        <v>29</v>
      </c>
      <c r="AA154" s="69">
        <f t="shared" si="62"/>
        <v>0</v>
      </c>
      <c r="AB154" s="69">
        <f t="shared" si="63"/>
        <v>0</v>
      </c>
      <c r="AC154" s="103"/>
      <c r="AD154" s="122" t="s">
        <v>77</v>
      </c>
      <c r="AE154" s="201" t="s">
        <v>50</v>
      </c>
      <c r="AF154" s="74"/>
      <c r="AG154" s="82"/>
      <c r="AH154" s="23" t="s">
        <v>57</v>
      </c>
      <c r="AI154" s="403"/>
      <c r="AJ154" s="403"/>
      <c r="AK154" s="403"/>
      <c r="AL154" s="403"/>
      <c r="AM154" s="403"/>
      <c r="AN154" s="403"/>
      <c r="AO154" s="403"/>
      <c r="AP154" s="403"/>
      <c r="AQ154" s="403"/>
      <c r="AR154" s="142">
        <v>1</v>
      </c>
      <c r="AS154" s="107"/>
      <c r="AU154" s="654" t="s">
        <v>651</v>
      </c>
      <c r="AV154" s="130" t="s">
        <v>1263</v>
      </c>
      <c r="AW154" s="102" t="s">
        <v>29</v>
      </c>
      <c r="AX154" s="102">
        <f t="shared" si="72"/>
        <v>0</v>
      </c>
      <c r="AY154" s="102">
        <f t="shared" si="73"/>
        <v>0</v>
      </c>
      <c r="AZ154" s="99"/>
      <c r="BA154" s="22" t="s">
        <v>45</v>
      </c>
      <c r="BB154" s="99"/>
      <c r="BC154" s="99"/>
      <c r="BD154" s="99"/>
      <c r="BE154" s="99"/>
      <c r="BF154" s="159"/>
      <c r="BG154" s="159"/>
      <c r="BH154" s="159"/>
      <c r="BI154" s="159"/>
      <c r="BJ154" s="159"/>
      <c r="BK154" s="159"/>
      <c r="BL154" s="159"/>
      <c r="BM154" s="159"/>
      <c r="BN154" s="159"/>
      <c r="BO154" s="142">
        <v>1</v>
      </c>
      <c r="BP154" s="99"/>
      <c r="BR154" s="421" t="s">
        <v>411</v>
      </c>
      <c r="BS154" s="179" t="s">
        <v>1268</v>
      </c>
      <c r="BT154" s="102" t="s">
        <v>29</v>
      </c>
      <c r="BU154" s="69">
        <f t="shared" si="64"/>
        <v>1</v>
      </c>
      <c r="BV154" s="69">
        <f t="shared" si="65"/>
        <v>2</v>
      </c>
      <c r="BW154" s="244"/>
      <c r="BX154" s="225" t="s">
        <v>45</v>
      </c>
      <c r="BY154" s="246"/>
      <c r="BZ154" s="246"/>
      <c r="CA154" s="222"/>
      <c r="CB154" s="131" t="s">
        <v>2120</v>
      </c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21" t="s">
        <v>504</v>
      </c>
      <c r="CP154" s="80" t="s">
        <v>512</v>
      </c>
      <c r="CQ154" s="68" t="s">
        <v>29</v>
      </c>
      <c r="CR154" s="69">
        <f t="shared" si="66"/>
        <v>0</v>
      </c>
      <c r="CS154" s="69">
        <f t="shared" si="67"/>
        <v>0</v>
      </c>
      <c r="CT154" s="103"/>
      <c r="CU154" s="22" t="s">
        <v>68</v>
      </c>
      <c r="CV154" s="23"/>
      <c r="CW154" s="523" t="s">
        <v>42</v>
      </c>
      <c r="CX154" s="82"/>
      <c r="CY154" s="23" t="s">
        <v>177</v>
      </c>
      <c r="CZ154" s="22"/>
      <c r="DA154" s="22"/>
      <c r="DB154" s="22"/>
      <c r="DC154" s="22"/>
      <c r="DD154" s="22"/>
      <c r="DE154" s="22"/>
      <c r="DF154" s="22"/>
      <c r="DG154" s="23"/>
      <c r="DH154" s="197"/>
      <c r="DI154" s="513">
        <v>1</v>
      </c>
      <c r="DJ154" s="546"/>
    </row>
    <row r="155" spans="1:114" s="108" customFormat="1" ht="273" customHeight="1" outlineLevel="1" thickTop="1" thickBot="1" x14ac:dyDescent="0.35">
      <c r="A155" s="801" t="s">
        <v>954</v>
      </c>
      <c r="B155" s="177" t="s">
        <v>966</v>
      </c>
      <c r="C155" s="102" t="s">
        <v>29</v>
      </c>
      <c r="D155" s="69">
        <f t="shared" si="68"/>
        <v>0.5</v>
      </c>
      <c r="E155" s="69">
        <f t="shared" si="69"/>
        <v>0.5</v>
      </c>
      <c r="F155" s="103"/>
      <c r="G155" s="22" t="s">
        <v>63</v>
      </c>
      <c r="H155" s="546"/>
      <c r="I155" s="541"/>
      <c r="J155" s="541"/>
      <c r="K155" s="140" t="s">
        <v>3</v>
      </c>
      <c r="L155" s="85">
        <v>1</v>
      </c>
      <c r="M155" s="70"/>
      <c r="N155" s="70"/>
      <c r="O155" s="70"/>
      <c r="P155" s="70"/>
      <c r="Q155" s="74"/>
      <c r="R155" s="70"/>
      <c r="S155" s="70"/>
      <c r="T155" s="70"/>
      <c r="U155" s="507">
        <v>1</v>
      </c>
      <c r="V155" s="546"/>
      <c r="X155" s="283" t="s">
        <v>218</v>
      </c>
      <c r="Y155" s="138" t="s">
        <v>1043</v>
      </c>
      <c r="Z155" s="68" t="s">
        <v>29</v>
      </c>
      <c r="AA155" s="69">
        <f t="shared" si="62"/>
        <v>0</v>
      </c>
      <c r="AB155" s="69">
        <f t="shared" si="63"/>
        <v>0</v>
      </c>
      <c r="AC155" s="131"/>
      <c r="AD155" s="22" t="s">
        <v>45</v>
      </c>
      <c r="AE155" s="367"/>
      <c r="AF155" s="131"/>
      <c r="AG155" s="131"/>
      <c r="AH155" s="23" t="s">
        <v>57</v>
      </c>
      <c r="AI155" s="314"/>
      <c r="AJ155" s="314"/>
      <c r="AK155" s="314"/>
      <c r="AL155" s="314"/>
      <c r="AM155" s="314"/>
      <c r="AN155" s="314"/>
      <c r="AO155" s="314"/>
      <c r="AP155" s="314"/>
      <c r="AQ155" s="314"/>
      <c r="AR155" s="346">
        <v>1</v>
      </c>
      <c r="AS155" s="131"/>
      <c r="AU155" s="415" t="s">
        <v>380</v>
      </c>
      <c r="AV155" s="984" t="s">
        <v>1284</v>
      </c>
      <c r="AW155" s="102" t="s">
        <v>29</v>
      </c>
      <c r="AX155" s="69">
        <f t="shared" si="72"/>
        <v>0</v>
      </c>
      <c r="AY155" s="69">
        <f t="shared" si="73"/>
        <v>0</v>
      </c>
      <c r="AZ155" s="131"/>
      <c r="BA155" s="22" t="s">
        <v>45</v>
      </c>
      <c r="BB155" s="367"/>
      <c r="BC155" s="131"/>
      <c r="BD155" s="131"/>
      <c r="BE155" s="968" t="s">
        <v>57</v>
      </c>
      <c r="BF155" s="314"/>
      <c r="BG155" s="314"/>
      <c r="BH155" s="314"/>
      <c r="BI155" s="314"/>
      <c r="BJ155" s="314"/>
      <c r="BK155" s="314"/>
      <c r="BL155" s="314"/>
      <c r="BM155" s="314"/>
      <c r="BN155" s="368"/>
      <c r="BO155" s="346">
        <v>1</v>
      </c>
      <c r="BP155" s="131"/>
      <c r="BR155" s="421" t="s">
        <v>411</v>
      </c>
      <c r="BS155" s="138" t="s">
        <v>2121</v>
      </c>
      <c r="BT155" s="102" t="s">
        <v>29</v>
      </c>
      <c r="BU155" s="69">
        <f t="shared" si="64"/>
        <v>1</v>
      </c>
      <c r="BV155" s="69">
        <f t="shared" si="65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21" t="s">
        <v>504</v>
      </c>
      <c r="CP155" s="422" t="s">
        <v>520</v>
      </c>
      <c r="CQ155" s="68" t="s">
        <v>29</v>
      </c>
      <c r="CR155" s="69">
        <f t="shared" si="66"/>
        <v>0</v>
      </c>
      <c r="CS155" s="69">
        <f t="shared" si="67"/>
        <v>0</v>
      </c>
      <c r="CT155" s="103"/>
      <c r="CU155" s="22" t="s">
        <v>68</v>
      </c>
      <c r="CV155" s="524"/>
      <c r="CW155" s="523" t="s">
        <v>42</v>
      </c>
      <c r="CX155" s="82"/>
      <c r="CY155" s="23" t="s">
        <v>521</v>
      </c>
      <c r="CZ155" s="23"/>
      <c r="DA155" s="23"/>
      <c r="DB155" s="23"/>
      <c r="DC155" s="23"/>
      <c r="DD155" s="23"/>
      <c r="DE155" s="23"/>
      <c r="DF155" s="23"/>
      <c r="DG155" s="23"/>
      <c r="DH155" s="23"/>
      <c r="DI155" s="513">
        <v>1</v>
      </c>
      <c r="DJ155" s="546"/>
    </row>
    <row r="156" spans="1:114" s="108" customFormat="1" ht="255.6" customHeight="1" outlineLevel="1" thickTop="1" thickBot="1" x14ac:dyDescent="0.35">
      <c r="A156" s="1313" t="s">
        <v>1258</v>
      </c>
      <c r="B156" s="1191" t="s">
        <v>1566</v>
      </c>
      <c r="C156" s="551" t="s">
        <v>29</v>
      </c>
      <c r="D156" s="551">
        <f t="shared" si="68"/>
        <v>1</v>
      </c>
      <c r="E156" s="551">
        <f t="shared" si="69"/>
        <v>3</v>
      </c>
      <c r="F156" s="1903" t="s">
        <v>50</v>
      </c>
      <c r="G156" s="1904"/>
      <c r="H156" s="1904"/>
      <c r="I156" s="1904"/>
      <c r="J156" s="1905"/>
      <c r="K156" s="602" t="s">
        <v>1567</v>
      </c>
      <c r="L156" s="601"/>
      <c r="M156" s="601"/>
      <c r="N156" s="601"/>
      <c r="O156" s="546"/>
      <c r="P156" s="601"/>
      <c r="Q156" s="1311">
        <v>1</v>
      </c>
      <c r="R156" s="601"/>
      <c r="S156" s="1314"/>
      <c r="T156" s="1007">
        <v>1</v>
      </c>
      <c r="U156" s="1315">
        <v>1</v>
      </c>
      <c r="V156" s="556"/>
      <c r="X156" s="283" t="s">
        <v>218</v>
      </c>
      <c r="Y156" s="138" t="s">
        <v>1048</v>
      </c>
      <c r="Z156" s="68" t="s">
        <v>29</v>
      </c>
      <c r="AA156" s="69">
        <f t="shared" si="62"/>
        <v>0</v>
      </c>
      <c r="AB156" s="69">
        <f t="shared" si="63"/>
        <v>0</v>
      </c>
      <c r="AC156" s="74"/>
      <c r="AD156" s="225" t="s">
        <v>45</v>
      </c>
      <c r="AE156" s="74"/>
      <c r="AF156" s="74"/>
      <c r="AG156" s="74"/>
      <c r="AH156" s="131" t="s">
        <v>193</v>
      </c>
      <c r="AI156" s="403"/>
      <c r="AJ156" s="403"/>
      <c r="AK156" s="403"/>
      <c r="AL156" s="403"/>
      <c r="AM156" s="403"/>
      <c r="AN156" s="403"/>
      <c r="AO156" s="403"/>
      <c r="AP156" s="403"/>
      <c r="AQ156" s="403"/>
      <c r="AR156" s="350">
        <v>1</v>
      </c>
      <c r="AS156" s="74"/>
      <c r="AT156" s="62"/>
      <c r="AU156" s="415" t="s">
        <v>380</v>
      </c>
      <c r="AV156" s="767" t="s">
        <v>2122</v>
      </c>
      <c r="AW156" s="102" t="s">
        <v>29</v>
      </c>
      <c r="AX156" s="102">
        <f t="shared" si="72"/>
        <v>0</v>
      </c>
      <c r="AY156" s="102">
        <f t="shared" si="73"/>
        <v>0</v>
      </c>
      <c r="AZ156" s="349"/>
      <c r="BA156" s="401" t="s">
        <v>77</v>
      </c>
      <c r="BB156" s="402" t="s">
        <v>50</v>
      </c>
      <c r="BC156" s="74"/>
      <c r="BD156" s="70"/>
      <c r="BE156" s="23" t="s">
        <v>57</v>
      </c>
      <c r="BF156" s="160"/>
      <c r="BG156" s="160"/>
      <c r="BH156" s="160"/>
      <c r="BI156" s="160"/>
      <c r="BJ156" s="160"/>
      <c r="BK156" s="160"/>
      <c r="BL156" s="160"/>
      <c r="BM156" s="160"/>
      <c r="BN156" s="160"/>
      <c r="BO156" s="350">
        <v>1</v>
      </c>
      <c r="BP156" s="99"/>
      <c r="BR156" s="421" t="s">
        <v>411</v>
      </c>
      <c r="BS156" s="179" t="s">
        <v>1272</v>
      </c>
      <c r="BT156" s="102" t="s">
        <v>29</v>
      </c>
      <c r="BU156" s="69">
        <f t="shared" si="64"/>
        <v>2</v>
      </c>
      <c r="BV156" s="69">
        <f t="shared" si="65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21" t="s">
        <v>504</v>
      </c>
      <c r="CP156" s="80" t="s">
        <v>525</v>
      </c>
      <c r="CQ156" s="68" t="s">
        <v>29</v>
      </c>
      <c r="CR156" s="69">
        <f t="shared" si="66"/>
        <v>0</v>
      </c>
      <c r="CS156" s="69">
        <f t="shared" si="67"/>
        <v>0</v>
      </c>
      <c r="CT156" s="103"/>
      <c r="CU156" s="22" t="s">
        <v>68</v>
      </c>
      <c r="CV156" s="103"/>
      <c r="CW156" s="523" t="s">
        <v>42</v>
      </c>
      <c r="CX156" s="82"/>
      <c r="CY156" s="23" t="s">
        <v>526</v>
      </c>
      <c r="CZ156" s="23"/>
      <c r="DA156" s="23"/>
      <c r="DB156" s="23"/>
      <c r="DC156" s="23"/>
      <c r="DD156" s="23"/>
      <c r="DE156" s="23"/>
      <c r="DF156" s="23"/>
      <c r="DG156" s="23"/>
      <c r="DH156" s="23"/>
      <c r="DI156" s="507">
        <v>1</v>
      </c>
      <c r="DJ156" s="546"/>
    </row>
    <row r="157" spans="1:114" s="108" customFormat="1" ht="189" customHeight="1" outlineLevel="1" thickTop="1" x14ac:dyDescent="0.3">
      <c r="X157" s="283" t="s">
        <v>218</v>
      </c>
      <c r="Y157" s="117" t="s">
        <v>1052</v>
      </c>
      <c r="Z157" s="68" t="s">
        <v>29</v>
      </c>
      <c r="AA157" s="69">
        <f t="shared" si="62"/>
        <v>0</v>
      </c>
      <c r="AB157" s="69">
        <f t="shared" si="63"/>
        <v>0</v>
      </c>
      <c r="AC157" s="103"/>
      <c r="AD157" s="22" t="s">
        <v>45</v>
      </c>
      <c r="AE157" s="23"/>
      <c r="AF157" s="74"/>
      <c r="AG157" s="82"/>
      <c r="AH157" s="23" t="s">
        <v>57</v>
      </c>
      <c r="AI157" s="302"/>
      <c r="AJ157" s="302"/>
      <c r="AK157" s="155"/>
      <c r="AL157" s="302"/>
      <c r="AM157" s="302"/>
      <c r="AN157" s="302"/>
      <c r="AO157" s="302"/>
      <c r="AP157" s="302"/>
      <c r="AQ157" s="302"/>
      <c r="AR157" s="142">
        <v>1</v>
      </c>
      <c r="AS157" s="107"/>
      <c r="AT157" s="62"/>
      <c r="AU157" s="415" t="s">
        <v>380</v>
      </c>
      <c r="AV157" s="767" t="s">
        <v>1285</v>
      </c>
      <c r="AW157" s="102" t="s">
        <v>29</v>
      </c>
      <c r="AX157" s="102">
        <f t="shared" si="72"/>
        <v>0</v>
      </c>
      <c r="AY157" s="102">
        <f t="shared" si="73"/>
        <v>0</v>
      </c>
      <c r="AZ157" s="349"/>
      <c r="BA157" s="22" t="s">
        <v>45</v>
      </c>
      <c r="BB157" s="446"/>
      <c r="BC157" s="74"/>
      <c r="BD157" s="70"/>
      <c r="BE157" s="23" t="s">
        <v>276</v>
      </c>
      <c r="BF157" s="160"/>
      <c r="BG157" s="160"/>
      <c r="BH157" s="160"/>
      <c r="BI157" s="160"/>
      <c r="BJ157" s="160"/>
      <c r="BK157" s="160"/>
      <c r="BL157" s="160"/>
      <c r="BM157" s="160"/>
      <c r="BN157" s="160"/>
      <c r="BO157" s="350">
        <v>1</v>
      </c>
      <c r="BP157" s="99"/>
      <c r="BR157" s="421" t="s">
        <v>411</v>
      </c>
      <c r="BS157" s="179" t="s">
        <v>1274</v>
      </c>
      <c r="BT157" s="102" t="s">
        <v>29</v>
      </c>
      <c r="BU157" s="69">
        <f t="shared" si="64"/>
        <v>0</v>
      </c>
      <c r="BV157" s="69">
        <f t="shared" si="65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21" t="s">
        <v>504</v>
      </c>
      <c r="CP157" s="1009" t="s">
        <v>529</v>
      </c>
      <c r="CQ157" s="68" t="s">
        <v>29</v>
      </c>
      <c r="CR157" s="69">
        <f t="shared" si="66"/>
        <v>2</v>
      </c>
      <c r="CS157" s="69">
        <f t="shared" si="67"/>
        <v>6</v>
      </c>
      <c r="CT157" s="103"/>
      <c r="CU157" s="22" t="s">
        <v>68</v>
      </c>
      <c r="CV157" s="524"/>
      <c r="CW157" s="512"/>
      <c r="CX157" s="73"/>
      <c r="CY157" s="23" t="s">
        <v>530</v>
      </c>
      <c r="CZ157" s="22"/>
      <c r="DA157" s="22"/>
      <c r="DB157" s="22"/>
      <c r="DC157" s="1302">
        <v>2</v>
      </c>
      <c r="DD157" s="197"/>
      <c r="DE157" s="22"/>
      <c r="DF157" s="22"/>
      <c r="DG157" s="22"/>
      <c r="DH157" s="980">
        <v>2</v>
      </c>
      <c r="DI157" s="507">
        <v>1</v>
      </c>
      <c r="DJ157" s="546"/>
    </row>
    <row r="158" spans="1:114" s="108" customFormat="1" ht="240.6" customHeight="1" outlineLevel="1" thickBot="1" x14ac:dyDescent="0.45">
      <c r="X158" s="283" t="s">
        <v>218</v>
      </c>
      <c r="Y158" s="138" t="s">
        <v>1054</v>
      </c>
      <c r="Z158" s="68" t="s">
        <v>29</v>
      </c>
      <c r="AA158" s="69">
        <f t="shared" si="62"/>
        <v>0</v>
      </c>
      <c r="AB158" s="69">
        <f t="shared" si="63"/>
        <v>0</v>
      </c>
      <c r="AC158" s="131"/>
      <c r="AD158" s="22" t="s">
        <v>45</v>
      </c>
      <c r="AE158" s="367"/>
      <c r="AF158" s="131"/>
      <c r="AG158" s="131"/>
      <c r="AH158" s="23" t="s">
        <v>57</v>
      </c>
      <c r="AI158" s="314"/>
      <c r="AJ158" s="314"/>
      <c r="AK158" s="314"/>
      <c r="AL158" s="314"/>
      <c r="AM158" s="314"/>
      <c r="AN158" s="314"/>
      <c r="AO158" s="314"/>
      <c r="AP158" s="314"/>
      <c r="AQ158" s="314"/>
      <c r="AR158" s="346">
        <v>1</v>
      </c>
      <c r="AS158" s="131"/>
      <c r="AT158" s="62"/>
      <c r="AU158" s="415" t="s">
        <v>380</v>
      </c>
      <c r="AV158" s="117" t="s">
        <v>2123</v>
      </c>
      <c r="AW158" s="102" t="s">
        <v>29</v>
      </c>
      <c r="AX158" s="102">
        <f t="shared" si="72"/>
        <v>0</v>
      </c>
      <c r="AY158" s="102">
        <f t="shared" si="73"/>
        <v>0</v>
      </c>
      <c r="AZ158" s="103"/>
      <c r="BA158" s="22" t="s">
        <v>68</v>
      </c>
      <c r="BB158" s="22"/>
      <c r="BC158" s="617"/>
      <c r="BD158" s="110" t="s">
        <v>13</v>
      </c>
      <c r="BE158" s="22" t="s">
        <v>91</v>
      </c>
      <c r="BF158" s="160"/>
      <c r="BG158" s="160"/>
      <c r="BH158" s="155"/>
      <c r="BI158" s="160"/>
      <c r="BJ158" s="160"/>
      <c r="BK158" s="160"/>
      <c r="BL158" s="160"/>
      <c r="BM158" s="160"/>
      <c r="BN158" s="330"/>
      <c r="BO158" s="350">
        <v>1</v>
      </c>
      <c r="BP158" s="99"/>
      <c r="BR158" s="421" t="s">
        <v>411</v>
      </c>
      <c r="BS158" s="138" t="s">
        <v>1275</v>
      </c>
      <c r="BT158" s="102" t="s">
        <v>29</v>
      </c>
      <c r="BU158" s="69">
        <f t="shared" si="64"/>
        <v>0</v>
      </c>
      <c r="BV158" s="69">
        <f t="shared" si="65"/>
        <v>0</v>
      </c>
      <c r="BW158" s="99"/>
      <c r="BX158" s="22" t="s">
        <v>45</v>
      </c>
      <c r="BY158" s="99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21" t="s">
        <v>504</v>
      </c>
      <c r="CP158" s="80" t="s">
        <v>533</v>
      </c>
      <c r="CQ158" s="68" t="s">
        <v>29</v>
      </c>
      <c r="CR158" s="69">
        <f t="shared" si="66"/>
        <v>3</v>
      </c>
      <c r="CS158" s="69">
        <f t="shared" si="67"/>
        <v>3</v>
      </c>
      <c r="CT158" s="103"/>
      <c r="CU158" s="22" t="s">
        <v>68</v>
      </c>
      <c r="CV158" s="103"/>
      <c r="CW158" s="504" t="s">
        <v>42</v>
      </c>
      <c r="CX158" s="82"/>
      <c r="CY158" s="23" t="s">
        <v>534</v>
      </c>
      <c r="CZ158" s="22"/>
      <c r="DA158" s="22"/>
      <c r="DB158" s="22"/>
      <c r="DC158" s="526"/>
      <c r="DD158" s="22"/>
      <c r="DE158" s="1303">
        <v>1</v>
      </c>
      <c r="DF158" s="22"/>
      <c r="DG158" s="980">
        <v>1</v>
      </c>
      <c r="DH158" s="22"/>
      <c r="DI158" s="513">
        <v>1</v>
      </c>
      <c r="DJ158" s="546"/>
    </row>
    <row r="159" spans="1:114" s="108" customFormat="1" ht="189.6" customHeight="1" outlineLevel="1" x14ac:dyDescent="0.3"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382" t="s">
        <v>350</v>
      </c>
      <c r="BS159" s="138" t="s">
        <v>1278</v>
      </c>
      <c r="BT159" s="102" t="s">
        <v>29</v>
      </c>
      <c r="BU159" s="69">
        <f>0.5*(CC159+CD159+CE159)+CF159+CH159+2*(CI159+CJ159)</f>
        <v>0</v>
      </c>
      <c r="BV159" s="69">
        <f>CC159*0.5+CD159*0.5+CE159*0.5+CF159+CG159+CH159+2*(CI159+CJ159+CK159)</f>
        <v>0</v>
      </c>
      <c r="BW159" s="225"/>
      <c r="BX159" s="225" t="s">
        <v>63</v>
      </c>
      <c r="BY159" s="131"/>
      <c r="BZ159" s="225"/>
      <c r="CA159" s="131"/>
      <c r="CB159" s="131" t="s">
        <v>359</v>
      </c>
      <c r="CC159" s="314"/>
      <c r="CD159" s="314"/>
      <c r="CE159" s="314"/>
      <c r="CF159" s="314"/>
      <c r="CG159" s="314"/>
      <c r="CH159" s="314"/>
      <c r="CI159" s="314"/>
      <c r="CJ159" s="314"/>
      <c r="CK159" s="314"/>
      <c r="CL159" s="142">
        <v>1</v>
      </c>
      <c r="CM159" s="1352" t="s">
        <v>2124</v>
      </c>
      <c r="CO159" s="521" t="s">
        <v>504</v>
      </c>
      <c r="CP159" s="80" t="s">
        <v>537</v>
      </c>
      <c r="CQ159" s="68" t="s">
        <v>29</v>
      </c>
      <c r="CR159" s="69">
        <f t="shared" si="66"/>
        <v>1</v>
      </c>
      <c r="CS159" s="69">
        <f t="shared" si="67"/>
        <v>3</v>
      </c>
      <c r="CT159" s="103"/>
      <c r="CU159" s="22" t="s">
        <v>68</v>
      </c>
      <c r="CV159" s="26"/>
      <c r="CW159" s="504"/>
      <c r="CX159" s="527"/>
      <c r="CY159" s="23" t="s">
        <v>538</v>
      </c>
      <c r="CZ159" s="22"/>
      <c r="DA159" s="22"/>
      <c r="DB159" s="22"/>
      <c r="DC159" s="1302">
        <v>1</v>
      </c>
      <c r="DD159" s="212"/>
      <c r="DE159" s="22"/>
      <c r="DF159" s="22"/>
      <c r="DG159" s="23"/>
      <c r="DH159" s="980">
        <v>1</v>
      </c>
      <c r="DI159" s="507">
        <v>1</v>
      </c>
      <c r="DJ159" s="546"/>
    </row>
    <row r="160" spans="1:114" s="108" customFormat="1" ht="168.75" customHeight="1" outlineLevel="1" x14ac:dyDescent="0.3">
      <c r="W160" s="59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CO160" s="521" t="s">
        <v>504</v>
      </c>
      <c r="CP160" s="193" t="s">
        <v>2125</v>
      </c>
      <c r="CQ160" s="68" t="s">
        <v>29</v>
      </c>
      <c r="CR160" s="69">
        <f t="shared" si="66"/>
        <v>0.5</v>
      </c>
      <c r="CS160" s="69">
        <f t="shared" si="67"/>
        <v>1.5</v>
      </c>
      <c r="CT160" s="528"/>
      <c r="CU160" s="197" t="s">
        <v>68</v>
      </c>
      <c r="CV160" s="145"/>
      <c r="CW160" s="529" t="s">
        <v>42</v>
      </c>
      <c r="CX160" s="530"/>
      <c r="CY160" s="238" t="s">
        <v>542</v>
      </c>
      <c r="CZ160" s="325"/>
      <c r="DA160" s="1304">
        <v>1</v>
      </c>
      <c r="DB160" s="325"/>
      <c r="DC160" s="325"/>
      <c r="DD160" s="1305">
        <v>1</v>
      </c>
      <c r="DE160" s="325"/>
      <c r="DF160" s="325"/>
      <c r="DG160" s="325"/>
      <c r="DH160" s="325"/>
      <c r="DI160" s="513">
        <v>1</v>
      </c>
      <c r="DJ160" s="546"/>
    </row>
    <row r="161" spans="1:124" s="108" customFormat="1" ht="163.19999999999999" customHeight="1" outlineLevel="1" x14ac:dyDescent="0.3">
      <c r="W161" s="3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CO161" s="521" t="s">
        <v>504</v>
      </c>
      <c r="CP161" s="80" t="s">
        <v>544</v>
      </c>
      <c r="CQ161" s="68" t="s">
        <v>29</v>
      </c>
      <c r="CR161" s="69">
        <f t="shared" si="66"/>
        <v>2</v>
      </c>
      <c r="CS161" s="69">
        <f t="shared" si="67"/>
        <v>2</v>
      </c>
      <c r="CT161" s="116"/>
      <c r="CU161" s="197" t="s">
        <v>68</v>
      </c>
      <c r="CV161" s="531"/>
      <c r="CW161" s="504" t="s">
        <v>42</v>
      </c>
      <c r="CX161" s="27"/>
      <c r="CY161" s="173" t="s">
        <v>545</v>
      </c>
      <c r="CZ161" s="23"/>
      <c r="DA161" s="23"/>
      <c r="DB161" s="23"/>
      <c r="DC161" s="23"/>
      <c r="DD161" s="23"/>
      <c r="DE161" s="23"/>
      <c r="DF161" s="1306">
        <v>1</v>
      </c>
      <c r="DG161" s="23"/>
      <c r="DH161" s="23"/>
      <c r="DI161" s="513">
        <v>1</v>
      </c>
      <c r="DJ161" s="546"/>
    </row>
    <row r="162" spans="1:124" ht="178.2" customHeight="1" outlineLevel="1" thickBot="1" x14ac:dyDescent="0.35"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 s="108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N162" s="108"/>
      <c r="CO162" s="521" t="s">
        <v>504</v>
      </c>
      <c r="CP162" s="80" t="s">
        <v>547</v>
      </c>
      <c r="CQ162" s="68" t="s">
        <v>29</v>
      </c>
      <c r="CR162" s="69">
        <f t="shared" si="66"/>
        <v>0</v>
      </c>
      <c r="CS162" s="69">
        <f t="shared" si="67"/>
        <v>2</v>
      </c>
      <c r="CT162" s="103"/>
      <c r="CU162" s="150" t="s">
        <v>68</v>
      </c>
      <c r="CV162" s="23"/>
      <c r="CW162" s="533" t="s">
        <v>42</v>
      </c>
      <c r="CX162" s="82"/>
      <c r="CY162" s="534" t="s">
        <v>538</v>
      </c>
      <c r="CZ162" s="22"/>
      <c r="DA162" s="22"/>
      <c r="DB162" s="22"/>
      <c r="DC162" s="22"/>
      <c r="DD162" s="22"/>
      <c r="DE162" s="22"/>
      <c r="DF162" s="22"/>
      <c r="DG162" s="23"/>
      <c r="DH162" s="980">
        <v>1</v>
      </c>
      <c r="DI162" s="513">
        <v>1</v>
      </c>
      <c r="DJ162" s="546"/>
      <c r="DK162" s="3"/>
    </row>
    <row r="163" spans="1:124" ht="21" customHeight="1" x14ac:dyDescent="0.3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 s="62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 s="108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 x14ac:dyDescent="0.3">
      <c r="A164" s="55" t="s">
        <v>556</v>
      </c>
      <c r="B164" s="39"/>
      <c r="C164" s="535" t="s">
        <v>29</v>
      </c>
      <c r="D164" s="41">
        <f>0.5*(L164+M164+N164)+O164+Q164+2*(R164+S164)</f>
        <v>0</v>
      </c>
      <c r="E164" s="536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>
        <f>SUMIFS(L166:L181,C166:C181,C164)</f>
        <v>0</v>
      </c>
      <c r="M164" s="44">
        <f>SUMIFS(M166:M181,C166:C181,C164)</f>
        <v>0</v>
      </c>
      <c r="N164" s="44">
        <f>SUMIFS(N166:N181,C166:C181,C164)</f>
        <v>0</v>
      </c>
      <c r="O164" s="44">
        <f>SUMIFS(O166:O181,C166:C181,C164)</f>
        <v>0</v>
      </c>
      <c r="P164" s="44">
        <f>SUMIFS(P166:P181,C166:C181,C164)</f>
        <v>0</v>
      </c>
      <c r="Q164" s="44">
        <f>SUMIFS(Q166:Q181,C166:C181,C164)</f>
        <v>0</v>
      </c>
      <c r="R164" s="44">
        <f>SUMIFS(R166:R181,C166:C181,C164)</f>
        <v>0</v>
      </c>
      <c r="S164" s="44">
        <f>SUMIFS(S166:S181,C166:C181,C164)</f>
        <v>0</v>
      </c>
      <c r="T164" s="44">
        <f>SUMIFS(T166:T181,C166:C181,C164)</f>
        <v>0</v>
      </c>
      <c r="U164" s="45"/>
      <c r="V164" s="46">
        <f>SUM(U166:U193)</f>
        <v>0</v>
      </c>
      <c r="W164" s="62"/>
      <c r="AU164" s="800" t="s">
        <v>1280</v>
      </c>
      <c r="AV164" s="56"/>
      <c r="AW164" s="372" t="s">
        <v>1279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981"/>
      <c r="BK164" s="44"/>
      <c r="BL164" s="44"/>
      <c r="BM164" s="44"/>
      <c r="BN164" s="981"/>
      <c r="BO164" s="45"/>
      <c r="BP164" s="46">
        <f>SUM(BO152:BO161)</f>
        <v>7</v>
      </c>
      <c r="BQ164" s="32"/>
      <c r="BR164" s="800" t="s">
        <v>1933</v>
      </c>
      <c r="BS164" s="56"/>
      <c r="BT164" s="372" t="s">
        <v>1279</v>
      </c>
      <c r="BU164" s="373">
        <f>0.5*(CC164+CD164+CE164)+CF164+CH164+2*(CI164+CJ164)</f>
        <v>0</v>
      </c>
      <c r="BV164" s="374">
        <f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SUM(CL152:CL161)</f>
        <v>8</v>
      </c>
      <c r="CN164" s="32"/>
      <c r="CO164" s="55" t="s">
        <v>556</v>
      </c>
      <c r="CP164" s="39"/>
      <c r="CQ164" s="535" t="s">
        <v>29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 x14ac:dyDescent="0.3">
      <c r="A165" s="537" t="s">
        <v>558</v>
      </c>
      <c r="B165" s="451"/>
      <c r="C165" s="535" t="s">
        <v>36</v>
      </c>
      <c r="D165" s="41">
        <f>0.5*(L165+M165+N165)+O165+Q165+2*(R165+S165)</f>
        <v>0</v>
      </c>
      <c r="E165" s="536">
        <f>L165*0.5+M165*0.5+N165*0.5+O165+P165+Q165+2*(R165+S165+T165)</f>
        <v>0</v>
      </c>
      <c r="F165" s="39"/>
      <c r="G165" s="39"/>
      <c r="H165" s="39"/>
      <c r="I165" s="39"/>
      <c r="J165" s="39"/>
      <c r="K165" s="39"/>
      <c r="L165" s="44">
        <f>SUMIFS(L166:L181,C166:C181,C165)</f>
        <v>0</v>
      </c>
      <c r="M165" s="44">
        <f>SUMIFS(M166:M181,C166:C181,C165)</f>
        <v>0</v>
      </c>
      <c r="N165" s="44">
        <f>SUMIFS(N166:N181,C166:C181,C165)</f>
        <v>0</v>
      </c>
      <c r="O165" s="44">
        <f>SUMIFS(O166:O181,C166:C181,C165)</f>
        <v>0</v>
      </c>
      <c r="P165" s="44">
        <f>SUMIFS(P166:P181,C166:C181,C165)</f>
        <v>0</v>
      </c>
      <c r="Q165" s="44">
        <f>SUMIFS(Q166:Q181,C166:C181,C165)</f>
        <v>0</v>
      </c>
      <c r="R165" s="44">
        <f>SUMIFS(R166:R181,C166:C181,C165)</f>
        <v>0</v>
      </c>
      <c r="S165" s="44">
        <f>SUMIFS(S166:S181,C166:C181,C165)</f>
        <v>0</v>
      </c>
      <c r="T165" s="44">
        <f>SUMIFS(T166:T181,C166:C181,C165)</f>
        <v>0</v>
      </c>
      <c r="U165" s="45"/>
      <c r="V165" s="46"/>
      <c r="W165" s="62"/>
      <c r="AU165" s="800" t="s">
        <v>497</v>
      </c>
      <c r="AV165" s="653"/>
      <c r="AW165" s="372" t="s">
        <v>36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982"/>
      <c r="BK165" s="60"/>
      <c r="BL165" s="60"/>
      <c r="BM165" s="60"/>
      <c r="BN165" s="982"/>
      <c r="BO165" s="45"/>
      <c r="BP165" s="46"/>
      <c r="BR165" s="800" t="s">
        <v>153</v>
      </c>
      <c r="BS165" s="653"/>
      <c r="BT165" s="372" t="s">
        <v>36</v>
      </c>
      <c r="BU165" s="373">
        <f>0.5*(CC165+CD165+CE165)+CF165+CH165+2*(CI165+CJ165)</f>
        <v>0</v>
      </c>
      <c r="BV165" s="374">
        <f>CC165*0.5+CD165*0.5+CE165*0.5+CF165+CG165+CH165+2*(CI165+CJ165+CK165)</f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558</v>
      </c>
      <c r="CP165" s="451"/>
      <c r="CQ165" s="535" t="s">
        <v>36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301.2" customHeight="1" outlineLevel="1" x14ac:dyDescent="0.3">
      <c r="A166" s="807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BR166" s="855" t="s">
        <v>173</v>
      </c>
      <c r="BS166" s="867" t="s">
        <v>2126</v>
      </c>
      <c r="BT166" s="551" t="s">
        <v>29</v>
      </c>
      <c r="BU166" s="551">
        <v>5</v>
      </c>
      <c r="BV166" s="551">
        <v>5</v>
      </c>
      <c r="BW166" s="1795" t="s">
        <v>2127</v>
      </c>
      <c r="BX166" s="1819"/>
      <c r="BY166" s="1819"/>
      <c r="BZ166" s="1819"/>
      <c r="CA166" s="1819"/>
      <c r="CB166" s="1820"/>
      <c r="CC166" s="992"/>
      <c r="CD166" s="820">
        <v>1</v>
      </c>
      <c r="CE166" s="992"/>
      <c r="CF166" s="992"/>
      <c r="CG166" s="992"/>
      <c r="CH166" s="992"/>
      <c r="CI166" s="992"/>
      <c r="CJ166" s="992"/>
      <c r="CK166" s="992"/>
      <c r="CL166" s="988">
        <v>1</v>
      </c>
      <c r="CM166" s="585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N166" s="3"/>
      <c r="DO166" s="3"/>
      <c r="DP166" s="3"/>
      <c r="DQ166" s="3"/>
      <c r="DR166" s="3"/>
      <c r="DS166" s="3"/>
      <c r="DT166" s="3"/>
    </row>
    <row r="167" spans="1:124" ht="235.2" customHeight="1" outlineLevel="1" x14ac:dyDescent="0.3">
      <c r="A167" s="807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BQ167" s="62"/>
      <c r="BR167" s="88" t="s">
        <v>47</v>
      </c>
      <c r="BS167" s="89" t="s">
        <v>2128</v>
      </c>
      <c r="BT167" s="68" t="s">
        <v>29</v>
      </c>
      <c r="BU167" s="69">
        <f t="shared" ref="BU167" si="74">0.5*(CC167+CD167+CE167)+CF167+CH167+2*(CI167+CJ167)</f>
        <v>3</v>
      </c>
      <c r="BV167" s="69">
        <f t="shared" ref="BV167" si="75">CC167*0.5+CD167*0.5+CE167*0.5+CF167+CG167+CH167+2*(CI167+CJ167+CK167)</f>
        <v>3</v>
      </c>
      <c r="BW167" s="1900" t="s">
        <v>2129</v>
      </c>
      <c r="BX167" s="1901"/>
      <c r="BY167" s="1901"/>
      <c r="BZ167" s="1901"/>
      <c r="CA167" s="1901"/>
      <c r="CB167" s="1902"/>
      <c r="CC167" s="95"/>
      <c r="CD167" s="95"/>
      <c r="CE167" s="95"/>
      <c r="CF167" s="820">
        <v>3</v>
      </c>
      <c r="CG167" s="95"/>
      <c r="CH167" s="95"/>
      <c r="CI167" s="95"/>
      <c r="CJ167" s="95"/>
      <c r="CK167" s="95"/>
      <c r="CL167" s="96">
        <v>1</v>
      </c>
      <c r="CM167" s="95"/>
      <c r="CN167" s="62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N167" s="3"/>
      <c r="DO167" s="3"/>
      <c r="DP167" s="3"/>
      <c r="DQ167" s="3"/>
      <c r="DR167" s="3"/>
      <c r="DS167" s="3"/>
      <c r="DT167" s="3"/>
    </row>
    <row r="168" spans="1:124" ht="180" customHeight="1" outlineLevel="1" x14ac:dyDescent="0.3">
      <c r="A168" s="807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BQ168" s="62"/>
      <c r="BR168" s="62"/>
      <c r="BT168" s="62"/>
      <c r="BU168" s="62"/>
      <c r="BV168" s="62"/>
      <c r="BW168" s="62"/>
      <c r="BZ168" s="62"/>
      <c r="CA168" s="62"/>
      <c r="CB168" s="62"/>
      <c r="CC168" s="62"/>
      <c r="CD168" s="62"/>
      <c r="CE168" s="62"/>
      <c r="CF168" s="62"/>
      <c r="CG168" s="62"/>
      <c r="CH168" s="62"/>
      <c r="CI168" s="62"/>
      <c r="CJ168" s="62"/>
      <c r="CK168" s="62"/>
      <c r="CL168" s="62"/>
      <c r="CM168" s="62"/>
      <c r="CN168" s="62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N168" s="3"/>
      <c r="DO168" s="3"/>
      <c r="DP168" s="3"/>
      <c r="DQ168" s="3"/>
      <c r="DR168" s="3"/>
      <c r="DS168" s="3"/>
      <c r="DT168" s="3"/>
    </row>
    <row r="169" spans="1:124" ht="243.6" customHeight="1" outlineLevel="1" x14ac:dyDescent="0.3">
      <c r="A169" s="807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BQ169" s="62"/>
      <c r="BR169" s="62"/>
      <c r="BT169" s="62"/>
      <c r="BU169" s="62"/>
      <c r="BV169" s="62"/>
      <c r="BW169" s="62"/>
      <c r="BZ169" s="62"/>
      <c r="CA169" s="62"/>
      <c r="CB169" s="62"/>
      <c r="CC169" s="62"/>
      <c r="CD169" s="62"/>
      <c r="CE169" s="62"/>
      <c r="CF169" s="62"/>
      <c r="CG169" s="62"/>
      <c r="CH169" s="62"/>
      <c r="CI169" s="62"/>
      <c r="CJ169" s="62"/>
      <c r="CK169" s="62"/>
      <c r="CL169" s="62"/>
      <c r="CM169" s="62"/>
      <c r="CN169" s="62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N169" s="3"/>
      <c r="DO169" s="3"/>
      <c r="DP169" s="3"/>
      <c r="DQ169" s="3"/>
      <c r="DR169" s="3"/>
      <c r="DS169" s="3"/>
      <c r="DT169" s="3"/>
    </row>
    <row r="170" spans="1:124" ht="196.95" customHeight="1" outlineLevel="1" x14ac:dyDescent="0.3">
      <c r="A170" s="807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BQ170" s="62"/>
      <c r="BR170" s="62"/>
      <c r="BT170" s="62"/>
      <c r="BU170" s="62"/>
      <c r="BV170" s="62"/>
      <c r="BW170" s="62"/>
      <c r="BZ170" s="62"/>
      <c r="CA170" s="62"/>
      <c r="CB170" s="62"/>
      <c r="CC170" s="62"/>
      <c r="CD170" s="62"/>
      <c r="CE170" s="62"/>
      <c r="CF170" s="62"/>
      <c r="CG170" s="62"/>
      <c r="CH170" s="62"/>
      <c r="CI170" s="62"/>
      <c r="CJ170" s="62"/>
      <c r="CK170" s="62"/>
      <c r="CL170" s="62"/>
      <c r="CM170" s="62"/>
      <c r="CN170" s="62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N170" s="3"/>
      <c r="DO170" s="3"/>
      <c r="DP170" s="3"/>
      <c r="DQ170" s="3"/>
      <c r="DR170" s="3"/>
      <c r="DS170" s="3"/>
      <c r="DT170" s="3"/>
    </row>
    <row r="171" spans="1:124" ht="199.95" customHeight="1" outlineLevel="1" x14ac:dyDescent="0.3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BQ171" s="62"/>
      <c r="BR171" s="62"/>
      <c r="BT171" s="62"/>
      <c r="BU171" s="62"/>
      <c r="BV171" s="62"/>
      <c r="BW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N171" s="62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N171" s="3"/>
      <c r="DO171" s="3"/>
      <c r="DP171" s="3"/>
      <c r="DQ171" s="3"/>
      <c r="DR171" s="3"/>
      <c r="DS171" s="3"/>
      <c r="DT171" s="3"/>
    </row>
    <row r="172" spans="1:124" ht="130.94999999999999" customHeight="1" outlineLevel="1" x14ac:dyDescent="0.3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 s="62"/>
      <c r="BR172" s="62"/>
      <c r="BT172" s="62"/>
      <c r="BU172" s="62"/>
      <c r="BV172" s="62"/>
      <c r="BW172" s="62"/>
      <c r="BZ172" s="62"/>
      <c r="CA172" s="62"/>
      <c r="CB172" s="62"/>
      <c r="CC172" s="62"/>
      <c r="CD172" s="62"/>
      <c r="CE172" s="62"/>
      <c r="CF172" s="62"/>
      <c r="CG172" s="62"/>
      <c r="CH172" s="62"/>
      <c r="CI172" s="62"/>
      <c r="CJ172" s="62"/>
      <c r="CK172" s="62"/>
      <c r="CL172" s="62"/>
      <c r="CM172" s="62"/>
      <c r="CN172" s="6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N172" s="3"/>
      <c r="DO172" s="3"/>
      <c r="DP172" s="3"/>
      <c r="DQ172" s="3"/>
      <c r="DR172" s="3"/>
      <c r="DS172" s="3"/>
      <c r="DT172" s="3"/>
    </row>
    <row r="173" spans="1:124" ht="156" customHeight="1" outlineLevel="1" x14ac:dyDescent="0.3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 s="62"/>
      <c r="BR173" s="62"/>
      <c r="BT173" s="62"/>
      <c r="BU173" s="62"/>
      <c r="BV173" s="62"/>
      <c r="BW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N173" s="3"/>
      <c r="DO173" s="3"/>
      <c r="DP173" s="3"/>
      <c r="DQ173" s="3"/>
      <c r="DR173" s="3"/>
      <c r="DS173" s="3"/>
      <c r="DT173" s="3"/>
    </row>
    <row r="174" spans="1:124" ht="118.2" customHeight="1" outlineLevel="1" x14ac:dyDescent="0.3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 s="62"/>
      <c r="BR174" s="62"/>
      <c r="BT174" s="62"/>
      <c r="BU174" s="62"/>
      <c r="BV174" s="62"/>
      <c r="BW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N174" s="3"/>
      <c r="DO174" s="3"/>
      <c r="DP174" s="3"/>
      <c r="DQ174" s="3"/>
      <c r="DR174" s="3"/>
      <c r="DS174" s="3"/>
      <c r="DT174" s="3"/>
    </row>
    <row r="175" spans="1:124" ht="121.2" customHeight="1" outlineLevel="1" x14ac:dyDescent="0.3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N175" s="3"/>
      <c r="DO175" s="3"/>
      <c r="DP175" s="3"/>
      <c r="DQ175" s="3"/>
      <c r="DR175" s="3"/>
      <c r="DS175" s="3"/>
      <c r="DT175" s="3"/>
    </row>
    <row r="176" spans="1:124" outlineLevel="1" x14ac:dyDescent="0.3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N176" s="3"/>
      <c r="DO176" s="3"/>
      <c r="DP176" s="3"/>
      <c r="DQ176" s="3"/>
      <c r="DR176" s="3"/>
      <c r="DS176" s="3"/>
      <c r="DT176" s="3"/>
    </row>
    <row r="177" spans="1:124" outlineLevel="1" x14ac:dyDescent="0.3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N177" s="3"/>
      <c r="DO177" s="3"/>
      <c r="DP177" s="3"/>
      <c r="DQ177" s="3"/>
      <c r="DR177" s="3"/>
      <c r="DS177" s="3"/>
      <c r="DT177" s="3"/>
    </row>
    <row r="178" spans="1:124" outlineLevel="1" x14ac:dyDescent="0.3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N178" s="3"/>
      <c r="DO178" s="3"/>
      <c r="DP178" s="3"/>
      <c r="DQ178" s="3"/>
      <c r="DR178" s="3"/>
      <c r="DS178" s="3"/>
      <c r="DT178" s="3"/>
    </row>
    <row r="179" spans="1:124" outlineLevel="1" x14ac:dyDescent="0.3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N179" s="3"/>
      <c r="DO179" s="3"/>
      <c r="DP179" s="3"/>
      <c r="DQ179" s="3"/>
      <c r="DR179" s="3"/>
      <c r="DS179" s="3"/>
      <c r="DT179" s="3"/>
    </row>
    <row r="180" spans="1:124" outlineLevel="1" x14ac:dyDescent="0.3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N180" s="3"/>
      <c r="DO180" s="3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 s="62"/>
      <c r="CN190" s="62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 s="62"/>
      <c r="CN191" s="62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 s="62"/>
      <c r="CN192" s="6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N192" s="3"/>
      <c r="DO192" s="3"/>
      <c r="DP192" s="3"/>
      <c r="DQ192" s="3"/>
      <c r="DR192" s="3"/>
      <c r="DS192" s="3"/>
      <c r="DT192" s="3"/>
    </row>
    <row r="193" spans="1:124" outlineLevel="1" x14ac:dyDescent="0.3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 s="62"/>
      <c r="CN193" s="62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N193" s="3"/>
      <c r="DO193" s="3"/>
      <c r="DP193" s="3"/>
      <c r="DQ193" s="3"/>
      <c r="DR193" s="3"/>
      <c r="DS193" s="3"/>
      <c r="DT193" s="3"/>
    </row>
    <row r="194" spans="1:124" outlineLevel="1" x14ac:dyDescent="0.3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62"/>
      <c r="CN194" s="62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N194" s="3"/>
      <c r="DO194" s="3"/>
      <c r="DP194" s="3"/>
      <c r="DQ194" s="3"/>
      <c r="DR194" s="3"/>
      <c r="DS194" s="3"/>
      <c r="DT194" s="3"/>
    </row>
    <row r="195" spans="1:124" x14ac:dyDescent="0.3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62"/>
      <c r="CN195" s="62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N195" s="3"/>
      <c r="DO195" s="3"/>
      <c r="DP195" s="3"/>
      <c r="DQ195" s="3"/>
      <c r="DR195" s="3"/>
      <c r="DS195" s="3"/>
      <c r="DT195" s="3"/>
    </row>
    <row r="196" spans="1:124" x14ac:dyDescent="0.3">
      <c r="A196" s="807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62"/>
      <c r="CN196" s="62"/>
      <c r="CO196" s="62"/>
      <c r="CV196" s="3"/>
      <c r="DB196" s="22"/>
      <c r="DN196" s="3"/>
      <c r="DO196" s="3"/>
      <c r="DP196" s="3"/>
      <c r="DQ196" s="3"/>
      <c r="DR196" s="3"/>
      <c r="DS196" s="3"/>
      <c r="DT196" s="3"/>
    </row>
    <row r="197" spans="1:124" x14ac:dyDescent="0.3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62"/>
      <c r="CN197" s="62"/>
      <c r="CO197" s="62"/>
    </row>
    <row r="198" spans="1:124" x14ac:dyDescent="0.3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62"/>
      <c r="CN198" s="62"/>
      <c r="CO198" s="62"/>
    </row>
    <row r="199" spans="1:124" x14ac:dyDescent="0.3"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62"/>
      <c r="CN199" s="62"/>
      <c r="CO199" s="62"/>
    </row>
    <row r="200" spans="1:124" x14ac:dyDescent="0.3"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62"/>
      <c r="CN200" s="62"/>
      <c r="CO200" s="62"/>
    </row>
    <row r="201" spans="1:124" x14ac:dyDescent="0.3"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 s="62"/>
      <c r="CN201" s="62"/>
      <c r="CO201" s="62"/>
    </row>
    <row r="202" spans="1:124" x14ac:dyDescent="0.3"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 s="62"/>
      <c r="CN202" s="62"/>
      <c r="CO202" s="62"/>
    </row>
    <row r="203" spans="1:124" x14ac:dyDescent="0.3">
      <c r="BQ203" s="62"/>
      <c r="CN203" s="62"/>
    </row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BW167:CB167"/>
    <mergeCell ref="F156:J156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CP2:CP4"/>
    <mergeCell ref="BW166:CB166"/>
    <mergeCell ref="CX2:CX4"/>
    <mergeCell ref="DJ2:DJ4"/>
    <mergeCell ref="BX20:CB20"/>
    <mergeCell ref="BW130:CB130"/>
    <mergeCell ref="AC94:AH94"/>
    <mergeCell ref="AC124:AH124"/>
    <mergeCell ref="AC125:AH125"/>
    <mergeCell ref="AC123:AH123"/>
    <mergeCell ref="CT40:CY40"/>
  </mergeCells>
  <conditionalFormatting sqref="D6:D7">
    <cfRule type="cellIs" dxfId="1061" priority="3" operator="lessThan">
      <formula>10.5</formula>
    </cfRule>
    <cfRule type="cellIs" dxfId="1060" priority="4" operator="greaterThan">
      <formula>10</formula>
    </cfRule>
  </conditionalFormatting>
  <conditionalFormatting sqref="D37:D38">
    <cfRule type="cellIs" dxfId="1059" priority="23" operator="lessThan">
      <formula>10.5</formula>
    </cfRule>
    <cfRule type="cellIs" dxfId="1058" priority="24" operator="greaterThan">
      <formula>10</formula>
    </cfRule>
  </conditionalFormatting>
  <conditionalFormatting sqref="D60:D61">
    <cfRule type="cellIs" dxfId="1057" priority="49" operator="lessThan">
      <formula>10.5</formula>
    </cfRule>
    <cfRule type="cellIs" dxfId="1056" priority="50" operator="greaterThan">
      <formula>10</formula>
    </cfRule>
  </conditionalFormatting>
  <conditionalFormatting sqref="D90:D91">
    <cfRule type="cellIs" dxfId="1055" priority="41" operator="lessThan">
      <formula>10.5</formula>
    </cfRule>
    <cfRule type="cellIs" dxfId="1054" priority="42" operator="greaterThan">
      <formula>10</formula>
    </cfRule>
  </conditionalFormatting>
  <conditionalFormatting sqref="D120:D121">
    <cfRule type="cellIs" dxfId="1053" priority="59" operator="lessThan">
      <formula>10.5</formula>
    </cfRule>
    <cfRule type="cellIs" dxfId="1052" priority="60" operator="greaterThan">
      <formula>10</formula>
    </cfRule>
  </conditionalFormatting>
  <conditionalFormatting sqref="D150:D151">
    <cfRule type="cellIs" dxfId="1051" priority="19" operator="lessThan">
      <formula>10.5</formula>
    </cfRule>
    <cfRule type="cellIs" dxfId="1050" priority="20" operator="greaterThan">
      <formula>10</formula>
    </cfRule>
  </conditionalFormatting>
  <conditionalFormatting sqref="D164:D165">
    <cfRule type="cellIs" dxfId="1049" priority="9" operator="lessThan">
      <formula>10.5</formula>
    </cfRule>
    <cfRule type="cellIs" dxfId="1048" priority="10" operator="greaterThan">
      <formula>10</formula>
    </cfRule>
  </conditionalFormatting>
  <conditionalFormatting sqref="AA6:AA7">
    <cfRule type="cellIs" dxfId="1047" priority="67" operator="lessThan">
      <formula>10.5</formula>
    </cfRule>
    <cfRule type="cellIs" dxfId="1046" priority="68" operator="greaterThan">
      <formula>10</formula>
    </cfRule>
  </conditionalFormatting>
  <conditionalFormatting sqref="AA37:AA38">
    <cfRule type="cellIs" dxfId="1045" priority="57" operator="lessThan">
      <formula>10.5</formula>
    </cfRule>
    <cfRule type="cellIs" dxfId="1044" priority="58" operator="greaterThan">
      <formula>10</formula>
    </cfRule>
  </conditionalFormatting>
  <conditionalFormatting sqref="AA60:AA61">
    <cfRule type="cellIs" dxfId="1043" priority="47" operator="lessThan">
      <formula>10.5</formula>
    </cfRule>
    <cfRule type="cellIs" dxfId="1042" priority="48" operator="greaterThan">
      <formula>10</formula>
    </cfRule>
  </conditionalFormatting>
  <conditionalFormatting sqref="AA90:AA91">
    <cfRule type="cellIs" dxfId="1041" priority="39" operator="lessThan">
      <formula>10.5</formula>
    </cfRule>
    <cfRule type="cellIs" dxfId="1040" priority="40" operator="greaterThan">
      <formula>10</formula>
    </cfRule>
  </conditionalFormatting>
  <conditionalFormatting sqref="AA120:AA121">
    <cfRule type="cellIs" dxfId="1039" priority="27" operator="lessThan">
      <formula>10.5</formula>
    </cfRule>
    <cfRule type="cellIs" dxfId="1038" priority="28" operator="greaterThan">
      <formula>10</formula>
    </cfRule>
  </conditionalFormatting>
  <conditionalFormatting sqref="AA150:AA151">
    <cfRule type="cellIs" dxfId="1037" priority="13" operator="lessThan">
      <formula>10.5</formula>
    </cfRule>
    <cfRule type="cellIs" dxfId="1036" priority="14" operator="greaterThan">
      <formula>10</formula>
    </cfRule>
  </conditionalFormatting>
  <conditionalFormatting sqref="AX6:AX7">
    <cfRule type="cellIs" dxfId="1035" priority="65" operator="lessThan">
      <formula>10.5</formula>
    </cfRule>
    <cfRule type="cellIs" dxfId="1034" priority="66" operator="greaterThan">
      <formula>10</formula>
    </cfRule>
  </conditionalFormatting>
  <conditionalFormatting sqref="AX37:AX38">
    <cfRule type="cellIs" dxfId="1033" priority="55" operator="lessThan">
      <formula>10.5</formula>
    </cfRule>
    <cfRule type="cellIs" dxfId="1032" priority="56" operator="greaterThan">
      <formula>10</formula>
    </cfRule>
  </conditionalFormatting>
  <conditionalFormatting sqref="AX60:AX61">
    <cfRule type="cellIs" dxfId="1031" priority="45" operator="lessThan">
      <formula>10.5</formula>
    </cfRule>
    <cfRule type="cellIs" dxfId="1030" priority="46" operator="greaterThan">
      <formula>10</formula>
    </cfRule>
  </conditionalFormatting>
  <conditionalFormatting sqref="AX90:AX91">
    <cfRule type="cellIs" dxfId="1029" priority="37" operator="lessThan">
      <formula>10.5</formula>
    </cfRule>
    <cfRule type="cellIs" dxfId="1028" priority="38" operator="greaterThan">
      <formula>10</formula>
    </cfRule>
  </conditionalFormatting>
  <conditionalFormatting sqref="AX120:AX121">
    <cfRule type="cellIs" dxfId="1027" priority="29" operator="lessThan">
      <formula>10.5</formula>
    </cfRule>
    <cfRule type="cellIs" dxfId="1026" priority="30" operator="greaterThan">
      <formula>10</formula>
    </cfRule>
  </conditionalFormatting>
  <conditionalFormatting sqref="AX150:AX151">
    <cfRule type="cellIs" dxfId="1025" priority="15" operator="lessThan">
      <formula>10.5</formula>
    </cfRule>
    <cfRule type="cellIs" dxfId="1024" priority="16" operator="greaterThan">
      <formula>10</formula>
    </cfRule>
  </conditionalFormatting>
  <conditionalFormatting sqref="AX164:AX165">
    <cfRule type="cellIs" dxfId="1023" priority="1" operator="lessThan">
      <formula>10.5</formula>
    </cfRule>
    <cfRule type="cellIs" dxfId="1022" priority="2" operator="greaterThan">
      <formula>10</formula>
    </cfRule>
  </conditionalFormatting>
  <conditionalFormatting sqref="BU6:BU7">
    <cfRule type="cellIs" dxfId="1021" priority="63" operator="lessThan">
      <formula>10.5</formula>
    </cfRule>
    <cfRule type="cellIs" dxfId="1020" priority="64" operator="greaterThan">
      <formula>10</formula>
    </cfRule>
  </conditionalFormatting>
  <conditionalFormatting sqref="BU37:BU38">
    <cfRule type="cellIs" dxfId="1019" priority="53" operator="lessThan">
      <formula>10.5</formula>
    </cfRule>
    <cfRule type="cellIs" dxfId="1018" priority="54" operator="greaterThan">
      <formula>10</formula>
    </cfRule>
  </conditionalFormatting>
  <conditionalFormatting sqref="BU60:BU61">
    <cfRule type="cellIs" dxfId="1017" priority="43" operator="lessThan">
      <formula>10.5</formula>
    </cfRule>
    <cfRule type="cellIs" dxfId="1016" priority="44" operator="greaterThan">
      <formula>10</formula>
    </cfRule>
  </conditionalFormatting>
  <conditionalFormatting sqref="BU90:BU91">
    <cfRule type="cellIs" dxfId="1015" priority="35" operator="lessThan">
      <formula>10.5</formula>
    </cfRule>
    <cfRule type="cellIs" dxfId="1014" priority="36" operator="greaterThan">
      <formula>10</formula>
    </cfRule>
  </conditionalFormatting>
  <conditionalFormatting sqref="BU120:BU121">
    <cfRule type="cellIs" dxfId="1013" priority="25" operator="lessThan">
      <formula>10.5</formula>
    </cfRule>
    <cfRule type="cellIs" dxfId="1012" priority="26" operator="greaterThan">
      <formula>10</formula>
    </cfRule>
  </conditionalFormatting>
  <conditionalFormatting sqref="BU150:BU151">
    <cfRule type="cellIs" dxfId="1011" priority="11" operator="lessThan">
      <formula>10.5</formula>
    </cfRule>
    <cfRule type="cellIs" dxfId="1010" priority="12" operator="greaterThan">
      <formula>10</formula>
    </cfRule>
  </conditionalFormatting>
  <conditionalFormatting sqref="BU164:BU165">
    <cfRule type="cellIs" dxfId="1009" priority="5" operator="lessThan">
      <formula>10.5</formula>
    </cfRule>
    <cfRule type="cellIs" dxfId="1008" priority="6" operator="greaterThan">
      <formula>10</formula>
    </cfRule>
  </conditionalFormatting>
  <conditionalFormatting sqref="CR6:CR7">
    <cfRule type="cellIs" dxfId="1007" priority="61" operator="lessThan">
      <formula>10.5</formula>
    </cfRule>
    <cfRule type="cellIs" dxfId="1006" priority="62" operator="greaterThan">
      <formula>10</formula>
    </cfRule>
  </conditionalFormatting>
  <conditionalFormatting sqref="CR37:CR38">
    <cfRule type="cellIs" dxfId="1005" priority="51" operator="lessThan">
      <formula>10.5</formula>
    </cfRule>
    <cfRule type="cellIs" dxfId="1004" priority="52" operator="greaterThan">
      <formula>10</formula>
    </cfRule>
  </conditionalFormatting>
  <conditionalFormatting sqref="CR60:CR61">
    <cfRule type="cellIs" dxfId="1003" priority="21" operator="lessThan">
      <formula>10.5</formula>
    </cfRule>
    <cfRule type="cellIs" dxfId="1002" priority="22" operator="greaterThan">
      <formula>10</formula>
    </cfRule>
  </conditionalFormatting>
  <conditionalFormatting sqref="CR90:CR91">
    <cfRule type="cellIs" dxfId="1001" priority="33" operator="lessThan">
      <formula>10.5</formula>
    </cfRule>
    <cfRule type="cellIs" dxfId="1000" priority="34" operator="greaterThan">
      <formula>10</formula>
    </cfRule>
  </conditionalFormatting>
  <conditionalFormatting sqref="CR120:CR121">
    <cfRule type="cellIs" dxfId="999" priority="31" operator="lessThan">
      <formula>10.5</formula>
    </cfRule>
    <cfRule type="cellIs" dxfId="998" priority="32" operator="greaterThan">
      <formula>10</formula>
    </cfRule>
  </conditionalFormatting>
  <conditionalFormatting sqref="CR150:CR151">
    <cfRule type="cellIs" dxfId="997" priority="17" operator="lessThan">
      <formula>10.5</formula>
    </cfRule>
    <cfRule type="cellIs" dxfId="996" priority="18" operator="greaterThan">
      <formula>10</formula>
    </cfRule>
  </conditionalFormatting>
  <conditionalFormatting sqref="CR164:CR165">
    <cfRule type="cellIs" dxfId="995" priority="7" operator="lessThan">
      <formula>10.5</formula>
    </cfRule>
    <cfRule type="cellIs" dxfId="994" priority="8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B3AFF-D497-42C1-B2BB-77AB06D0FCDE}">
  <sheetPr codeName="Feuil81">
    <pageSetUpPr fitToPage="1"/>
  </sheetPr>
  <dimension ref="A1:DO210"/>
  <sheetViews>
    <sheetView zoomScale="60" zoomScaleNormal="60" workbookViewId="0">
      <pane ySplit="5" topLeftCell="A73" activePane="bottomLeft" state="frozenSplit"/>
      <selection activeCell="Y20" sqref="Y20"/>
      <selection pane="bottomLeft" activeCell="Y75" sqref="Y75"/>
    </sheetView>
  </sheetViews>
  <sheetFormatPr baseColWidth="10" defaultColWidth="12.33203125" defaultRowHeight="22.8" outlineLevelRow="1" outlineLevelCol="1" x14ac:dyDescent="0.3"/>
  <cols>
    <col min="1" max="1" width="24.8867187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33203125" style="3" customWidth="1" outlineLevel="1"/>
    <col min="9" max="9" width="4.44140625" style="519" customWidth="1" outlineLevel="1"/>
    <col min="10" max="10" width="6.109375" style="520" customWidth="1" outlineLevel="1"/>
    <col min="11" max="11" width="27.664062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6640625" style="59" customWidth="1"/>
    <col min="24" max="24" width="18" style="208" bestFit="1" customWidth="1"/>
    <col min="25" max="25" width="74" style="62" customWidth="1"/>
    <col min="26" max="26" width="6.664062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441406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664062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22.33203125" style="208" bestFit="1" customWidth="1"/>
    <col min="48" max="48" width="74" style="62" customWidth="1"/>
    <col min="49" max="49" width="6.664062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6640625" style="103" customWidth="1" outlineLevel="1"/>
    <col min="55" max="55" width="4.44140625" style="545" customWidth="1" outlineLevel="1"/>
    <col min="56" max="56" width="6.664062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9.88671875" style="208" bestFit="1" customWidth="1"/>
    <col min="71" max="71" width="74" style="62" customWidth="1"/>
    <col min="72" max="72" width="6.6640625" style="288" customWidth="1" outlineLevel="1"/>
    <col min="73" max="74" width="9.88671875" style="289" customWidth="1" outlineLevel="1"/>
    <col min="75" max="75" width="12.33203125" style="518" customWidth="1" outlineLevel="1"/>
    <col min="76" max="76" width="6.3320312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20.5546875" style="208" bestFit="1" customWidth="1"/>
    <col min="94" max="94" width="74" style="62" customWidth="1"/>
    <col min="95" max="95" width="6.664062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50.44140625" style="3" customWidth="1"/>
    <col min="118" max="118" width="71.5546875" style="3" customWidth="1"/>
    <col min="119" max="16384" width="12.33203125" style="3"/>
  </cols>
  <sheetData>
    <row r="1" spans="1:119" ht="18" thickBot="1" x14ac:dyDescent="0.35">
      <c r="A1" s="1821" t="s">
        <v>1287</v>
      </c>
      <c r="B1" s="1821"/>
      <c r="C1" s="1821"/>
      <c r="D1" s="1821"/>
      <c r="E1" s="1821"/>
      <c r="F1" s="1821"/>
      <c r="G1" s="1821"/>
      <c r="H1" s="1821"/>
      <c r="I1" s="1821"/>
      <c r="J1" s="1821"/>
      <c r="K1" s="1821"/>
      <c r="L1" s="1821"/>
      <c r="M1" s="1821"/>
      <c r="N1" s="1821"/>
      <c r="O1" s="1821"/>
      <c r="P1" s="1821"/>
      <c r="Q1" s="1821"/>
      <c r="R1" s="1821"/>
      <c r="S1" s="1821"/>
      <c r="T1" s="1821"/>
      <c r="U1" s="1821"/>
      <c r="V1" s="1821"/>
      <c r="W1" s="1821"/>
      <c r="X1" s="1821"/>
      <c r="Y1" s="1821"/>
      <c r="Z1" s="1821"/>
      <c r="AA1" s="1821"/>
      <c r="AB1" s="1821"/>
      <c r="AC1" s="1821"/>
      <c r="AD1" s="1821"/>
      <c r="AE1" s="1821"/>
      <c r="AF1" s="1821"/>
      <c r="AG1" s="1821"/>
      <c r="AH1" s="1821"/>
      <c r="AI1" s="1821"/>
      <c r="AJ1" s="1821"/>
      <c r="AK1" s="1821"/>
      <c r="AL1" s="1821"/>
      <c r="AM1" s="1821"/>
      <c r="AN1" s="1821"/>
      <c r="AO1" s="1821"/>
      <c r="AP1" s="1821"/>
      <c r="AQ1" s="1821"/>
      <c r="AR1" s="1821"/>
      <c r="AS1" s="1821"/>
      <c r="AT1" s="1821"/>
      <c r="AU1" s="1821"/>
      <c r="AV1" s="1821"/>
      <c r="AW1" s="1821"/>
      <c r="AX1" s="1821"/>
      <c r="AY1" s="1821"/>
      <c r="AZ1" s="1821"/>
      <c r="BA1" s="1821"/>
      <c r="BB1" s="1821"/>
      <c r="BC1" s="1821"/>
      <c r="BD1" s="1821"/>
      <c r="BE1" s="1821"/>
      <c r="BF1" s="1821"/>
      <c r="BG1" s="1821"/>
      <c r="BH1" s="1821"/>
      <c r="BI1" s="1821"/>
      <c r="BJ1" s="1821"/>
      <c r="BK1" s="1821"/>
      <c r="BL1" s="1821"/>
      <c r="BM1" s="1821"/>
      <c r="BN1" s="1821"/>
      <c r="BO1" s="1821"/>
      <c r="BP1" s="1821"/>
      <c r="BQ1" s="1821"/>
      <c r="BR1" s="1821"/>
      <c r="BS1" s="1821"/>
      <c r="BT1" s="1821"/>
      <c r="BU1" s="1821"/>
      <c r="BV1" s="1821"/>
      <c r="BW1" s="1821"/>
      <c r="BX1" s="1821"/>
      <c r="BY1" s="1821"/>
      <c r="BZ1" s="1821"/>
      <c r="CA1" s="1821"/>
      <c r="CB1" s="1821"/>
      <c r="CC1" s="1821"/>
      <c r="CD1" s="1821"/>
      <c r="CE1" s="1821"/>
      <c r="CF1" s="1821"/>
      <c r="CG1" s="1821"/>
      <c r="CH1" s="1821"/>
      <c r="CI1" s="1821"/>
      <c r="CJ1" s="1821"/>
      <c r="CK1" s="1821"/>
      <c r="CL1" s="1821"/>
      <c r="CM1" s="1821"/>
      <c r="CN1" s="1821"/>
      <c r="CO1" s="1821"/>
      <c r="CP1" s="1821"/>
      <c r="CQ1" s="1821"/>
      <c r="CR1" s="1821"/>
      <c r="CS1" s="1821"/>
      <c r="CT1" s="1821"/>
      <c r="CU1" s="1821"/>
      <c r="CV1" s="1821"/>
      <c r="CW1" s="1821"/>
      <c r="CX1" s="1821"/>
      <c r="CY1" s="1821"/>
      <c r="CZ1" s="1821"/>
      <c r="DA1" s="1821"/>
      <c r="DB1" s="1821"/>
      <c r="DC1" s="1821"/>
      <c r="DD1" s="1821"/>
      <c r="DE1" s="1821"/>
      <c r="DF1" s="1821"/>
      <c r="DG1" s="1821"/>
      <c r="DH1" s="1821"/>
      <c r="DI1" s="1821"/>
      <c r="DJ1" s="1822"/>
      <c r="DK1" s="1"/>
      <c r="DL1" s="2"/>
    </row>
    <row r="2" spans="1:119" x14ac:dyDescent="0.3">
      <c r="A2" s="1016"/>
      <c r="B2" s="1906" t="s">
        <v>2130</v>
      </c>
      <c r="C2" s="1823" t="str">
        <f>A6</f>
        <v>André</v>
      </c>
      <c r="D2" s="1824"/>
      <c r="E2" s="1825" t="str">
        <f>A90</f>
        <v>Ali</v>
      </c>
      <c r="F2" s="1826"/>
      <c r="G2" s="1017"/>
      <c r="H2" s="7"/>
      <c r="I2" s="7"/>
      <c r="J2" s="1742">
        <f>SUMIFS(L9:L41,K9:K41,"Bio-déchets")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827">
        <f>SUM(U:U)</f>
        <v>68</v>
      </c>
      <c r="W2" s="4"/>
      <c r="X2" s="4"/>
      <c r="Y2" s="1770" t="s">
        <v>2131</v>
      </c>
      <c r="Z2" s="5"/>
      <c r="AA2" s="6"/>
      <c r="AB2" s="6"/>
      <c r="AC2" s="7"/>
      <c r="AD2" s="5"/>
      <c r="AE2" s="7"/>
      <c r="AF2" s="7"/>
      <c r="AG2" s="1742">
        <f>SUMIFS(AI8:AI94,AH8:AH94,"Bio-déchets")</f>
        <v>10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744">
        <f>SUM(AR:AR)</f>
        <v>74</v>
      </c>
      <c r="AT2" s="4"/>
      <c r="AU2" s="4"/>
      <c r="AV2" s="1746" t="s">
        <v>1</v>
      </c>
      <c r="AW2" s="7"/>
      <c r="AX2" s="6"/>
      <c r="AY2" s="6"/>
      <c r="AZ2" s="7"/>
      <c r="BA2" s="5"/>
      <c r="BB2" s="7"/>
      <c r="BC2" s="7"/>
      <c r="BD2" s="1742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744">
        <f>SUM(BO:BO)</f>
        <v>63</v>
      </c>
      <c r="BQ2" s="4"/>
      <c r="BR2" s="4"/>
      <c r="BS2" s="1906" t="s">
        <v>2132</v>
      </c>
      <c r="BT2" s="5"/>
      <c r="BU2" s="6"/>
      <c r="BV2" s="6"/>
      <c r="BW2" s="7"/>
      <c r="BX2" s="1018"/>
      <c r="BY2" s="7"/>
      <c r="BZ2" s="7"/>
      <c r="CA2" s="1742">
        <f>SUMIFS(CC9:CC49,CB9:CB49,"Bio-déchets")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744">
        <f>SUM(CL:CL)</f>
        <v>77</v>
      </c>
      <c r="CN2" s="4"/>
      <c r="CO2" s="882"/>
      <c r="CP2" s="1834" t="s">
        <v>2133</v>
      </c>
      <c r="CQ2" s="5"/>
      <c r="CR2" s="6"/>
      <c r="CS2" s="6"/>
      <c r="CT2" s="7"/>
      <c r="CU2" s="7"/>
      <c r="CV2" s="7"/>
      <c r="CW2" s="7"/>
      <c r="CX2" s="1742">
        <f>SUMIFS(CZ8:CZ92,CY8:CY92,"Bio-déchets")</f>
        <v>8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744">
        <f>SUM(DI:DI)</f>
        <v>36</v>
      </c>
      <c r="DK2" s="1"/>
      <c r="DL2" s="2"/>
    </row>
    <row r="3" spans="1:119" x14ac:dyDescent="0.3">
      <c r="A3" s="1016"/>
      <c r="B3" s="1759"/>
      <c r="C3" s="1829" t="str">
        <f>A39</f>
        <v>Franck</v>
      </c>
      <c r="D3" s="1830"/>
      <c r="E3" s="1020"/>
      <c r="F3" s="1019" t="str">
        <f>co_5_lundi_B1</f>
        <v>Artem</v>
      </c>
      <c r="G3" s="1021"/>
      <c r="H3" s="12" t="s">
        <v>3</v>
      </c>
      <c r="I3" s="12"/>
      <c r="J3" s="1743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1828">
        <f>SUM(U:U)</f>
        <v>68</v>
      </c>
      <c r="W3" s="4"/>
      <c r="X3" s="4"/>
      <c r="Y3" s="1771"/>
      <c r="Z3" s="10"/>
      <c r="AA3" s="11"/>
      <c r="AB3" s="11"/>
      <c r="AC3" s="12"/>
      <c r="AD3" s="10"/>
      <c r="AE3" s="12" t="s">
        <v>3</v>
      </c>
      <c r="AF3" s="12"/>
      <c r="AG3" s="1743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745">
        <f>SUM(AR:AR)</f>
        <v>74</v>
      </c>
      <c r="AT3" s="4"/>
      <c r="AU3" s="4"/>
      <c r="AV3" s="1747"/>
      <c r="AW3" s="12"/>
      <c r="AX3" s="11"/>
      <c r="AY3" s="11"/>
      <c r="AZ3" s="12"/>
      <c r="BA3" s="10"/>
      <c r="BB3" s="12" t="s">
        <v>3</v>
      </c>
      <c r="BC3" s="12"/>
      <c r="BD3" s="1743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745">
        <f>SUM(BO:BO)</f>
        <v>63</v>
      </c>
      <c r="BQ3" s="4"/>
      <c r="BR3" s="4"/>
      <c r="BS3" s="1759"/>
      <c r="BT3" s="10"/>
      <c r="BU3" s="11"/>
      <c r="BV3" s="11"/>
      <c r="BW3" s="12"/>
      <c r="BX3" s="1022"/>
      <c r="BY3" s="12" t="s">
        <v>3</v>
      </c>
      <c r="BZ3" s="12"/>
      <c r="CA3" s="1743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745">
        <f>SUM(CL:CL)</f>
        <v>77</v>
      </c>
      <c r="CN3" s="4"/>
      <c r="CO3" s="882"/>
      <c r="CP3" s="1835"/>
      <c r="CQ3" s="10"/>
      <c r="CR3" s="11"/>
      <c r="CS3" s="11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745">
        <f>SUM(DI:DI)</f>
        <v>36</v>
      </c>
      <c r="DK3" s="1"/>
      <c r="DL3" s="2"/>
    </row>
    <row r="4" spans="1:119" ht="23.4" thickBot="1" x14ac:dyDescent="0.35">
      <c r="A4" s="1016"/>
      <c r="B4" s="1760"/>
      <c r="C4" s="1831" t="str">
        <f>co_3_lundi_B1</f>
        <v>Stéphane</v>
      </c>
      <c r="D4" s="1832"/>
      <c r="E4" s="1833" t="str">
        <f>A155</f>
        <v>Jean-Michel</v>
      </c>
      <c r="F4" s="1832"/>
      <c r="G4" s="1021"/>
      <c r="H4" s="12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828">
        <f>SUM(U:U)</f>
        <v>68</v>
      </c>
      <c r="W4" s="4"/>
      <c r="X4" s="4"/>
      <c r="Y4" s="1772"/>
      <c r="Z4" s="10"/>
      <c r="AA4" s="11"/>
      <c r="AB4" s="11"/>
      <c r="AC4" s="12"/>
      <c r="AD4" s="10"/>
      <c r="AE4" s="12"/>
      <c r="AF4" s="12"/>
      <c r="AG4" s="1743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745">
        <f>SUM(AR:AR)</f>
        <v>74</v>
      </c>
      <c r="AT4" s="4"/>
      <c r="AU4" s="4"/>
      <c r="AV4" s="1747"/>
      <c r="AW4" s="15"/>
      <c r="AX4" s="14"/>
      <c r="AY4" s="14"/>
      <c r="AZ4" s="12"/>
      <c r="BA4" s="10"/>
      <c r="BB4" s="12"/>
      <c r="BC4" s="12"/>
      <c r="BD4" s="1743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745">
        <f>SUM(BO:BO)</f>
        <v>63</v>
      </c>
      <c r="BQ4" s="4"/>
      <c r="BR4" s="4"/>
      <c r="BS4" s="1760"/>
      <c r="BT4" s="10"/>
      <c r="BU4" s="11"/>
      <c r="BV4" s="11"/>
      <c r="BW4" s="12"/>
      <c r="BX4" s="1022"/>
      <c r="BY4" s="12"/>
      <c r="BZ4" s="12"/>
      <c r="CA4" s="1743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745">
        <f>SUM(CL:CL)</f>
        <v>77</v>
      </c>
      <c r="CN4" s="4"/>
      <c r="CO4" s="882"/>
      <c r="CP4" s="1835"/>
      <c r="CQ4" s="10"/>
      <c r="CR4" s="11"/>
      <c r="CS4" s="11"/>
      <c r="CT4" s="12"/>
      <c r="CU4" s="12"/>
      <c r="CV4" s="12"/>
      <c r="CW4" s="12"/>
      <c r="CX4" s="1743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745">
        <f>SUM(DI:DI)</f>
        <v>36</v>
      </c>
      <c r="DK4" s="1"/>
      <c r="DL4" s="2"/>
    </row>
    <row r="5" spans="1:119" s="36" customFormat="1" ht="92.4" x14ac:dyDescent="0.3">
      <c r="A5" s="1023" t="s">
        <v>4</v>
      </c>
      <c r="B5" s="1024" t="s">
        <v>2134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2135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2136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2137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2138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 x14ac:dyDescent="0.3">
      <c r="A6" s="38" t="s">
        <v>27</v>
      </c>
      <c r="B6" s="39" t="s">
        <v>38</v>
      </c>
      <c r="C6" s="535" t="s">
        <v>29</v>
      </c>
      <c r="D6" s="41">
        <f t="shared" ref="D6:D11" si="0">0.5*(L6+M6+N6)+O6+Q6+2*(R6+S6)</f>
        <v>8.5</v>
      </c>
      <c r="E6" s="536">
        <f t="shared" ref="E6:E11" si="1">L6*0.5+M6*0.5+N6*0.5+O6+P6+Q6+2*(R6+S6+T6)</f>
        <v>10.5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6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10</v>
      </c>
      <c r="W6" s="78"/>
      <c r="X6" s="38" t="s">
        <v>148</v>
      </c>
      <c r="Y6" s="39" t="s">
        <v>1297</v>
      </c>
      <c r="Z6" s="1030" t="s">
        <v>29</v>
      </c>
      <c r="AA6" s="48">
        <f t="shared" ref="AA6:AA9" si="2">0.5*(AI6+AJ6+AK6)+AL6+AN6+2*(AO6+AP6)</f>
        <v>7</v>
      </c>
      <c r="AB6" s="1031">
        <f t="shared" ref="AB6:AB9" si="3">AI6*0.5+AJ6*0.5+AK6*0.5+AL6+AM6+AN6+2*(AO6+AP6+AQ6)</f>
        <v>9</v>
      </c>
      <c r="AC6" s="50"/>
      <c r="AD6" s="51"/>
      <c r="AE6" s="50"/>
      <c r="AF6" s="50"/>
      <c r="AG6" s="50"/>
      <c r="AH6" s="50"/>
      <c r="AI6" s="52">
        <f>SUMIFS(AI8:AI33,Z8:Z33,Z6)</f>
        <v>0</v>
      </c>
      <c r="AJ6" s="52">
        <f>SUMIFS(AJ8:AJ33,Z8:Z33,Z6)</f>
        <v>0</v>
      </c>
      <c r="AK6" s="52">
        <f>SUMIFS(AK8:AK33,Z8:Z33,Z6)</f>
        <v>0</v>
      </c>
      <c r="AL6" s="52">
        <f>SUMIFS(AL8:AL33,Z8:Z33,Z6)</f>
        <v>1</v>
      </c>
      <c r="AM6" s="52">
        <f>SUMIFS(AM8:AM33,Z8:Z33,Z6)</f>
        <v>0</v>
      </c>
      <c r="AN6" s="52">
        <f>SUMIFS(AN8:AN33,Z8:Z33,Z6)</f>
        <v>0</v>
      </c>
      <c r="AO6" s="52">
        <f>SUMIFS(AO8:AO33,Z8:Z33,Z6)</f>
        <v>3</v>
      </c>
      <c r="AP6" s="52">
        <f>SUMIFS(AP8:AP33,Z8:Z33,Z6)</f>
        <v>0</v>
      </c>
      <c r="AQ6" s="52">
        <f>SUMIFS(AQ8:AQ33,Z8:Z33,Z6)</f>
        <v>1</v>
      </c>
      <c r="AR6" s="53"/>
      <c r="AS6" s="54">
        <f>SUM(AR8:AR37)</f>
        <v>10</v>
      </c>
      <c r="AT6" s="87"/>
      <c r="AU6" s="38" t="s">
        <v>27</v>
      </c>
      <c r="AV6" s="39" t="s">
        <v>1298</v>
      </c>
      <c r="AW6" s="535" t="s">
        <v>29</v>
      </c>
      <c r="AX6" s="41">
        <f t="shared" ref="AX6:AX10" si="4">0.5*(BF6+BG6+BH6)+BI6+BK6+2*(BL6+BM6)</f>
        <v>9.5</v>
      </c>
      <c r="AY6" s="536">
        <f t="shared" ref="AY6:AY10" si="5">BF6*0.5+BG6*0.5+BH6*0.5+BI6+BJ6+BK6+2*(BL6+BM6+BN6)</f>
        <v>11.5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1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11</v>
      </c>
      <c r="BQ6" s="61"/>
      <c r="BR6" s="38" t="s">
        <v>30</v>
      </c>
      <c r="BS6" s="39" t="s">
        <v>1299</v>
      </c>
      <c r="BT6" s="535" t="s">
        <v>29</v>
      </c>
      <c r="BU6" s="41">
        <f t="shared" ref="BU6:BU23" si="6">0.5*(CC6+CD6+CE6)+CF6+CH6+2*(CI6+CJ6)</f>
        <v>6</v>
      </c>
      <c r="BV6" s="536">
        <f t="shared" ref="BV6:BV23" si="7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150</v>
      </c>
      <c r="CP6" s="39"/>
      <c r="CQ6" s="535" t="s">
        <v>29</v>
      </c>
      <c r="CR6" s="41">
        <f>0.5*(CZ6+DA6+DB6)+DC6+DE6+2*(DF6+DG6)</f>
        <v>10</v>
      </c>
      <c r="CS6" s="536">
        <f>CZ6*0.5+DA6*0.5+DB6*0.5+DC6+DD6+DE6+2*(DF6+DG6+DH6)</f>
        <v>10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10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0</v>
      </c>
      <c r="DI6" s="45"/>
      <c r="DJ6" s="46">
        <f>SUM(DI8:DI37)</f>
        <v>1</v>
      </c>
      <c r="DM6" s="58"/>
    </row>
    <row r="7" spans="1:119" s="62" customFormat="1" ht="25.2" thickBot="1" x14ac:dyDescent="0.35">
      <c r="A7" s="38" t="s">
        <v>35</v>
      </c>
      <c r="B7" s="39"/>
      <c r="C7" s="535" t="s">
        <v>36</v>
      </c>
      <c r="D7" s="41">
        <f t="shared" si="0"/>
        <v>0</v>
      </c>
      <c r="E7" s="536">
        <f t="shared" si="1"/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2"/>
        <v>11.5</v>
      </c>
      <c r="AB7" s="536">
        <f t="shared" si="3"/>
        <v>14.5</v>
      </c>
      <c r="AC7" s="39"/>
      <c r="AD7" s="39"/>
      <c r="AE7" s="39"/>
      <c r="AF7" s="39"/>
      <c r="AG7" s="39"/>
      <c r="AH7" s="39"/>
      <c r="AI7" s="44">
        <f>SUMIFS(AI8:AI33,Z8:Z33,Z7)</f>
        <v>0</v>
      </c>
      <c r="AJ7" s="44">
        <f>SUMIFS(AJ8:AJ33,Z8:Z33,Z7)</f>
        <v>3</v>
      </c>
      <c r="AK7" s="44">
        <f>SUMIFS(AK8:AK33,Z8:Z33,Z7)</f>
        <v>0</v>
      </c>
      <c r="AL7" s="44">
        <f>SUMIFS(AL8:AL33,Z8:Z33,Z7)</f>
        <v>2</v>
      </c>
      <c r="AM7" s="44">
        <f>SUMIFS(AM8:AM33,Z8:Z33,Z7)</f>
        <v>1</v>
      </c>
      <c r="AN7" s="44">
        <f>SUMIFS(AN8:AN33,Z8:Z33,Z7)</f>
        <v>2</v>
      </c>
      <c r="AO7" s="44">
        <f>SUMIFS(AO8:AO33,Z8:Z33,Z7)</f>
        <v>2</v>
      </c>
      <c r="AP7" s="44">
        <f>SUMIFS(AP8:AP33,Z8:Z33,Z7)</f>
        <v>1</v>
      </c>
      <c r="AQ7" s="44">
        <f>SUMIFS(AQ8:AQ33,Z8:Z33,Z7)</f>
        <v>1</v>
      </c>
      <c r="AR7" s="45"/>
      <c r="AS7" s="46"/>
      <c r="AT7" s="36"/>
      <c r="AU7" s="38" t="s">
        <v>35</v>
      </c>
      <c r="AV7" s="39"/>
      <c r="AW7" s="535" t="s">
        <v>36</v>
      </c>
      <c r="AX7" s="41">
        <f t="shared" si="4"/>
        <v>9</v>
      </c>
      <c r="AY7" s="536">
        <f t="shared" si="5"/>
        <v>10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37</v>
      </c>
      <c r="BS7" s="39"/>
      <c r="BT7" s="535" t="s">
        <v>36</v>
      </c>
      <c r="BU7" s="41">
        <f t="shared" si="6"/>
        <v>8.5</v>
      </c>
      <c r="BV7" s="536">
        <f t="shared" si="7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46"/>
    </row>
    <row r="8" spans="1:119" ht="261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580</v>
      </c>
      <c r="Y8" s="114" t="s">
        <v>1305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182</v>
      </c>
      <c r="AE8" s="232"/>
      <c r="AF8" s="233" t="s">
        <v>42</v>
      </c>
      <c r="AG8" s="73"/>
      <c r="AH8" s="23" t="s">
        <v>162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80" t="s">
        <v>1303</v>
      </c>
      <c r="AW8" s="68" t="s">
        <v>29</v>
      </c>
      <c r="AX8" s="69">
        <f t="shared" si="4"/>
        <v>1</v>
      </c>
      <c r="AY8" s="69">
        <f t="shared" si="5"/>
        <v>1</v>
      </c>
      <c r="AZ8" s="637"/>
      <c r="BA8" s="22" t="s">
        <v>68</v>
      </c>
      <c r="BB8" s="22" t="s">
        <v>2139</v>
      </c>
      <c r="BC8" s="72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173</v>
      </c>
      <c r="CP8" s="177" t="s">
        <v>2140</v>
      </c>
      <c r="CQ8" s="102" t="s">
        <v>29</v>
      </c>
      <c r="CR8" s="102">
        <f t="shared" ref="CR8" si="8">0.5*(CZ8+DA8+DB8)+DC8+DE8+2*(DF8+DG8)</f>
        <v>10</v>
      </c>
      <c r="CS8" s="102">
        <f t="shared" ref="CS8" si="9">CZ8*0.5+DA8*0.5+DB8*0.5+DC8+DD8+DE8+2*(DF8+DG8+DH8)</f>
        <v>10</v>
      </c>
      <c r="CT8" s="1925" t="s">
        <v>2141</v>
      </c>
      <c r="CU8" s="1926"/>
      <c r="CV8" s="1926"/>
      <c r="CW8" s="1926"/>
      <c r="CX8" s="1926"/>
      <c r="CY8" s="1927"/>
      <c r="CZ8" s="155"/>
      <c r="DA8" s="155"/>
      <c r="DB8" s="155"/>
      <c r="DC8" s="84">
        <v>10</v>
      </c>
      <c r="DD8" s="155"/>
      <c r="DE8" s="155"/>
      <c r="DF8" s="155"/>
      <c r="DG8" s="155"/>
      <c r="DH8" s="155"/>
      <c r="DI8" s="76">
        <v>1</v>
      </c>
      <c r="DJ8" s="77"/>
      <c r="DK8" s="108"/>
      <c r="DL8" s="108"/>
      <c r="DM8" s="108"/>
      <c r="DN8" s="108"/>
      <c r="DO8" s="108"/>
    </row>
    <row r="9" spans="1:119" ht="354.6" customHeight="1" outlineLevel="1" thickTop="1" thickBot="1" x14ac:dyDescent="0.45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231" t="s">
        <v>580</v>
      </c>
      <c r="Y9" s="130" t="s">
        <v>1885</v>
      </c>
      <c r="Z9" s="68" t="s">
        <v>29</v>
      </c>
      <c r="AA9" s="69">
        <f t="shared" si="2"/>
        <v>1</v>
      </c>
      <c r="AB9" s="69">
        <f t="shared" si="3"/>
        <v>1</v>
      </c>
      <c r="AC9" s="1785" t="s">
        <v>2142</v>
      </c>
      <c r="AD9" s="1911"/>
      <c r="AE9" s="1911"/>
      <c r="AF9" s="1911"/>
      <c r="AG9" s="1911"/>
      <c r="AH9" s="1912"/>
      <c r="AI9" s="159"/>
      <c r="AJ9" s="159"/>
      <c r="AK9" s="159"/>
      <c r="AL9" s="84">
        <v>1</v>
      </c>
      <c r="AM9" s="159"/>
      <c r="AN9" s="159"/>
      <c r="AO9" s="159"/>
      <c r="AP9" s="159"/>
      <c r="AQ9" s="159"/>
      <c r="AR9" s="96">
        <v>1</v>
      </c>
      <c r="AS9" s="95"/>
      <c r="AT9" s="36"/>
      <c r="AU9" s="615" t="s">
        <v>583</v>
      </c>
      <c r="AV9" s="945" t="s">
        <v>2143</v>
      </c>
      <c r="AW9" s="68" t="s">
        <v>29</v>
      </c>
      <c r="AX9" s="69">
        <f t="shared" si="4"/>
        <v>0</v>
      </c>
      <c r="AY9" s="69">
        <f t="shared" si="5"/>
        <v>0</v>
      </c>
      <c r="AZ9" s="325"/>
      <c r="BA9" s="22" t="s">
        <v>68</v>
      </c>
      <c r="BB9" s="325"/>
      <c r="BC9" s="72" t="s">
        <v>42</v>
      </c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206</v>
      </c>
      <c r="BS9" s="736" t="s">
        <v>1306</v>
      </c>
      <c r="BT9" s="102" t="s">
        <v>29</v>
      </c>
      <c r="BU9" s="69">
        <f t="shared" si="6"/>
        <v>6</v>
      </c>
      <c r="BV9" s="69">
        <f t="shared" si="7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108"/>
      <c r="CQ9" s="108"/>
      <c r="CR9" s="108"/>
      <c r="CS9" s="108"/>
      <c r="CT9" s="1924" t="s">
        <v>2144</v>
      </c>
      <c r="CU9" s="1924"/>
      <c r="CV9" s="1924"/>
      <c r="CW9" s="1924"/>
      <c r="CX9" s="1924"/>
      <c r="CY9" s="1924"/>
      <c r="CZ9" s="108"/>
      <c r="DA9" s="108"/>
      <c r="DB9" s="108"/>
      <c r="DC9" s="108"/>
      <c r="DD9" s="108"/>
      <c r="DE9" s="108"/>
      <c r="DF9" s="108"/>
      <c r="DG9" s="108"/>
      <c r="DH9" s="108"/>
      <c r="DI9" s="108"/>
      <c r="DJ9" s="108"/>
      <c r="DK9" s="108"/>
      <c r="DL9" s="108"/>
      <c r="DM9" s="108"/>
      <c r="DN9" s="108"/>
      <c r="DO9" s="108"/>
    </row>
    <row r="10" spans="1:119" ht="169.2" customHeight="1" outlineLevel="1" thickTop="1" thickBot="1" x14ac:dyDescent="0.35">
      <c r="A10" s="509" t="s">
        <v>38</v>
      </c>
      <c r="B10" s="510" t="s">
        <v>596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400" t="s">
        <v>370</v>
      </c>
      <c r="Y10" s="80" t="s">
        <v>778</v>
      </c>
      <c r="Z10" s="68" t="s">
        <v>36</v>
      </c>
      <c r="AA10" s="69">
        <f t="shared" ref="AA10:AA17" si="10">0.5*(AI10+AJ10+AK10)+AL10+AN10+2*(AO10+AP10)</f>
        <v>4</v>
      </c>
      <c r="AB10" s="69">
        <f t="shared" ref="AB10:AB17" si="11">AI10*0.5+AJ10*0.5+AK10*0.5+AL10+AM10+AN10+2*(AO10+AP10+AQ10)</f>
        <v>4</v>
      </c>
      <c r="AD10" s="22" t="s">
        <v>68</v>
      </c>
      <c r="AE10" s="23"/>
      <c r="AF10" s="103"/>
      <c r="AG10" s="172"/>
      <c r="AH10" s="172" t="s">
        <v>57</v>
      </c>
      <c r="AI10" s="302"/>
      <c r="AJ10" s="302"/>
      <c r="AK10" s="144"/>
      <c r="AL10" s="302"/>
      <c r="AM10" s="302"/>
      <c r="AN10" s="84">
        <v>2</v>
      </c>
      <c r="AO10" s="302"/>
      <c r="AP10" s="86">
        <v>1</v>
      </c>
      <c r="AQ10" s="302"/>
      <c r="AR10" s="76">
        <v>1</v>
      </c>
      <c r="AS10" s="70"/>
      <c r="AT10" s="36"/>
      <c r="AU10" s="1353" t="s">
        <v>583</v>
      </c>
      <c r="AV10" s="1193" t="s">
        <v>2145</v>
      </c>
      <c r="AW10" s="594" t="s">
        <v>29</v>
      </c>
      <c r="AX10" s="552">
        <f t="shared" si="4"/>
        <v>0.5</v>
      </c>
      <c r="AY10" s="552">
        <f t="shared" si="5"/>
        <v>0.5</v>
      </c>
      <c r="AZ10" s="1915" t="s">
        <v>2146</v>
      </c>
      <c r="BA10" s="1916"/>
      <c r="BB10" s="1916"/>
      <c r="BC10" s="1916"/>
      <c r="BD10" s="1916"/>
      <c r="BE10" s="1917"/>
      <c r="BF10" s="992"/>
      <c r="BG10" s="1354">
        <v>1</v>
      </c>
      <c r="BH10" s="992"/>
      <c r="BI10" s="992"/>
      <c r="BJ10" s="992"/>
      <c r="BK10" s="992"/>
      <c r="BL10" s="992"/>
      <c r="BM10" s="992"/>
      <c r="BN10" s="992"/>
      <c r="BO10" s="96">
        <v>1</v>
      </c>
      <c r="BP10" s="95"/>
      <c r="BQ10" s="47"/>
      <c r="BR10" s="269" t="s">
        <v>206</v>
      </c>
      <c r="BS10" s="138" t="s">
        <v>1310</v>
      </c>
      <c r="BT10" s="102" t="s">
        <v>36</v>
      </c>
      <c r="BU10" s="69">
        <f t="shared" si="6"/>
        <v>7.5</v>
      </c>
      <c r="BV10" s="69">
        <f t="shared" si="7"/>
        <v>11.5</v>
      </c>
      <c r="BW10" s="131"/>
      <c r="BX10" s="22" t="s">
        <v>68</v>
      </c>
      <c r="BY10" s="131"/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108"/>
      <c r="CP10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</row>
    <row r="11" spans="1:119" ht="240" customHeight="1" outlineLevel="1" thickTop="1" thickBot="1" x14ac:dyDescent="0.45">
      <c r="A11" s="1240" t="s">
        <v>1403</v>
      </c>
      <c r="B11" s="596" t="s">
        <v>2147</v>
      </c>
      <c r="C11" s="551" t="s">
        <v>29</v>
      </c>
      <c r="D11" s="552">
        <f t="shared" si="0"/>
        <v>6</v>
      </c>
      <c r="E11" s="552">
        <f t="shared" si="1"/>
        <v>6</v>
      </c>
      <c r="F11" s="1910" t="s">
        <v>2148</v>
      </c>
      <c r="G11" s="1910"/>
      <c r="H11" s="1910"/>
      <c r="I11" s="1910"/>
      <c r="J11" s="1910"/>
      <c r="K11" s="1910"/>
      <c r="L11" s="1006"/>
      <c r="M11" s="1006"/>
      <c r="N11" s="1006"/>
      <c r="O11" s="84">
        <v>6</v>
      </c>
      <c r="P11" s="1006"/>
      <c r="Q11" s="993"/>
      <c r="R11" s="993"/>
      <c r="S11" s="993"/>
      <c r="T11" s="993"/>
      <c r="U11" s="988">
        <v>1</v>
      </c>
      <c r="V11" s="585"/>
      <c r="W11" s="47"/>
      <c r="X11" s="400" t="s">
        <v>370</v>
      </c>
      <c r="Y11" s="98" t="s">
        <v>398</v>
      </c>
      <c r="Z11" s="68" t="s">
        <v>36</v>
      </c>
      <c r="AA11" s="69">
        <f t="shared" si="10"/>
        <v>3.5</v>
      </c>
      <c r="AB11" s="69">
        <f t="shared" si="11"/>
        <v>3.5</v>
      </c>
      <c r="AC11" s="74"/>
      <c r="AD11" s="225" t="s">
        <v>63</v>
      </c>
      <c r="AE11" s="74"/>
      <c r="AF11" s="74"/>
      <c r="AG11" s="74"/>
      <c r="AH11" s="131" t="s">
        <v>399</v>
      </c>
      <c r="AI11" s="390"/>
      <c r="AJ11" s="85">
        <v>3</v>
      </c>
      <c r="AK11" s="390"/>
      <c r="AL11" s="390"/>
      <c r="AM11" s="390"/>
      <c r="AN11" s="390"/>
      <c r="AO11" s="85">
        <v>1</v>
      </c>
      <c r="AP11" s="390"/>
      <c r="AQ11" s="390"/>
      <c r="AR11" s="228">
        <v>1</v>
      </c>
      <c r="AS11" s="74"/>
      <c r="AT11" s="36"/>
      <c r="AU11" s="615" t="s">
        <v>583</v>
      </c>
      <c r="AV11" s="80" t="s">
        <v>1309</v>
      </c>
      <c r="AW11" s="68" t="s">
        <v>29</v>
      </c>
      <c r="AX11" s="69">
        <f t="shared" ref="AX11:AX18" si="12">0.5*(BF11+BG11+BH11)+BI11+BK11+2*(BL11+BM11)</f>
        <v>0</v>
      </c>
      <c r="AY11" s="69">
        <f t="shared" ref="AY11:AY18" si="13">BF11*0.5+BG11*0.5+BH11*0.5+BI11+BJ11+BK11+2*(BL11+BM11+BN11)</f>
        <v>0</v>
      </c>
      <c r="AZ11" s="82"/>
      <c r="BA11" s="22" t="s">
        <v>68</v>
      </c>
      <c r="BC11" s="74"/>
      <c r="BD11" s="172"/>
      <c r="BE11" s="23" t="s">
        <v>57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76">
        <v>1</v>
      </c>
      <c r="BP11" s="241"/>
      <c r="BQ11" s="47"/>
      <c r="BR11" s="269" t="s">
        <v>206</v>
      </c>
      <c r="BS11" s="130" t="s">
        <v>919</v>
      </c>
      <c r="BT11" s="68" t="s">
        <v>36</v>
      </c>
      <c r="BU11" s="69">
        <f t="shared" si="6"/>
        <v>0</v>
      </c>
      <c r="BV11" s="69">
        <f t="shared" si="7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228">
        <v>1</v>
      </c>
      <c r="CM11" s="74"/>
      <c r="CN11" s="175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</row>
    <row r="12" spans="1:119" ht="218.1" customHeight="1" outlineLevel="1" thickTop="1" thickBot="1" x14ac:dyDescent="0.45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370</v>
      </c>
      <c r="Y12" s="98" t="s">
        <v>1319</v>
      </c>
      <c r="Z12" s="68" t="s">
        <v>36</v>
      </c>
      <c r="AA12" s="69">
        <f t="shared" si="10"/>
        <v>2</v>
      </c>
      <c r="AB12" s="69">
        <f t="shared" si="11"/>
        <v>3</v>
      </c>
      <c r="AC12" s="74"/>
      <c r="AD12" s="225" t="s">
        <v>63</v>
      </c>
      <c r="AE12" s="74"/>
      <c r="AF12" s="74"/>
      <c r="AG12" s="74"/>
      <c r="AH12" s="131" t="s">
        <v>406</v>
      </c>
      <c r="AI12" s="390"/>
      <c r="AJ12" s="390"/>
      <c r="AK12" s="390"/>
      <c r="AL12" s="85">
        <v>2</v>
      </c>
      <c r="AM12" s="86">
        <v>1</v>
      </c>
      <c r="AN12" s="390"/>
      <c r="AO12" s="390"/>
      <c r="AP12" s="390"/>
      <c r="AQ12" s="155"/>
      <c r="AR12" s="228">
        <v>1</v>
      </c>
      <c r="AS12" s="74"/>
      <c r="AT12" s="36"/>
      <c r="AU12" s="283" t="s">
        <v>218</v>
      </c>
      <c r="AV12" s="114" t="s">
        <v>643</v>
      </c>
      <c r="AW12" s="68" t="s">
        <v>29</v>
      </c>
      <c r="AX12" s="69">
        <f t="shared" si="12"/>
        <v>1</v>
      </c>
      <c r="AY12" s="69">
        <f t="shared" si="13"/>
        <v>1</v>
      </c>
      <c r="BA12" s="22" t="s">
        <v>68</v>
      </c>
      <c r="BB12" s="232"/>
      <c r="BC12" s="119" t="s">
        <v>42</v>
      </c>
      <c r="BD12" s="73"/>
      <c r="BE12" s="23" t="s">
        <v>1313</v>
      </c>
      <c r="BF12" s="155"/>
      <c r="BG12" s="155"/>
      <c r="BH12" s="155"/>
      <c r="BI12" s="155"/>
      <c r="BJ12" s="155"/>
      <c r="BK12" s="84">
        <v>1</v>
      </c>
      <c r="BL12" s="155"/>
      <c r="BM12" s="155"/>
      <c r="BN12" s="155"/>
      <c r="BO12" s="76">
        <v>1</v>
      </c>
      <c r="BP12" s="77"/>
      <c r="BQ12" s="112"/>
      <c r="BR12" s="269" t="s">
        <v>206</v>
      </c>
      <c r="BS12" s="616" t="s">
        <v>1318</v>
      </c>
      <c r="BT12" s="81" t="s">
        <v>36</v>
      </c>
      <c r="BU12" s="148">
        <f t="shared" si="6"/>
        <v>1</v>
      </c>
      <c r="BV12" s="148">
        <f t="shared" si="7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" customHeight="1" outlineLevel="1" thickTop="1" thickBot="1" x14ac:dyDescent="0.35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370</v>
      </c>
      <c r="Y13" s="816" t="s">
        <v>2149</v>
      </c>
      <c r="Z13" s="68" t="s">
        <v>36</v>
      </c>
      <c r="AA13" s="69">
        <f t="shared" si="10"/>
        <v>0</v>
      </c>
      <c r="AB13" s="69">
        <f t="shared" si="11"/>
        <v>0</v>
      </c>
      <c r="AC13" s="99"/>
      <c r="AD13" s="124" t="s">
        <v>77</v>
      </c>
      <c r="AE13" s="939" t="s">
        <v>50</v>
      </c>
      <c r="AF13" s="99"/>
      <c r="AG13" s="99"/>
      <c r="AH13" s="131" t="s">
        <v>1245</v>
      </c>
      <c r="AI13" s="403"/>
      <c r="AJ13" s="403"/>
      <c r="AK13" s="403"/>
      <c r="AL13" s="403"/>
      <c r="AM13" s="403"/>
      <c r="AN13" s="403"/>
      <c r="AO13" s="403"/>
      <c r="AP13" s="403"/>
      <c r="AQ13" s="403"/>
      <c r="AR13" s="1326">
        <v>1</v>
      </c>
      <c r="AS13" s="99"/>
      <c r="AT13" s="36"/>
      <c r="AU13" s="283" t="s">
        <v>218</v>
      </c>
      <c r="AV13" s="80" t="s">
        <v>1317</v>
      </c>
      <c r="AW13" s="68" t="s">
        <v>29</v>
      </c>
      <c r="AX13" s="69">
        <f t="shared" si="12"/>
        <v>7</v>
      </c>
      <c r="AY13" s="69">
        <f t="shared" si="13"/>
        <v>9</v>
      </c>
      <c r="BA13" s="22" t="s">
        <v>68</v>
      </c>
      <c r="BB13" s="748" t="s">
        <v>803</v>
      </c>
      <c r="BC13" s="748"/>
      <c r="BD13" s="73"/>
      <c r="BE13" s="23" t="s">
        <v>804</v>
      </c>
      <c r="BF13" s="155"/>
      <c r="BG13" s="155"/>
      <c r="BH13" s="155"/>
      <c r="BI13" s="84">
        <v>1</v>
      </c>
      <c r="BJ13" s="155"/>
      <c r="BK13" s="155"/>
      <c r="BL13" s="84">
        <v>3</v>
      </c>
      <c r="BM13" s="155"/>
      <c r="BN13" s="86">
        <v>1</v>
      </c>
      <c r="BO13" s="76">
        <v>1</v>
      </c>
      <c r="BP13" s="673"/>
      <c r="BQ13" s="162"/>
      <c r="BR13" s="269" t="s">
        <v>206</v>
      </c>
      <c r="BS13" s="387" t="s">
        <v>1321</v>
      </c>
      <c r="BT13" s="68" t="s">
        <v>36</v>
      </c>
      <c r="BU13" s="69">
        <f t="shared" si="6"/>
        <v>0</v>
      </c>
      <c r="BV13" s="69">
        <f t="shared" si="7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thickTop="1" thickBot="1" x14ac:dyDescent="0.3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400" t="s">
        <v>370</v>
      </c>
      <c r="Y14" s="98" t="s">
        <v>1322</v>
      </c>
      <c r="Z14" s="102" t="s">
        <v>36</v>
      </c>
      <c r="AA14" s="69">
        <f t="shared" si="10"/>
        <v>0</v>
      </c>
      <c r="AB14" s="69">
        <f t="shared" si="11"/>
        <v>0</v>
      </c>
      <c r="AC14" s="1035"/>
      <c r="AD14" s="22" t="s">
        <v>45</v>
      </c>
      <c r="AE14" s="108"/>
      <c r="AF14" s="103"/>
      <c r="AG14" s="110" t="s">
        <v>13</v>
      </c>
      <c r="AH14" s="23" t="s">
        <v>57</v>
      </c>
      <c r="AR14" s="76">
        <v>1</v>
      </c>
      <c r="AS14" s="190"/>
      <c r="AT14" s="36"/>
      <c r="AU14" s="283" t="s">
        <v>218</v>
      </c>
      <c r="AV14" s="80" t="s">
        <v>1320</v>
      </c>
      <c r="AW14" s="102" t="s">
        <v>36</v>
      </c>
      <c r="AX14" s="69">
        <f t="shared" si="12"/>
        <v>0</v>
      </c>
      <c r="AY14" s="69">
        <f t="shared" si="13"/>
        <v>0</v>
      </c>
      <c r="AZ14" s="82"/>
      <c r="BA14" s="22" t="s">
        <v>68</v>
      </c>
      <c r="BB14" s="106"/>
      <c r="BC14" s="119" t="s">
        <v>42</v>
      </c>
      <c r="BD14" s="710"/>
      <c r="BE14" s="197" t="s">
        <v>757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206</v>
      </c>
      <c r="BS14" s="387" t="s">
        <v>1325</v>
      </c>
      <c r="BT14" s="102" t="s">
        <v>93</v>
      </c>
      <c r="BU14" s="69">
        <f t="shared" si="6"/>
        <v>2</v>
      </c>
      <c r="BV14" s="69">
        <f t="shared" si="7"/>
        <v>4</v>
      </c>
      <c r="BW14" s="82"/>
      <c r="BX14" s="118" t="s">
        <v>68</v>
      </c>
      <c r="BY14" s="74"/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 x14ac:dyDescent="0.3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400" t="s">
        <v>370</v>
      </c>
      <c r="Y15" s="98" t="s">
        <v>908</v>
      </c>
      <c r="Z15" s="102" t="s">
        <v>36</v>
      </c>
      <c r="AA15" s="69">
        <f t="shared" si="10"/>
        <v>0</v>
      </c>
      <c r="AB15" s="69">
        <f t="shared" si="11"/>
        <v>0</v>
      </c>
      <c r="AC15" s="677"/>
      <c r="AD15" s="22" t="s">
        <v>45</v>
      </c>
      <c r="AE15" s="1036"/>
      <c r="AF15" s="74"/>
      <c r="AG15" s="73"/>
      <c r="AH15" s="23" t="s">
        <v>57</v>
      </c>
      <c r="AR15" s="76">
        <v>1</v>
      </c>
      <c r="AS15" s="190"/>
      <c r="AT15" s="36"/>
      <c r="AU15" s="283" t="s">
        <v>218</v>
      </c>
      <c r="AV15" s="117" t="s">
        <v>1327</v>
      </c>
      <c r="AW15" s="68" t="s">
        <v>36</v>
      </c>
      <c r="AX15" s="69">
        <f t="shared" si="12"/>
        <v>4</v>
      </c>
      <c r="AY15" s="69">
        <f t="shared" si="13"/>
        <v>5</v>
      </c>
      <c r="AZ15" s="82"/>
      <c r="BA15" s="22" t="s">
        <v>68</v>
      </c>
      <c r="BB15" s="104"/>
      <c r="BC15" s="70"/>
      <c r="BD15" s="110" t="s">
        <v>13</v>
      </c>
      <c r="BE15" s="173" t="s">
        <v>707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206</v>
      </c>
      <c r="BS15" s="117" t="s">
        <v>1328</v>
      </c>
      <c r="BT15" s="102" t="s">
        <v>93</v>
      </c>
      <c r="BU15" s="69">
        <f t="shared" si="6"/>
        <v>0</v>
      </c>
      <c r="BV15" s="69">
        <f t="shared" si="7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59.5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400" t="s">
        <v>370</v>
      </c>
      <c r="Y16" s="114" t="s">
        <v>1329</v>
      </c>
      <c r="Z16" s="68" t="s">
        <v>36</v>
      </c>
      <c r="AA16" s="69">
        <f t="shared" si="10"/>
        <v>2</v>
      </c>
      <c r="AB16" s="69">
        <f t="shared" si="11"/>
        <v>4</v>
      </c>
      <c r="AC16" s="23"/>
      <c r="AD16" s="23" t="s">
        <v>68</v>
      </c>
      <c r="AE16" s="104"/>
      <c r="AF16" s="104"/>
      <c r="AG16" s="82"/>
      <c r="AH16" s="23" t="s">
        <v>1330</v>
      </c>
      <c r="AI16" s="155"/>
      <c r="AJ16" s="155"/>
      <c r="AK16" s="155"/>
      <c r="AL16" s="155"/>
      <c r="AM16" s="155"/>
      <c r="AN16" s="155"/>
      <c r="AO16" s="84">
        <v>1</v>
      </c>
      <c r="AP16" s="155"/>
      <c r="AQ16" s="86">
        <v>1</v>
      </c>
      <c r="AR16" s="76">
        <v>1</v>
      </c>
      <c r="AS16" s="77"/>
      <c r="AT16" s="36"/>
      <c r="AU16" s="283" t="s">
        <v>218</v>
      </c>
      <c r="AV16" s="80" t="s">
        <v>219</v>
      </c>
      <c r="AW16" s="68" t="s">
        <v>36</v>
      </c>
      <c r="AX16" s="69">
        <f t="shared" si="12"/>
        <v>0</v>
      </c>
      <c r="AY16" s="69">
        <f t="shared" si="13"/>
        <v>0</v>
      </c>
      <c r="AZ16" s="74"/>
      <c r="BA16" s="22" t="s">
        <v>63</v>
      </c>
      <c r="BB16" s="99"/>
      <c r="BC16" s="74"/>
      <c r="BD16" s="74"/>
      <c r="BE16" s="23" t="s">
        <v>220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241"/>
      <c r="BQ16" s="162"/>
      <c r="BR16" s="269" t="s">
        <v>206</v>
      </c>
      <c r="BS16" s="117" t="s">
        <v>1331</v>
      </c>
      <c r="BT16" s="68" t="s">
        <v>93</v>
      </c>
      <c r="BU16" s="69">
        <f t="shared" si="6"/>
        <v>0</v>
      </c>
      <c r="BV16" s="69">
        <f t="shared" si="7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2" customHeight="1" outlineLevel="1" thickTop="1" thickBot="1" x14ac:dyDescent="0.3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400" t="s">
        <v>370</v>
      </c>
      <c r="Y17" s="404" t="s">
        <v>1332</v>
      </c>
      <c r="Z17" s="102" t="s">
        <v>36</v>
      </c>
      <c r="AA17" s="69">
        <f t="shared" si="10"/>
        <v>0</v>
      </c>
      <c r="AB17" s="69">
        <f t="shared" si="11"/>
        <v>0</v>
      </c>
      <c r="AC17" s="677"/>
      <c r="AD17" s="22" t="s">
        <v>45</v>
      </c>
      <c r="AE17" s="446"/>
      <c r="AF17" s="74"/>
      <c r="AG17" s="73"/>
      <c r="AH17" s="23" t="s">
        <v>57</v>
      </c>
      <c r="AR17" s="76">
        <v>1</v>
      </c>
      <c r="AS17" s="673"/>
      <c r="AT17" s="36"/>
      <c r="AU17" s="97" t="s">
        <v>52</v>
      </c>
      <c r="AV17" s="114" t="s">
        <v>307</v>
      </c>
      <c r="AW17" s="68" t="s">
        <v>36</v>
      </c>
      <c r="AX17" s="69">
        <f t="shared" si="12"/>
        <v>5</v>
      </c>
      <c r="AY17" s="69">
        <f t="shared" si="13"/>
        <v>5</v>
      </c>
      <c r="AZ17" s="82"/>
      <c r="BA17" s="22" t="s">
        <v>233</v>
      </c>
      <c r="BB17" s="105"/>
      <c r="BC17" s="72" t="s">
        <v>42</v>
      </c>
      <c r="BD17" s="187"/>
      <c r="BE17" s="23" t="s">
        <v>283</v>
      </c>
      <c r="BF17" s="84">
        <v>2</v>
      </c>
      <c r="BG17" s="160"/>
      <c r="BH17" s="103"/>
      <c r="BI17" s="160"/>
      <c r="BJ17" s="160"/>
      <c r="BK17" s="160"/>
      <c r="BL17" s="84">
        <v>2</v>
      </c>
      <c r="BM17" s="160"/>
      <c r="BN17" s="160"/>
      <c r="BO17" s="76">
        <v>1</v>
      </c>
      <c r="BP17" s="77"/>
      <c r="BQ17" s="47"/>
      <c r="BR17" s="269" t="s">
        <v>206</v>
      </c>
      <c r="BS17" s="117" t="s">
        <v>1333</v>
      </c>
      <c r="BT17" s="102" t="s">
        <v>93</v>
      </c>
      <c r="BU17" s="69">
        <f t="shared" si="6"/>
        <v>0</v>
      </c>
      <c r="BV17" s="69">
        <f t="shared" si="7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2" customHeight="1" outlineLevel="1" thickTop="1" thickBot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36"/>
      <c r="Y18" s="108"/>
      <c r="Z18" s="108"/>
      <c r="AA18" s="635"/>
      <c r="AB18" s="635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36"/>
      <c r="AU18" s="97" t="s">
        <v>52</v>
      </c>
      <c r="AV18" s="353" t="s">
        <v>1334</v>
      </c>
      <c r="AW18" s="102" t="s">
        <v>36</v>
      </c>
      <c r="AX18" s="69">
        <f t="shared" si="12"/>
        <v>0</v>
      </c>
      <c r="AY18" s="69">
        <f t="shared" si="13"/>
        <v>0</v>
      </c>
      <c r="AZ18" s="354"/>
      <c r="BA18" s="22" t="s">
        <v>63</v>
      </c>
      <c r="BB18" s="354"/>
      <c r="BC18" s="72" t="s">
        <v>42</v>
      </c>
      <c r="BD18" s="354"/>
      <c r="BE18" s="355" t="s">
        <v>292</v>
      </c>
      <c r="BF18" s="356"/>
      <c r="BG18" s="356"/>
      <c r="BH18" s="356"/>
      <c r="BI18" s="356"/>
      <c r="BJ18" s="356"/>
      <c r="BK18" s="356"/>
      <c r="BL18" s="356"/>
      <c r="BM18" s="356"/>
      <c r="BN18" s="356"/>
      <c r="BO18" s="357">
        <v>1</v>
      </c>
      <c r="BP18" s="74"/>
      <c r="BQ18" s="112"/>
      <c r="BR18" s="269" t="s">
        <v>206</v>
      </c>
      <c r="BS18" s="116" t="s">
        <v>1335</v>
      </c>
      <c r="BT18" s="102" t="s">
        <v>93</v>
      </c>
      <c r="BU18" s="69">
        <f t="shared" si="6"/>
        <v>2</v>
      </c>
      <c r="BV18" s="69">
        <f t="shared" si="7"/>
        <v>4</v>
      </c>
      <c r="BW18" s="82"/>
      <c r="BX18" s="22" t="s">
        <v>68</v>
      </c>
      <c r="BY18" s="1200" t="s">
        <v>2150</v>
      </c>
      <c r="BZ18" s="22"/>
      <c r="CA18" s="23"/>
      <c r="CB18" s="23" t="s">
        <v>929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01" customHeight="1" outlineLevel="1" thickTop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36"/>
      <c r="AU19" s="1913" t="s">
        <v>2151</v>
      </c>
      <c r="AV19" s="1786"/>
      <c r="AW19" s="1786"/>
      <c r="AX19" s="1786"/>
      <c r="AY19" s="1786"/>
      <c r="AZ19" s="1786"/>
      <c r="BA19" s="1786"/>
      <c r="BB19" s="1786"/>
      <c r="BC19" s="1786"/>
      <c r="BD19" s="1786"/>
      <c r="BE19" s="1786"/>
      <c r="BF19" s="1786"/>
      <c r="BG19" s="1786"/>
      <c r="BH19" s="1786"/>
      <c r="BI19" s="1786"/>
      <c r="BJ19" s="1786"/>
      <c r="BK19" s="1786"/>
      <c r="BL19" s="1786"/>
      <c r="BM19" s="1786"/>
      <c r="BN19" s="1786"/>
      <c r="BO19" s="1786"/>
      <c r="BP19" s="1914"/>
      <c r="BQ19" s="112"/>
      <c r="BR19" s="269" t="s">
        <v>206</v>
      </c>
      <c r="BS19" s="116" t="s">
        <v>1336</v>
      </c>
      <c r="BT19" s="102" t="s">
        <v>93</v>
      </c>
      <c r="BU19" s="69">
        <f t="shared" si="6"/>
        <v>0</v>
      </c>
      <c r="BV19" s="69">
        <f t="shared" si="7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91.4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108"/>
      <c r="AV20" s="108"/>
      <c r="AW20" s="108"/>
      <c r="AX20" s="108"/>
      <c r="AY20" s="108"/>
      <c r="AZ20" s="108"/>
      <c r="BA20" s="764"/>
      <c r="BB20" s="108"/>
      <c r="BC20" s="108"/>
      <c r="BD20" s="108"/>
      <c r="BE20" s="1037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Q20" s="112"/>
      <c r="BR20" s="269" t="s">
        <v>206</v>
      </c>
      <c r="BS20" s="116" t="s">
        <v>1337</v>
      </c>
      <c r="BT20" s="102" t="s">
        <v>93</v>
      </c>
      <c r="BU20" s="69">
        <f t="shared" si="6"/>
        <v>0</v>
      </c>
      <c r="BV20" s="69">
        <f t="shared" si="7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13.6" customHeight="1" outlineLevel="1" thickBot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12"/>
      <c r="BR21" s="269" t="s">
        <v>206</v>
      </c>
      <c r="BS21" s="116" t="s">
        <v>1339</v>
      </c>
      <c r="BT21" s="102" t="s">
        <v>93</v>
      </c>
      <c r="BU21" s="69">
        <f t="shared" si="6"/>
        <v>0</v>
      </c>
      <c r="BV21" s="69">
        <f t="shared" si="7"/>
        <v>0</v>
      </c>
      <c r="BW21" s="82"/>
      <c r="BX21" s="22" t="s">
        <v>68</v>
      </c>
      <c r="BY21" s="799"/>
      <c r="BZ21" s="72" t="s">
        <v>42</v>
      </c>
      <c r="CA21" s="23"/>
      <c r="CB21" s="23" t="s">
        <v>936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92" customHeight="1" outlineLevel="1" thickTop="1" thickBot="1" x14ac:dyDescent="0.3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62"/>
      <c r="AW22" s="62"/>
      <c r="AX22" s="62"/>
      <c r="AY22" s="62"/>
      <c r="AZ22" s="62"/>
      <c r="BA22" s="62"/>
      <c r="BB22" s="62"/>
      <c r="BC22" s="62"/>
      <c r="BD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112"/>
      <c r="BR22" s="364" t="s">
        <v>318</v>
      </c>
      <c r="BS22" s="736" t="s">
        <v>2152</v>
      </c>
      <c r="BT22" s="68" t="s">
        <v>93</v>
      </c>
      <c r="BU22" s="69">
        <f t="shared" si="6"/>
        <v>4</v>
      </c>
      <c r="BV22" s="69">
        <f t="shared" si="7"/>
        <v>6</v>
      </c>
      <c r="BW22" s="103"/>
      <c r="BX22" s="23" t="s">
        <v>68</v>
      </c>
      <c r="BY22" s="74"/>
      <c r="BZ22" s="72" t="s">
        <v>42</v>
      </c>
      <c r="CA22" s="172"/>
      <c r="CB22" s="23" t="s">
        <v>775</v>
      </c>
      <c r="CC22" s="302"/>
      <c r="CD22" s="83"/>
      <c r="CE22" s="83"/>
      <c r="CF22" s="83"/>
      <c r="CG22" s="83"/>
      <c r="CH22" s="84">
        <v>2</v>
      </c>
      <c r="CI22" s="83"/>
      <c r="CJ22" s="184">
        <v>1</v>
      </c>
      <c r="CK22" s="86">
        <v>1</v>
      </c>
      <c r="CL22" s="156">
        <v>1</v>
      </c>
      <c r="CM22" s="107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163.19999999999999" customHeight="1" outlineLevel="1" thickTop="1" x14ac:dyDescent="0.25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6"/>
        <v>0.5</v>
      </c>
      <c r="BV23" s="69">
        <f t="shared" si="7"/>
        <v>0.5</v>
      </c>
      <c r="BW23" s="131"/>
      <c r="BX23" s="22" t="s">
        <v>63</v>
      </c>
      <c r="BY23" s="74"/>
      <c r="BZ23" s="131"/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399999999999999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399999999999999" outlineLevel="1" x14ac:dyDescent="0.25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 x14ac:dyDescent="0.2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08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399999999999999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08"/>
      <c r="AV33" s="108"/>
      <c r="AW33" s="108"/>
      <c r="AX33" s="635"/>
      <c r="AY33" s="635"/>
      <c r="AZ33" s="108"/>
      <c r="BA33" s="764"/>
      <c r="BB33" s="108"/>
      <c r="BC33" s="108"/>
      <c r="BD33" s="108"/>
      <c r="BE33" s="1037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 x14ac:dyDescent="0.3">
      <c r="A39" s="38" t="s">
        <v>30</v>
      </c>
      <c r="B39" s="1038" t="s">
        <v>235</v>
      </c>
      <c r="C39" s="535" t="s">
        <v>29</v>
      </c>
      <c r="D39" s="41">
        <f t="shared" ref="D39:D46" si="14">0.5*(L39+M39+N39)+O39+Q39+2*(R39+S39)</f>
        <v>0</v>
      </c>
      <c r="E39" s="536">
        <f t="shared" ref="E39:E46" si="15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SUMIFS(L49:L65,C49:C65,C39)</f>
        <v>0</v>
      </c>
      <c r="M39" s="44">
        <f>SUMIFS(M49:M65,C49:C65,C39)</f>
        <v>0</v>
      </c>
      <c r="N39" s="44">
        <f>SUMIFS(N49:N65,C49:C65,C39)</f>
        <v>0</v>
      </c>
      <c r="O39" s="44">
        <f>SUMIFS(O49:O65,C49:C65,C39)</f>
        <v>0</v>
      </c>
      <c r="P39" s="44">
        <f>SUMIFS(P49:P65,C49:C65,C39)</f>
        <v>0</v>
      </c>
      <c r="Q39" s="44">
        <f>SUMIFS(Q49:Q65,C49:C65,C39)</f>
        <v>0</v>
      </c>
      <c r="R39" s="44">
        <f>SUMIFS(R49:R65,C49:C65,C39)</f>
        <v>0</v>
      </c>
      <c r="S39" s="44">
        <f>SUMIFS(S49:S65,C49:C65,C39)</f>
        <v>0</v>
      </c>
      <c r="T39" s="44">
        <f>SUMIFS(T49:T65,C49:C65,C39)</f>
        <v>0</v>
      </c>
      <c r="U39" s="45"/>
      <c r="V39" s="46">
        <f>SUM(U41:U64)</f>
        <v>10</v>
      </c>
      <c r="W39" s="112"/>
      <c r="X39" s="38" t="s">
        <v>143</v>
      </c>
      <c r="Y39" s="1039" t="s">
        <v>1341</v>
      </c>
      <c r="Z39" s="535" t="s">
        <v>29</v>
      </c>
      <c r="AA39" s="41">
        <f>0.5*(AI39+AJ39+AK39)+AL39+AN39+2*(AO39+AP39)</f>
        <v>0</v>
      </c>
      <c r="AB39" s="536">
        <f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SUMIFS(AI48:AI65,Z48:Z65,Z39)</f>
        <v>0</v>
      </c>
      <c r="AJ39" s="44">
        <f>SUMIFS(AJ48:AJ65,Z48:Z65,Z39)</f>
        <v>0</v>
      </c>
      <c r="AK39" s="44">
        <f>SUMIFS(AK48:AK65,Z48:Z65,Z39)</f>
        <v>0</v>
      </c>
      <c r="AL39" s="44">
        <f>SUMIFS(AL48:AL65,Z48:Z65,Z39)</f>
        <v>0</v>
      </c>
      <c r="AM39" s="44">
        <f>SUMIFS(AM48:AM65,Z48:Z65,Z39)</f>
        <v>0</v>
      </c>
      <c r="AN39" s="44">
        <f>SUMIFS(AN48:AN65,Z48:Z65,Z39)</f>
        <v>0</v>
      </c>
      <c r="AO39" s="44">
        <f>SUMIFS(AO48:AO65,Z48:Z65,Z39)</f>
        <v>0</v>
      </c>
      <c r="AP39" s="44">
        <f>SUMIFS(AP48:AP65,Z48:Z65,Z39)</f>
        <v>0</v>
      </c>
      <c r="AQ39" s="44">
        <f>SUMIFS(AQ48:AQ65,Z48:Z65,Z39)</f>
        <v>0</v>
      </c>
      <c r="AR39" s="45"/>
      <c r="AS39" s="46">
        <f>SUM(AR42:AR64)</f>
        <v>4</v>
      </c>
      <c r="AT39" s="112"/>
      <c r="AU39" s="38" t="s">
        <v>30</v>
      </c>
      <c r="AV39" s="1039" t="s">
        <v>1342</v>
      </c>
      <c r="AW39" s="535" t="s">
        <v>29</v>
      </c>
      <c r="AX39" s="41">
        <f t="shared" ref="AX39:AX57" si="16">0.5*(BF39+BG39+BH39)+BI39+BK39+2*(BL39+BM39)</f>
        <v>7.5</v>
      </c>
      <c r="AY39" s="536">
        <f t="shared" ref="AY39:AY57" si="17">BF39*0.5+BG39*0.5+BH39*0.5+BI39+BJ39+BK39+2*(BL39+BM39+BN39)</f>
        <v>9.5</v>
      </c>
      <c r="AZ39" s="43"/>
      <c r="BA39" s="43"/>
      <c r="BB39" s="43"/>
      <c r="BC39" s="43"/>
      <c r="BD39" s="43"/>
      <c r="BE39" s="39"/>
      <c r="BF39" s="44">
        <f>SUMIFS(BF41:BF65,AW41:AW65,AW39)</f>
        <v>1</v>
      </c>
      <c r="BG39" s="44">
        <f>SUMIFS(BG41:BG65,AW41:AW65,AW39)</f>
        <v>6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17</v>
      </c>
      <c r="BQ39" s="32"/>
      <c r="BR39" s="38" t="s">
        <v>143</v>
      </c>
      <c r="BS39" s="39"/>
      <c r="BT39" s="535" t="s">
        <v>29</v>
      </c>
      <c r="BU39" s="41">
        <f t="shared" ref="BU39:BU40" si="18">0.5*(CC39+CD39+CE39)+CF39+CH39+2*(CI39+CJ39)</f>
        <v>5.5</v>
      </c>
      <c r="BV39" s="536">
        <f t="shared" ref="BV39:BV40" si="19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SUMIFS(CC44:CC65,BT44:BT65,BT39)</f>
        <v>5</v>
      </c>
      <c r="CD39" s="44">
        <f>SUMIFS(CD44:CD65,BT44:BT65,BT39)</f>
        <v>0</v>
      </c>
      <c r="CE39" s="44">
        <f>SUMIFS(CE44:CE65,BT44:BT65,BT39)</f>
        <v>0</v>
      </c>
      <c r="CF39" s="44">
        <f>SUMIFS(CF44:CF65,BT44:BT65,BT39)</f>
        <v>1</v>
      </c>
      <c r="CG39" s="44">
        <f>SUMIFS(CG44:CG65,BT44:BT65,BT39)</f>
        <v>0</v>
      </c>
      <c r="CH39" s="44">
        <f>SUMIFS(CH44:CH65,BT44:BT65,BT39)</f>
        <v>2</v>
      </c>
      <c r="CI39" s="44">
        <f>SUMIFS(CI44:CI65,BT44:BT65,BT39)</f>
        <v>0</v>
      </c>
      <c r="CJ39" s="44">
        <f>SUMIFS(CJ44:CJ65,BT44:BT65,BT39)</f>
        <v>0</v>
      </c>
      <c r="CK39" s="44">
        <f>SUMIFS(CK44:CK65,BT44:BT65,BT39)</f>
        <v>2</v>
      </c>
      <c r="CL39" s="45"/>
      <c r="CM39" s="46">
        <f>SUM(CL41:CL50)</f>
        <v>10</v>
      </c>
      <c r="CN39" s="112"/>
      <c r="CO39" s="38" t="s">
        <v>1933</v>
      </c>
      <c r="CP39" s="39" t="s">
        <v>815</v>
      </c>
      <c r="CQ39" s="535" t="s">
        <v>29</v>
      </c>
      <c r="CR39" s="41">
        <f t="shared" ref="CR39:CR49" si="20">0.5*(CZ39+DA39+DB39)+DC39+DE39+2*(DF39+DG39)</f>
        <v>6</v>
      </c>
      <c r="CS39" s="536">
        <f t="shared" ref="CS39:CS49" si="21">CZ39*0.5+DA39*0.5+DB39*0.5+DC39+DD39+DE39+2*(DF39+DG39+DH39)</f>
        <v>6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3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10</v>
      </c>
    </row>
    <row r="40" spans="1:114" ht="25.2" thickBot="1" x14ac:dyDescent="0.35">
      <c r="A40" s="38" t="s">
        <v>37</v>
      </c>
      <c r="B40" s="1040"/>
      <c r="C40" s="535" t="s">
        <v>36</v>
      </c>
      <c r="D40" s="41">
        <f t="shared" si="14"/>
        <v>0</v>
      </c>
      <c r="E40" s="536">
        <f t="shared" si="15"/>
        <v>0</v>
      </c>
      <c r="F40" s="39"/>
      <c r="G40" s="39"/>
      <c r="H40" s="39"/>
      <c r="I40" s="39"/>
      <c r="J40" s="39"/>
      <c r="K40" s="39"/>
      <c r="L40" s="44">
        <f>SUMIFS(L49:L65,C49:C65,C40)</f>
        <v>0</v>
      </c>
      <c r="M40" s="44">
        <f>SUMIFS(M49:M65,C49:C65,C40)</f>
        <v>0</v>
      </c>
      <c r="N40" s="44">
        <f>SUMIFS(N49:N65,C49:C65,C40)</f>
        <v>0</v>
      </c>
      <c r="O40" s="44">
        <f>SUMIFS(O49:O65,C49:C65,C40)</f>
        <v>0</v>
      </c>
      <c r="P40" s="44">
        <f>SUMIFS(P49:P65,C49:C65,C40)</f>
        <v>0</v>
      </c>
      <c r="Q40" s="44">
        <f>SUMIFS(Q49:Q65,C49:C65,C40)</f>
        <v>0</v>
      </c>
      <c r="R40" s="44">
        <f>SUMIFS(R49:R65,C49:C65,C40)</f>
        <v>0</v>
      </c>
      <c r="S40" s="44">
        <f>SUMIFS(S49:S65,C49:C65,C40)</f>
        <v>0</v>
      </c>
      <c r="T40" s="44">
        <f>SUMIFS(T49:T65,C49:C65,C40)</f>
        <v>0</v>
      </c>
      <c r="U40" s="45"/>
      <c r="V40" s="46"/>
      <c r="W40" s="112"/>
      <c r="X40" s="38" t="s">
        <v>2153</v>
      </c>
      <c r="Y40" s="1041"/>
      <c r="Z40" s="535" t="s">
        <v>36</v>
      </c>
      <c r="AA40" s="41">
        <f>0.5*(AI40+AJ40+AK40)+AL40+AN40+2*(AO40+AP40)</f>
        <v>0</v>
      </c>
      <c r="AB40" s="536">
        <f>AI40*0.5+AJ40*0.5+AK40*0.5+AL40+AM40+AN40+2*(AO40+AP40+AQ40)</f>
        <v>0</v>
      </c>
      <c r="AC40" s="39"/>
      <c r="AD40" s="39"/>
      <c r="AE40" s="39"/>
      <c r="AF40" s="39"/>
      <c r="AG40" s="39"/>
      <c r="AH40" s="39"/>
      <c r="AI40" s="44">
        <f>SUMIFS(AI48:AI65,Z48:Z65,Z40)</f>
        <v>0</v>
      </c>
      <c r="AJ40" s="44">
        <f>SUMIFS(AJ48:AJ65,Z48:Z65,Z40)</f>
        <v>0</v>
      </c>
      <c r="AK40" s="44">
        <f>SUMIFS(AK48:AK65,Z48:Z65,Z40)</f>
        <v>0</v>
      </c>
      <c r="AL40" s="44">
        <f>SUMIFS(AL48:AL65,Z48:Z65,Z40)</f>
        <v>0</v>
      </c>
      <c r="AM40" s="44">
        <f>SUMIFS(AM48:AM65,Z48:Z65,Z40)</f>
        <v>0</v>
      </c>
      <c r="AN40" s="44">
        <f>SUMIFS(AN48:AN65,Z48:Z65,Z40)</f>
        <v>0</v>
      </c>
      <c r="AO40" s="44">
        <f>SUMIFS(AO48:AO65,Z48:Z65,Z40)</f>
        <v>0</v>
      </c>
      <c r="AP40" s="44">
        <f>SUMIFS(AP48:AP65,Z48:Z65,Z40)</f>
        <v>0</v>
      </c>
      <c r="AQ40" s="44">
        <f>SUMIFS(AQ48:AQ65,Z48:Z65,Z40)</f>
        <v>0</v>
      </c>
      <c r="AR40" s="45"/>
      <c r="AS40" s="46"/>
      <c r="AT40" s="112"/>
      <c r="AU40" s="38" t="s">
        <v>37</v>
      </c>
      <c r="AV40" s="1041"/>
      <c r="AW40" s="535" t="s">
        <v>36</v>
      </c>
      <c r="AX40" s="41">
        <f t="shared" si="16"/>
        <v>0</v>
      </c>
      <c r="AY40" s="536">
        <f t="shared" si="17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153</v>
      </c>
      <c r="BS40" s="39"/>
      <c r="BT40" s="535" t="s">
        <v>36</v>
      </c>
      <c r="BU40" s="41">
        <f t="shared" si="18"/>
        <v>14.5</v>
      </c>
      <c r="BV40" s="536">
        <f t="shared" si="19"/>
        <v>18.5</v>
      </c>
      <c r="BW40" s="39"/>
      <c r="BX40" s="451"/>
      <c r="BY40" s="39"/>
      <c r="BZ40" s="39"/>
      <c r="CA40" s="39"/>
      <c r="CB40" s="451"/>
      <c r="CC40" s="44">
        <f>SUMIFS(CC44:CC65,BT44:BT65,BT40)</f>
        <v>1</v>
      </c>
      <c r="CD40" s="44">
        <f>SUMIFS(CD44:CD65,BT44:BT65,BT40)</f>
        <v>1</v>
      </c>
      <c r="CE40" s="44">
        <f>SUMIFS(CE44:CE65,BT44:BT65,BT40)</f>
        <v>1</v>
      </c>
      <c r="CF40" s="44">
        <f>SUMIFS(CF44:CF65,BT44:BT65,BT40)</f>
        <v>1</v>
      </c>
      <c r="CG40" s="44">
        <f>SUMIFS(CG44:CG65,BT44:BT65,BT40)</f>
        <v>0</v>
      </c>
      <c r="CH40" s="44">
        <f>SUMIFS(CH44:CH65,BT44:BT65,BT40)</f>
        <v>10</v>
      </c>
      <c r="CI40" s="44">
        <f>SUMIFS(CI44:CI65,BT44:BT65,BT40)</f>
        <v>1</v>
      </c>
      <c r="CJ40" s="44">
        <f>SUMIFS(CJ44:CJ65,BT44:BT65,BT40)</f>
        <v>0</v>
      </c>
      <c r="CK40" s="44">
        <f>SUMIFS(CK44:CK65,BT44:BT65,BT40)</f>
        <v>2</v>
      </c>
      <c r="CL40" s="45"/>
      <c r="CM40" s="46"/>
      <c r="CN40" s="112"/>
      <c r="CO40" s="38" t="s">
        <v>154</v>
      </c>
      <c r="CP40" s="39"/>
      <c r="CQ40" s="535" t="s">
        <v>36</v>
      </c>
      <c r="CR40" s="41">
        <f t="shared" si="20"/>
        <v>13.5</v>
      </c>
      <c r="CS40" s="536">
        <f t="shared" si="21"/>
        <v>17.5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6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thickTop="1" thickBot="1" x14ac:dyDescent="0.45">
      <c r="A41" s="97" t="s">
        <v>52</v>
      </c>
      <c r="B41" s="114" t="s">
        <v>352</v>
      </c>
      <c r="C41" s="102" t="s">
        <v>29</v>
      </c>
      <c r="D41" s="69">
        <f t="shared" si="14"/>
        <v>6</v>
      </c>
      <c r="E41" s="69">
        <f t="shared" si="15"/>
        <v>6</v>
      </c>
      <c r="F41" s="22"/>
      <c r="G41" s="22" t="s">
        <v>63</v>
      </c>
      <c r="H41" s="383"/>
      <c r="I41" s="72" t="s">
        <v>42</v>
      </c>
      <c r="J41" s="248"/>
      <c r="K41" s="173" t="s">
        <v>353</v>
      </c>
      <c r="L41" s="155"/>
      <c r="M41" s="155"/>
      <c r="N41" s="302"/>
      <c r="O41" s="384">
        <v>1</v>
      </c>
      <c r="P41" s="385"/>
      <c r="Q41" s="384">
        <v>1</v>
      </c>
      <c r="R41" s="384">
        <v>1</v>
      </c>
      <c r="S41" s="384">
        <v>1</v>
      </c>
      <c r="T41" s="155"/>
      <c r="U41" s="76">
        <v>1</v>
      </c>
      <c r="V41" s="77"/>
      <c r="W41" s="62"/>
      <c r="X41" s="137" t="s">
        <v>86</v>
      </c>
      <c r="Y41" s="138" t="s">
        <v>1994</v>
      </c>
      <c r="Z41" s="102" t="s">
        <v>29</v>
      </c>
      <c r="AA41" s="69">
        <f>0.5*(AI41+AJ41+AK41)+AL41+AN41+2*(AO41+AP41)</f>
        <v>1</v>
      </c>
      <c r="AB41" s="69">
        <f>AI41*0.5+AJ41*0.5+AK41*0.5+AL41+AM41+AN41+2*(AO41+AP41+AQ41)</f>
        <v>1</v>
      </c>
      <c r="AC41" s="131"/>
      <c r="AD41" s="22" t="s">
        <v>63</v>
      </c>
      <c r="AE41" s="139"/>
      <c r="AF41" s="131"/>
      <c r="AG41" s="131"/>
      <c r="AH41" s="140" t="s">
        <v>3</v>
      </c>
      <c r="AI41" s="141">
        <v>2</v>
      </c>
      <c r="AJ41" s="131"/>
      <c r="AK41" s="131"/>
      <c r="AL41" s="131"/>
      <c r="AM41" s="131"/>
      <c r="AN41" s="131"/>
      <c r="AO41" s="131"/>
      <c r="AP41" s="131"/>
      <c r="AQ41" s="131"/>
      <c r="AR41" s="76">
        <v>1</v>
      </c>
      <c r="AS41" s="1351" t="s">
        <v>2154</v>
      </c>
      <c r="AT41" s="112"/>
      <c r="AU41" s="269" t="s">
        <v>206</v>
      </c>
      <c r="AV41" s="80" t="s">
        <v>1344</v>
      </c>
      <c r="AW41" s="68" t="s">
        <v>29</v>
      </c>
      <c r="AX41" s="69">
        <f t="shared" si="16"/>
        <v>2</v>
      </c>
      <c r="AY41" s="69">
        <f t="shared" si="17"/>
        <v>3</v>
      </c>
      <c r="AZ41" s="82"/>
      <c r="BA41" s="23" t="s">
        <v>45</v>
      </c>
      <c r="BB41" s="106"/>
      <c r="BC41" s="119" t="s">
        <v>42</v>
      </c>
      <c r="BD41" s="187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270" t="s">
        <v>208</v>
      </c>
      <c r="BS41" s="816" t="s">
        <v>2155</v>
      </c>
      <c r="BT41" s="102" t="s">
        <v>29</v>
      </c>
      <c r="BU41" s="102">
        <f t="shared" ref="BU41:BU55" si="22">0.5*(CC41+CD41+CE41)+CF41+CH41+2*(CI41+CJ41)</f>
        <v>0.5</v>
      </c>
      <c r="BV41" s="102">
        <f t="shared" ref="BV41:BV55" si="23">CC41*0.5+CD41*0.5+CE41*0.5+CF41+CG41+CH41+2*(CI41+CJ41+CK41)</f>
        <v>2.5</v>
      </c>
      <c r="BW41" s="99"/>
      <c r="BX41" s="124" t="s">
        <v>77</v>
      </c>
      <c r="BY41" s="939" t="s">
        <v>50</v>
      </c>
      <c r="BZ41" s="99"/>
      <c r="CA41" s="99"/>
      <c r="CB41" s="131" t="s">
        <v>2156</v>
      </c>
      <c r="CC41" s="128">
        <v>1</v>
      </c>
      <c r="CD41" s="99"/>
      <c r="CE41" s="99"/>
      <c r="CF41" s="99"/>
      <c r="CG41" s="99"/>
      <c r="CH41" s="99"/>
      <c r="CI41" s="99"/>
      <c r="CJ41" s="1327"/>
      <c r="CK41" s="86">
        <v>1</v>
      </c>
      <c r="CL41" s="156">
        <v>1</v>
      </c>
      <c r="CM41" s="99"/>
      <c r="CN41" s="112"/>
      <c r="CO41" s="97" t="s">
        <v>52</v>
      </c>
      <c r="CP41" s="98" t="s">
        <v>163</v>
      </c>
      <c r="CQ41" s="102" t="s">
        <v>29</v>
      </c>
      <c r="CR41" s="69">
        <f t="shared" si="20"/>
        <v>4</v>
      </c>
      <c r="CS41" s="69">
        <f t="shared" si="21"/>
        <v>4</v>
      </c>
      <c r="CT41" s="99"/>
      <c r="CU41" s="22" t="s">
        <v>54</v>
      </c>
      <c r="CV41" s="225"/>
      <c r="CW41" s="99"/>
      <c r="CX41" s="99"/>
      <c r="CY41" s="225" t="s">
        <v>278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thickTop="1" thickBot="1" x14ac:dyDescent="0.35">
      <c r="A42" s="97" t="s">
        <v>52</v>
      </c>
      <c r="B42" s="80" t="s">
        <v>1346</v>
      </c>
      <c r="C42" s="68" t="s">
        <v>29</v>
      </c>
      <c r="D42" s="69">
        <f t="shared" si="14"/>
        <v>2</v>
      </c>
      <c r="E42" s="69">
        <f t="shared" si="15"/>
        <v>4</v>
      </c>
      <c r="F42" s="22"/>
      <c r="G42" s="22" t="s">
        <v>68</v>
      </c>
      <c r="H42" s="104"/>
      <c r="I42" s="72" t="s">
        <v>42</v>
      </c>
      <c r="J42" s="172"/>
      <c r="K42" s="23" t="s">
        <v>835</v>
      </c>
      <c r="L42" s="302"/>
      <c r="M42" s="302"/>
      <c r="N42" s="302"/>
      <c r="O42" s="302"/>
      <c r="P42" s="302"/>
      <c r="Q42" s="240">
        <v>2</v>
      </c>
      <c r="R42" s="302"/>
      <c r="S42" s="301"/>
      <c r="T42" s="86">
        <v>1</v>
      </c>
      <c r="U42" s="76">
        <v>1</v>
      </c>
      <c r="V42" s="715"/>
      <c r="W42" s="62"/>
      <c r="X42" s="137" t="s">
        <v>86</v>
      </c>
      <c r="Y42" s="138" t="s">
        <v>2157</v>
      </c>
      <c r="Z42" s="102" t="s">
        <v>29</v>
      </c>
      <c r="AA42" s="69">
        <f>0.5*(AI42+AJ42+AK42)+AL42+AN42+2*(AO42+AP42)</f>
        <v>1</v>
      </c>
      <c r="AB42" s="69">
        <f>AI42*0.5+AJ42*0.5+AK42*0.5+AL42+AM42+AN42+2*(AO42+AP42+AQ42)</f>
        <v>1</v>
      </c>
      <c r="AC42" s="74"/>
      <c r="AD42" s="22" t="s">
        <v>88</v>
      </c>
      <c r="AE42" s="139" t="s">
        <v>89</v>
      </c>
      <c r="AF42" s="131"/>
      <c r="AG42" s="131"/>
      <c r="AH42" s="140" t="s">
        <v>3</v>
      </c>
      <c r="AI42" s="141">
        <v>2</v>
      </c>
      <c r="AJ42" s="131"/>
      <c r="AK42" s="131"/>
      <c r="AL42" s="131"/>
      <c r="AM42" s="131"/>
      <c r="AN42" s="131"/>
      <c r="AO42" s="131"/>
      <c r="AP42" s="131"/>
      <c r="AQ42" s="131"/>
      <c r="AR42" s="142">
        <v>1</v>
      </c>
      <c r="AS42" s="68"/>
      <c r="AT42" s="112"/>
      <c r="AU42" s="269" t="s">
        <v>206</v>
      </c>
      <c r="AV42" s="353" t="s">
        <v>1347</v>
      </c>
      <c r="AW42" s="1046" t="s">
        <v>29</v>
      </c>
      <c r="AX42" s="1047">
        <f t="shared" si="16"/>
        <v>0</v>
      </c>
      <c r="AY42" s="1047">
        <f t="shared" si="17"/>
        <v>0</v>
      </c>
      <c r="AZ42" s="1048"/>
      <c r="BA42" s="1049" t="s">
        <v>45</v>
      </c>
      <c r="BB42" s="1048"/>
      <c r="BC42" s="1048"/>
      <c r="BD42" s="1048"/>
      <c r="BE42" s="1050" t="s">
        <v>689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208</v>
      </c>
      <c r="BS42" s="177" t="s">
        <v>1348</v>
      </c>
      <c r="BT42" s="102" t="s">
        <v>29</v>
      </c>
      <c r="BU42" s="102">
        <f t="shared" si="22"/>
        <v>0.5</v>
      </c>
      <c r="BV42" s="102">
        <f t="shared" si="23"/>
        <v>0.5</v>
      </c>
      <c r="BW42" s="225"/>
      <c r="BX42" s="131" t="s">
        <v>45</v>
      </c>
      <c r="BY42" s="131"/>
      <c r="BZ42" s="258"/>
      <c r="CA42" s="131"/>
      <c r="CB42" s="131" t="s">
        <v>180</v>
      </c>
      <c r="CC42" s="821"/>
      <c r="CD42" s="128">
        <v>1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 s="1154" t="s">
        <v>171</v>
      </c>
      <c r="CP42" s="1191" t="s">
        <v>822</v>
      </c>
      <c r="CQ42" s="551" t="s">
        <v>29</v>
      </c>
      <c r="CR42" s="552">
        <f t="shared" si="20"/>
        <v>2</v>
      </c>
      <c r="CS42" s="552">
        <f t="shared" si="21"/>
        <v>2</v>
      </c>
      <c r="CT42" s="546"/>
      <c r="CU42" s="1378" t="s">
        <v>63</v>
      </c>
      <c r="CV42" s="1379"/>
      <c r="CW42" s="1379"/>
      <c r="CX42" s="1380"/>
      <c r="CY42" s="601" t="s">
        <v>180</v>
      </c>
      <c r="CZ42" s="1000"/>
      <c r="DA42" s="1000"/>
      <c r="DB42" s="992"/>
      <c r="DC42" s="1000"/>
      <c r="DD42" s="1000"/>
      <c r="DE42" s="1000"/>
      <c r="DF42" s="1354">
        <v>1</v>
      </c>
      <c r="DG42" s="1000"/>
      <c r="DH42" s="1000"/>
      <c r="DI42" s="988">
        <v>0.5</v>
      </c>
      <c r="DJ42" s="546"/>
    </row>
    <row r="43" spans="1:114" ht="312.60000000000002" customHeight="1" outlineLevel="1" thickTop="1" thickBot="1" x14ac:dyDescent="0.35">
      <c r="A43" s="97" t="s">
        <v>52</v>
      </c>
      <c r="B43" s="114" t="s">
        <v>1349</v>
      </c>
      <c r="C43" s="68" t="s">
        <v>29</v>
      </c>
      <c r="D43" s="69">
        <f t="shared" si="14"/>
        <v>1</v>
      </c>
      <c r="E43" s="69">
        <f t="shared" si="15"/>
        <v>2</v>
      </c>
      <c r="F43" s="103"/>
      <c r="G43" s="22" t="s">
        <v>68</v>
      </c>
      <c r="H43" s="70"/>
      <c r="I43" s="70"/>
      <c r="J43" s="173"/>
      <c r="K43" s="173" t="s">
        <v>1350</v>
      </c>
      <c r="L43" s="155"/>
      <c r="M43" s="155"/>
      <c r="N43" s="155"/>
      <c r="O43" s="240">
        <v>1</v>
      </c>
      <c r="P43" s="86">
        <v>1</v>
      </c>
      <c r="Q43" s="301"/>
      <c r="R43" s="155"/>
      <c r="S43" s="155"/>
      <c r="T43" s="155"/>
      <c r="U43" s="76">
        <v>1</v>
      </c>
      <c r="V43" s="77"/>
      <c r="W43" s="62"/>
      <c r="X43" s="137" t="s">
        <v>86</v>
      </c>
      <c r="Y43" s="130" t="s">
        <v>101</v>
      </c>
      <c r="Z43" s="102" t="s">
        <v>29</v>
      </c>
      <c r="AA43" s="69">
        <f>0.5*(AI43+AJ43+AK43)+AL43+AN43+2*(AO43+AP43)</f>
        <v>2</v>
      </c>
      <c r="AB43" s="69">
        <f>AI43*0.5+AJ43*0.5+AK43*0.5+AL43+AM43+AN43+2*(AO43+AP43+AQ43)</f>
        <v>2</v>
      </c>
      <c r="AC43" s="74"/>
      <c r="AD43" s="22" t="s">
        <v>88</v>
      </c>
      <c r="AE43" s="139" t="s">
        <v>89</v>
      </c>
      <c r="AF43" s="131"/>
      <c r="AG43" s="131"/>
      <c r="AH43" s="140" t="s">
        <v>3</v>
      </c>
      <c r="AI43" s="141">
        <v>4</v>
      </c>
      <c r="AJ43" s="131"/>
      <c r="AK43" s="131"/>
      <c r="AL43" s="131"/>
      <c r="AM43" s="131"/>
      <c r="AN43" s="131"/>
      <c r="AO43" s="131"/>
      <c r="AP43" s="131"/>
      <c r="AQ43" s="131"/>
      <c r="AR43" s="142">
        <v>1</v>
      </c>
      <c r="AS43" s="68"/>
      <c r="AT43" s="112"/>
      <c r="AU43" s="269" t="s">
        <v>206</v>
      </c>
      <c r="AV43" s="114" t="s">
        <v>1351</v>
      </c>
      <c r="AW43" s="102" t="s">
        <v>29</v>
      </c>
      <c r="AX43" s="69">
        <f t="shared" si="16"/>
        <v>2</v>
      </c>
      <c r="AY43" s="69">
        <f t="shared" si="17"/>
        <v>3</v>
      </c>
      <c r="BA43" s="22" t="s">
        <v>45</v>
      </c>
      <c r="BB43" s="108"/>
      <c r="BC43" s="72" t="s">
        <v>42</v>
      </c>
      <c r="BD43" s="110" t="s">
        <v>13</v>
      </c>
      <c r="BE43" s="23" t="s">
        <v>1352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208</v>
      </c>
      <c r="BS43" s="256" t="s">
        <v>1359</v>
      </c>
      <c r="BT43" s="102" t="s">
        <v>29</v>
      </c>
      <c r="BU43" s="102">
        <f t="shared" si="22"/>
        <v>3.5</v>
      </c>
      <c r="BV43" s="102">
        <f t="shared" si="23"/>
        <v>4.5</v>
      </c>
      <c r="BW43" s="225"/>
      <c r="BX43" s="131" t="s">
        <v>68</v>
      </c>
      <c r="BY43" s="131"/>
      <c r="BZ43" s="780"/>
      <c r="CA43" s="131"/>
      <c r="CB43" s="131" t="s">
        <v>900</v>
      </c>
      <c r="CC43" s="128">
        <v>1</v>
      </c>
      <c r="CD43" s="314"/>
      <c r="CE43" s="314"/>
      <c r="CF43" s="460">
        <v>1</v>
      </c>
      <c r="CG43" s="86">
        <v>1</v>
      </c>
      <c r="CH43" s="627"/>
      <c r="CI43" s="128">
        <v>1</v>
      </c>
      <c r="CJ43" s="314"/>
      <c r="CK43" s="314"/>
      <c r="CL43" s="76">
        <v>1</v>
      </c>
      <c r="CM43" s="77"/>
      <c r="CN43" s="112"/>
      <c r="CO43" s="1154" t="s">
        <v>171</v>
      </c>
      <c r="CP43" s="1191" t="s">
        <v>832</v>
      </c>
      <c r="CQ43" s="551" t="s">
        <v>36</v>
      </c>
      <c r="CR43" s="552">
        <f t="shared" si="20"/>
        <v>10</v>
      </c>
      <c r="CS43" s="552">
        <f t="shared" si="21"/>
        <v>12</v>
      </c>
      <c r="CT43" s="546"/>
      <c r="CU43" s="1378" t="s">
        <v>68</v>
      </c>
      <c r="CV43" s="1381"/>
      <c r="CW43" s="1381"/>
      <c r="CX43" s="1382"/>
      <c r="CY43" s="1382" t="s">
        <v>2158</v>
      </c>
      <c r="CZ43" s="992"/>
      <c r="DA43" s="992"/>
      <c r="DB43" s="992"/>
      <c r="DC43" s="992"/>
      <c r="DD43" s="992"/>
      <c r="DE43" s="992"/>
      <c r="DF43" s="1354">
        <v>5</v>
      </c>
      <c r="DG43" s="992"/>
      <c r="DH43" s="1007">
        <v>1</v>
      </c>
      <c r="DI43" s="988">
        <v>0.5</v>
      </c>
      <c r="DJ43" s="546"/>
    </row>
    <row r="44" spans="1:114" ht="255" customHeight="1" outlineLevel="1" thickTop="1" x14ac:dyDescent="0.25">
      <c r="A44" s="97" t="s">
        <v>52</v>
      </c>
      <c r="B44" s="353" t="s">
        <v>1355</v>
      </c>
      <c r="C44" s="102" t="s">
        <v>29</v>
      </c>
      <c r="D44" s="69">
        <f t="shared" si="14"/>
        <v>0</v>
      </c>
      <c r="E44" s="69">
        <f t="shared" si="15"/>
        <v>0</v>
      </c>
      <c r="F44" s="354"/>
      <c r="G44" s="22" t="s">
        <v>45</v>
      </c>
      <c r="H44" s="354"/>
      <c r="I44" s="354"/>
      <c r="J44" s="354"/>
      <c r="K44" s="1053" t="s">
        <v>689</v>
      </c>
      <c r="L44" s="356"/>
      <c r="M44" s="356"/>
      <c r="N44" s="356"/>
      <c r="O44" s="356"/>
      <c r="P44" s="356"/>
      <c r="Q44" s="356"/>
      <c r="R44" s="356"/>
      <c r="S44" s="356"/>
      <c r="T44" s="356"/>
      <c r="U44" s="357">
        <v>1</v>
      </c>
      <c r="V44" s="74"/>
      <c r="W44" s="62"/>
      <c r="X44" s="1791" t="s">
        <v>2159</v>
      </c>
      <c r="Y44" s="1792"/>
      <c r="Z44" s="1792"/>
      <c r="AA44" s="1792"/>
      <c r="AB44" s="1792"/>
      <c r="AC44" s="1792"/>
      <c r="AD44" s="1792"/>
      <c r="AE44" s="1792"/>
      <c r="AF44" s="1792"/>
      <c r="AG44" s="1792"/>
      <c r="AH44" s="1792"/>
      <c r="AI44" s="1792"/>
      <c r="AJ44" s="1792"/>
      <c r="AK44" s="1792"/>
      <c r="AL44" s="1792"/>
      <c r="AM44" s="1792"/>
      <c r="AN44" s="1792"/>
      <c r="AO44" s="1792"/>
      <c r="AP44" s="1792"/>
      <c r="AQ44" s="1792"/>
      <c r="AR44" s="1792"/>
      <c r="AS44" s="1793"/>
      <c r="AT44" s="36"/>
      <c r="AU44" s="269" t="s">
        <v>206</v>
      </c>
      <c r="AV44" s="114" t="s">
        <v>1358</v>
      </c>
      <c r="AW44" s="102" t="s">
        <v>29</v>
      </c>
      <c r="AX44" s="69">
        <f t="shared" si="16"/>
        <v>0</v>
      </c>
      <c r="AY44" s="69">
        <f t="shared" si="17"/>
        <v>0</v>
      </c>
      <c r="BA44" s="22" t="s">
        <v>45</v>
      </c>
      <c r="BB44" s="70"/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415" t="s">
        <v>380</v>
      </c>
      <c r="BS44" s="256" t="s">
        <v>1362</v>
      </c>
      <c r="BT44" s="102" t="s">
        <v>29</v>
      </c>
      <c r="BU44" s="102">
        <f t="shared" si="22"/>
        <v>0</v>
      </c>
      <c r="BV44" s="102">
        <f t="shared" si="23"/>
        <v>0</v>
      </c>
      <c r="BW44" s="74"/>
      <c r="BX44" s="225" t="s">
        <v>45</v>
      </c>
      <c r="BY44" s="225"/>
      <c r="BZ44" s="72" t="s">
        <v>42</v>
      </c>
      <c r="CA44" s="74"/>
      <c r="CB44" s="131" t="s">
        <v>1363</v>
      </c>
      <c r="CC44" s="403"/>
      <c r="CD44" s="403"/>
      <c r="CE44" s="403"/>
      <c r="CF44" s="403"/>
      <c r="CG44" s="403"/>
      <c r="CH44" s="403"/>
      <c r="CI44" s="403"/>
      <c r="CJ44" s="403"/>
      <c r="CK44" s="403"/>
      <c r="CL44" s="76">
        <v>1</v>
      </c>
      <c r="CM44" s="77"/>
      <c r="CN44" s="112"/>
      <c r="CO44" s="237" t="s">
        <v>171</v>
      </c>
      <c r="CP44" s="114" t="s">
        <v>1588</v>
      </c>
      <c r="CQ44" s="102" t="s">
        <v>36</v>
      </c>
      <c r="CR44" s="69">
        <f t="shared" si="20"/>
        <v>0</v>
      </c>
      <c r="CS44" s="69">
        <f t="shared" si="21"/>
        <v>0</v>
      </c>
      <c r="CT44" s="23"/>
      <c r="CU44" s="23" t="s">
        <v>45</v>
      </c>
      <c r="CV44" s="1036"/>
      <c r="CW44" s="74"/>
      <c r="CX44" s="82"/>
      <c r="CY44" s="23" t="s">
        <v>57</v>
      </c>
      <c r="CZ44" s="229"/>
      <c r="DA44" s="229"/>
      <c r="DB44" s="229"/>
      <c r="DC44" s="229"/>
      <c r="DD44" s="229"/>
      <c r="DE44" s="229"/>
      <c r="DF44" s="229"/>
      <c r="DG44" s="229"/>
      <c r="DH44" s="229"/>
      <c r="DI44" s="76">
        <v>1</v>
      </c>
      <c r="DJ44" s="673"/>
    </row>
    <row r="45" spans="1:114" ht="255" customHeight="1" outlineLevel="1" thickBot="1" x14ac:dyDescent="0.35">
      <c r="A45" s="97" t="s">
        <v>52</v>
      </c>
      <c r="B45" s="114" t="s">
        <v>1360</v>
      </c>
      <c r="C45" s="102" t="s">
        <v>29</v>
      </c>
      <c r="D45" s="69">
        <f t="shared" si="14"/>
        <v>0</v>
      </c>
      <c r="E45" s="69">
        <f t="shared" si="15"/>
        <v>0</v>
      </c>
      <c r="F45" s="82"/>
      <c r="G45" s="22" t="s">
        <v>63</v>
      </c>
      <c r="H45" s="103"/>
      <c r="I45" s="119" t="s">
        <v>42</v>
      </c>
      <c r="J45" s="82"/>
      <c r="K45" s="23" t="s">
        <v>767</v>
      </c>
      <c r="L45" s="155"/>
      <c r="M45" s="155"/>
      <c r="N45" s="155"/>
      <c r="O45" s="155"/>
      <c r="P45" s="155"/>
      <c r="Q45" s="155"/>
      <c r="R45" s="155"/>
      <c r="S45" s="155"/>
      <c r="T45" s="155"/>
      <c r="U45" s="76">
        <v>1</v>
      </c>
      <c r="V45" s="77"/>
      <c r="W45" s="62"/>
      <c r="X45" s="97" t="s">
        <v>52</v>
      </c>
      <c r="Y45" s="496" t="s">
        <v>1934</v>
      </c>
      <c r="Z45" s="68" t="s">
        <v>36</v>
      </c>
      <c r="AA45" s="69">
        <f>0.5*(AI45+AJ45+AK45)+AL45+AN45+2*(AO45+AP45)</f>
        <v>15</v>
      </c>
      <c r="AB45" s="69">
        <f>AI45*0.5+AJ45*0.5+AK45*0.5+AL45+AM45+AN45+2*(AO45+AP45+AQ45)</f>
        <v>15</v>
      </c>
      <c r="AC45" s="702"/>
      <c r="AD45" s="339" t="s">
        <v>68</v>
      </c>
      <c r="AE45" s="398"/>
      <c r="AF45" s="72" t="s">
        <v>42</v>
      </c>
      <c r="AG45" s="702"/>
      <c r="AH45" s="22" t="s">
        <v>91</v>
      </c>
      <c r="AI45" s="702"/>
      <c r="AJ45" s="702"/>
      <c r="AK45" s="702"/>
      <c r="AL45" s="1042"/>
      <c r="AM45" s="702"/>
      <c r="AN45" s="1043">
        <v>15</v>
      </c>
      <c r="AO45" s="702"/>
      <c r="AP45" s="702"/>
      <c r="AQ45" s="702"/>
      <c r="AR45" s="142">
        <v>2</v>
      </c>
      <c r="AS45" s="68"/>
      <c r="AT45" s="112"/>
      <c r="AU45" s="269" t="s">
        <v>206</v>
      </c>
      <c r="AV45" s="114" t="s">
        <v>1361</v>
      </c>
      <c r="AW45" s="102" t="s">
        <v>29</v>
      </c>
      <c r="AX45" s="69">
        <f t="shared" si="16"/>
        <v>0</v>
      </c>
      <c r="AY45" s="69">
        <f t="shared" si="17"/>
        <v>0</v>
      </c>
      <c r="BA45" s="22" t="s">
        <v>45</v>
      </c>
      <c r="BB45" s="70"/>
      <c r="BC45" s="72" t="s">
        <v>42</v>
      </c>
      <c r="BD45" s="110" t="s">
        <v>13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380</v>
      </c>
      <c r="BS45" s="256" t="s">
        <v>1366</v>
      </c>
      <c r="BT45" s="102" t="s">
        <v>29</v>
      </c>
      <c r="BU45" s="102">
        <f t="shared" si="22"/>
        <v>0.5</v>
      </c>
      <c r="BV45" s="102">
        <f t="shared" si="23"/>
        <v>0.5</v>
      </c>
      <c r="BW45" s="74"/>
      <c r="BX45" s="131" t="s">
        <v>409</v>
      </c>
      <c r="BY45" s="131"/>
      <c r="BZ45" s="72" t="s">
        <v>42</v>
      </c>
      <c r="CA45" s="74"/>
      <c r="CB45" s="140" t="s">
        <v>410</v>
      </c>
      <c r="CC45" s="128">
        <v>1</v>
      </c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80" t="s">
        <v>1593</v>
      </c>
      <c r="CQ45" s="68" t="s">
        <v>36</v>
      </c>
      <c r="CR45" s="69">
        <f t="shared" si="20"/>
        <v>0</v>
      </c>
      <c r="CS45" s="69">
        <f t="shared" si="21"/>
        <v>0</v>
      </c>
      <c r="CT45" s="23"/>
      <c r="CU45" s="23" t="s">
        <v>63</v>
      </c>
      <c r="CV45" s="103"/>
      <c r="CW45" s="74"/>
      <c r="CX45" s="82"/>
      <c r="CY45" s="23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51"/>
    </row>
    <row r="46" spans="1:114" ht="282.89999999999998" customHeight="1" outlineLevel="1" thickTop="1" thickBot="1" x14ac:dyDescent="0.3">
      <c r="A46" s="97" t="s">
        <v>52</v>
      </c>
      <c r="B46" s="114" t="s">
        <v>2160</v>
      </c>
      <c r="C46" s="102" t="s">
        <v>29</v>
      </c>
      <c r="D46" s="69">
        <f t="shared" si="14"/>
        <v>0</v>
      </c>
      <c r="E46" s="69">
        <f t="shared" si="15"/>
        <v>0</v>
      </c>
      <c r="F46" s="82"/>
      <c r="G46" s="124" t="s">
        <v>77</v>
      </c>
      <c r="H46" s="125" t="s">
        <v>50</v>
      </c>
      <c r="I46" s="103"/>
      <c r="J46" s="172"/>
      <c r="K46" s="172" t="s">
        <v>2161</v>
      </c>
      <c r="L46" s="155"/>
      <c r="M46" s="155"/>
      <c r="N46" s="155"/>
      <c r="O46" s="155"/>
      <c r="P46" s="155"/>
      <c r="Q46" s="155"/>
      <c r="R46" s="155"/>
      <c r="S46" s="155"/>
      <c r="T46" s="155"/>
      <c r="U46" s="76">
        <v>1</v>
      </c>
      <c r="V46" s="77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12"/>
      <c r="AU46" s="269" t="s">
        <v>206</v>
      </c>
      <c r="AV46" s="210" t="s">
        <v>1365</v>
      </c>
      <c r="AW46" s="68" t="s">
        <v>29</v>
      </c>
      <c r="AX46" s="69">
        <f t="shared" si="16"/>
        <v>0</v>
      </c>
      <c r="AY46" s="69">
        <f t="shared" si="17"/>
        <v>0</v>
      </c>
      <c r="AZ46" s="617"/>
      <c r="BA46" s="22" t="s">
        <v>45</v>
      </c>
      <c r="BB46" s="1036"/>
      <c r="BC46" s="72" t="s">
        <v>42</v>
      </c>
      <c r="BD46" s="205"/>
      <c r="BE46" s="205" t="s">
        <v>57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380</v>
      </c>
      <c r="BS46" s="80" t="s">
        <v>1373</v>
      </c>
      <c r="BT46" s="102" t="s">
        <v>29</v>
      </c>
      <c r="BU46" s="102">
        <f t="shared" si="22"/>
        <v>2.5</v>
      </c>
      <c r="BV46" s="102">
        <f t="shared" si="23"/>
        <v>4.5</v>
      </c>
      <c r="BW46" s="448"/>
      <c r="BX46" s="131" t="s">
        <v>45</v>
      </c>
      <c r="BY46" s="1058"/>
      <c r="BZ46" s="448"/>
      <c r="CA46" s="448"/>
      <c r="CB46" s="440" t="s">
        <v>1374</v>
      </c>
      <c r="CC46" s="128">
        <v>1</v>
      </c>
      <c r="CD46" s="445"/>
      <c r="CE46" s="445"/>
      <c r="CF46" s="445"/>
      <c r="CG46" s="445"/>
      <c r="CH46" s="128">
        <v>2</v>
      </c>
      <c r="CI46" s="445"/>
      <c r="CJ46" s="445"/>
      <c r="CK46" s="86">
        <v>1</v>
      </c>
      <c r="CL46" s="76">
        <v>1</v>
      </c>
      <c r="CM46" s="77"/>
      <c r="CN46" s="112"/>
      <c r="CO46" s="237" t="s">
        <v>171</v>
      </c>
      <c r="CP46" s="80" t="s">
        <v>1420</v>
      </c>
      <c r="CQ46" s="68" t="s">
        <v>36</v>
      </c>
      <c r="CR46" s="69">
        <f t="shared" si="20"/>
        <v>1</v>
      </c>
      <c r="CS46" s="69">
        <f t="shared" si="21"/>
        <v>3</v>
      </c>
      <c r="CT46" s="22"/>
      <c r="CU46" s="22" t="s">
        <v>68</v>
      </c>
      <c r="CV46" s="118"/>
      <c r="CW46" s="118"/>
      <c r="CX46" s="173"/>
      <c r="CY46" s="173" t="s">
        <v>780</v>
      </c>
      <c r="CZ46" s="229"/>
      <c r="DA46" s="229"/>
      <c r="DB46" s="229"/>
      <c r="DC46" s="184">
        <v>1</v>
      </c>
      <c r="DD46" s="155"/>
      <c r="DE46" s="1057"/>
      <c r="DF46" s="229"/>
      <c r="DG46" s="229"/>
      <c r="DH46" s="86">
        <v>1</v>
      </c>
      <c r="DI46" s="76">
        <v>1</v>
      </c>
      <c r="DJ46" s="77"/>
    </row>
    <row r="47" spans="1:114" s="62" customFormat="1" ht="261" customHeight="1" outlineLevel="1" thickTop="1" thickBot="1" x14ac:dyDescent="0.3">
      <c r="A47" s="97" t="s">
        <v>52</v>
      </c>
      <c r="B47" s="80" t="s">
        <v>1384</v>
      </c>
      <c r="C47" s="68" t="s">
        <v>36</v>
      </c>
      <c r="D47" s="69">
        <f>0.5*(L47+M47+N47)+O47+Q47+2*(R47+S47)</f>
        <v>3</v>
      </c>
      <c r="E47" s="69">
        <f>L47*0.5+M47*0.5+N47*0.5+O47+P47+Q47+2*(R47+S47+T47)</f>
        <v>3</v>
      </c>
      <c r="F47" s="103"/>
      <c r="G47" s="22" t="s">
        <v>45</v>
      </c>
      <c r="H47" s="131"/>
      <c r="I47" s="70"/>
      <c r="J47" s="73"/>
      <c r="K47" s="23" t="s">
        <v>57</v>
      </c>
      <c r="L47" s="155"/>
      <c r="M47" s="155"/>
      <c r="N47" s="709"/>
      <c r="O47" s="84">
        <v>3</v>
      </c>
      <c r="P47" s="155"/>
      <c r="Q47" s="155"/>
      <c r="R47" s="155"/>
      <c r="S47" s="155"/>
      <c r="T47" s="155"/>
      <c r="U47" s="76">
        <v>1</v>
      </c>
      <c r="V47" s="70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12"/>
      <c r="AU47" s="269" t="s">
        <v>206</v>
      </c>
      <c r="AV47" s="177" t="s">
        <v>2162</v>
      </c>
      <c r="AW47" s="102" t="s">
        <v>29</v>
      </c>
      <c r="AX47" s="102">
        <f t="shared" si="16"/>
        <v>0</v>
      </c>
      <c r="AY47" s="102">
        <f t="shared" si="17"/>
        <v>0</v>
      </c>
      <c r="AZ47" s="70"/>
      <c r="BA47" s="22" t="s">
        <v>45</v>
      </c>
      <c r="BB47" s="983"/>
      <c r="BC47" s="70"/>
      <c r="BD47" s="70"/>
      <c r="BE47" s="23" t="s">
        <v>2163</v>
      </c>
      <c r="BF47" s="160"/>
      <c r="BG47" s="160"/>
      <c r="BH47" s="160"/>
      <c r="BI47" s="333"/>
      <c r="BJ47" s="144"/>
      <c r="BK47" s="765"/>
      <c r="BL47" s="144"/>
      <c r="BM47" s="144"/>
      <c r="BN47" s="333"/>
      <c r="BO47" s="76">
        <v>1</v>
      </c>
      <c r="BP47" s="74"/>
      <c r="BQ47" s="112"/>
      <c r="BR47" s="415" t="s">
        <v>380</v>
      </c>
      <c r="BS47" s="114" t="s">
        <v>1377</v>
      </c>
      <c r="BT47" s="102" t="s">
        <v>29</v>
      </c>
      <c r="BU47" s="69">
        <f t="shared" si="22"/>
        <v>1</v>
      </c>
      <c r="BV47" s="69">
        <f t="shared" si="23"/>
        <v>3</v>
      </c>
      <c r="BW47" s="103"/>
      <c r="BX47" s="23" t="s">
        <v>45</v>
      </c>
      <c r="BY47" s="104"/>
      <c r="BZ47" s="72" t="s">
        <v>42</v>
      </c>
      <c r="CA47" s="172"/>
      <c r="CB47" s="23"/>
      <c r="CC47" s="302"/>
      <c r="CD47" s="302"/>
      <c r="CE47" s="302"/>
      <c r="CF47" s="84">
        <v>1</v>
      </c>
      <c r="CG47" s="302"/>
      <c r="CH47" s="302"/>
      <c r="CI47" s="302"/>
      <c r="CJ47" s="781"/>
      <c r="CK47" s="86">
        <v>1</v>
      </c>
      <c r="CL47" s="156">
        <v>1</v>
      </c>
      <c r="CM47" s="77"/>
      <c r="CN47" s="112"/>
      <c r="CO47" s="237" t="s">
        <v>171</v>
      </c>
      <c r="CP47" s="420" t="s">
        <v>1428</v>
      </c>
      <c r="CQ47" s="68" t="s">
        <v>36</v>
      </c>
      <c r="CR47" s="69">
        <f t="shared" si="20"/>
        <v>0.5</v>
      </c>
      <c r="CS47" s="69">
        <f t="shared" si="21"/>
        <v>0.5</v>
      </c>
      <c r="CT47" s="103"/>
      <c r="CU47" s="22" t="s">
        <v>45</v>
      </c>
      <c r="CV47" s="70"/>
      <c r="CW47" s="70"/>
      <c r="CX47" s="73"/>
      <c r="CY47" s="22" t="s">
        <v>278</v>
      </c>
      <c r="CZ47" s="230"/>
      <c r="DA47" s="84">
        <v>1</v>
      </c>
      <c r="DB47" s="230"/>
      <c r="DC47" s="230"/>
      <c r="DD47" s="230"/>
      <c r="DE47" s="230"/>
      <c r="DF47" s="230"/>
      <c r="DG47" s="230"/>
      <c r="DH47" s="230"/>
      <c r="DI47" s="76">
        <v>1</v>
      </c>
      <c r="DJ47" s="22"/>
    </row>
    <row r="48" spans="1:114" s="62" customFormat="1" ht="295.5" customHeight="1" outlineLevel="1" thickTop="1" x14ac:dyDescent="0.25">
      <c r="A48" s="97" t="s">
        <v>52</v>
      </c>
      <c r="B48" s="80" t="s">
        <v>1388</v>
      </c>
      <c r="C48" s="68" t="s">
        <v>36</v>
      </c>
      <c r="D48" s="69">
        <f>0.5*(L48+M48+N48)+O48+Q48+2*(R48+S48)</f>
        <v>0</v>
      </c>
      <c r="E48" s="69">
        <f>L48*0.5+M48*0.5+N48*0.5+O48+P48+Q48+2*(R48+S48+T48)</f>
        <v>0</v>
      </c>
      <c r="F48" s="103"/>
      <c r="G48" s="22" t="s">
        <v>45</v>
      </c>
      <c r="H48" s="70"/>
      <c r="I48" s="70"/>
      <c r="J48" s="73"/>
      <c r="K48" s="23" t="s">
        <v>1389</v>
      </c>
      <c r="L48" s="155"/>
      <c r="M48" s="155"/>
      <c r="N48" s="155"/>
      <c r="O48" s="155"/>
      <c r="P48" s="155"/>
      <c r="Q48" s="155"/>
      <c r="R48" s="155"/>
      <c r="S48" s="155"/>
      <c r="T48" s="155"/>
      <c r="U48" s="76">
        <v>1</v>
      </c>
      <c r="V48" s="77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12"/>
      <c r="AU48" s="269" t="s">
        <v>206</v>
      </c>
      <c r="AV48" s="80" t="s">
        <v>1368</v>
      </c>
      <c r="AW48" s="68" t="s">
        <v>29</v>
      </c>
      <c r="AX48" s="69">
        <f t="shared" si="16"/>
        <v>0</v>
      </c>
      <c r="AY48" s="69">
        <f t="shared" si="17"/>
        <v>0</v>
      </c>
      <c r="AZ48" s="23"/>
      <c r="BA48" s="23" t="s">
        <v>45</v>
      </c>
      <c r="BB48" s="747"/>
      <c r="BC48" s="103"/>
      <c r="BD48" s="110" t="s">
        <v>13</v>
      </c>
      <c r="BE48" s="172" t="s">
        <v>1369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76">
        <v>1</v>
      </c>
      <c r="BP48" s="107"/>
      <c r="BQ48" s="112"/>
      <c r="BR48" s="415" t="s">
        <v>380</v>
      </c>
      <c r="BS48" s="114" t="s">
        <v>1382</v>
      </c>
      <c r="BT48" s="102" t="s">
        <v>29</v>
      </c>
      <c r="BU48" s="69">
        <f t="shared" si="22"/>
        <v>1.5</v>
      </c>
      <c r="BV48" s="69">
        <f t="shared" si="23"/>
        <v>1.5</v>
      </c>
      <c r="BW48" s="103"/>
      <c r="BX48" s="23" t="s">
        <v>45</v>
      </c>
      <c r="BY48" s="104"/>
      <c r="BZ48" s="72" t="s">
        <v>42</v>
      </c>
      <c r="CA48" s="172"/>
      <c r="CB48" s="23" t="s">
        <v>1383</v>
      </c>
      <c r="CC48" s="84">
        <v>3</v>
      </c>
      <c r="CD48" s="302"/>
      <c r="CE48" s="302"/>
      <c r="CF48" s="302"/>
      <c r="CG48" s="302"/>
      <c r="CH48" s="302"/>
      <c r="CI48" s="302"/>
      <c r="CJ48" s="302"/>
      <c r="CK48" s="385"/>
      <c r="CL48" s="76">
        <v>1</v>
      </c>
      <c r="CM48" s="77"/>
      <c r="CN48" s="112"/>
      <c r="CO48" s="237" t="s">
        <v>171</v>
      </c>
      <c r="CP48" s="1059" t="s">
        <v>1433</v>
      </c>
      <c r="CQ48" s="68" t="s">
        <v>36</v>
      </c>
      <c r="CR48" s="69">
        <f t="shared" si="20"/>
        <v>2</v>
      </c>
      <c r="CS48" s="69">
        <f t="shared" si="21"/>
        <v>2</v>
      </c>
      <c r="CT48" s="82"/>
      <c r="CU48" s="22" t="s">
        <v>68</v>
      </c>
      <c r="CV48" s="22"/>
      <c r="CW48" s="103"/>
      <c r="CX48" s="172"/>
      <c r="CY48" s="172" t="s">
        <v>57</v>
      </c>
      <c r="CZ48" s="155"/>
      <c r="DA48" s="155"/>
      <c r="DB48" s="155"/>
      <c r="DC48" s="155"/>
      <c r="DD48" s="419"/>
      <c r="DE48" s="144"/>
      <c r="DF48" s="84">
        <v>1</v>
      </c>
      <c r="DG48" s="155"/>
      <c r="DH48" s="155"/>
      <c r="DI48" s="76">
        <v>1</v>
      </c>
      <c r="DJ48" s="190"/>
    </row>
    <row r="49" spans="1:116" ht="240" customHeight="1" outlineLevel="1" x14ac:dyDescent="0.25">
      <c r="A49" s="97" t="s">
        <v>52</v>
      </c>
      <c r="B49" s="114" t="s">
        <v>307</v>
      </c>
      <c r="C49" s="68" t="s">
        <v>93</v>
      </c>
      <c r="D49" s="69">
        <f>0.5*(L49+M49+N49)+O49+Q49+2*(R49+S49)</f>
        <v>5</v>
      </c>
      <c r="E49" s="69">
        <f>L49*0.5+M49*0.5+N49*0.5+O49+P49+Q49+2*(R49+S49+T49)</f>
        <v>5</v>
      </c>
      <c r="F49" s="82"/>
      <c r="G49" s="22" t="s">
        <v>233</v>
      </c>
      <c r="H49" s="105"/>
      <c r="I49" s="72" t="s">
        <v>42</v>
      </c>
      <c r="J49" s="187"/>
      <c r="K49" s="23" t="s">
        <v>283</v>
      </c>
      <c r="L49" s="84">
        <v>2</v>
      </c>
      <c r="M49" s="160"/>
      <c r="N49" s="169"/>
      <c r="O49" s="160"/>
      <c r="P49" s="160"/>
      <c r="Q49" s="160"/>
      <c r="R49" s="84">
        <v>2</v>
      </c>
      <c r="S49" s="160"/>
      <c r="T49" s="160"/>
      <c r="U49" s="76">
        <v>1</v>
      </c>
      <c r="V49" s="77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269" t="s">
        <v>206</v>
      </c>
      <c r="AV49" s="114" t="s">
        <v>1372</v>
      </c>
      <c r="AW49" s="68" t="s">
        <v>29</v>
      </c>
      <c r="AX49" s="69">
        <f t="shared" si="16"/>
        <v>0</v>
      </c>
      <c r="AY49" s="69">
        <f t="shared" si="17"/>
        <v>0</v>
      </c>
      <c r="AZ49" s="82"/>
      <c r="BA49" s="339" t="s">
        <v>45</v>
      </c>
      <c r="BB49" s="1044"/>
      <c r="BC49" s="103"/>
      <c r="BD49" s="110" t="s">
        <v>13</v>
      </c>
      <c r="BE49" s="22" t="s">
        <v>91</v>
      </c>
      <c r="BF49" s="302"/>
      <c r="BG49" s="302"/>
      <c r="BH49" s="302"/>
      <c r="BI49" s="302"/>
      <c r="BJ49" s="302"/>
      <c r="BK49" s="302"/>
      <c r="BL49" s="302"/>
      <c r="BM49" s="302"/>
      <c r="BN49" s="302"/>
      <c r="BO49" s="76">
        <v>1</v>
      </c>
      <c r="BP49" s="190"/>
      <c r="BQ49" s="108"/>
      <c r="BR49" s="320" t="s">
        <v>267</v>
      </c>
      <c r="BS49" s="420" t="s">
        <v>1387</v>
      </c>
      <c r="BT49" s="68" t="s">
        <v>36</v>
      </c>
      <c r="BU49" s="69">
        <f t="shared" si="22"/>
        <v>3</v>
      </c>
      <c r="BV49" s="69">
        <f t="shared" si="23"/>
        <v>3</v>
      </c>
      <c r="BW49" s="82"/>
      <c r="BX49" s="22" t="s">
        <v>182</v>
      </c>
      <c r="BY49" s="22"/>
      <c r="BZ49" s="72" t="s">
        <v>42</v>
      </c>
      <c r="CA49" s="173"/>
      <c r="CB49" s="172" t="s">
        <v>278</v>
      </c>
      <c r="CC49" s="959"/>
      <c r="CD49" s="959"/>
      <c r="CE49" s="959"/>
      <c r="CF49" s="84">
        <v>1</v>
      </c>
      <c r="CG49" s="959"/>
      <c r="CH49" s="959"/>
      <c r="CI49" s="84">
        <v>1</v>
      </c>
      <c r="CJ49" s="959"/>
      <c r="CK49" s="959"/>
      <c r="CL49" s="228">
        <v>1</v>
      </c>
      <c r="CM49" s="77"/>
      <c r="CN49" s="112"/>
      <c r="CO49" s="237" t="s">
        <v>171</v>
      </c>
      <c r="CP49" s="117" t="s">
        <v>1437</v>
      </c>
      <c r="CQ49" s="68" t="s">
        <v>93</v>
      </c>
      <c r="CR49" s="69">
        <f t="shared" si="20"/>
        <v>3</v>
      </c>
      <c r="CS49" s="69">
        <f t="shared" si="21"/>
        <v>3</v>
      </c>
      <c r="CT49" s="82"/>
      <c r="CU49" s="197" t="s">
        <v>68</v>
      </c>
      <c r="CV49" s="232"/>
      <c r="CW49" s="119" t="s">
        <v>42</v>
      </c>
      <c r="CX49" s="73"/>
      <c r="CY49" s="23" t="s">
        <v>57</v>
      </c>
      <c r="CZ49" s="302"/>
      <c r="DA49" s="302"/>
      <c r="DB49" s="302"/>
      <c r="DC49" s="84">
        <v>1</v>
      </c>
      <c r="DD49" s="302"/>
      <c r="DE49" s="302"/>
      <c r="DF49" s="84">
        <v>1</v>
      </c>
      <c r="DG49" s="160"/>
      <c r="DH49" s="302"/>
      <c r="DI49" s="76">
        <v>1</v>
      </c>
      <c r="DJ49" s="74"/>
    </row>
    <row r="50" spans="1:116" ht="234.75" customHeight="1" outlineLevel="1" thickBot="1" x14ac:dyDescent="0.3">
      <c r="A50" s="97" t="s">
        <v>52</v>
      </c>
      <c r="B50" s="114" t="s">
        <v>1394</v>
      </c>
      <c r="C50" s="68" t="s">
        <v>93</v>
      </c>
      <c r="D50" s="69">
        <f>0.5*(L50+M50+N50)+O50+Q50+2*(R50+S50)</f>
        <v>7</v>
      </c>
      <c r="E50" s="69">
        <f>L50*0.5+M50*0.5+N50*0.5+O50+P50+Q50+2*(R50+S50+T50)</f>
        <v>7</v>
      </c>
      <c r="F50" s="82"/>
      <c r="G50" s="22" t="s">
        <v>182</v>
      </c>
      <c r="H50" s="105"/>
      <c r="I50" s="105"/>
      <c r="J50" s="187"/>
      <c r="K50" s="23" t="s">
        <v>272</v>
      </c>
      <c r="L50" s="160"/>
      <c r="M50" s="160"/>
      <c r="N50" s="144"/>
      <c r="O50" s="84">
        <v>7</v>
      </c>
      <c r="P50" s="160"/>
      <c r="Q50" s="160"/>
      <c r="R50" s="160"/>
      <c r="S50" s="160"/>
      <c r="T50" s="160"/>
      <c r="U50" s="76">
        <v>1</v>
      </c>
      <c r="V50" s="77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269" t="s">
        <v>206</v>
      </c>
      <c r="AV50" s="98" t="s">
        <v>1376</v>
      </c>
      <c r="AW50" s="102" t="s">
        <v>29</v>
      </c>
      <c r="AX50" s="69">
        <f t="shared" si="16"/>
        <v>0</v>
      </c>
      <c r="AY50" s="69">
        <f t="shared" si="17"/>
        <v>0</v>
      </c>
      <c r="AZ50" s="131"/>
      <c r="BA50" s="22" t="s">
        <v>45</v>
      </c>
      <c r="BB50" s="131"/>
      <c r="BC50" s="131"/>
      <c r="BD50" s="131"/>
      <c r="BE50" s="131"/>
      <c r="BF50" s="314"/>
      <c r="BG50" s="314"/>
      <c r="BH50" s="314"/>
      <c r="BI50" s="314"/>
      <c r="BJ50" s="314"/>
      <c r="BK50" s="314"/>
      <c r="BL50" s="314"/>
      <c r="BM50" s="314"/>
      <c r="BN50" s="314"/>
      <c r="BO50" s="133">
        <v>1</v>
      </c>
      <c r="BP50" s="131"/>
      <c r="BQ50" s="108"/>
      <c r="BR50" s="364" t="s">
        <v>318</v>
      </c>
      <c r="BS50" s="80" t="s">
        <v>1392</v>
      </c>
      <c r="BT50" s="68" t="s">
        <v>36</v>
      </c>
      <c r="BU50" s="69">
        <f t="shared" si="22"/>
        <v>1</v>
      </c>
      <c r="BV50" s="69">
        <f t="shared" si="23"/>
        <v>1</v>
      </c>
      <c r="BW50" s="116"/>
      <c r="BX50" s="22" t="s">
        <v>68</v>
      </c>
      <c r="BY50" s="1359"/>
      <c r="BZ50" s="72" t="s">
        <v>42</v>
      </c>
      <c r="CA50" s="173"/>
      <c r="CB50" s="173" t="s">
        <v>264</v>
      </c>
      <c r="CC50" s="155"/>
      <c r="CD50" s="155"/>
      <c r="CE50" s="155"/>
      <c r="CF50" s="155"/>
      <c r="CG50" s="155"/>
      <c r="CH50" s="84">
        <v>1</v>
      </c>
      <c r="CI50" s="155"/>
      <c r="CJ50" s="155"/>
      <c r="CK50" s="155"/>
      <c r="CL50" s="76">
        <v>1</v>
      </c>
      <c r="CM50" s="77"/>
      <c r="CN50" s="112"/>
      <c r="CO50" s="364" t="s">
        <v>318</v>
      </c>
      <c r="CP50" s="80" t="s">
        <v>1392</v>
      </c>
      <c r="CQ50" s="68" t="s">
        <v>93</v>
      </c>
      <c r="CR50" s="69">
        <f>0.5*(CZ50+DA50+DB50)+DC50+DE50+2*(DF50+DG50)</f>
        <v>1</v>
      </c>
      <c r="CS50" s="69">
        <f>CZ50*0.5+DA50*0.5+DB50*0.5+DC50+DD50+DE50+2*(DF50+DG50+DH50)</f>
        <v>1</v>
      </c>
      <c r="CT50" s="1749" t="s">
        <v>2164</v>
      </c>
      <c r="CU50" s="1750"/>
      <c r="CV50" s="1750"/>
      <c r="CW50" s="1750"/>
      <c r="CX50" s="1750"/>
      <c r="CY50" s="1751"/>
      <c r="CZ50" s="155"/>
      <c r="DA50" s="155"/>
      <c r="DB50" s="155"/>
      <c r="DC50" s="155"/>
      <c r="DD50" s="155"/>
      <c r="DE50" s="84">
        <v>1</v>
      </c>
      <c r="DF50" s="155"/>
      <c r="DG50" s="155"/>
      <c r="DH50" s="155"/>
      <c r="DI50" s="76">
        <v>1</v>
      </c>
      <c r="DJ50" s="77"/>
    </row>
    <row r="51" spans="1:116" ht="196.5" customHeight="1" outlineLevel="1" thickTop="1" thickBo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269" t="s">
        <v>206</v>
      </c>
      <c r="AV51" s="210" t="s">
        <v>1380</v>
      </c>
      <c r="AW51" s="102" t="s">
        <v>29</v>
      </c>
      <c r="AX51" s="69">
        <f t="shared" si="16"/>
        <v>0</v>
      </c>
      <c r="AY51" s="69">
        <f t="shared" si="17"/>
        <v>0</v>
      </c>
      <c r="AZ51" s="213"/>
      <c r="BA51" s="759" t="s">
        <v>45</v>
      </c>
      <c r="BB51" s="759"/>
      <c r="BC51" s="617"/>
      <c r="BD51" s="74"/>
      <c r="BE51" s="205" t="s">
        <v>1381</v>
      </c>
      <c r="BF51" s="385"/>
      <c r="BG51" s="385"/>
      <c r="BH51" s="385"/>
      <c r="BI51" s="385"/>
      <c r="BJ51" s="385"/>
      <c r="BK51" s="385"/>
      <c r="BL51" s="385"/>
      <c r="BM51" s="385"/>
      <c r="BN51" s="385"/>
      <c r="BO51" s="76">
        <v>1</v>
      </c>
      <c r="BP51" s="77"/>
      <c r="BQ51" s="108"/>
      <c r="BR51" s="364" t="s">
        <v>318</v>
      </c>
      <c r="BS51" s="725" t="s">
        <v>1999</v>
      </c>
      <c r="BT51" s="717" t="s">
        <v>36</v>
      </c>
      <c r="BU51" s="726">
        <f t="shared" si="22"/>
        <v>0.5</v>
      </c>
      <c r="BV51" s="726">
        <f t="shared" si="23"/>
        <v>4.5</v>
      </c>
      <c r="BW51" s="727"/>
      <c r="BX51" s="607" t="s">
        <v>68</v>
      </c>
      <c r="BY51" s="1360" t="s">
        <v>2165</v>
      </c>
      <c r="BZ51" s="728"/>
      <c r="CA51" s="729"/>
      <c r="CB51" s="729" t="s">
        <v>771</v>
      </c>
      <c r="CC51" s="730"/>
      <c r="CD51" s="731">
        <v>1</v>
      </c>
      <c r="CE51" s="730"/>
      <c r="CF51" s="730"/>
      <c r="CG51" s="730"/>
      <c r="CH51" s="730"/>
      <c r="CI51" s="730"/>
      <c r="CJ51" s="732"/>
      <c r="CK51" s="86">
        <v>2</v>
      </c>
      <c r="CL51" s="733">
        <v>1</v>
      </c>
      <c r="CM51" s="610"/>
      <c r="CN51" s="108"/>
      <c r="CO51" s="237" t="s">
        <v>171</v>
      </c>
      <c r="CP51" s="117" t="s">
        <v>1599</v>
      </c>
      <c r="CQ51" s="68" t="s">
        <v>93</v>
      </c>
      <c r="CR51" s="69">
        <f>0.5*(CZ51+DA51+DB51)+DC51+DE51+2*(DF51+DG51)</f>
        <v>0</v>
      </c>
      <c r="CS51" s="69">
        <f>CZ51*0.5+DA51*0.5+DB51*0.5+DC51+DD51+DE51+2*(DF51+DG51+DH51)</f>
        <v>0</v>
      </c>
      <c r="CT51" s="103"/>
      <c r="CU51" s="22" t="s">
        <v>45</v>
      </c>
      <c r="CV51" s="22"/>
      <c r="CW51" s="103"/>
      <c r="CX51" s="73"/>
      <c r="CY51" s="23" t="s">
        <v>1600</v>
      </c>
      <c r="CZ51" s="302"/>
      <c r="DA51" s="302"/>
      <c r="DB51" s="302"/>
      <c r="DC51" s="302"/>
      <c r="DD51" s="385"/>
      <c r="DE51" s="302"/>
      <c r="DF51" s="318"/>
      <c r="DG51" s="302"/>
      <c r="DH51" s="302"/>
      <c r="DI51" s="763">
        <v>1</v>
      </c>
      <c r="DJ51" s="74"/>
    </row>
    <row r="52" spans="1:116" ht="211.95" customHeight="1" outlineLevel="1" thickTop="1" thickBot="1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269" t="s">
        <v>206</v>
      </c>
      <c r="AV52" s="177" t="s">
        <v>2166</v>
      </c>
      <c r="AW52" s="102" t="s">
        <v>29</v>
      </c>
      <c r="AX52" s="69">
        <f t="shared" si="16"/>
        <v>1</v>
      </c>
      <c r="AY52" s="69">
        <f t="shared" si="17"/>
        <v>1</v>
      </c>
      <c r="AZ52" s="74"/>
      <c r="BA52" s="124" t="s">
        <v>77</v>
      </c>
      <c r="BB52" s="939" t="s">
        <v>50</v>
      </c>
      <c r="BC52" s="74"/>
      <c r="BD52" s="74"/>
      <c r="BE52" s="23" t="s">
        <v>2167</v>
      </c>
      <c r="BF52" s="84">
        <v>1</v>
      </c>
      <c r="BG52" s="84">
        <v>1</v>
      </c>
      <c r="BH52" s="155"/>
      <c r="BI52" s="155"/>
      <c r="BJ52" s="155"/>
      <c r="BK52" s="155"/>
      <c r="BL52" s="155"/>
      <c r="BM52" s="155"/>
      <c r="BN52" s="155"/>
      <c r="BO52" s="76">
        <v>1</v>
      </c>
      <c r="BP52" s="28"/>
      <c r="BQ52" s="108"/>
      <c r="BR52" s="382" t="s">
        <v>350</v>
      </c>
      <c r="BS52" s="587" t="s">
        <v>612</v>
      </c>
      <c r="BT52" s="68" t="s">
        <v>36</v>
      </c>
      <c r="BU52" s="102">
        <f t="shared" si="22"/>
        <v>8.5</v>
      </c>
      <c r="BV52" s="102">
        <f t="shared" si="23"/>
        <v>8.5</v>
      </c>
      <c r="BW52" s="1106"/>
      <c r="BX52" s="393" t="s">
        <v>68</v>
      </c>
      <c r="BY52" s="74"/>
      <c r="BZ52" s="433" t="s">
        <v>42</v>
      </c>
      <c r="CA52" s="721" t="s">
        <v>13</v>
      </c>
      <c r="CB52" s="643" t="s">
        <v>613</v>
      </c>
      <c r="CC52" s="1107"/>
      <c r="CD52" s="1107"/>
      <c r="CE52" s="1108">
        <v>1</v>
      </c>
      <c r="CF52" s="1107"/>
      <c r="CG52" s="1107"/>
      <c r="CH52" s="1108">
        <v>8</v>
      </c>
      <c r="CI52" s="1107"/>
      <c r="CJ52" s="1107"/>
      <c r="CK52" s="1107"/>
      <c r="CL52" s="224">
        <v>1</v>
      </c>
      <c r="CM52" s="190"/>
      <c r="CN52" s="108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108"/>
      <c r="DL52" s="108"/>
    </row>
    <row r="53" spans="1:116" ht="238.2" customHeight="1" outlineLevel="1" thickBot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269" t="s">
        <v>206</v>
      </c>
      <c r="AV53" s="114" t="s">
        <v>1385</v>
      </c>
      <c r="AW53" s="102" t="s">
        <v>29</v>
      </c>
      <c r="AX53" s="69">
        <f t="shared" si="16"/>
        <v>0</v>
      </c>
      <c r="AY53" s="69">
        <f t="shared" si="17"/>
        <v>0</v>
      </c>
      <c r="AZ53" s="82"/>
      <c r="BA53" s="118" t="s">
        <v>45</v>
      </c>
      <c r="BB53" s="1060"/>
      <c r="BC53" s="72" t="s">
        <v>42</v>
      </c>
      <c r="BD53" s="173"/>
      <c r="BE53" s="173" t="s">
        <v>1386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77"/>
      <c r="BQ53" s="108"/>
      <c r="BR53" s="382" t="s">
        <v>350</v>
      </c>
      <c r="BS53" s="391" t="s">
        <v>1512</v>
      </c>
      <c r="BT53" s="68" t="s">
        <v>36</v>
      </c>
      <c r="BU53" s="102">
        <f t="shared" si="22"/>
        <v>0</v>
      </c>
      <c r="BV53" s="102">
        <f t="shared" si="23"/>
        <v>0</v>
      </c>
      <c r="BW53" s="268"/>
      <c r="BX53" s="1113" t="s">
        <v>68</v>
      </c>
      <c r="BY53" s="393"/>
      <c r="BZ53" s="393"/>
      <c r="CA53" s="393"/>
      <c r="CB53" s="640" t="s">
        <v>618</v>
      </c>
      <c r="CC53" s="368"/>
      <c r="CD53" s="368"/>
      <c r="CE53" s="368"/>
      <c r="CF53" s="368"/>
      <c r="CG53" s="368"/>
      <c r="CH53" s="368"/>
      <c r="CI53" s="368"/>
      <c r="CJ53" s="368"/>
      <c r="CK53" s="368"/>
      <c r="CL53" s="224">
        <v>1</v>
      </c>
      <c r="CM53" s="2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269" t="s">
        <v>206</v>
      </c>
      <c r="AV54" s="1062" t="s">
        <v>1390</v>
      </c>
      <c r="AW54" s="102" t="s">
        <v>29</v>
      </c>
      <c r="AX54" s="69">
        <f t="shared" si="16"/>
        <v>0</v>
      </c>
      <c r="AY54" s="69">
        <f t="shared" si="17"/>
        <v>0</v>
      </c>
      <c r="AZ54" s="1063"/>
      <c r="BA54" s="1064" t="s">
        <v>45</v>
      </c>
      <c r="BB54" s="108"/>
      <c r="BC54" s="72" t="s">
        <v>42</v>
      </c>
      <c r="BD54" s="1065"/>
      <c r="BE54" s="1065" t="s">
        <v>1391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77"/>
      <c r="BQ54" s="108"/>
      <c r="BR54" s="382" t="s">
        <v>350</v>
      </c>
      <c r="BS54" s="177" t="s">
        <v>1519</v>
      </c>
      <c r="BT54" s="68" t="s">
        <v>36</v>
      </c>
      <c r="BU54" s="102">
        <f t="shared" si="22"/>
        <v>1</v>
      </c>
      <c r="BV54" s="102">
        <f t="shared" si="23"/>
        <v>1</v>
      </c>
      <c r="BW54" s="225"/>
      <c r="BX54" s="225" t="s">
        <v>68</v>
      </c>
      <c r="BY54" s="246"/>
      <c r="BZ54" s="433" t="s">
        <v>42</v>
      </c>
      <c r="CA54" s="721" t="s">
        <v>13</v>
      </c>
      <c r="CB54" s="643" t="s">
        <v>623</v>
      </c>
      <c r="CC54" s="314"/>
      <c r="CD54" s="314"/>
      <c r="CE54" s="314"/>
      <c r="CF54" s="314"/>
      <c r="CG54" s="314"/>
      <c r="CH54" s="128">
        <v>1</v>
      </c>
      <c r="CI54" s="314"/>
      <c r="CJ54" s="314"/>
      <c r="CK54" s="314"/>
      <c r="CL54" s="224">
        <v>1</v>
      </c>
      <c r="CM54" s="190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269" t="s">
        <v>206</v>
      </c>
      <c r="AV55" s="80" t="s">
        <v>1393</v>
      </c>
      <c r="AW55" s="102" t="s">
        <v>29</v>
      </c>
      <c r="AX55" s="69">
        <f t="shared" si="16"/>
        <v>0</v>
      </c>
      <c r="AY55" s="69">
        <f t="shared" si="17"/>
        <v>0</v>
      </c>
      <c r="BA55" s="22" t="s">
        <v>68</v>
      </c>
      <c r="BC55" s="103"/>
      <c r="BD55" s="73"/>
      <c r="BE55" s="22" t="s">
        <v>932</v>
      </c>
      <c r="BF55" s="155"/>
      <c r="BG55" s="155"/>
      <c r="BH55" s="155"/>
      <c r="BI55" s="155"/>
      <c r="BJ55" s="155"/>
      <c r="BK55" s="155"/>
      <c r="BL55" s="155"/>
      <c r="BM55" s="155"/>
      <c r="BN55" s="155"/>
      <c r="BO55" s="76">
        <v>1</v>
      </c>
      <c r="BP55" s="107"/>
      <c r="BQ55" s="108"/>
      <c r="BR55" s="864" t="s">
        <v>350</v>
      </c>
      <c r="BS55" s="550" t="s">
        <v>2168</v>
      </c>
      <c r="BT55" s="594" t="s">
        <v>36</v>
      </c>
      <c r="BU55" s="552">
        <f t="shared" si="22"/>
        <v>0.5</v>
      </c>
      <c r="BV55" s="552">
        <f t="shared" si="23"/>
        <v>0.5</v>
      </c>
      <c r="BW55" s="553"/>
      <c r="BX55" s="554" t="s">
        <v>106</v>
      </c>
      <c r="BY55" s="555"/>
      <c r="BZ55" s="553"/>
      <c r="CA55" s="556"/>
      <c r="CB55" s="556" t="s">
        <v>633</v>
      </c>
      <c r="CC55" s="595">
        <v>1</v>
      </c>
      <c r="CD55" s="857"/>
      <c r="CE55" s="557"/>
      <c r="CF55" s="557"/>
      <c r="CG55" s="557"/>
      <c r="CH55" s="557"/>
      <c r="CI55" s="557"/>
      <c r="CJ55" s="557"/>
      <c r="CK55" s="557"/>
      <c r="CL55" s="560">
        <v>1</v>
      </c>
      <c r="CM55" s="561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269" t="s">
        <v>206</v>
      </c>
      <c r="AV56" s="80" t="s">
        <v>2169</v>
      </c>
      <c r="AW56" s="102" t="s">
        <v>29</v>
      </c>
      <c r="AX56" s="69">
        <f t="shared" si="16"/>
        <v>0</v>
      </c>
      <c r="AY56" s="69">
        <f t="shared" si="17"/>
        <v>0</v>
      </c>
      <c r="BA56" s="22" t="s">
        <v>45</v>
      </c>
      <c r="BC56" s="103"/>
      <c r="BD56" s="73"/>
      <c r="BE56" s="23" t="s">
        <v>1396</v>
      </c>
      <c r="BF56" s="155"/>
      <c r="BG56" s="155"/>
      <c r="BH56" s="155"/>
      <c r="BI56" s="155"/>
      <c r="BJ56" s="155"/>
      <c r="BK56" s="155"/>
      <c r="BL56" s="155"/>
      <c r="BM56" s="155"/>
      <c r="BN56" s="155"/>
      <c r="BO56" s="76">
        <v>1</v>
      </c>
      <c r="BP56" s="107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ht="133.94999999999999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319" t="s">
        <v>208</v>
      </c>
      <c r="AV57" s="1320" t="s">
        <v>285</v>
      </c>
      <c r="AW57" s="551" t="s">
        <v>29</v>
      </c>
      <c r="AX57" s="551">
        <f t="shared" si="16"/>
        <v>2.5</v>
      </c>
      <c r="AY57" s="551">
        <f t="shared" si="17"/>
        <v>2.5</v>
      </c>
      <c r="AZ57" s="1889" t="s">
        <v>2170</v>
      </c>
      <c r="BA57" s="1890"/>
      <c r="BB57" s="1890"/>
      <c r="BC57" s="1890"/>
      <c r="BD57" s="1890"/>
      <c r="BE57" s="1891"/>
      <c r="BF57" s="1000"/>
      <c r="BG57" s="240">
        <v>5</v>
      </c>
      <c r="BH57" s="1000"/>
      <c r="BI57" s="1000"/>
      <c r="BJ57" s="1000"/>
      <c r="BK57" s="1000"/>
      <c r="BL57" s="1000"/>
      <c r="BM57" s="1000"/>
      <c r="BN57" s="1001"/>
      <c r="BO57" s="96">
        <v>1</v>
      </c>
      <c r="BP57" s="95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 x14ac:dyDescent="0.25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25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150</v>
      </c>
      <c r="B66" s="39" t="s">
        <v>1397</v>
      </c>
      <c r="C66" s="535" t="s">
        <v>29</v>
      </c>
      <c r="D66" s="41">
        <f t="shared" ref="D66:D79" si="24">0.5*(L66+M66+N66)+O66+Q66+2*(R66+S66)</f>
        <v>12</v>
      </c>
      <c r="E66" s="536">
        <f t="shared" ref="E66:E79" si="25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12</v>
      </c>
      <c r="W66" s="59"/>
      <c r="X66" s="38" t="s">
        <v>150</v>
      </c>
      <c r="Y66" s="39" t="s">
        <v>1398</v>
      </c>
      <c r="Z66" s="535" t="s">
        <v>29</v>
      </c>
      <c r="AA66" s="41">
        <f>0.5*(AI66+AJ66+AK66)+AL66+AN66+2*(AO66+AP66)</f>
        <v>3</v>
      </c>
      <c r="AB66" s="536">
        <f>AI66*0.5+AJ66*0.5+AK66*0.5+AL66+AM66+AN66+2*(AO66+AP66+AQ66)</f>
        <v>9</v>
      </c>
      <c r="AC66" s="43"/>
      <c r="AD66" s="43"/>
      <c r="AE66" s="43"/>
      <c r="AF66" s="43"/>
      <c r="AG66" s="43"/>
      <c r="AH66" s="43"/>
      <c r="AI66" s="44">
        <f>SUMIFS(AI68:AI88,Z68:Z88,Z66)</f>
        <v>2</v>
      </c>
      <c r="AJ66" s="44">
        <f>SUMIFS(AJ68:AJ88,Z68:Z88,Z66)</f>
        <v>2</v>
      </c>
      <c r="AK66" s="44">
        <f>SUMIFS(AK68:AK88,Z68:Z88,Z66)</f>
        <v>0</v>
      </c>
      <c r="AL66" s="44">
        <f>SUMIFS(AL68:AL88,Z68:Z88,Z66)</f>
        <v>0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3</v>
      </c>
      <c r="AR66" s="45"/>
      <c r="AS66" s="46">
        <f>SUM(AR68:AR88)</f>
        <v>15</v>
      </c>
      <c r="AT66" s="59"/>
      <c r="AU66" s="38" t="s">
        <v>148</v>
      </c>
      <c r="AV66" s="39" t="s">
        <v>1399</v>
      </c>
      <c r="AW66" s="535" t="s">
        <v>29</v>
      </c>
      <c r="AX66" s="41">
        <f t="shared" ref="AX66:AX75" si="26">0.5*(BF66+BG66+BH66)+BI66+BK66+2*(BL66+BM66)</f>
        <v>12</v>
      </c>
      <c r="AY66" s="536">
        <f t="shared" ref="AY66:AY75" si="27">BF66*0.5+BG66*0.5+BH66*0.5+BI66+BJ66+BK66+2*(BL66+BM66+BN66)</f>
        <v>14</v>
      </c>
      <c r="AZ66" s="43"/>
      <c r="BA66" s="43"/>
      <c r="BB66" s="43"/>
      <c r="BC66" s="43"/>
      <c r="BD66" s="43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9</v>
      </c>
      <c r="BJ66" s="44">
        <f>SUMIFS(BJ68:BJ88,AW68:AW88,AW66)</f>
        <v>0</v>
      </c>
      <c r="BK66" s="44">
        <f>SUMIFS(BK68:BK88,AW68:AW88,AW66)</f>
        <v>1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1</v>
      </c>
      <c r="BO66" s="45"/>
      <c r="BP66" s="46">
        <f>SUM(BO68:BO88)</f>
        <v>9</v>
      </c>
      <c r="BQ66" s="32"/>
      <c r="BR66" s="38" t="s">
        <v>1933</v>
      </c>
      <c r="BS66" s="39" t="s">
        <v>1400</v>
      </c>
      <c r="BT66" s="535" t="s">
        <v>29</v>
      </c>
      <c r="BU66" s="41">
        <f t="shared" ref="BU66:BU83" si="28">0.5*(CC66+CD66+CE66)+CF66+CH66+2*(CI66+CJ66)</f>
        <v>12</v>
      </c>
      <c r="BV66" s="536">
        <f t="shared" ref="BV66:BV83" si="29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143</v>
      </c>
      <c r="CP66" s="39" t="s">
        <v>1401</v>
      </c>
      <c r="CQ66" s="535" t="s">
        <v>29</v>
      </c>
      <c r="CR66" s="41">
        <f>0.5*(CZ66+DA66+DB66)+DC66+DE66+2*(DF66+DG66)</f>
        <v>4</v>
      </c>
      <c r="CS66" s="536">
        <f>CZ66*0.5+DA66*0.5+DB66*0.5+DC66+DD66+DE66+2*(DF66+DG66+DH66)</f>
        <v>4</v>
      </c>
      <c r="CT66" s="43"/>
      <c r="CU66" s="43"/>
      <c r="CV66" s="43"/>
      <c r="CW66" s="43"/>
      <c r="CX66" s="43"/>
      <c r="CY66" s="43"/>
      <c r="CZ66" s="44">
        <f>SUMIFS(CZ68:CZ82,CQ68:CQ82,CQ66)</f>
        <v>8</v>
      </c>
      <c r="DA66" s="44">
        <f>SUMIFS(DA68:DA82,CQ68:CQ82,CQ66)</f>
        <v>0</v>
      </c>
      <c r="DB66" s="44">
        <f>SUMIFS(DB68:DB82,CQ68:CQ82,CQ66)</f>
        <v>0</v>
      </c>
      <c r="DC66" s="44">
        <f>SUMIFS(DC68:DC82,CQ68:CQ82,CQ66)</f>
        <v>0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0</v>
      </c>
      <c r="DI66" s="45"/>
      <c r="DJ66" s="46">
        <f>SUM(DI68:DI88)</f>
        <v>3</v>
      </c>
    </row>
    <row r="67" spans="1:115" s="62" customFormat="1" ht="25.2" thickBot="1" x14ac:dyDescent="0.35">
      <c r="A67" s="38" t="s">
        <v>345</v>
      </c>
      <c r="B67" s="39"/>
      <c r="C67" s="535" t="s">
        <v>36</v>
      </c>
      <c r="D67" s="41">
        <f t="shared" si="24"/>
        <v>6</v>
      </c>
      <c r="E67" s="536">
        <f t="shared" si="25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345</v>
      </c>
      <c r="Y67" s="39"/>
      <c r="Z67" s="535" t="s">
        <v>36</v>
      </c>
      <c r="AA67" s="41">
        <f>0.5*(AI67+AJ67+AK67)+AL67+AN67+2*(AO67+AP67)</f>
        <v>0</v>
      </c>
      <c r="AB67" s="536">
        <f>AI67*0.5+AJ67*0.5+AK67*0.5+AL67+AM67+AN67+2*(AO67+AP67+AQ67)</f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154</v>
      </c>
      <c r="AV67" s="39"/>
      <c r="AW67" s="535" t="s">
        <v>36</v>
      </c>
      <c r="AX67" s="41">
        <f t="shared" si="26"/>
        <v>6.5</v>
      </c>
      <c r="AY67" s="536">
        <f t="shared" si="27"/>
        <v>6.5</v>
      </c>
      <c r="AZ67" s="39"/>
      <c r="BA67" s="39"/>
      <c r="BB67" s="39"/>
      <c r="BC67" s="39"/>
      <c r="BD67" s="39"/>
      <c r="BE67" s="39"/>
      <c r="BF67" s="44">
        <f>SUMIFS(BF68:BF88,AW68:AW88,AW67)</f>
        <v>1</v>
      </c>
      <c r="BG67" s="44">
        <f>SUMIFS(BG68:BG88,AW68:AW88,AW67)</f>
        <v>0</v>
      </c>
      <c r="BH67" s="44">
        <f>SUMIFS(BH68:BH88,AW68:AW88,AW67)</f>
        <v>6</v>
      </c>
      <c r="BI67" s="44">
        <f>SUMIFS(BI68:BI88,AW68:AW88,AW67)</f>
        <v>0</v>
      </c>
      <c r="BJ67" s="44">
        <f>SUMIFS(BJ68:BJ88,AW68:AW88,AW67)</f>
        <v>0</v>
      </c>
      <c r="BK67" s="44">
        <f>SUMIFS(BK68:BK88,AW68:AW88,AW67)</f>
        <v>3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0</v>
      </c>
      <c r="BO67" s="45"/>
      <c r="BP67" s="46"/>
      <c r="BQ67" s="59"/>
      <c r="BR67" s="38" t="s">
        <v>154</v>
      </c>
      <c r="BS67" s="39"/>
      <c r="BT67" s="535" t="s">
        <v>36</v>
      </c>
      <c r="BU67" s="41">
        <f t="shared" si="28"/>
        <v>10</v>
      </c>
      <c r="BV67" s="536">
        <f t="shared" si="29"/>
        <v>10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0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152</v>
      </c>
      <c r="CP67" s="39"/>
      <c r="CQ67" s="535" t="s">
        <v>36</v>
      </c>
      <c r="CR67" s="41">
        <f>0.5*(CZ67+DA67+DB67)+DC67+DE67+2*(DF67+DG67)</f>
        <v>0</v>
      </c>
      <c r="CS67" s="536">
        <f>CZ67*0.5+DA67*0.5+DB67*0.5+DC67+DD67+DE67+2*(DF67+DG67+DH67)</f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thickTop="1" thickBot="1" x14ac:dyDescent="0.3">
      <c r="A68" s="284" t="s">
        <v>222</v>
      </c>
      <c r="B68" s="114" t="s">
        <v>223</v>
      </c>
      <c r="C68" s="68" t="s">
        <v>29</v>
      </c>
      <c r="D68" s="69">
        <f t="shared" si="24"/>
        <v>12</v>
      </c>
      <c r="E68" s="69">
        <f t="shared" si="25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1066" t="s">
        <v>1403</v>
      </c>
      <c r="Y68" s="98" t="s">
        <v>2171</v>
      </c>
      <c r="Z68" s="102" t="s">
        <v>29</v>
      </c>
      <c r="AA68" s="69">
        <f>0.5*(AI68+AJ68+AK68)+AL68+AN68+2*(AO68+AP68)</f>
        <v>0</v>
      </c>
      <c r="AB68" s="69">
        <f>AI68*0.5+AJ68*0.5+AK68*0.5+AL68+AM68+AN68+2*(AO68+AP68+AQ68)</f>
        <v>0</v>
      </c>
      <c r="AC68" s="167"/>
      <c r="AD68" s="124" t="s">
        <v>77</v>
      </c>
      <c r="AE68" s="939" t="s">
        <v>50</v>
      </c>
      <c r="AF68" s="24"/>
      <c r="AG68" s="173"/>
      <c r="AH68" s="172" t="s">
        <v>57</v>
      </c>
      <c r="AI68" s="155"/>
      <c r="AJ68" s="155"/>
      <c r="AK68" s="155"/>
      <c r="AL68" s="155"/>
      <c r="AM68" s="155"/>
      <c r="AN68" s="155"/>
      <c r="AO68" s="155"/>
      <c r="AP68" s="155"/>
      <c r="AQ68" s="155"/>
      <c r="AR68" s="76">
        <v>1</v>
      </c>
      <c r="AS68" s="77"/>
      <c r="AT68" s="29"/>
      <c r="AU68" s="97" t="s">
        <v>52</v>
      </c>
      <c r="AV68" s="114" t="s">
        <v>1410</v>
      </c>
      <c r="AW68" s="102" t="s">
        <v>29</v>
      </c>
      <c r="AX68" s="69">
        <f t="shared" si="26"/>
        <v>0</v>
      </c>
      <c r="AY68" s="69">
        <f t="shared" si="27"/>
        <v>0</v>
      </c>
      <c r="AZ68" s="103"/>
      <c r="BA68" s="22" t="s">
        <v>45</v>
      </c>
      <c r="BB68" s="70"/>
      <c r="BC68" s="72" t="s">
        <v>42</v>
      </c>
      <c r="BD68" s="110" t="s">
        <v>13</v>
      </c>
      <c r="BE68" s="23"/>
      <c r="BF68" s="155"/>
      <c r="BG68" s="155"/>
      <c r="BH68" s="155"/>
      <c r="BI68" s="1054"/>
      <c r="BJ68" s="301"/>
      <c r="BK68" s="765"/>
      <c r="BL68" s="155"/>
      <c r="BM68" s="155"/>
      <c r="BN68" s="155"/>
      <c r="BO68" s="76">
        <v>1</v>
      </c>
      <c r="BP68" s="77"/>
      <c r="BQ68" s="59"/>
      <c r="BR68" s="284" t="s">
        <v>222</v>
      </c>
      <c r="BS68" s="114" t="s">
        <v>1407</v>
      </c>
      <c r="BT68" s="102" t="s">
        <v>29</v>
      </c>
      <c r="BU68" s="69">
        <f t="shared" si="28"/>
        <v>12</v>
      </c>
      <c r="BV68" s="69">
        <f t="shared" si="29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37" t="s">
        <v>86</v>
      </c>
      <c r="CP68" s="138" t="s">
        <v>87</v>
      </c>
      <c r="CQ68" s="102" t="s">
        <v>29</v>
      </c>
      <c r="CR68" s="69">
        <f>0.5*(CZ68+DA68+DB68)+DC68+DE68+2*(DF68+DG68)</f>
        <v>1</v>
      </c>
      <c r="CS68" s="69">
        <f>CZ68*0.5+DA68*0.5+DB68*0.5+DC68+DD68+DE68+2*(DF68+DG68+DH68)</f>
        <v>1</v>
      </c>
      <c r="CT68" s="74"/>
      <c r="CU68" s="22" t="s">
        <v>88</v>
      </c>
      <c r="CV68" s="139" t="s">
        <v>89</v>
      </c>
      <c r="CW68" s="131"/>
      <c r="CX68" s="131"/>
      <c r="CY68" s="140" t="s">
        <v>3</v>
      </c>
      <c r="CZ68" s="141">
        <v>2</v>
      </c>
      <c r="DA68" s="131"/>
      <c r="DB68" s="131"/>
      <c r="DC68" s="131"/>
      <c r="DD68" s="131"/>
      <c r="DE68" s="131"/>
      <c r="DF68" s="131"/>
      <c r="DG68" s="131"/>
      <c r="DH68" s="131"/>
      <c r="DI68" s="142">
        <v>1</v>
      </c>
      <c r="DJ68" s="68"/>
    </row>
    <row r="69" spans="1:115" s="62" customFormat="1" ht="223.2" customHeight="1" outlineLevel="1" thickTop="1" x14ac:dyDescent="0.3">
      <c r="A69" s="284" t="s">
        <v>222</v>
      </c>
      <c r="B69" s="80" t="s">
        <v>1408</v>
      </c>
      <c r="C69" s="102" t="s">
        <v>36</v>
      </c>
      <c r="D69" s="69">
        <f t="shared" si="24"/>
        <v>4</v>
      </c>
      <c r="E69" s="69">
        <f t="shared" si="25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387" t="s">
        <v>2172</v>
      </c>
      <c r="Z69" s="102" t="s">
        <v>29</v>
      </c>
      <c r="AA69" s="69">
        <f>0.5*(AI69+AJ69+AK69)+AL69+AN69+2*(AO69+AP69)</f>
        <v>0</v>
      </c>
      <c r="AB69" s="69">
        <f>AI69*0.5+AJ69*0.5+AK69*0.5+AL69+AM69+AN69+2*(AO69+AP69+AQ69)</f>
        <v>0</v>
      </c>
      <c r="AC69" s="677"/>
      <c r="AD69" s="22" t="s">
        <v>45</v>
      </c>
      <c r="AE69" s="676"/>
      <c r="AF69" s="104"/>
      <c r="AG69" s="173"/>
      <c r="AH69" s="173" t="s">
        <v>2173</v>
      </c>
      <c r="AI69" s="301"/>
      <c r="AJ69" s="301"/>
      <c r="AK69" s="301"/>
      <c r="AL69" s="301"/>
      <c r="AM69" s="301"/>
      <c r="AN69" s="302"/>
      <c r="AO69" s="302"/>
      <c r="AP69" s="302"/>
      <c r="AQ69" s="302"/>
      <c r="AR69" s="76">
        <v>0.5</v>
      </c>
      <c r="AS69" s="77"/>
      <c r="AT69" s="29"/>
      <c r="AU69" s="97" t="s">
        <v>52</v>
      </c>
      <c r="AV69" s="387" t="s">
        <v>1415</v>
      </c>
      <c r="AW69" s="102" t="s">
        <v>29</v>
      </c>
      <c r="AX69" s="69">
        <f t="shared" si="26"/>
        <v>0</v>
      </c>
      <c r="AY69" s="69">
        <f t="shared" si="27"/>
        <v>0</v>
      </c>
      <c r="AZ69" s="158"/>
      <c r="BA69" s="22" t="s">
        <v>45</v>
      </c>
      <c r="BB69" s="145"/>
      <c r="BC69" s="145"/>
      <c r="BD69" s="110" t="s">
        <v>13</v>
      </c>
      <c r="BE69" s="22" t="s">
        <v>91</v>
      </c>
      <c r="BF69" s="22"/>
      <c r="BG69" s="22"/>
      <c r="BH69" s="22"/>
      <c r="BI69" s="22"/>
      <c r="BJ69" s="22"/>
      <c r="BK69" s="22"/>
      <c r="BL69" s="22"/>
      <c r="BM69" s="22"/>
      <c r="BN69" s="22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8"/>
        <v>0</v>
      </c>
      <c r="BV69" s="69">
        <f t="shared" si="29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37" t="s">
        <v>86</v>
      </c>
      <c r="CP69" s="138" t="s">
        <v>1994</v>
      </c>
      <c r="CQ69" s="102" t="s">
        <v>29</v>
      </c>
      <c r="CR69" s="69">
        <f>0.5*(CZ69+DA69+DB69)+DC69+DE69+2*(DF69+DG69)</f>
        <v>1</v>
      </c>
      <c r="CS69" s="69">
        <f>CZ69*0.5+DA69*0.5+DB69*0.5+DC69+DD69+DE69+2*(DF69+DG69+DH69)</f>
        <v>1</v>
      </c>
      <c r="CT69" s="131"/>
      <c r="CU69" s="22" t="s">
        <v>63</v>
      </c>
      <c r="CV69" s="139"/>
      <c r="CW69" s="131"/>
      <c r="CX69" s="131"/>
      <c r="CY69" s="140" t="s">
        <v>3</v>
      </c>
      <c r="CZ69" s="141">
        <v>2</v>
      </c>
      <c r="DA69" s="131"/>
      <c r="DB69" s="131"/>
      <c r="DC69" s="131"/>
      <c r="DD69" s="131"/>
      <c r="DE69" s="131"/>
      <c r="DF69" s="131"/>
      <c r="DG69" s="131"/>
      <c r="DH69" s="131"/>
      <c r="DI69" s="76">
        <v>1</v>
      </c>
      <c r="DJ69" s="68"/>
    </row>
    <row r="70" spans="1:115" s="62" customFormat="1" ht="226.95" customHeight="1" outlineLevel="1" x14ac:dyDescent="0.25">
      <c r="A70" s="1066" t="s">
        <v>1403</v>
      </c>
      <c r="B70" s="353" t="s">
        <v>1621</v>
      </c>
      <c r="C70" s="102" t="s">
        <v>36</v>
      </c>
      <c r="D70" s="69">
        <f t="shared" si="24"/>
        <v>0</v>
      </c>
      <c r="E70" s="69">
        <f t="shared" si="25"/>
        <v>0</v>
      </c>
      <c r="F70" s="354"/>
      <c r="G70" s="22" t="s">
        <v>45</v>
      </c>
      <c r="H70" s="354"/>
      <c r="I70" s="354"/>
      <c r="J70" s="354"/>
      <c r="K70" s="667" t="s">
        <v>689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1403</v>
      </c>
      <c r="Y70" s="387" t="s">
        <v>2172</v>
      </c>
      <c r="Z70" s="102" t="s">
        <v>29</v>
      </c>
      <c r="AA70" s="69">
        <f>0.5*(AI70+AJ70+AK70)+AL70+AN70+2*(AO70+AP70)</f>
        <v>0</v>
      </c>
      <c r="AB70" s="69">
        <f>AI70*0.5+AJ70*0.5+AK70*0.5+AL70+AM70+AN70+2*(AO70+AP70+AQ70)</f>
        <v>0</v>
      </c>
      <c r="AC70" s="677"/>
      <c r="AD70" s="124" t="s">
        <v>77</v>
      </c>
      <c r="AE70" s="939" t="s">
        <v>50</v>
      </c>
      <c r="AF70" s="104"/>
      <c r="AG70" s="173"/>
      <c r="AH70" s="173" t="s">
        <v>2174</v>
      </c>
      <c r="AI70" s="301"/>
      <c r="AJ70" s="301"/>
      <c r="AK70" s="301"/>
      <c r="AL70" s="301"/>
      <c r="AM70" s="301"/>
      <c r="AN70" s="302"/>
      <c r="AO70" s="302"/>
      <c r="AP70" s="302"/>
      <c r="AQ70" s="302"/>
      <c r="AR70" s="76">
        <v>0.5</v>
      </c>
      <c r="AS70" s="77"/>
      <c r="AT70" s="29"/>
      <c r="AU70" s="97" t="s">
        <v>52</v>
      </c>
      <c r="AV70" s="117" t="s">
        <v>1418</v>
      </c>
      <c r="AW70" s="102" t="s">
        <v>29</v>
      </c>
      <c r="AX70" s="69">
        <f t="shared" si="26"/>
        <v>0</v>
      </c>
      <c r="AY70" s="69">
        <f t="shared" si="27"/>
        <v>0</v>
      </c>
      <c r="AZ70" s="82"/>
      <c r="BA70" s="22" t="s">
        <v>63</v>
      </c>
      <c r="BB70" s="104"/>
      <c r="BC70" s="74"/>
      <c r="BD70" s="173"/>
      <c r="BE70" s="118"/>
      <c r="BF70" s="23"/>
      <c r="BG70" s="23"/>
      <c r="BH70" s="23"/>
      <c r="BI70" s="23"/>
      <c r="BJ70" s="23"/>
      <c r="BK70" s="23"/>
      <c r="BL70" s="23"/>
      <c r="BM70" s="23"/>
      <c r="BN70" s="23"/>
      <c r="BO70" s="76">
        <v>1</v>
      </c>
      <c r="BP70" s="77"/>
      <c r="BQ70" s="59"/>
      <c r="BR70" s="656" t="s">
        <v>140</v>
      </c>
      <c r="BS70" s="80" t="s">
        <v>2175</v>
      </c>
      <c r="BT70" s="68" t="s">
        <v>36</v>
      </c>
      <c r="BU70" s="69">
        <f t="shared" si="28"/>
        <v>1</v>
      </c>
      <c r="BV70" s="69">
        <f t="shared" si="29"/>
        <v>1</v>
      </c>
      <c r="BW70" s="103"/>
      <c r="BX70" s="22" t="s">
        <v>68</v>
      </c>
      <c r="BY70" s="1200" t="s">
        <v>2176</v>
      </c>
      <c r="BZ70" s="118"/>
      <c r="CA70" s="73"/>
      <c r="CB70" s="23" t="s">
        <v>96</v>
      </c>
      <c r="CC70" s="155"/>
      <c r="CD70" s="155"/>
      <c r="CE70" s="318"/>
      <c r="CF70" s="318"/>
      <c r="CG70" s="155"/>
      <c r="CH70" s="85">
        <v>1</v>
      </c>
      <c r="CI70" s="155"/>
      <c r="CJ70" s="155"/>
      <c r="CK70" s="155"/>
      <c r="CL70" s="76">
        <v>1</v>
      </c>
      <c r="CM70" s="241"/>
      <c r="CO70" s="137" t="s">
        <v>86</v>
      </c>
      <c r="CP70" s="130" t="s">
        <v>101</v>
      </c>
      <c r="CQ70" s="102" t="s">
        <v>29</v>
      </c>
      <c r="CR70" s="69">
        <f>0.5*(CZ70+DA70+DB70)+DC70+DE70+2*(DF70+DG70)</f>
        <v>2</v>
      </c>
      <c r="CS70" s="69">
        <f>CZ70*0.5+DA70*0.5+DB70*0.5+DC70+DD70+DE70+2*(DF70+DG70+DH70)</f>
        <v>2</v>
      </c>
      <c r="CT70" s="74"/>
      <c r="CU70" s="22" t="s">
        <v>88</v>
      </c>
      <c r="CV70" s="139" t="s">
        <v>89</v>
      </c>
      <c r="CW70" s="131"/>
      <c r="CX70" s="131"/>
      <c r="CY70" s="140" t="s">
        <v>3</v>
      </c>
      <c r="CZ70" s="141">
        <v>4</v>
      </c>
      <c r="DA70" s="131"/>
      <c r="DB70" s="131"/>
      <c r="DC70" s="131"/>
      <c r="DD70" s="131"/>
      <c r="DE70" s="131"/>
      <c r="DF70" s="131"/>
      <c r="DG70" s="131"/>
      <c r="DH70" s="131"/>
      <c r="DI70" s="142">
        <v>1</v>
      </c>
      <c r="DJ70" s="68"/>
    </row>
    <row r="71" spans="1:115" s="62" customFormat="1" ht="203.4" customHeight="1" outlineLevel="1" x14ac:dyDescent="0.3">
      <c r="A71" s="97" t="s">
        <v>52</v>
      </c>
      <c r="B71" s="353" t="s">
        <v>1616</v>
      </c>
      <c r="C71" s="102" t="s">
        <v>36</v>
      </c>
      <c r="D71" s="69">
        <f t="shared" si="24"/>
        <v>0</v>
      </c>
      <c r="E71" s="69">
        <f t="shared" si="25"/>
        <v>0</v>
      </c>
      <c r="F71" s="354"/>
      <c r="G71" s="22" t="s">
        <v>45</v>
      </c>
      <c r="H71" s="354"/>
      <c r="I71" s="354"/>
      <c r="J71" s="354"/>
      <c r="K71" s="667" t="s">
        <v>689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1066" t="s">
        <v>1403</v>
      </c>
      <c r="Y71" s="1068" t="s">
        <v>1409</v>
      </c>
      <c r="Z71" s="102" t="s">
        <v>29</v>
      </c>
      <c r="AA71" s="69">
        <f t="shared" ref="AA71:AA83" si="30">0.5*(AI71+AJ71+AK71)+AL71+AN71+2*(AO71+AP71)</f>
        <v>0</v>
      </c>
      <c r="AB71" s="69">
        <f t="shared" ref="AB71:AB83" si="31">AI71*0.5+AJ71*0.5+AK71*0.5+AL71+AM71+AN71+2*(AO71+AP71+AQ71)</f>
        <v>0</v>
      </c>
      <c r="AC71" s="677"/>
      <c r="AD71" s="22" t="s">
        <v>45</v>
      </c>
      <c r="AE71" s="676"/>
      <c r="AF71" s="119" t="s">
        <v>42</v>
      </c>
      <c r="AG71" s="173"/>
      <c r="AH71" s="172" t="s">
        <v>57</v>
      </c>
      <c r="AI71" s="155"/>
      <c r="AJ71" s="155"/>
      <c r="AK71" s="155"/>
      <c r="AL71" s="155"/>
      <c r="AM71" s="155"/>
      <c r="AN71" s="155"/>
      <c r="AO71" s="155"/>
      <c r="AP71" s="155"/>
      <c r="AQ71" s="155"/>
      <c r="AR71" s="76">
        <v>1</v>
      </c>
      <c r="AS71" s="77"/>
      <c r="AT71" s="29"/>
      <c r="AU71" s="97" t="s">
        <v>52</v>
      </c>
      <c r="AV71" s="387" t="s">
        <v>524</v>
      </c>
      <c r="AW71" s="102" t="s">
        <v>29</v>
      </c>
      <c r="AX71" s="69">
        <f t="shared" si="26"/>
        <v>0</v>
      </c>
      <c r="AY71" s="69">
        <f t="shared" si="27"/>
        <v>0</v>
      </c>
      <c r="AZ71" s="103"/>
      <c r="BA71" s="124" t="s">
        <v>77</v>
      </c>
      <c r="BB71" s="939" t="s">
        <v>50</v>
      </c>
      <c r="BC71" s="74"/>
      <c r="BD71" s="82"/>
      <c r="BE71" s="22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484"/>
      <c r="BQ71" s="59"/>
      <c r="BR71" s="656" t="s">
        <v>140</v>
      </c>
      <c r="BS71" s="1069" t="s">
        <v>1419</v>
      </c>
      <c r="BT71" s="68" t="s">
        <v>36</v>
      </c>
      <c r="BU71" s="69">
        <f t="shared" si="28"/>
        <v>0</v>
      </c>
      <c r="BV71" s="69">
        <f t="shared" si="29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</row>
    <row r="72" spans="1:115" s="62" customFormat="1" ht="236.4" customHeight="1" outlineLevel="1" thickBot="1" x14ac:dyDescent="0.35">
      <c r="A72" s="97" t="s">
        <v>52</v>
      </c>
      <c r="B72" s="114" t="s">
        <v>1619</v>
      </c>
      <c r="C72" s="68" t="s">
        <v>36</v>
      </c>
      <c r="D72" s="69">
        <f t="shared" si="24"/>
        <v>0</v>
      </c>
      <c r="E72" s="69">
        <f t="shared" si="25"/>
        <v>0</v>
      </c>
      <c r="F72" s="22"/>
      <c r="G72" s="22" t="s">
        <v>45</v>
      </c>
      <c r="H72" s="22"/>
      <c r="I72" s="70"/>
      <c r="J72" s="198"/>
      <c r="K72" s="23" t="s">
        <v>555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66" t="s">
        <v>1403</v>
      </c>
      <c r="Y72" s="98" t="s">
        <v>1414</v>
      </c>
      <c r="Z72" s="102" t="s">
        <v>29</v>
      </c>
      <c r="AA72" s="69">
        <f t="shared" si="30"/>
        <v>0</v>
      </c>
      <c r="AB72" s="69">
        <f t="shared" si="31"/>
        <v>0</v>
      </c>
      <c r="AC72" s="131"/>
      <c r="AD72" s="22" t="s">
        <v>45</v>
      </c>
      <c r="AE72" s="132"/>
      <c r="AF72" s="131"/>
      <c r="AG72" s="131"/>
      <c r="AH72" s="178"/>
      <c r="AI72" s="314"/>
      <c r="AJ72" s="314"/>
      <c r="AK72" s="314"/>
      <c r="AL72" s="314"/>
      <c r="AM72" s="314"/>
      <c r="AN72" s="314"/>
      <c r="AO72" s="314"/>
      <c r="AP72" s="314"/>
      <c r="AQ72" s="314"/>
      <c r="AR72" s="133">
        <v>1</v>
      </c>
      <c r="AS72" s="131"/>
      <c r="AT72" s="29"/>
      <c r="AU72" s="97" t="s">
        <v>52</v>
      </c>
      <c r="AV72" s="117" t="s">
        <v>1425</v>
      </c>
      <c r="AW72" s="102" t="s">
        <v>29</v>
      </c>
      <c r="AX72" s="69">
        <f t="shared" si="26"/>
        <v>4</v>
      </c>
      <c r="AY72" s="69">
        <f t="shared" si="27"/>
        <v>4</v>
      </c>
      <c r="AZ72" s="103"/>
      <c r="BA72" s="22" t="s">
        <v>45</v>
      </c>
      <c r="BB72" s="70"/>
      <c r="BC72" s="70"/>
      <c r="BD72" s="73"/>
      <c r="BE72" s="23" t="s">
        <v>1426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8"/>
        <v>0.5</v>
      </c>
      <c r="BV72" s="69">
        <f t="shared" si="29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</row>
    <row r="73" spans="1:115" s="62" customFormat="1" ht="247.95" customHeight="1" outlineLevel="1" thickTop="1" thickBot="1" x14ac:dyDescent="0.3">
      <c r="A73" s="97" t="s">
        <v>52</v>
      </c>
      <c r="B73" s="1071" t="s">
        <v>2177</v>
      </c>
      <c r="C73" s="68" t="s">
        <v>36</v>
      </c>
      <c r="D73" s="69">
        <f t="shared" si="24"/>
        <v>2</v>
      </c>
      <c r="E73" s="69">
        <f t="shared" si="25"/>
        <v>2</v>
      </c>
      <c r="F73" s="151"/>
      <c r="G73" s="150" t="s">
        <v>45</v>
      </c>
      <c r="H73" s="149"/>
      <c r="I73" s="151"/>
      <c r="J73" s="1072"/>
      <c r="K73" s="152" t="s">
        <v>1422</v>
      </c>
      <c r="L73" s="950"/>
      <c r="M73" s="950"/>
      <c r="N73" s="950"/>
      <c r="O73" s="153">
        <v>2</v>
      </c>
      <c r="P73" s="950"/>
      <c r="Q73" s="950"/>
      <c r="R73" s="950"/>
      <c r="S73" s="950"/>
      <c r="T73" s="950"/>
      <c r="U73" s="697">
        <v>1</v>
      </c>
      <c r="V73" s="673"/>
      <c r="W73" s="108"/>
      <c r="X73" s="1066" t="s">
        <v>1403</v>
      </c>
      <c r="Y73" s="98" t="s">
        <v>2178</v>
      </c>
      <c r="Z73" s="102" t="s">
        <v>29</v>
      </c>
      <c r="AA73" s="69">
        <f t="shared" si="30"/>
        <v>0</v>
      </c>
      <c r="AB73" s="69">
        <f t="shared" si="31"/>
        <v>2</v>
      </c>
      <c r="AC73" s="131"/>
      <c r="AD73" s="22" t="s">
        <v>45</v>
      </c>
      <c r="AE73" s="132"/>
      <c r="AF73" s="131"/>
      <c r="AG73" s="131"/>
      <c r="AH73" s="131" t="s">
        <v>2179</v>
      </c>
      <c r="AI73" s="314"/>
      <c r="AJ73" s="314"/>
      <c r="AK73" s="314"/>
      <c r="AL73" s="314"/>
      <c r="AM73" s="314"/>
      <c r="AN73" s="314"/>
      <c r="AO73" s="314"/>
      <c r="AP73" s="314"/>
      <c r="AQ73" s="174">
        <v>1</v>
      </c>
      <c r="AR73" s="133">
        <v>1</v>
      </c>
      <c r="AS73" s="131"/>
      <c r="AT73" s="29"/>
      <c r="AV73" s="117" t="s">
        <v>1440</v>
      </c>
      <c r="AW73" s="102" t="s">
        <v>29</v>
      </c>
      <c r="AX73" s="69">
        <f t="shared" si="26"/>
        <v>1</v>
      </c>
      <c r="AY73" s="69">
        <f t="shared" si="27"/>
        <v>1</v>
      </c>
      <c r="AZ73" s="82"/>
      <c r="BA73" s="22" t="s">
        <v>45</v>
      </c>
      <c r="BB73" s="104"/>
      <c r="BC73" s="127"/>
      <c r="BD73" s="173"/>
      <c r="BE73" s="173" t="s">
        <v>1441</v>
      </c>
      <c r="BF73" s="23"/>
      <c r="BG73" s="23"/>
      <c r="BH73" s="23"/>
      <c r="BI73" s="23"/>
      <c r="BJ73" s="23"/>
      <c r="BK73" s="84">
        <v>1</v>
      </c>
      <c r="BL73" s="23"/>
      <c r="BM73" s="23"/>
      <c r="BN73" s="23"/>
      <c r="BO73" s="76">
        <v>1</v>
      </c>
      <c r="BP73" s="77"/>
      <c r="BQ73" s="59"/>
      <c r="BR73" s="656" t="s">
        <v>140</v>
      </c>
      <c r="BS73" s="80" t="s">
        <v>678</v>
      </c>
      <c r="BT73" s="68" t="s">
        <v>36</v>
      </c>
      <c r="BU73" s="69">
        <f t="shared" si="28"/>
        <v>0.5</v>
      </c>
      <c r="BV73" s="69">
        <f t="shared" si="29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</row>
    <row r="74" spans="1:115" s="62" customFormat="1" ht="186.6" customHeight="1" outlineLevel="1" thickTop="1" thickBot="1" x14ac:dyDescent="0.3">
      <c r="A74" s="364" t="s">
        <v>318</v>
      </c>
      <c r="B74" s="1073" t="s">
        <v>1429</v>
      </c>
      <c r="C74" s="102" t="s">
        <v>93</v>
      </c>
      <c r="D74" s="69">
        <f t="shared" si="24"/>
        <v>2</v>
      </c>
      <c r="E74" s="69">
        <f t="shared" si="25"/>
        <v>2</v>
      </c>
      <c r="F74" s="785"/>
      <c r="G74" s="786" t="s">
        <v>68</v>
      </c>
      <c r="H74" s="1161"/>
      <c r="I74" s="768"/>
      <c r="J74" s="787"/>
      <c r="K74" s="787" t="s">
        <v>180</v>
      </c>
      <c r="L74" s="788"/>
      <c r="M74" s="788"/>
      <c r="N74" s="788"/>
      <c r="O74" s="1074"/>
      <c r="P74" s="788"/>
      <c r="Q74" s="788"/>
      <c r="R74" s="789">
        <v>1</v>
      </c>
      <c r="S74" s="788"/>
      <c r="T74" s="1075"/>
      <c r="U74" s="791">
        <v>1</v>
      </c>
      <c r="V74" s="792"/>
      <c r="W74" s="108"/>
      <c r="X74" s="1066" t="s">
        <v>1403</v>
      </c>
      <c r="Y74" s="114" t="s">
        <v>1423</v>
      </c>
      <c r="Z74" s="102" t="s">
        <v>29</v>
      </c>
      <c r="AA74" s="69">
        <f t="shared" si="30"/>
        <v>0</v>
      </c>
      <c r="AB74" s="69">
        <f t="shared" si="31"/>
        <v>2</v>
      </c>
      <c r="AC74" s="677"/>
      <c r="AD74" s="22" t="s">
        <v>45</v>
      </c>
      <c r="AE74" s="676"/>
      <c r="AF74" s="104"/>
      <c r="AG74" s="173"/>
      <c r="AH74" s="173" t="s">
        <v>1424</v>
      </c>
      <c r="AI74" s="155"/>
      <c r="AJ74" s="155"/>
      <c r="AK74" s="155"/>
      <c r="AL74" s="155"/>
      <c r="AM74" s="155"/>
      <c r="AN74" s="155"/>
      <c r="AO74" s="144"/>
      <c r="AP74" s="155"/>
      <c r="AQ74" s="174">
        <v>1</v>
      </c>
      <c r="AR74" s="76">
        <v>1</v>
      </c>
      <c r="AS74" s="77"/>
      <c r="AT74" s="29"/>
      <c r="AU74" s="215"/>
      <c r="AV74" s="187" t="s">
        <v>1445</v>
      </c>
      <c r="AW74" s="102" t="s">
        <v>29</v>
      </c>
      <c r="AX74" s="69">
        <f t="shared" si="26"/>
        <v>1</v>
      </c>
      <c r="AY74" s="69">
        <f t="shared" si="27"/>
        <v>3</v>
      </c>
      <c r="AZ74" s="82"/>
      <c r="BA74" s="22" t="s">
        <v>45</v>
      </c>
      <c r="BB74" s="104"/>
      <c r="BC74" s="104"/>
      <c r="BD74" s="173"/>
      <c r="BE74" s="173" t="s">
        <v>1446</v>
      </c>
      <c r="BF74" s="155"/>
      <c r="BG74" s="155"/>
      <c r="BH74" s="155"/>
      <c r="BI74" s="84">
        <v>1</v>
      </c>
      <c r="BJ74" s="155"/>
      <c r="BK74" s="155"/>
      <c r="BL74" s="155"/>
      <c r="BM74" s="155"/>
      <c r="BN74" s="234">
        <v>1</v>
      </c>
      <c r="BO74" s="76">
        <v>1</v>
      </c>
      <c r="BP74" s="225"/>
      <c r="BQ74" s="59"/>
      <c r="BR74" s="656" t="s">
        <v>140</v>
      </c>
      <c r="BS74" s="210" t="s">
        <v>141</v>
      </c>
      <c r="BT74" s="147" t="s">
        <v>36</v>
      </c>
      <c r="BU74" s="148">
        <f t="shared" si="28"/>
        <v>5</v>
      </c>
      <c r="BV74" s="148">
        <f t="shared" si="29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</row>
    <row r="75" spans="1:115" s="62" customFormat="1" ht="298.95" customHeight="1" outlineLevel="1" thickBot="1" x14ac:dyDescent="0.3">
      <c r="A75" s="364" t="s">
        <v>318</v>
      </c>
      <c r="B75" s="80" t="s">
        <v>2180</v>
      </c>
      <c r="C75" s="68" t="s">
        <v>93</v>
      </c>
      <c r="D75" s="69">
        <f t="shared" si="24"/>
        <v>8</v>
      </c>
      <c r="E75" s="69">
        <f t="shared" si="25"/>
        <v>8</v>
      </c>
      <c r="F75" s="82"/>
      <c r="G75" s="22" t="s">
        <v>63</v>
      </c>
      <c r="H75" s="74"/>
      <c r="I75" s="72" t="s">
        <v>42</v>
      </c>
      <c r="J75" s="173"/>
      <c r="K75" s="23" t="s">
        <v>2181</v>
      </c>
      <c r="L75" s="83"/>
      <c r="M75" s="301"/>
      <c r="N75" s="83"/>
      <c r="O75" s="301"/>
      <c r="P75" s="83"/>
      <c r="Q75" s="83"/>
      <c r="R75" s="789">
        <v>4</v>
      </c>
      <c r="S75" s="83"/>
      <c r="T75" s="302"/>
      <c r="U75" s="495">
        <v>1</v>
      </c>
      <c r="V75" s="190"/>
      <c r="W75" s="108"/>
      <c r="X75" s="1066" t="s">
        <v>1403</v>
      </c>
      <c r="Y75" s="80" t="s">
        <v>2027</v>
      </c>
      <c r="Z75" s="68" t="s">
        <v>29</v>
      </c>
      <c r="AA75" s="69">
        <f t="shared" si="30"/>
        <v>0</v>
      </c>
      <c r="AB75" s="69">
        <f t="shared" si="31"/>
        <v>0</v>
      </c>
      <c r="AC75" s="82"/>
      <c r="AD75" s="22" t="s">
        <v>45</v>
      </c>
      <c r="AE75" s="352"/>
      <c r="AF75" s="127"/>
      <c r="AG75" s="173"/>
      <c r="AH75" s="173" t="s">
        <v>2182</v>
      </c>
      <c r="AI75" s="155"/>
      <c r="AJ75" s="155"/>
      <c r="AK75" s="155"/>
      <c r="AL75" s="155"/>
      <c r="AM75" s="155"/>
      <c r="AN75" s="155"/>
      <c r="AO75" s="155"/>
      <c r="AP75" s="155"/>
      <c r="AQ75" s="155"/>
      <c r="AR75" s="100">
        <v>1</v>
      </c>
      <c r="AS75" s="190"/>
      <c r="AT75" s="29"/>
      <c r="AU75" s="239" t="s">
        <v>173</v>
      </c>
      <c r="AV75" s="177" t="s">
        <v>2183</v>
      </c>
      <c r="AW75" s="102" t="s">
        <v>29</v>
      </c>
      <c r="AX75" s="69">
        <f t="shared" si="26"/>
        <v>6</v>
      </c>
      <c r="AY75" s="69">
        <f t="shared" si="27"/>
        <v>6</v>
      </c>
      <c r="AZ75" s="1749" t="s">
        <v>2184</v>
      </c>
      <c r="BA75" s="1845"/>
      <c r="BB75" s="1845"/>
      <c r="BC75" s="1845"/>
      <c r="BD75" s="1845"/>
      <c r="BE75" s="1846"/>
      <c r="BF75" s="155"/>
      <c r="BG75" s="155"/>
      <c r="BH75" s="155"/>
      <c r="BI75" s="84">
        <v>6</v>
      </c>
      <c r="BJ75" s="155"/>
      <c r="BK75" s="155"/>
      <c r="BL75" s="155"/>
      <c r="BM75" s="155"/>
      <c r="BN75" s="155"/>
      <c r="BO75" s="76">
        <v>1</v>
      </c>
      <c r="BP75" s="77"/>
      <c r="BQ75" s="59"/>
      <c r="BR75" s="656" t="s">
        <v>140</v>
      </c>
      <c r="BS75" s="1069" t="s">
        <v>1442</v>
      </c>
      <c r="BT75" s="102" t="s">
        <v>36</v>
      </c>
      <c r="BU75" s="69">
        <f t="shared" si="28"/>
        <v>2</v>
      </c>
      <c r="BV75" s="69">
        <f t="shared" si="29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 x14ac:dyDescent="0.3">
      <c r="A76" s="364" t="s">
        <v>318</v>
      </c>
      <c r="B76" s="210" t="s">
        <v>1438</v>
      </c>
      <c r="C76" s="102" t="s">
        <v>311</v>
      </c>
      <c r="D76" s="69">
        <f t="shared" si="24"/>
        <v>2</v>
      </c>
      <c r="E76" s="69">
        <f t="shared" si="25"/>
        <v>4</v>
      </c>
      <c r="F76" s="211"/>
      <c r="G76" s="212" t="s">
        <v>68</v>
      </c>
      <c r="H76" s="759"/>
      <c r="I76" s="214"/>
      <c r="J76" s="205"/>
      <c r="K76" s="755" t="s">
        <v>897</v>
      </c>
      <c r="L76" s="385"/>
      <c r="M76" s="385"/>
      <c r="N76" s="385"/>
      <c r="O76" s="85">
        <v>2</v>
      </c>
      <c r="P76" s="385"/>
      <c r="Q76" s="385"/>
      <c r="R76" s="385"/>
      <c r="S76" s="385"/>
      <c r="T76" s="234">
        <v>1</v>
      </c>
      <c r="U76" s="133">
        <v>1</v>
      </c>
      <c r="V76" s="77"/>
      <c r="W76" s="108"/>
      <c r="X76" s="772" t="s">
        <v>877</v>
      </c>
      <c r="Y76" s="80" t="s">
        <v>2030</v>
      </c>
      <c r="Z76" s="68" t="s">
        <v>29</v>
      </c>
      <c r="AA76" s="69">
        <f t="shared" si="30"/>
        <v>0</v>
      </c>
      <c r="AB76" s="69">
        <f t="shared" si="31"/>
        <v>0</v>
      </c>
      <c r="AC76" s="82"/>
      <c r="AD76" s="22" t="s">
        <v>45</v>
      </c>
      <c r="AE76" s="352"/>
      <c r="AF76" s="127"/>
      <c r="AG76" s="173"/>
      <c r="AH76" s="173" t="s">
        <v>2182</v>
      </c>
      <c r="AI76" s="155"/>
      <c r="AJ76" s="155"/>
      <c r="AK76" s="155"/>
      <c r="AL76" s="155"/>
      <c r="AM76" s="155"/>
      <c r="AN76" s="155"/>
      <c r="AO76" s="155"/>
      <c r="AP76" s="155"/>
      <c r="AQ76" s="155"/>
      <c r="AR76" s="100">
        <v>1</v>
      </c>
      <c r="AS76" s="190"/>
      <c r="AT76" s="108"/>
      <c r="AU76" s="215"/>
      <c r="AV76" s="187" t="s">
        <v>65</v>
      </c>
      <c r="AW76" s="68" t="s">
        <v>36</v>
      </c>
      <c r="AX76" s="69">
        <f>0.5*(BF76+BG76+BH76)+BI76+BK76+2*(BL76+BM76)</f>
        <v>6.5</v>
      </c>
      <c r="AY76" s="69">
        <f>BF76*0.5+BG76*0.5+BH76*0.5+BI76+BJ76+BK76+2*(BL76+BM76+BN76)</f>
        <v>6.5</v>
      </c>
      <c r="AZ76" s="116"/>
      <c r="BA76" s="22" t="s">
        <v>63</v>
      </c>
      <c r="BB76" s="22"/>
      <c r="BC76" s="72" t="s">
        <v>42</v>
      </c>
      <c r="BD76" s="82"/>
      <c r="BE76" s="23" t="s">
        <v>66</v>
      </c>
      <c r="BF76" s="84">
        <v>1</v>
      </c>
      <c r="BG76" s="155"/>
      <c r="BH76" s="84">
        <v>6</v>
      </c>
      <c r="BI76" s="155"/>
      <c r="BJ76" s="155"/>
      <c r="BK76" s="84">
        <v>3</v>
      </c>
      <c r="BL76" s="155"/>
      <c r="BM76" s="155"/>
      <c r="BN76" s="155"/>
      <c r="BO76" s="76">
        <v>1</v>
      </c>
      <c r="BP76" s="77"/>
      <c r="BQ76" s="59"/>
      <c r="BR76" s="656" t="s">
        <v>140</v>
      </c>
      <c r="BS76" s="80" t="s">
        <v>691</v>
      </c>
      <c r="BT76" s="102" t="s">
        <v>36</v>
      </c>
      <c r="BU76" s="69">
        <f t="shared" si="28"/>
        <v>0.5</v>
      </c>
      <c r="BV76" s="69">
        <f t="shared" si="29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 x14ac:dyDescent="0.35">
      <c r="A77" s="364" t="s">
        <v>318</v>
      </c>
      <c r="B77" s="80" t="s">
        <v>1443</v>
      </c>
      <c r="C77" s="68" t="s">
        <v>311</v>
      </c>
      <c r="D77" s="69">
        <f t="shared" si="24"/>
        <v>2</v>
      </c>
      <c r="E77" s="69">
        <f t="shared" si="25"/>
        <v>4</v>
      </c>
      <c r="F77" s="116"/>
      <c r="G77" s="22" t="s">
        <v>68</v>
      </c>
      <c r="H77" s="118"/>
      <c r="I77" s="70"/>
      <c r="J77" s="27"/>
      <c r="K77" s="173" t="s">
        <v>897</v>
      </c>
      <c r="L77" s="302"/>
      <c r="M77" s="302"/>
      <c r="N77" s="302"/>
      <c r="O77" s="302"/>
      <c r="P77" s="302"/>
      <c r="Q77" s="302"/>
      <c r="R77" s="84">
        <v>1</v>
      </c>
      <c r="S77" s="302"/>
      <c r="T77" s="234">
        <v>1</v>
      </c>
      <c r="U77" s="76">
        <v>1</v>
      </c>
      <c r="V77" s="107"/>
      <c r="W77" s="108"/>
      <c r="X77" s="772" t="s">
        <v>877</v>
      </c>
      <c r="Y77" s="114" t="s">
        <v>1434</v>
      </c>
      <c r="Z77" s="102" t="s">
        <v>29</v>
      </c>
      <c r="AA77" s="69">
        <f t="shared" si="30"/>
        <v>0</v>
      </c>
      <c r="AB77" s="69">
        <f t="shared" si="31"/>
        <v>0</v>
      </c>
      <c r="AC77" s="167"/>
      <c r="AD77" s="22" t="s">
        <v>68</v>
      </c>
      <c r="AE77" s="1077"/>
      <c r="AF77" s="103"/>
      <c r="AG77" s="1076" t="s">
        <v>13</v>
      </c>
      <c r="AH77" s="23" t="s">
        <v>57</v>
      </c>
      <c r="AI77" s="155"/>
      <c r="AJ77" s="155"/>
      <c r="AK77" s="155"/>
      <c r="AL77" s="155"/>
      <c r="AM77" s="155"/>
      <c r="AN77" s="155"/>
      <c r="AO77" s="155"/>
      <c r="AP77" s="155"/>
      <c r="AQ77" s="155"/>
      <c r="AR77" s="76">
        <v>1</v>
      </c>
      <c r="AS77" s="77"/>
      <c r="AT77" s="108"/>
      <c r="AU77" s="108"/>
      <c r="AV77" s="108"/>
      <c r="AW77" s="108"/>
      <c r="AX77" s="108"/>
      <c r="AY77" s="108"/>
      <c r="AZ77" s="108"/>
      <c r="BA77" s="764"/>
      <c r="BB77" s="108"/>
      <c r="BC77" s="108"/>
      <c r="BD77" s="108"/>
      <c r="BE77" s="1037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656" t="s">
        <v>140</v>
      </c>
      <c r="BS77" s="80" t="s">
        <v>700</v>
      </c>
      <c r="BT77" s="102" t="s">
        <v>36</v>
      </c>
      <c r="BU77" s="69">
        <f t="shared" si="28"/>
        <v>0.5</v>
      </c>
      <c r="BV77" s="69">
        <f t="shared" si="29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92.2" customHeight="1" outlineLevel="1" thickTop="1" thickBot="1" x14ac:dyDescent="0.45">
      <c r="A78" s="364" t="s">
        <v>318</v>
      </c>
      <c r="B78" s="114" t="s">
        <v>1447</v>
      </c>
      <c r="C78" s="102" t="s">
        <v>311</v>
      </c>
      <c r="D78" s="69">
        <f t="shared" si="24"/>
        <v>0</v>
      </c>
      <c r="E78" s="69">
        <f t="shared" si="25"/>
        <v>1</v>
      </c>
      <c r="F78" s="116"/>
      <c r="G78" s="22" t="s">
        <v>45</v>
      </c>
      <c r="H78" s="383"/>
      <c r="I78" s="145"/>
      <c r="J78" s="23"/>
      <c r="K78" s="173" t="s">
        <v>897</v>
      </c>
      <c r="L78" s="302"/>
      <c r="M78" s="302"/>
      <c r="N78" s="302"/>
      <c r="O78" s="302"/>
      <c r="P78" s="234">
        <v>1</v>
      </c>
      <c r="Q78" s="302"/>
      <c r="R78" s="302"/>
      <c r="S78" s="302"/>
      <c r="T78" s="918"/>
      <c r="U78" s="76">
        <v>1</v>
      </c>
      <c r="V78" s="77"/>
      <c r="W78" s="108"/>
      <c r="X78" s="662" t="s">
        <v>674</v>
      </c>
      <c r="Y78" s="1078" t="s">
        <v>1439</v>
      </c>
      <c r="Z78" s="68" t="s">
        <v>29</v>
      </c>
      <c r="AA78" s="69">
        <f t="shared" si="30"/>
        <v>0</v>
      </c>
      <c r="AB78" s="69">
        <f t="shared" si="31"/>
        <v>0</v>
      </c>
      <c r="AC78" s="74"/>
      <c r="AD78" s="22" t="s">
        <v>68</v>
      </c>
      <c r="AE78" s="74"/>
      <c r="AF78" s="72" t="s">
        <v>42</v>
      </c>
      <c r="AG78" s="74"/>
      <c r="AH78" s="776" t="s">
        <v>193</v>
      </c>
      <c r="AI78" s="390"/>
      <c r="AJ78" s="390"/>
      <c r="AK78" s="390"/>
      <c r="AL78" s="390"/>
      <c r="AM78" s="390"/>
      <c r="AN78" s="390"/>
      <c r="AO78" s="390"/>
      <c r="AP78" s="390"/>
      <c r="AQ78" s="390"/>
      <c r="AR78" s="100">
        <v>1</v>
      </c>
      <c r="AS78" s="74"/>
      <c r="AT78" s="108"/>
      <c r="AU78" s="108"/>
      <c r="AV78" s="108"/>
      <c r="AW78" s="108"/>
      <c r="AX78" s="108"/>
      <c r="AY78" s="108"/>
      <c r="AZ78" s="108"/>
      <c r="BA78" s="764"/>
      <c r="BB78" s="108"/>
      <c r="BC78" s="108"/>
      <c r="BD78" s="108"/>
      <c r="BE78" s="1037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656" t="s">
        <v>140</v>
      </c>
      <c r="BS78" s="114" t="s">
        <v>728</v>
      </c>
      <c r="BT78" s="102" t="s">
        <v>93</v>
      </c>
      <c r="BU78" s="69">
        <f t="shared" si="28"/>
        <v>1</v>
      </c>
      <c r="BV78" s="69">
        <f t="shared" si="29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291.60000000000002" customHeight="1" outlineLevel="1" thickTop="1" x14ac:dyDescent="0.3">
      <c r="A79" s="364" t="s">
        <v>318</v>
      </c>
      <c r="B79" s="114" t="s">
        <v>921</v>
      </c>
      <c r="C79" s="102" t="s">
        <v>311</v>
      </c>
      <c r="D79" s="69">
        <f t="shared" si="24"/>
        <v>2</v>
      </c>
      <c r="E79" s="69">
        <f t="shared" si="25"/>
        <v>2</v>
      </c>
      <c r="F79" s="116"/>
      <c r="G79" s="22" t="s">
        <v>63</v>
      </c>
      <c r="H79" s="383"/>
      <c r="I79" s="145"/>
      <c r="J79" s="23"/>
      <c r="K79" s="173" t="s">
        <v>922</v>
      </c>
      <c r="L79" s="302"/>
      <c r="M79" s="302"/>
      <c r="N79" s="302"/>
      <c r="O79" s="144"/>
      <c r="P79" s="302"/>
      <c r="Q79" s="494"/>
      <c r="R79" s="84">
        <v>1</v>
      </c>
      <c r="S79" s="781"/>
      <c r="T79" s="302"/>
      <c r="U79" s="156">
        <v>1</v>
      </c>
      <c r="V79" s="77"/>
      <c r="W79" s="108"/>
      <c r="X79" s="662" t="s">
        <v>674</v>
      </c>
      <c r="Y79" s="114" t="s">
        <v>1444</v>
      </c>
      <c r="Z79" s="102" t="s">
        <v>29</v>
      </c>
      <c r="AA79" s="69">
        <f t="shared" si="30"/>
        <v>0</v>
      </c>
      <c r="AB79" s="69">
        <f t="shared" si="31"/>
        <v>0</v>
      </c>
      <c r="AC79" s="1079"/>
      <c r="AD79" s="22" t="s">
        <v>68</v>
      </c>
      <c r="AE79" s="1080"/>
      <c r="AF79" s="74"/>
      <c r="AG79" s="73"/>
      <c r="AH79" s="23" t="s">
        <v>57</v>
      </c>
      <c r="AI79" s="302"/>
      <c r="AJ79" s="302"/>
      <c r="AK79" s="302"/>
      <c r="AL79" s="302"/>
      <c r="AM79" s="302"/>
      <c r="AN79" s="302"/>
      <c r="AO79" s="302"/>
      <c r="AP79" s="302"/>
      <c r="AQ79" s="302"/>
      <c r="AR79" s="76">
        <v>1</v>
      </c>
      <c r="AS79" s="77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140</v>
      </c>
      <c r="BS79" s="80" t="s">
        <v>704</v>
      </c>
      <c r="BT79" s="102" t="s">
        <v>93</v>
      </c>
      <c r="BU79" s="69">
        <f t="shared" si="28"/>
        <v>1</v>
      </c>
      <c r="BV79" s="69">
        <f t="shared" si="29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301.95" customHeight="1" outlineLevel="1" thickBot="1" x14ac:dyDescent="0.35">
      <c r="W80" s="108"/>
      <c r="X80" s="662" t="s">
        <v>674</v>
      </c>
      <c r="Y80" s="114" t="s">
        <v>1448</v>
      </c>
      <c r="Z80" s="102" t="s">
        <v>29</v>
      </c>
      <c r="AA80" s="69">
        <f t="shared" si="30"/>
        <v>0</v>
      </c>
      <c r="AB80" s="69">
        <f t="shared" si="31"/>
        <v>0</v>
      </c>
      <c r="AC80" s="167"/>
      <c r="AD80" s="22" t="s">
        <v>68</v>
      </c>
      <c r="AE80" s="1080"/>
      <c r="AF80" s="74"/>
      <c r="AG80" s="73"/>
      <c r="AH80" s="23" t="s">
        <v>57</v>
      </c>
      <c r="AI80" s="155"/>
      <c r="AJ80" s="155"/>
      <c r="AK80" s="155"/>
      <c r="AL80" s="155"/>
      <c r="AM80" s="155"/>
      <c r="AN80" s="155"/>
      <c r="AO80" s="155"/>
      <c r="AP80" s="155"/>
      <c r="AQ80" s="155"/>
      <c r="AR80" s="76">
        <v>1</v>
      </c>
      <c r="AS80" s="77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140</v>
      </c>
      <c r="BS80" s="177" t="s">
        <v>708</v>
      </c>
      <c r="BT80" s="102" t="s">
        <v>93</v>
      </c>
      <c r="BU80" s="69">
        <f t="shared" si="28"/>
        <v>1</v>
      </c>
      <c r="BV80" s="69">
        <f t="shared" si="29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Top="1" thickBot="1" x14ac:dyDescent="0.35">
      <c r="A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108"/>
      <c r="X81" s="662" t="s">
        <v>674</v>
      </c>
      <c r="Y81" s="177" t="s">
        <v>2185</v>
      </c>
      <c r="Z81" s="102" t="s">
        <v>29</v>
      </c>
      <c r="AA81" s="69">
        <f t="shared" si="30"/>
        <v>1</v>
      </c>
      <c r="AB81" s="69">
        <f t="shared" si="31"/>
        <v>3</v>
      </c>
      <c r="AC81" s="167"/>
      <c r="AD81" s="22" t="s">
        <v>68</v>
      </c>
      <c r="AE81" s="663"/>
      <c r="AF81" s="103"/>
      <c r="AG81" s="73"/>
      <c r="AH81" s="23" t="s">
        <v>676</v>
      </c>
      <c r="AI81" s="302"/>
      <c r="AJ81" s="302"/>
      <c r="AK81" s="302"/>
      <c r="AL81" s="302"/>
      <c r="AM81" s="144"/>
      <c r="AN81" s="84">
        <v>1</v>
      </c>
      <c r="AO81" s="144"/>
      <c r="AP81" s="302"/>
      <c r="AQ81" s="174">
        <v>1</v>
      </c>
      <c r="AR81" s="76">
        <v>1</v>
      </c>
      <c r="AS81" s="77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140</v>
      </c>
      <c r="BS81" s="114" t="s">
        <v>1450</v>
      </c>
      <c r="BT81" s="102" t="s">
        <v>93</v>
      </c>
      <c r="BU81" s="69">
        <f t="shared" si="28"/>
        <v>1</v>
      </c>
      <c r="BV81" s="69">
        <f t="shared" si="29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 x14ac:dyDescent="0.3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662" t="s">
        <v>674</v>
      </c>
      <c r="Y82" s="816" t="s">
        <v>2186</v>
      </c>
      <c r="Z82" s="720" t="s">
        <v>29</v>
      </c>
      <c r="AA82" s="102">
        <f t="shared" si="30"/>
        <v>1</v>
      </c>
      <c r="AB82" s="102">
        <f t="shared" si="31"/>
        <v>1</v>
      </c>
      <c r="AC82" s="131"/>
      <c r="AD82" s="124" t="s">
        <v>77</v>
      </c>
      <c r="AE82" s="939" t="s">
        <v>50</v>
      </c>
      <c r="AF82" s="131"/>
      <c r="AG82" s="131"/>
      <c r="AH82" s="131" t="s">
        <v>2187</v>
      </c>
      <c r="AI82" s="131"/>
      <c r="AJ82" s="128">
        <v>2</v>
      </c>
      <c r="AK82" s="131"/>
      <c r="AL82" s="131"/>
      <c r="AM82" s="131"/>
      <c r="AN82" s="131"/>
      <c r="AO82" s="131"/>
      <c r="AP82" s="131"/>
      <c r="AQ82" s="131"/>
      <c r="AR82" s="76">
        <v>1</v>
      </c>
      <c r="AS82" s="131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140</v>
      </c>
      <c r="BS82" s="114" t="s">
        <v>725</v>
      </c>
      <c r="BT82" s="102" t="s">
        <v>93</v>
      </c>
      <c r="BU82" s="69">
        <f t="shared" si="28"/>
        <v>3</v>
      </c>
      <c r="BV82" s="69">
        <f t="shared" si="29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16" t="s">
        <v>232</v>
      </c>
      <c r="Z83" s="102" t="s">
        <v>29</v>
      </c>
      <c r="AA83" s="69">
        <f t="shared" si="30"/>
        <v>1</v>
      </c>
      <c r="AB83" s="69">
        <f t="shared" si="31"/>
        <v>1</v>
      </c>
      <c r="AC83" s="116"/>
      <c r="AD83" s="22" t="s">
        <v>233</v>
      </c>
      <c r="AE83" s="173" t="s">
        <v>234</v>
      </c>
      <c r="AF83" s="286"/>
      <c r="AG83" s="287"/>
      <c r="AH83" s="140" t="s">
        <v>3</v>
      </c>
      <c r="AI83" s="84">
        <v>2</v>
      </c>
      <c r="AJ83" s="155"/>
      <c r="AK83" s="155"/>
      <c r="AL83" s="155"/>
      <c r="AM83" s="155"/>
      <c r="AN83" s="155"/>
      <c r="AO83" s="155"/>
      <c r="AP83" s="155"/>
      <c r="AQ83" s="155"/>
      <c r="AR83" s="76">
        <v>1</v>
      </c>
      <c r="AS83" s="225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656" t="s">
        <v>140</v>
      </c>
      <c r="BS83" s="114" t="s">
        <v>1451</v>
      </c>
      <c r="BT83" s="102" t="s">
        <v>93</v>
      </c>
      <c r="BU83" s="69">
        <f t="shared" si="28"/>
        <v>1</v>
      </c>
      <c r="BV83" s="69">
        <f t="shared" si="29"/>
        <v>3</v>
      </c>
      <c r="BW83" s="200"/>
      <c r="BX83" s="22" t="s">
        <v>45</v>
      </c>
      <c r="BY83" s="200"/>
      <c r="BZ83" s="105"/>
      <c r="CA83" s="187"/>
      <c r="CB83" s="23" t="s">
        <v>1452</v>
      </c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2" customHeight="1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11" customHeight="1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 t="s">
        <v>148</v>
      </c>
      <c r="B90" s="39" t="s">
        <v>1453</v>
      </c>
      <c r="C90" s="535" t="s">
        <v>29</v>
      </c>
      <c r="D90" s="41">
        <f t="shared" ref="D90:D92" si="32">0.5*(L90+M90+N90)+O90+Q90+2*(R90+S90)</f>
        <v>5</v>
      </c>
      <c r="E90" s="536">
        <f t="shared" ref="E90:E92" si="33">L90*0.5+M90*0.5+N90*0.5+O90+P90+Q90+2*(R90+S90+T90)</f>
        <v>7</v>
      </c>
      <c r="F90" s="43"/>
      <c r="G90" s="43"/>
      <c r="H90" s="43"/>
      <c r="I90" s="43"/>
      <c r="J90" s="43"/>
      <c r="K90" s="43"/>
      <c r="L90" s="44">
        <f>SUMIFS(L92:L122,C92:C122,C90)</f>
        <v>0</v>
      </c>
      <c r="M90" s="44">
        <f>SUMIFS(M92:M122,C92:C122,C90)</f>
        <v>0</v>
      </c>
      <c r="N90" s="44">
        <f>SUMIFS(N92:N122,C92:C122,C90)</f>
        <v>0</v>
      </c>
      <c r="O90" s="44">
        <f>SUMIFS(O92:O122,C92:C122,C90)</f>
        <v>1</v>
      </c>
      <c r="P90" s="44">
        <f>SUMIFS(P92:P122,C92:C122,C90)</f>
        <v>2</v>
      </c>
      <c r="Q90" s="44">
        <f>SUMIFS(Q92:Q122,C92:C122,C90)</f>
        <v>0</v>
      </c>
      <c r="R90" s="44">
        <f>SUMIFS(R92:R122,C92:C122,C90)</f>
        <v>2</v>
      </c>
      <c r="S90" s="44">
        <f>SUMIFS(S92:S122,C92:C122,C90)</f>
        <v>0</v>
      </c>
      <c r="T90" s="44">
        <f>SUMIFS(T92:T122,C92:C122,C90)</f>
        <v>0</v>
      </c>
      <c r="U90" s="45"/>
      <c r="V90" s="46">
        <f>SUM(U92:U122)</f>
        <v>8</v>
      </c>
      <c r="X90" s="38" t="s">
        <v>1933</v>
      </c>
      <c r="Y90" s="39" t="s">
        <v>1453</v>
      </c>
      <c r="Z90" s="535" t="s">
        <v>29</v>
      </c>
      <c r="AA90" s="41">
        <f t="shared" ref="AA90:AA101" si="34">0.5*(AI90+AJ90+AK90)+AL90+AN90+2*(AO90+AP90)</f>
        <v>11</v>
      </c>
      <c r="AB90" s="536">
        <f t="shared" ref="AB90:AB101" si="35">AI90*0.5+AJ90*0.5+AK90*0.5+AL90+AM90+AN90+2*(AO90+AP90+AQ90)</f>
        <v>16</v>
      </c>
      <c r="AC90" s="43"/>
      <c r="AD90" s="43"/>
      <c r="AE90" s="43"/>
      <c r="AF90" s="43"/>
      <c r="AG90" s="43"/>
      <c r="AH90" s="43"/>
      <c r="AI90" s="44">
        <f>SUMIFS(AI92:AI116,Z92:Z116,Z90)</f>
        <v>0</v>
      </c>
      <c r="AJ90" s="44">
        <f>SUMIFS(AJ92:AJ116,Z92:Z116,Z90)</f>
        <v>0</v>
      </c>
      <c r="AK90" s="44">
        <f>SUMIFS(AK92:AK116,Z92:Z116,Z90)</f>
        <v>0</v>
      </c>
      <c r="AL90" s="44">
        <f>SUMIFS(AL92:AL116,Z92:Z116,Z90)</f>
        <v>3</v>
      </c>
      <c r="AM90" s="44">
        <f>SUMIFS(AM92:AM116,Z92:Z116,Z90)</f>
        <v>1</v>
      </c>
      <c r="AN90" s="44">
        <f>SUMIFS(AN92:AN116,Z92:Z116,Z90)</f>
        <v>0</v>
      </c>
      <c r="AO90" s="44">
        <f>SUMIFS(AO92:AO116,Z92:Z116,Z90)</f>
        <v>4</v>
      </c>
      <c r="AP90" s="44">
        <f>SUMIFS(AP92:AP116,Z92:Z116,Z90)</f>
        <v>0</v>
      </c>
      <c r="AQ90" s="44">
        <f>SUMIFS(AQ92:AQ116,Z92:Z116,Z90)</f>
        <v>2</v>
      </c>
      <c r="AR90" s="45"/>
      <c r="AS90" s="46">
        <f>SUM(AR92:AR122)</f>
        <v>11</v>
      </c>
      <c r="AU90" s="38" t="s">
        <v>150</v>
      </c>
      <c r="AV90" s="39" t="s">
        <v>1454</v>
      </c>
      <c r="AW90" s="535" t="s">
        <v>29</v>
      </c>
      <c r="AX90" s="41">
        <f t="shared" ref="AX90:AX105" si="36">0.5*(BF90+BG90+BH90)+BI90+BK90+2*(BL90+BM90)</f>
        <v>9.5</v>
      </c>
      <c r="AY90" s="536">
        <f t="shared" ref="AY90:AY105" si="37">BF90*0.5+BG90*0.5+BH90*0.5+BI90+BJ90+BK90+2*(BL90+BM90+BN90)</f>
        <v>11.5</v>
      </c>
      <c r="AZ90" s="43"/>
      <c r="BA90" s="43"/>
      <c r="BB90" s="43"/>
      <c r="BC90" s="43"/>
      <c r="BD90" s="43"/>
      <c r="BE90" s="39"/>
      <c r="BF90" s="44">
        <f>SUMIFS(BF93:BF122,AW93:AW122,AW90)</f>
        <v>3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2</v>
      </c>
      <c r="BL90" s="44">
        <f>SUMIFS(BL93:BL122,AW93:AW122,AW90)</f>
        <v>0</v>
      </c>
      <c r="BM90" s="44">
        <f>SUMIFS(BM93:BM122,AW93:AW122,AW90)</f>
        <v>1</v>
      </c>
      <c r="BN90" s="44">
        <f>SUMIFS(BN93:BN122,AW93:AW122,AW90)</f>
        <v>1</v>
      </c>
      <c r="BO90" s="45"/>
      <c r="BP90" s="46">
        <f>SUM(BO92:BO122)</f>
        <v>13</v>
      </c>
      <c r="BQ90" s="32"/>
      <c r="BR90" s="38" t="s">
        <v>150</v>
      </c>
      <c r="BS90" s="39" t="s">
        <v>1455</v>
      </c>
      <c r="BT90" s="535" t="s">
        <v>29</v>
      </c>
      <c r="BU90" s="41">
        <f t="shared" ref="BU90:BU92" si="38">0.5*(CC90+CD90+CE90)+CF90+CH90+2*(CI90+CJ90)</f>
        <v>0</v>
      </c>
      <c r="BV90" s="536">
        <f t="shared" ref="BV90:BV92" si="39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SUMIFS(CC102:CC122,BT102:BT122,BT90)</f>
        <v>0</v>
      </c>
      <c r="CD90" s="44">
        <f>SUMIFS(CD102:CD122,BT102:BT122,BT90)</f>
        <v>0</v>
      </c>
      <c r="CE90" s="44">
        <f>SUMIFS(CE102:CE122,BT102:BT122,BT90)</f>
        <v>0</v>
      </c>
      <c r="CF90" s="44">
        <f>SUMIFS(CF102:CF122,BT102:BT122,BT90)</f>
        <v>0</v>
      </c>
      <c r="CG90" s="44">
        <f>SUMIFS(CG102:CG122,BT102:BT122,BT90)</f>
        <v>0</v>
      </c>
      <c r="CH90" s="44">
        <f>SUMIFS(CH102:CH122,BT102:BT122,BT90)</f>
        <v>0</v>
      </c>
      <c r="CI90" s="44">
        <f>SUMIFS(CI102:CI122,BT102:BT122,BT90)</f>
        <v>0</v>
      </c>
      <c r="CJ90" s="44">
        <f>SUMIFS(CJ102:CJ122,BT102:BT122,BT90)</f>
        <v>0</v>
      </c>
      <c r="CK90" s="44">
        <f>SUMIFS(CK102:CK122,BT102:BT122,BT90)</f>
        <v>0</v>
      </c>
      <c r="CL90" s="45"/>
      <c r="CM90" s="46">
        <f>SUM(CL92:CL122)</f>
        <v>12</v>
      </c>
      <c r="CO90" s="38" t="s">
        <v>27</v>
      </c>
      <c r="CP90" s="39" t="s">
        <v>732</v>
      </c>
      <c r="CQ90" s="535" t="s">
        <v>29</v>
      </c>
      <c r="CR90" s="41">
        <f t="shared" ref="CR90:CR102" si="40">0.5*(CZ90+DA90+DB90)+DC90+DE90+2*(DF90+DG90)</f>
        <v>14.5</v>
      </c>
      <c r="CS90" s="536">
        <f t="shared" ref="CS90:CS102" si="41">CZ90*0.5+DA90*0.5+DB90*0.5+DC90+DD90+DE90+2*(DF90+DG90+DH90)</f>
        <v>16.5</v>
      </c>
      <c r="CT90" s="43"/>
      <c r="CU90" s="43"/>
      <c r="CV90" s="43"/>
      <c r="CW90" s="43"/>
      <c r="CX90" s="43"/>
      <c r="CY90" s="43"/>
      <c r="CZ90" s="44">
        <f>SUMIFS(CZ93:CZ112,CQ93:CQ112,CQ90)</f>
        <v>4</v>
      </c>
      <c r="DA90" s="44">
        <f>SUMIFS(DA93:DA112,CQ93:CQ112,CQ90)</f>
        <v>1</v>
      </c>
      <c r="DB90" s="44">
        <f>SUMIFS(DB93:DB112,CQ93:CQ112,CQ90)</f>
        <v>0</v>
      </c>
      <c r="DC90" s="44">
        <f>SUMIFS(DC93:DC112,CQ93:CQ112,CQ90)</f>
        <v>5</v>
      </c>
      <c r="DD90" s="44">
        <f>SUMIFS(DD93:DD112,CQ93:CQ112,CQ90)</f>
        <v>2</v>
      </c>
      <c r="DE90" s="44">
        <f>SUMIFS(DE93:DE112,CQ93:CQ112,CQ90)</f>
        <v>1</v>
      </c>
      <c r="DF90" s="44">
        <f>SUMIFS(DF93:DF112,CQ93:CQ112,CQ90)</f>
        <v>1</v>
      </c>
      <c r="DG90" s="44">
        <f>SUMIFS(DG93:DG112,CQ93:CQ112,CQ90)</f>
        <v>2</v>
      </c>
      <c r="DH90" s="44">
        <f>SUMIFS(DH93:DH112,CQ93:CQ112,CQ90)</f>
        <v>0</v>
      </c>
      <c r="DI90" s="45"/>
      <c r="DJ90" s="46">
        <f>SUM(DI92:DI122)</f>
        <v>13</v>
      </c>
    </row>
    <row r="91" spans="1:115" ht="24.6" x14ac:dyDescent="0.3">
      <c r="A91" s="38" t="s">
        <v>154</v>
      </c>
      <c r="B91" s="39"/>
      <c r="C91" s="535" t="s">
        <v>36</v>
      </c>
      <c r="D91" s="41">
        <f t="shared" si="32"/>
        <v>10</v>
      </c>
      <c r="E91" s="536">
        <f t="shared" si="33"/>
        <v>14</v>
      </c>
      <c r="F91" s="39"/>
      <c r="G91" s="39"/>
      <c r="H91" s="39"/>
      <c r="I91" s="39"/>
      <c r="J91" s="39"/>
      <c r="K91" s="39"/>
      <c r="L91" s="44">
        <f>SUMIFS(L92:L122,C92:C122,C91)</f>
        <v>2</v>
      </c>
      <c r="M91" s="44">
        <f>SUMIFS(M92:M122,C92:C122,C91)</f>
        <v>0</v>
      </c>
      <c r="N91" s="44">
        <f>SUMIFS(N92:N122,C92:C122,C91)</f>
        <v>0</v>
      </c>
      <c r="O91" s="44">
        <f>SUMIFS(O92:O122,C92:C122,C91)</f>
        <v>5</v>
      </c>
      <c r="P91" s="44">
        <f>SUMIFS(P92:P122,C92:C122,C91)</f>
        <v>0</v>
      </c>
      <c r="Q91" s="44">
        <f>SUMIFS(Q92:Q122,C92:C122,C91)</f>
        <v>0</v>
      </c>
      <c r="R91" s="44">
        <f>SUMIFS(R92:R122,C92:C122,C91)</f>
        <v>2</v>
      </c>
      <c r="S91" s="44">
        <f>SUMIFS(S92:S122,C92:C122,C91)</f>
        <v>0</v>
      </c>
      <c r="T91" s="44">
        <f>SUMIFS(T92:T122,C92:C122,C91)</f>
        <v>2</v>
      </c>
      <c r="U91" s="45"/>
      <c r="V91" s="46"/>
      <c r="X91" s="38" t="s">
        <v>154</v>
      </c>
      <c r="Y91" s="39"/>
      <c r="Z91" s="535" t="s">
        <v>36</v>
      </c>
      <c r="AA91" s="41">
        <f t="shared" si="34"/>
        <v>0</v>
      </c>
      <c r="AB91" s="536">
        <f t="shared" si="35"/>
        <v>0</v>
      </c>
      <c r="AC91" s="39"/>
      <c r="AD91" s="39"/>
      <c r="AE91" s="39"/>
      <c r="AF91" s="39"/>
      <c r="AG91" s="39"/>
      <c r="AH91" s="39"/>
      <c r="AI91" s="44">
        <f>SUMIFS(AI92:AI116,Z92:Z116,Z91)</f>
        <v>0</v>
      </c>
      <c r="AJ91" s="44">
        <f>SUMIFS(AJ92:AJ116,Z92:Z116,Z91)</f>
        <v>0</v>
      </c>
      <c r="AK91" s="44">
        <f>SUMIFS(AK92:AK116,Z92:Z116,Z91)</f>
        <v>0</v>
      </c>
      <c r="AL91" s="44">
        <f>SUMIFS(AL92:AL116,Z92:Z116,Z91)</f>
        <v>0</v>
      </c>
      <c r="AM91" s="44">
        <f>SUMIFS(AM92:AM116,Z92:Z116,Z91)</f>
        <v>0</v>
      </c>
      <c r="AN91" s="44">
        <f>SUMIFS(AN92:AN116,Z92:Z116,Z91)</f>
        <v>0</v>
      </c>
      <c r="AO91" s="44">
        <f>SUMIFS(AO92:AO116,Z92:Z116,Z91)</f>
        <v>0</v>
      </c>
      <c r="AP91" s="44">
        <f>SUMIFS(AP92:AP116,Z92:Z116,Z91)</f>
        <v>0</v>
      </c>
      <c r="AQ91" s="44">
        <f>SUMIFS(AQ92:AQ116,Z92:Z116,Z91)</f>
        <v>0</v>
      </c>
      <c r="AR91" s="45"/>
      <c r="AS91" s="46"/>
      <c r="AU91" s="38" t="s">
        <v>345</v>
      </c>
      <c r="AV91" s="39"/>
      <c r="AW91" s="535" t="s">
        <v>36</v>
      </c>
      <c r="AX91" s="41">
        <f t="shared" si="36"/>
        <v>1</v>
      </c>
      <c r="AY91" s="536">
        <f t="shared" si="37"/>
        <v>1</v>
      </c>
      <c r="AZ91" s="39"/>
      <c r="BA91" s="39"/>
      <c r="BB91" s="39"/>
      <c r="BC91" s="39"/>
      <c r="BD91" s="39"/>
      <c r="BE91" s="39"/>
      <c r="BF91" s="44">
        <f>SUMIFS(BF93:BF122,AW93:AW122,AW91)</f>
        <v>0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0</v>
      </c>
      <c r="BJ91" s="44">
        <f>SUMIFS(BJ93:BJ122,AW93:AW122,AW91)</f>
        <v>0</v>
      </c>
      <c r="BK91" s="44">
        <f>SUMIFS(BK93:BK122,AW93:AW122,AW91)</f>
        <v>1</v>
      </c>
      <c r="BL91" s="44">
        <f>SUMIFS(BL93:BL122,AW93:AW122,AW91)</f>
        <v>0</v>
      </c>
      <c r="BM91" s="44">
        <f>SUMIFS(BM93:BM122,AW93:AW122,AW91)</f>
        <v>0</v>
      </c>
      <c r="BN91" s="44">
        <f>SUMIFS(BN93:BN122,AW93:AW122,AW91)</f>
        <v>0</v>
      </c>
      <c r="BO91" s="45"/>
      <c r="BP91" s="46"/>
      <c r="BR91" s="38" t="s">
        <v>345</v>
      </c>
      <c r="BS91" s="39"/>
      <c r="BT91" s="535" t="s">
        <v>36</v>
      </c>
      <c r="BU91" s="41">
        <f t="shared" si="38"/>
        <v>0</v>
      </c>
      <c r="BV91" s="536">
        <f t="shared" si="39"/>
        <v>0</v>
      </c>
      <c r="BW91" s="39"/>
      <c r="BX91" s="451"/>
      <c r="BY91" s="39"/>
      <c r="BZ91" s="39"/>
      <c r="CA91" s="39"/>
      <c r="CB91" s="451"/>
      <c r="CC91" s="44">
        <f>SUMIFS(CC102:CC122,BT102:BT122,BT91)</f>
        <v>0</v>
      </c>
      <c r="CD91" s="44">
        <f>SUMIFS(CD102:CD122,BT102:BT122,BT91)</f>
        <v>0</v>
      </c>
      <c r="CE91" s="44">
        <f>SUMIFS(CE102:CE122,BT102:BT122,BT91)</f>
        <v>0</v>
      </c>
      <c r="CF91" s="44">
        <f>SUMIFS(CF102:CF122,BT102:BT122,BT91)</f>
        <v>0</v>
      </c>
      <c r="CG91" s="44">
        <f>SUMIFS(CG102:CG122,BT102:BT122,BT91)</f>
        <v>0</v>
      </c>
      <c r="CH91" s="44">
        <f>SUMIFS(CH102:CH122,BT102:BT122,BT91)</f>
        <v>0</v>
      </c>
      <c r="CI91" s="44">
        <f>SUMIFS(CI102:CI122,BT102:BT122,BT91)</f>
        <v>0</v>
      </c>
      <c r="CJ91" s="44">
        <f>SUMIFS(CJ102:CJ122,BT102:BT122,BT91)</f>
        <v>0</v>
      </c>
      <c r="CK91" s="44">
        <f>SUMIFS(CK102:CK122,BT102:BT122,BT91)</f>
        <v>0</v>
      </c>
      <c r="CL91" s="45"/>
      <c r="CM91" s="46"/>
      <c r="CO91" s="38" t="s">
        <v>35</v>
      </c>
      <c r="CP91" s="39"/>
      <c r="CQ91" s="535" t="s">
        <v>36</v>
      </c>
      <c r="CR91" s="41">
        <f t="shared" si="40"/>
        <v>0</v>
      </c>
      <c r="CS91" s="536">
        <f t="shared" si="41"/>
        <v>0</v>
      </c>
      <c r="CT91" s="39"/>
      <c r="CU91" s="39"/>
      <c r="CV91" s="39"/>
      <c r="CW91" s="39"/>
      <c r="CX91" s="39"/>
      <c r="CY91" s="39"/>
      <c r="CZ91" s="44">
        <f>SUMIFS(CZ93:CZ112,CQ93:CQ112,CQ91)</f>
        <v>0</v>
      </c>
      <c r="DA91" s="44">
        <f>SUMIFS(DA93:DA112,CQ93:CQ112,CQ91)</f>
        <v>0</v>
      </c>
      <c r="DB91" s="44">
        <f>SUMIFS(DB93:DB112,CQ93:CQ112,CQ91)</f>
        <v>0</v>
      </c>
      <c r="DC91" s="44">
        <f>SUMIFS(DC93:DC112,CQ93:CQ112,CQ91)</f>
        <v>0</v>
      </c>
      <c r="DD91" s="44">
        <f>SUMIFS(DD93:DD112,CQ93:CQ112,CQ91)</f>
        <v>0</v>
      </c>
      <c r="DE91" s="44">
        <f>SUMIFS(DE93:DE112,CQ93:CQ112,CQ91)</f>
        <v>0</v>
      </c>
      <c r="DF91" s="44">
        <f>SUMIFS(DF93:DF112,CQ93:CQ112,CQ91)</f>
        <v>0</v>
      </c>
      <c r="DG91" s="44">
        <f>SUMIFS(DG93:DG112,CQ93:CQ112,CQ91)</f>
        <v>0</v>
      </c>
      <c r="DH91" s="44">
        <f>SUMIFS(DH93:DH112,CQ93:CQ112,CQ91)</f>
        <v>0</v>
      </c>
      <c r="DI91" s="45"/>
      <c r="DJ91" s="46"/>
    </row>
    <row r="92" spans="1:115" ht="216.6" customHeight="1" outlineLevel="1" thickBot="1" x14ac:dyDescent="0.35">
      <c r="A92" s="97" t="s">
        <v>52</v>
      </c>
      <c r="B92" s="130" t="s">
        <v>1505</v>
      </c>
      <c r="C92" s="102" t="s">
        <v>29</v>
      </c>
      <c r="D92" s="69">
        <f t="shared" si="32"/>
        <v>4</v>
      </c>
      <c r="E92" s="69">
        <f t="shared" si="33"/>
        <v>4</v>
      </c>
      <c r="F92" s="99"/>
      <c r="G92" s="22" t="s">
        <v>54</v>
      </c>
      <c r="H92" s="99"/>
      <c r="I92" s="99"/>
      <c r="J92" s="99"/>
      <c r="K92" s="99"/>
      <c r="L92" s="403"/>
      <c r="M92" s="403"/>
      <c r="N92" s="403"/>
      <c r="O92" s="403"/>
      <c r="P92" s="403"/>
      <c r="Q92" s="403"/>
      <c r="R92" s="84">
        <v>2</v>
      </c>
      <c r="S92" s="403"/>
      <c r="T92" s="403"/>
      <c r="U92" s="100">
        <v>1</v>
      </c>
      <c r="V92" s="99"/>
      <c r="X92" s="97" t="s">
        <v>52</v>
      </c>
      <c r="Y92" s="130" t="s">
        <v>163</v>
      </c>
      <c r="Z92" s="102" t="s">
        <v>29</v>
      </c>
      <c r="AA92" s="69">
        <f t="shared" si="34"/>
        <v>4</v>
      </c>
      <c r="AB92" s="69">
        <f t="shared" si="35"/>
        <v>4</v>
      </c>
      <c r="AC92" s="99"/>
      <c r="AD92" s="22" t="s">
        <v>54</v>
      </c>
      <c r="AE92" s="99"/>
      <c r="AF92" s="99"/>
      <c r="AG92" s="99"/>
      <c r="AH92" s="225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52</v>
      </c>
      <c r="AV92" s="130" t="s">
        <v>163</v>
      </c>
      <c r="AW92" s="102" t="s">
        <v>29</v>
      </c>
      <c r="AX92" s="69">
        <f t="shared" si="36"/>
        <v>4</v>
      </c>
      <c r="AY92" s="69">
        <f t="shared" si="37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137" t="s">
        <v>86</v>
      </c>
      <c r="BS92" s="278" t="s">
        <v>349</v>
      </c>
      <c r="BT92" s="102" t="s">
        <v>29</v>
      </c>
      <c r="BU92" s="69">
        <f t="shared" si="38"/>
        <v>2</v>
      </c>
      <c r="BV92" s="69">
        <f t="shared" si="39"/>
        <v>2</v>
      </c>
      <c r="BW92" s="222"/>
      <c r="BX92" s="131" t="s">
        <v>63</v>
      </c>
      <c r="BY92" s="74"/>
      <c r="BZ92" s="131"/>
      <c r="CA92" s="131"/>
      <c r="CB92" s="140" t="s">
        <v>3</v>
      </c>
      <c r="CC92" s="141">
        <v>4</v>
      </c>
      <c r="CD92" s="131"/>
      <c r="CE92" s="131"/>
      <c r="CF92" s="131"/>
      <c r="CG92" s="131"/>
      <c r="CH92" s="131"/>
      <c r="CI92" s="131"/>
      <c r="CJ92" s="131"/>
      <c r="CK92" s="131"/>
      <c r="CL92" s="142">
        <v>1</v>
      </c>
      <c r="CM92" s="68"/>
      <c r="CN92" s="108"/>
      <c r="CO92" s="389" t="s">
        <v>365</v>
      </c>
      <c r="CP92" s="816" t="s">
        <v>1456</v>
      </c>
      <c r="CQ92" s="68" t="s">
        <v>29</v>
      </c>
      <c r="CR92" s="102">
        <f t="shared" si="40"/>
        <v>0</v>
      </c>
      <c r="CS92" s="102">
        <f t="shared" si="41"/>
        <v>0</v>
      </c>
      <c r="CT92" s="1082"/>
      <c r="CU92" s="22" t="s">
        <v>45</v>
      </c>
      <c r="CV92" s="909"/>
      <c r="CW92" s="99"/>
      <c r="CX92" s="99"/>
      <c r="CY92" s="131" t="s">
        <v>57</v>
      </c>
      <c r="CZ92" s="403"/>
      <c r="DA92" s="403"/>
      <c r="DB92" s="403"/>
      <c r="DC92" s="403"/>
      <c r="DD92" s="403"/>
      <c r="DE92" s="403"/>
      <c r="DF92" s="403"/>
      <c r="DG92" s="403"/>
      <c r="DH92" s="403"/>
      <c r="DI92" s="76">
        <v>1</v>
      </c>
      <c r="DJ92" s="99"/>
    </row>
    <row r="93" spans="1:115" ht="334.5" customHeight="1" outlineLevel="1" thickTop="1" thickBot="1" x14ac:dyDescent="0.45">
      <c r="A93" s="97" t="s">
        <v>52</v>
      </c>
      <c r="B93" s="117" t="s">
        <v>2188</v>
      </c>
      <c r="C93" s="102" t="s">
        <v>29</v>
      </c>
      <c r="D93" s="69">
        <f t="shared" ref="D93:D99" si="42">0.5*(L93+M93+N93)+O93+Q93+2*(R93+S93)</f>
        <v>1</v>
      </c>
      <c r="E93" s="69">
        <f t="shared" ref="E93:E99" si="43">L93*0.5+M93*0.5+N93*0.5+O93+P93+Q93+2*(R93+S93+T93)</f>
        <v>3</v>
      </c>
      <c r="F93" s="23"/>
      <c r="G93" s="22" t="s">
        <v>45</v>
      </c>
      <c r="H93" s="118"/>
      <c r="I93" s="72" t="s">
        <v>42</v>
      </c>
      <c r="J93" s="172"/>
      <c r="K93" s="172" t="s">
        <v>1413</v>
      </c>
      <c r="L93" s="302"/>
      <c r="M93" s="302"/>
      <c r="N93" s="302"/>
      <c r="O93" s="240">
        <v>1</v>
      </c>
      <c r="P93" s="234">
        <v>2</v>
      </c>
      <c r="Q93" s="302"/>
      <c r="R93" s="302"/>
      <c r="S93" s="302"/>
      <c r="T93" s="959"/>
      <c r="U93" s="76">
        <v>1</v>
      </c>
      <c r="V93" s="77"/>
      <c r="X93" s="97" t="s">
        <v>52</v>
      </c>
      <c r="Y93" s="117" t="s">
        <v>1457</v>
      </c>
      <c r="Z93" s="102" t="s">
        <v>29</v>
      </c>
      <c r="AA93" s="69">
        <f t="shared" si="34"/>
        <v>4</v>
      </c>
      <c r="AB93" s="69">
        <f t="shared" si="35"/>
        <v>4</v>
      </c>
      <c r="AC93" s="3"/>
      <c r="AD93" s="22" t="s">
        <v>63</v>
      </c>
      <c r="AE93" s="1347" t="s">
        <v>2189</v>
      </c>
      <c r="AF93" s="119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84">
        <v>2</v>
      </c>
      <c r="AP93" s="155"/>
      <c r="AQ93" s="155"/>
      <c r="AR93" s="76">
        <v>2</v>
      </c>
      <c r="AS93" s="77"/>
      <c r="AU93" s="97" t="s">
        <v>52</v>
      </c>
      <c r="AV93" s="413" t="s">
        <v>1458</v>
      </c>
      <c r="AW93" s="102" t="s">
        <v>29</v>
      </c>
      <c r="AX93" s="69">
        <f t="shared" si="36"/>
        <v>4</v>
      </c>
      <c r="AY93" s="69">
        <f t="shared" si="37"/>
        <v>4</v>
      </c>
      <c r="AZ93" s="22"/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 s="1337" t="s">
        <v>365</v>
      </c>
      <c r="BS93" s="1338" t="s">
        <v>2190</v>
      </c>
      <c r="BT93" s="1339" t="s">
        <v>29</v>
      </c>
      <c r="BU93" s="551">
        <f t="shared" ref="BU93:BU103" si="44">0.5*(CC93+CD93+CE93)+CF93+CH93+2*(CI93+CJ93)</f>
        <v>0</v>
      </c>
      <c r="BV93" s="551">
        <f t="shared" ref="BV93:BV103" si="45">CC93*0.5+CD93*0.5+CE93*0.5+CF93+CG93+CH93+2*(CI93+CJ93+CK93)</f>
        <v>0</v>
      </c>
      <c r="BW93" s="1907" t="s">
        <v>2191</v>
      </c>
      <c r="BX93" s="1908"/>
      <c r="BY93" s="1908"/>
      <c r="BZ93" s="1908"/>
      <c r="CA93" s="1908"/>
      <c r="CB93" s="1909"/>
      <c r="CC93" s="1340"/>
      <c r="CD93" s="1340"/>
      <c r="CE93" s="1340"/>
      <c r="CF93" s="1340"/>
      <c r="CG93" s="1340"/>
      <c r="CH93" s="993"/>
      <c r="CI93" s="1340"/>
      <c r="CJ93" s="1340"/>
      <c r="CK93" s="993"/>
      <c r="CL93" s="1242">
        <v>1</v>
      </c>
      <c r="CM93" s="1341"/>
      <c r="CN93" s="108"/>
      <c r="CO93" s="389" t="s">
        <v>365</v>
      </c>
      <c r="CP93" s="98" t="s">
        <v>2192</v>
      </c>
      <c r="CQ93" s="68" t="s">
        <v>29</v>
      </c>
      <c r="CR93" s="69">
        <f t="shared" si="40"/>
        <v>2.5</v>
      </c>
      <c r="CS93" s="69">
        <f t="shared" si="41"/>
        <v>2.5</v>
      </c>
      <c r="CT93" s="74"/>
      <c r="CU93" s="225" t="s">
        <v>63</v>
      </c>
      <c r="CV93" s="140" t="s">
        <v>3</v>
      </c>
      <c r="CW93" s="74"/>
      <c r="CX93" s="74"/>
      <c r="CY93" s="131" t="s">
        <v>743</v>
      </c>
      <c r="CZ93" s="85">
        <v>1</v>
      </c>
      <c r="DA93" s="318"/>
      <c r="DB93" s="390"/>
      <c r="DC93" s="318"/>
      <c r="DD93" s="390"/>
      <c r="DE93" s="390"/>
      <c r="DF93" s="85">
        <v>1</v>
      </c>
      <c r="DG93" s="406"/>
      <c r="DH93" s="708"/>
      <c r="DI93" s="156">
        <v>1</v>
      </c>
      <c r="DJ93" s="74"/>
    </row>
    <row r="94" spans="1:115" ht="203.4" customHeight="1" outlineLevel="1" thickTop="1" thickBot="1" x14ac:dyDescent="0.45">
      <c r="A94" s="97" t="s">
        <v>52</v>
      </c>
      <c r="B94" s="187" t="s">
        <v>1601</v>
      </c>
      <c r="C94" s="102" t="s">
        <v>29</v>
      </c>
      <c r="D94" s="69">
        <f t="shared" si="42"/>
        <v>0</v>
      </c>
      <c r="E94" s="69">
        <f t="shared" si="43"/>
        <v>0</v>
      </c>
      <c r="F94" s="178"/>
      <c r="G94" s="393" t="s">
        <v>45</v>
      </c>
      <c r="H94" s="178"/>
      <c r="I94" s="178"/>
      <c r="J94" s="178"/>
      <c r="K94" s="178"/>
      <c r="L94" s="314"/>
      <c r="M94" s="314"/>
      <c r="N94" s="314"/>
      <c r="O94" s="314"/>
      <c r="P94" s="314"/>
      <c r="Q94" s="314"/>
      <c r="R94" s="314"/>
      <c r="S94" s="314"/>
      <c r="T94" s="314"/>
      <c r="U94" s="76">
        <v>1</v>
      </c>
      <c r="V94" s="131"/>
      <c r="X94" s="97" t="s">
        <v>52</v>
      </c>
      <c r="Y94" s="668" t="s">
        <v>1460</v>
      </c>
      <c r="Z94" s="102" t="s">
        <v>29</v>
      </c>
      <c r="AA94" s="69">
        <f t="shared" si="34"/>
        <v>0</v>
      </c>
      <c r="AB94" s="69">
        <f t="shared" si="35"/>
        <v>0</v>
      </c>
      <c r="AC94" s="82"/>
      <c r="AD94" s="22" t="s">
        <v>63</v>
      </c>
      <c r="AE94" s="103"/>
      <c r="AF94" s="103"/>
      <c r="AG94" s="82"/>
      <c r="AH94" s="22" t="s">
        <v>549</v>
      </c>
      <c r="AI94" s="155"/>
      <c r="AJ94" s="155"/>
      <c r="AK94" s="155"/>
      <c r="AL94" s="155"/>
      <c r="AM94" s="155"/>
      <c r="AN94" s="155"/>
      <c r="AO94" s="155"/>
      <c r="AP94" s="155"/>
      <c r="AQ94" s="155"/>
      <c r="AR94" s="76">
        <v>1</v>
      </c>
      <c r="AS94" s="77"/>
      <c r="AU94" s="97" t="s">
        <v>52</v>
      </c>
      <c r="AV94" s="413" t="s">
        <v>1461</v>
      </c>
      <c r="AW94" s="102" t="s">
        <v>29</v>
      </c>
      <c r="AX94" s="69">
        <f t="shared" si="36"/>
        <v>1</v>
      </c>
      <c r="AY94" s="69">
        <f t="shared" si="37"/>
        <v>1</v>
      </c>
      <c r="AZ94" s="22"/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816" t="s">
        <v>1459</v>
      </c>
      <c r="BT94" s="68" t="s">
        <v>29</v>
      </c>
      <c r="BU94" s="102">
        <f t="shared" si="44"/>
        <v>0</v>
      </c>
      <c r="BV94" s="102">
        <f t="shared" si="45"/>
        <v>0</v>
      </c>
      <c r="BW94" s="1082"/>
      <c r="BX94" s="22" t="s">
        <v>45</v>
      </c>
      <c r="BY94" s="1084"/>
      <c r="BZ94" s="99"/>
      <c r="CA94" s="99"/>
      <c r="CB94" s="172" t="s">
        <v>57</v>
      </c>
      <c r="CC94" s="403"/>
      <c r="CD94" s="403"/>
      <c r="CE94" s="403"/>
      <c r="CF94" s="403"/>
      <c r="CG94" s="403"/>
      <c r="CH94" s="403"/>
      <c r="CI94" s="403"/>
      <c r="CJ94" s="403"/>
      <c r="CK94" s="403"/>
      <c r="CL94" s="76">
        <v>1</v>
      </c>
      <c r="CM94" s="99"/>
      <c r="CN94" s="108"/>
      <c r="CO94" s="389" t="s">
        <v>365</v>
      </c>
      <c r="CP94" s="98" t="s">
        <v>1172</v>
      </c>
      <c r="CQ94" s="68" t="s">
        <v>29</v>
      </c>
      <c r="CR94" s="69">
        <f t="shared" si="40"/>
        <v>0</v>
      </c>
      <c r="CS94" s="69">
        <f t="shared" si="41"/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228">
        <v>1</v>
      </c>
      <c r="DJ94" s="74"/>
    </row>
    <row r="95" spans="1:115" ht="268.35000000000002" customHeight="1" outlineLevel="1" thickTop="1" thickBot="1" x14ac:dyDescent="0.35">
      <c r="A95" s="97" t="s">
        <v>52</v>
      </c>
      <c r="B95" s="387" t="s">
        <v>466</v>
      </c>
      <c r="C95" s="102" t="s">
        <v>29</v>
      </c>
      <c r="D95" s="69">
        <f t="shared" si="42"/>
        <v>0</v>
      </c>
      <c r="E95" s="69">
        <f t="shared" si="43"/>
        <v>0</v>
      </c>
      <c r="F95" s="82"/>
      <c r="G95" s="22" t="s">
        <v>63</v>
      </c>
      <c r="H95" s="105"/>
      <c r="I95" s="127"/>
      <c r="J95" s="187"/>
      <c r="K95" s="140" t="s">
        <v>467</v>
      </c>
      <c r="L95" s="302"/>
      <c r="M95" s="302"/>
      <c r="N95" s="302"/>
      <c r="O95" s="302"/>
      <c r="P95" s="302"/>
      <c r="Q95" s="302"/>
      <c r="R95" s="302"/>
      <c r="S95" s="302"/>
      <c r="T95" s="302"/>
      <c r="U95" s="76">
        <v>1</v>
      </c>
      <c r="V95" s="77"/>
      <c r="X95" s="97" t="s">
        <v>52</v>
      </c>
      <c r="Y95" s="391" t="s">
        <v>1463</v>
      </c>
      <c r="Z95" s="102" t="s">
        <v>29</v>
      </c>
      <c r="AA95" s="69">
        <f t="shared" si="34"/>
        <v>1</v>
      </c>
      <c r="AB95" s="69">
        <f t="shared" si="35"/>
        <v>1</v>
      </c>
      <c r="AC95" s="268"/>
      <c r="AD95" s="393" t="s">
        <v>45</v>
      </c>
      <c r="AE95" s="393"/>
      <c r="AF95" s="393"/>
      <c r="AG95" s="268"/>
      <c r="AH95" s="268" t="s">
        <v>83</v>
      </c>
      <c r="AI95" s="660"/>
      <c r="AJ95" s="660"/>
      <c r="AK95" s="660"/>
      <c r="AL95" s="641">
        <v>1</v>
      </c>
      <c r="AM95" s="660"/>
      <c r="AN95" s="660"/>
      <c r="AO95" s="660"/>
      <c r="AP95" s="660"/>
      <c r="AQ95" s="660"/>
      <c r="AR95" s="76">
        <v>1</v>
      </c>
      <c r="AS95" s="77"/>
      <c r="AU95" s="97" t="s">
        <v>52</v>
      </c>
      <c r="AV95" s="387" t="s">
        <v>1464</v>
      </c>
      <c r="AW95" s="102" t="s">
        <v>29</v>
      </c>
      <c r="AX95" s="69">
        <f t="shared" si="36"/>
        <v>1</v>
      </c>
      <c r="AY95" s="69">
        <f t="shared" si="37"/>
        <v>3</v>
      </c>
      <c r="BA95" s="22" t="s">
        <v>68</v>
      </c>
      <c r="BB95" s="22"/>
      <c r="BC95" s="70"/>
      <c r="BD95" s="73"/>
      <c r="BE95" s="23" t="s">
        <v>871</v>
      </c>
      <c r="BK95" s="216">
        <v>1</v>
      </c>
      <c r="BN95" s="174">
        <v>1</v>
      </c>
      <c r="BO95" s="76">
        <v>1</v>
      </c>
      <c r="BP95" s="77"/>
      <c r="BR95" s="389" t="s">
        <v>365</v>
      </c>
      <c r="BS95" s="816" t="s">
        <v>1462</v>
      </c>
      <c r="BT95" s="68" t="s">
        <v>29</v>
      </c>
      <c r="BU95" s="102">
        <f t="shared" si="44"/>
        <v>0</v>
      </c>
      <c r="BV95" s="102">
        <f t="shared" si="45"/>
        <v>0</v>
      </c>
      <c r="BW95" s="1082"/>
      <c r="BX95" s="22" t="s">
        <v>45</v>
      </c>
      <c r="BY95" s="1084"/>
      <c r="BZ95" s="99"/>
      <c r="CA95" s="99"/>
      <c r="CB95" s="172" t="s">
        <v>57</v>
      </c>
      <c r="CC95" s="403"/>
      <c r="CD95" s="403"/>
      <c r="CE95" s="403"/>
      <c r="CF95" s="403"/>
      <c r="CG95" s="403"/>
      <c r="CH95" s="403"/>
      <c r="CI95" s="403"/>
      <c r="CJ95" s="403"/>
      <c r="CK95" s="403"/>
      <c r="CL95" s="76">
        <v>1</v>
      </c>
      <c r="CM95" s="99"/>
      <c r="CN95" s="108"/>
      <c r="CO95" s="389" t="s">
        <v>365</v>
      </c>
      <c r="CP95" s="848" t="s">
        <v>1466</v>
      </c>
      <c r="CQ95" s="68" t="s">
        <v>29</v>
      </c>
      <c r="CR95" s="102">
        <f t="shared" si="40"/>
        <v>1</v>
      </c>
      <c r="CS95" s="102">
        <f t="shared" si="41"/>
        <v>1</v>
      </c>
      <c r="CT95" s="1085"/>
      <c r="CU95" s="22" t="s">
        <v>45</v>
      </c>
      <c r="CV95" s="1086"/>
      <c r="CW95" s="119" t="s">
        <v>42</v>
      </c>
      <c r="CX95" s="172"/>
      <c r="CY95" s="104" t="s">
        <v>83</v>
      </c>
      <c r="CZ95" s="155"/>
      <c r="DA95" s="155"/>
      <c r="DB95" s="155"/>
      <c r="DC95" s="84">
        <v>1</v>
      </c>
      <c r="DD95" s="155"/>
      <c r="DE95" s="155"/>
      <c r="DF95" s="155"/>
      <c r="DG95" s="155"/>
      <c r="DH95" s="155"/>
      <c r="DI95" s="76">
        <v>1</v>
      </c>
      <c r="DJ95" s="251"/>
    </row>
    <row r="96" spans="1:115" ht="393" customHeight="1" outlineLevel="1" thickTop="1" thickBot="1" x14ac:dyDescent="0.3">
      <c r="A96" s="97" t="s">
        <v>52</v>
      </c>
      <c r="B96" s="387" t="s">
        <v>550</v>
      </c>
      <c r="C96" s="102" t="s">
        <v>29</v>
      </c>
      <c r="D96" s="69">
        <f t="shared" si="42"/>
        <v>0</v>
      </c>
      <c r="E96" s="69">
        <f t="shared" si="43"/>
        <v>0</v>
      </c>
      <c r="F96" s="82"/>
      <c r="G96" s="22" t="s">
        <v>63</v>
      </c>
      <c r="H96" s="103"/>
      <c r="I96" s="72" t="s">
        <v>42</v>
      </c>
      <c r="J96" s="82"/>
      <c r="K96" s="23" t="s">
        <v>551</v>
      </c>
      <c r="L96" s="155"/>
      <c r="M96" s="155"/>
      <c r="N96" s="155"/>
      <c r="O96" s="155"/>
      <c r="P96" s="155"/>
      <c r="Q96" s="155"/>
      <c r="R96" s="155"/>
      <c r="S96" s="155"/>
      <c r="T96" s="155"/>
      <c r="U96" s="76">
        <v>1</v>
      </c>
      <c r="V96" s="77"/>
      <c r="X96" s="97" t="s">
        <v>52</v>
      </c>
      <c r="Y96" s="1087" t="s">
        <v>2193</v>
      </c>
      <c r="Z96" s="102" t="s">
        <v>29</v>
      </c>
      <c r="AA96" s="69">
        <f t="shared" si="34"/>
        <v>0</v>
      </c>
      <c r="AB96" s="69">
        <f t="shared" si="35"/>
        <v>4</v>
      </c>
      <c r="AC96" s="447"/>
      <c r="AD96" s="624" t="s">
        <v>45</v>
      </c>
      <c r="AE96" s="104"/>
      <c r="AF96" s="72" t="s">
        <v>42</v>
      </c>
      <c r="AG96" s="73"/>
      <c r="AH96" s="23" t="s">
        <v>592</v>
      </c>
      <c r="AI96" s="155"/>
      <c r="AJ96" s="155"/>
      <c r="AK96" s="155"/>
      <c r="AL96" s="155"/>
      <c r="AM96" s="155"/>
      <c r="AN96" s="155"/>
      <c r="AO96" s="155"/>
      <c r="AP96" s="155"/>
      <c r="AQ96" s="86">
        <v>2</v>
      </c>
      <c r="AR96" s="76">
        <v>1</v>
      </c>
      <c r="AS96" s="673"/>
      <c r="AU96" s="97" t="s">
        <v>52</v>
      </c>
      <c r="AV96" s="138" t="s">
        <v>1468</v>
      </c>
      <c r="AW96" s="68" t="s">
        <v>29</v>
      </c>
      <c r="AX96" s="69">
        <f t="shared" si="36"/>
        <v>3.5</v>
      </c>
      <c r="AY96" s="69">
        <f t="shared" si="37"/>
        <v>3.5</v>
      </c>
      <c r="AZ96" s="74"/>
      <c r="BA96" s="407" t="s">
        <v>63</v>
      </c>
      <c r="BB96" s="74"/>
      <c r="BC96" s="74"/>
      <c r="BD96" s="74"/>
      <c r="BE96" s="140" t="s">
        <v>3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 s="389" t="s">
        <v>365</v>
      </c>
      <c r="BS96" s="848" t="s">
        <v>1465</v>
      </c>
      <c r="BT96" s="68" t="s">
        <v>29</v>
      </c>
      <c r="BU96" s="102">
        <f t="shared" si="44"/>
        <v>0</v>
      </c>
      <c r="BV96" s="102">
        <f t="shared" si="45"/>
        <v>0</v>
      </c>
      <c r="BW96" s="1082"/>
      <c r="BX96" s="22" t="s">
        <v>45</v>
      </c>
      <c r="BY96" s="74"/>
      <c r="BZ96" s="74"/>
      <c r="CA96" s="74"/>
      <c r="CB96" s="131" t="s">
        <v>193</v>
      </c>
      <c r="CC96" s="403"/>
      <c r="CD96" s="403"/>
      <c r="CE96" s="403"/>
      <c r="CF96" s="403"/>
      <c r="CG96" s="403"/>
      <c r="CH96" s="403"/>
      <c r="CI96" s="403"/>
      <c r="CJ96" s="403"/>
      <c r="CK96" s="711"/>
      <c r="CL96" s="100">
        <v>1</v>
      </c>
      <c r="CM96" s="74"/>
      <c r="CN96" s="108"/>
      <c r="CO96" s="389" t="s">
        <v>365</v>
      </c>
      <c r="CP96" s="848" t="s">
        <v>1470</v>
      </c>
      <c r="CQ96" s="68" t="s">
        <v>29</v>
      </c>
      <c r="CR96" s="102">
        <f t="shared" si="40"/>
        <v>1</v>
      </c>
      <c r="CS96" s="102">
        <f t="shared" si="41"/>
        <v>1</v>
      </c>
      <c r="CT96" s="1085"/>
      <c r="CU96" s="22" t="s">
        <v>45</v>
      </c>
      <c r="CV96" s="1086"/>
      <c r="CW96" s="72" t="s">
        <v>42</v>
      </c>
      <c r="CX96" s="172"/>
      <c r="CY96" s="172" t="s">
        <v>1471</v>
      </c>
      <c r="CZ96" s="302"/>
      <c r="DA96" s="302"/>
      <c r="DB96" s="302"/>
      <c r="DC96" s="240">
        <v>1</v>
      </c>
      <c r="DD96" s="302"/>
      <c r="DE96" s="302"/>
      <c r="DF96" s="302"/>
      <c r="DG96" s="302"/>
      <c r="DH96" s="302"/>
      <c r="DI96" s="76">
        <v>1</v>
      </c>
      <c r="DJ96" s="251"/>
    </row>
    <row r="97" spans="1:116" ht="364.2" customHeight="1" outlineLevel="1" thickTop="1" thickBot="1" x14ac:dyDescent="0.3">
      <c r="A97" s="97" t="s">
        <v>52</v>
      </c>
      <c r="B97" s="117" t="s">
        <v>2087</v>
      </c>
      <c r="C97" s="68" t="s">
        <v>36</v>
      </c>
      <c r="D97" s="69">
        <f t="shared" si="42"/>
        <v>6.5</v>
      </c>
      <c r="E97" s="69">
        <f t="shared" si="43"/>
        <v>8.5</v>
      </c>
      <c r="F97" s="82"/>
      <c r="G97" s="22" t="s">
        <v>63</v>
      </c>
      <c r="H97" s="70"/>
      <c r="I97" s="70"/>
      <c r="J97" s="73"/>
      <c r="K97" s="23" t="s">
        <v>2088</v>
      </c>
      <c r="L97" s="84">
        <v>1</v>
      </c>
      <c r="M97" s="144"/>
      <c r="N97" s="160"/>
      <c r="O97" s="84">
        <v>4</v>
      </c>
      <c r="P97" s="160"/>
      <c r="Q97" s="160"/>
      <c r="R97" s="84">
        <v>1</v>
      </c>
      <c r="S97" s="160"/>
      <c r="T97" s="86">
        <v>1</v>
      </c>
      <c r="U97" s="96">
        <v>1</v>
      </c>
      <c r="V97" s="95"/>
      <c r="X97" s="97" t="s">
        <v>52</v>
      </c>
      <c r="Y97" s="387" t="s">
        <v>2194</v>
      </c>
      <c r="Z97" s="102" t="s">
        <v>29</v>
      </c>
      <c r="AA97" s="69">
        <f t="shared" si="34"/>
        <v>2</v>
      </c>
      <c r="AB97" s="69">
        <f t="shared" si="35"/>
        <v>3</v>
      </c>
      <c r="AC97" s="82"/>
      <c r="AD97" s="22" t="s">
        <v>45</v>
      </c>
      <c r="AE97" s="1350" t="s">
        <v>2195</v>
      </c>
      <c r="AF97" s="22"/>
      <c r="AG97" s="172"/>
      <c r="AH97" s="172" t="s">
        <v>721</v>
      </c>
      <c r="AI97" s="302"/>
      <c r="AJ97" s="302"/>
      <c r="AK97" s="302"/>
      <c r="AL97" s="240">
        <v>2</v>
      </c>
      <c r="AM97" s="86">
        <v>1</v>
      </c>
      <c r="AN97" s="302"/>
      <c r="AO97" s="302"/>
      <c r="AP97" s="302"/>
      <c r="AQ97" s="709"/>
      <c r="AR97" s="76">
        <v>1</v>
      </c>
      <c r="AS97" s="107"/>
      <c r="AU97" s="97" t="s">
        <v>52</v>
      </c>
      <c r="AV97" s="387" t="s">
        <v>2196</v>
      </c>
      <c r="AW97" s="102" t="s">
        <v>36</v>
      </c>
      <c r="AX97" s="69">
        <f t="shared" si="36"/>
        <v>1</v>
      </c>
      <c r="AY97" s="69">
        <f t="shared" si="37"/>
        <v>1</v>
      </c>
      <c r="BA97" s="124" t="s">
        <v>77</v>
      </c>
      <c r="BB97" s="939" t="s">
        <v>50</v>
      </c>
      <c r="BC97" s="70"/>
      <c r="BD97" s="73"/>
      <c r="BE97" s="23" t="s">
        <v>2197</v>
      </c>
      <c r="BK97" s="216">
        <v>1</v>
      </c>
      <c r="BN97" s="1328"/>
      <c r="BO97" s="76">
        <v>1</v>
      </c>
      <c r="BP97" s="77"/>
      <c r="BQ97" s="29"/>
      <c r="BR97" s="389" t="s">
        <v>365</v>
      </c>
      <c r="BS97" s="848" t="s">
        <v>1469</v>
      </c>
      <c r="BT97" s="68" t="s">
        <v>29</v>
      </c>
      <c r="BU97" s="102">
        <f t="shared" si="44"/>
        <v>1</v>
      </c>
      <c r="BV97" s="102">
        <f t="shared" si="45"/>
        <v>3</v>
      </c>
      <c r="BW97" s="1085"/>
      <c r="BX97" s="22" t="s">
        <v>45</v>
      </c>
      <c r="BY97" s="1090"/>
      <c r="BZ97" s="72" t="s">
        <v>42</v>
      </c>
      <c r="CA97" s="82"/>
      <c r="CB97" s="22" t="s">
        <v>83</v>
      </c>
      <c r="CC97" s="302"/>
      <c r="CD97" s="302"/>
      <c r="CE97" s="302"/>
      <c r="CF97" s="240">
        <v>1</v>
      </c>
      <c r="CG97" s="959"/>
      <c r="CH97" s="302"/>
      <c r="CI97" s="302"/>
      <c r="CJ97" s="781"/>
      <c r="CK97" s="234">
        <v>1</v>
      </c>
      <c r="CL97" s="156">
        <v>1</v>
      </c>
      <c r="CM97" s="190"/>
      <c r="CO97" s="389" t="s">
        <v>365</v>
      </c>
      <c r="CP97" s="848" t="s">
        <v>1476</v>
      </c>
      <c r="CQ97" s="68" t="s">
        <v>29</v>
      </c>
      <c r="CR97" s="102">
        <f t="shared" si="40"/>
        <v>0</v>
      </c>
      <c r="CS97" s="102">
        <f t="shared" si="41"/>
        <v>0</v>
      </c>
      <c r="CT97" s="1085"/>
      <c r="CU97" s="22" t="s">
        <v>45</v>
      </c>
      <c r="CV97" s="232"/>
      <c r="CW97" s="74"/>
      <c r="CX97" s="172"/>
      <c r="CY97" s="172" t="s">
        <v>1477</v>
      </c>
      <c r="CZ97" s="302"/>
      <c r="DA97" s="959"/>
      <c r="DB97" s="302"/>
      <c r="DC97" s="302"/>
      <c r="DD97" s="302"/>
      <c r="DE97" s="302"/>
      <c r="DF97" s="302"/>
      <c r="DG97" s="302"/>
      <c r="DH97" s="302"/>
      <c r="DI97" s="76">
        <v>1</v>
      </c>
      <c r="DJ97" s="251"/>
    </row>
    <row r="98" spans="1:116" ht="217.5" customHeight="1" outlineLevel="1" thickTop="1" thickBot="1" x14ac:dyDescent="0.35">
      <c r="A98" s="97" t="s">
        <v>52</v>
      </c>
      <c r="B98" s="387" t="s">
        <v>1573</v>
      </c>
      <c r="C98" s="102" t="s">
        <v>36</v>
      </c>
      <c r="D98" s="69">
        <f t="shared" si="42"/>
        <v>3.5</v>
      </c>
      <c r="E98" s="69">
        <f t="shared" si="43"/>
        <v>5.5</v>
      </c>
      <c r="F98" s="22"/>
      <c r="G98" s="22" t="s">
        <v>63</v>
      </c>
      <c r="H98" s="118"/>
      <c r="I98" s="118"/>
      <c r="J98" s="173"/>
      <c r="K98" s="173"/>
      <c r="L98" s="84">
        <v>1</v>
      </c>
      <c r="M98" s="155"/>
      <c r="N98" s="155"/>
      <c r="O98" s="84">
        <v>1</v>
      </c>
      <c r="P98" s="155"/>
      <c r="Q98" s="155"/>
      <c r="R98" s="84">
        <v>1</v>
      </c>
      <c r="S98" s="360"/>
      <c r="T98" s="86">
        <v>1</v>
      </c>
      <c r="U98" s="156">
        <v>1</v>
      </c>
      <c r="V98" s="77"/>
      <c r="X98" s="97" t="s">
        <v>52</v>
      </c>
      <c r="Y98" s="138" t="s">
        <v>1478</v>
      </c>
      <c r="Z98" s="102" t="s">
        <v>29</v>
      </c>
      <c r="AA98" s="69">
        <f t="shared" si="34"/>
        <v>0</v>
      </c>
      <c r="AB98" s="69">
        <f t="shared" si="35"/>
        <v>0</v>
      </c>
      <c r="AC98" s="74"/>
      <c r="AD98" s="22" t="s">
        <v>68</v>
      </c>
      <c r="AE98" s="74"/>
      <c r="AF98" s="74"/>
      <c r="AG98" s="74"/>
      <c r="AH98" s="131" t="s">
        <v>193</v>
      </c>
      <c r="AI98" s="403"/>
      <c r="AJ98" s="403"/>
      <c r="AK98" s="403"/>
      <c r="AL98" s="403"/>
      <c r="AM98" s="403"/>
      <c r="AN98" s="403"/>
      <c r="AO98" s="403"/>
      <c r="AP98" s="403"/>
      <c r="AQ98" s="403"/>
      <c r="AR98" s="100">
        <v>1</v>
      </c>
      <c r="AS98" s="74"/>
      <c r="AU98" s="97" t="s">
        <v>52</v>
      </c>
      <c r="AV98" s="387" t="s">
        <v>1473</v>
      </c>
      <c r="AW98" s="102" t="s">
        <v>36</v>
      </c>
      <c r="AX98" s="69">
        <f t="shared" si="36"/>
        <v>0</v>
      </c>
      <c r="AY98" s="69">
        <f t="shared" si="37"/>
        <v>0</v>
      </c>
      <c r="AZ98" s="158"/>
      <c r="BA98" s="22" t="s">
        <v>45</v>
      </c>
      <c r="BB98" s="546"/>
      <c r="BC98" s="74"/>
      <c r="BD98" s="187"/>
      <c r="BE98" s="23" t="s">
        <v>57</v>
      </c>
      <c r="BO98" s="76">
        <v>1</v>
      </c>
      <c r="BP98" s="22"/>
      <c r="BQ98" s="29"/>
      <c r="BR98" s="389" t="s">
        <v>365</v>
      </c>
      <c r="BS98" s="848" t="s">
        <v>1474</v>
      </c>
      <c r="BT98" s="68" t="s">
        <v>29</v>
      </c>
      <c r="BU98" s="102">
        <f t="shared" si="44"/>
        <v>1</v>
      </c>
      <c r="BV98" s="102">
        <f t="shared" si="45"/>
        <v>2</v>
      </c>
      <c r="BW98" s="1085"/>
      <c r="BX98" s="22" t="s">
        <v>45</v>
      </c>
      <c r="BY98" s="1090"/>
      <c r="BZ98" s="74"/>
      <c r="CA98" s="172"/>
      <c r="CB98" s="172" t="s">
        <v>2198</v>
      </c>
      <c r="CC98" s="302"/>
      <c r="CD98" s="302"/>
      <c r="CE98" s="302"/>
      <c r="CF98" s="1091">
        <v>1</v>
      </c>
      <c r="CG98" s="234">
        <v>1</v>
      </c>
      <c r="CH98" s="494"/>
      <c r="CI98" s="301"/>
      <c r="CJ98" s="302"/>
      <c r="CK98" s="385"/>
      <c r="CL98" s="76">
        <v>1</v>
      </c>
      <c r="CM98" s="251"/>
      <c r="CO98" s="389" t="s">
        <v>365</v>
      </c>
      <c r="CP98" s="848" t="s">
        <v>1481</v>
      </c>
      <c r="CQ98" s="68" t="s">
        <v>29</v>
      </c>
      <c r="CR98" s="102">
        <f t="shared" si="40"/>
        <v>1</v>
      </c>
      <c r="CS98" s="102">
        <f t="shared" si="41"/>
        <v>1</v>
      </c>
      <c r="CT98" s="1085"/>
      <c r="CU98" s="22" t="s">
        <v>45</v>
      </c>
      <c r="CV98" s="232"/>
      <c r="CW98" s="72" t="s">
        <v>42</v>
      </c>
      <c r="CX98" s="735"/>
      <c r="CY98" s="735" t="s">
        <v>1482</v>
      </c>
      <c r="CZ98" s="1094">
        <v>1</v>
      </c>
      <c r="DA98" s="234">
        <v>1</v>
      </c>
      <c r="DB98" s="1095"/>
      <c r="DC98" s="959"/>
      <c r="DD98" s="959"/>
      <c r="DE98" s="959"/>
      <c r="DF98" s="959"/>
      <c r="DG98" s="959"/>
      <c r="DH98" s="959"/>
      <c r="DI98" s="228">
        <v>1</v>
      </c>
      <c r="DJ98" s="190"/>
    </row>
    <row r="99" spans="1:116" ht="224.25" customHeight="1" outlineLevel="1" thickTop="1" thickBot="1" x14ac:dyDescent="0.35">
      <c r="A99" s="97" t="s">
        <v>52</v>
      </c>
      <c r="B99" s="117" t="s">
        <v>2199</v>
      </c>
      <c r="C99" s="68" t="s">
        <v>93</v>
      </c>
      <c r="D99" s="69">
        <f t="shared" si="42"/>
        <v>2.5</v>
      </c>
      <c r="E99" s="69">
        <f t="shared" si="43"/>
        <v>4.5</v>
      </c>
      <c r="F99" s="82"/>
      <c r="G99" s="22" t="s">
        <v>68</v>
      </c>
      <c r="H99" s="1349" t="s">
        <v>2200</v>
      </c>
      <c r="I99" s="22"/>
      <c r="J99" s="172"/>
      <c r="K99" s="23" t="s">
        <v>1963</v>
      </c>
      <c r="L99" s="302"/>
      <c r="M99" s="84">
        <v>1</v>
      </c>
      <c r="N99" s="144"/>
      <c r="O99" s="302"/>
      <c r="P99" s="302"/>
      <c r="Q99" s="302"/>
      <c r="R99" s="84">
        <v>1</v>
      </c>
      <c r="S99" s="302"/>
      <c r="T99" s="86">
        <v>1</v>
      </c>
      <c r="U99" s="96">
        <v>1</v>
      </c>
      <c r="V99" s="95"/>
      <c r="X99" s="97" t="s">
        <v>52</v>
      </c>
      <c r="Y99" s="130" t="s">
        <v>1483</v>
      </c>
      <c r="Z99" s="102" t="s">
        <v>29</v>
      </c>
      <c r="AA99" s="69">
        <f t="shared" si="34"/>
        <v>0</v>
      </c>
      <c r="AB99" s="69">
        <f t="shared" si="35"/>
        <v>0</v>
      </c>
      <c r="AC99" s="131"/>
      <c r="AD99" s="22" t="s">
        <v>45</v>
      </c>
      <c r="AE99" s="131"/>
      <c r="AF99" s="131"/>
      <c r="AG99" s="131"/>
      <c r="AH99" s="172" t="s">
        <v>721</v>
      </c>
      <c r="AI99" s="314"/>
      <c r="AJ99" s="314"/>
      <c r="AK99" s="314"/>
      <c r="AL99" s="314"/>
      <c r="AM99" s="314"/>
      <c r="AN99" s="314"/>
      <c r="AO99" s="314"/>
      <c r="AP99" s="314"/>
      <c r="AQ99" s="314"/>
      <c r="AR99" s="133">
        <v>1</v>
      </c>
      <c r="AS99" s="131"/>
      <c r="AU99" s="97" t="s">
        <v>52</v>
      </c>
      <c r="AV99" s="117" t="s">
        <v>1479</v>
      </c>
      <c r="AW99" s="102" t="s">
        <v>36</v>
      </c>
      <c r="AX99" s="69">
        <f t="shared" si="36"/>
        <v>0</v>
      </c>
      <c r="AY99" s="69">
        <f t="shared" si="37"/>
        <v>0</v>
      </c>
      <c r="AZ99" s="158"/>
      <c r="BA99" s="22" t="s">
        <v>63</v>
      </c>
      <c r="BB99" s="104"/>
      <c r="BC99" s="74"/>
      <c r="BD99" s="187"/>
      <c r="BE99" s="172" t="s">
        <v>364</v>
      </c>
      <c r="BO99" s="76">
        <v>1</v>
      </c>
      <c r="BP99" s="251"/>
      <c r="BR99" s="389" t="s">
        <v>365</v>
      </c>
      <c r="BS99" s="420" t="s">
        <v>1480</v>
      </c>
      <c r="BT99" s="720" t="s">
        <v>29</v>
      </c>
      <c r="BU99" s="102">
        <f t="shared" si="44"/>
        <v>1</v>
      </c>
      <c r="BV99" s="102">
        <f t="shared" si="45"/>
        <v>1</v>
      </c>
      <c r="BW99" s="1093"/>
      <c r="BX99" s="22" t="s">
        <v>68</v>
      </c>
      <c r="BY99" s="188"/>
      <c r="BZ99" s="72" t="s">
        <v>42</v>
      </c>
      <c r="CA99" s="721" t="s">
        <v>13</v>
      </c>
      <c r="CB99" s="22" t="s">
        <v>757</v>
      </c>
      <c r="CC99" s="155"/>
      <c r="CD99" s="155"/>
      <c r="CE99" s="155"/>
      <c r="CF99" s="84">
        <v>1</v>
      </c>
      <c r="CG99" s="461"/>
      <c r="CH99" s="155"/>
      <c r="CI99" s="155"/>
      <c r="CJ99" s="155"/>
      <c r="CK99" s="155"/>
      <c r="CL99" s="133">
        <v>1</v>
      </c>
      <c r="CM99" s="431"/>
      <c r="CO99" s="389" t="s">
        <v>365</v>
      </c>
      <c r="CP99" s="1096" t="s">
        <v>2201</v>
      </c>
      <c r="CQ99" s="720" t="s">
        <v>29</v>
      </c>
      <c r="CR99" s="102">
        <f t="shared" si="40"/>
        <v>5</v>
      </c>
      <c r="CS99" s="102">
        <f t="shared" si="41"/>
        <v>5</v>
      </c>
      <c r="CT99" s="1097"/>
      <c r="CU99" s="741" t="s">
        <v>68</v>
      </c>
      <c r="CV99" s="1355" t="s">
        <v>2202</v>
      </c>
      <c r="CW99" s="743"/>
      <c r="CX99" s="110" t="s">
        <v>13</v>
      </c>
      <c r="CY99" s="744" t="s">
        <v>784</v>
      </c>
      <c r="CZ99" s="745"/>
      <c r="DA99" s="1098"/>
      <c r="DB99" s="745"/>
      <c r="DC99" s="745"/>
      <c r="DD99" s="745"/>
      <c r="DE99" s="746">
        <v>1</v>
      </c>
      <c r="DF99" s="745"/>
      <c r="DG99" s="746">
        <v>2</v>
      </c>
      <c r="DH99" s="745"/>
      <c r="DI99" s="133">
        <v>1</v>
      </c>
      <c r="DJ99" s="28"/>
    </row>
    <row r="100" spans="1:116" ht="222" customHeight="1" outlineLevel="1" thickTop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X100" s="97" t="s">
        <v>52</v>
      </c>
      <c r="Y100" s="116" t="s">
        <v>1488</v>
      </c>
      <c r="Z100" s="68" t="s">
        <v>29</v>
      </c>
      <c r="AA100" s="69">
        <f t="shared" si="34"/>
        <v>0</v>
      </c>
      <c r="AB100" s="69">
        <f t="shared" si="35"/>
        <v>0</v>
      </c>
      <c r="AC100" s="103"/>
      <c r="AD100" s="22" t="s">
        <v>45</v>
      </c>
      <c r="AE100" s="70"/>
      <c r="AF100" s="70"/>
      <c r="AG100" s="73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6">
        <v>1</v>
      </c>
      <c r="AS100" s="190"/>
      <c r="AT100" s="29"/>
      <c r="AU100" s="97" t="s">
        <v>52</v>
      </c>
      <c r="AV100" s="117" t="s">
        <v>1484</v>
      </c>
      <c r="AW100" s="102" t="s">
        <v>36</v>
      </c>
      <c r="AX100" s="69">
        <f t="shared" si="36"/>
        <v>0</v>
      </c>
      <c r="AY100" s="69">
        <f t="shared" si="37"/>
        <v>0</v>
      </c>
      <c r="AZ100" s="158"/>
      <c r="BA100" s="22" t="s">
        <v>68</v>
      </c>
      <c r="BB100" s="104"/>
      <c r="BC100" s="74"/>
      <c r="BD100" s="187"/>
      <c r="BE100" s="23" t="s">
        <v>57</v>
      </c>
      <c r="BO100" s="76">
        <v>1</v>
      </c>
      <c r="BP100" s="251"/>
      <c r="BR100" s="389" t="s">
        <v>365</v>
      </c>
      <c r="BS100" s="420" t="s">
        <v>1485</v>
      </c>
      <c r="BT100" s="68" t="s">
        <v>29</v>
      </c>
      <c r="BU100" s="102">
        <f t="shared" si="44"/>
        <v>0</v>
      </c>
      <c r="BV100" s="102">
        <f t="shared" si="45"/>
        <v>0</v>
      </c>
      <c r="BW100" s="1085"/>
      <c r="BX100" s="23" t="s">
        <v>45</v>
      </c>
      <c r="BY100" s="1061"/>
      <c r="BZ100" s="72" t="s">
        <v>42</v>
      </c>
      <c r="CA100" s="74"/>
      <c r="CB100" s="172" t="s">
        <v>1486</v>
      </c>
      <c r="CC100" s="302"/>
      <c r="CD100" s="302"/>
      <c r="CE100" s="302"/>
      <c r="CF100" s="302"/>
      <c r="CG100" s="302"/>
      <c r="CH100" s="302"/>
      <c r="CI100" s="302"/>
      <c r="CJ100" s="302"/>
      <c r="CK100" s="302"/>
      <c r="CL100" s="76">
        <v>1</v>
      </c>
      <c r="CM100" s="190"/>
      <c r="CO100" s="389" t="s">
        <v>365</v>
      </c>
      <c r="CP100" s="816" t="s">
        <v>1496</v>
      </c>
      <c r="CQ100" s="68" t="s">
        <v>29</v>
      </c>
      <c r="CR100" s="102">
        <f t="shared" si="40"/>
        <v>0</v>
      </c>
      <c r="CS100" s="102">
        <f t="shared" si="41"/>
        <v>0</v>
      </c>
      <c r="CT100" s="1082"/>
      <c r="CU100" s="22" t="s">
        <v>45</v>
      </c>
      <c r="CV100" s="367"/>
      <c r="CW100" s="99"/>
      <c r="CX100" s="99"/>
      <c r="CY100" s="131" t="s">
        <v>57</v>
      </c>
      <c r="CZ100" s="403"/>
      <c r="DA100" s="403"/>
      <c r="DB100" s="403"/>
      <c r="DC100" s="403"/>
      <c r="DD100" s="403"/>
      <c r="DE100" s="403"/>
      <c r="DF100" s="403"/>
      <c r="DG100" s="403"/>
      <c r="DH100" s="403"/>
      <c r="DI100" s="76">
        <v>1</v>
      </c>
      <c r="DJ100" s="764"/>
    </row>
    <row r="101" spans="1:116" ht="222" customHeight="1" outlineLevel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X101" s="97" t="s">
        <v>52</v>
      </c>
      <c r="Y101" s="596" t="s">
        <v>1067</v>
      </c>
      <c r="Z101" s="551" t="s">
        <v>29</v>
      </c>
      <c r="AA101" s="552">
        <f t="shared" si="34"/>
        <v>0</v>
      </c>
      <c r="AB101" s="552">
        <f t="shared" si="35"/>
        <v>0</v>
      </c>
      <c r="AC101" s="1795" t="s">
        <v>2203</v>
      </c>
      <c r="AD101" s="1796"/>
      <c r="AE101" s="1796"/>
      <c r="AF101" s="1796"/>
      <c r="AG101" s="1796"/>
      <c r="AH101" s="1797"/>
      <c r="AI101" s="601"/>
      <c r="AJ101" s="546"/>
      <c r="AK101" s="601"/>
      <c r="AL101" s="601"/>
      <c r="AM101" s="601"/>
      <c r="AN101" s="601"/>
      <c r="AO101" s="601"/>
      <c r="AP101" s="601"/>
      <c r="AQ101" s="601"/>
      <c r="AR101" s="988">
        <v>1</v>
      </c>
      <c r="AS101" s="601"/>
      <c r="AT101" s="108"/>
      <c r="AU101" s="97" t="s">
        <v>52</v>
      </c>
      <c r="AV101" s="117" t="s">
        <v>1489</v>
      </c>
      <c r="AW101" s="102" t="s">
        <v>36</v>
      </c>
      <c r="AX101" s="69">
        <f t="shared" si="36"/>
        <v>0</v>
      </c>
      <c r="AY101" s="69">
        <f t="shared" si="37"/>
        <v>0</v>
      </c>
      <c r="AZ101" s="158"/>
      <c r="BA101" s="22" t="s">
        <v>68</v>
      </c>
      <c r="BB101" s="104"/>
      <c r="BC101" s="74"/>
      <c r="BD101" s="187"/>
      <c r="BE101" s="172" t="s">
        <v>57</v>
      </c>
      <c r="BO101" s="76">
        <v>1</v>
      </c>
      <c r="BP101" s="251"/>
      <c r="BR101" s="389" t="s">
        <v>365</v>
      </c>
      <c r="BS101" s="114" t="s">
        <v>2204</v>
      </c>
      <c r="BT101" s="68" t="s">
        <v>29</v>
      </c>
      <c r="BU101" s="102">
        <f t="shared" si="44"/>
        <v>0</v>
      </c>
      <c r="BV101" s="102">
        <f t="shared" si="45"/>
        <v>0</v>
      </c>
      <c r="BW101" s="1085"/>
      <c r="BX101" s="124" t="s">
        <v>77</v>
      </c>
      <c r="BY101" s="939" t="s">
        <v>50</v>
      </c>
      <c r="BZ101" s="127"/>
      <c r="CA101" s="172"/>
      <c r="CB101" s="172" t="s">
        <v>2205</v>
      </c>
      <c r="CC101" s="155"/>
      <c r="CD101" s="155"/>
      <c r="CE101" s="155"/>
      <c r="CF101" s="155"/>
      <c r="CG101" s="155"/>
      <c r="CH101" s="155"/>
      <c r="CI101" s="155"/>
      <c r="CJ101" s="155"/>
      <c r="CK101" s="155"/>
      <c r="CL101" s="76">
        <v>1</v>
      </c>
      <c r="CM101" s="251"/>
      <c r="CO101" s="389" t="s">
        <v>365</v>
      </c>
      <c r="CP101" s="848" t="s">
        <v>1499</v>
      </c>
      <c r="CQ101" s="68" t="s">
        <v>29</v>
      </c>
      <c r="CR101" s="102">
        <f t="shared" si="40"/>
        <v>0</v>
      </c>
      <c r="CS101" s="102">
        <f t="shared" si="41"/>
        <v>0</v>
      </c>
      <c r="CT101" s="1085"/>
      <c r="CU101" s="22" t="s">
        <v>45</v>
      </c>
      <c r="CV101" s="315"/>
      <c r="CW101" s="74"/>
      <c r="CX101" s="172"/>
      <c r="CY101" s="172" t="s">
        <v>1477</v>
      </c>
      <c r="CZ101" s="155"/>
      <c r="DA101" s="155"/>
      <c r="DB101" s="155"/>
      <c r="DC101" s="155"/>
      <c r="DD101" s="155"/>
      <c r="DE101" s="155"/>
      <c r="DF101" s="155"/>
      <c r="DG101" s="155"/>
      <c r="DH101" s="155"/>
      <c r="DI101" s="76">
        <v>1</v>
      </c>
      <c r="DJ101" s="251"/>
    </row>
    <row r="102" spans="1:116" ht="279.60000000000002" customHeight="1" outlineLevel="1" thickBot="1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97" t="s">
        <v>52</v>
      </c>
      <c r="AV102" s="387" t="s">
        <v>1493</v>
      </c>
      <c r="AW102" s="102" t="s">
        <v>36</v>
      </c>
      <c r="AX102" s="69">
        <f t="shared" si="36"/>
        <v>0</v>
      </c>
      <c r="AY102" s="69">
        <f t="shared" si="37"/>
        <v>0</v>
      </c>
      <c r="AZ102" s="158"/>
      <c r="BA102" s="339" t="s">
        <v>45</v>
      </c>
      <c r="BB102" s="1044"/>
      <c r="BC102" s="145"/>
      <c r="BD102" s="110" t="s">
        <v>13</v>
      </c>
      <c r="BE102" s="22" t="s">
        <v>91</v>
      </c>
      <c r="BN102" s="1099"/>
      <c r="BO102" s="76">
        <v>1</v>
      </c>
      <c r="BP102" s="77"/>
      <c r="BR102" s="389" t="s">
        <v>365</v>
      </c>
      <c r="BS102" s="848" t="s">
        <v>1494</v>
      </c>
      <c r="BT102" s="68" t="s">
        <v>29</v>
      </c>
      <c r="BU102" s="102">
        <f t="shared" si="44"/>
        <v>0</v>
      </c>
      <c r="BV102" s="102">
        <f t="shared" si="45"/>
        <v>0</v>
      </c>
      <c r="BW102" s="1085"/>
      <c r="BX102" s="22" t="s">
        <v>45</v>
      </c>
      <c r="BY102" s="1100"/>
      <c r="BZ102" s="74"/>
      <c r="CA102" s="172"/>
      <c r="CB102" s="172" t="s">
        <v>1495</v>
      </c>
      <c r="CC102" s="302"/>
      <c r="CD102" s="302"/>
      <c r="CE102" s="302"/>
      <c r="CF102" s="302"/>
      <c r="CG102" s="302"/>
      <c r="CH102" s="302"/>
      <c r="CI102" s="302"/>
      <c r="CJ102" s="302"/>
      <c r="CK102" s="302"/>
      <c r="CL102" s="76">
        <v>1</v>
      </c>
      <c r="CM102" s="251"/>
      <c r="CO102" s="389" t="s">
        <v>365</v>
      </c>
      <c r="CP102" s="1101" t="s">
        <v>1502</v>
      </c>
      <c r="CQ102" s="68" t="s">
        <v>29</v>
      </c>
      <c r="CR102" s="102">
        <f t="shared" si="40"/>
        <v>0</v>
      </c>
      <c r="CS102" s="102">
        <f t="shared" si="41"/>
        <v>0</v>
      </c>
      <c r="CT102" s="1102"/>
      <c r="CU102" s="22" t="s">
        <v>45</v>
      </c>
      <c r="CV102" s="367"/>
      <c r="CW102" s="131"/>
      <c r="CX102" s="131"/>
      <c r="CY102" s="131" t="s">
        <v>57</v>
      </c>
      <c r="CZ102" s="314"/>
      <c r="DA102" s="314"/>
      <c r="DB102" s="314"/>
      <c r="DC102" s="314"/>
      <c r="DD102" s="314"/>
      <c r="DE102" s="314"/>
      <c r="DF102" s="314"/>
      <c r="DG102" s="314"/>
      <c r="DH102" s="314"/>
      <c r="DI102" s="133">
        <v>1</v>
      </c>
      <c r="DJ102" s="131"/>
    </row>
    <row r="103" spans="1:116" ht="292.2" customHeight="1" outlineLevel="1" thickTop="1" thickBot="1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97" t="s">
        <v>52</v>
      </c>
      <c r="AV103" s="616" t="s">
        <v>1497</v>
      </c>
      <c r="AW103" s="102" t="s">
        <v>36</v>
      </c>
      <c r="AX103" s="69">
        <f t="shared" si="36"/>
        <v>0</v>
      </c>
      <c r="AY103" s="69">
        <f t="shared" si="37"/>
        <v>0</v>
      </c>
      <c r="AZ103" s="617"/>
      <c r="BA103" s="212" t="s">
        <v>45</v>
      </c>
      <c r="BB103" s="617"/>
      <c r="BC103" s="70"/>
      <c r="BD103" s="721" t="s">
        <v>13</v>
      </c>
      <c r="BE103" s="205" t="s">
        <v>57</v>
      </c>
      <c r="BF103" s="205"/>
      <c r="BG103" s="205"/>
      <c r="BH103" s="205"/>
      <c r="BI103" s="205"/>
      <c r="BJ103" s="205"/>
      <c r="BK103" s="205"/>
      <c r="BL103" s="205"/>
      <c r="BM103" s="205"/>
      <c r="BN103" s="205"/>
      <c r="BO103" s="133">
        <v>1</v>
      </c>
      <c r="BP103" s="431"/>
      <c r="BR103" s="389" t="s">
        <v>365</v>
      </c>
      <c r="BS103" s="848" t="s">
        <v>1498</v>
      </c>
      <c r="BT103" s="68" t="s">
        <v>29</v>
      </c>
      <c r="BU103" s="102">
        <f t="shared" si="44"/>
        <v>0</v>
      </c>
      <c r="BV103" s="102">
        <f t="shared" si="45"/>
        <v>0</v>
      </c>
      <c r="BW103" s="1085"/>
      <c r="BX103" s="22" t="s">
        <v>45</v>
      </c>
      <c r="BY103" s="1090"/>
      <c r="BZ103" s="74"/>
      <c r="CA103" s="173"/>
      <c r="CB103" s="172" t="s">
        <v>1477</v>
      </c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251"/>
      <c r="CO103" s="239" t="s">
        <v>173</v>
      </c>
      <c r="CP103" s="267" t="s">
        <v>594</v>
      </c>
      <c r="CQ103" s="102" t="s">
        <v>29</v>
      </c>
      <c r="CR103" s="102">
        <f>0.5*(CZ103+DA103+DB103)+DC103+DE103+2*(DF103+DG103)</f>
        <v>3</v>
      </c>
      <c r="CS103" s="102">
        <f>CZ103*0.5+DA103*0.5+DB103*0.5+DC103+DD103+DE103+2*(DF103+DG103+DH103)</f>
        <v>5</v>
      </c>
      <c r="CT103" s="131"/>
      <c r="CU103" s="22" t="s">
        <v>68</v>
      </c>
      <c r="CV103" s="131"/>
      <c r="CW103" s="72" t="s">
        <v>42</v>
      </c>
      <c r="CX103" s="131"/>
      <c r="CY103" s="131" t="s">
        <v>595</v>
      </c>
      <c r="CZ103" s="314"/>
      <c r="DA103" s="314"/>
      <c r="DB103" s="314"/>
      <c r="DC103" s="1032">
        <v>3</v>
      </c>
      <c r="DD103" s="1033">
        <v>2</v>
      </c>
      <c r="DE103" s="627"/>
      <c r="DF103" s="314"/>
      <c r="DG103" s="314"/>
      <c r="DH103" s="314"/>
      <c r="DI103" s="133">
        <v>1</v>
      </c>
      <c r="DJ103" s="131"/>
    </row>
    <row r="104" spans="1:116" ht="200.4" customHeight="1" outlineLevel="1" thickTop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 s="97" t="s">
        <v>52</v>
      </c>
      <c r="AV104" s="130" t="s">
        <v>1500</v>
      </c>
      <c r="AW104" s="102" t="s">
        <v>36</v>
      </c>
      <c r="AX104" s="69">
        <f t="shared" si="36"/>
        <v>0</v>
      </c>
      <c r="AY104" s="69">
        <f t="shared" si="37"/>
        <v>0</v>
      </c>
      <c r="AZ104" s="74"/>
      <c r="BA104" s="225" t="s">
        <v>45</v>
      </c>
      <c r="BB104" s="74"/>
      <c r="BC104" s="74"/>
      <c r="BD104" s="74"/>
      <c r="BE104" s="131" t="s">
        <v>193</v>
      </c>
      <c r="BF104" s="74"/>
      <c r="BG104" s="74"/>
      <c r="BH104" s="74"/>
      <c r="BI104" s="74"/>
      <c r="BJ104" s="74"/>
      <c r="BK104" s="74"/>
      <c r="BL104" s="74"/>
      <c r="BM104" s="74"/>
      <c r="BN104" s="74"/>
      <c r="BO104" s="100">
        <v>1</v>
      </c>
      <c r="BP104" s="7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O104" s="74"/>
      <c r="CP104" s="80" t="s">
        <v>232</v>
      </c>
      <c r="CQ104" s="102" t="s">
        <v>29</v>
      </c>
      <c r="CR104" s="69">
        <f>0.5*(CZ104+DA104+DB104)+DC104+DE104+2*(DF104+DG104)</f>
        <v>1</v>
      </c>
      <c r="CS104" s="69">
        <f>CZ104*0.5+DA104*0.5+DB104*0.5+DC104+DD104+DE104+2*(DF104+DG104+DH104)</f>
        <v>1</v>
      </c>
      <c r="CT104" s="116"/>
      <c r="CU104" s="22" t="s">
        <v>233</v>
      </c>
      <c r="CV104" s="173" t="s">
        <v>234</v>
      </c>
      <c r="CW104" s="286"/>
      <c r="CX104" s="287"/>
      <c r="CY104" s="140" t="s">
        <v>3</v>
      </c>
      <c r="CZ104" s="84">
        <v>2</v>
      </c>
      <c r="DA104" s="155"/>
      <c r="DB104" s="155"/>
      <c r="DC104" s="155"/>
      <c r="DD104" s="155"/>
      <c r="DE104" s="155"/>
      <c r="DF104" s="155"/>
      <c r="DG104" s="155"/>
      <c r="DH104" s="155"/>
      <c r="DI104" s="76">
        <v>1</v>
      </c>
      <c r="DJ104" s="225"/>
    </row>
    <row r="105" spans="1:116" ht="192" customHeight="1" outlineLevel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 s="97" t="s">
        <v>52</v>
      </c>
      <c r="AV105" s="130" t="s">
        <v>1483</v>
      </c>
      <c r="AW105" s="102" t="s">
        <v>36</v>
      </c>
      <c r="AX105" s="69">
        <f t="shared" si="36"/>
        <v>0</v>
      </c>
      <c r="AY105" s="69">
        <f t="shared" si="37"/>
        <v>0</v>
      </c>
      <c r="AZ105" s="131"/>
      <c r="BA105" s="22" t="s">
        <v>45</v>
      </c>
      <c r="BB105" s="131"/>
      <c r="BC105" s="131"/>
      <c r="BD105" s="131"/>
      <c r="BE105" s="172" t="s">
        <v>721</v>
      </c>
      <c r="BF105" s="314"/>
      <c r="BG105" s="314"/>
      <c r="BH105" s="314"/>
      <c r="BI105" s="314"/>
      <c r="BJ105" s="314"/>
      <c r="BK105" s="314"/>
      <c r="BL105" s="314"/>
      <c r="BM105" s="314"/>
      <c r="BN105" s="314"/>
      <c r="BO105" s="133">
        <v>1</v>
      </c>
      <c r="BP105" s="131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 s="3"/>
    </row>
    <row r="106" spans="1:116" ht="201" customHeight="1" outlineLevel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</row>
    <row r="107" spans="1:116" ht="180.6" customHeight="1" outlineLevel="1" x14ac:dyDescent="0.25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108"/>
      <c r="BB107" s="108"/>
      <c r="BC107" s="108"/>
      <c r="BD107" s="108"/>
      <c r="BE107" s="108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10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51.94999999999999" customHeight="1" outlineLevel="1" x14ac:dyDescent="0.25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108"/>
      <c r="BB108" s="108"/>
      <c r="BC108" s="108"/>
      <c r="BD108" s="108"/>
      <c r="BE108" s="108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41.6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7.399999999999999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7.399999999999999" outlineLevel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7.399999999999999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7.399999999999999" outlineLevel="1" x14ac:dyDescent="0.3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.399999999999999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37"/>
      <c r="BY117" s="108"/>
      <c r="BZ117" s="108"/>
      <c r="CA117" s="108"/>
      <c r="CB117" s="1037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37"/>
      <c r="BY118" s="108"/>
      <c r="BZ118" s="108"/>
      <c r="CA118" s="108"/>
      <c r="CB118" s="1037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37"/>
      <c r="BY119" s="108"/>
      <c r="BZ119" s="108"/>
      <c r="CA119" s="108"/>
      <c r="CB119" s="1037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143</v>
      </c>
      <c r="B124" s="39" t="s">
        <v>1503</v>
      </c>
      <c r="C124" s="535" t="s">
        <v>29</v>
      </c>
      <c r="D124" s="41">
        <f t="shared" ref="D124:D134" si="46">0.5*(L124+M124+N124)+O124+Q124+2*(R124+S124)</f>
        <v>4.5</v>
      </c>
      <c r="E124" s="536">
        <f t="shared" ref="E124:E134" si="47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SUMIFS(L126:L134,C126:C134,C124)</f>
        <v>0</v>
      </c>
      <c r="M124" s="44">
        <f>SUMIFS(M126:M134,C126:C134,C124)</f>
        <v>1</v>
      </c>
      <c r="N124" s="44">
        <f>SUMIFS(N126:N134,C126:C134,C124)</f>
        <v>0</v>
      </c>
      <c r="O124" s="44">
        <f>SUMIFS(O126:O134,C126:C134,C124)</f>
        <v>1</v>
      </c>
      <c r="P124" s="44">
        <f>SUMIFS(P126:P134,C126:C134,C124)</f>
        <v>0</v>
      </c>
      <c r="Q124" s="44">
        <f>SUMIFS(Q126:Q134,C126:C134,C124)</f>
        <v>1</v>
      </c>
      <c r="R124" s="44">
        <f>SUMIFS(R126:R134,C126:C134,C124)</f>
        <v>0</v>
      </c>
      <c r="S124" s="44">
        <f>SUMIFS(S126:S134,C126:C134,C124)</f>
        <v>1</v>
      </c>
      <c r="T124" s="44">
        <f>SUMIFS(T126:T134,C126:C134,C124)</f>
        <v>0</v>
      </c>
      <c r="U124" s="45"/>
      <c r="V124" s="46">
        <f>SUM(U127:U153)</f>
        <v>8</v>
      </c>
      <c r="W124" s="108"/>
      <c r="X124" s="38" t="s">
        <v>27</v>
      </c>
      <c r="Y124" s="39" t="s">
        <v>1504</v>
      </c>
      <c r="Z124" s="535" t="s">
        <v>29</v>
      </c>
      <c r="AA124" s="41">
        <f t="shared" ref="AA124:AA141" si="48">0.5*(AI124+AJ124+AK124)+AL124+AN124+2*(AO124+AP124)</f>
        <v>12</v>
      </c>
      <c r="AB124" s="536">
        <f t="shared" ref="AB124:AB141" si="49">AI124*0.5+AJ124*0.5+AK124*0.5+AL124+AM124+AN124+2*(AO124+AP124+AQ124)</f>
        <v>16</v>
      </c>
      <c r="AC124" s="43"/>
      <c r="AD124" s="43"/>
      <c r="AE124" s="43"/>
      <c r="AF124" s="43"/>
      <c r="AG124" s="43"/>
      <c r="AH124" s="43"/>
      <c r="AI124" s="44">
        <f>SUMIFS(AI126:AI154,Z126:Z154,Z124)</f>
        <v>0</v>
      </c>
      <c r="AJ124" s="44">
        <f>SUMIFS(AJ126:AJ154,Z126:Z154,Z124)</f>
        <v>0</v>
      </c>
      <c r="AK124" s="44">
        <f>SUMIFS(AK126:AK154,Z126:Z154,Z124)</f>
        <v>0</v>
      </c>
      <c r="AL124" s="44">
        <f>SUMIFS(AL126:AL154,Z126:Z154,Z124)</f>
        <v>3</v>
      </c>
      <c r="AM124" s="44">
        <f>SUMIFS(AM126:AM154,Z126:Z154,Z124)</f>
        <v>0</v>
      </c>
      <c r="AN124" s="44">
        <f>SUMIFS(AN126:AN154,Z126:Z154,Z124)</f>
        <v>1</v>
      </c>
      <c r="AO124" s="44">
        <f>SUMIFS(AO126:AO154,Z126:Z154,Z124)</f>
        <v>4</v>
      </c>
      <c r="AP124" s="44">
        <f>SUMIFS(AP126:AP154,Z126:Z154,Z124)</f>
        <v>0</v>
      </c>
      <c r="AQ124" s="44">
        <f>SUMIFS(AQ126:AQ154,Z126:Z154,Z124)</f>
        <v>2</v>
      </c>
      <c r="AR124" s="45"/>
      <c r="AS124" s="46">
        <f>SUM(AR126:AR153)</f>
        <v>16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35" si="50">0.5*(BF124+BG124+BH124)+BI124+BK124+2*(BL124+BM124)</f>
        <v>9</v>
      </c>
      <c r="AY124" s="536">
        <f t="shared" ref="AY124:AY135" si="51">BF124*0.5+BG124*0.5+BH124*0.5+BI124+BJ124+BK124+2*(BL124+BM124+BN124)</f>
        <v>10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0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10</v>
      </c>
      <c r="BQ124" s="62"/>
      <c r="BR124" s="38" t="s">
        <v>495</v>
      </c>
      <c r="BS124" s="39"/>
      <c r="BT124" s="1103" t="s">
        <v>29</v>
      </c>
      <c r="BU124" s="373">
        <f t="shared" ref="BU124:BU135" si="52">0.5*(CC124+CD124+CE124)+CF124+CH124+2*(CI124+CJ124)</f>
        <v>0</v>
      </c>
      <c r="BV124" s="374">
        <f t="shared" ref="BV124:BV135" si="53"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SUM(CL52:CL135)</f>
        <v>42</v>
      </c>
      <c r="CN124" s="363"/>
      <c r="CO124" s="38" t="s">
        <v>148</v>
      </c>
      <c r="CP124" s="39"/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SUMIFS(CZ133:CZ156,CQ133:CQ156,CQ124)</f>
        <v>0</v>
      </c>
      <c r="DA124" s="44">
        <f ca="1">SUMIFS(DA133:DA156,CQ133:CQ156,CQ124)</f>
        <v>0</v>
      </c>
      <c r="DB124" s="44">
        <f ca="1">SUMIFS(DB133:DB156,CQ133:CQ156,CQ124)</f>
        <v>0</v>
      </c>
      <c r="DC124" s="44">
        <f ca="1">SUMIFS(DC133:DC156,CQ133:CQ156,CQ124)</f>
        <v>0</v>
      </c>
      <c r="DD124" s="44">
        <f ca="1">SUMIFS(DD133:DD156,CQ133:CQ156,CQ124)</f>
        <v>0</v>
      </c>
      <c r="DE124" s="44">
        <f ca="1">SUMIFS(DE133:DE156,CQ133:CQ156,CQ124)</f>
        <v>0</v>
      </c>
      <c r="DF124" s="44">
        <f ca="1">SUMIFS(DF133:DF156,CQ133:CQ156,CQ124)</f>
        <v>0</v>
      </c>
      <c r="DG124" s="44">
        <f ca="1">SUMIFS(DG133:DG156,CQ133:CQ156,CQ124)</f>
        <v>0</v>
      </c>
      <c r="DH124" s="44">
        <f ca="1">SUMIFS(DH133:DH156,CQ133:CQ156,CQ124)</f>
        <v>0</v>
      </c>
      <c r="DI124" s="45"/>
      <c r="DJ124" s="46">
        <f>SUM(DI126:DI153)</f>
        <v>1</v>
      </c>
    </row>
    <row r="125" spans="1:116" ht="25.2" thickBot="1" x14ac:dyDescent="0.3">
      <c r="A125" s="38" t="s">
        <v>2153</v>
      </c>
      <c r="B125" s="451"/>
      <c r="C125" s="535" t="s">
        <v>36</v>
      </c>
      <c r="D125" s="41">
        <f t="shared" si="46"/>
        <v>0</v>
      </c>
      <c r="E125" s="536">
        <f t="shared" si="47"/>
        <v>0</v>
      </c>
      <c r="F125" s="39"/>
      <c r="G125" s="39"/>
      <c r="H125" s="39"/>
      <c r="I125" s="39"/>
      <c r="J125" s="39"/>
      <c r="K125" s="39"/>
      <c r="L125" s="44">
        <f>SUMIFS(L126:L134,C126:C134,C125)</f>
        <v>0</v>
      </c>
      <c r="M125" s="44">
        <f>SUMIFS(M126:M134,C126:C134,C125)</f>
        <v>0</v>
      </c>
      <c r="N125" s="44">
        <f>SUMIFS(N126:N134,C126:C134,C125)</f>
        <v>0</v>
      </c>
      <c r="O125" s="44">
        <f>SUMIFS(O126:O134,C126:C134,C125)</f>
        <v>0</v>
      </c>
      <c r="P125" s="44">
        <f>SUMIFS(P126:P134,C126:C134,C125)</f>
        <v>0</v>
      </c>
      <c r="Q125" s="44">
        <f>SUMIFS(Q126:Q134,C126:C134,C125)</f>
        <v>0</v>
      </c>
      <c r="R125" s="44">
        <f>SUMIFS(R126:R134,C126:C134,C125)</f>
        <v>0</v>
      </c>
      <c r="S125" s="44">
        <f>SUMIFS(S126:S134,C126:C134,C125)</f>
        <v>0</v>
      </c>
      <c r="T125" s="44">
        <f>SUMIFS(T126:T134,C126:C134,C125)</f>
        <v>0</v>
      </c>
      <c r="U125" s="45"/>
      <c r="V125" s="46"/>
      <c r="W125" s="108"/>
      <c r="X125" s="38" t="s">
        <v>35</v>
      </c>
      <c r="Y125" s="39"/>
      <c r="Z125" s="535" t="s">
        <v>36</v>
      </c>
      <c r="AA125" s="41">
        <f t="shared" si="48"/>
        <v>0</v>
      </c>
      <c r="AB125" s="536">
        <f t="shared" si="49"/>
        <v>0</v>
      </c>
      <c r="AC125" s="39"/>
      <c r="AD125" s="39"/>
      <c r="AE125" s="39"/>
      <c r="AF125" s="39"/>
      <c r="AG125" s="39"/>
      <c r="AH125" s="39"/>
      <c r="AI125" s="44">
        <f>SUMIFS(AI126:AI154,Z126:Z154,Z125)</f>
        <v>0</v>
      </c>
      <c r="AJ125" s="44">
        <f>SUMIFS(AJ126:AJ154,Z126:Z154,Z125)</f>
        <v>0</v>
      </c>
      <c r="AK125" s="44">
        <f>SUMIFS(AK126:AK154,Z126:Z154,Z125)</f>
        <v>0</v>
      </c>
      <c r="AL125" s="44">
        <f>SUMIFS(AL126:AL154,Z126:Z154,Z125)</f>
        <v>0</v>
      </c>
      <c r="AM125" s="44">
        <f>SUMIFS(AM126:AM154,Z126:Z154,Z125)</f>
        <v>0</v>
      </c>
      <c r="AN125" s="44">
        <f>SUMIFS(AN126:AN154,Z126:Z154,Z125)</f>
        <v>0</v>
      </c>
      <c r="AO125" s="44">
        <f>SUMIFS(AO126:AO154,Z126:Z154,Z125)</f>
        <v>0</v>
      </c>
      <c r="AP125" s="44">
        <f>SUMIFS(AP126:AP154,Z126:Z154,Z125)</f>
        <v>0</v>
      </c>
      <c r="AQ125" s="44">
        <f>SUMIFS(AQ126:AQ154,Z126:Z154,Z125)</f>
        <v>0</v>
      </c>
      <c r="AR125" s="45"/>
      <c r="AS125" s="46"/>
      <c r="AT125" s="62"/>
      <c r="AU125" s="38" t="s">
        <v>2153</v>
      </c>
      <c r="AV125" s="39"/>
      <c r="AW125" s="535" t="s">
        <v>36</v>
      </c>
      <c r="AX125" s="41">
        <f t="shared" si="50"/>
        <v>0</v>
      </c>
      <c r="AY125" s="536">
        <f t="shared" si="51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497</v>
      </c>
      <c r="BS125" s="43"/>
      <c r="BT125" s="1103" t="s">
        <v>36</v>
      </c>
      <c r="BU125" s="373">
        <f t="shared" si="52"/>
        <v>0</v>
      </c>
      <c r="BV125" s="374">
        <f t="shared" si="53"/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153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SUMIFS(CZ133:CZ156,CQ133:CQ156,CQ125)</f>
        <v>0</v>
      </c>
      <c r="DA125" s="44">
        <f ca="1">SUMIFS(DA133:DA156,CQ133:CQ156,CQ125)</f>
        <v>0</v>
      </c>
      <c r="DB125" s="44">
        <f ca="1">SUMIFS(DB133:DB156,CQ133:CQ156,CQ125)</f>
        <v>0</v>
      </c>
      <c r="DC125" s="44">
        <f ca="1">SUMIFS(DC133:DC156,CQ133:CQ156,CQ125)</f>
        <v>0</v>
      </c>
      <c r="DD125" s="44">
        <f ca="1">SUMIFS(DD133:DD156,CQ133:CQ156,CQ125)</f>
        <v>0</v>
      </c>
      <c r="DE125" s="44">
        <f ca="1">SUMIFS(DE133:DE156,CQ133:CQ156,CQ125)</f>
        <v>0</v>
      </c>
      <c r="DF125" s="44">
        <f ca="1">SUMIFS(DF133:DF156,CQ133:CQ156,CQ125)</f>
        <v>0</v>
      </c>
      <c r="DG125" s="44">
        <f ca="1">SUMIFS(DG133:DG156,CQ133:CQ156,CQ125)</f>
        <v>0</v>
      </c>
      <c r="DH125" s="44">
        <f ca="1">SUMIFS(DH133:DH156,CQ133:CQ156,CQ125)</f>
        <v>0</v>
      </c>
      <c r="DI125" s="45"/>
      <c r="DJ125" s="46"/>
    </row>
    <row r="126" spans="1:116" ht="234" customHeight="1" outlineLevel="1" thickTop="1" thickBot="1" x14ac:dyDescent="0.3">
      <c r="A126" s="239" t="s">
        <v>173</v>
      </c>
      <c r="B126" s="138" t="s">
        <v>1514</v>
      </c>
      <c r="C126" s="102" t="s">
        <v>29</v>
      </c>
      <c r="D126" s="102">
        <f t="shared" si="46"/>
        <v>3</v>
      </c>
      <c r="E126" s="102">
        <f t="shared" si="47"/>
        <v>3</v>
      </c>
      <c r="F126" s="225"/>
      <c r="G126" s="225" t="s">
        <v>45</v>
      </c>
      <c r="H126" s="131"/>
      <c r="I126" s="225"/>
      <c r="J126" s="131"/>
      <c r="K126" s="131" t="s">
        <v>1515</v>
      </c>
      <c r="L126" s="314"/>
      <c r="M126" s="314"/>
      <c r="N126" s="155"/>
      <c r="O126" s="128">
        <v>1</v>
      </c>
      <c r="P126" s="314"/>
      <c r="Q126" s="314"/>
      <c r="R126" s="314"/>
      <c r="S126" s="86">
        <v>1</v>
      </c>
      <c r="T126" s="314"/>
      <c r="U126" s="76">
        <v>1</v>
      </c>
      <c r="V126" s="77"/>
      <c r="W126" s="108"/>
      <c r="X126" s="239" t="s">
        <v>173</v>
      </c>
      <c r="Y126" s="1104" t="s">
        <v>1506</v>
      </c>
      <c r="Z126" s="102" t="s">
        <v>29</v>
      </c>
      <c r="AA126" s="102">
        <f t="shared" si="48"/>
        <v>1</v>
      </c>
      <c r="AB126" s="102">
        <f t="shared" si="49"/>
        <v>3</v>
      </c>
      <c r="AC126" s="448"/>
      <c r="AD126" s="440" t="s">
        <v>45</v>
      </c>
      <c r="AE126" s="448"/>
      <c r="AF126" s="433" t="s">
        <v>42</v>
      </c>
      <c r="AG126" s="82"/>
      <c r="AH126" s="442"/>
      <c r="AI126" s="445"/>
      <c r="AJ126" s="445"/>
      <c r="AK126" s="445"/>
      <c r="AL126" s="85">
        <v>1</v>
      </c>
      <c r="AM126" s="445"/>
      <c r="AN126" s="445"/>
      <c r="AO126" s="445"/>
      <c r="AP126" s="445"/>
      <c r="AQ126" s="86">
        <v>1</v>
      </c>
      <c r="AR126" s="76">
        <v>1</v>
      </c>
      <c r="AS126" s="77"/>
      <c r="AT126" s="62"/>
      <c r="AU126" s="239" t="s">
        <v>173</v>
      </c>
      <c r="AV126" s="177" t="s">
        <v>1507</v>
      </c>
      <c r="AW126" s="102" t="s">
        <v>29</v>
      </c>
      <c r="AX126" s="102">
        <f t="shared" si="50"/>
        <v>2</v>
      </c>
      <c r="AY126" s="102">
        <f t="shared" si="51"/>
        <v>3</v>
      </c>
      <c r="BA126" s="22" t="s">
        <v>45</v>
      </c>
      <c r="BC126" s="433" t="s">
        <v>42</v>
      </c>
      <c r="BD126" s="82"/>
      <c r="BE126" s="23" t="s">
        <v>96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320" t="s">
        <v>267</v>
      </c>
      <c r="BS126" s="420" t="s">
        <v>1345</v>
      </c>
      <c r="BT126" s="68" t="s">
        <v>29</v>
      </c>
      <c r="BU126" s="69">
        <f t="shared" si="52"/>
        <v>0</v>
      </c>
      <c r="BV126" s="69">
        <f t="shared" si="53"/>
        <v>0</v>
      </c>
      <c r="BW126" s="103"/>
      <c r="BX126" s="339" t="s">
        <v>45</v>
      </c>
      <c r="BY126" s="1044"/>
      <c r="BZ126" s="103"/>
      <c r="CA126" s="110" t="s">
        <v>13</v>
      </c>
      <c r="CB126" s="23" t="s">
        <v>91</v>
      </c>
      <c r="CC126" s="155"/>
      <c r="CD126" s="155"/>
      <c r="CE126" s="155"/>
      <c r="CF126" s="155"/>
      <c r="CG126" s="155"/>
      <c r="CH126" s="1045"/>
      <c r="CI126" s="155"/>
      <c r="CJ126" s="155"/>
      <c r="CK126" s="155"/>
      <c r="CL126" s="76">
        <v>1</v>
      </c>
      <c r="CM126" s="673"/>
      <c r="CN126" s="108"/>
      <c r="CO126" s="239" t="s">
        <v>173</v>
      </c>
      <c r="CP126" s="177" t="s">
        <v>2140</v>
      </c>
      <c r="CQ126" s="102" t="s">
        <v>29</v>
      </c>
      <c r="CR126" s="102">
        <f t="shared" ref="CR126" si="54">0.5*(CZ126+DA126+DB126)+DC126+DE126+2*(DF126+DG126)</f>
        <v>10</v>
      </c>
      <c r="CS126" s="102">
        <f t="shared" ref="CS126" si="55">CZ126*0.5+DA126*0.5+DB126*0.5+DC126+DD126+DE126+2*(DF126+DG126+DH126)</f>
        <v>10</v>
      </c>
      <c r="CT126" s="1925" t="s">
        <v>2141</v>
      </c>
      <c r="CU126" s="1926"/>
      <c r="CV126" s="1926"/>
      <c r="CW126" s="1926"/>
      <c r="CX126" s="1926"/>
      <c r="CY126" s="1927"/>
      <c r="CZ126" s="155"/>
      <c r="DA126" s="155"/>
      <c r="DB126" s="155"/>
      <c r="DC126" s="84">
        <v>10</v>
      </c>
      <c r="DD126" s="155"/>
      <c r="DE126" s="155"/>
      <c r="DF126" s="155"/>
      <c r="DG126" s="155"/>
      <c r="DH126" s="155"/>
      <c r="DI126" s="76">
        <v>1</v>
      </c>
      <c r="DJ126" s="77"/>
      <c r="DK126" s="3"/>
      <c r="DL126" s="108"/>
    </row>
    <row r="127" spans="1:116" ht="357.6" customHeight="1" outlineLevel="1" thickTop="1" thickBot="1" x14ac:dyDescent="0.3">
      <c r="A127" s="239" t="s">
        <v>173</v>
      </c>
      <c r="B127" s="179" t="s">
        <v>2206</v>
      </c>
      <c r="C127" s="102" t="s">
        <v>29</v>
      </c>
      <c r="D127" s="102">
        <f t="shared" si="46"/>
        <v>1</v>
      </c>
      <c r="E127" s="102">
        <f t="shared" si="47"/>
        <v>1</v>
      </c>
      <c r="F127" s="257"/>
      <c r="G127" s="225" t="s">
        <v>45</v>
      </c>
      <c r="H127" s="1256" t="s">
        <v>2207</v>
      </c>
      <c r="I127" s="258"/>
      <c r="J127" s="178"/>
      <c r="K127" s="131" t="s">
        <v>57</v>
      </c>
      <c r="L127" s="1111"/>
      <c r="M127" s="1111"/>
      <c r="N127" s="1111"/>
      <c r="O127" s="821"/>
      <c r="P127" s="1111"/>
      <c r="Q127" s="128">
        <v>1</v>
      </c>
      <c r="R127" s="1111"/>
      <c r="S127" s="1111"/>
      <c r="T127" s="1111"/>
      <c r="U127" s="76">
        <v>1</v>
      </c>
      <c r="V127" s="77"/>
      <c r="W127" s="108"/>
      <c r="X127" s="239" t="s">
        <v>173</v>
      </c>
      <c r="Y127" s="587" t="s">
        <v>440</v>
      </c>
      <c r="Z127" s="102" t="s">
        <v>29</v>
      </c>
      <c r="AA127" s="102">
        <f t="shared" si="48"/>
        <v>8</v>
      </c>
      <c r="AB127" s="102">
        <f t="shared" si="49"/>
        <v>10</v>
      </c>
      <c r="AC127" s="392"/>
      <c r="AD127" s="393" t="s">
        <v>441</v>
      </c>
      <c r="AE127" s="429"/>
      <c r="AF127" s="433" t="s">
        <v>42</v>
      </c>
      <c r="AG127" s="395"/>
      <c r="AH127" s="268" t="s">
        <v>442</v>
      </c>
      <c r="AI127" s="368"/>
      <c r="AJ127" s="368"/>
      <c r="AK127" s="368"/>
      <c r="AL127" s="368"/>
      <c r="AM127" s="368"/>
      <c r="AN127" s="368"/>
      <c r="AO127" s="276">
        <v>4</v>
      </c>
      <c r="AP127" s="368"/>
      <c r="AQ127" s="86">
        <v>1</v>
      </c>
      <c r="AR127" s="76">
        <v>1</v>
      </c>
      <c r="AS127" s="77"/>
      <c r="AT127" s="62"/>
      <c r="AU127" s="239" t="s">
        <v>173</v>
      </c>
      <c r="AV127" s="98" t="s">
        <v>1511</v>
      </c>
      <c r="AW127" s="102" t="s">
        <v>29</v>
      </c>
      <c r="AX127" s="102">
        <f t="shared" si="50"/>
        <v>7</v>
      </c>
      <c r="AY127" s="102">
        <f t="shared" si="51"/>
        <v>7</v>
      </c>
      <c r="AZ127" s="278"/>
      <c r="BA127" s="225" t="s">
        <v>68</v>
      </c>
      <c r="BB127" s="74"/>
      <c r="BC127" s="433" t="s">
        <v>42</v>
      </c>
      <c r="BD127" s="82"/>
      <c r="BE127" s="131" t="s">
        <v>914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415" t="s">
        <v>380</v>
      </c>
      <c r="BS127" s="80" t="s">
        <v>886</v>
      </c>
      <c r="BT127" s="102" t="s">
        <v>29</v>
      </c>
      <c r="BU127" s="102">
        <f t="shared" si="52"/>
        <v>0</v>
      </c>
      <c r="BV127" s="102">
        <f t="shared" si="53"/>
        <v>0</v>
      </c>
      <c r="BW127" s="448"/>
      <c r="BX127" s="440" t="s">
        <v>68</v>
      </c>
      <c r="BY127" s="1058"/>
      <c r="BZ127" s="433" t="s">
        <v>42</v>
      </c>
      <c r="CA127" s="82"/>
      <c r="CB127" s="440" t="s">
        <v>887</v>
      </c>
      <c r="CC127" s="445"/>
      <c r="CD127" s="445"/>
      <c r="CE127" s="445"/>
      <c r="CF127" s="445"/>
      <c r="CG127" s="445"/>
      <c r="CH127" s="445"/>
      <c r="CI127" s="445"/>
      <c r="CJ127" s="445"/>
      <c r="CK127" s="445"/>
      <c r="CL127" s="76">
        <v>1</v>
      </c>
      <c r="CM127" s="77"/>
      <c r="CN127" s="108"/>
      <c r="CO127" s="108"/>
      <c r="CQ127" s="108"/>
      <c r="CR127" s="108"/>
      <c r="CS127" s="108"/>
      <c r="CT127" s="1924" t="s">
        <v>2144</v>
      </c>
      <c r="CU127" s="1924"/>
      <c r="CV127" s="1924"/>
      <c r="CW127" s="1924"/>
      <c r="CX127" s="1924"/>
      <c r="CY127" s="1924"/>
      <c r="CZ127" s="108"/>
      <c r="DA127" s="108"/>
      <c r="DB127" s="108"/>
      <c r="DC127" s="108"/>
      <c r="DD127" s="108"/>
      <c r="DE127" s="108"/>
      <c r="DF127" s="108"/>
      <c r="DG127" s="108"/>
      <c r="DH127" s="108"/>
      <c r="DI127" s="108"/>
      <c r="DJ127" s="108"/>
      <c r="DK127" s="3"/>
    </row>
    <row r="128" spans="1:116" ht="229.5" customHeight="1" outlineLevel="1" thickTop="1" x14ac:dyDescent="0.4">
      <c r="A128" s="239" t="s">
        <v>173</v>
      </c>
      <c r="B128" s="179" t="s">
        <v>1528</v>
      </c>
      <c r="C128" s="102" t="s">
        <v>29</v>
      </c>
      <c r="D128" s="102">
        <f t="shared" si="46"/>
        <v>0.5</v>
      </c>
      <c r="E128" s="102">
        <f t="shared" si="47"/>
        <v>0.5</v>
      </c>
      <c r="F128" s="448"/>
      <c r="G128" s="22" t="s">
        <v>68</v>
      </c>
      <c r="H128" s="448"/>
      <c r="I128" s="448"/>
      <c r="J128" s="448"/>
      <c r="K128" s="23" t="s">
        <v>680</v>
      </c>
      <c r="L128" s="445"/>
      <c r="M128" s="128">
        <v>1</v>
      </c>
      <c r="N128" s="445"/>
      <c r="O128" s="445"/>
      <c r="P128" s="445"/>
      <c r="Q128" s="445"/>
      <c r="R128" s="445"/>
      <c r="S128" s="445"/>
      <c r="T128" s="445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48"/>
        <v>0</v>
      </c>
      <c r="AB128" s="69">
        <f t="shared" si="49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177" t="s">
        <v>1517</v>
      </c>
      <c r="AW128" s="102" t="s">
        <v>29</v>
      </c>
      <c r="AX128" s="102">
        <f t="shared" si="50"/>
        <v>0</v>
      </c>
      <c r="AY128" s="102">
        <f t="shared" si="51"/>
        <v>0</v>
      </c>
      <c r="AZ128" s="225"/>
      <c r="BA128" s="225" t="s">
        <v>45</v>
      </c>
      <c r="BB128" s="131"/>
      <c r="BC128" s="225"/>
      <c r="BD128" s="131"/>
      <c r="BE128" s="23" t="s">
        <v>1518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350</v>
      </c>
      <c r="BS128" s="177" t="s">
        <v>1525</v>
      </c>
      <c r="BT128" s="68" t="s">
        <v>29</v>
      </c>
      <c r="BU128" s="102">
        <f t="shared" si="52"/>
        <v>0</v>
      </c>
      <c r="BV128" s="102">
        <f t="shared" si="53"/>
        <v>0</v>
      </c>
      <c r="BW128" s="99"/>
      <c r="BX128" s="22" t="s">
        <v>45</v>
      </c>
      <c r="BY128" s="99"/>
      <c r="BZ128" s="99"/>
      <c r="CA128" s="99"/>
      <c r="CB128" s="172" t="s">
        <v>57</v>
      </c>
      <c r="CC128" s="159"/>
      <c r="CD128" s="159"/>
      <c r="CE128" s="159"/>
      <c r="CF128" s="159"/>
      <c r="CG128" s="159"/>
      <c r="CH128" s="159"/>
      <c r="CI128" s="159"/>
      <c r="CJ128" s="159"/>
      <c r="CK128" s="159"/>
      <c r="CL128" s="224">
        <v>1</v>
      </c>
      <c r="CM128" s="99"/>
      <c r="CN128" s="108"/>
      <c r="DK128" s="3"/>
    </row>
    <row r="129" spans="1:115" ht="225" customHeight="1" outlineLevel="1" thickBot="1" x14ac:dyDescent="0.3">
      <c r="A129" s="239" t="s">
        <v>173</v>
      </c>
      <c r="B129" s="179" t="s">
        <v>2208</v>
      </c>
      <c r="C129" s="102" t="s">
        <v>29</v>
      </c>
      <c r="D129" s="81">
        <f t="shared" si="46"/>
        <v>0</v>
      </c>
      <c r="E129" s="81">
        <f t="shared" si="47"/>
        <v>0</v>
      </c>
      <c r="F129" s="1329"/>
      <c r="G129" s="124" t="s">
        <v>77</v>
      </c>
      <c r="H129" s="125" t="s">
        <v>50</v>
      </c>
      <c r="I129" s="225"/>
      <c r="J129" s="1329"/>
      <c r="K129" s="1330" t="s">
        <v>757</v>
      </c>
      <c r="L129" s="1331"/>
      <c r="M129" s="1331"/>
      <c r="N129" s="1331"/>
      <c r="O129" s="1331"/>
      <c r="P129" s="1331"/>
      <c r="Q129" s="1331"/>
      <c r="R129" s="1331"/>
      <c r="S129" s="1331"/>
      <c r="T129" s="1331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48"/>
        <v>0</v>
      </c>
      <c r="AB129" s="69">
        <f t="shared" si="49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1524</v>
      </c>
      <c r="AW129" s="102" t="s">
        <v>29</v>
      </c>
      <c r="AX129" s="102">
        <f t="shared" si="50"/>
        <v>0</v>
      </c>
      <c r="AY129" s="102">
        <f t="shared" si="51"/>
        <v>0</v>
      </c>
      <c r="AZ129" s="171"/>
      <c r="BA129" s="22" t="s">
        <v>45</v>
      </c>
      <c r="BB129" s="172"/>
      <c r="BC129" s="74"/>
      <c r="BD129" s="24"/>
      <c r="BE129" s="23" t="s">
        <v>1518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350</v>
      </c>
      <c r="BS129" s="177" t="s">
        <v>1531</v>
      </c>
      <c r="BT129" s="68" t="s">
        <v>29</v>
      </c>
      <c r="BU129" s="102">
        <f t="shared" si="52"/>
        <v>0</v>
      </c>
      <c r="BV129" s="102">
        <f t="shared" si="53"/>
        <v>0</v>
      </c>
      <c r="BW129" s="225"/>
      <c r="BX129" s="225" t="s">
        <v>68</v>
      </c>
      <c r="BY129" s="131"/>
      <c r="BZ129" s="225"/>
      <c r="CA129" s="131"/>
      <c r="CB129" s="172" t="s">
        <v>57</v>
      </c>
      <c r="CC129" s="314"/>
      <c r="CD129" s="314"/>
      <c r="CE129" s="314"/>
      <c r="CF129" s="314"/>
      <c r="CG129" s="314"/>
      <c r="CH129" s="314"/>
      <c r="CI129" s="314"/>
      <c r="CJ129" s="314"/>
      <c r="CK129" s="314"/>
      <c r="CL129" s="224">
        <v>1</v>
      </c>
      <c r="CM129" s="22"/>
      <c r="CN129" s="108"/>
    </row>
    <row r="130" spans="1:115" ht="210" customHeight="1" outlineLevel="1" x14ac:dyDescent="0.4">
      <c r="A130" s="239" t="s">
        <v>173</v>
      </c>
      <c r="B130" s="138" t="s">
        <v>672</v>
      </c>
      <c r="C130" s="102" t="s">
        <v>29</v>
      </c>
      <c r="D130" s="69">
        <f t="shared" si="46"/>
        <v>0</v>
      </c>
      <c r="E130" s="69">
        <f t="shared" si="47"/>
        <v>0</v>
      </c>
      <c r="F130" s="103"/>
      <c r="G130" s="22" t="s">
        <v>68</v>
      </c>
      <c r="H130" s="104"/>
      <c r="I130" s="433" t="s">
        <v>42</v>
      </c>
      <c r="J130" s="172"/>
      <c r="K130" s="140" t="s">
        <v>3</v>
      </c>
      <c r="L130" s="302"/>
      <c r="M130" s="155"/>
      <c r="N130" s="302"/>
      <c r="O130" s="302"/>
      <c r="P130" s="302"/>
      <c r="Q130" s="302"/>
      <c r="R130" s="302"/>
      <c r="S130" s="302"/>
      <c r="T130" s="302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48"/>
        <v>0</v>
      </c>
      <c r="AB130" s="69">
        <f t="shared" si="49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256" t="s">
        <v>2209</v>
      </c>
      <c r="AW130" s="102" t="s">
        <v>29</v>
      </c>
      <c r="AX130" s="102">
        <f t="shared" si="50"/>
        <v>0</v>
      </c>
      <c r="AY130" s="102">
        <f t="shared" si="51"/>
        <v>0</v>
      </c>
      <c r="AZ130" s="82"/>
      <c r="BA130" s="124" t="s">
        <v>77</v>
      </c>
      <c r="BB130" s="939" t="s">
        <v>50</v>
      </c>
      <c r="BC130" s="118"/>
      <c r="BD130" s="173"/>
      <c r="BE130" s="23" t="s">
        <v>96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33">
        <v>1</v>
      </c>
      <c r="BP130" s="431"/>
      <c r="BQ130" s="108"/>
      <c r="BR130" s="382" t="s">
        <v>350</v>
      </c>
      <c r="BS130" s="177" t="s">
        <v>1535</v>
      </c>
      <c r="BT130" s="68" t="s">
        <v>29</v>
      </c>
      <c r="BU130" s="102">
        <f t="shared" si="52"/>
        <v>0</v>
      </c>
      <c r="BV130" s="102">
        <f t="shared" si="53"/>
        <v>0</v>
      </c>
      <c r="BW130" s="225"/>
      <c r="BX130" s="225" t="s">
        <v>63</v>
      </c>
      <c r="BY130" s="131"/>
      <c r="BZ130" s="225"/>
      <c r="CA130" s="131"/>
      <c r="CB130" s="131" t="s">
        <v>359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224">
        <v>1</v>
      </c>
      <c r="CM130" s="190"/>
      <c r="CN130" s="108"/>
    </row>
    <row r="131" spans="1:115" ht="222.75" customHeight="1" outlineLevel="1" x14ac:dyDescent="0.4">
      <c r="A131" s="239" t="s">
        <v>173</v>
      </c>
      <c r="B131" s="391" t="s">
        <v>2210</v>
      </c>
      <c r="C131" s="81" t="s">
        <v>29</v>
      </c>
      <c r="D131" s="69">
        <f t="shared" si="46"/>
        <v>0</v>
      </c>
      <c r="E131" s="69">
        <f t="shared" si="47"/>
        <v>0</v>
      </c>
      <c r="F131" s="392"/>
      <c r="G131" s="393" t="s">
        <v>182</v>
      </c>
      <c r="H131" s="429"/>
      <c r="I131" s="394"/>
      <c r="J131" s="395"/>
      <c r="K131" s="1122" t="s">
        <v>3</v>
      </c>
      <c r="L131" s="368"/>
      <c r="M131" s="368"/>
      <c r="N131" s="368"/>
      <c r="O131" s="368"/>
      <c r="P131" s="368"/>
      <c r="Q131" s="368"/>
      <c r="R131" s="368"/>
      <c r="S131" s="368"/>
      <c r="T131" s="368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48"/>
        <v>0</v>
      </c>
      <c r="AB131" s="69">
        <f t="shared" si="49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256" t="s">
        <v>2211</v>
      </c>
      <c r="AW131" s="102" t="s">
        <v>29</v>
      </c>
      <c r="AX131" s="102">
        <f t="shared" si="50"/>
        <v>0</v>
      </c>
      <c r="AY131" s="102">
        <f t="shared" si="51"/>
        <v>0</v>
      </c>
      <c r="AZ131" s="225"/>
      <c r="BA131" s="124" t="s">
        <v>77</v>
      </c>
      <c r="BB131" s="939" t="s">
        <v>50</v>
      </c>
      <c r="BC131" s="225"/>
      <c r="BD131" s="131"/>
      <c r="BE131" s="23" t="s">
        <v>96</v>
      </c>
      <c r="BF131" s="314"/>
      <c r="BG131" s="314"/>
      <c r="BH131" s="314"/>
      <c r="BI131" s="314"/>
      <c r="BJ131" s="314"/>
      <c r="BK131" s="314"/>
      <c r="BL131" s="314"/>
      <c r="BM131" s="314"/>
      <c r="BN131" s="314"/>
      <c r="BO131" s="133">
        <v>1</v>
      </c>
      <c r="BP131" s="431"/>
      <c r="BQ131" s="108"/>
      <c r="BR131" s="382" t="s">
        <v>350</v>
      </c>
      <c r="BS131" s="177" t="s">
        <v>1541</v>
      </c>
      <c r="BT131" s="68" t="s">
        <v>29</v>
      </c>
      <c r="BU131" s="102">
        <f t="shared" si="52"/>
        <v>0</v>
      </c>
      <c r="BV131" s="102">
        <f t="shared" si="53"/>
        <v>0</v>
      </c>
      <c r="BW131" s="225"/>
      <c r="BX131" s="225" t="s">
        <v>45</v>
      </c>
      <c r="BY131" s="1124"/>
      <c r="BZ131" s="225"/>
      <c r="CA131" s="131"/>
      <c r="CB131" s="1125" t="s">
        <v>1542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224">
        <v>1</v>
      </c>
      <c r="CM131" s="190"/>
      <c r="CN131" s="29"/>
    </row>
    <row r="132" spans="1:115" ht="223.5" customHeight="1" outlineLevel="1" x14ac:dyDescent="0.4">
      <c r="A132" s="239" t="s">
        <v>173</v>
      </c>
      <c r="B132" s="404" t="s">
        <v>1551</v>
      </c>
      <c r="C132" s="102" t="s">
        <v>29</v>
      </c>
      <c r="D132" s="102">
        <f t="shared" si="46"/>
        <v>0</v>
      </c>
      <c r="E132" s="102">
        <f t="shared" si="47"/>
        <v>0</v>
      </c>
      <c r="F132" s="23"/>
      <c r="G132" s="23" t="s">
        <v>45</v>
      </c>
      <c r="H132" s="103"/>
      <c r="I132" s="103"/>
      <c r="J132" s="82"/>
      <c r="K132" s="172" t="s">
        <v>1552</v>
      </c>
      <c r="L132" s="403"/>
      <c r="M132" s="403"/>
      <c r="N132" s="403"/>
      <c r="O132" s="403"/>
      <c r="P132" s="403"/>
      <c r="Q132" s="403"/>
      <c r="R132" s="390"/>
      <c r="S132" s="390"/>
      <c r="T132" s="390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48"/>
        <v>0</v>
      </c>
      <c r="AB132" s="69">
        <f t="shared" si="49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1530</v>
      </c>
      <c r="AW132" s="102" t="s">
        <v>29</v>
      </c>
      <c r="AX132" s="102">
        <f t="shared" si="50"/>
        <v>0</v>
      </c>
      <c r="AY132" s="102">
        <f t="shared" si="51"/>
        <v>0</v>
      </c>
      <c r="AZ132" s="171"/>
      <c r="BA132" s="22" t="s">
        <v>45</v>
      </c>
      <c r="BB132" s="172"/>
      <c r="BC132" s="225"/>
      <c r="BD132" s="82"/>
      <c r="BE132" s="23" t="s">
        <v>1518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350</v>
      </c>
      <c r="BS132" s="177" t="s">
        <v>1548</v>
      </c>
      <c r="BT132" s="68" t="s">
        <v>29</v>
      </c>
      <c r="BU132" s="102">
        <f t="shared" si="52"/>
        <v>0</v>
      </c>
      <c r="BV132" s="102">
        <f t="shared" si="53"/>
        <v>0</v>
      </c>
      <c r="BW132" s="225"/>
      <c r="BX132" s="225" t="s">
        <v>45</v>
      </c>
      <c r="BY132" s="131"/>
      <c r="BZ132" s="246"/>
      <c r="CA132" s="721" t="s">
        <v>13</v>
      </c>
      <c r="CB132" s="131" t="s">
        <v>1549</v>
      </c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224">
        <v>1</v>
      </c>
      <c r="CM132" s="190"/>
      <c r="CN132" s="29"/>
    </row>
    <row r="133" spans="1:115" ht="205.95" customHeight="1" outlineLevel="1" x14ac:dyDescent="0.25">
      <c r="A133" s="239" t="s">
        <v>173</v>
      </c>
      <c r="B133" s="179" t="s">
        <v>1557</v>
      </c>
      <c r="C133" s="102" t="s">
        <v>29</v>
      </c>
      <c r="D133" s="102">
        <f t="shared" si="46"/>
        <v>0</v>
      </c>
      <c r="E133" s="102">
        <f t="shared" si="47"/>
        <v>0</v>
      </c>
      <c r="F133" s="225"/>
      <c r="G133" s="225" t="s">
        <v>45</v>
      </c>
      <c r="H133" s="131"/>
      <c r="I133" s="225"/>
      <c r="J133" s="131"/>
      <c r="K133" s="131" t="s">
        <v>1558</v>
      </c>
      <c r="L133" s="314"/>
      <c r="M133" s="314"/>
      <c r="N133" s="314"/>
      <c r="O133" s="314"/>
      <c r="P133" s="314"/>
      <c r="Q133" s="314"/>
      <c r="R133" s="314"/>
      <c r="S133" s="314"/>
      <c r="T133" s="314"/>
      <c r="U133" s="76">
        <v>1</v>
      </c>
      <c r="V133" s="77"/>
      <c r="W133" s="108"/>
      <c r="X133" s="239" t="s">
        <v>173</v>
      </c>
      <c r="Y133" s="177" t="s">
        <v>1547</v>
      </c>
      <c r="Z133" s="102" t="s">
        <v>29</v>
      </c>
      <c r="AA133" s="69">
        <f t="shared" si="48"/>
        <v>0</v>
      </c>
      <c r="AB133" s="69">
        <f t="shared" si="49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239" t="s">
        <v>173</v>
      </c>
      <c r="AV133" s="177" t="s">
        <v>1534</v>
      </c>
      <c r="AW133" s="102" t="s">
        <v>29</v>
      </c>
      <c r="AX133" s="102">
        <f t="shared" si="50"/>
        <v>0</v>
      </c>
      <c r="AY133" s="102">
        <f t="shared" si="51"/>
        <v>0</v>
      </c>
      <c r="AZ133" s="225"/>
      <c r="BA133" s="225" t="s">
        <v>45</v>
      </c>
      <c r="BB133" s="131"/>
      <c r="BC133" s="225"/>
      <c r="BD133" s="131"/>
      <c r="BE133" s="23" t="s">
        <v>1518</v>
      </c>
      <c r="BF133" s="314"/>
      <c r="BG133" s="314"/>
      <c r="BH133" s="314"/>
      <c r="BI133" s="314"/>
      <c r="BJ133" s="314"/>
      <c r="BK133" s="314"/>
      <c r="BL133" s="314"/>
      <c r="BM133" s="314"/>
      <c r="BN133" s="630"/>
      <c r="BO133" s="76">
        <v>1</v>
      </c>
      <c r="BP133" s="77"/>
      <c r="BQ133" s="108"/>
      <c r="BR133" s="382" t="s">
        <v>350</v>
      </c>
      <c r="BS133" s="177" t="s">
        <v>1554</v>
      </c>
      <c r="BT133" s="68" t="s">
        <v>29</v>
      </c>
      <c r="BU133" s="102">
        <f t="shared" si="52"/>
        <v>0</v>
      </c>
      <c r="BV133" s="102">
        <f t="shared" si="53"/>
        <v>0</v>
      </c>
      <c r="BW133" s="225"/>
      <c r="BX133" s="225" t="s">
        <v>45</v>
      </c>
      <c r="BY133" s="131"/>
      <c r="BZ133" s="225"/>
      <c r="CA133" s="131"/>
      <c r="CB133" s="172" t="s">
        <v>57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224">
        <v>1</v>
      </c>
      <c r="CM133" s="190"/>
      <c r="CN133" s="29"/>
      <c r="CO133" s="108"/>
      <c r="CP133" s="108"/>
      <c r="CQ133" s="108"/>
      <c r="CR133" s="108"/>
      <c r="CS133" s="108"/>
      <c r="CT133" s="108"/>
      <c r="CU133" s="108"/>
      <c r="CV133" s="108"/>
      <c r="CW133" s="108"/>
      <c r="CX133" s="108"/>
      <c r="CY133" s="108"/>
      <c r="CZ133" s="108"/>
      <c r="DA133" s="108"/>
      <c r="DB133" s="108"/>
      <c r="DC133" s="108"/>
      <c r="DD133" s="108"/>
      <c r="DE133" s="108"/>
      <c r="DF133" s="108"/>
      <c r="DG133" s="108"/>
      <c r="DH133" s="108"/>
      <c r="DI133" s="108"/>
    </row>
    <row r="134" spans="1:115" ht="198.75" customHeight="1" outlineLevel="1" x14ac:dyDescent="0.25">
      <c r="A134" s="415" t="s">
        <v>380</v>
      </c>
      <c r="B134" s="1132" t="s">
        <v>1568</v>
      </c>
      <c r="C134" s="862" t="s">
        <v>29</v>
      </c>
      <c r="D134" s="863">
        <f t="shared" si="46"/>
        <v>0</v>
      </c>
      <c r="E134" s="863">
        <f t="shared" si="47"/>
        <v>0</v>
      </c>
      <c r="F134" s="274"/>
      <c r="G134" s="274" t="s">
        <v>45</v>
      </c>
      <c r="H134" s="1133"/>
      <c r="I134" s="274"/>
      <c r="J134" s="132"/>
      <c r="K134" s="225" t="s">
        <v>91</v>
      </c>
      <c r="L134" s="1134"/>
      <c r="M134" s="1134"/>
      <c r="N134" s="1134"/>
      <c r="O134" s="1134"/>
      <c r="P134" s="1134"/>
      <c r="Q134" s="1134"/>
      <c r="R134" s="1134"/>
      <c r="S134" s="1134"/>
      <c r="T134" s="1134"/>
      <c r="U134" s="76">
        <v>1</v>
      </c>
      <c r="V134" s="77"/>
      <c r="W134" s="108"/>
      <c r="X134" s="239" t="s">
        <v>173</v>
      </c>
      <c r="Y134" s="177" t="s">
        <v>1553</v>
      </c>
      <c r="Z134" s="102" t="s">
        <v>29</v>
      </c>
      <c r="AA134" s="69">
        <f t="shared" si="48"/>
        <v>0</v>
      </c>
      <c r="AB134" s="69">
        <f t="shared" si="49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239" t="s">
        <v>173</v>
      </c>
      <c r="AV134" s="177" t="s">
        <v>2212</v>
      </c>
      <c r="AW134" s="102" t="s">
        <v>29</v>
      </c>
      <c r="AX134" s="102">
        <f t="shared" si="50"/>
        <v>0</v>
      </c>
      <c r="AY134" s="102">
        <f t="shared" si="51"/>
        <v>0</v>
      </c>
      <c r="AZ134" s="225"/>
      <c r="BA134" s="124" t="s">
        <v>77</v>
      </c>
      <c r="BB134" s="939" t="s">
        <v>50</v>
      </c>
      <c r="BC134" s="74"/>
      <c r="BD134" s="131"/>
      <c r="BE134" s="23" t="s">
        <v>96</v>
      </c>
      <c r="BF134" s="314"/>
      <c r="BG134" s="314"/>
      <c r="BH134" s="314"/>
      <c r="BI134" s="314"/>
      <c r="BJ134" s="314"/>
      <c r="BK134" s="314"/>
      <c r="BL134" s="314"/>
      <c r="BM134" s="314"/>
      <c r="BN134" s="314"/>
      <c r="BO134" s="76">
        <v>1</v>
      </c>
      <c r="BP134" s="77"/>
      <c r="BQ134" s="108"/>
      <c r="BR134" s="382" t="s">
        <v>350</v>
      </c>
      <c r="BS134" s="177" t="s">
        <v>1570</v>
      </c>
      <c r="BT134" s="68" t="s">
        <v>29</v>
      </c>
      <c r="BU134" s="102">
        <f t="shared" si="52"/>
        <v>0</v>
      </c>
      <c r="BV134" s="102">
        <f t="shared" si="53"/>
        <v>0</v>
      </c>
      <c r="BW134" s="225"/>
      <c r="BX134" s="225" t="s">
        <v>45</v>
      </c>
      <c r="BY134" s="225"/>
      <c r="BZ134" s="246"/>
      <c r="CA134" s="222"/>
      <c r="CB134" s="172" t="s">
        <v>57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224">
        <v>1</v>
      </c>
      <c r="CM134" s="190"/>
      <c r="CN134" s="29"/>
      <c r="CO134" s="108"/>
      <c r="CP134" s="108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</row>
    <row r="135" spans="1:115" ht="227.25" customHeight="1" outlineLevel="1" x14ac:dyDescent="0.4">
      <c r="A135" s="108"/>
      <c r="B135" s="108"/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239" t="s">
        <v>173</v>
      </c>
      <c r="Y135" s="1078" t="s">
        <v>1559</v>
      </c>
      <c r="Z135" s="102" t="s">
        <v>29</v>
      </c>
      <c r="AA135" s="69">
        <f t="shared" si="48"/>
        <v>0</v>
      </c>
      <c r="AB135" s="69">
        <f t="shared" si="49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239" t="s">
        <v>173</v>
      </c>
      <c r="AV135" s="177" t="s">
        <v>2213</v>
      </c>
      <c r="AW135" s="102" t="s">
        <v>29</v>
      </c>
      <c r="AX135" s="102">
        <f t="shared" si="50"/>
        <v>0</v>
      </c>
      <c r="AY135" s="102">
        <f t="shared" si="51"/>
        <v>0</v>
      </c>
      <c r="BA135" s="22" t="s">
        <v>45</v>
      </c>
      <c r="BC135" s="74"/>
      <c r="BD135" s="73"/>
      <c r="BE135" s="23" t="s">
        <v>1518</v>
      </c>
      <c r="BF135" s="155"/>
      <c r="BG135" s="155"/>
      <c r="BH135" s="155"/>
      <c r="BI135" s="155"/>
      <c r="BJ135" s="155"/>
      <c r="BK135" s="155"/>
      <c r="BL135" s="155"/>
      <c r="BM135" s="155"/>
      <c r="BN135" s="155"/>
      <c r="BO135" s="76">
        <v>1</v>
      </c>
      <c r="BP135" s="77"/>
      <c r="BQ135" s="108"/>
      <c r="BR135" s="382" t="s">
        <v>350</v>
      </c>
      <c r="BS135" s="177" t="s">
        <v>1576</v>
      </c>
      <c r="BT135" s="68" t="s">
        <v>29</v>
      </c>
      <c r="BU135" s="102">
        <f t="shared" si="52"/>
        <v>0</v>
      </c>
      <c r="BV135" s="102">
        <f t="shared" si="53"/>
        <v>0</v>
      </c>
      <c r="BW135" s="82"/>
      <c r="BX135" s="22" t="s">
        <v>45</v>
      </c>
      <c r="BY135" s="535"/>
      <c r="BZ135" s="286"/>
      <c r="CA135" s="173"/>
      <c r="CB135" s="173"/>
      <c r="CC135" s="155"/>
      <c r="CD135" s="155"/>
      <c r="CE135" s="155"/>
      <c r="CF135" s="155"/>
      <c r="CG135" s="155"/>
      <c r="CH135" s="155"/>
      <c r="CI135" s="155"/>
      <c r="CJ135" s="155"/>
      <c r="CK135" s="155"/>
      <c r="CL135" s="224">
        <v>1</v>
      </c>
      <c r="CM135" s="190"/>
      <c r="CN135" s="29"/>
      <c r="CO135" s="108"/>
      <c r="CP135" s="108"/>
      <c r="CQ135" s="108"/>
      <c r="CR135" s="108"/>
      <c r="CS135" s="108"/>
      <c r="CT135" s="108"/>
      <c r="CU135" s="108"/>
      <c r="CV135" s="108"/>
      <c r="CW135" s="108"/>
      <c r="CX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</row>
    <row r="136" spans="1:115" ht="244.5" customHeight="1" outlineLevel="1" x14ac:dyDescent="0.3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239" t="s">
        <v>173</v>
      </c>
      <c r="Y136" s="1333" t="s">
        <v>2214</v>
      </c>
      <c r="Z136" s="102" t="s">
        <v>29</v>
      </c>
      <c r="AA136" s="102">
        <f t="shared" si="48"/>
        <v>1</v>
      </c>
      <c r="AB136" s="102">
        <f t="shared" si="49"/>
        <v>1</v>
      </c>
      <c r="AC136" s="1334"/>
      <c r="AD136" s="124" t="s">
        <v>73</v>
      </c>
      <c r="AE136" s="939" t="s">
        <v>50</v>
      </c>
      <c r="AF136" s="1334"/>
      <c r="AG136" s="1335"/>
      <c r="AH136" s="268" t="s">
        <v>177</v>
      </c>
      <c r="AI136" s="1336"/>
      <c r="AJ136" s="1336"/>
      <c r="AK136" s="1336"/>
      <c r="AL136" s="85">
        <v>1</v>
      </c>
      <c r="AM136" s="1336"/>
      <c r="AN136" s="1336"/>
      <c r="AO136" s="1336"/>
      <c r="AP136" s="1336"/>
      <c r="AQ136" s="1336"/>
      <c r="AR136" s="133">
        <v>1</v>
      </c>
      <c r="AS136" s="431"/>
      <c r="AT136" s="108"/>
      <c r="AU136" s="108"/>
      <c r="AV136" s="108"/>
      <c r="AW136" s="108"/>
      <c r="AX136" s="108"/>
      <c r="AY136" s="108"/>
      <c r="AZ136" s="108"/>
      <c r="BA136" s="108"/>
      <c r="BB136" s="108"/>
      <c r="BC136" s="108"/>
      <c r="BD136" s="108"/>
      <c r="BE136" s="108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 s="29"/>
      <c r="CO136" s="108"/>
      <c r="CP136" s="108"/>
      <c r="CQ136" s="108"/>
      <c r="CR136" s="108"/>
      <c r="CS136" s="108"/>
      <c r="CT136" s="108"/>
      <c r="CU136" s="108"/>
      <c r="CV136" s="108"/>
      <c r="CW136" s="108"/>
      <c r="CX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</row>
    <row r="137" spans="1:115" ht="179.4" customHeight="1" outlineLevel="1" x14ac:dyDescent="0.3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39" t="s">
        <v>173</v>
      </c>
      <c r="Y137" s="587" t="s">
        <v>2215</v>
      </c>
      <c r="Z137" s="102" t="s">
        <v>29</v>
      </c>
      <c r="AA137" s="102">
        <f t="shared" si="48"/>
        <v>1</v>
      </c>
      <c r="AB137" s="102">
        <f t="shared" si="49"/>
        <v>1</v>
      </c>
      <c r="AC137" s="268"/>
      <c r="AD137" s="124" t="s">
        <v>73</v>
      </c>
      <c r="AE137" s="939" t="s">
        <v>50</v>
      </c>
      <c r="AF137" s="1334"/>
      <c r="AG137" s="1335"/>
      <c r="AH137" s="268" t="s">
        <v>57</v>
      </c>
      <c r="AI137" s="1336"/>
      <c r="AJ137" s="1336"/>
      <c r="AK137" s="1336"/>
      <c r="AL137" s="85">
        <v>1</v>
      </c>
      <c r="AM137" s="1336"/>
      <c r="AN137" s="1336"/>
      <c r="AO137" s="1336"/>
      <c r="AP137" s="1336"/>
      <c r="AQ137" s="1336"/>
      <c r="AR137" s="133">
        <v>1</v>
      </c>
      <c r="AS137" s="431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 s="29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</row>
    <row r="138" spans="1:115" ht="171.6" customHeight="1" outlineLevel="1" thickBot="1" x14ac:dyDescent="0.3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208</v>
      </c>
      <c r="Y138" s="177" t="s">
        <v>1563</v>
      </c>
      <c r="Z138" s="102" t="s">
        <v>29</v>
      </c>
      <c r="AA138" s="102">
        <f t="shared" si="48"/>
        <v>0</v>
      </c>
      <c r="AB138" s="102">
        <f t="shared" si="49"/>
        <v>0</v>
      </c>
      <c r="AC138" s="257"/>
      <c r="AD138" s="225" t="s">
        <v>45</v>
      </c>
      <c r="AE138" s="225"/>
      <c r="AF138" s="257"/>
      <c r="AG138" s="178"/>
      <c r="AH138" s="225"/>
      <c r="AI138" s="1111"/>
      <c r="AJ138" s="1111"/>
      <c r="AK138" s="1111"/>
      <c r="AL138" s="1111"/>
      <c r="AM138" s="1111"/>
      <c r="AN138" s="1111"/>
      <c r="AO138" s="1111"/>
      <c r="AP138" s="1111"/>
      <c r="AQ138" s="1111"/>
      <c r="AR138" s="76">
        <v>1</v>
      </c>
      <c r="AS138" s="77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  <c r="BT138" s="108"/>
      <c r="BU138" s="108"/>
      <c r="BV138" s="108"/>
      <c r="BW138" s="108"/>
      <c r="BX138" s="1037"/>
      <c r="BY138" s="108"/>
      <c r="BZ138" s="108"/>
      <c r="CA138" s="108"/>
      <c r="CB138" s="1037"/>
      <c r="CC138" s="108"/>
      <c r="CD138" s="108"/>
      <c r="CE138" s="108"/>
      <c r="CF138" s="108"/>
      <c r="CG138" s="108"/>
      <c r="CH138" s="108"/>
      <c r="CI138" s="108"/>
      <c r="CJ138" s="108"/>
      <c r="CK138" s="108"/>
      <c r="CL138" s="108"/>
      <c r="CM138" s="108"/>
      <c r="CN138" s="29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</row>
    <row r="139" spans="1:115" ht="225.75" customHeight="1" outlineLevel="1" thickTop="1" thickBot="1" x14ac:dyDescent="0.35">
      <c r="A139" s="1143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208</v>
      </c>
      <c r="Y139" s="177" t="s">
        <v>1574</v>
      </c>
      <c r="Z139" s="102" t="s">
        <v>29</v>
      </c>
      <c r="AA139" s="102">
        <f t="shared" si="48"/>
        <v>1</v>
      </c>
      <c r="AB139" s="102">
        <f t="shared" si="49"/>
        <v>1</v>
      </c>
      <c r="AC139" s="225"/>
      <c r="AD139" s="225" t="s">
        <v>45</v>
      </c>
      <c r="AE139" s="131"/>
      <c r="AF139" s="225"/>
      <c r="AG139" s="131"/>
      <c r="AH139" s="131" t="s">
        <v>1575</v>
      </c>
      <c r="AI139" s="225"/>
      <c r="AJ139" s="225"/>
      <c r="AK139" s="225"/>
      <c r="AL139" s="225"/>
      <c r="AM139" s="682"/>
      <c r="AN139" s="370">
        <v>1</v>
      </c>
      <c r="AO139" s="1142"/>
      <c r="AP139" s="225"/>
      <c r="AQ139" s="225"/>
      <c r="AR139" s="76">
        <v>1</v>
      </c>
      <c r="AS139" s="77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</row>
    <row r="140" spans="1:115" ht="225" customHeight="1" outlineLevel="1" thickTop="1" x14ac:dyDescent="0.3">
      <c r="A140" s="108"/>
      <c r="B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270" t="s">
        <v>208</v>
      </c>
      <c r="Y140" s="816" t="s">
        <v>1579</v>
      </c>
      <c r="Z140" s="102" t="s">
        <v>29</v>
      </c>
      <c r="AA140" s="102">
        <f t="shared" si="48"/>
        <v>0</v>
      </c>
      <c r="AB140" s="102">
        <f t="shared" si="49"/>
        <v>0</v>
      </c>
      <c r="AC140" s="99"/>
      <c r="AD140" s="22" t="s">
        <v>45</v>
      </c>
      <c r="AE140" s="274"/>
      <c r="AF140" s="99"/>
      <c r="AG140" s="99"/>
      <c r="AH140" s="99"/>
      <c r="AI140" s="99"/>
      <c r="AJ140" s="99"/>
      <c r="AK140" s="99"/>
      <c r="AL140" s="99"/>
      <c r="AM140" s="99"/>
      <c r="AN140" s="473"/>
      <c r="AO140" s="99"/>
      <c r="AP140" s="99"/>
      <c r="AQ140" s="99"/>
      <c r="AR140" s="76">
        <v>1</v>
      </c>
      <c r="AS140" s="99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 s="108"/>
      <c r="B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270" t="s">
        <v>208</v>
      </c>
      <c r="Y141" s="1144" t="s">
        <v>1582</v>
      </c>
      <c r="Z141" s="102" t="s">
        <v>29</v>
      </c>
      <c r="AA141" s="102">
        <f t="shared" si="48"/>
        <v>0</v>
      </c>
      <c r="AB141" s="102">
        <f t="shared" si="49"/>
        <v>0</v>
      </c>
      <c r="AC141" s="131"/>
      <c r="AD141" s="22" t="s">
        <v>45</v>
      </c>
      <c r="AE141" s="274"/>
      <c r="AF141" s="131"/>
      <c r="AG141" s="131"/>
      <c r="AH141" s="178"/>
      <c r="AI141" s="131"/>
      <c r="AJ141" s="131"/>
      <c r="AK141" s="131"/>
      <c r="AL141" s="131"/>
      <c r="AM141" s="131"/>
      <c r="AN141" s="131"/>
      <c r="AO141" s="131"/>
      <c r="AP141" s="131"/>
      <c r="AQ141" s="131"/>
      <c r="AR141" s="133">
        <v>1</v>
      </c>
      <c r="AS141" s="131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1933</v>
      </c>
      <c r="B155" s="39" t="s">
        <v>1706</v>
      </c>
      <c r="C155" s="535" t="s">
        <v>29</v>
      </c>
      <c r="D155" s="41">
        <f t="shared" ref="D155:D161" si="56">0.5*(L155+M155+N155)+O155+Q155+2*(R155+S155)</f>
        <v>10</v>
      </c>
      <c r="E155" s="536">
        <f t="shared" ref="E155:E161" si="57">L155*0.5+M155*0.5+N155*0.5+O155+P155+Q155+2*(R155+S155+T155)</f>
        <v>18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2</v>
      </c>
      <c r="N155" s="44">
        <f>SUMIFS(N157:N172,C157:C172,C155)</f>
        <v>0</v>
      </c>
      <c r="O155" s="44">
        <f>SUMIFS(O157:O172,C157:C172,C155)</f>
        <v>1</v>
      </c>
      <c r="P155" s="44">
        <f>SUMIFS(P157:P172,C157:C172,C155)</f>
        <v>2</v>
      </c>
      <c r="Q155" s="44">
        <f>SUMIFS(Q157:Q172,C157:C172,C155)</f>
        <v>0</v>
      </c>
      <c r="R155" s="44">
        <f>SUMIFS(R157:R172,C157:C172,C155)</f>
        <v>4</v>
      </c>
      <c r="S155" s="44">
        <f>SUMIFS(S157:S172,C157:C172,C155)</f>
        <v>0</v>
      </c>
      <c r="T155" s="44">
        <f>SUMIFS(T157:T172,C157:C172,C155)</f>
        <v>3</v>
      </c>
      <c r="U155" s="45"/>
      <c r="V155" s="46">
        <f>SUM(U157:U180)</f>
        <v>9</v>
      </c>
      <c r="W155" s="108"/>
      <c r="X155" s="38" t="s">
        <v>30</v>
      </c>
      <c r="Y155" s="39" t="s">
        <v>557</v>
      </c>
      <c r="Z155" s="535" t="s">
        <v>29</v>
      </c>
      <c r="AA155" s="41">
        <f>0.5*(AI155+AJ155+AK155)+AL155+AN155+2*(AO155+AP155)</f>
        <v>8.5</v>
      </c>
      <c r="AB155" s="536">
        <f>AI155*0.5+AJ155*0.5+AK155*0.5+AL155+AM155+AN155+2*(AO155+AP155+AQ155)</f>
        <v>22.5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3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17</v>
      </c>
      <c r="AT155" s="363"/>
      <c r="AU155" s="38" t="s">
        <v>1933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3</v>
      </c>
      <c r="BQ155" s="363"/>
      <c r="BR155" s="38" t="s">
        <v>27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8</v>
      </c>
      <c r="CN155" s="363"/>
      <c r="CO155" s="38" t="s">
        <v>30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SUMIFS(CZ132:CZ179,CQ132:CQ179,CQ155)</f>
        <v>0</v>
      </c>
      <c r="DA155" s="44">
        <f ca="1">SUMIFS(DA132:DA179,CQ132:CQ179,CQ155)</f>
        <v>0</v>
      </c>
      <c r="DB155" s="44">
        <f ca="1">SUMIFS(DB132:DB179,CQ132:CQ179,CQ155)</f>
        <v>0</v>
      </c>
      <c r="DC155" s="44">
        <f ca="1">SUMIFS(DC132:DC179,CQ132:CQ179,CQ155)</f>
        <v>0</v>
      </c>
      <c r="DD155" s="44">
        <f ca="1">SUMIFS(DD132:DD179,CQ132:CQ179,CQ155)</f>
        <v>0</v>
      </c>
      <c r="DE155" s="44">
        <f ca="1">SUMIFS(DE132:DE179,CQ132:CQ179,CQ155)</f>
        <v>0</v>
      </c>
      <c r="DF155" s="44">
        <f ca="1">SUMIFS(DF132:DF179,CQ132:CQ179,CQ155)</f>
        <v>0</v>
      </c>
      <c r="DG155" s="44">
        <f ca="1">SUMIFS(DG132:DG179,CQ132:CQ179,CQ155)</f>
        <v>0</v>
      </c>
      <c r="DH155" s="44">
        <f ca="1">SUMIFS(DH132:DH179,CQ132:CQ179,CQ155)</f>
        <v>0</v>
      </c>
      <c r="DI155" s="45"/>
      <c r="DJ155" s="46">
        <f>SUM(DI132:DI179)</f>
        <v>1</v>
      </c>
    </row>
    <row r="156" spans="1:115" ht="25.2" thickBot="1" x14ac:dyDescent="0.3">
      <c r="A156" s="38" t="s">
        <v>153</v>
      </c>
      <c r="B156" s="451"/>
      <c r="C156" s="535" t="s">
        <v>36</v>
      </c>
      <c r="D156" s="41">
        <f t="shared" si="56"/>
        <v>0</v>
      </c>
      <c r="E156" s="536">
        <f t="shared" si="57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37</v>
      </c>
      <c r="Y156" s="39"/>
      <c r="Z156" s="535" t="s">
        <v>36</v>
      </c>
      <c r="AA156" s="41">
        <f>0.5*(AI156+AJ156+AK156)+AL156+AN156+2*(AO156+AP156)</f>
        <v>0</v>
      </c>
      <c r="AB156" s="536">
        <f>AI156*0.5+AJ156*0.5+AK156*0.5+AL156+AM156+AN156+2*(AO156+AP156+AQ156)</f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153</v>
      </c>
      <c r="AV156" s="39"/>
      <c r="AW156" s="535" t="s">
        <v>36</v>
      </c>
      <c r="AX156" s="41">
        <f>0.5*(BF156+BG156+BH156)+BI156+BK156+2*(BL156+BM156)</f>
        <v>0</v>
      </c>
      <c r="AY156" s="536">
        <f>BF156*0.5+BG156*0.5+BH156*0.5+BI156+BJ156+BK156+2*(BL156+BM156+BN156)</f>
        <v>0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0</v>
      </c>
      <c r="BH156" s="44">
        <f>SUMIFS(BH159:BH177,AW159:AW177,AW156)</f>
        <v>0</v>
      </c>
      <c r="BI156" s="44">
        <f>SUMIFS(BI159:BI177,AW159:AW177,AW156)</f>
        <v>0</v>
      </c>
      <c r="BJ156" s="44">
        <f>SUMIFS(BJ159:BJ177,AW159:AW177,AW156)</f>
        <v>0</v>
      </c>
      <c r="BK156" s="44">
        <f>SUMIFS(BK159:BK177,AW159:AW177,AW156)</f>
        <v>0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0</v>
      </c>
      <c r="BO156" s="45"/>
      <c r="BP156" s="46"/>
      <c r="BQ156" s="62"/>
      <c r="BR156" s="38" t="s">
        <v>35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37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SUMIFS(CZ132:CZ179,CQ132:CQ179,CQ156)</f>
        <v>0</v>
      </c>
      <c r="DA156" s="44">
        <f ca="1">SUMIFS(DA132:DA179,CQ132:CQ179,CQ156)</f>
        <v>0</v>
      </c>
      <c r="DB156" s="44">
        <f ca="1">SUMIFS(DB132:DB179,CQ132:CQ179,CQ156)</f>
        <v>0</v>
      </c>
      <c r="DC156" s="44">
        <f ca="1">SUMIFS(DC132:DC179,CQ132:CQ179,CQ156)</f>
        <v>0</v>
      </c>
      <c r="DD156" s="44">
        <f ca="1">SUMIFS(DD132:DD179,CQ132:CQ179,CQ156)</f>
        <v>0</v>
      </c>
      <c r="DE156" s="44">
        <f ca="1">SUMIFS(DE132:DE179,CQ132:CQ179,CQ156)</f>
        <v>0</v>
      </c>
      <c r="DF156" s="44">
        <f ca="1">SUMIFS(DF132:DF179,CQ132:CQ179,CQ156)</f>
        <v>0</v>
      </c>
      <c r="DG156" s="44">
        <f ca="1">SUMIFS(DG132:DG179,CQ132:CQ179,CQ156)</f>
        <v>0</v>
      </c>
      <c r="DH156" s="44">
        <f ca="1">SUMIFS(DH132:DH179,CQ132:CQ179,CQ156)</f>
        <v>0</v>
      </c>
      <c r="DI156" s="45"/>
      <c r="DJ156" s="46"/>
    </row>
    <row r="157" spans="1:115" ht="193.2" customHeight="1" outlineLevel="1" thickTop="1" thickBot="1" x14ac:dyDescent="0.3">
      <c r="A157" s="299" t="s">
        <v>243</v>
      </c>
      <c r="B157" s="80" t="s">
        <v>2216</v>
      </c>
      <c r="C157" s="68" t="s">
        <v>29</v>
      </c>
      <c r="D157" s="69">
        <f t="shared" si="56"/>
        <v>2.5</v>
      </c>
      <c r="E157" s="69">
        <f t="shared" si="57"/>
        <v>4.5</v>
      </c>
      <c r="F157" s="82"/>
      <c r="G157" s="22" t="s">
        <v>45</v>
      </c>
      <c r="H157" s="104"/>
      <c r="I157" s="104"/>
      <c r="J157" s="173"/>
      <c r="K157" s="173" t="s">
        <v>2217</v>
      </c>
      <c r="L157" s="160"/>
      <c r="M157" s="84">
        <v>1</v>
      </c>
      <c r="N157" s="160"/>
      <c r="O157" s="160"/>
      <c r="P157" s="160"/>
      <c r="Q157" s="160"/>
      <c r="R157" s="84">
        <v>1</v>
      </c>
      <c r="S157" s="160"/>
      <c r="T157" s="86">
        <v>1</v>
      </c>
      <c r="U157" s="100">
        <v>1</v>
      </c>
      <c r="V157" s="74"/>
      <c r="W157" s="108"/>
      <c r="X157" s="538" t="s">
        <v>560</v>
      </c>
      <c r="Y157" s="177" t="s">
        <v>941</v>
      </c>
      <c r="Z157" s="102" t="s">
        <v>29</v>
      </c>
      <c r="AA157" s="102">
        <f>0.5*(AI157+AJ157+AK157)+AL157+AN157+2*(AO157+AP157)</f>
        <v>0</v>
      </c>
      <c r="AB157" s="102">
        <f>AI157*0.5+AJ157*0.5+AK157*0.5+AL157+AM157+AN157+2*(AO157+AP157+AQ157)</f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0" si="58">0.5*(BF157+BG157+BH157)+BI157+BK157+2*(BL157+BM157)</f>
        <v>0</v>
      </c>
      <c r="AY157" s="102">
        <f t="shared" ref="AY157:AY160" si="59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74"/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239" t="s">
        <v>173</v>
      </c>
      <c r="CP157" s="177" t="s">
        <v>2140</v>
      </c>
      <c r="CQ157" s="102" t="s">
        <v>29</v>
      </c>
      <c r="CR157" s="102">
        <f t="shared" ref="CR157" si="60">0.5*(CZ157+DA157+DB157)+DC157+DE157+2*(DF157+DG157)</f>
        <v>10</v>
      </c>
      <c r="CS157" s="102">
        <f t="shared" ref="CS157" si="61">CZ157*0.5+DA157*0.5+DB157*0.5+DC157+DD157+DE157+2*(DF157+DG157+DH157)</f>
        <v>10</v>
      </c>
      <c r="CT157" s="1925" t="s">
        <v>2141</v>
      </c>
      <c r="CU157" s="1926"/>
      <c r="CV157" s="1926"/>
      <c r="CW157" s="1926"/>
      <c r="CX157" s="1926"/>
      <c r="CY157" s="1927"/>
      <c r="CZ157" s="155"/>
      <c r="DA157" s="155"/>
      <c r="DB157" s="155"/>
      <c r="DC157" s="84">
        <v>10</v>
      </c>
      <c r="DD157" s="155"/>
      <c r="DE157" s="155"/>
      <c r="DF157" s="155"/>
      <c r="DG157" s="155"/>
      <c r="DH157" s="155"/>
      <c r="DI157" s="76">
        <v>1</v>
      </c>
      <c r="DJ157" s="77"/>
      <c r="DK157" s="3"/>
    </row>
    <row r="158" spans="1:115" ht="379.2" customHeight="1" outlineLevel="1" thickTop="1" thickBot="1" x14ac:dyDescent="0.45">
      <c r="A158" s="299" t="s">
        <v>243</v>
      </c>
      <c r="B158" s="130" t="s">
        <v>325</v>
      </c>
      <c r="C158" s="102" t="s">
        <v>29</v>
      </c>
      <c r="D158" s="69">
        <f t="shared" si="56"/>
        <v>0</v>
      </c>
      <c r="E158" s="69">
        <f t="shared" si="57"/>
        <v>1</v>
      </c>
      <c r="F158" s="74"/>
      <c r="G158" s="22" t="s">
        <v>45</v>
      </c>
      <c r="H158" s="74"/>
      <c r="I158" s="74"/>
      <c r="J158" s="74"/>
      <c r="K158" s="131" t="s">
        <v>326</v>
      </c>
      <c r="L158" s="159"/>
      <c r="M158" s="159"/>
      <c r="N158" s="159"/>
      <c r="O158" s="369"/>
      <c r="P158" s="370">
        <v>1</v>
      </c>
      <c r="Q158" s="371"/>
      <c r="R158" s="144"/>
      <c r="S158" s="159"/>
      <c r="T158" s="159"/>
      <c r="U158" s="100">
        <v>1</v>
      </c>
      <c r="V158" s="74"/>
      <c r="W158" s="108"/>
      <c r="X158" s="538" t="s">
        <v>560</v>
      </c>
      <c r="Y158" s="1145" t="s">
        <v>1591</v>
      </c>
      <c r="Z158" s="102" t="s">
        <v>29</v>
      </c>
      <c r="AA158" s="102">
        <f t="shared" ref="AA158:AA173" si="62">0.5*(AI158+AJ158+AK158)+AL158+AN158+2*(AO158+AP158)</f>
        <v>0</v>
      </c>
      <c r="AB158" s="102">
        <f t="shared" ref="AB158:AB173" si="63">AI158*0.5+AJ158*0.5+AK158*0.5+AL158+AM158+AN158+2*(AO158+AP158+AQ158)</f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58"/>
        <v>1</v>
      </c>
      <c r="AY158" s="102">
        <f t="shared" si="59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283" t="s">
        <v>218</v>
      </c>
      <c r="BS158" s="130" t="s">
        <v>2218</v>
      </c>
      <c r="BT158" s="68" t="s">
        <v>29</v>
      </c>
      <c r="BU158" s="69">
        <f>0.5*(CC158+CD158+CE158)+CF158+CH158+2*(CI158+CJ158)</f>
        <v>0</v>
      </c>
      <c r="BV158" s="69">
        <f>CC158*0.5+CD158*0.5+CE158*0.5+CF158+CG158+CH158+2*(CI158+CJ158+CK158)</f>
        <v>0</v>
      </c>
      <c r="BW158" s="1921" t="s">
        <v>2219</v>
      </c>
      <c r="BX158" s="1922"/>
      <c r="BY158" s="1922"/>
      <c r="BZ158" s="1922"/>
      <c r="CA158" s="1922"/>
      <c r="CB158" s="1923"/>
      <c r="CC158" s="144"/>
      <c r="CD158" s="144"/>
      <c r="CE158" s="144"/>
      <c r="CF158" s="144"/>
      <c r="CG158" s="144"/>
      <c r="CH158" s="144"/>
      <c r="CI158" s="144"/>
      <c r="CJ158" s="144"/>
      <c r="CK158" s="144"/>
      <c r="CL158" s="76">
        <v>1</v>
      </c>
      <c r="CM158" s="77"/>
      <c r="CN158" s="108"/>
      <c r="CO158" s="108"/>
      <c r="CQ158" s="108"/>
      <c r="CR158" s="108"/>
      <c r="CS158" s="108"/>
      <c r="CT158" s="1924" t="s">
        <v>2144</v>
      </c>
      <c r="CU158" s="1924"/>
      <c r="CV158" s="1924"/>
      <c r="CW158" s="1924"/>
      <c r="CX158" s="1924"/>
      <c r="CY158" s="1924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</row>
    <row r="159" spans="1:115" ht="184.95" customHeight="1" outlineLevel="1" thickTop="1" thickBot="1" x14ac:dyDescent="0.45">
      <c r="A159" s="299" t="s">
        <v>243</v>
      </c>
      <c r="B159" s="130" t="s">
        <v>327</v>
      </c>
      <c r="C159" s="102" t="s">
        <v>29</v>
      </c>
      <c r="D159" s="69">
        <f t="shared" si="56"/>
        <v>0</v>
      </c>
      <c r="E159" s="69">
        <f t="shared" si="57"/>
        <v>1</v>
      </c>
      <c r="F159" s="74"/>
      <c r="G159" s="22" t="s">
        <v>45</v>
      </c>
      <c r="H159" s="74"/>
      <c r="I159" s="74"/>
      <c r="J159" s="74"/>
      <c r="K159" s="131" t="s">
        <v>326</v>
      </c>
      <c r="L159" s="159"/>
      <c r="M159" s="159"/>
      <c r="N159" s="159"/>
      <c r="O159" s="369"/>
      <c r="P159" s="370">
        <v>1</v>
      </c>
      <c r="Q159" s="371"/>
      <c r="R159" s="144"/>
      <c r="S159" s="159"/>
      <c r="T159" s="159"/>
      <c r="U159" s="100">
        <v>1</v>
      </c>
      <c r="V159" s="74"/>
      <c r="W159" s="108"/>
      <c r="X159" s="538" t="s">
        <v>560</v>
      </c>
      <c r="Y159" s="1145" t="s">
        <v>1596</v>
      </c>
      <c r="Z159" s="102" t="s">
        <v>29</v>
      </c>
      <c r="AA159" s="102">
        <f t="shared" si="62"/>
        <v>0</v>
      </c>
      <c r="AB159" s="102">
        <f t="shared" si="63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1603</v>
      </c>
      <c r="AV159" s="116" t="s">
        <v>501</v>
      </c>
      <c r="AW159" s="102" t="s">
        <v>29</v>
      </c>
      <c r="AX159" s="102">
        <f t="shared" si="58"/>
        <v>9</v>
      </c>
      <c r="AY159" s="102">
        <f t="shared" si="59"/>
        <v>10</v>
      </c>
      <c r="BA159" s="22" t="s">
        <v>63</v>
      </c>
      <c r="BB159" s="232"/>
      <c r="BC159" s="72" t="s">
        <v>42</v>
      </c>
      <c r="BD159" s="7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127.8" outlineLevel="1" thickTop="1" thickBot="1" x14ac:dyDescent="0.3">
      <c r="A160" s="299" t="s">
        <v>243</v>
      </c>
      <c r="B160" s="80" t="s">
        <v>2220</v>
      </c>
      <c r="C160" s="68" t="s">
        <v>29</v>
      </c>
      <c r="D160" s="69">
        <f t="shared" si="56"/>
        <v>0.5</v>
      </c>
      <c r="E160" s="69">
        <f t="shared" si="57"/>
        <v>2.5</v>
      </c>
      <c r="F160" s="116"/>
      <c r="G160" s="22" t="s">
        <v>45</v>
      </c>
      <c r="H160" s="104"/>
      <c r="I160" s="104"/>
      <c r="J160" s="173"/>
      <c r="K160" s="173" t="s">
        <v>332</v>
      </c>
      <c r="L160" s="155"/>
      <c r="M160" s="84">
        <v>1</v>
      </c>
      <c r="N160" s="155"/>
      <c r="O160" s="155"/>
      <c r="P160" s="155"/>
      <c r="Q160" s="155"/>
      <c r="R160" s="155"/>
      <c r="S160" s="155"/>
      <c r="T160" s="86">
        <v>1</v>
      </c>
      <c r="U160" s="100">
        <v>1</v>
      </c>
      <c r="V160" s="74"/>
      <c r="W160" s="108"/>
      <c r="X160" s="538" t="s">
        <v>560</v>
      </c>
      <c r="Y160" s="80" t="s">
        <v>1602</v>
      </c>
      <c r="Z160" s="102" t="s">
        <v>29</v>
      </c>
      <c r="AA160" s="102">
        <f t="shared" si="62"/>
        <v>1</v>
      </c>
      <c r="AB160" s="102">
        <f t="shared" si="63"/>
        <v>1</v>
      </c>
      <c r="AC160" s="103"/>
      <c r="AD160" s="22" t="s">
        <v>45</v>
      </c>
      <c r="AE160" s="70"/>
      <c r="AF160" s="523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1607</v>
      </c>
      <c r="AW160" s="102" t="s">
        <v>29</v>
      </c>
      <c r="AX160" s="102">
        <f t="shared" si="58"/>
        <v>2</v>
      </c>
      <c r="AY160" s="102">
        <f t="shared" si="59"/>
        <v>2</v>
      </c>
      <c r="AZ160" s="171"/>
      <c r="BA160" s="22" t="s">
        <v>63</v>
      </c>
      <c r="BB160" s="232"/>
      <c r="BC160" s="72" t="s">
        <v>42</v>
      </c>
      <c r="BD160" s="7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40.4" outlineLevel="1" thickTop="1" thickBot="1" x14ac:dyDescent="0.35">
      <c r="A161" s="299" t="s">
        <v>243</v>
      </c>
      <c r="B161" s="179" t="s">
        <v>1746</v>
      </c>
      <c r="C161" s="102" t="s">
        <v>29</v>
      </c>
      <c r="D161" s="69">
        <f t="shared" si="56"/>
        <v>1</v>
      </c>
      <c r="E161" s="69">
        <f t="shared" si="57"/>
        <v>3</v>
      </c>
      <c r="F161" s="82"/>
      <c r="G161" s="22" t="s">
        <v>45</v>
      </c>
      <c r="H161" s="74"/>
      <c r="I161" s="104"/>
      <c r="J161" s="173"/>
      <c r="K161" s="131" t="s">
        <v>2221</v>
      </c>
      <c r="L161" s="160"/>
      <c r="M161" s="144"/>
      <c r="N161" s="160"/>
      <c r="O161" s="84">
        <v>1</v>
      </c>
      <c r="P161" s="160"/>
      <c r="Q161" s="160"/>
      <c r="R161" s="160"/>
      <c r="S161" s="333"/>
      <c r="T161" s="86">
        <v>1</v>
      </c>
      <c r="U161" s="884">
        <v>1</v>
      </c>
      <c r="V161" s="74"/>
      <c r="W161" s="108"/>
      <c r="X161" s="538" t="s">
        <v>560</v>
      </c>
      <c r="Y161" s="846" t="s">
        <v>2222</v>
      </c>
      <c r="Z161" s="102" t="s">
        <v>29</v>
      </c>
      <c r="AA161" s="102">
        <f t="shared" si="62"/>
        <v>0</v>
      </c>
      <c r="AB161" s="102">
        <f t="shared" si="63"/>
        <v>0</v>
      </c>
      <c r="AC161" s="839" t="s">
        <v>945</v>
      </c>
      <c r="AD161" s="124" t="s">
        <v>77</v>
      </c>
      <c r="AE161" s="939" t="s">
        <v>50</v>
      </c>
      <c r="AF161" s="74"/>
      <c r="AG161" s="839"/>
      <c r="AH161" s="840" t="s">
        <v>57</v>
      </c>
      <c r="AI161" s="839"/>
      <c r="AJ161" s="839"/>
      <c r="AK161" s="839"/>
      <c r="AL161" s="839"/>
      <c r="AM161" s="839"/>
      <c r="AN161" s="839"/>
      <c r="AO161" s="839"/>
      <c r="AP161" s="839"/>
      <c r="AQ161" s="839"/>
      <c r="AR161" s="408">
        <v>1</v>
      </c>
      <c r="AS161" s="839"/>
      <c r="AT161" s="108"/>
      <c r="AU161" s="108"/>
      <c r="AV161" s="108"/>
      <c r="AW161" s="108"/>
      <c r="AX161" s="108"/>
      <c r="AY161" s="108"/>
      <c r="AZ161" s="108"/>
      <c r="BA161" s="764"/>
      <c r="BB161" s="108"/>
      <c r="BC161" s="108"/>
      <c r="BD161" s="108"/>
      <c r="BE161" s="1037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27.8" outlineLevel="1" thickTop="1" thickBot="1" x14ac:dyDescent="0.35">
      <c r="A162" s="299" t="s">
        <v>243</v>
      </c>
      <c r="B162" s="179" t="s">
        <v>2223</v>
      </c>
      <c r="C162" s="102" t="s">
        <v>29</v>
      </c>
      <c r="D162" s="69">
        <v>6</v>
      </c>
      <c r="E162" s="69">
        <v>6</v>
      </c>
      <c r="F162" s="82"/>
      <c r="G162" s="22" t="s">
        <v>45</v>
      </c>
      <c r="H162" s="362"/>
      <c r="I162" s="104"/>
      <c r="J162" s="110" t="s">
        <v>13</v>
      </c>
      <c r="K162" s="131" t="s">
        <v>2224</v>
      </c>
      <c r="L162" s="160"/>
      <c r="M162" s="144"/>
      <c r="N162" s="160"/>
      <c r="O162" s="160"/>
      <c r="P162" s="160"/>
      <c r="Q162" s="160"/>
      <c r="R162" s="84">
        <v>3</v>
      </c>
      <c r="S162" s="160"/>
      <c r="T162" s="155"/>
      <c r="U162" s="100">
        <v>1</v>
      </c>
      <c r="V162" s="132"/>
      <c r="W162" s="108"/>
      <c r="X162" s="538" t="s">
        <v>560</v>
      </c>
      <c r="Y162" s="80" t="s">
        <v>1605</v>
      </c>
      <c r="Z162" s="102" t="s">
        <v>29</v>
      </c>
      <c r="AA162" s="102">
        <f t="shared" si="62"/>
        <v>2</v>
      </c>
      <c r="AB162" s="102">
        <f t="shared" si="63"/>
        <v>6</v>
      </c>
      <c r="AC162" s="74"/>
      <c r="AD162" s="22" t="s">
        <v>68</v>
      </c>
      <c r="AE162" s="70"/>
      <c r="AF162" s="70"/>
      <c r="AG162" s="74"/>
      <c r="AH162" s="23" t="s">
        <v>1606</v>
      </c>
      <c r="AI162" s="238"/>
      <c r="AJ162" s="238"/>
      <c r="AK162" s="238"/>
      <c r="AL162" s="564">
        <v>2</v>
      </c>
      <c r="AM162" s="238"/>
      <c r="AN162" s="238"/>
      <c r="AO162" s="238"/>
      <c r="AP162" s="1150"/>
      <c r="AQ162" s="361">
        <v>2</v>
      </c>
      <c r="AR162" s="408">
        <v>1</v>
      </c>
      <c r="AS162" s="208"/>
      <c r="AT162" s="108"/>
      <c r="AU162" s="108"/>
      <c r="AV162" s="108"/>
      <c r="AW162" s="108"/>
      <c r="AX162" s="108"/>
      <c r="AY162" s="108"/>
      <c r="AZ162" s="108"/>
      <c r="BA162" s="764"/>
      <c r="BB162" s="108"/>
      <c r="BC162" s="108"/>
      <c r="BD162" s="108"/>
      <c r="BE162" s="1037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thickTop="1" thickBot="1" x14ac:dyDescent="0.35">
      <c r="A163" s="299" t="s">
        <v>243</v>
      </c>
      <c r="B163" s="80" t="s">
        <v>2061</v>
      </c>
      <c r="C163" s="68" t="s">
        <v>29</v>
      </c>
      <c r="D163" s="69">
        <f>0.5*(L163+M163+N163)+O163+Q163+2*(R163+S163)</f>
        <v>0</v>
      </c>
      <c r="E163" s="69">
        <f>L163*0.5+M163*0.5+N163*0.5+O163+P163+Q163+2*(R163+S163+T163)</f>
        <v>0</v>
      </c>
      <c r="F163" s="82"/>
      <c r="G163" s="22" t="s">
        <v>45</v>
      </c>
      <c r="H163" s="352"/>
      <c r="I163" s="127"/>
      <c r="J163" s="173"/>
      <c r="K163" s="173" t="s">
        <v>2182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100">
        <v>1</v>
      </c>
      <c r="V163" s="190"/>
      <c r="W163" s="108"/>
      <c r="X163" s="538" t="s">
        <v>560</v>
      </c>
      <c r="Y163" s="80" t="s">
        <v>1609</v>
      </c>
      <c r="Z163" s="102" t="s">
        <v>29</v>
      </c>
      <c r="AA163" s="102">
        <f t="shared" si="62"/>
        <v>0</v>
      </c>
      <c r="AB163" s="102">
        <f t="shared" si="63"/>
        <v>2</v>
      </c>
      <c r="AC163" s="103"/>
      <c r="AD163" s="22" t="s">
        <v>45</v>
      </c>
      <c r="AE163" s="70"/>
      <c r="AF163" s="523" t="s">
        <v>42</v>
      </c>
      <c r="AG163" s="222"/>
      <c r="AH163" s="23" t="s">
        <v>1610</v>
      </c>
      <c r="AI163" s="23"/>
      <c r="AJ163" s="23"/>
      <c r="AK163" s="23"/>
      <c r="AL163" s="23"/>
      <c r="AM163" s="23"/>
      <c r="AN163" s="23"/>
      <c r="AO163" s="23"/>
      <c r="AP163" s="23"/>
      <c r="AQ163" s="234">
        <v>1</v>
      </c>
      <c r="AR163" s="408">
        <v>1</v>
      </c>
      <c r="AS163" s="804"/>
      <c r="AT163" s="108"/>
      <c r="AU163" s="108"/>
      <c r="AV163" s="108"/>
      <c r="AW163" s="108"/>
      <c r="AX163" s="108"/>
      <c r="AY163" s="108"/>
      <c r="AZ163" s="108"/>
      <c r="BA163" s="764"/>
      <c r="BB163" s="108"/>
      <c r="BC163" s="108"/>
      <c r="BD163" s="108"/>
      <c r="BE163" s="1037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thickTop="1" x14ac:dyDescent="0.3">
      <c r="A164" s="299" t="s">
        <v>243</v>
      </c>
      <c r="B164" s="80" t="s">
        <v>2225</v>
      </c>
      <c r="C164" s="68" t="s">
        <v>29</v>
      </c>
      <c r="D164" s="69">
        <f>0.5*(L164+M164+N164)+O164+Q164+2*(R164+S164)</f>
        <v>0</v>
      </c>
      <c r="E164" s="69">
        <f>L164*0.5+M164*0.5+N164*0.5+O164+P164+Q164+2*(R164+S164+T164)</f>
        <v>0</v>
      </c>
      <c r="F164" s="1918" t="s">
        <v>2226</v>
      </c>
      <c r="G164" s="1919"/>
      <c r="H164" s="1919"/>
      <c r="I164" s="1919"/>
      <c r="J164" s="1919"/>
      <c r="K164" s="1920"/>
      <c r="L164" s="155"/>
      <c r="M164" s="155"/>
      <c r="N164" s="155"/>
      <c r="O164" s="155"/>
      <c r="P164" s="155"/>
      <c r="Q164" s="155"/>
      <c r="R164" s="155"/>
      <c r="S164" s="155"/>
      <c r="T164" s="155"/>
      <c r="U164" s="100">
        <v>1</v>
      </c>
      <c r="V164" s="190"/>
      <c r="W164" s="108"/>
      <c r="X164" s="538" t="s">
        <v>560</v>
      </c>
      <c r="Y164" s="177" t="s">
        <v>1612</v>
      </c>
      <c r="Z164" s="102" t="s">
        <v>29</v>
      </c>
      <c r="AA164" s="102">
        <f t="shared" si="62"/>
        <v>0.5</v>
      </c>
      <c r="AB164" s="102">
        <f t="shared" si="63"/>
        <v>0.5</v>
      </c>
      <c r="AC164" s="103"/>
      <c r="AD164" s="22" t="s">
        <v>63</v>
      </c>
      <c r="AE164" s="546"/>
      <c r="AF164" s="541"/>
      <c r="AG164" s="541"/>
      <c r="AH164" s="140" t="s">
        <v>3</v>
      </c>
      <c r="AI164" s="84">
        <v>1</v>
      </c>
      <c r="AJ164" s="243"/>
      <c r="AK164" s="243"/>
      <c r="AL164" s="243"/>
      <c r="AM164" s="243"/>
      <c r="AN164" s="108"/>
      <c r="AO164" s="70"/>
      <c r="AP164" s="70"/>
      <c r="AQ164" s="70"/>
      <c r="AR164" s="408">
        <v>1</v>
      </c>
      <c r="AS164" s="879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 x14ac:dyDescent="0.3">
      <c r="A165" s="299" t="s">
        <v>243</v>
      </c>
      <c r="B165" s="80" t="s">
        <v>2227</v>
      </c>
      <c r="C165" s="68" t="s">
        <v>29</v>
      </c>
      <c r="D165" s="69">
        <f>0.5*(L165+M165+N165)+O165+Q165+2*(R165+S165)</f>
        <v>0</v>
      </c>
      <c r="E165" s="69">
        <f>L165*0.5+M165*0.5+N165*0.5+O165+P165+Q165+2*(R165+S165+T165)</f>
        <v>0</v>
      </c>
      <c r="F165" s="1878" t="s">
        <v>2228</v>
      </c>
      <c r="G165" s="1879"/>
      <c r="H165" s="1879"/>
      <c r="I165" s="1879"/>
      <c r="J165" s="1879"/>
      <c r="K165" s="1880"/>
      <c r="L165" s="155"/>
      <c r="M165" s="155"/>
      <c r="N165" s="155"/>
      <c r="O165" s="155"/>
      <c r="P165" s="155"/>
      <c r="Q165" s="155"/>
      <c r="R165" s="155"/>
      <c r="S165" s="155"/>
      <c r="T165" s="155"/>
      <c r="U165" s="100">
        <v>1</v>
      </c>
      <c r="V165" s="190"/>
      <c r="W165" s="108"/>
      <c r="X165" s="538" t="s">
        <v>560</v>
      </c>
      <c r="Y165" s="846" t="s">
        <v>2229</v>
      </c>
      <c r="Z165" s="102" t="s">
        <v>29</v>
      </c>
      <c r="AA165" s="102">
        <f t="shared" si="62"/>
        <v>0</v>
      </c>
      <c r="AB165" s="102">
        <f t="shared" si="63"/>
        <v>0</v>
      </c>
      <c r="AC165" s="839" t="s">
        <v>945</v>
      </c>
      <c r="AD165" s="124" t="s">
        <v>77</v>
      </c>
      <c r="AE165" s="939" t="s">
        <v>50</v>
      </c>
      <c r="AF165" s="74"/>
      <c r="AG165" s="839"/>
      <c r="AH165" s="840" t="s">
        <v>57</v>
      </c>
      <c r="AI165" s="839"/>
      <c r="AJ165" s="839"/>
      <c r="AK165" s="839"/>
      <c r="AL165" s="839"/>
      <c r="AM165" s="839"/>
      <c r="AN165" s="839"/>
      <c r="AO165" s="839"/>
      <c r="AP165" s="839"/>
      <c r="AQ165" s="839"/>
      <c r="AR165" s="408">
        <v>1</v>
      </c>
      <c r="AS165" s="839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39.80000000000001" outlineLevel="1" thickBot="1" x14ac:dyDescent="0.35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538" t="s">
        <v>560</v>
      </c>
      <c r="Y166" s="80" t="s">
        <v>565</v>
      </c>
      <c r="Z166" s="102" t="s">
        <v>29</v>
      </c>
      <c r="AA166" s="102">
        <f t="shared" si="62"/>
        <v>0.5</v>
      </c>
      <c r="AB166" s="102">
        <f t="shared" si="63"/>
        <v>0.5</v>
      </c>
      <c r="AC166" s="103"/>
      <c r="AD166" s="22" t="s">
        <v>63</v>
      </c>
      <c r="AE166" s="541"/>
      <c r="AF166" s="523" t="s">
        <v>42</v>
      </c>
      <c r="AG166" s="73"/>
      <c r="AH166" s="140" t="s">
        <v>3</v>
      </c>
      <c r="AI166" s="84">
        <v>1</v>
      </c>
      <c r="AJ166" s="243"/>
      <c r="AK166" s="243"/>
      <c r="AL166" s="243"/>
      <c r="AM166" s="243"/>
      <c r="AN166" s="108"/>
      <c r="AO166" s="70"/>
      <c r="AP166" s="70"/>
      <c r="AQ166" s="70"/>
      <c r="AR166" s="408">
        <v>1</v>
      </c>
      <c r="AS166" s="22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8" outlineLevel="1" thickTop="1" thickBot="1" x14ac:dyDescent="0.35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538" t="s">
        <v>560</v>
      </c>
      <c r="Y167" s="846" t="s">
        <v>1617</v>
      </c>
      <c r="Z167" s="102" t="s">
        <v>29</v>
      </c>
      <c r="AA167" s="102">
        <f t="shared" si="62"/>
        <v>0</v>
      </c>
      <c r="AB167" s="102">
        <f t="shared" si="63"/>
        <v>2</v>
      </c>
      <c r="AC167" s="74"/>
      <c r="AD167" s="22" t="s">
        <v>45</v>
      </c>
      <c r="AE167" s="839"/>
      <c r="AF167" s="839"/>
      <c r="AG167" s="839"/>
      <c r="AH167" s="840" t="s">
        <v>1618</v>
      </c>
      <c r="AI167" s="839"/>
      <c r="AJ167" s="839"/>
      <c r="AK167" s="839"/>
      <c r="AL167" s="839"/>
      <c r="AM167" s="1138"/>
      <c r="AN167" s="839"/>
      <c r="AO167" s="839"/>
      <c r="AP167" s="839"/>
      <c r="AQ167" s="86">
        <v>1</v>
      </c>
      <c r="AR167" s="408">
        <v>1</v>
      </c>
      <c r="AS167" s="839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27.2" outlineLevel="1" thickTop="1" x14ac:dyDescent="0.3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538" t="s">
        <v>560</v>
      </c>
      <c r="Y168" s="80" t="s">
        <v>1620</v>
      </c>
      <c r="Z168" s="102" t="s">
        <v>29</v>
      </c>
      <c r="AA168" s="102">
        <f t="shared" si="62"/>
        <v>1</v>
      </c>
      <c r="AB168" s="102">
        <f t="shared" si="63"/>
        <v>1</v>
      </c>
      <c r="AC168" s="200"/>
      <c r="AD168" s="22" t="s">
        <v>45</v>
      </c>
      <c r="AE168" s="22"/>
      <c r="AF168" s="1152" t="s">
        <v>42</v>
      </c>
      <c r="AG168" s="979" t="s">
        <v>13</v>
      </c>
      <c r="AH168" s="23" t="s">
        <v>204</v>
      </c>
      <c r="AI168" s="70"/>
      <c r="AJ168" s="70"/>
      <c r="AK168" s="70"/>
      <c r="AL168" s="349"/>
      <c r="AM168" s="301"/>
      <c r="AN168" s="240">
        <v>1</v>
      </c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7.2" outlineLevel="1" thickBot="1" x14ac:dyDescent="0.35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538" t="s">
        <v>560</v>
      </c>
      <c r="Y169" s="80" t="s">
        <v>1622</v>
      </c>
      <c r="Z169" s="102" t="s">
        <v>29</v>
      </c>
      <c r="AA169" s="102">
        <f t="shared" si="62"/>
        <v>0</v>
      </c>
      <c r="AB169" s="102">
        <f t="shared" si="63"/>
        <v>0</v>
      </c>
      <c r="AC169" s="200"/>
      <c r="AD169" s="22" t="s">
        <v>45</v>
      </c>
      <c r="AE169" s="22"/>
      <c r="AF169" s="74"/>
      <c r="AG169" s="187"/>
      <c r="AH169" s="23" t="s">
        <v>1623</v>
      </c>
      <c r="AI169" s="70"/>
      <c r="AJ169" s="70"/>
      <c r="AK169" s="70"/>
      <c r="AL169" s="70"/>
      <c r="AM169" s="214"/>
      <c r="AN169" s="70"/>
      <c r="AO169" s="70"/>
      <c r="AP169" s="70"/>
      <c r="AQ169" s="70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54.19999999999999" customHeight="1" outlineLevel="1" thickTop="1" thickBot="1" x14ac:dyDescent="0.35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538" t="s">
        <v>560</v>
      </c>
      <c r="Y170" s="80" t="s">
        <v>2230</v>
      </c>
      <c r="Z170" s="102" t="s">
        <v>29</v>
      </c>
      <c r="AA170" s="102">
        <f t="shared" si="62"/>
        <v>0</v>
      </c>
      <c r="AB170" s="102">
        <f t="shared" si="63"/>
        <v>2</v>
      </c>
      <c r="AC170" s="103"/>
      <c r="AD170" s="22" t="s">
        <v>45</v>
      </c>
      <c r="AE170" s="103"/>
      <c r="AF170" s="118"/>
      <c r="AG170" s="82"/>
      <c r="AH170" s="23" t="s">
        <v>2231</v>
      </c>
      <c r="AI170" s="23"/>
      <c r="AJ170" s="23"/>
      <c r="AK170" s="23"/>
      <c r="AL170" s="301"/>
      <c r="AM170" s="23"/>
      <c r="AN170" s="23"/>
      <c r="AO170" s="23"/>
      <c r="AP170" s="23"/>
      <c r="AQ170" s="86">
        <v>1</v>
      </c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27.2" outlineLevel="1" thickTop="1" x14ac:dyDescent="0.3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538" t="s">
        <v>560</v>
      </c>
      <c r="Y171" s="80" t="s">
        <v>1625</v>
      </c>
      <c r="Z171" s="102" t="s">
        <v>29</v>
      </c>
      <c r="AA171" s="102">
        <f t="shared" si="62"/>
        <v>1</v>
      </c>
      <c r="AB171" s="102">
        <f t="shared" si="63"/>
        <v>1</v>
      </c>
      <c r="AC171" s="103"/>
      <c r="AD171" s="22" t="s">
        <v>45</v>
      </c>
      <c r="AE171" s="103"/>
      <c r="AF171" s="118"/>
      <c r="AG171" s="82"/>
      <c r="AH171" s="23" t="s">
        <v>57</v>
      </c>
      <c r="AI171" s="23"/>
      <c r="AJ171" s="23"/>
      <c r="AK171" s="23"/>
      <c r="AL171" s="240">
        <v>1</v>
      </c>
      <c r="AM171" s="23"/>
      <c r="AN171" s="23"/>
      <c r="AO171" s="23"/>
      <c r="AP171" s="23"/>
      <c r="AQ171" s="23"/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560</v>
      </c>
      <c r="Y172" s="80" t="s">
        <v>1626</v>
      </c>
      <c r="Z172" s="102" t="s">
        <v>29</v>
      </c>
      <c r="AA172" s="102">
        <f t="shared" si="62"/>
        <v>1.5</v>
      </c>
      <c r="AB172" s="102">
        <f t="shared" si="63"/>
        <v>1.5</v>
      </c>
      <c r="AC172" s="200"/>
      <c r="AD172" s="22" t="s">
        <v>45</v>
      </c>
      <c r="AE172" s="73"/>
      <c r="AF172" s="523" t="s">
        <v>42</v>
      </c>
      <c r="AG172" s="187"/>
      <c r="AH172" s="106"/>
      <c r="AJ172" s="240">
        <v>1</v>
      </c>
      <c r="AN172" s="240">
        <v>1</v>
      </c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26.6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538" t="s">
        <v>560</v>
      </c>
      <c r="Y173" s="80" t="s">
        <v>1627</v>
      </c>
      <c r="Z173" s="102" t="s">
        <v>29</v>
      </c>
      <c r="AA173" s="102">
        <f t="shared" si="62"/>
        <v>1</v>
      </c>
      <c r="AB173" s="102">
        <f t="shared" si="63"/>
        <v>1</v>
      </c>
      <c r="AC173" s="82"/>
      <c r="AD173" s="22" t="s">
        <v>45</v>
      </c>
      <c r="AE173" s="1153"/>
      <c r="AF173" s="523" t="s">
        <v>42</v>
      </c>
      <c r="AG173" s="82"/>
      <c r="AH173" s="22"/>
      <c r="AI173" s="23"/>
      <c r="AJ173" s="240">
        <v>2</v>
      </c>
      <c r="AK173" s="74"/>
      <c r="AL173" s="23"/>
      <c r="AM173" s="23"/>
      <c r="AN173" s="23"/>
      <c r="AO173" s="23"/>
      <c r="AP173" s="23"/>
      <c r="AQ173" s="23"/>
      <c r="AR173" s="408">
        <v>1</v>
      </c>
      <c r="AS173" s="74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55" t="s">
        <v>495</v>
      </c>
      <c r="B180" s="39"/>
      <c r="C180" s="535" t="s">
        <v>29</v>
      </c>
      <c r="D180" s="41">
        <f t="shared" ref="D180:D191" si="64">0.5*(L180+M180+N180)+O180+Q180+2*(R180+S180)</f>
        <v>0</v>
      </c>
      <c r="E180" s="536">
        <f t="shared" ref="E180:E191" si="65"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SUMIFS(L182:L195,C182:C195,C180)</f>
        <v>0</v>
      </c>
      <c r="M180" s="44">
        <f>SUMIFS(M182:M195,C182:C195,C180)</f>
        <v>0</v>
      </c>
      <c r="N180" s="44">
        <f>SUMIFS(N182:N195,C182:C195,C180)</f>
        <v>0</v>
      </c>
      <c r="O180" s="44">
        <f>SUMIFS(O182:O195,C182:C195,C180)</f>
        <v>0</v>
      </c>
      <c r="P180" s="44">
        <f>SUMIFS(P182:P195,C182:C195,C180)</f>
        <v>0</v>
      </c>
      <c r="Q180" s="44">
        <f>SUMIFS(Q182:Q195,C182:C195,C180)</f>
        <v>0</v>
      </c>
      <c r="R180" s="44">
        <f>SUMIFS(R182:R195,C182:C195,C180)</f>
        <v>0</v>
      </c>
      <c r="S180" s="44">
        <f>SUMIFS(S182:S195,C182:C195,C180)</f>
        <v>0</v>
      </c>
      <c r="T180" s="44">
        <f>SUMIFS(T182:T195,C182:C195,C180)</f>
        <v>0</v>
      </c>
      <c r="U180" s="45"/>
      <c r="V180" s="46">
        <f>SUM(U182:U207)</f>
        <v>10</v>
      </c>
      <c r="X180" s="55" t="s">
        <v>556</v>
      </c>
      <c r="Y180" s="39"/>
      <c r="Z180" s="535" t="s">
        <v>29</v>
      </c>
      <c r="AA180" s="41">
        <f>0.5*(AI180+AJ180+AK180)+AL180+AN180+2*(AO180+AP180)</f>
        <v>0</v>
      </c>
      <c r="AB180" s="536">
        <f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0</v>
      </c>
      <c r="AU180" s="55" t="s">
        <v>556</v>
      </c>
      <c r="AV180" s="39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38" t="s">
        <v>495</v>
      </c>
      <c r="CP180" s="39" t="s">
        <v>1258</v>
      </c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SUMIFS(CC182:CC197,BT182:BT197,CQ180)</f>
        <v>0</v>
      </c>
      <c r="DA180" s="44">
        <f>SUMIFS(CD182:CD197,BT182:BT197,CQ180)</f>
        <v>0</v>
      </c>
      <c r="DB180" s="44">
        <f>SUMIFS(CE182:CE197,BT182:BT197,CQ180)</f>
        <v>0</v>
      </c>
      <c r="DC180" s="44">
        <f>SUMIFS(CF182:CF197,BT182:BT197,CQ180)</f>
        <v>0</v>
      </c>
      <c r="DD180" s="44">
        <f>SUMIFS(CG182:CG197,BT182:BT197,CQ180)</f>
        <v>0</v>
      </c>
      <c r="DE180" s="44">
        <f>SUMIFS(CH182:CH197,BT182:BT197,CQ180)</f>
        <v>0</v>
      </c>
      <c r="DF180" s="44">
        <f>SUMIFS(CI182:CI197,BT182:BT197,CQ180)</f>
        <v>0</v>
      </c>
      <c r="DG180" s="44">
        <f>SUMIFS(CJ182:CJ197,BT182:BT197,CQ180)</f>
        <v>0</v>
      </c>
      <c r="DH180" s="44">
        <f>SUMIFS(CK182:CK197,BT182:BT197,CQ180)</f>
        <v>0</v>
      </c>
      <c r="DI180" s="45"/>
      <c r="DJ180" s="46">
        <f>SUM(CL182:CL209)</f>
        <v>0</v>
      </c>
    </row>
    <row r="181" spans="1:114" ht="25.2" thickBot="1" x14ac:dyDescent="0.35">
      <c r="A181" s="55" t="s">
        <v>497</v>
      </c>
      <c r="B181" s="451"/>
      <c r="C181" s="535" t="s">
        <v>36</v>
      </c>
      <c r="D181" s="41">
        <f t="shared" si="64"/>
        <v>0</v>
      </c>
      <c r="E181" s="536">
        <f t="shared" si="65"/>
        <v>0</v>
      </c>
      <c r="F181" s="39"/>
      <c r="G181" s="39"/>
      <c r="H181" s="39"/>
      <c r="I181" s="39"/>
      <c r="J181" s="39"/>
      <c r="K181" s="39"/>
      <c r="L181" s="44">
        <f>SUMIFS(L182:L195,C182:C195,C181)</f>
        <v>0</v>
      </c>
      <c r="M181" s="44">
        <f>SUMIFS(M182:M195,C182:C195,C181)</f>
        <v>0</v>
      </c>
      <c r="N181" s="44">
        <f>SUMIFS(N182:N195,C182:C195,C181)</f>
        <v>0</v>
      </c>
      <c r="O181" s="44">
        <f>SUMIFS(O182:O195,C182:C195,C181)</f>
        <v>0</v>
      </c>
      <c r="P181" s="44">
        <f>SUMIFS(P182:P195,C182:C195,C181)</f>
        <v>0</v>
      </c>
      <c r="Q181" s="44">
        <f>SUMIFS(Q182:Q195,C182:C195,C181)</f>
        <v>0</v>
      </c>
      <c r="R181" s="44">
        <f>SUMIFS(R182:R195,C182:C195,C181)</f>
        <v>0</v>
      </c>
      <c r="S181" s="44">
        <f>SUMIFS(S182:S195,C182:C195,C181)</f>
        <v>0</v>
      </c>
      <c r="T181" s="44">
        <f>SUMIFS(T182:T195,C182:C195,C181)</f>
        <v>0</v>
      </c>
      <c r="U181" s="45"/>
      <c r="V181" s="46"/>
      <c r="X181" s="55" t="s">
        <v>558</v>
      </c>
      <c r="Y181" s="451"/>
      <c r="Z181" s="535" t="s">
        <v>36</v>
      </c>
      <c r="AA181" s="41">
        <f>0.5*(AI181+AJ181+AK181)+AL181+AN181+2*(AO181+AP181)</f>
        <v>0</v>
      </c>
      <c r="AB181" s="536">
        <f>AI181*0.5+AJ181*0.5+AK181*0.5+AL181+AM181+AN181+2*(AO181+AP181+AQ181)</f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U181" s="55" t="s">
        <v>558</v>
      </c>
      <c r="AV181" s="451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R181" s="55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38" t="s">
        <v>497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SUMIFS(CC182:CC197,BT182:BT197,CQ181)</f>
        <v>0</v>
      </c>
      <c r="DA181" s="44">
        <f>SUMIFS(CD182:CD197,BT182:BT197,CQ181)</f>
        <v>0</v>
      </c>
      <c r="DB181" s="44">
        <f>SUMIFS(CE182:CE197,BT182:BT197,CQ181)</f>
        <v>0</v>
      </c>
      <c r="DC181" s="44">
        <f>SUMIFS(CF182:CF197,BT182:BT197,CQ181)</f>
        <v>0</v>
      </c>
      <c r="DD181" s="44">
        <f>SUMIFS(CG182:CG197,BT182:BT197,CQ181)</f>
        <v>0</v>
      </c>
      <c r="DE181" s="44">
        <f>SUMIFS(CH182:CH197,BT182:BT197,CQ181)</f>
        <v>0</v>
      </c>
      <c r="DF181" s="44">
        <f>SUMIFS(CI182:CI197,BT182:BT197,CQ181)</f>
        <v>0</v>
      </c>
      <c r="DG181" s="44">
        <f>SUMIFS(CJ182:CJ197,BT182:BT197,CQ181)</f>
        <v>0</v>
      </c>
      <c r="DH181" s="44">
        <f>SUMIFS(CK182:CK197,BT182:BT197,CQ181)</f>
        <v>0</v>
      </c>
      <c r="DI181" s="45"/>
      <c r="DJ181" s="46"/>
    </row>
    <row r="182" spans="1:114" ht="187.95" customHeight="1" outlineLevel="1" x14ac:dyDescent="0.25">
      <c r="A182" s="97" t="s">
        <v>52</v>
      </c>
      <c r="B182" s="114" t="s">
        <v>1585</v>
      </c>
      <c r="C182" s="102" t="s">
        <v>29</v>
      </c>
      <c r="D182" s="69">
        <f t="shared" si="64"/>
        <v>0</v>
      </c>
      <c r="E182" s="69">
        <f t="shared" si="65"/>
        <v>0</v>
      </c>
      <c r="F182" s="22"/>
      <c r="G182" s="756" t="s">
        <v>68</v>
      </c>
      <c r="H182" s="1839" t="s">
        <v>824</v>
      </c>
      <c r="I182" s="1840"/>
      <c r="J182" s="1840"/>
      <c r="K182" s="1841"/>
      <c r="L182" s="144"/>
      <c r="M182" s="144"/>
      <c r="N182" s="301"/>
      <c r="O182" s="757"/>
      <c r="P182" s="301"/>
      <c r="Q182" s="757"/>
      <c r="R182" s="757"/>
      <c r="S182" s="757"/>
      <c r="T182" s="144"/>
      <c r="U182" s="76">
        <v>1</v>
      </c>
      <c r="V182" s="77"/>
      <c r="CO182" s="521" t="s">
        <v>1258</v>
      </c>
      <c r="CP182" s="116" t="s">
        <v>1508</v>
      </c>
      <c r="CQ182" s="720" t="s">
        <v>29</v>
      </c>
      <c r="CR182" s="102">
        <f t="shared" ref="CR182:CR188" si="66">0.5*(CZ182+DA182+DB182)+DC182+DE182+2*(DF182+DG182)</f>
        <v>0</v>
      </c>
      <c r="CS182" s="102">
        <f t="shared" ref="CS182:CS188" si="67">CZ182*0.5+DA182*0.5+DB182*0.5+DC182+DD182+DE182+2*(DF182+DG182+DH182)</f>
        <v>0</v>
      </c>
      <c r="CT182" s="103"/>
      <c r="CU182" s="22" t="s">
        <v>45</v>
      </c>
      <c r="CV182" s="103"/>
      <c r="CW182" s="74"/>
      <c r="CX182" s="1109"/>
      <c r="CY182" s="1110"/>
      <c r="CZ182" s="103"/>
      <c r="DA182" s="103"/>
      <c r="DB182" s="103"/>
      <c r="DC182" s="22"/>
      <c r="DD182" s="197"/>
      <c r="DE182" s="22"/>
      <c r="DF182" s="22"/>
      <c r="DG182" s="22"/>
      <c r="DH182" s="197"/>
      <c r="DI182" s="76">
        <v>1</v>
      </c>
      <c r="DJ182" s="77"/>
    </row>
    <row r="183" spans="1:114" ht="184.95" customHeight="1" outlineLevel="1" x14ac:dyDescent="0.3">
      <c r="A183" s="97" t="s">
        <v>52</v>
      </c>
      <c r="B183" s="117" t="s">
        <v>1589</v>
      </c>
      <c r="C183" s="102" t="s">
        <v>29</v>
      </c>
      <c r="D183" s="69">
        <f t="shared" si="64"/>
        <v>0</v>
      </c>
      <c r="E183" s="69">
        <f t="shared" si="65"/>
        <v>0</v>
      </c>
      <c r="F183" s="82"/>
      <c r="G183" s="22" t="s">
        <v>45</v>
      </c>
      <c r="H183" s="118"/>
      <c r="I183" s="118"/>
      <c r="J183" s="27"/>
      <c r="K183" s="172" t="s">
        <v>1590</v>
      </c>
      <c r="L183" s="155"/>
      <c r="M183" s="155"/>
      <c r="N183" s="155"/>
      <c r="O183" s="155"/>
      <c r="P183" s="155"/>
      <c r="Q183" s="155"/>
      <c r="R183" s="155"/>
      <c r="S183" s="155"/>
      <c r="T183" s="155"/>
      <c r="U183" s="76">
        <v>1</v>
      </c>
      <c r="V183" s="107"/>
      <c r="CO183" s="521" t="s">
        <v>1258</v>
      </c>
      <c r="CP183" s="1114" t="s">
        <v>1513</v>
      </c>
      <c r="CQ183" s="720" t="s">
        <v>29</v>
      </c>
      <c r="CR183" s="102">
        <f t="shared" si="66"/>
        <v>0</v>
      </c>
      <c r="CS183" s="102">
        <f t="shared" si="67"/>
        <v>0</v>
      </c>
      <c r="CT183" s="839" t="s">
        <v>945</v>
      </c>
      <c r="CU183" s="22" t="s">
        <v>45</v>
      </c>
      <c r="CV183" s="524"/>
      <c r="CW183" s="74"/>
      <c r="CX183" s="839"/>
      <c r="CY183" s="840" t="s">
        <v>57</v>
      </c>
      <c r="CZ183" s="839"/>
      <c r="DA183" s="839"/>
      <c r="DB183" s="839"/>
      <c r="DC183" s="1115"/>
      <c r="DD183" s="839"/>
      <c r="DE183" s="1116"/>
      <c r="DF183" s="839"/>
      <c r="DG183" s="1346"/>
      <c r="DH183" s="839"/>
      <c r="DI183" s="76">
        <v>1</v>
      </c>
      <c r="DJ183" s="77"/>
    </row>
    <row r="184" spans="1:114" ht="156.6" outlineLevel="1" x14ac:dyDescent="0.25">
      <c r="A184" s="97" t="s">
        <v>52</v>
      </c>
      <c r="B184" s="391" t="s">
        <v>1594</v>
      </c>
      <c r="C184" s="68" t="s">
        <v>29</v>
      </c>
      <c r="D184" s="69">
        <f t="shared" si="64"/>
        <v>0</v>
      </c>
      <c r="E184" s="69">
        <f t="shared" si="65"/>
        <v>0</v>
      </c>
      <c r="F184" s="268"/>
      <c r="G184" s="393" t="s">
        <v>63</v>
      </c>
      <c r="H184" s="225"/>
      <c r="I184" s="72" t="s">
        <v>42</v>
      </c>
      <c r="J184" s="131"/>
      <c r="K184" s="268" t="s">
        <v>1595</v>
      </c>
      <c r="L184" s="660"/>
      <c r="M184" s="660"/>
      <c r="N184" s="660"/>
      <c r="O184" s="660"/>
      <c r="P184" s="660"/>
      <c r="Q184" s="660"/>
      <c r="R184" s="660"/>
      <c r="S184" s="660"/>
      <c r="T184" s="660"/>
      <c r="U184" s="76">
        <v>1</v>
      </c>
      <c r="V184" s="77"/>
      <c r="CO184" s="521" t="s">
        <v>1258</v>
      </c>
      <c r="CP184" s="1118" t="s">
        <v>1520</v>
      </c>
      <c r="CQ184" s="720" t="s">
        <v>29</v>
      </c>
      <c r="CR184" s="102">
        <f t="shared" si="66"/>
        <v>0</v>
      </c>
      <c r="CS184" s="102">
        <f t="shared" si="67"/>
        <v>0</v>
      </c>
      <c r="CT184" s="103"/>
      <c r="CU184" s="23" t="s">
        <v>45</v>
      </c>
      <c r="CV184" s="74"/>
      <c r="CW184" s="103"/>
      <c r="CX184" s="110" t="s">
        <v>13</v>
      </c>
      <c r="CY184" s="23" t="s">
        <v>1521</v>
      </c>
      <c r="CZ184" s="22"/>
      <c r="DA184" s="22"/>
      <c r="DC184" s="22"/>
      <c r="DD184" s="36"/>
      <c r="DE184" s="22"/>
      <c r="DF184" s="188"/>
      <c r="DG184" s="22"/>
      <c r="DH184" s="1345"/>
      <c r="DI184" s="76">
        <v>1</v>
      </c>
      <c r="DJ184" s="77"/>
    </row>
    <row r="185" spans="1:114" ht="233.4" customHeight="1" outlineLevel="1" thickBot="1" x14ac:dyDescent="0.35">
      <c r="A185" s="97" t="s">
        <v>52</v>
      </c>
      <c r="B185" s="98" t="s">
        <v>1364</v>
      </c>
      <c r="C185" s="102" t="s">
        <v>29</v>
      </c>
      <c r="D185" s="69">
        <f t="shared" si="64"/>
        <v>0</v>
      </c>
      <c r="E185" s="69">
        <f t="shared" si="65"/>
        <v>0</v>
      </c>
      <c r="F185" s="99"/>
      <c r="G185" s="22" t="s">
        <v>68</v>
      </c>
      <c r="H185" s="74"/>
      <c r="I185" s="72" t="s">
        <v>42</v>
      </c>
      <c r="J185" s="99"/>
      <c r="K185" s="131" t="s">
        <v>2232</v>
      </c>
      <c r="L185" s="403"/>
      <c r="M185" s="403"/>
      <c r="N185" s="403"/>
      <c r="O185" s="403"/>
      <c r="P185" s="403"/>
      <c r="Q185" s="403"/>
      <c r="R185" s="403"/>
      <c r="S185" s="403"/>
      <c r="T185" s="403"/>
      <c r="U185" s="100">
        <v>1</v>
      </c>
      <c r="V185" s="99"/>
      <c r="CO185" s="521" t="s">
        <v>1258</v>
      </c>
      <c r="CP185" s="138" t="s">
        <v>1526</v>
      </c>
      <c r="CQ185" s="720" t="s">
        <v>29</v>
      </c>
      <c r="CR185" s="102">
        <f t="shared" si="66"/>
        <v>0</v>
      </c>
      <c r="CS185" s="102">
        <f t="shared" si="67"/>
        <v>0</v>
      </c>
      <c r="CT185" s="257"/>
      <c r="CU185" s="23" t="s">
        <v>45</v>
      </c>
      <c r="CV185" s="257"/>
      <c r="CW185" s="257"/>
      <c r="CX185" s="257"/>
      <c r="CY185" s="131" t="s">
        <v>1527</v>
      </c>
      <c r="CZ185" s="74"/>
      <c r="DA185" s="74"/>
      <c r="DB185" s="74"/>
      <c r="DC185" s="74"/>
      <c r="DD185" s="255"/>
      <c r="DE185" s="74"/>
      <c r="DF185" s="74"/>
      <c r="DG185" s="588"/>
      <c r="DH185" s="74"/>
      <c r="DI185" s="76">
        <v>1</v>
      </c>
      <c r="DJ185" s="77"/>
    </row>
    <row r="186" spans="1:114" ht="201.6" customHeight="1" outlineLevel="1" thickTop="1" thickBot="1" x14ac:dyDescent="0.35">
      <c r="A186" s="97" t="s">
        <v>52</v>
      </c>
      <c r="B186" s="114" t="s">
        <v>1370</v>
      </c>
      <c r="C186" s="102" t="s">
        <v>29</v>
      </c>
      <c r="D186" s="69">
        <f t="shared" si="64"/>
        <v>0</v>
      </c>
      <c r="E186" s="69">
        <f t="shared" si="65"/>
        <v>0</v>
      </c>
      <c r="F186" s="82"/>
      <c r="G186" s="22" t="s">
        <v>182</v>
      </c>
      <c r="H186" s="70"/>
      <c r="I186" s="70"/>
      <c r="J186" s="73"/>
      <c r="K186" s="23" t="s">
        <v>1371</v>
      </c>
      <c r="L186" s="302"/>
      <c r="M186" s="302"/>
      <c r="N186" s="302"/>
      <c r="O186" s="302"/>
      <c r="P186" s="302"/>
      <c r="Q186" s="302"/>
      <c r="R186" s="302"/>
      <c r="S186" s="302"/>
      <c r="T186" s="302"/>
      <c r="U186" s="76">
        <v>1</v>
      </c>
      <c r="V186" s="77"/>
      <c r="CO186" s="521" t="s">
        <v>1258</v>
      </c>
      <c r="CP186" s="525" t="s">
        <v>1532</v>
      </c>
      <c r="CQ186" s="720" t="s">
        <v>29</v>
      </c>
      <c r="CR186" s="102">
        <f t="shared" si="66"/>
        <v>2</v>
      </c>
      <c r="CS186" s="102">
        <f t="shared" si="67"/>
        <v>3</v>
      </c>
      <c r="CT186" s="103"/>
      <c r="CU186" s="23" t="s">
        <v>45</v>
      </c>
      <c r="CV186" s="1332" t="s">
        <v>2233</v>
      </c>
      <c r="CW186" s="103"/>
      <c r="CX186" s="73"/>
      <c r="CY186" s="23" t="s">
        <v>1004</v>
      </c>
      <c r="CZ186" s="103"/>
      <c r="DA186" s="103"/>
      <c r="DB186" s="103"/>
      <c r="DC186" s="184">
        <v>2</v>
      </c>
      <c r="DD186" s="86">
        <v>1</v>
      </c>
      <c r="DE186" s="512"/>
      <c r="DF186" s="103"/>
      <c r="DG186" s="1120"/>
      <c r="DH186" s="980"/>
      <c r="DI186" s="76">
        <v>1</v>
      </c>
      <c r="DJ186" s="77"/>
    </row>
    <row r="187" spans="1:114" ht="209.4" customHeight="1" outlineLevel="1" thickTop="1" thickBot="1" x14ac:dyDescent="0.35">
      <c r="A187" s="97" t="s">
        <v>52</v>
      </c>
      <c r="B187" s="80" t="s">
        <v>1375</v>
      </c>
      <c r="C187" s="102" t="s">
        <v>29</v>
      </c>
      <c r="D187" s="69">
        <f t="shared" si="64"/>
        <v>0</v>
      </c>
      <c r="E187" s="69">
        <f t="shared" si="65"/>
        <v>0</v>
      </c>
      <c r="F187" s="103"/>
      <c r="G187" s="22" t="s">
        <v>45</v>
      </c>
      <c r="H187" s="748"/>
      <c r="I187" s="748"/>
      <c r="J187" s="73"/>
      <c r="K187" s="23"/>
      <c r="L187" s="155"/>
      <c r="M187" s="155"/>
      <c r="N187" s="155"/>
      <c r="O187" s="155"/>
      <c r="P187" s="155"/>
      <c r="Q187" s="155"/>
      <c r="R187" s="155"/>
      <c r="S187" s="155"/>
      <c r="T187" s="155"/>
      <c r="U187" s="76">
        <v>1</v>
      </c>
      <c r="V187" s="77"/>
      <c r="CO187" s="521" t="s">
        <v>1258</v>
      </c>
      <c r="CP187" s="117" t="s">
        <v>1536</v>
      </c>
      <c r="CQ187" s="720" t="s">
        <v>29</v>
      </c>
      <c r="CR187" s="102">
        <f t="shared" si="66"/>
        <v>0</v>
      </c>
      <c r="CS187" s="102">
        <f t="shared" si="67"/>
        <v>1</v>
      </c>
      <c r="CT187" s="103"/>
      <c r="CU187" s="23" t="s">
        <v>45</v>
      </c>
      <c r="CV187" s="82"/>
      <c r="CW187" s="512"/>
      <c r="CX187" s="82"/>
      <c r="CY187" s="23" t="s">
        <v>1537</v>
      </c>
      <c r="CZ187" s="23"/>
      <c r="DA187" s="23"/>
      <c r="DB187" s="23"/>
      <c r="DC187" s="23"/>
      <c r="DD187" s="86">
        <v>1</v>
      </c>
      <c r="DE187" s="238"/>
      <c r="DF187" s="566"/>
      <c r="DG187" s="23"/>
      <c r="DH187" s="1123"/>
      <c r="DI187" s="76">
        <v>1</v>
      </c>
      <c r="DJ187" s="77"/>
    </row>
    <row r="188" spans="1:114" ht="212.4" customHeight="1" outlineLevel="1" thickTop="1" x14ac:dyDescent="0.25">
      <c r="A188" s="97" t="s">
        <v>52</v>
      </c>
      <c r="B188" s="114" t="s">
        <v>1378</v>
      </c>
      <c r="C188" s="102" t="s">
        <v>29</v>
      </c>
      <c r="D188" s="69">
        <f t="shared" si="64"/>
        <v>0</v>
      </c>
      <c r="E188" s="69">
        <f t="shared" si="65"/>
        <v>0</v>
      </c>
      <c r="F188" s="73"/>
      <c r="G188" s="22" t="s">
        <v>45</v>
      </c>
      <c r="H188" s="104"/>
      <c r="I188" s="118"/>
      <c r="J188" s="172"/>
      <c r="K188" s="172" t="s">
        <v>1379</v>
      </c>
      <c r="L188" s="155"/>
      <c r="M188" s="155"/>
      <c r="N188" s="155"/>
      <c r="O188" s="155"/>
      <c r="P188" s="155"/>
      <c r="Q188" s="155"/>
      <c r="R188" s="155"/>
      <c r="S188" s="155"/>
      <c r="T188" s="155"/>
      <c r="U188" s="76">
        <v>1</v>
      </c>
      <c r="V188" s="77"/>
      <c r="CO188" s="521" t="s">
        <v>1258</v>
      </c>
      <c r="CP188" s="117" t="s">
        <v>1580</v>
      </c>
      <c r="CQ188" s="720" t="s">
        <v>29</v>
      </c>
      <c r="CR188" s="102">
        <f t="shared" si="66"/>
        <v>0</v>
      </c>
      <c r="CS188" s="102">
        <f t="shared" si="67"/>
        <v>0</v>
      </c>
      <c r="CT188" s="103"/>
      <c r="CU188" s="23" t="s">
        <v>45</v>
      </c>
      <c r="CV188" s="103"/>
      <c r="CW188" s="74"/>
      <c r="CX188" s="82"/>
      <c r="CY188" s="23" t="s">
        <v>1581</v>
      </c>
      <c r="CZ188" s="23"/>
      <c r="DA188" s="23"/>
      <c r="DB188" s="23"/>
      <c r="DC188" s="23"/>
      <c r="DD188" s="23"/>
      <c r="DE188" s="23"/>
      <c r="DF188" s="23"/>
      <c r="DG188" s="23"/>
      <c r="DH188" s="23"/>
      <c r="DI188" s="76">
        <v>1</v>
      </c>
      <c r="DJ188" s="77"/>
    </row>
    <row r="189" spans="1:114" ht="191.4" customHeight="1" outlineLevel="1" x14ac:dyDescent="0.3">
      <c r="A189" s="97" t="s">
        <v>52</v>
      </c>
      <c r="B189" s="387" t="s">
        <v>1604</v>
      </c>
      <c r="C189" s="102" t="s">
        <v>29</v>
      </c>
      <c r="D189" s="69">
        <f t="shared" si="64"/>
        <v>0</v>
      </c>
      <c r="E189" s="69">
        <f t="shared" si="65"/>
        <v>0</v>
      </c>
      <c r="F189" s="82"/>
      <c r="G189" s="22" t="s">
        <v>63</v>
      </c>
      <c r="H189" s="22"/>
      <c r="I189" s="22"/>
      <c r="J189" s="23"/>
      <c r="K189" s="22"/>
      <c r="L189" s="155"/>
      <c r="M189" s="155"/>
      <c r="N189" s="155"/>
      <c r="O189" s="155"/>
      <c r="P189" s="155"/>
      <c r="Q189" s="155"/>
      <c r="R189" s="155"/>
      <c r="S189" s="155"/>
      <c r="T189" s="155"/>
      <c r="U189" s="76">
        <v>1</v>
      </c>
      <c r="V189" s="77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</row>
    <row r="190" spans="1:114" ht="189" customHeight="1" outlineLevel="1" x14ac:dyDescent="0.3">
      <c r="A190" s="97" t="s">
        <v>52</v>
      </c>
      <c r="B190" s="387" t="s">
        <v>2234</v>
      </c>
      <c r="C190" s="102" t="s">
        <v>29</v>
      </c>
      <c r="D190" s="69">
        <f t="shared" si="64"/>
        <v>0</v>
      </c>
      <c r="E190" s="69">
        <f t="shared" si="65"/>
        <v>0</v>
      </c>
      <c r="F190" s="82"/>
      <c r="G190" s="22" t="s">
        <v>63</v>
      </c>
      <c r="H190" s="105"/>
      <c r="I190" s="72" t="s">
        <v>42</v>
      </c>
      <c r="J190" s="187"/>
      <c r="K190" s="23" t="s">
        <v>852</v>
      </c>
      <c r="L190" s="302"/>
      <c r="M190" s="302"/>
      <c r="N190" s="302"/>
      <c r="O190" s="302"/>
      <c r="P190" s="302"/>
      <c r="Q190" s="302"/>
      <c r="R190" s="302"/>
      <c r="S190" s="302"/>
      <c r="T190" s="302"/>
      <c r="U190" s="76">
        <v>1</v>
      </c>
      <c r="V190" s="77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</row>
    <row r="191" spans="1:114" ht="189" customHeight="1" outlineLevel="1" x14ac:dyDescent="0.3">
      <c r="A191" s="97" t="s">
        <v>52</v>
      </c>
      <c r="B191" s="117" t="s">
        <v>1611</v>
      </c>
      <c r="C191" s="68" t="s">
        <v>29</v>
      </c>
      <c r="D191" s="69">
        <f t="shared" si="64"/>
        <v>0</v>
      </c>
      <c r="E191" s="69">
        <f t="shared" si="65"/>
        <v>0</v>
      </c>
      <c r="F191" s="70"/>
      <c r="G191" s="22" t="s">
        <v>182</v>
      </c>
      <c r="H191" s="70"/>
      <c r="I191" s="72" t="s">
        <v>42</v>
      </c>
      <c r="J191" s="73"/>
      <c r="K191" s="23" t="s">
        <v>461</v>
      </c>
      <c r="L191" s="155"/>
      <c r="M191" s="155"/>
      <c r="N191" s="155"/>
      <c r="O191" s="155"/>
      <c r="P191" s="155"/>
      <c r="Q191" s="155"/>
      <c r="R191" s="155"/>
      <c r="S191" s="155"/>
      <c r="T191" s="155"/>
      <c r="U191" s="76">
        <v>1</v>
      </c>
      <c r="V191" s="25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</row>
    <row r="192" spans="1:114" outlineLevel="1" x14ac:dyDescent="0.3"/>
    <row r="193" outlineLevel="1" x14ac:dyDescent="0.3"/>
    <row r="194" outlineLevel="1" x14ac:dyDescent="0.3"/>
    <row r="195" outlineLevel="1" x14ac:dyDescent="0.3"/>
    <row r="196" outlineLevel="1" x14ac:dyDescent="0.3"/>
    <row r="197" outlineLevel="1" x14ac:dyDescent="0.3"/>
    <row r="198" outlineLevel="1" x14ac:dyDescent="0.3"/>
    <row r="199" outlineLevel="1" x14ac:dyDescent="0.3"/>
    <row r="200" outlineLevel="1" x14ac:dyDescent="0.3"/>
    <row r="201" outlineLevel="1" x14ac:dyDescent="0.3"/>
    <row r="202" outlineLevel="1" x14ac:dyDescent="0.3"/>
    <row r="203" outlineLevel="1" x14ac:dyDescent="0.3"/>
    <row r="204" outlineLevel="1" x14ac:dyDescent="0.3"/>
    <row r="205" outlineLevel="1" x14ac:dyDescent="0.3"/>
    <row r="206" outlineLevel="1" x14ac:dyDescent="0.3"/>
    <row r="207" outlineLevel="1" x14ac:dyDescent="0.3"/>
    <row r="208" outlineLevel="1" x14ac:dyDescent="0.3"/>
    <row r="209" outlineLevel="1" x14ac:dyDescent="0.3"/>
    <row r="210" outlineLevel="1" x14ac:dyDescent="0.3"/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CT158:CY158"/>
    <mergeCell ref="CT8:CY8"/>
    <mergeCell ref="CT9:CY9"/>
    <mergeCell ref="CT126:CY126"/>
    <mergeCell ref="CT127:CY127"/>
    <mergeCell ref="CT157:CY157"/>
    <mergeCell ref="CT50:CY50"/>
    <mergeCell ref="H182:K182"/>
    <mergeCell ref="F164:K164"/>
    <mergeCell ref="AC101:AH101"/>
    <mergeCell ref="F165:K165"/>
    <mergeCell ref="BW158:CB158"/>
    <mergeCell ref="BW93:CB93"/>
    <mergeCell ref="CP2:CP4"/>
    <mergeCell ref="F11:K11"/>
    <mergeCell ref="BD2:BD4"/>
    <mergeCell ref="BP2:BP4"/>
    <mergeCell ref="BS2:BS4"/>
    <mergeCell ref="CA2:CA4"/>
    <mergeCell ref="E4:F4"/>
    <mergeCell ref="X44:AS44"/>
    <mergeCell ref="AZ57:BE57"/>
    <mergeCell ref="AZ75:BE75"/>
    <mergeCell ref="AC9:AH9"/>
    <mergeCell ref="AU19:BP19"/>
    <mergeCell ref="AZ10:BE10"/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3:D3"/>
    <mergeCell ref="C4:D4"/>
    <mergeCell ref="CM2:CM4"/>
  </mergeCells>
  <conditionalFormatting sqref="D6:D7">
    <cfRule type="cellIs" dxfId="993" priority="71" operator="lessThan">
      <formula>10.5</formula>
    </cfRule>
    <cfRule type="cellIs" dxfId="992" priority="72" operator="greaterThan">
      <formula>10</formula>
    </cfRule>
  </conditionalFormatting>
  <conditionalFormatting sqref="D39:D40">
    <cfRule type="cellIs" dxfId="991" priority="27" operator="lessThan">
      <formula>10.5</formula>
    </cfRule>
    <cfRule type="cellIs" dxfId="990" priority="28" operator="greaterThan">
      <formula>10</formula>
    </cfRule>
  </conditionalFormatting>
  <conditionalFormatting sqref="D66:D67">
    <cfRule type="cellIs" dxfId="989" priority="53" operator="lessThan">
      <formula>10.5</formula>
    </cfRule>
    <cfRule type="cellIs" dxfId="988" priority="54" operator="greaterThan">
      <formula>10</formula>
    </cfRule>
  </conditionalFormatting>
  <conditionalFormatting sqref="D90:D91">
    <cfRule type="cellIs" dxfId="987" priority="43" operator="lessThan">
      <formula>10.5</formula>
    </cfRule>
    <cfRule type="cellIs" dxfId="986" priority="44" operator="greaterThan">
      <formula>10</formula>
    </cfRule>
  </conditionalFormatting>
  <conditionalFormatting sqref="D124:D125">
    <cfRule type="cellIs" dxfId="985" priority="29" operator="lessThan">
      <formula>10.5</formula>
    </cfRule>
    <cfRule type="cellIs" dxfId="984" priority="30" operator="greaterThan">
      <formula>10</formula>
    </cfRule>
  </conditionalFormatting>
  <conditionalFormatting sqref="D155:D156">
    <cfRule type="cellIs" dxfId="983" priority="17" operator="lessThan">
      <formula>10.5</formula>
    </cfRule>
    <cfRule type="cellIs" dxfId="982" priority="18" operator="greaterThan">
      <formula>10</formula>
    </cfRule>
  </conditionalFormatting>
  <conditionalFormatting sqref="D180:D181">
    <cfRule type="cellIs" dxfId="981" priority="13" operator="lessThan">
      <formula>10.5</formula>
    </cfRule>
    <cfRule type="cellIs" dxfId="980" priority="14" operator="greaterThan">
      <formula>10</formula>
    </cfRule>
  </conditionalFormatting>
  <conditionalFormatting sqref="AA6:AA7">
    <cfRule type="cellIs" dxfId="979" priority="69" operator="lessThan">
      <formula>10.5</formula>
    </cfRule>
    <cfRule type="cellIs" dxfId="978" priority="70" operator="greaterThan">
      <formula>10</formula>
    </cfRule>
  </conditionalFormatting>
  <conditionalFormatting sqref="AA39:AA40">
    <cfRule type="cellIs" dxfId="977" priority="61" operator="lessThan">
      <formula>10.5</formula>
    </cfRule>
    <cfRule type="cellIs" dxfId="976" priority="62" operator="greaterThan">
      <formula>10</formula>
    </cfRule>
  </conditionalFormatting>
  <conditionalFormatting sqref="AA66:AA67">
    <cfRule type="cellIs" dxfId="975" priority="51" operator="lessThan">
      <formula>10.5</formula>
    </cfRule>
    <cfRule type="cellIs" dxfId="974" priority="52" operator="greaterThan">
      <formula>10</formula>
    </cfRule>
  </conditionalFormatting>
  <conditionalFormatting sqref="AA90:AA91">
    <cfRule type="cellIs" dxfId="973" priority="41" operator="lessThan">
      <formula>10.5</formula>
    </cfRule>
    <cfRule type="cellIs" dxfId="972" priority="42" operator="greaterThan">
      <formula>10</formula>
    </cfRule>
  </conditionalFormatting>
  <conditionalFormatting sqref="AA124:AA125">
    <cfRule type="cellIs" dxfId="971" priority="31" operator="lessThan">
      <formula>10.5</formula>
    </cfRule>
    <cfRule type="cellIs" dxfId="970" priority="32" operator="greaterThan">
      <formula>10</formula>
    </cfRule>
  </conditionalFormatting>
  <conditionalFormatting sqref="AA155:AA156">
    <cfRule type="cellIs" dxfId="969" priority="19" operator="lessThan">
      <formula>10.5</formula>
    </cfRule>
    <cfRule type="cellIs" dxfId="968" priority="20" operator="greaterThan">
      <formula>10</formula>
    </cfRule>
  </conditionalFormatting>
  <conditionalFormatting sqref="AA180:AA181">
    <cfRule type="cellIs" dxfId="967" priority="7" operator="lessThan">
      <formula>10.5</formula>
    </cfRule>
    <cfRule type="cellIs" dxfId="966" priority="8" operator="greaterThan">
      <formula>10</formula>
    </cfRule>
  </conditionalFormatting>
  <conditionalFormatting sqref="AX6:AX7">
    <cfRule type="cellIs" dxfId="965" priority="67" operator="lessThan">
      <formula>10.5</formula>
    </cfRule>
    <cfRule type="cellIs" dxfId="964" priority="68" operator="greaterThan">
      <formula>10</formula>
    </cfRule>
  </conditionalFormatting>
  <conditionalFormatting sqref="AX39:AX40">
    <cfRule type="cellIs" dxfId="963" priority="59" operator="lessThan">
      <formula>10.5</formula>
    </cfRule>
    <cfRule type="cellIs" dxfId="962" priority="60" operator="greaterThan">
      <formula>10</formula>
    </cfRule>
  </conditionalFormatting>
  <conditionalFormatting sqref="AX66:AX67">
    <cfRule type="cellIs" dxfId="961" priority="49" operator="lessThan">
      <formula>10.5</formula>
    </cfRule>
    <cfRule type="cellIs" dxfId="960" priority="50" operator="greaterThan">
      <formula>10</formula>
    </cfRule>
  </conditionalFormatting>
  <conditionalFormatting sqref="AX90:AX91">
    <cfRule type="cellIs" dxfId="959" priority="39" operator="lessThan">
      <formula>10.5</formula>
    </cfRule>
    <cfRule type="cellIs" dxfId="958" priority="40" operator="greaterThan">
      <formula>10</formula>
    </cfRule>
  </conditionalFormatting>
  <conditionalFormatting sqref="AX124:AX125">
    <cfRule type="cellIs" dxfId="957" priority="25" operator="lessThan">
      <formula>10.5</formula>
    </cfRule>
    <cfRule type="cellIs" dxfId="956" priority="26" operator="greaterThan">
      <formula>10</formula>
    </cfRule>
  </conditionalFormatting>
  <conditionalFormatting sqref="AX155:AX156">
    <cfRule type="cellIs" dxfId="955" priority="15" operator="lessThan">
      <formula>10.5</formula>
    </cfRule>
    <cfRule type="cellIs" dxfId="954" priority="16" operator="greaterThan">
      <formula>10</formula>
    </cfRule>
  </conditionalFormatting>
  <conditionalFormatting sqref="AX180:AX181">
    <cfRule type="cellIs" dxfId="953" priority="5" operator="lessThan">
      <formula>10.5</formula>
    </cfRule>
    <cfRule type="cellIs" dxfId="952" priority="6" operator="greaterThan">
      <formula>10</formula>
    </cfRule>
  </conditionalFormatting>
  <conditionalFormatting sqref="BU6:BU7">
    <cfRule type="cellIs" dxfId="951" priority="65" operator="lessThan">
      <formula>10.5</formula>
    </cfRule>
    <cfRule type="cellIs" dxfId="950" priority="66" operator="greaterThan">
      <formula>10</formula>
    </cfRule>
  </conditionalFormatting>
  <conditionalFormatting sqref="BU39:BU40">
    <cfRule type="cellIs" dxfId="949" priority="57" operator="lessThan">
      <formula>10.5</formula>
    </cfRule>
    <cfRule type="cellIs" dxfId="948" priority="58" operator="greaterThan">
      <formula>10</formula>
    </cfRule>
  </conditionalFormatting>
  <conditionalFormatting sqref="BU66:BU67">
    <cfRule type="cellIs" dxfId="947" priority="47" operator="lessThan">
      <formula>10.5</formula>
    </cfRule>
    <cfRule type="cellIs" dxfId="946" priority="48" operator="greaterThan">
      <formula>10</formula>
    </cfRule>
  </conditionalFormatting>
  <conditionalFormatting sqref="BU90:BU91">
    <cfRule type="cellIs" dxfId="945" priority="37" operator="lessThan">
      <formula>10.5</formula>
    </cfRule>
    <cfRule type="cellIs" dxfId="944" priority="38" operator="greaterThan">
      <formula>10</formula>
    </cfRule>
  </conditionalFormatting>
  <conditionalFormatting sqref="BU124:BU125">
    <cfRule type="cellIs" dxfId="943" priority="9" operator="lessThan">
      <formula>10.5</formula>
    </cfRule>
    <cfRule type="cellIs" dxfId="942" priority="10" operator="greaterThan">
      <formula>10</formula>
    </cfRule>
  </conditionalFormatting>
  <conditionalFormatting sqref="BU155:BU156">
    <cfRule type="cellIs" dxfId="941" priority="21" operator="lessThan">
      <formula>10.5</formula>
    </cfRule>
    <cfRule type="cellIs" dxfId="940" priority="22" operator="greaterThan">
      <formula>10</formula>
    </cfRule>
  </conditionalFormatting>
  <conditionalFormatting sqref="BU180:BU181">
    <cfRule type="cellIs" dxfId="939" priority="1" operator="lessThan">
      <formula>10.5</formula>
    </cfRule>
    <cfRule type="cellIs" dxfId="938" priority="2" operator="greaterThan">
      <formula>10</formula>
    </cfRule>
  </conditionalFormatting>
  <conditionalFormatting sqref="CR6:CR7">
    <cfRule type="cellIs" dxfId="937" priority="63" operator="lessThan">
      <formula>10.5</formula>
    </cfRule>
    <cfRule type="cellIs" dxfId="936" priority="64" operator="greaterThan">
      <formula>10</formula>
    </cfRule>
  </conditionalFormatting>
  <conditionalFormatting sqref="CR39:CR40">
    <cfRule type="cellIs" dxfId="935" priority="55" operator="lessThan">
      <formula>10.5</formula>
    </cfRule>
    <cfRule type="cellIs" dxfId="934" priority="56" operator="greaterThan">
      <formula>10</formula>
    </cfRule>
  </conditionalFormatting>
  <conditionalFormatting sqref="CR66:CR67">
    <cfRule type="cellIs" dxfId="933" priority="45" operator="lessThan">
      <formula>10.5</formula>
    </cfRule>
    <cfRule type="cellIs" dxfId="932" priority="46" operator="greaterThan">
      <formula>10</formula>
    </cfRule>
  </conditionalFormatting>
  <conditionalFormatting sqref="CR90:CR91">
    <cfRule type="cellIs" dxfId="931" priority="35" operator="lessThan">
      <formula>10.5</formula>
    </cfRule>
    <cfRule type="cellIs" dxfId="930" priority="36" operator="greaterThan">
      <formula>10</formula>
    </cfRule>
  </conditionalFormatting>
  <conditionalFormatting sqref="CR124:CR125">
    <cfRule type="cellIs" dxfId="929" priority="33" operator="lessThan">
      <formula>10.5</formula>
    </cfRule>
    <cfRule type="cellIs" dxfId="928" priority="34" operator="greaterThan">
      <formula>10</formula>
    </cfRule>
  </conditionalFormatting>
  <conditionalFormatting sqref="CR155:CR156">
    <cfRule type="cellIs" dxfId="927" priority="23" operator="lessThan">
      <formula>10.5</formula>
    </cfRule>
    <cfRule type="cellIs" dxfId="926" priority="24" operator="greaterThan">
      <formula>10</formula>
    </cfRule>
  </conditionalFormatting>
  <conditionalFormatting sqref="CR180:CR181">
    <cfRule type="cellIs" dxfId="925" priority="3" operator="lessThan">
      <formula>10.5</formula>
    </cfRule>
    <cfRule type="cellIs" dxfId="924" priority="4" operator="greaterThan">
      <formula>10</formula>
    </cfRule>
  </conditionalFormatting>
  <hyperlinks>
    <hyperlink ref="C3:D3" location="co_2_lundi_b1" display="co_2_lundi_b1" xr:uid="{9A560B61-A45C-41B3-A7BA-9EE6673536C6}"/>
    <hyperlink ref="C4:D4" location="co_3_lundi_B1" display="co_3_lundi_B1" xr:uid="{88C857DA-B8EC-4016-92D1-03522A819778}"/>
    <hyperlink ref="E2:F2" location="co_4_lundi_b1" display="co_4_lundi_b1" xr:uid="{1015299A-1EE3-4C2E-8758-15B173FB0EC0}"/>
    <hyperlink ref="F3" location="co_5_lundi_B1" display="co_5_lundi_B1" xr:uid="{9CA5C73D-2402-4434-A084-CC0F76C36C70}"/>
    <hyperlink ref="E4:F4" location="co_6_lundç_B1" display="co_6_lundç_B1" xr:uid="{E682BD40-3A64-4D7E-A595-A1623A38F003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0" name="Button 17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1" name="Button 18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1E0BA-7A0C-4374-8C44-E9F536E2CA31}">
  <sheetPr codeName="Feuil12">
    <pageSetUpPr fitToPage="1"/>
  </sheetPr>
  <dimension ref="A1:DP436"/>
  <sheetViews>
    <sheetView zoomScale="60" zoomScaleNormal="60" workbookViewId="0">
      <pane ySplit="5" topLeftCell="A46" activePane="bottomLeft" state="frozenSplit"/>
      <selection activeCell="Y75" sqref="Y75"/>
      <selection pane="bottomLeft" activeCell="Y75" sqref="Y75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19.88671875" style="26" bestFit="1" customWidth="1"/>
    <col min="25" max="25" width="77.6640625" style="517" customWidth="1"/>
    <col min="26" max="26" width="6.6640625" style="288" customWidth="1" outlineLevel="1"/>
    <col min="27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9.8867187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9.8867187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2.332031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17.44140625" style="208" bestFit="1" customWidth="1"/>
    <col min="94" max="94" width="74" style="62" customWidth="1"/>
    <col min="95" max="95" width="6.664062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33203125" style="36" customWidth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1756" t="s">
        <v>0</v>
      </c>
      <c r="B1" s="1756"/>
      <c r="C1" s="1756"/>
      <c r="D1" s="1756"/>
      <c r="E1" s="1756"/>
      <c r="F1" s="1756"/>
      <c r="G1" s="1756"/>
      <c r="H1" s="1756"/>
      <c r="I1" s="1756"/>
      <c r="J1" s="1756"/>
      <c r="K1" s="1756"/>
      <c r="L1" s="1756"/>
      <c r="M1" s="1756"/>
      <c r="N1" s="1756"/>
      <c r="O1" s="1756"/>
      <c r="P1" s="1756"/>
      <c r="Q1" s="1756"/>
      <c r="R1" s="1756"/>
      <c r="S1" s="1756"/>
      <c r="T1" s="1756"/>
      <c r="U1" s="1756"/>
      <c r="V1" s="1756"/>
      <c r="W1" s="1756"/>
      <c r="X1" s="1756"/>
      <c r="Y1" s="1756"/>
      <c r="Z1" s="1756"/>
      <c r="AA1" s="1756"/>
      <c r="AB1" s="1756"/>
      <c r="AC1" s="1756"/>
      <c r="AD1" s="1756"/>
      <c r="AE1" s="1756"/>
      <c r="AF1" s="1756"/>
      <c r="AG1" s="1756"/>
      <c r="AH1" s="1756"/>
      <c r="AI1" s="1756"/>
      <c r="AJ1" s="1756"/>
      <c r="AK1" s="1756"/>
      <c r="AL1" s="1756"/>
      <c r="AM1" s="1756"/>
      <c r="AN1" s="1756"/>
      <c r="AO1" s="1756"/>
      <c r="AP1" s="1756"/>
      <c r="AQ1" s="1756"/>
      <c r="AR1" s="1756"/>
      <c r="AS1" s="1756"/>
      <c r="AT1" s="1756"/>
      <c r="AU1" s="1756"/>
      <c r="AV1" s="1756"/>
      <c r="AW1" s="1756"/>
      <c r="AX1" s="1756"/>
      <c r="AY1" s="1756"/>
      <c r="AZ1" s="1756"/>
      <c r="BA1" s="1756"/>
      <c r="BB1" s="1756"/>
      <c r="BC1" s="1756"/>
      <c r="BD1" s="1756"/>
      <c r="BE1" s="1756"/>
      <c r="BF1" s="1756"/>
      <c r="BG1" s="1756"/>
      <c r="BH1" s="1756"/>
      <c r="BI1" s="1756"/>
      <c r="BJ1" s="1756"/>
      <c r="BK1" s="1756"/>
      <c r="BL1" s="1756"/>
      <c r="BM1" s="1756"/>
      <c r="BN1" s="1756"/>
      <c r="BO1" s="1756"/>
      <c r="BP1" s="1756"/>
      <c r="BQ1" s="1756"/>
      <c r="BR1" s="1756"/>
      <c r="BS1" s="1756"/>
      <c r="BT1" s="1756"/>
      <c r="BU1" s="1756"/>
      <c r="BV1" s="1756"/>
      <c r="BW1" s="1756"/>
      <c r="BX1" s="1756"/>
      <c r="BY1" s="1756"/>
      <c r="BZ1" s="1756"/>
      <c r="CA1" s="1756"/>
      <c r="CB1" s="1756"/>
      <c r="CC1" s="1756"/>
      <c r="CD1" s="1756"/>
      <c r="CE1" s="1756"/>
      <c r="CF1" s="1756"/>
      <c r="CG1" s="1756"/>
      <c r="CH1" s="1756"/>
      <c r="CI1" s="1756"/>
      <c r="CJ1" s="1756"/>
      <c r="CK1" s="1756"/>
      <c r="CL1" s="1756"/>
      <c r="CM1" s="1756"/>
      <c r="CN1" s="1756"/>
      <c r="CO1" s="1756"/>
      <c r="CP1" s="1756"/>
      <c r="CQ1" s="1756"/>
      <c r="CR1" s="1756"/>
      <c r="CS1" s="1756"/>
      <c r="CT1" s="1756"/>
      <c r="CU1" s="1756"/>
      <c r="CV1" s="1756"/>
      <c r="CW1" s="1756"/>
      <c r="CX1" s="1756"/>
      <c r="CY1" s="1756"/>
      <c r="CZ1" s="1756"/>
      <c r="DA1" s="1756"/>
      <c r="DB1" s="1756"/>
      <c r="DC1" s="1756"/>
      <c r="DD1" s="1756"/>
      <c r="DE1" s="1756"/>
      <c r="DF1" s="1756"/>
      <c r="DG1" s="1756"/>
      <c r="DH1" s="1756"/>
      <c r="DI1" s="1756"/>
      <c r="DJ1" s="1757"/>
      <c r="DK1" s="1"/>
      <c r="DL1" s="2"/>
    </row>
    <row r="2" spans="1:120" ht="17.399999999999999" x14ac:dyDescent="0.3">
      <c r="A2" s="4"/>
      <c r="B2" s="1770" t="s">
        <v>2235</v>
      </c>
      <c r="C2" s="5"/>
      <c r="D2" s="6"/>
      <c r="E2" s="6"/>
      <c r="F2" s="7"/>
      <c r="G2" s="5"/>
      <c r="H2" s="7"/>
      <c r="I2" s="7"/>
      <c r="J2" s="1742">
        <f>SUMIFS(L11:L106,K11:K106,"Bio-déchets")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762">
        <f>SUM(U:U)</f>
        <v>63</v>
      </c>
      <c r="W2" s="4"/>
      <c r="X2" s="8"/>
      <c r="Y2" s="1770" t="s">
        <v>2236</v>
      </c>
      <c r="Z2" s="5"/>
      <c r="AA2" s="6"/>
      <c r="AB2" s="6"/>
      <c r="AC2" s="7"/>
      <c r="AD2" s="5"/>
      <c r="AE2" s="7"/>
      <c r="AF2" s="7"/>
      <c r="AG2" s="1742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744">
        <f>SUM(AR:AR)</f>
        <v>81</v>
      </c>
      <c r="AT2" s="4"/>
      <c r="AU2" s="4"/>
      <c r="AV2" s="1746" t="s">
        <v>1</v>
      </c>
      <c r="AW2" s="1764" t="str">
        <f>AU6</f>
        <v>Franck</v>
      </c>
      <c r="AX2" s="1765"/>
      <c r="AY2" s="6"/>
      <c r="AZ2" s="7"/>
      <c r="BA2" s="5"/>
      <c r="BB2" s="7"/>
      <c r="BC2" s="7"/>
      <c r="BD2" s="1742">
        <f>SUMIFS(BF9:BF106,BE9:BE106,"Bio-déchets")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744">
        <f>SUM(BO:BO)</f>
        <v>51</v>
      </c>
      <c r="BQ2" s="9"/>
      <c r="BR2" s="4"/>
      <c r="BS2" s="1746" t="s">
        <v>1</v>
      </c>
      <c r="BT2" s="5"/>
      <c r="BU2" s="6"/>
      <c r="BV2" s="6"/>
      <c r="BW2" s="7"/>
      <c r="BX2" s="7"/>
      <c r="BY2" s="7"/>
      <c r="BZ2" s="7"/>
      <c r="CA2" s="1742">
        <f>SUMIFS(CC13:CC92,CB13:CB92,"Bio-déchets")</f>
        <v>7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744">
        <f>SUM(CL:CL)</f>
        <v>56</v>
      </c>
      <c r="CN2" s="4"/>
      <c r="CO2" s="4"/>
      <c r="CP2" s="1811" t="s">
        <v>2237</v>
      </c>
      <c r="CQ2" s="5"/>
      <c r="CR2" s="6"/>
      <c r="CS2" s="6"/>
      <c r="CT2" s="7"/>
      <c r="CU2" s="7"/>
      <c r="CV2" s="7"/>
      <c r="CW2" s="7"/>
      <c r="CX2" s="1742">
        <f>SUMIFS(CZ14:CZ84,CY14:CY84,"Bio-déchets")</f>
        <v>10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744">
        <f>SUM(DI:DI)</f>
        <v>53</v>
      </c>
      <c r="DK2" s="1"/>
      <c r="DL2" s="2"/>
    </row>
    <row r="3" spans="1:120" ht="17.399999999999999" x14ac:dyDescent="0.3">
      <c r="A3" s="4"/>
      <c r="B3" s="1771"/>
      <c r="C3" s="10"/>
      <c r="D3" s="11"/>
      <c r="E3" s="11"/>
      <c r="F3" s="12"/>
      <c r="G3" s="10"/>
      <c r="H3" s="12" t="s">
        <v>3</v>
      </c>
      <c r="I3" s="12"/>
      <c r="J3" s="1743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763">
        <f>SUM(U:U)</f>
        <v>63</v>
      </c>
      <c r="W3" s="4"/>
      <c r="X3" s="8"/>
      <c r="Y3" s="1771"/>
      <c r="Z3" s="10"/>
      <c r="AA3" s="11"/>
      <c r="AB3" s="11"/>
      <c r="AC3" s="12"/>
      <c r="AD3" s="10"/>
      <c r="AE3" s="12" t="s">
        <v>3</v>
      </c>
      <c r="AF3" s="12"/>
      <c r="AG3" s="1743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745">
        <f>SUM(AR:AR)</f>
        <v>81</v>
      </c>
      <c r="AT3" s="4"/>
      <c r="AU3" s="4"/>
      <c r="AV3" s="1747"/>
      <c r="AW3" s="1766">
        <f>AU37</f>
        <v>0</v>
      </c>
      <c r="AX3" s="1767"/>
      <c r="AY3" s="11"/>
      <c r="AZ3" s="12"/>
      <c r="BA3" s="10"/>
      <c r="BB3" s="12" t="s">
        <v>3</v>
      </c>
      <c r="BC3" s="12"/>
      <c r="BD3" s="1743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745">
        <f>SUM(BO:BO)</f>
        <v>51</v>
      </c>
      <c r="BQ3" s="9"/>
      <c r="BR3" s="4"/>
      <c r="BS3" s="1747"/>
      <c r="BT3" s="10"/>
      <c r="BU3" s="11"/>
      <c r="BV3" s="11"/>
      <c r="BW3" s="12"/>
      <c r="BX3" s="12"/>
      <c r="BY3" s="12" t="s">
        <v>3</v>
      </c>
      <c r="BZ3" s="12"/>
      <c r="CA3" s="1743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745">
        <f>SUM(CL:CL)</f>
        <v>56</v>
      </c>
      <c r="CN3" s="4"/>
      <c r="CO3" s="4"/>
      <c r="CP3" s="1771"/>
      <c r="CQ3" s="10"/>
      <c r="CR3" s="11"/>
      <c r="CS3" s="11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745">
        <f>SUM(DI:DI)</f>
        <v>53</v>
      </c>
      <c r="DK3" s="1"/>
      <c r="DL3" s="2"/>
    </row>
    <row r="4" spans="1:120" ht="18" thickBot="1" x14ac:dyDescent="0.35">
      <c r="A4" s="4"/>
      <c r="B4" s="1772"/>
      <c r="C4" s="13"/>
      <c r="D4" s="14"/>
      <c r="E4" s="14"/>
      <c r="F4" s="15"/>
      <c r="G4" s="10"/>
      <c r="H4" s="12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763">
        <f>SUM(U:U)</f>
        <v>63</v>
      </c>
      <c r="W4" s="4"/>
      <c r="X4" s="8"/>
      <c r="Y4" s="1772"/>
      <c r="Z4" s="13"/>
      <c r="AA4" s="11"/>
      <c r="AB4" s="11"/>
      <c r="AC4" s="12"/>
      <c r="AD4" s="10"/>
      <c r="AE4" s="12"/>
      <c r="AF4" s="12"/>
      <c r="AG4" s="1743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745">
        <f>SUM(AR:AR)</f>
        <v>81</v>
      </c>
      <c r="AT4" s="4"/>
      <c r="AU4" s="4"/>
      <c r="AV4" s="1748"/>
      <c r="AW4" s="10"/>
      <c r="AX4" s="11"/>
      <c r="AY4" s="11"/>
      <c r="AZ4" s="12"/>
      <c r="BA4" s="10"/>
      <c r="BB4" s="12"/>
      <c r="BC4" s="12"/>
      <c r="BD4" s="1743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745">
        <f>SUM(BO:BO)</f>
        <v>51</v>
      </c>
      <c r="BQ4" s="9"/>
      <c r="BR4" s="4"/>
      <c r="BS4" s="1748"/>
      <c r="BT4" s="13"/>
      <c r="BU4" s="14"/>
      <c r="BV4" s="11"/>
      <c r="BW4" s="12"/>
      <c r="BX4" s="12"/>
      <c r="BY4" s="12"/>
      <c r="BZ4" s="12"/>
      <c r="CA4" s="1743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745">
        <f>SUM(CL:CL)</f>
        <v>56</v>
      </c>
      <c r="CN4" s="4"/>
      <c r="CO4" s="4"/>
      <c r="CP4" s="1772"/>
      <c r="CQ4" s="10"/>
      <c r="CR4" s="11"/>
      <c r="CS4" s="11"/>
      <c r="CT4" s="12"/>
      <c r="CU4" s="12"/>
      <c r="CV4" s="12"/>
      <c r="CW4" s="12"/>
      <c r="CX4" s="1743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745">
        <f>SUM(DI:DI)</f>
        <v>53</v>
      </c>
      <c r="DK4" s="1"/>
      <c r="DL4" s="2"/>
    </row>
    <row r="5" spans="1:120" s="36" customFormat="1" ht="92.4" x14ac:dyDescent="0.3">
      <c r="A5" s="16" t="s">
        <v>4</v>
      </c>
      <c r="B5" s="17" t="s">
        <v>2238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2239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2240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2241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2242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3" x14ac:dyDescent="0.3">
      <c r="A6" s="38" t="s">
        <v>27</v>
      </c>
      <c r="B6" s="39" t="s">
        <v>28</v>
      </c>
      <c r="C6" s="40" t="s">
        <v>29</v>
      </c>
      <c r="D6" s="41">
        <f>0.5*(L6+M6+N6)+O6+Q6+2*(R6+S6)</f>
        <v>49</v>
      </c>
      <c r="E6" s="42">
        <f>L6*0.5+M6*0.5+N6*0.5+O6+P6+Q6+2*(R6+S6+T6)</f>
        <v>73</v>
      </c>
      <c r="F6" s="43"/>
      <c r="G6" s="39"/>
      <c r="H6" s="43"/>
      <c r="I6" s="43"/>
      <c r="J6" s="43"/>
      <c r="K6" s="43"/>
      <c r="L6" s="44">
        <f>SUMIFS(L8:L113,C8:C113,C6)</f>
        <v>4</v>
      </c>
      <c r="M6" s="44">
        <f>SUMIFS(M8:M113,C8:C113,C6)</f>
        <v>2</v>
      </c>
      <c r="N6" s="44">
        <f>SUMIFS(N8:N113,C8:C113,C6)</f>
        <v>4</v>
      </c>
      <c r="O6" s="44">
        <f>SUMIFS(O8:O113,C8:C113,C6)</f>
        <v>15</v>
      </c>
      <c r="P6" s="44">
        <f>SUMIFS(P8:P113,C8:C113,C6)</f>
        <v>8</v>
      </c>
      <c r="Q6" s="44">
        <f>SUMIFS(Q8:Q113,C8:C113,C6)</f>
        <v>9</v>
      </c>
      <c r="R6" s="44">
        <f>SUMIFS(R8:R113,C8:C113,C6)</f>
        <v>9</v>
      </c>
      <c r="S6" s="44">
        <f>SUMIFS(S8:S113,C8:C113,C6)</f>
        <v>1</v>
      </c>
      <c r="T6" s="44">
        <f>SUMIFS(T8:T113,C8:C113,C6)</f>
        <v>8</v>
      </c>
      <c r="U6" s="45"/>
      <c r="V6" s="46">
        <f>SUM(U8:U34)</f>
        <v>8</v>
      </c>
      <c r="W6" s="47"/>
      <c r="X6" s="38" t="s">
        <v>145</v>
      </c>
      <c r="Y6" s="39" t="s">
        <v>2243</v>
      </c>
      <c r="Z6" s="40" t="s">
        <v>29</v>
      </c>
      <c r="AA6" s="48">
        <f t="shared" ref="AA6:AA17" si="0">0.5*(AI6+AJ6+AK6)+AL6+AN6+2*(AO6+AP6)</f>
        <v>2.5</v>
      </c>
      <c r="AB6" s="49">
        <f t="shared" ref="AB6:AB17" si="1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SUMIFS(AI14:AI36,Z14:Z36,Z6)</f>
        <v>0</v>
      </c>
      <c r="AJ6" s="52">
        <f>SUMIFS(AJ14:AJ36,Z14:Z36,Z6)</f>
        <v>1</v>
      </c>
      <c r="AK6" s="52">
        <f>SUMIFS(AK14:AK36,Z14:Z36,Z6)</f>
        <v>0</v>
      </c>
      <c r="AL6" s="52">
        <f>SUMIFS(AL14:AL36,Z14:Z36,Z6)</f>
        <v>0</v>
      </c>
      <c r="AM6" s="52">
        <f>SUMIFS(AM14:AM36,Z14:Z36,Z6)</f>
        <v>0</v>
      </c>
      <c r="AN6" s="52">
        <f>SUMIFS(AN14:AN36,Z14:Z36,Z6)</f>
        <v>2</v>
      </c>
      <c r="AO6" s="52">
        <f>SUMIFS(AO14:AO36,Z14:Z36,Z6)</f>
        <v>0</v>
      </c>
      <c r="AP6" s="52">
        <f>SUMIFS(AP14:AP36,Z14:Z36,Z6)</f>
        <v>0</v>
      </c>
      <c r="AQ6" s="52">
        <f>SUMIFS(AQ14:AQ36,Z14:Z36,Z6)</f>
        <v>0</v>
      </c>
      <c r="AR6" s="53"/>
      <c r="AS6" s="54">
        <f>SUM(AR8:AR35)</f>
        <v>10</v>
      </c>
      <c r="AT6" s="29"/>
      <c r="AU6" s="38" t="s">
        <v>30</v>
      </c>
      <c r="AV6" s="39" t="s">
        <v>2244</v>
      </c>
      <c r="AW6" s="40" t="s">
        <v>29</v>
      </c>
      <c r="AX6" s="41">
        <f t="shared" ref="AX6:AX11" si="2">0.5*(BF6+BG6+BH6)+BI6+BK6+2*(BL6+BM6)</f>
        <v>8.5</v>
      </c>
      <c r="AY6" s="42">
        <f t="shared" ref="AY6:AY11" si="3">BF6*0.5+BG6*0.5+BH6*0.5+BI6+BJ6+BK6+2*(BL6+BM6+BN6)</f>
        <v>13.5</v>
      </c>
      <c r="AZ6" s="43"/>
      <c r="BA6" s="39"/>
      <c r="BB6" s="43"/>
      <c r="BC6" s="43"/>
      <c r="BD6" s="43"/>
      <c r="BE6" s="43"/>
      <c r="BF6" s="44">
        <f>SUMIFS(BF13:BF36,AW13:AW36,AW6)</f>
        <v>0</v>
      </c>
      <c r="BG6" s="44">
        <f>SUMIFS(BG13:BG36,AW13:AW36,AW6)</f>
        <v>1</v>
      </c>
      <c r="BH6" s="44">
        <f>SUMIFS(BH13:BH36,AW13:AW36,AW6)</f>
        <v>0</v>
      </c>
      <c r="BI6" s="44">
        <f>SUMIFS(BI13:BI36,AW13:AW36,AW6)</f>
        <v>7</v>
      </c>
      <c r="BJ6" s="44">
        <f>SUMIFS(BJ13:BJ36,AW13:AW36,AW6)</f>
        <v>1</v>
      </c>
      <c r="BK6" s="44">
        <f>SUMIFS(BK13:BK36,AW13:AW36,AW6)</f>
        <v>1</v>
      </c>
      <c r="BL6" s="44">
        <f>SUMIFS(BL13:BL36,AW13:AW36,AW6)</f>
        <v>0</v>
      </c>
      <c r="BM6" s="44">
        <f>SUMIFS(BM13:BM36,AW13:AW36,AW6)</f>
        <v>0</v>
      </c>
      <c r="BN6" s="44">
        <f>SUMIFS(BN13:BN36,AW13:AW36,AW6)</f>
        <v>2</v>
      </c>
      <c r="BO6" s="45"/>
      <c r="BP6" s="46">
        <f>SUM(BO8:BO35)</f>
        <v>14</v>
      </c>
      <c r="BQ6" s="57"/>
      <c r="BR6" s="38" t="s">
        <v>2245</v>
      </c>
      <c r="BS6" s="39"/>
      <c r="BT6" s="40" t="s">
        <v>29</v>
      </c>
      <c r="BU6" s="41">
        <f t="shared" ref="BU6:BU7" si="4">0.5*(CC6+CD6+CE6)+CF6+CH6+2*(CI6+CJ6)</f>
        <v>7</v>
      </c>
      <c r="BV6" s="42">
        <f t="shared" ref="BV6:BV7" si="5">CC6*0.5+CD6*0.5+CE6*0.5+CF6+CG6+CH6+2*(CI6+CJ6+CK6)</f>
        <v>7</v>
      </c>
      <c r="BW6" s="43"/>
      <c r="BX6" s="43"/>
      <c r="BY6" s="43"/>
      <c r="BZ6" s="43"/>
      <c r="CA6" s="43"/>
      <c r="CB6" s="43"/>
      <c r="CC6" s="44">
        <f>SUMIFS(CC8:CC35,BT8:BT35,BT6)</f>
        <v>0</v>
      </c>
      <c r="CD6" s="44">
        <f>SUMIFS(CD8:CD35,BT8:BT35,BT6)</f>
        <v>0</v>
      </c>
      <c r="CE6" s="44">
        <f>SUMIFS(CE8:CE35,BT8:BT35,BT6)</f>
        <v>0</v>
      </c>
      <c r="CF6" s="44">
        <f>SUMIFS(CF8:CF35,BT8:BT35,BT6)</f>
        <v>1</v>
      </c>
      <c r="CG6" s="44">
        <f>SUMIFS(CG8:CG35,BT8:BT35,BT6)</f>
        <v>0</v>
      </c>
      <c r="CH6" s="44">
        <f>SUMIFS(CH8:CH35,BT8:BT35,BT6)</f>
        <v>0</v>
      </c>
      <c r="CI6" s="44">
        <f>SUMIFS(CI8:CI35,BT8:BT35,BT6)</f>
        <v>3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SUM(CL8:CL19)</f>
        <v>3</v>
      </c>
      <c r="CN6" s="57"/>
      <c r="CO6" s="38" t="s">
        <v>27</v>
      </c>
      <c r="CP6" s="39" t="s">
        <v>34</v>
      </c>
      <c r="CQ6" s="40" t="s">
        <v>29</v>
      </c>
      <c r="CR6" s="41">
        <f t="shared" ref="CR6:CR7" si="6">0.5*(CZ6+DA6+DB6)+DC6+DE6+2*(DF6+DG6)</f>
        <v>17</v>
      </c>
      <c r="CS6" s="42">
        <f t="shared" ref="CS6:CS7" si="7">CZ6*0.5+DA6*0.5+DB6*0.5+DC6+DD6+DE6+2*(DF6+DG6+DH6)</f>
        <v>19</v>
      </c>
      <c r="CT6" s="43"/>
      <c r="CU6" s="43"/>
      <c r="CV6" s="43"/>
      <c r="CW6" s="43"/>
      <c r="CX6" s="43"/>
      <c r="CY6" s="43"/>
      <c r="CZ6" s="44">
        <f>SUMIFS(CZ14:CZ35,CQ14:CQ35,CQ6)</f>
        <v>8</v>
      </c>
      <c r="DA6" s="44">
        <f>SUMIFS(DA14:DA35,CQ14:CQ35,CQ6)</f>
        <v>0</v>
      </c>
      <c r="DB6" s="44">
        <f>SUMIFS(DB14:DB35,CQ14:CQ35,CQ6)</f>
        <v>0</v>
      </c>
      <c r="DC6" s="44">
        <f>SUMIFS(DC14:DC35,CQ14:CQ35,CQ6)</f>
        <v>5</v>
      </c>
      <c r="DD6" s="44">
        <f>SUMIFS(DD14:DD35,CQ14:CQ35,CQ6)</f>
        <v>0</v>
      </c>
      <c r="DE6" s="44">
        <f>SUMIFS(DE14:DE35,CQ14:CQ35,CQ6)</f>
        <v>0</v>
      </c>
      <c r="DF6" s="44">
        <f>SUMIFS(DF14:DF35,CQ14:CQ35,CQ6)</f>
        <v>0</v>
      </c>
      <c r="DG6" s="44">
        <f>SUMIFS(DG14:DG35,CQ14:CQ35,CQ6)</f>
        <v>4</v>
      </c>
      <c r="DH6" s="44">
        <f>SUMIFS(DH14:DH35,CQ14:CQ35,CQ6)</f>
        <v>1</v>
      </c>
      <c r="DI6" s="45"/>
      <c r="DJ6" s="46">
        <f>SUM(DI14:DI35)</f>
        <v>7</v>
      </c>
      <c r="DK6" s="57"/>
      <c r="DL6" s="32"/>
      <c r="DM6" s="32"/>
      <c r="DN6" s="32"/>
      <c r="DO6" s="32"/>
      <c r="DP6" s="32"/>
    </row>
    <row r="7" spans="1:120" ht="33.6" thickBot="1" x14ac:dyDescent="0.35">
      <c r="A7" s="38" t="s">
        <v>35</v>
      </c>
      <c r="B7" s="39"/>
      <c r="C7" s="40" t="s">
        <v>36</v>
      </c>
      <c r="D7" s="41">
        <f>0.5*(L7+M7+N7)+O7+Q7+2*(R7+S7)</f>
        <v>82.5</v>
      </c>
      <c r="E7" s="42">
        <f>L7*0.5+M7*0.5+N7*0.5+O7+P7+Q7+2*(R7+S7+T7)</f>
        <v>100.5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34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21</v>
      </c>
      <c r="S7" s="44">
        <f>SUMIFS(S8:S113,C8:C113,C7)</f>
        <v>0</v>
      </c>
      <c r="T7" s="44">
        <f>SUMIFS(T8:T113,C8:C113,C7)</f>
        <v>9</v>
      </c>
      <c r="U7" s="45"/>
      <c r="V7" s="46"/>
      <c r="X7" s="38" t="s">
        <v>153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SUMIFS(AI14:AI36,Z14:Z36,Z7)</f>
        <v>0</v>
      </c>
      <c r="AJ7" s="44">
        <f>SUMIFS(AJ14:AJ36,Z14:Z36,Z7)</f>
        <v>0</v>
      </c>
      <c r="AK7" s="44">
        <f>SUMIFS(AK14:AK36,Z14:Z36,Z7)</f>
        <v>0</v>
      </c>
      <c r="AL7" s="60">
        <f>SUMIFS(AL14:AL36,Z14:Z36,Z7)</f>
        <v>0</v>
      </c>
      <c r="AM7" s="60">
        <f>SUMIFS(AM14:AM36,Z14:Z36,Z7)</f>
        <v>0</v>
      </c>
      <c r="AN7" s="44">
        <f>SUMIFS(AN14:AN36,Z14:Z36,Z7)</f>
        <v>0</v>
      </c>
      <c r="AO7" s="44">
        <f>SUMIFS(AO14:AO36,Z14:Z36,Z7)</f>
        <v>0</v>
      </c>
      <c r="AP7" s="44">
        <f>SUMIFS(AP14:AP36,Z14:Z36,Z7)</f>
        <v>0</v>
      </c>
      <c r="AQ7" s="44">
        <f>SUMIFS(AQ14:AQ36,Z14:Z36,Z7)</f>
        <v>0</v>
      </c>
      <c r="AR7" s="45"/>
      <c r="AS7" s="46"/>
      <c r="AU7" s="38" t="s">
        <v>37</v>
      </c>
      <c r="AV7" s="39"/>
      <c r="AW7" s="40" t="s">
        <v>36</v>
      </c>
      <c r="AX7" s="41">
        <f t="shared" si="2"/>
        <v>0</v>
      </c>
      <c r="AY7" s="42">
        <f t="shared" si="3"/>
        <v>0</v>
      </c>
      <c r="AZ7" s="39"/>
      <c r="BA7" s="39"/>
      <c r="BB7" s="39"/>
      <c r="BC7" s="39"/>
      <c r="BD7" s="39"/>
      <c r="BE7" s="39"/>
      <c r="BF7" s="44">
        <f>SUMIFS(BF13:BF36,AW13:AW36,AW7)</f>
        <v>0</v>
      </c>
      <c r="BG7" s="44">
        <f>SUMIFS(BG13:BG36,AW13:AW36,AW7)</f>
        <v>0</v>
      </c>
      <c r="BH7" s="44">
        <f>SUMIFS(BH13:BH36,AW13:AW36,AW7)</f>
        <v>0</v>
      </c>
      <c r="BI7" s="44">
        <f>SUMIFS(BI13:BI36,AW13:AW36,AW7)</f>
        <v>0</v>
      </c>
      <c r="BJ7" s="44">
        <f>SUMIFS(BJ13:BJ36,AW13:AW36,AW7)</f>
        <v>0</v>
      </c>
      <c r="BK7" s="44">
        <f>SUMIFS(BK13:BK36,AW13:AW36,AW7)</f>
        <v>0</v>
      </c>
      <c r="BL7" s="44">
        <f>SUMIFS(BL13:BL36,AW13:AW36,AW7)</f>
        <v>0</v>
      </c>
      <c r="BM7" s="44">
        <f>SUMIFS(BM13:BM36,AW13:AW36,AW7)</f>
        <v>0</v>
      </c>
      <c r="BN7" s="44">
        <f>SUMIFS(BN13:BN36,AW13:AW36,AW7)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4"/>
        <v>0</v>
      </c>
      <c r="BV7" s="42">
        <f t="shared" si="5"/>
        <v>0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0</v>
      </c>
      <c r="CG7" s="44">
        <f>SUMIFS(CG8:CG35,BT8:BT35,BT7)</f>
        <v>0</v>
      </c>
      <c r="CH7" s="44">
        <f>SUMIFS(CH8:CH35,BT8:BT35,BT7)</f>
        <v>0</v>
      </c>
      <c r="CI7" s="44">
        <f>SUMIFS(CI8:CI35,BT8:BT35,BT7)</f>
        <v>0</v>
      </c>
      <c r="CJ7" s="44">
        <f>SUMIFS(CJ8:CJ35,BT8:BT35,BT7)</f>
        <v>0</v>
      </c>
      <c r="CK7" s="44">
        <f>SUMIFS(CK8:CK35,BT8:BT35,BT7)</f>
        <v>0</v>
      </c>
      <c r="CL7" s="45"/>
      <c r="CM7" s="46"/>
      <c r="CN7" s="62"/>
      <c r="CO7" s="38" t="s">
        <v>35</v>
      </c>
      <c r="CP7" s="39"/>
      <c r="CQ7" s="40" t="s">
        <v>36</v>
      </c>
      <c r="CR7" s="41">
        <f t="shared" si="6"/>
        <v>6</v>
      </c>
      <c r="CS7" s="42">
        <f t="shared" si="7"/>
        <v>6</v>
      </c>
      <c r="CT7" s="63"/>
      <c r="CU7" s="63"/>
      <c r="CV7" s="63"/>
      <c r="CW7" s="63"/>
      <c r="CX7" s="63"/>
      <c r="CY7" s="63"/>
      <c r="CZ7" s="44">
        <f>SUMIFS(CZ14:CZ35,CQ14:CQ35,CQ7)</f>
        <v>0</v>
      </c>
      <c r="DA7" s="44">
        <f>SUMIFS(DA14:DA35,CQ14:CQ35,CQ7)</f>
        <v>0</v>
      </c>
      <c r="DB7" s="44">
        <f>SUMIFS(DB14:DB35,CQ14:CQ35,CQ7)</f>
        <v>0</v>
      </c>
      <c r="DC7" s="44">
        <f>SUMIFS(DC14:DC35,CQ14:CQ35,CQ7)</f>
        <v>0</v>
      </c>
      <c r="DD7" s="44">
        <f>SUMIFS(DD14:DD35,CQ14:CQ35,CQ7)</f>
        <v>0</v>
      </c>
      <c r="DE7" s="44">
        <f>SUMIFS(DE14:DE35,CQ14:CQ35,CQ7)</f>
        <v>0</v>
      </c>
      <c r="DF7" s="44">
        <f>SUMIFS(DF14:DF35,CQ14:CQ35,CQ7)</f>
        <v>0</v>
      </c>
      <c r="DG7" s="44">
        <f>SUMIFS(DG14:DG35,CQ14:CQ35,CQ7)</f>
        <v>3</v>
      </c>
      <c r="DH7" s="44">
        <f>SUMIFS(DH14:DH35,CQ14:CQ35,CQ7)</f>
        <v>0</v>
      </c>
      <c r="DI7" s="45"/>
      <c r="DJ7" s="64"/>
      <c r="DM7" s="58"/>
    </row>
    <row r="8" spans="1:120" s="62" customFormat="1" ht="205.95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0"/>
        <v>5</v>
      </c>
      <c r="AB8" s="69">
        <f t="shared" si="1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1636</v>
      </c>
      <c r="AW8" s="68" t="s">
        <v>29</v>
      </c>
      <c r="AX8" s="69">
        <f t="shared" si="2"/>
        <v>0</v>
      </c>
      <c r="AY8" s="69">
        <f t="shared" si="3"/>
        <v>0</v>
      </c>
      <c r="AZ8" s="90"/>
      <c r="BA8" s="113" t="s">
        <v>63</v>
      </c>
      <c r="BB8" s="90"/>
      <c r="BC8" s="92"/>
      <c r="BD8" s="93"/>
      <c r="BE8" s="94" t="s">
        <v>64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>0.5*(CC8+CD8+CE8)+CF8+CH8+2*(CI8+CJ8)</f>
        <v>4</v>
      </c>
      <c r="BV8" s="69">
        <f>CC8*0.5+CD8*0.5+CE8*0.5+CF8+CG8+CH8+2*(CI8+CJ8+CK8)</f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117" t="s">
        <v>1640</v>
      </c>
      <c r="CQ8" s="102" t="s">
        <v>29</v>
      </c>
      <c r="CR8" s="69">
        <f t="shared" ref="CR8:CR14" si="8">0.5*(CZ8+DA8+DB8)+DC8+DE8+2*(DF8+DG8)</f>
        <v>0</v>
      </c>
      <c r="CS8" s="69">
        <f t="shared" ref="CS8:CS14" si="9">CZ8*0.5+DA8*0.5+DB8*0.5+DC8+DD8+DE8+2*(DF8+DG8+DH8)</f>
        <v>0</v>
      </c>
      <c r="CT8" s="82"/>
      <c r="CU8" s="22" t="s">
        <v>68</v>
      </c>
      <c r="CV8" s="118"/>
      <c r="CW8" s="74"/>
      <c r="CX8" s="118"/>
      <c r="CY8" s="23" t="s">
        <v>57</v>
      </c>
      <c r="CZ8" s="73"/>
      <c r="DA8" s="73"/>
      <c r="DB8" s="73"/>
      <c r="DC8" s="73"/>
      <c r="DD8" s="73"/>
      <c r="DE8" s="73"/>
      <c r="DF8" s="73"/>
      <c r="DG8" s="73"/>
      <c r="DH8" s="73"/>
      <c r="DI8" s="142">
        <v>1</v>
      </c>
      <c r="DJ8" s="68"/>
      <c r="DK8" s="108"/>
    </row>
    <row r="9" spans="1:120" ht="239.4" customHeight="1" outlineLevel="1" thickTop="1" thickBot="1" x14ac:dyDescent="0.35">
      <c r="A9" s="97" t="s">
        <v>52</v>
      </c>
      <c r="B9" s="114" t="s">
        <v>2246</v>
      </c>
      <c r="C9" s="102" t="s">
        <v>36</v>
      </c>
      <c r="D9" s="69">
        <f t="shared" ref="D9" si="10">0.5*(L9+M9+N9)+O9+Q9+2*(R9+S9)</f>
        <v>0</v>
      </c>
      <c r="E9" s="69">
        <f t="shared" ref="E9" si="11">L9*0.5+M9*0.5+N9*0.5+O9+P9+Q9+2*(R9+S9+T9)</f>
        <v>0</v>
      </c>
      <c r="F9" s="1928" t="s">
        <v>2247</v>
      </c>
      <c r="G9" s="1929"/>
      <c r="H9" s="1929"/>
      <c r="I9" s="1929"/>
      <c r="J9" s="1929"/>
      <c r="K9" s="1929"/>
      <c r="L9" s="1929"/>
      <c r="M9" s="1929"/>
      <c r="N9" s="1929"/>
      <c r="O9" s="1929"/>
      <c r="P9" s="1929"/>
      <c r="Q9" s="1929"/>
      <c r="R9" s="1929"/>
      <c r="S9" s="1929"/>
      <c r="T9" s="1930"/>
      <c r="U9" s="76">
        <v>1</v>
      </c>
      <c r="V9" s="77"/>
      <c r="W9" s="109"/>
      <c r="X9" s="79" t="s">
        <v>43</v>
      </c>
      <c r="Y9" s="80" t="s">
        <v>60</v>
      </c>
      <c r="Z9" s="81" t="s">
        <v>29</v>
      </c>
      <c r="AA9" s="69">
        <f t="shared" si="0"/>
        <v>0</v>
      </c>
      <c r="AB9" s="69">
        <f t="shared" si="1"/>
        <v>0</v>
      </c>
      <c r="AC9" s="82"/>
      <c r="AD9" s="22" t="s">
        <v>45</v>
      </c>
      <c r="AE9" s="1200" t="s">
        <v>2248</v>
      </c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549" t="s">
        <v>47</v>
      </c>
      <c r="AV9" s="1005" t="s">
        <v>2249</v>
      </c>
      <c r="AW9" s="594" t="s">
        <v>29</v>
      </c>
      <c r="AX9" s="552">
        <f t="shared" si="2"/>
        <v>0</v>
      </c>
      <c r="AY9" s="552">
        <f t="shared" si="3"/>
        <v>0</v>
      </c>
      <c r="AZ9" s="546"/>
      <c r="BA9" s="598" t="s">
        <v>77</v>
      </c>
      <c r="BB9" s="1365" t="s">
        <v>50</v>
      </c>
      <c r="BC9" s="546"/>
      <c r="BD9" s="600"/>
      <c r="BE9" s="602" t="s">
        <v>57</v>
      </c>
      <c r="BF9" s="1366"/>
      <c r="BG9" s="1366"/>
      <c r="BH9" s="1366"/>
      <c r="BI9" s="1366"/>
      <c r="BJ9" s="1366"/>
      <c r="BK9" s="1366"/>
      <c r="BL9" s="1366"/>
      <c r="BM9" s="1366"/>
      <c r="BN9" s="1367"/>
      <c r="BO9" s="1368">
        <v>1</v>
      </c>
      <c r="BP9" s="1369"/>
      <c r="BQ9" s="47"/>
      <c r="BR9" s="101" t="s">
        <v>55</v>
      </c>
      <c r="BS9" s="117" t="s">
        <v>76</v>
      </c>
      <c r="BT9" s="102" t="s">
        <v>29</v>
      </c>
      <c r="BU9" s="69">
        <f>0.5*(CC9+CD9+CE9)+CF9+CH9+2*(CI9+CJ9)</f>
        <v>3</v>
      </c>
      <c r="BV9" s="69">
        <f>CC9*0.5+CD9*0.5+CE9*0.5+CF9+CG9+CH9+2*(CI9+CJ9+CK9)</f>
        <v>3</v>
      </c>
      <c r="BW9" s="123"/>
      <c r="BX9" s="124" t="s">
        <v>77</v>
      </c>
      <c r="BY9" s="125" t="s">
        <v>50</v>
      </c>
      <c r="BZ9" s="126"/>
      <c r="CA9" s="110" t="s">
        <v>13</v>
      </c>
      <c r="CB9" s="126" t="s">
        <v>78</v>
      </c>
      <c r="CC9" s="22"/>
      <c r="CD9" s="22"/>
      <c r="CE9" s="22"/>
      <c r="CF9" s="128">
        <v>1</v>
      </c>
      <c r="CG9" s="22"/>
      <c r="CH9" s="22"/>
      <c r="CI9" s="128">
        <v>1</v>
      </c>
      <c r="CJ9" s="22"/>
      <c r="CK9" s="22"/>
      <c r="CL9" s="100">
        <v>1</v>
      </c>
      <c r="CM9" s="99"/>
      <c r="CN9" s="36"/>
      <c r="CO9" s="101" t="s">
        <v>55</v>
      </c>
      <c r="CP9" s="130" t="s">
        <v>1645</v>
      </c>
      <c r="CQ9" s="102" t="s">
        <v>29</v>
      </c>
      <c r="CR9" s="69">
        <f t="shared" si="8"/>
        <v>0</v>
      </c>
      <c r="CS9" s="69">
        <f t="shared" si="9"/>
        <v>0</v>
      </c>
      <c r="CT9" s="131"/>
      <c r="CU9" s="22" t="s">
        <v>45</v>
      </c>
      <c r="CV9" s="132"/>
      <c r="CW9" s="131"/>
      <c r="CX9" s="131"/>
      <c r="CY9" s="23" t="s">
        <v>57</v>
      </c>
      <c r="CZ9" s="131"/>
      <c r="DA9" s="131"/>
      <c r="DB9" s="131"/>
      <c r="DC9" s="131"/>
      <c r="DD9" s="131"/>
      <c r="DE9" s="131"/>
      <c r="DF9" s="131"/>
      <c r="DG9" s="131"/>
      <c r="DH9" s="131"/>
      <c r="DI9" s="142">
        <v>1</v>
      </c>
      <c r="DJ9" s="68"/>
      <c r="DK9" s="108"/>
      <c r="DM9" s="58"/>
      <c r="DN9" s="58"/>
    </row>
    <row r="10" spans="1:120" ht="326.39999999999998" customHeight="1" outlineLevel="1" thickTop="1" thickBot="1" x14ac:dyDescent="0.45">
      <c r="A10" s="108"/>
      <c r="B10" s="108"/>
      <c r="C10" s="108"/>
      <c r="D10" s="108"/>
      <c r="E10" s="108"/>
      <c r="F10"/>
      <c r="G10"/>
      <c r="H10"/>
      <c r="I10"/>
      <c r="J10"/>
      <c r="K10"/>
      <c r="L10"/>
      <c r="M10"/>
      <c r="N10"/>
      <c r="O10"/>
      <c r="P10" s="108"/>
      <c r="Q10" s="108"/>
      <c r="R10" s="108"/>
      <c r="S10" s="108"/>
      <c r="T10" s="108"/>
      <c r="U10" s="108"/>
      <c r="V10" s="108"/>
      <c r="W10" s="36"/>
      <c r="X10" s="79" t="s">
        <v>43</v>
      </c>
      <c r="Y10" s="80" t="s">
        <v>70</v>
      </c>
      <c r="Z10" s="81" t="s">
        <v>29</v>
      </c>
      <c r="AA10" s="69">
        <f t="shared" si="0"/>
        <v>1</v>
      </c>
      <c r="AB10" s="69">
        <f t="shared" si="1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82</v>
      </c>
      <c r="AW10" s="68" t="s">
        <v>29</v>
      </c>
      <c r="AX10" s="69">
        <f t="shared" si="2"/>
        <v>0</v>
      </c>
      <c r="AY10" s="69">
        <f t="shared" si="3"/>
        <v>0</v>
      </c>
      <c r="AZ10" s="74"/>
      <c r="BA10" s="124" t="s">
        <v>77</v>
      </c>
      <c r="BB10" s="125" t="s">
        <v>50</v>
      </c>
      <c r="BC10" s="145"/>
      <c r="BD10" s="82"/>
      <c r="BE10" s="23" t="s">
        <v>83</v>
      </c>
      <c r="BF10" s="249"/>
      <c r="BG10" s="249"/>
      <c r="BH10" s="249"/>
      <c r="BI10" s="249"/>
      <c r="BJ10" s="249"/>
      <c r="BK10" s="249"/>
      <c r="BL10" s="249"/>
      <c r="BM10" s="249"/>
      <c r="BN10" s="351"/>
      <c r="BO10" s="96">
        <v>1</v>
      </c>
      <c r="BP10" s="95"/>
      <c r="BQ10" s="47"/>
      <c r="BR10" s="101" t="s">
        <v>55</v>
      </c>
      <c r="BS10" s="117" t="s">
        <v>76</v>
      </c>
      <c r="BT10" s="102" t="s">
        <v>29</v>
      </c>
      <c r="BU10" s="69">
        <f>0.5*(CC10+CD10+CE10)+CF10+CH10+2*(CI10+CJ10)</f>
        <v>0</v>
      </c>
      <c r="BV10" s="69">
        <f>CC10*0.5+CD10*0.5+CE10*0.5+CF10+CG10+CH10+2*(CI10+CJ10+CK10)</f>
        <v>0</v>
      </c>
      <c r="BW10" s="1885" t="s">
        <v>2250</v>
      </c>
      <c r="BX10" s="1885"/>
      <c r="BY10" s="1885"/>
      <c r="BZ10" s="1885"/>
      <c r="CA10" s="1885"/>
      <c r="CB10" s="1885"/>
      <c r="CC10" s="22"/>
      <c r="CD10" s="22"/>
      <c r="CE10" s="22"/>
      <c r="CF10" s="821"/>
      <c r="CG10" s="339"/>
      <c r="CH10" s="339"/>
      <c r="CI10" s="821"/>
      <c r="CJ10" s="339"/>
      <c r="CK10" s="22"/>
      <c r="CL10" s="100">
        <v>1</v>
      </c>
      <c r="CM10" s="99"/>
      <c r="CN10" s="8"/>
      <c r="CO10" s="101" t="s">
        <v>55</v>
      </c>
      <c r="CP10" s="116" t="s">
        <v>1658</v>
      </c>
      <c r="CQ10" s="102" t="s">
        <v>29</v>
      </c>
      <c r="CR10" s="69">
        <f t="shared" si="8"/>
        <v>0</v>
      </c>
      <c r="CS10" s="69">
        <f t="shared" si="9"/>
        <v>0</v>
      </c>
      <c r="CT10" s="103"/>
      <c r="CU10" s="22" t="s">
        <v>45</v>
      </c>
      <c r="CV10" s="104"/>
      <c r="CW10" s="74"/>
      <c r="CX10" s="82"/>
      <c r="CY10" s="23" t="s">
        <v>57</v>
      </c>
      <c r="CZ10" s="73"/>
      <c r="DA10" s="73"/>
      <c r="DB10" s="73"/>
      <c r="DC10" s="73"/>
      <c r="DD10" s="73"/>
      <c r="DE10" s="73"/>
      <c r="DF10" s="73"/>
      <c r="DG10" s="73"/>
      <c r="DH10" s="23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36"/>
      <c r="X11" s="79" t="s">
        <v>43</v>
      </c>
      <c r="Y11" s="80" t="s">
        <v>80</v>
      </c>
      <c r="Z11" s="81" t="s">
        <v>29</v>
      </c>
      <c r="AA11" s="69">
        <f t="shared" si="0"/>
        <v>1</v>
      </c>
      <c r="AB11" s="69">
        <f t="shared" si="1"/>
        <v>3</v>
      </c>
      <c r="AC11" s="82"/>
      <c r="AD11" s="22" t="s">
        <v>45</v>
      </c>
      <c r="AE11" s="22"/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0" t="s">
        <v>1638</v>
      </c>
      <c r="AW11" s="68" t="s">
        <v>29</v>
      </c>
      <c r="AX11" s="69">
        <f t="shared" si="2"/>
        <v>0</v>
      </c>
      <c r="AY11" s="69">
        <f t="shared" si="3"/>
        <v>0</v>
      </c>
      <c r="AZ11" s="103"/>
      <c r="BA11" s="22" t="s">
        <v>45</v>
      </c>
      <c r="BB11" s="103"/>
      <c r="BC11" s="74"/>
      <c r="BD11" s="82"/>
      <c r="BE11" s="23" t="s">
        <v>57</v>
      </c>
      <c r="BF11" s="266"/>
      <c r="BG11" s="266"/>
      <c r="BH11" s="266"/>
      <c r="BI11" s="266"/>
      <c r="BJ11" s="266"/>
      <c r="BK11" s="266"/>
      <c r="BL11" s="266"/>
      <c r="BM11" s="266"/>
      <c r="BN11" s="229"/>
      <c r="BO11" s="96">
        <v>1</v>
      </c>
      <c r="BP11" s="95"/>
      <c r="BQ11" s="47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 s="136"/>
      <c r="CO11" s="101" t="s">
        <v>55</v>
      </c>
      <c r="CP11" s="138" t="s">
        <v>1661</v>
      </c>
      <c r="CQ11" s="102" t="s">
        <v>29</v>
      </c>
      <c r="CR11" s="69">
        <f t="shared" si="8"/>
        <v>0</v>
      </c>
      <c r="CS11" s="69">
        <f t="shared" si="9"/>
        <v>0</v>
      </c>
      <c r="CT11" s="103"/>
      <c r="CU11" s="22" t="s">
        <v>45</v>
      </c>
      <c r="CV11" s="172"/>
      <c r="CW11" s="74"/>
      <c r="CX11" s="82"/>
      <c r="CY11" s="23" t="s">
        <v>57</v>
      </c>
      <c r="DH11" s="22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3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43</v>
      </c>
      <c r="Y12" s="80" t="s">
        <v>90</v>
      </c>
      <c r="Z12" s="81" t="s">
        <v>29</v>
      </c>
      <c r="AA12" s="69">
        <f t="shared" si="0"/>
        <v>1</v>
      </c>
      <c r="AB12" s="69">
        <f t="shared" si="1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1650</v>
      </c>
      <c r="AW12" s="102" t="s">
        <v>29</v>
      </c>
      <c r="AX12" s="69">
        <f t="shared" ref="AX12:AX21" si="12">0.5*(BF12+BG12+BH12)+BI12+BK12+2*(BL12+BM12)</f>
        <v>2</v>
      </c>
      <c r="AY12" s="69">
        <f t="shared" ref="AY12:AY21" si="13">BF12*0.5+BG12*0.5+BH12*0.5+BI12+BJ12+BK12+2*(BL12+BM12+BN12)</f>
        <v>2</v>
      </c>
      <c r="AZ12" s="103"/>
      <c r="BA12" s="22" t="s">
        <v>45</v>
      </c>
      <c r="BB12" s="103"/>
      <c r="BC12" s="103"/>
      <c r="BD12" s="110" t="s">
        <v>13</v>
      </c>
      <c r="BE12" s="23" t="s">
        <v>204</v>
      </c>
      <c r="BF12" s="229"/>
      <c r="BG12" s="229"/>
      <c r="BH12" s="229"/>
      <c r="BI12" s="229"/>
      <c r="BJ12" s="229"/>
      <c r="BK12" s="84">
        <v>2</v>
      </c>
      <c r="BL12" s="229"/>
      <c r="BM12" s="229"/>
      <c r="BN12" s="229"/>
      <c r="BO12" s="96">
        <v>1</v>
      </c>
      <c r="BP12" s="95"/>
      <c r="BQ12" s="47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 s="157"/>
      <c r="CO12" s="101" t="s">
        <v>55</v>
      </c>
      <c r="CP12" s="130" t="s">
        <v>1663</v>
      </c>
      <c r="CQ12" s="102" t="s">
        <v>29</v>
      </c>
      <c r="CR12" s="69">
        <f t="shared" si="8"/>
        <v>0</v>
      </c>
      <c r="CS12" s="69">
        <f t="shared" si="9"/>
        <v>0</v>
      </c>
      <c r="CT12" s="131"/>
      <c r="CU12" s="22" t="s">
        <v>45</v>
      </c>
      <c r="CV12" s="132"/>
      <c r="CW12" s="131"/>
      <c r="CX12" s="131"/>
      <c r="CY12" s="23" t="s">
        <v>57</v>
      </c>
      <c r="CZ12" s="131"/>
      <c r="DA12" s="131"/>
      <c r="DB12" s="131"/>
      <c r="DC12" s="131"/>
      <c r="DD12" s="131"/>
      <c r="DE12" s="131"/>
      <c r="DF12" s="131"/>
      <c r="DG12" s="131"/>
      <c r="DH12" s="131"/>
      <c r="DI12" s="142">
        <v>1</v>
      </c>
      <c r="DJ12" s="68"/>
      <c r="DK12" s="108"/>
      <c r="DL12" s="108"/>
      <c r="DM12" s="108"/>
    </row>
    <row r="13" spans="1:120" ht="202.2" customHeight="1" outlineLevel="1" thickTop="1" thickBot="1" x14ac:dyDescent="0.4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43</v>
      </c>
      <c r="Y13" s="80" t="s">
        <v>95</v>
      </c>
      <c r="Z13" s="81" t="s">
        <v>29</v>
      </c>
      <c r="AA13" s="69">
        <f t="shared" si="0"/>
        <v>0</v>
      </c>
      <c r="AB13" s="69">
        <f t="shared" si="1"/>
        <v>0</v>
      </c>
      <c r="AC13" s="82"/>
      <c r="AD13" s="124" t="s">
        <v>77</v>
      </c>
      <c r="AE13" s="125" t="s">
        <v>50</v>
      </c>
      <c r="AF13" s="74"/>
      <c r="AG13" s="82"/>
      <c r="AH13" s="23" t="s">
        <v>96</v>
      </c>
      <c r="AI13" s="120"/>
      <c r="AJ13" s="120"/>
      <c r="AK13" s="120"/>
      <c r="AL13" s="120"/>
      <c r="AM13" s="120"/>
      <c r="AN13" s="120"/>
      <c r="AO13" s="120"/>
      <c r="AP13" s="120"/>
      <c r="AQ13" s="120"/>
      <c r="AR13" s="76">
        <v>1</v>
      </c>
      <c r="AS13" s="107"/>
      <c r="AT13" s="112"/>
      <c r="AU13" s="88" t="s">
        <v>47</v>
      </c>
      <c r="AV13" s="80" t="s">
        <v>97</v>
      </c>
      <c r="AW13" s="102" t="s">
        <v>29</v>
      </c>
      <c r="AX13" s="170">
        <f t="shared" si="12"/>
        <v>2</v>
      </c>
      <c r="AY13" s="170">
        <f t="shared" si="13"/>
        <v>4</v>
      </c>
      <c r="AZ13" s="171"/>
      <c r="BA13" s="22" t="s">
        <v>68</v>
      </c>
      <c r="BB13" s="172"/>
      <c r="BC13" s="103"/>
      <c r="BD13" s="173"/>
      <c r="BE13" s="173" t="s">
        <v>98</v>
      </c>
      <c r="BF13" s="230"/>
      <c r="BG13" s="229"/>
      <c r="BH13" s="230"/>
      <c r="BI13" s="84">
        <v>2</v>
      </c>
      <c r="BJ13" s="230"/>
      <c r="BK13" s="230"/>
      <c r="BL13" s="230"/>
      <c r="BM13" s="230"/>
      <c r="BN13" s="86">
        <v>1</v>
      </c>
      <c r="BO13" s="96">
        <v>1</v>
      </c>
      <c r="BP13" s="95"/>
      <c r="BQ13" s="112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 s="8"/>
      <c r="CO13" s="101" t="s">
        <v>55</v>
      </c>
      <c r="CP13" s="116" t="s">
        <v>2251</v>
      </c>
      <c r="CQ13" s="102" t="s">
        <v>29</v>
      </c>
      <c r="CR13" s="170">
        <f t="shared" si="8"/>
        <v>0</v>
      </c>
      <c r="CS13" s="170">
        <f t="shared" si="9"/>
        <v>0</v>
      </c>
      <c r="CT13" s="82"/>
      <c r="CU13" s="124" t="s">
        <v>77</v>
      </c>
      <c r="CV13" s="125" t="s">
        <v>50</v>
      </c>
      <c r="CW13" s="74"/>
      <c r="CX13" s="173"/>
      <c r="CY13" s="23" t="s">
        <v>57</v>
      </c>
      <c r="CZ13" s="187"/>
      <c r="DA13" s="187"/>
      <c r="DB13" s="187"/>
      <c r="DC13" s="187"/>
      <c r="DD13" s="187"/>
      <c r="DE13" s="187"/>
      <c r="DF13" s="187"/>
      <c r="DG13" s="187"/>
      <c r="DH13" s="191"/>
      <c r="DI13" s="142">
        <v>1</v>
      </c>
      <c r="DJ13" s="68"/>
      <c r="DK13" s="108"/>
      <c r="DL13" s="108"/>
      <c r="DM13" s="108"/>
    </row>
    <row r="14" spans="1:120" ht="244.2" customHeight="1" outlineLevel="1" thickTop="1" x14ac:dyDescent="0.3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79" t="s">
        <v>43</v>
      </c>
      <c r="Y14" s="168" t="s">
        <v>111</v>
      </c>
      <c r="Z14" s="81" t="s">
        <v>29</v>
      </c>
      <c r="AA14" s="115">
        <f t="shared" si="0"/>
        <v>0</v>
      </c>
      <c r="AB14" s="115">
        <f t="shared" si="1"/>
        <v>0</v>
      </c>
      <c r="AC14" s="22"/>
      <c r="AD14" s="22" t="s">
        <v>45</v>
      </c>
      <c r="AE14" s="70"/>
      <c r="AF14" s="72" t="s">
        <v>42</v>
      </c>
      <c r="AG14" s="73"/>
      <c r="AH14" s="23" t="s">
        <v>96</v>
      </c>
      <c r="AI14" s="169"/>
      <c r="AJ14" s="169"/>
      <c r="AK14" s="169"/>
      <c r="AL14" s="169"/>
      <c r="AM14" s="169"/>
      <c r="AN14" s="169"/>
      <c r="AO14" s="169"/>
      <c r="AP14" s="169"/>
      <c r="AQ14" s="160"/>
      <c r="AR14" s="76">
        <v>1</v>
      </c>
      <c r="AS14" s="129"/>
      <c r="AT14" s="112"/>
      <c r="AU14" s="88" t="s">
        <v>47</v>
      </c>
      <c r="AV14" s="89" t="s">
        <v>1656</v>
      </c>
      <c r="AW14" s="68" t="s">
        <v>29</v>
      </c>
      <c r="AX14" s="69">
        <f t="shared" si="12"/>
        <v>0</v>
      </c>
      <c r="AY14" s="69">
        <f t="shared" si="13"/>
        <v>0</v>
      </c>
      <c r="AZ14" s="90"/>
      <c r="BA14" s="113" t="s">
        <v>63</v>
      </c>
      <c r="BB14" s="90"/>
      <c r="BC14" s="92"/>
      <c r="BD14" s="93"/>
      <c r="BE14" s="94" t="s">
        <v>118</v>
      </c>
      <c r="BF14" s="1162"/>
      <c r="BG14" s="1162"/>
      <c r="BH14" s="1162"/>
      <c r="BI14" s="1162"/>
      <c r="BJ14" s="1162"/>
      <c r="BK14" s="1162"/>
      <c r="BL14" s="1162"/>
      <c r="BM14" s="1162"/>
      <c r="BN14" s="1162"/>
      <c r="BO14" s="96">
        <v>1</v>
      </c>
      <c r="BP14" s="95"/>
      <c r="BQ14" s="162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 s="26"/>
      <c r="CO14" s="137" t="s">
        <v>86</v>
      </c>
      <c r="CP14" s="138" t="s">
        <v>1648</v>
      </c>
      <c r="CQ14" s="102" t="s">
        <v>29</v>
      </c>
      <c r="CR14" s="69">
        <f t="shared" si="8"/>
        <v>1</v>
      </c>
      <c r="CS14" s="69">
        <f t="shared" si="9"/>
        <v>1</v>
      </c>
      <c r="CT14" s="74"/>
      <c r="CU14" s="22" t="s">
        <v>88</v>
      </c>
      <c r="CV14" s="139" t="s">
        <v>89</v>
      </c>
      <c r="CW14" s="131"/>
      <c r="CX14" s="131"/>
      <c r="CY14" s="140" t="s">
        <v>3</v>
      </c>
      <c r="CZ14" s="141">
        <v>2</v>
      </c>
      <c r="DA14" s="131"/>
      <c r="DB14" s="131"/>
      <c r="DC14" s="131"/>
      <c r="DD14" s="131"/>
      <c r="DE14" s="131"/>
      <c r="DF14" s="131"/>
      <c r="DG14" s="131"/>
      <c r="DH14" s="131"/>
      <c r="DI14" s="142">
        <v>1</v>
      </c>
      <c r="DJ14" s="68"/>
      <c r="DK14" s="108"/>
      <c r="DL14" s="108"/>
      <c r="DM14" s="108"/>
    </row>
    <row r="15" spans="1:120" ht="191.4" customHeight="1" outlineLevel="1" thickBot="1" x14ac:dyDescent="0.3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 s="79" t="s">
        <v>43</v>
      </c>
      <c r="Y15" s="117" t="s">
        <v>115</v>
      </c>
      <c r="Z15" s="81" t="s">
        <v>29</v>
      </c>
      <c r="AA15" s="69">
        <f t="shared" si="0"/>
        <v>0</v>
      </c>
      <c r="AB15" s="69">
        <f t="shared" si="1"/>
        <v>0</v>
      </c>
      <c r="AC15" s="82"/>
      <c r="AD15" s="22" t="s">
        <v>68</v>
      </c>
      <c r="AE15" s="70"/>
      <c r="AF15" s="72" t="s">
        <v>42</v>
      </c>
      <c r="AG15" s="180"/>
      <c r="AH15" s="23" t="s">
        <v>116</v>
      </c>
      <c r="AI15" s="83"/>
      <c r="AJ15" s="83"/>
      <c r="AK15" s="83"/>
      <c r="AL15" s="83"/>
      <c r="AM15" s="83"/>
      <c r="AN15" s="83"/>
      <c r="AO15" s="83"/>
      <c r="AP15" s="83"/>
      <c r="AQ15" s="83"/>
      <c r="AR15" s="76">
        <v>1</v>
      </c>
      <c r="AS15" s="181"/>
      <c r="AT15" s="112"/>
      <c r="AU15" s="88" t="s">
        <v>47</v>
      </c>
      <c r="AV15" s="80" t="s">
        <v>1659</v>
      </c>
      <c r="AW15" s="102" t="s">
        <v>29</v>
      </c>
      <c r="AX15" s="170">
        <f t="shared" si="12"/>
        <v>1</v>
      </c>
      <c r="AY15" s="170">
        <f t="shared" si="13"/>
        <v>1</v>
      </c>
      <c r="AZ15" s="171"/>
      <c r="BA15" s="22" t="s">
        <v>45</v>
      </c>
      <c r="BB15" s="189"/>
      <c r="BC15" s="72" t="s">
        <v>42</v>
      </c>
      <c r="BD15" s="110" t="s">
        <v>13</v>
      </c>
      <c r="BE15" s="23" t="s">
        <v>91</v>
      </c>
      <c r="BF15" s="249"/>
      <c r="BG15" s="249"/>
      <c r="BH15" s="249"/>
      <c r="BI15" s="249"/>
      <c r="BJ15" s="249"/>
      <c r="BK15" s="84">
        <v>1</v>
      </c>
      <c r="BL15" s="249"/>
      <c r="BM15" s="249"/>
      <c r="BN15" s="351"/>
      <c r="BO15" s="96">
        <v>1</v>
      </c>
      <c r="BP15" s="95"/>
      <c r="BQ15" s="17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 s="36"/>
      <c r="CO15" s="137" t="s">
        <v>86</v>
      </c>
      <c r="CP15" s="138" t="s">
        <v>1994</v>
      </c>
      <c r="CQ15" s="102" t="s">
        <v>29</v>
      </c>
      <c r="CR15" s="69">
        <f t="shared" ref="CR15" si="14">0.5*(CZ15+DA15+DB15)+DC15+DE15+2*(DF15+DG15)</f>
        <v>1</v>
      </c>
      <c r="CS15" s="69">
        <f t="shared" ref="CS15" si="15">CZ15*0.5+DA15*0.5+DB15*0.5+DC15+DD15+DE15+2*(DF15+DG15+DH15)</f>
        <v>1</v>
      </c>
      <c r="CT15" s="131"/>
      <c r="CU15" s="22" t="s">
        <v>63</v>
      </c>
      <c r="CV15" s="139"/>
      <c r="CW15" s="131"/>
      <c r="CX15" s="131"/>
      <c r="CY15" s="140" t="s">
        <v>3</v>
      </c>
      <c r="CZ15" s="141">
        <v>2</v>
      </c>
      <c r="DA15" s="131"/>
      <c r="DB15" s="131"/>
      <c r="DC15" s="131"/>
      <c r="DD15" s="131"/>
      <c r="DE15" s="131"/>
      <c r="DF15" s="131"/>
      <c r="DG15" s="131"/>
      <c r="DH15" s="131"/>
      <c r="DI15" s="142">
        <v>1</v>
      </c>
      <c r="DJ15" s="68"/>
      <c r="DK15" s="108"/>
      <c r="DL15" s="108"/>
      <c r="DM15" s="108"/>
    </row>
    <row r="16" spans="1:120" ht="231.6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43</v>
      </c>
      <c r="Y16" s="117" t="s">
        <v>121</v>
      </c>
      <c r="Z16" s="81" t="s">
        <v>29</v>
      </c>
      <c r="AA16" s="69">
        <f t="shared" si="0"/>
        <v>0.5</v>
      </c>
      <c r="AB16" s="69">
        <f t="shared" si="1"/>
        <v>0.5</v>
      </c>
      <c r="AC16" s="82"/>
      <c r="AD16" s="22" t="s">
        <v>68</v>
      </c>
      <c r="AE16" s="103"/>
      <c r="AF16" s="72" t="s">
        <v>42</v>
      </c>
      <c r="AG16" s="82"/>
      <c r="AH16" s="23" t="s">
        <v>57</v>
      </c>
      <c r="AI16" s="83"/>
      <c r="AJ16" s="84">
        <v>1</v>
      </c>
      <c r="AK16" s="83"/>
      <c r="AL16" s="83"/>
      <c r="AM16" s="83"/>
      <c r="AN16" s="83"/>
      <c r="AO16" s="83"/>
      <c r="AP16" s="83"/>
      <c r="AQ16" s="83"/>
      <c r="AR16" s="76">
        <v>1</v>
      </c>
      <c r="AS16" s="129"/>
      <c r="AT16" s="112"/>
      <c r="AU16" s="88" t="s">
        <v>47</v>
      </c>
      <c r="AV16" s="80" t="s">
        <v>1662</v>
      </c>
      <c r="AW16" s="102" t="s">
        <v>29</v>
      </c>
      <c r="AX16" s="69">
        <f t="shared" si="12"/>
        <v>2</v>
      </c>
      <c r="AY16" s="69">
        <f t="shared" si="13"/>
        <v>4</v>
      </c>
      <c r="AZ16" s="82"/>
      <c r="BA16" s="22" t="s">
        <v>45</v>
      </c>
      <c r="BB16" s="103"/>
      <c r="BC16" s="103"/>
      <c r="BD16" s="82"/>
      <c r="BE16" s="23" t="s">
        <v>1615</v>
      </c>
      <c r="BF16" s="266"/>
      <c r="BG16" s="266"/>
      <c r="BH16" s="266"/>
      <c r="BI16" s="84">
        <v>2</v>
      </c>
      <c r="BJ16" s="266"/>
      <c r="BK16" s="266"/>
      <c r="BL16" s="266"/>
      <c r="BM16" s="144"/>
      <c r="BN16" s="86">
        <v>1</v>
      </c>
      <c r="BO16" s="96">
        <v>1</v>
      </c>
      <c r="BP16" s="95"/>
      <c r="BQ16" s="182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 s="36"/>
      <c r="CO16" s="137" t="s">
        <v>86</v>
      </c>
      <c r="CP16" s="130" t="s">
        <v>1655</v>
      </c>
      <c r="CQ16" s="102" t="s">
        <v>29</v>
      </c>
      <c r="CR16" s="69">
        <f>0.5*(CZ16+DA16+DB16)+DC16+DE16+2*(DF16+DG16)</f>
        <v>2</v>
      </c>
      <c r="CS16" s="69">
        <f>CZ16*0.5+DA16*0.5+DB16*0.5+DC16+DD16+DE16+2*(DF16+DG16+DH16)</f>
        <v>2</v>
      </c>
      <c r="CT16" s="74"/>
      <c r="CU16" s="22" t="s">
        <v>88</v>
      </c>
      <c r="CV16" s="139" t="s">
        <v>89</v>
      </c>
      <c r="CW16" s="131"/>
      <c r="CX16" s="131"/>
      <c r="CY16" s="140" t="s">
        <v>3</v>
      </c>
      <c r="CZ16" s="141">
        <v>4</v>
      </c>
      <c r="DA16" s="131"/>
      <c r="DB16" s="131"/>
      <c r="DC16" s="131"/>
      <c r="DD16" s="131"/>
      <c r="DE16" s="131"/>
      <c r="DF16" s="131"/>
      <c r="DG16" s="131"/>
      <c r="DH16" s="131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79" t="s">
        <v>43</v>
      </c>
      <c r="Y17" s="117" t="s">
        <v>211</v>
      </c>
      <c r="Z17" s="81" t="s">
        <v>29</v>
      </c>
      <c r="AA17" s="69">
        <f t="shared" si="0"/>
        <v>2</v>
      </c>
      <c r="AB17" s="69">
        <f t="shared" si="1"/>
        <v>2</v>
      </c>
      <c r="AC17" s="82"/>
      <c r="AD17" s="22" t="s">
        <v>45</v>
      </c>
      <c r="AE17" s="103"/>
      <c r="AF17" s="127"/>
      <c r="AG17" s="110" t="s">
        <v>13</v>
      </c>
      <c r="AH17" s="23" t="s">
        <v>204</v>
      </c>
      <c r="AI17" s="249"/>
      <c r="AJ17" s="144"/>
      <c r="AK17" s="249"/>
      <c r="AL17" s="249"/>
      <c r="AM17" s="249"/>
      <c r="AN17" s="84">
        <v>2</v>
      </c>
      <c r="AO17" s="144"/>
      <c r="AP17" s="249"/>
      <c r="AQ17" s="249"/>
      <c r="AR17" s="76">
        <v>1</v>
      </c>
      <c r="AS17" s="129"/>
      <c r="AT17" s="112"/>
      <c r="AU17" s="88" t="s">
        <v>47</v>
      </c>
      <c r="AV17" s="80" t="s">
        <v>1664</v>
      </c>
      <c r="AW17" s="102" t="s">
        <v>29</v>
      </c>
      <c r="AX17" s="69">
        <f t="shared" si="12"/>
        <v>1</v>
      </c>
      <c r="AY17" s="69">
        <f t="shared" si="13"/>
        <v>2</v>
      </c>
      <c r="AZ17" s="198"/>
      <c r="BA17" s="22" t="s">
        <v>45</v>
      </c>
      <c r="BB17" s="104"/>
      <c r="BC17" s="119" t="s">
        <v>42</v>
      </c>
      <c r="BD17" s="82"/>
      <c r="BE17" s="23" t="s">
        <v>129</v>
      </c>
      <c r="BF17" s="229"/>
      <c r="BG17" s="229"/>
      <c r="BH17" s="229"/>
      <c r="BI17" s="84">
        <v>1</v>
      </c>
      <c r="BJ17" s="86">
        <v>1</v>
      </c>
      <c r="BK17" s="229"/>
      <c r="BL17" s="229"/>
      <c r="BM17" s="260"/>
      <c r="BN17" s="155"/>
      <c r="BO17" s="96">
        <v>1</v>
      </c>
      <c r="BP17" s="95"/>
      <c r="BQ17" s="162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 s="36"/>
      <c r="CO17" s="101" t="s">
        <v>55</v>
      </c>
      <c r="CP17" s="117" t="s">
        <v>1665</v>
      </c>
      <c r="CQ17" s="102" t="s">
        <v>29</v>
      </c>
      <c r="CR17" s="69">
        <f>0.5*(CZ17+DA17+DB17)+DC17+DE17+2*(DF17+DG17)</f>
        <v>0</v>
      </c>
      <c r="CS17" s="69">
        <f>CZ17*0.5+DA17*0.5+DB17*0.5+DC17+DD17+DE17+2*(DF17+DG17+DH17)</f>
        <v>2</v>
      </c>
      <c r="CT17" s="82"/>
      <c r="CU17" s="22" t="s">
        <v>45</v>
      </c>
      <c r="CV17" s="118"/>
      <c r="CW17" s="72" t="s">
        <v>42</v>
      </c>
      <c r="CX17" s="73"/>
      <c r="CY17" s="23" t="s">
        <v>57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42">
        <v>1</v>
      </c>
      <c r="DJ17" s="68"/>
    </row>
    <row r="18" spans="1:115" ht="210.6" customHeight="1" outlineLevel="1" thickTop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 s="112"/>
      <c r="AU18" s="88" t="s">
        <v>47</v>
      </c>
      <c r="AV18" s="89" t="s">
        <v>136</v>
      </c>
      <c r="AW18" s="68" t="s">
        <v>29</v>
      </c>
      <c r="AX18" s="69">
        <f t="shared" si="12"/>
        <v>0</v>
      </c>
      <c r="AY18" s="69">
        <f t="shared" si="13"/>
        <v>0</v>
      </c>
      <c r="AZ18" s="90"/>
      <c r="BA18" s="113" t="s">
        <v>68</v>
      </c>
      <c r="BB18" s="90"/>
      <c r="BC18" s="92"/>
      <c r="BD18" s="93"/>
      <c r="BE18" s="161" t="s">
        <v>137</v>
      </c>
      <c r="BF18" s="1162"/>
      <c r="BG18" s="1162"/>
      <c r="BH18" s="1162"/>
      <c r="BI18" s="1162"/>
      <c r="BJ18" s="1162"/>
      <c r="BK18" s="1162"/>
      <c r="BL18" s="1162"/>
      <c r="BM18" s="1162"/>
      <c r="BN18" s="1162"/>
      <c r="BO18" s="96">
        <v>1</v>
      </c>
      <c r="BP18" s="95"/>
      <c r="BQ18" s="47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 s="36"/>
      <c r="CO18" s="656" t="s">
        <v>140</v>
      </c>
      <c r="CP18" s="210" t="s">
        <v>1672</v>
      </c>
      <c r="CQ18" s="147" t="s">
        <v>29</v>
      </c>
      <c r="CR18" s="148">
        <f>0.5*(CZ18+DA18+DB18)+DC18+DE18+2*(DF18+DG18)</f>
        <v>5</v>
      </c>
      <c r="CS18" s="148">
        <f>CZ18*0.5+DA18*0.5+DB18*0.5+DC18+DD18+DE18+2*(DF18+DG18+DH18)</f>
        <v>5</v>
      </c>
      <c r="CT18" s="211"/>
      <c r="CU18" s="22" t="s">
        <v>63</v>
      </c>
      <c r="CV18" s="212"/>
      <c r="CW18" s="72" t="s">
        <v>42</v>
      </c>
      <c r="CX18" s="213"/>
      <c r="CY18" s="205" t="s">
        <v>91</v>
      </c>
      <c r="CZ18" s="214"/>
      <c r="DA18" s="214"/>
      <c r="DB18" s="212"/>
      <c r="DC18" s="85">
        <v>5</v>
      </c>
      <c r="DD18" s="22"/>
      <c r="DE18" s="22"/>
      <c r="DF18" s="214"/>
      <c r="DG18" s="214"/>
      <c r="DH18" s="212"/>
      <c r="DI18" s="142">
        <v>1</v>
      </c>
      <c r="DJ18" s="68"/>
    </row>
    <row r="19" spans="1:115" ht="235.2" customHeight="1" outlineLevel="1" thickBot="1" x14ac:dyDescent="0.3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98" t="s">
        <v>1671</v>
      </c>
      <c r="AW19" s="102" t="s">
        <v>29</v>
      </c>
      <c r="AX19" s="183">
        <f t="shared" si="12"/>
        <v>0</v>
      </c>
      <c r="AY19" s="183">
        <f t="shared" si="13"/>
        <v>0</v>
      </c>
      <c r="AZ19" s="178"/>
      <c r="BA19" s="22" t="s">
        <v>45</v>
      </c>
      <c r="BB19" s="131"/>
      <c r="BC19" s="178"/>
      <c r="BD19" s="178"/>
      <c r="BE19" s="23" t="s">
        <v>57</v>
      </c>
      <c r="BF19" s="1165"/>
      <c r="BG19" s="1165"/>
      <c r="BH19" s="1165"/>
      <c r="BI19" s="1165"/>
      <c r="BJ19" s="1165"/>
      <c r="BK19" s="1165"/>
      <c r="BL19" s="1165"/>
      <c r="BM19" s="1165"/>
      <c r="BN19" s="1165"/>
      <c r="BO19" s="96">
        <v>1</v>
      </c>
      <c r="BP19" s="95"/>
      <c r="BQ19" s="112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 s="36"/>
      <c r="CO19" s="101" t="s">
        <v>55</v>
      </c>
      <c r="CP19" s="146" t="s">
        <v>84</v>
      </c>
      <c r="CQ19" s="147" t="s">
        <v>29</v>
      </c>
      <c r="CR19" s="148">
        <f>0.5*(CZ19+DA19+DB19)+DC19+DE19+2*(DF19+DG19)</f>
        <v>8</v>
      </c>
      <c r="CS19" s="148">
        <f>CZ19*0.5+DA19*0.5+DB19*0.5+DC19+DD19+DE19+2*(DF19+DG19+DH19)</f>
        <v>8</v>
      </c>
      <c r="CT19" s="149"/>
      <c r="CU19" s="150" t="s">
        <v>68</v>
      </c>
      <c r="CV19" s="151"/>
      <c r="CW19" s="151"/>
      <c r="CX19" s="149"/>
      <c r="CY19" s="152" t="s">
        <v>85</v>
      </c>
      <c r="CZ19" s="150"/>
      <c r="DA19" s="150"/>
      <c r="DB19" s="150"/>
      <c r="DC19" s="150"/>
      <c r="DD19" s="150"/>
      <c r="DE19" s="166"/>
      <c r="DF19" s="154"/>
      <c r="DG19" s="153">
        <v>4</v>
      </c>
      <c r="DH19" s="155"/>
      <c r="DI19" s="100">
        <v>1</v>
      </c>
      <c r="DJ19" s="99"/>
    </row>
    <row r="20" spans="1:115" ht="207" customHeight="1" outlineLevel="1" thickBot="1" x14ac:dyDescent="0.3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116" t="s">
        <v>1675</v>
      </c>
      <c r="AW20" s="102" t="s">
        <v>29</v>
      </c>
      <c r="AX20" s="69">
        <f t="shared" si="12"/>
        <v>0.5</v>
      </c>
      <c r="AY20" s="69">
        <f t="shared" si="13"/>
        <v>0.5</v>
      </c>
      <c r="AZ20" s="171"/>
      <c r="BA20" s="22" t="s">
        <v>45</v>
      </c>
      <c r="BB20" s="172"/>
      <c r="BC20" s="103"/>
      <c r="BD20" s="173"/>
      <c r="BE20" s="173" t="s">
        <v>177</v>
      </c>
      <c r="BF20" s="230"/>
      <c r="BG20" s="84">
        <v>1</v>
      </c>
      <c r="BH20" s="230"/>
      <c r="BI20" s="230"/>
      <c r="BJ20" s="230"/>
      <c r="BK20" s="230"/>
      <c r="BL20" s="230"/>
      <c r="BM20" s="230"/>
      <c r="BN20" s="229"/>
      <c r="BO20" s="96">
        <v>1</v>
      </c>
      <c r="BP20" s="95"/>
      <c r="BQ20" s="112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N20" s="203"/>
      <c r="CO20" s="101" t="s">
        <v>55</v>
      </c>
      <c r="CP20" s="146" t="s">
        <v>84</v>
      </c>
      <c r="CQ20" s="147" t="s">
        <v>36</v>
      </c>
      <c r="CR20" s="148">
        <f>0.5*(CZ20+DA20+DB20)+DC20+DE20+2*(DF20+DG20)</f>
        <v>6</v>
      </c>
      <c r="CS20" s="148">
        <f>CZ20*0.5+DA20*0.5+DB20*0.5+DC20+DD20+DE20+2*(DF20+DG20+DH20)</f>
        <v>6</v>
      </c>
      <c r="CT20" s="149"/>
      <c r="CU20" s="150" t="s">
        <v>68</v>
      </c>
      <c r="CV20" s="151"/>
      <c r="CW20" s="151"/>
      <c r="CX20" s="149"/>
      <c r="CY20" s="152" t="s">
        <v>85</v>
      </c>
      <c r="CZ20" s="150"/>
      <c r="DA20" s="150"/>
      <c r="DB20" s="150"/>
      <c r="DC20" s="150"/>
      <c r="DD20" s="150"/>
      <c r="DE20" s="154"/>
      <c r="DF20" s="154"/>
      <c r="DG20" s="153">
        <v>3</v>
      </c>
      <c r="DH20" s="155"/>
      <c r="DI20" s="100">
        <v>1</v>
      </c>
      <c r="DJ20" s="99"/>
    </row>
    <row r="21" spans="1:115" ht="225.6" customHeight="1" outlineLevel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79" t="s">
        <v>43</v>
      </c>
      <c r="AV21" s="117" t="s">
        <v>2252</v>
      </c>
      <c r="AW21" s="81" t="s">
        <v>29</v>
      </c>
      <c r="AX21" s="69">
        <f t="shared" si="12"/>
        <v>2</v>
      </c>
      <c r="AY21" s="69">
        <f t="shared" si="13"/>
        <v>2</v>
      </c>
      <c r="AZ21" s="82"/>
      <c r="BA21" s="22" t="s">
        <v>45</v>
      </c>
      <c r="BB21" s="103"/>
      <c r="BC21" s="72" t="s">
        <v>42</v>
      </c>
      <c r="BD21" s="82"/>
      <c r="BE21" s="23" t="s">
        <v>185</v>
      </c>
      <c r="BF21" s="249"/>
      <c r="BG21" s="230"/>
      <c r="BH21" s="249"/>
      <c r="BI21" s="84">
        <v>2</v>
      </c>
      <c r="BJ21" s="249"/>
      <c r="BK21" s="249"/>
      <c r="BL21" s="249"/>
      <c r="BM21" s="249"/>
      <c r="BN21" s="249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</row>
    <row r="22" spans="1:115" outlineLevel="1" x14ac:dyDescent="0.3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</row>
    <row r="23" spans="1:115" ht="21.6" outlineLevel="1" x14ac:dyDescent="0.3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</row>
    <row r="24" spans="1:115" ht="21.6" outlineLevel="1" x14ac:dyDescent="0.3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</row>
    <row r="25" spans="1:115" ht="21.6" outlineLevel="1" x14ac:dyDescent="0.3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</row>
    <row r="26" spans="1:115" ht="17.399999999999999" outlineLevel="1" x14ac:dyDescent="0.3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</row>
    <row r="27" spans="1:115" ht="17.399999999999999" outlineLevel="1" x14ac:dyDescent="0.3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</row>
    <row r="28" spans="1:115" ht="17.399999999999999" outlineLevel="1" x14ac:dyDescent="0.3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 s="108"/>
    </row>
    <row r="29" spans="1:115" ht="17.399999999999999" outlineLevel="1" x14ac:dyDescent="0.3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/>
      <c r="BQ29"/>
      <c r="BR29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 s="108"/>
    </row>
    <row r="30" spans="1:115" ht="17.399999999999999" outlineLevel="1" x14ac:dyDescent="0.3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/>
      <c r="BQ30"/>
      <c r="BR30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 s="108"/>
    </row>
    <row r="31" spans="1:115" ht="285.75" customHeight="1" outlineLevel="1" x14ac:dyDescent="0.3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/>
      <c r="BQ31"/>
      <c r="BR31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 s="108"/>
    </row>
    <row r="32" spans="1:115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/>
      <c r="BQ32"/>
      <c r="BR32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/>
      <c r="BQ33"/>
      <c r="BR33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/>
      <c r="BQ34"/>
      <c r="BR34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/>
      <c r="BQ35"/>
      <c r="BR35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143</v>
      </c>
      <c r="B37" s="39" t="s">
        <v>144</v>
      </c>
      <c r="C37" s="218" t="s">
        <v>29</v>
      </c>
      <c r="D37" s="219">
        <f t="shared" ref="D37:D48" si="16">0.5*(L37+M37+N37)+O37+Q37+2*(R37+S37)</f>
        <v>19.5</v>
      </c>
      <c r="E37" s="220">
        <f t="shared" ref="E37:E48" si="17">L37*0.5+M37*0.5+N37*0.5+O37+P37+Q37+2*(R37+S37+T37)</f>
        <v>31.5</v>
      </c>
      <c r="F37" s="43"/>
      <c r="G37" s="43"/>
      <c r="H37" s="43"/>
      <c r="I37" s="43"/>
      <c r="J37" s="43"/>
      <c r="K37" s="43"/>
      <c r="L37" s="44">
        <f>SUMIFS(L39:L67,C39:C67,C37)</f>
        <v>2</v>
      </c>
      <c r="M37" s="44">
        <f>SUMIFS(M39:M67,C39:C67,C37)</f>
        <v>1</v>
      </c>
      <c r="N37" s="44">
        <f>SUMIFS(N39:N67,C39:C67,C37)</f>
        <v>2</v>
      </c>
      <c r="O37" s="44">
        <f>SUMIFS(O39:O67,C39:C67,C37)</f>
        <v>7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3</v>
      </c>
      <c r="S37" s="44">
        <f>SUMIFS(S39:S67,C39:C67,C37)</f>
        <v>0</v>
      </c>
      <c r="T37" s="44">
        <f>SUMIFS(T39:T67,C39:C67,C37)</f>
        <v>4</v>
      </c>
      <c r="U37" s="45"/>
      <c r="V37" s="46">
        <f>SUM(U39:U51)</f>
        <v>10</v>
      </c>
      <c r="W37" s="32"/>
      <c r="X37" s="38" t="s">
        <v>30</v>
      </c>
      <c r="Y37" s="39" t="s">
        <v>2253</v>
      </c>
      <c r="Z37" s="40" t="s">
        <v>29</v>
      </c>
      <c r="AA37" s="41">
        <f ca="1">0.5*(AI37+AJ37+AK37)+AL37+AN37+2*(AO37+AP37)</f>
        <v>5</v>
      </c>
      <c r="AB37" s="42">
        <f ca="1">AI37*0.5+AJ37*0.5+AK37*0.5+AL37+AM37+AN37+2*(AO37+AP37+AQ37)</f>
        <v>9</v>
      </c>
      <c r="AC37" s="43"/>
      <c r="AD37" s="39"/>
      <c r="AE37" s="43"/>
      <c r="AF37" s="43"/>
      <c r="AG37" s="43"/>
      <c r="AH37" s="43"/>
      <c r="AI37" s="44">
        <f ca="1">SUMIFS(AI17:AI52,Z17:Z52,Z37)</f>
        <v>0</v>
      </c>
      <c r="AJ37" s="44">
        <f ca="1">SUMIFS(AJ17:AJ52,Z17:Z52,Z37)</f>
        <v>0</v>
      </c>
      <c r="AK37" s="44">
        <f ca="1">SUMIFS(AK17:AK52,Z17:Z52,Z37)</f>
        <v>0</v>
      </c>
      <c r="AL37" s="44">
        <f ca="1">SUMIFS(AL17:AL52,Z17:Z52,Z37)</f>
        <v>3</v>
      </c>
      <c r="AM37" s="44">
        <f ca="1">SUMIFS(AM17:AM52,Z17:Z52,Z37)</f>
        <v>0</v>
      </c>
      <c r="AN37" s="44">
        <f ca="1">SUMIFS(AN17:AN52,Z17:Z52,Z37)</f>
        <v>2</v>
      </c>
      <c r="AO37" s="44">
        <f ca="1">SUMIFS(AO17:AO52,Z17:Z52,Z37)</f>
        <v>0</v>
      </c>
      <c r="AP37" s="44">
        <f ca="1">SUMIFS(AP17:AP52,Z17:Z52,Z37)</f>
        <v>0</v>
      </c>
      <c r="AQ37" s="44">
        <f ca="1">SUMIFS(AQ17:AQ52,Z17:Z52,Z37)</f>
        <v>2</v>
      </c>
      <c r="AR37" s="45"/>
      <c r="AS37" s="46">
        <f>SUM(AR39:AR49)</f>
        <v>11</v>
      </c>
      <c r="AT37" s="57"/>
      <c r="AU37" s="38"/>
      <c r="AV37" s="39"/>
      <c r="AW37" s="40" t="s">
        <v>29</v>
      </c>
      <c r="AX37" s="41">
        <f t="shared" ref="AX37:AX38" ca="1" si="18">0.5*(BF37+BG37+BH37)+BI37+BK37+2*(BL37+BM37)</f>
        <v>5</v>
      </c>
      <c r="AY37" s="42">
        <f t="shared" ref="AY37:AY38" ca="1" si="19">BF37*0.5+BG37*0.5+BH37*0.5+BI37+BJ37+BK37+2*(BL37+BM37+BN37)</f>
        <v>5</v>
      </c>
      <c r="AZ37" s="43"/>
      <c r="BA37" s="39"/>
      <c r="BB37" s="43"/>
      <c r="BC37" s="43"/>
      <c r="BD37" s="43"/>
      <c r="BE37" s="43"/>
      <c r="BF37" s="44">
        <f ca="1">SUMIFS(BF21:BF52,AW21:AW52,AW37)</f>
        <v>0</v>
      </c>
      <c r="BG37" s="44">
        <f ca="1">SUMIFS(BG21:BG52,AW21:AW52,AW37)</f>
        <v>0</v>
      </c>
      <c r="BH37" s="44">
        <f ca="1">SUMIFS(BH21:BH52,AW21:AW52,AW37)</f>
        <v>0</v>
      </c>
      <c r="BI37" s="44">
        <f ca="1">SUMIFS(BI21:BI52,AW21:AW52,AW37)</f>
        <v>5</v>
      </c>
      <c r="BJ37" s="44">
        <f ca="1">SUMIFS(BJ21:BJ52,AW21:AW52,AW37)</f>
        <v>0</v>
      </c>
      <c r="BK37" s="44">
        <f ca="1">SUMIFS(BK21:BK52,AW21:AW52,AW37)</f>
        <v>0</v>
      </c>
      <c r="BL37" s="44">
        <f ca="1">SUMIFS(BL21:BL52,AW21:AW52,AW37)</f>
        <v>0</v>
      </c>
      <c r="BM37" s="44">
        <f ca="1">SUMIFS(BM21:BM52,AW21:AW52,AW37)</f>
        <v>0</v>
      </c>
      <c r="BN37" s="44">
        <f ca="1">SUMIFS(BN21:BN52,AW21:AW52,AW37)</f>
        <v>0</v>
      </c>
      <c r="BO37" s="45"/>
      <c r="BP37" s="46">
        <f>SUM(BO12:BO91)</f>
        <v>24</v>
      </c>
      <c r="BR37" s="38"/>
      <c r="BS37" s="39"/>
      <c r="BT37" s="40" t="s">
        <v>29</v>
      </c>
      <c r="BU37" s="41">
        <f t="shared" ref="BU37:BU38" si="20">0.5*(CC37+CD37+CE37)+CF37+CH37+2*(CI37+CJ37)</f>
        <v>0</v>
      </c>
      <c r="BV37" s="42">
        <f t="shared" ref="BV37:BV38" si="21">CC37*0.5+CD37*0.5+CE37*0.5+CF37+CG37+CH37+2*(CI37+CJ37+CK37)</f>
        <v>0</v>
      </c>
      <c r="BW37" s="43"/>
      <c r="BX37" s="39"/>
      <c r="BY37" s="43"/>
      <c r="BZ37" s="43"/>
      <c r="CA37" s="43"/>
      <c r="CB37" s="43"/>
      <c r="CC37" s="44">
        <f>SUMIFS(CC39:CC52,BT39:BT52,BT37)</f>
        <v>0</v>
      </c>
      <c r="CD37" s="44">
        <f>SUMIFS(CD39:CD52,BT39:BT52,BT37)</f>
        <v>0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0</v>
      </c>
      <c r="CH37" s="44">
        <f>SUMIFS(CH39:CH52,BT39:BT52,BT37)</f>
        <v>0</v>
      </c>
      <c r="CI37" s="44">
        <f>SUMIFS(CI39:CI52,BT39:BT52,BT37)</f>
        <v>0</v>
      </c>
      <c r="CJ37" s="44">
        <f>SUMIFS(CJ39:CJ52,BT39:BT52,BT37)</f>
        <v>0</v>
      </c>
      <c r="CK37" s="44">
        <f>SUMIFS(CK39:CK52,BT39:BT52,BT37)</f>
        <v>0</v>
      </c>
      <c r="CL37" s="45"/>
      <c r="CM37" s="46">
        <f>SUM(CL39:CL148)</f>
        <v>53</v>
      </c>
      <c r="CN37" s="3"/>
      <c r="CO37" s="38" t="s">
        <v>2245</v>
      </c>
      <c r="CP37" s="39" t="s">
        <v>151</v>
      </c>
      <c r="CQ37" s="40" t="s">
        <v>29</v>
      </c>
      <c r="CR37" s="41">
        <f t="shared" ref="CR37:CR43" si="22">0.5*(CZ37+DA37+DB37)+DC37+DE37+2*(DF37+DG37)</f>
        <v>8.5</v>
      </c>
      <c r="CS37" s="42">
        <f t="shared" ref="CS37:CS43" si="23">CZ37*0.5+DA37*0.5+DB37*0.5+DC37+DD37+DE37+2*(DF37+DG37+DH37)</f>
        <v>9.5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2</v>
      </c>
      <c r="DD37" s="44">
        <f>SUMIFS(DD39:DD53,CQ39:CQ53,CQ37)</f>
        <v>1</v>
      </c>
      <c r="DE37" s="44">
        <f>SUMIFS(DE39:DE53,CQ39:CQ53,CQ37)</f>
        <v>0</v>
      </c>
      <c r="DF37" s="44">
        <f>SUMIFS(DF39:DF53,CQ39:CQ53,CQ37)</f>
        <v>3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5</v>
      </c>
    </row>
    <row r="38" spans="1:115" ht="33.6" thickBot="1" x14ac:dyDescent="0.35">
      <c r="A38" s="38" t="s">
        <v>152</v>
      </c>
      <c r="B38" s="43"/>
      <c r="C38" s="218" t="s">
        <v>36</v>
      </c>
      <c r="D38" s="219">
        <f t="shared" si="16"/>
        <v>36</v>
      </c>
      <c r="E38" s="220">
        <f t="shared" si="17"/>
        <v>42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10</v>
      </c>
      <c r="S38" s="44">
        <f>SUMIFS(S39:S67,C39:C67,C38)</f>
        <v>0</v>
      </c>
      <c r="T38" s="44">
        <f>SUMIFS(T39:T67,C39:C67,C38)</f>
        <v>3</v>
      </c>
      <c r="U38" s="45"/>
      <c r="V38" s="46"/>
      <c r="X38" s="38" t="s">
        <v>37</v>
      </c>
      <c r="Y38" s="43"/>
      <c r="Z38" s="40" t="s">
        <v>36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SUMIFS(AI17:AI52,Z17:Z52,Z38)</f>
        <v>0</v>
      </c>
      <c r="AJ38" s="44">
        <f ca="1">SUMIFS(AJ17:AJ52,Z17:Z52,Z38)</f>
        <v>0</v>
      </c>
      <c r="AK38" s="44">
        <f ca="1">SUMIFS(AK17:AK52,Z17:Z52,Z38)</f>
        <v>0</v>
      </c>
      <c r="AL38" s="44">
        <f ca="1">SUMIFS(AL17:AL52,Z17:Z52,Z38)</f>
        <v>0</v>
      </c>
      <c r="AM38" s="44">
        <f ca="1">SUMIFS(AM17:AM52,Z17:Z52,Z38)</f>
        <v>0</v>
      </c>
      <c r="AN38" s="44">
        <f ca="1">SUMIFS(AN17:AN52,Z17:Z52,Z38)</f>
        <v>0</v>
      </c>
      <c r="AO38" s="44">
        <f ca="1">SUMIFS(AO17:AO52,Z17:Z52,Z38)</f>
        <v>0</v>
      </c>
      <c r="AP38" s="44">
        <f ca="1">SUMIFS(AP17:AP52,Z17:Z52,Z38)</f>
        <v>0</v>
      </c>
      <c r="AQ38" s="44">
        <f ca="1">SUMIFS(AQ17:AQ52,Z17:Z52,Z38)</f>
        <v>0</v>
      </c>
      <c r="AR38" s="45"/>
      <c r="AS38" s="46"/>
      <c r="AT38" s="36"/>
      <c r="AU38" s="38"/>
      <c r="AV38" s="1166"/>
      <c r="AW38" s="40" t="s">
        <v>36</v>
      </c>
      <c r="AX38" s="41">
        <f t="shared" ca="1" si="18"/>
        <v>0</v>
      </c>
      <c r="AY38" s="42">
        <f t="shared" ca="1" si="19"/>
        <v>0</v>
      </c>
      <c r="AZ38" s="39"/>
      <c r="BA38" s="39"/>
      <c r="BB38" s="39"/>
      <c r="BC38" s="39"/>
      <c r="BD38" s="39"/>
      <c r="BE38" s="39"/>
      <c r="BF38" s="44">
        <f ca="1">SUMIFS(BF21:BF52,AW21:AW52,AW38)</f>
        <v>0</v>
      </c>
      <c r="BG38" s="44">
        <f ca="1">SUMIFS(BG21:BG52,AW21:AW52,AW38)</f>
        <v>0</v>
      </c>
      <c r="BH38" s="44">
        <f ca="1">SUMIFS(BH21:BH52,AW21:AW52,AW38)</f>
        <v>0</v>
      </c>
      <c r="BI38" s="44">
        <f ca="1">SUMIFS(BI21:BI52,AW21:AW52,AW38)</f>
        <v>0</v>
      </c>
      <c r="BJ38" s="44">
        <f ca="1">SUMIFS(BJ21:BJ52,AW21:AW52,AW38)</f>
        <v>0</v>
      </c>
      <c r="BK38" s="44">
        <f ca="1">SUMIFS(BK21:BK52,AW21:AW52,AW38)</f>
        <v>0</v>
      </c>
      <c r="BL38" s="44">
        <f ca="1">SUMIFS(BL21:BL52,AW21:AW52,AW38)</f>
        <v>0</v>
      </c>
      <c r="BM38" s="44">
        <f ca="1">SUMIFS(BM21:BM52,AW21:AW52,AW38)</f>
        <v>0</v>
      </c>
      <c r="BN38" s="44">
        <f ca="1">SUMIFS(BN21:BN52,AW21:AW52,AW38)</f>
        <v>0</v>
      </c>
      <c r="BO38" s="45"/>
      <c r="BP38" s="46"/>
      <c r="BQ38" s="29"/>
      <c r="BR38" s="38"/>
      <c r="BS38" s="39"/>
      <c r="BT38" s="40" t="s">
        <v>36</v>
      </c>
      <c r="BU38" s="41">
        <f t="shared" si="20"/>
        <v>0</v>
      </c>
      <c r="BV38" s="42">
        <f t="shared" si="21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 s="38" t="s">
        <v>154</v>
      </c>
      <c r="CP38" s="39"/>
      <c r="CQ38" s="40" t="s">
        <v>36</v>
      </c>
      <c r="CR38" s="41">
        <f t="shared" si="22"/>
        <v>4</v>
      </c>
      <c r="CS38" s="42">
        <f t="shared" si="23"/>
        <v>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0</v>
      </c>
      <c r="DD38" s="44">
        <f>SUMIFS(DD39:DD53,CQ39:CQ53,CQ38)</f>
        <v>0</v>
      </c>
      <c r="DE38" s="44">
        <f>SUMIFS(DE39:DE53,CQ39:CQ53,CQ38)</f>
        <v>3</v>
      </c>
      <c r="DF38" s="44">
        <f>SUMIFS(DF39:DF53,CQ39:CQ53,CQ38)</f>
        <v>0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01.6" customHeight="1" outlineLevel="1" thickTop="1" thickBot="1" x14ac:dyDescent="0.45">
      <c r="A39" s="137" t="s">
        <v>86</v>
      </c>
      <c r="B39" s="178" t="s">
        <v>155</v>
      </c>
      <c r="C39" s="102" t="s">
        <v>29</v>
      </c>
      <c r="D39" s="102">
        <f t="shared" si="16"/>
        <v>1</v>
      </c>
      <c r="E39" s="102">
        <f t="shared" si="17"/>
        <v>1</v>
      </c>
      <c r="F39" s="222"/>
      <c r="G39" s="131" t="s">
        <v>68</v>
      </c>
      <c r="H39" s="74"/>
      <c r="I39" s="131"/>
      <c r="J39" s="131"/>
      <c r="K39" s="140" t="s">
        <v>3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BQ39" s="36"/>
      <c r="CN39" s="36"/>
      <c r="CO39" s="97" t="s">
        <v>52</v>
      </c>
      <c r="CP39" s="130" t="s">
        <v>1679</v>
      </c>
      <c r="CQ39" s="102" t="s">
        <v>29</v>
      </c>
      <c r="CR39" s="69">
        <f t="shared" si="22"/>
        <v>4</v>
      </c>
      <c r="CS39" s="69">
        <f t="shared" si="23"/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 x14ac:dyDescent="0.45">
      <c r="A40" s="235" t="s">
        <v>164</v>
      </c>
      <c r="B40" s="177" t="s">
        <v>165</v>
      </c>
      <c r="C40" s="102" t="s">
        <v>29</v>
      </c>
      <c r="D40" s="102">
        <f t="shared" si="16"/>
        <v>0</v>
      </c>
      <c r="E40" s="102">
        <f t="shared" si="17"/>
        <v>0</v>
      </c>
      <c r="F40" s="99"/>
      <c r="G40" s="124" t="s">
        <v>77</v>
      </c>
      <c r="H40" s="125" t="s">
        <v>50</v>
      </c>
      <c r="I40" s="99"/>
      <c r="J40" s="99"/>
      <c r="K40" s="23" t="s">
        <v>166</v>
      </c>
      <c r="L40" s="159"/>
      <c r="M40" s="159"/>
      <c r="N40" s="159"/>
      <c r="O40" s="159"/>
      <c r="P40" s="159"/>
      <c r="Q40" s="159"/>
      <c r="R40" s="159"/>
      <c r="S40" s="159"/>
      <c r="T40" s="159"/>
      <c r="U40" s="224">
        <v>1</v>
      </c>
      <c r="V40" s="99"/>
      <c r="W40" s="62"/>
      <c r="X40" s="236" t="s">
        <v>43</v>
      </c>
      <c r="Y40" s="130" t="s">
        <v>167</v>
      </c>
      <c r="Z40" s="81" t="s">
        <v>29</v>
      </c>
      <c r="AA40" s="69">
        <f t="shared" ref="AA40:AA45" si="24">0.5*(AI40+AJ40+AK40)+AL40+AN40+2*(AO40+AP40)</f>
        <v>4</v>
      </c>
      <c r="AB40" s="69">
        <f t="shared" ref="AB40:AB45" si="25">AI40*0.5+AJ40*0.5+AK40*0.5+AL40+AM40+AN40+2*(AO40+AP40+AQ40)</f>
        <v>4</v>
      </c>
      <c r="AC40" s="74"/>
      <c r="AD40" s="22" t="s">
        <v>68</v>
      </c>
      <c r="AE40" s="74"/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2</v>
      </c>
      <c r="AP40" s="226"/>
      <c r="AQ40" s="226"/>
      <c r="AR40" s="228">
        <v>1</v>
      </c>
      <c r="AS40" s="74"/>
      <c r="AT40" s="112"/>
      <c r="BQ40" s="1370"/>
      <c r="CN40" s="36"/>
      <c r="CO40" s="237" t="s">
        <v>171</v>
      </c>
      <c r="CP40" s="117" t="s">
        <v>2254</v>
      </c>
      <c r="CQ40" s="102" t="s">
        <v>29</v>
      </c>
      <c r="CR40" s="69">
        <f t="shared" si="22"/>
        <v>2</v>
      </c>
      <c r="CS40" s="69">
        <f t="shared" si="23"/>
        <v>2</v>
      </c>
      <c r="CT40" s="74"/>
      <c r="CU40" s="197" t="s">
        <v>63</v>
      </c>
      <c r="CV40" s="70"/>
      <c r="CW40" s="70"/>
      <c r="CX40" s="73"/>
      <c r="CY40" s="22" t="s">
        <v>180</v>
      </c>
      <c r="DB40" s="22"/>
      <c r="DF40" s="242">
        <v>1</v>
      </c>
      <c r="DH40" s="243"/>
      <c r="DI40" s="142">
        <v>1</v>
      </c>
      <c r="DJ40" s="68"/>
    </row>
    <row r="41" spans="1:115" ht="267" customHeight="1" outlineLevel="1" thickTop="1" thickBot="1" x14ac:dyDescent="0.35">
      <c r="A41" s="855" t="s">
        <v>173</v>
      </c>
      <c r="B41" s="867" t="s">
        <v>2255</v>
      </c>
      <c r="C41" s="551" t="s">
        <v>29</v>
      </c>
      <c r="D41" s="551">
        <f t="shared" si="16"/>
        <v>2.5</v>
      </c>
      <c r="E41" s="551">
        <f t="shared" si="17"/>
        <v>2.5</v>
      </c>
      <c r="F41" s="553"/>
      <c r="G41" s="553" t="s">
        <v>68</v>
      </c>
      <c r="H41" s="553"/>
      <c r="I41" s="1361" t="s">
        <v>42</v>
      </c>
      <c r="J41" s="546"/>
      <c r="K41" s="556"/>
      <c r="L41" s="1362"/>
      <c r="M41" s="1007">
        <v>1</v>
      </c>
      <c r="N41" s="1363"/>
      <c r="O41" s="1364">
        <v>2</v>
      </c>
      <c r="P41" s="556"/>
      <c r="Q41" s="556"/>
      <c r="R41" s="556"/>
      <c r="S41" s="556"/>
      <c r="T41" s="556"/>
      <c r="U41" s="1236">
        <v>1</v>
      </c>
      <c r="V41" s="561"/>
      <c r="W41" s="108"/>
      <c r="X41" s="79" t="s">
        <v>43</v>
      </c>
      <c r="Y41" s="80" t="s">
        <v>175</v>
      </c>
      <c r="Z41" s="81" t="s">
        <v>29</v>
      </c>
      <c r="AA41" s="115">
        <f t="shared" si="24"/>
        <v>0</v>
      </c>
      <c r="AB41" s="115">
        <f t="shared" si="25"/>
        <v>0</v>
      </c>
      <c r="AC41" s="82"/>
      <c r="AD41" s="124" t="s">
        <v>77</v>
      </c>
      <c r="AE41" s="125" t="s">
        <v>50</v>
      </c>
      <c r="AF41" s="74"/>
      <c r="AG41" s="172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BQ41" s="112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 s="36"/>
      <c r="CO41" s="237" t="s">
        <v>171</v>
      </c>
      <c r="CP41" s="117" t="s">
        <v>1692</v>
      </c>
      <c r="CQ41" s="68" t="s">
        <v>29</v>
      </c>
      <c r="CR41" s="69">
        <f t="shared" si="22"/>
        <v>1</v>
      </c>
      <c r="CS41" s="69">
        <f t="shared" si="23"/>
        <v>2</v>
      </c>
      <c r="CT41" s="82"/>
      <c r="CU41" s="22" t="s">
        <v>68</v>
      </c>
      <c r="CV41" s="22"/>
      <c r="CW41" s="103"/>
      <c r="CX41" s="82"/>
      <c r="CY41" s="23" t="s">
        <v>195</v>
      </c>
      <c r="CZ41" s="22"/>
      <c r="DA41" s="22"/>
      <c r="DB41" s="144"/>
      <c r="DC41" s="184">
        <v>1</v>
      </c>
      <c r="DD41" s="86">
        <v>1</v>
      </c>
      <c r="DE41" s="185"/>
      <c r="DF41" s="22"/>
      <c r="DG41" s="22"/>
      <c r="DH41" s="22"/>
      <c r="DI41" s="142">
        <v>1</v>
      </c>
      <c r="DJ41" s="68"/>
    </row>
    <row r="42" spans="1:115" ht="242.25" customHeight="1" outlineLevel="1" thickTop="1" thickBot="1" x14ac:dyDescent="0.35">
      <c r="A42" s="239" t="s">
        <v>173</v>
      </c>
      <c r="B42" s="177" t="s">
        <v>181</v>
      </c>
      <c r="C42" s="102" t="s">
        <v>29</v>
      </c>
      <c r="D42" s="102">
        <f t="shared" si="16"/>
        <v>0</v>
      </c>
      <c r="E42" s="102">
        <f t="shared" si="17"/>
        <v>0</v>
      </c>
      <c r="F42" s="244"/>
      <c r="G42" s="225" t="s">
        <v>182</v>
      </c>
      <c r="H42" s="245"/>
      <c r="I42" s="246"/>
      <c r="J42" s="222"/>
      <c r="K42" s="140" t="s">
        <v>3</v>
      </c>
      <c r="L42" s="223"/>
      <c r="M42" s="223"/>
      <c r="N42" s="223"/>
      <c r="O42" s="223"/>
      <c r="P42" s="223"/>
      <c r="Q42" s="223"/>
      <c r="R42" s="223"/>
      <c r="S42" s="223"/>
      <c r="T42" s="247"/>
      <c r="U42" s="76">
        <v>1</v>
      </c>
      <c r="V42" s="77"/>
      <c r="W42" s="108"/>
      <c r="X42" s="79" t="s">
        <v>43</v>
      </c>
      <c r="Y42" s="80" t="s">
        <v>183</v>
      </c>
      <c r="Z42" s="81" t="s">
        <v>29</v>
      </c>
      <c r="AA42" s="69">
        <f t="shared" si="24"/>
        <v>0</v>
      </c>
      <c r="AB42" s="69">
        <f t="shared" si="25"/>
        <v>0</v>
      </c>
      <c r="AC42" s="82"/>
      <c r="AD42" s="22" t="s">
        <v>45</v>
      </c>
      <c r="AE42" s="23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 s="11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 s="36"/>
      <c r="CO42" s="269" t="s">
        <v>206</v>
      </c>
      <c r="CP42" s="116" t="s">
        <v>1696</v>
      </c>
      <c r="CQ42" s="68" t="s">
        <v>36</v>
      </c>
      <c r="CR42" s="69">
        <f t="shared" si="22"/>
        <v>3</v>
      </c>
      <c r="CS42" s="69">
        <f t="shared" si="23"/>
        <v>3</v>
      </c>
      <c r="CT42" s="82"/>
      <c r="CU42" s="22" t="s">
        <v>68</v>
      </c>
      <c r="CV42" s="22"/>
      <c r="CW42" s="22"/>
      <c r="CX42" s="23"/>
      <c r="CY42" s="23" t="s">
        <v>57</v>
      </c>
      <c r="CZ42" s="23"/>
      <c r="DA42" s="23"/>
      <c r="DB42" s="23"/>
      <c r="DC42" s="23"/>
      <c r="DD42" s="23"/>
      <c r="DE42" s="84">
        <v>3</v>
      </c>
      <c r="DF42" s="23"/>
      <c r="DG42" s="23"/>
      <c r="DH42" s="23"/>
      <c r="DI42" s="142">
        <v>1</v>
      </c>
      <c r="DJ42" s="68"/>
    </row>
    <row r="43" spans="1:115" ht="232.5" customHeight="1" outlineLevel="1" thickTop="1" thickBot="1" x14ac:dyDescent="0.35">
      <c r="A43" s="239" t="s">
        <v>173</v>
      </c>
      <c r="B43" s="177" t="s">
        <v>189</v>
      </c>
      <c r="C43" s="102" t="s">
        <v>29</v>
      </c>
      <c r="D43" s="102">
        <f t="shared" si="16"/>
        <v>1</v>
      </c>
      <c r="E43" s="102">
        <f t="shared" si="17"/>
        <v>3</v>
      </c>
      <c r="F43" s="244"/>
      <c r="G43" s="225" t="s">
        <v>45</v>
      </c>
      <c r="H43" s="245"/>
      <c r="I43" s="246"/>
      <c r="J43" s="222"/>
      <c r="K43" s="131"/>
      <c r="L43" s="223"/>
      <c r="M43" s="223"/>
      <c r="N43" s="223"/>
      <c r="O43" s="252">
        <v>1</v>
      </c>
      <c r="P43" s="223"/>
      <c r="Q43" s="223"/>
      <c r="R43" s="223"/>
      <c r="S43" s="253"/>
      <c r="T43" s="254">
        <v>1</v>
      </c>
      <c r="U43" s="100">
        <v>1</v>
      </c>
      <c r="V43" s="99"/>
      <c r="W43" s="108"/>
      <c r="X43" s="79" t="s">
        <v>43</v>
      </c>
      <c r="Y43" s="80" t="s">
        <v>190</v>
      </c>
      <c r="Z43" s="81" t="s">
        <v>29</v>
      </c>
      <c r="AA43" s="69">
        <f t="shared" si="24"/>
        <v>0</v>
      </c>
      <c r="AB43" s="69">
        <f t="shared" si="25"/>
        <v>0</v>
      </c>
      <c r="AC43" s="82"/>
      <c r="AD43" s="22" t="s">
        <v>45</v>
      </c>
      <c r="AE43" s="104"/>
      <c r="AF43" s="74"/>
      <c r="AG43" s="248"/>
      <c r="AH43" s="172" t="s">
        <v>57</v>
      </c>
      <c r="AI43" s="160"/>
      <c r="AJ43" s="160"/>
      <c r="AK43" s="160"/>
      <c r="AL43" s="160"/>
      <c r="AM43" s="160"/>
      <c r="AN43" s="160"/>
      <c r="AO43" s="160"/>
      <c r="AP43" s="160"/>
      <c r="AQ43" s="160"/>
      <c r="AR43" s="76">
        <v>1</v>
      </c>
      <c r="AS43" s="77"/>
      <c r="AT43" s="182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 s="112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 s="36"/>
      <c r="CO43" s="108"/>
      <c r="CP43" s="116" t="s">
        <v>1703</v>
      </c>
      <c r="CQ43" s="102" t="s">
        <v>36</v>
      </c>
      <c r="CR43" s="69">
        <f t="shared" si="22"/>
        <v>1</v>
      </c>
      <c r="CS43" s="69">
        <f t="shared" si="23"/>
        <v>1</v>
      </c>
      <c r="CT43" s="116"/>
      <c r="CU43" s="22" t="s">
        <v>233</v>
      </c>
      <c r="CV43" s="173" t="s">
        <v>234</v>
      </c>
      <c r="CW43" s="286"/>
      <c r="CX43" s="287"/>
      <c r="CY43" s="140" t="s">
        <v>3</v>
      </c>
      <c r="CZ43" s="84">
        <v>2</v>
      </c>
      <c r="DA43" s="155"/>
      <c r="DB43" s="155"/>
      <c r="DC43" s="155"/>
      <c r="DD43" s="155"/>
      <c r="DE43" s="155"/>
      <c r="DF43" s="155"/>
      <c r="DG43" s="155"/>
      <c r="DH43" s="155"/>
      <c r="DI43" s="142">
        <v>1</v>
      </c>
      <c r="DJ43" s="68"/>
    </row>
    <row r="44" spans="1:115" ht="262.5" customHeight="1" outlineLevel="1" thickTop="1" thickBot="1" x14ac:dyDescent="0.35">
      <c r="A44" s="239" t="s">
        <v>173</v>
      </c>
      <c r="B44" s="256" t="s">
        <v>196</v>
      </c>
      <c r="C44" s="102" t="s">
        <v>29</v>
      </c>
      <c r="D44" s="102">
        <f t="shared" si="16"/>
        <v>2</v>
      </c>
      <c r="E44" s="102">
        <f t="shared" si="17"/>
        <v>2</v>
      </c>
      <c r="F44" s="257"/>
      <c r="G44" s="124" t="s">
        <v>77</v>
      </c>
      <c r="H44" s="125" t="s">
        <v>50</v>
      </c>
      <c r="I44" s="258"/>
      <c r="J44" s="178"/>
      <c r="K44" s="225"/>
      <c r="L44" s="259"/>
      <c r="M44" s="259"/>
      <c r="N44" s="259"/>
      <c r="O44" s="259"/>
      <c r="P44" s="259"/>
      <c r="Q44" s="259"/>
      <c r="R44" s="252">
        <v>1</v>
      </c>
      <c r="S44" s="259"/>
      <c r="T44" s="259"/>
      <c r="U44" s="76">
        <v>1</v>
      </c>
      <c r="V44" s="132"/>
      <c r="W44" s="62"/>
      <c r="X44" s="79" t="s">
        <v>43</v>
      </c>
      <c r="Y44" s="80" t="s">
        <v>2256</v>
      </c>
      <c r="Z44" s="81" t="s">
        <v>29</v>
      </c>
      <c r="AA44" s="115">
        <f t="shared" si="24"/>
        <v>1</v>
      </c>
      <c r="AB44" s="115">
        <f t="shared" si="25"/>
        <v>2</v>
      </c>
      <c r="AC44" s="198"/>
      <c r="AD44" s="22" t="s">
        <v>45</v>
      </c>
      <c r="AE44" s="104"/>
      <c r="AF44" s="74"/>
      <c r="AG44" s="82"/>
      <c r="AH44" s="23" t="s">
        <v>129</v>
      </c>
      <c r="AI44" s="229"/>
      <c r="AJ44" s="229"/>
      <c r="AK44" s="229"/>
      <c r="AL44" s="85">
        <v>1</v>
      </c>
      <c r="AM44" s="86">
        <v>1</v>
      </c>
      <c r="AN44" s="229"/>
      <c r="AO44" s="229"/>
      <c r="AP44" s="260"/>
      <c r="AQ44" s="260"/>
      <c r="AR44" s="76">
        <v>1</v>
      </c>
      <c r="AS44" s="261"/>
      <c r="AT44" s="162"/>
      <c r="AU44" s="108"/>
      <c r="AV44" s="108"/>
      <c r="AW44" s="108"/>
      <c r="AX44" s="108"/>
      <c r="AY44" s="108"/>
      <c r="AZ44" s="108"/>
      <c r="BA44" s="108"/>
      <c r="BB44" s="108"/>
      <c r="BC44" s="108"/>
      <c r="BD44" s="108"/>
      <c r="BE44" s="108"/>
      <c r="BF44" s="108"/>
      <c r="BG44" s="108"/>
      <c r="BH44" s="108"/>
      <c r="BI44" s="108"/>
      <c r="BJ44" s="108"/>
      <c r="BK44" s="108"/>
      <c r="BL44" s="108"/>
      <c r="BM44" s="108"/>
      <c r="BN44" s="108"/>
      <c r="BO44" s="108"/>
      <c r="BP44" s="108"/>
      <c r="BQ44" s="112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 s="36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</row>
    <row r="45" spans="1:115" ht="294" customHeight="1" outlineLevel="1" thickTop="1" thickBot="1" x14ac:dyDescent="0.35">
      <c r="A45" s="239" t="s">
        <v>173</v>
      </c>
      <c r="B45" s="177" t="s">
        <v>202</v>
      </c>
      <c r="C45" s="102" t="s">
        <v>29</v>
      </c>
      <c r="D45" s="69">
        <f t="shared" si="16"/>
        <v>0</v>
      </c>
      <c r="E45" s="69">
        <f t="shared" si="17"/>
        <v>0</v>
      </c>
      <c r="F45" s="171"/>
      <c r="G45" s="22" t="s">
        <v>45</v>
      </c>
      <c r="H45" s="264"/>
      <c r="I45" s="265"/>
      <c r="J45" s="27"/>
      <c r="K45" s="23" t="s">
        <v>166</v>
      </c>
      <c r="L45" s="266"/>
      <c r="M45" s="266"/>
      <c r="N45" s="266"/>
      <c r="O45" s="266"/>
      <c r="P45" s="266"/>
      <c r="Q45" s="266"/>
      <c r="R45" s="266"/>
      <c r="S45" s="266"/>
      <c r="T45" s="229"/>
      <c r="U45" s="76">
        <v>1</v>
      </c>
      <c r="V45" s="77"/>
      <c r="W45" s="62"/>
      <c r="X45" s="79" t="s">
        <v>43</v>
      </c>
      <c r="Y45" s="80" t="s">
        <v>203</v>
      </c>
      <c r="Z45" s="81" t="s">
        <v>29</v>
      </c>
      <c r="AA45" s="69">
        <f t="shared" si="24"/>
        <v>1</v>
      </c>
      <c r="AB45" s="69">
        <f t="shared" si="25"/>
        <v>1</v>
      </c>
      <c r="AC45" s="82"/>
      <c r="AD45" s="22" t="s">
        <v>45</v>
      </c>
      <c r="AE45" s="103"/>
      <c r="AF45" s="127"/>
      <c r="AG45" s="110" t="s">
        <v>13</v>
      </c>
      <c r="AH45" s="23" t="s">
        <v>204</v>
      </c>
      <c r="AI45" s="249"/>
      <c r="AJ45" s="144"/>
      <c r="AK45" s="249"/>
      <c r="AL45" s="249"/>
      <c r="AM45" s="249"/>
      <c r="AN45" s="84">
        <v>1</v>
      </c>
      <c r="AO45" s="144"/>
      <c r="AP45" s="249"/>
      <c r="AQ45" s="249"/>
      <c r="AR45" s="76">
        <v>1</v>
      </c>
      <c r="AS45" s="129"/>
      <c r="AT45" s="47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12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 s="36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</row>
    <row r="46" spans="1:115" ht="294.60000000000002" customHeight="1" outlineLevel="1" thickTop="1" thickBot="1" x14ac:dyDescent="0.35">
      <c r="A46" s="270" t="s">
        <v>208</v>
      </c>
      <c r="B46" s="271" t="s">
        <v>2257</v>
      </c>
      <c r="C46" s="272" t="s">
        <v>29</v>
      </c>
      <c r="D46" s="272">
        <f t="shared" si="16"/>
        <v>0</v>
      </c>
      <c r="E46" s="272">
        <f t="shared" si="17"/>
        <v>0</v>
      </c>
      <c r="F46" s="1937" t="s">
        <v>2258</v>
      </c>
      <c r="G46" s="1938"/>
      <c r="H46" s="1938"/>
      <c r="I46" s="1938"/>
      <c r="J46" s="1938"/>
      <c r="K46" s="1938"/>
      <c r="L46" s="1938"/>
      <c r="M46" s="1938"/>
      <c r="N46" s="1938"/>
      <c r="O46" s="1938"/>
      <c r="P46" s="1938"/>
      <c r="Q46" s="1938"/>
      <c r="R46" s="1938"/>
      <c r="S46" s="1938"/>
      <c r="T46" s="1938"/>
      <c r="U46" s="156">
        <v>1</v>
      </c>
      <c r="V46" s="107"/>
      <c r="W46" s="62"/>
      <c r="X46" s="79" t="s">
        <v>43</v>
      </c>
      <c r="Y46" s="80" t="s">
        <v>2259</v>
      </c>
      <c r="Z46" s="102" t="s">
        <v>29</v>
      </c>
      <c r="AA46" s="69">
        <f>0.5*(AI46+AJ46+AK46)+AL46+AN46+2*(AO46+AP46)</f>
        <v>0</v>
      </c>
      <c r="AB46" s="69">
        <f>AI46*0.5+AJ46*0.5+AK46*0.5+AL46+AM46+AN46+2*(AO46+AP46+AQ46)</f>
        <v>2</v>
      </c>
      <c r="AC46" s="82"/>
      <c r="AD46" s="124" t="s">
        <v>77</v>
      </c>
      <c r="AE46" s="125" t="s">
        <v>50</v>
      </c>
      <c r="AF46" s="72" t="s">
        <v>42</v>
      </c>
      <c r="AG46" s="74"/>
      <c r="AH46" s="23" t="s">
        <v>217</v>
      </c>
      <c r="AI46" s="111"/>
      <c r="AJ46" s="111"/>
      <c r="AK46" s="111"/>
      <c r="AL46" s="111"/>
      <c r="AM46" s="111"/>
      <c r="AN46" s="111"/>
      <c r="AO46" s="111"/>
      <c r="AP46" s="282"/>
      <c r="AQ46" s="234">
        <v>1</v>
      </c>
      <c r="AR46" s="156">
        <v>1</v>
      </c>
      <c r="AS46" s="107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 s="3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</row>
    <row r="47" spans="1:115" ht="242.25" customHeight="1" outlineLevel="1" thickTop="1" thickBot="1" x14ac:dyDescent="0.45">
      <c r="A47" s="270" t="s">
        <v>208</v>
      </c>
      <c r="B47" s="98" t="s">
        <v>214</v>
      </c>
      <c r="C47" s="102" t="s">
        <v>29</v>
      </c>
      <c r="D47" s="102">
        <f t="shared" si="16"/>
        <v>0</v>
      </c>
      <c r="E47" s="102">
        <f t="shared" si="17"/>
        <v>2</v>
      </c>
      <c r="F47" s="1383"/>
      <c r="G47" s="393" t="s">
        <v>45</v>
      </c>
      <c r="H47" s="1384"/>
      <c r="I47" s="1384"/>
      <c r="J47" s="1383"/>
      <c r="K47" s="268" t="s">
        <v>215</v>
      </c>
      <c r="L47" s="399"/>
      <c r="M47" s="399"/>
      <c r="N47" s="399"/>
      <c r="O47" s="399"/>
      <c r="P47" s="399"/>
      <c r="Q47" s="399"/>
      <c r="R47" s="399"/>
      <c r="S47" s="399"/>
      <c r="T47" s="591">
        <v>1</v>
      </c>
      <c r="U47" s="228">
        <v>1</v>
      </c>
      <c r="V47" s="281"/>
      <c r="W47" s="108"/>
      <c r="X47" s="79" t="s">
        <v>43</v>
      </c>
      <c r="Y47" s="117" t="s">
        <v>2260</v>
      </c>
      <c r="Z47" s="81" t="s">
        <v>29</v>
      </c>
      <c r="AA47" s="69">
        <f>0.5*(AI47+AJ47+AK47)+AL47+AN47+2*(AO47+AP47)</f>
        <v>2</v>
      </c>
      <c r="AB47" s="69">
        <f>AI47*0.5+AJ47*0.5+AK47*0.5+AL47+AM47+AN47+2*(AO47+AP47+AQ47)</f>
        <v>2</v>
      </c>
      <c r="AC47" s="103"/>
      <c r="AD47" s="22" t="s">
        <v>68</v>
      </c>
      <c r="AE47" s="103"/>
      <c r="AF47" s="72" t="s">
        <v>42</v>
      </c>
      <c r="AG47" s="110" t="s">
        <v>13</v>
      </c>
      <c r="AH47" s="23" t="s">
        <v>2261</v>
      </c>
      <c r="AI47" s="226"/>
      <c r="AJ47" s="226"/>
      <c r="AK47" s="229"/>
      <c r="AL47" s="85">
        <v>2</v>
      </c>
      <c r="AM47" s="226"/>
      <c r="AN47" s="226"/>
      <c r="AO47" s="226"/>
      <c r="AP47" s="226"/>
      <c r="AQ47" s="226"/>
      <c r="AR47" s="96">
        <v>1</v>
      </c>
      <c r="AS47" s="95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 s="36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108"/>
    </row>
    <row r="48" spans="1:115" ht="208.2" customHeight="1" outlineLevel="1" thickTop="1" thickBot="1" x14ac:dyDescent="0.45">
      <c r="A48" s="284" t="s">
        <v>222</v>
      </c>
      <c r="B48" s="114" t="s">
        <v>223</v>
      </c>
      <c r="C48" s="68" t="s">
        <v>36</v>
      </c>
      <c r="D48" s="69">
        <f t="shared" si="16"/>
        <v>12</v>
      </c>
      <c r="E48" s="69">
        <f t="shared" si="17"/>
        <v>18</v>
      </c>
      <c r="F48" s="116"/>
      <c r="G48" s="22" t="s">
        <v>224</v>
      </c>
      <c r="H48" s="245"/>
      <c r="I48" s="72" t="s">
        <v>42</v>
      </c>
      <c r="J48" s="173"/>
      <c r="K48" s="173" t="s">
        <v>1402</v>
      </c>
      <c r="L48" s="266"/>
      <c r="M48" s="266"/>
      <c r="N48" s="266"/>
      <c r="O48" s="266"/>
      <c r="P48" s="266"/>
      <c r="Q48" s="266"/>
      <c r="R48" s="252">
        <v>6</v>
      </c>
      <c r="S48" s="266"/>
      <c r="T48" s="254">
        <v>3</v>
      </c>
      <c r="U48" s="76">
        <v>1</v>
      </c>
      <c r="V48" s="190"/>
      <c r="W48" s="108"/>
      <c r="X48" s="79" t="s">
        <v>43</v>
      </c>
      <c r="Y48" s="117" t="s">
        <v>1841</v>
      </c>
      <c r="Z48" s="81" t="s">
        <v>29</v>
      </c>
      <c r="AA48" s="69">
        <f>0.5*(AI48+AJ48+AK48)+AL48+AN48+2*(AO48+AP48)</f>
        <v>1</v>
      </c>
      <c r="AB48" s="69">
        <f>AI48*0.5+AJ48*0.5+AK48*0.5+AL48+AM48+AN48+2*(AO48+AP48+AQ48)</f>
        <v>1</v>
      </c>
      <c r="AC48" s="158"/>
      <c r="AD48" s="22" t="s">
        <v>45</v>
      </c>
      <c r="AE48" s="145"/>
      <c r="AF48" s="72" t="s">
        <v>42</v>
      </c>
      <c r="AG48" s="82"/>
      <c r="AH48" s="23" t="s">
        <v>57</v>
      </c>
      <c r="AI48" s="226"/>
      <c r="AJ48" s="226"/>
      <c r="AK48" s="229"/>
      <c r="AL48" s="85">
        <v>1</v>
      </c>
      <c r="AM48" s="226"/>
      <c r="AN48" s="226"/>
      <c r="AO48" s="226"/>
      <c r="AP48" s="226"/>
      <c r="AQ48" s="226"/>
      <c r="AR48" s="96">
        <v>1</v>
      </c>
      <c r="AS48" s="95"/>
      <c r="AT48" s="108"/>
      <c r="AU48" s="36"/>
      <c r="AZ48" s="62"/>
      <c r="BC48" s="62"/>
      <c r="BD48" s="290"/>
      <c r="BF48" s="3"/>
      <c r="BG48" s="3"/>
      <c r="BH48" s="3"/>
      <c r="BI48" s="3"/>
      <c r="BJ48" s="3"/>
      <c r="BK48" s="3"/>
      <c r="BL48" s="3"/>
      <c r="BM48" s="3"/>
      <c r="BN48" s="3"/>
      <c r="BQ48" s="112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 s="36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108"/>
    </row>
    <row r="49" spans="1:115" ht="135" customHeight="1" outlineLevel="1" thickTop="1" x14ac:dyDescent="0.3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372" t="s">
        <v>226</v>
      </c>
      <c r="Y49" s="193" t="s">
        <v>227</v>
      </c>
      <c r="Z49" s="381" t="s">
        <v>29</v>
      </c>
      <c r="AA49" s="170">
        <f>0.5*(AI49+AJ49+AK49)+AL49+AN49+2*(AO49+AP49)</f>
        <v>0</v>
      </c>
      <c r="AB49" s="170">
        <f>AI49*0.5+AJ49*0.5+AK49*0.5+AL49+AM49+AN49+2*(AO49+AP49+AQ49)</f>
        <v>2</v>
      </c>
      <c r="AC49" s="195"/>
      <c r="AD49" s="197" t="s">
        <v>45</v>
      </c>
      <c r="AE49" s="243"/>
      <c r="AF49" s="243"/>
      <c r="AG49" s="1373"/>
      <c r="AH49" s="238" t="s">
        <v>228</v>
      </c>
      <c r="AI49" s="297"/>
      <c r="AJ49" s="297"/>
      <c r="AK49" s="297"/>
      <c r="AL49" s="708"/>
      <c r="AM49" s="297"/>
      <c r="AN49" s="297"/>
      <c r="AO49" s="297"/>
      <c r="AP49" s="1010"/>
      <c r="AQ49" s="978">
        <v>1</v>
      </c>
      <c r="AR49" s="326">
        <v>1</v>
      </c>
      <c r="AS49" s="687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 s="36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108"/>
    </row>
    <row r="50" spans="1:115" ht="216" customHeight="1" outlineLevel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X50" s="1934" t="s">
        <v>2262</v>
      </c>
      <c r="Y50" s="1935"/>
      <c r="Z50" s="1935"/>
      <c r="AA50" s="1935"/>
      <c r="AB50" s="1935"/>
      <c r="AC50" s="1935"/>
      <c r="AD50" s="1935"/>
      <c r="AE50" s="1935"/>
      <c r="AF50" s="1935"/>
      <c r="AG50" s="1935"/>
      <c r="AH50" s="1935"/>
      <c r="AI50" s="1935"/>
      <c r="AJ50" s="1935"/>
      <c r="AK50" s="1935"/>
      <c r="AL50" s="1935"/>
      <c r="AM50" s="1935"/>
      <c r="AN50" s="1935"/>
      <c r="AO50" s="1935"/>
      <c r="AP50" s="1935"/>
      <c r="AQ50" s="1935"/>
      <c r="AR50" s="1935"/>
      <c r="AS50" s="1936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 x14ac:dyDescent="0.3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399999999999999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 x14ac:dyDescent="0.3">
      <c r="A53" s="38" t="s">
        <v>30</v>
      </c>
      <c r="B53" s="39" t="s">
        <v>235</v>
      </c>
      <c r="C53" s="40" t="s">
        <v>29</v>
      </c>
      <c r="D53" s="41">
        <f>0.5*(L53+M53+N53)+O53+Q53+2*(R53+S53)</f>
        <v>6.5</v>
      </c>
      <c r="E53" s="42">
        <f t="shared" ref="E53:E62" si="26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2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1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243</v>
      </c>
      <c r="Z53" s="40" t="s">
        <v>29</v>
      </c>
      <c r="AA53" s="41" t="e">
        <f t="shared" ref="AA53:AA73" si="27">0.5*(AI53+AJ53+AK53)+AL53+AN53+2*(AO53+AP53)</f>
        <v>#REF!</v>
      </c>
      <c r="AB53" s="42" t="e">
        <f t="shared" ref="AB53:AB73" si="28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21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60" si="29">0.5*(BF53+BG53+BH53)+BI53+BK53+2*(BL53+BM53)</f>
        <v>12</v>
      </c>
      <c r="AY53" s="42">
        <f t="shared" ref="AY53:AY60" si="30">BF53*0.5+BG53*0.5+BH53*0.5+BI53+BJ53+BK53+2*(BL53+BM53+BN53)</f>
        <v>17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2</v>
      </c>
      <c r="BO53" s="45"/>
      <c r="BP53" s="46">
        <f>SUM(BO55:BO83)</f>
        <v>9</v>
      </c>
      <c r="BR53" s="38" t="s">
        <v>30</v>
      </c>
      <c r="BS53" s="39" t="s">
        <v>1707</v>
      </c>
      <c r="BT53" s="40" t="s">
        <v>29</v>
      </c>
      <c r="BU53" s="41">
        <f t="shared" ref="BU53:BU65" si="31">0.5*(CC53+CD53+CE53)+CF53+CH53+2*(CI53+CJ53)</f>
        <v>8.5</v>
      </c>
      <c r="BV53" s="42">
        <f t="shared" ref="BV53:BV65" si="32">CC53*0.5+CD53*0.5+CE53*0.5+CF53+CG53+CH53+2*(CI53+CJ53+CK53)</f>
        <v>16.5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0</v>
      </c>
      <c r="CG53" s="44">
        <f>SUMIFS(CG55:CG86,BT55:BT86,BT53)</f>
        <v>0</v>
      </c>
      <c r="CH53" s="44">
        <f>SUMIFS(CH55:CH86,BT55:BT86,BT53)</f>
        <v>4</v>
      </c>
      <c r="CI53" s="44">
        <f>SUMIFS(CI55:CI86,BT55:BT86,BT53)</f>
        <v>2</v>
      </c>
      <c r="CJ53" s="44">
        <f>SUMIFS(CJ55:CJ86,BT55:BT86,BT53)</f>
        <v>0</v>
      </c>
      <c r="CK53" s="44">
        <f>SUMIFS(CK55:CK86,BT55:BT86,BT53)</f>
        <v>4</v>
      </c>
      <c r="CL53" s="45"/>
      <c r="CM53" s="46">
        <f>SUM(CL55:CL72)</f>
        <v>14</v>
      </c>
      <c r="CN53" s="3"/>
      <c r="CO53" s="38" t="s">
        <v>145</v>
      </c>
      <c r="CP53" s="39" t="s">
        <v>239</v>
      </c>
      <c r="CQ53" s="40" t="s">
        <v>29</v>
      </c>
      <c r="CR53" s="41">
        <f t="shared" ref="CR53:CR60" si="33">0.5*(CZ53+DA53+DB53)+DC53+DE53+2*(DF53+DG53)</f>
        <v>1.5</v>
      </c>
      <c r="CS53" s="42">
        <f t="shared" ref="CS53:CS60" si="34">CZ53*0.5+DA53*0.5+DB53*0.5+DC53+DD53+DE53+2*(DF53+DG53+DH53)</f>
        <v>1.5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1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6</v>
      </c>
    </row>
    <row r="54" spans="1:115" ht="33.6" thickBot="1" x14ac:dyDescent="0.35">
      <c r="A54" s="38" t="s">
        <v>37</v>
      </c>
      <c r="B54" s="39"/>
      <c r="C54" s="40" t="s">
        <v>36</v>
      </c>
      <c r="D54" s="41">
        <f>0.5*(L54+M54+N54)+O54+Q54+2*(R54+S54)</f>
        <v>12</v>
      </c>
      <c r="E54" s="42">
        <f t="shared" si="26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si="27"/>
        <v>#REF!</v>
      </c>
      <c r="AB54" s="42" t="e">
        <f t="shared" si="28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39"/>
      <c r="AW54" s="40" t="s">
        <v>36</v>
      </c>
      <c r="AX54" s="41">
        <f t="shared" si="29"/>
        <v>10.5</v>
      </c>
      <c r="AY54" s="42">
        <f t="shared" si="30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8" t="s">
        <v>37</v>
      </c>
      <c r="BS54" s="39"/>
      <c r="BT54" s="40" t="s">
        <v>36</v>
      </c>
      <c r="BU54" s="41">
        <f t="shared" si="31"/>
        <v>9</v>
      </c>
      <c r="BV54" s="42">
        <f t="shared" si="32"/>
        <v>13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3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3</v>
      </c>
      <c r="CJ54" s="44">
        <f>SUMIFS(CJ55:CJ86,BT55:BT86,BT54)</f>
        <v>0</v>
      </c>
      <c r="CK54" s="44">
        <f>SUMIFS(CK55:CK86,BT55:BT86,BT54)</f>
        <v>2</v>
      </c>
      <c r="CL54" s="45"/>
      <c r="CM54" s="46"/>
      <c r="CO54" s="38" t="s">
        <v>153</v>
      </c>
      <c r="CP54" s="39"/>
      <c r="CQ54" s="40" t="s">
        <v>36</v>
      </c>
      <c r="CR54" s="41">
        <f t="shared" si="33"/>
        <v>0</v>
      </c>
      <c r="CS54" s="42">
        <f t="shared" si="34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5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6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2227</v>
      </c>
      <c r="Z55" s="68" t="s">
        <v>29</v>
      </c>
      <c r="AA55" s="69">
        <f t="shared" si="27"/>
        <v>0</v>
      </c>
      <c r="AB55" s="69">
        <f t="shared" si="28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2263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29"/>
        <v>7.5</v>
      </c>
      <c r="AY55" s="69">
        <f t="shared" si="30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2264</v>
      </c>
      <c r="BT55" s="102" t="s">
        <v>29</v>
      </c>
      <c r="BU55" s="69">
        <f t="shared" si="31"/>
        <v>4</v>
      </c>
      <c r="BV55" s="69">
        <f t="shared" si="32"/>
        <v>12</v>
      </c>
      <c r="BW55" s="82"/>
      <c r="BX55" s="22" t="s">
        <v>68</v>
      </c>
      <c r="BY55" s="103"/>
      <c r="BZ55" s="72" t="s">
        <v>42</v>
      </c>
      <c r="CA55" s="248"/>
      <c r="CB55" s="172" t="s">
        <v>2265</v>
      </c>
      <c r="CC55" s="22"/>
      <c r="CD55" s="22"/>
      <c r="CE55" s="155"/>
      <c r="CF55" s="144"/>
      <c r="CG55" s="22"/>
      <c r="CH55" s="84">
        <v>4</v>
      </c>
      <c r="CI55" s="155"/>
      <c r="CJ55" s="188"/>
      <c r="CK55" s="86">
        <v>4</v>
      </c>
      <c r="CL55" s="100">
        <v>2</v>
      </c>
      <c r="CM55" s="99"/>
      <c r="CO55" s="1167" t="s">
        <v>250</v>
      </c>
      <c r="CP55" s="328" t="s">
        <v>1710</v>
      </c>
      <c r="CQ55" s="68" t="s">
        <v>29</v>
      </c>
      <c r="CR55" s="69">
        <f t="shared" si="33"/>
        <v>0</v>
      </c>
      <c r="CS55" s="69">
        <f t="shared" si="34"/>
        <v>0</v>
      </c>
      <c r="CT55" s="103"/>
      <c r="CU55" s="22" t="s">
        <v>45</v>
      </c>
      <c r="CV55" s="105"/>
      <c r="CW55" s="74"/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" customHeight="1" outlineLevel="1" thickTop="1" thickBot="1" x14ac:dyDescent="0.35">
      <c r="A56" s="97" t="s">
        <v>52</v>
      </c>
      <c r="B56" s="116" t="s">
        <v>252</v>
      </c>
      <c r="C56" s="68" t="s">
        <v>29</v>
      </c>
      <c r="D56" s="69">
        <f>0.5*(L56+M56+N56)+O56+Q56+2*(R56+T56)</f>
        <v>5</v>
      </c>
      <c r="E56" s="69">
        <f t="shared" si="26"/>
        <v>5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229"/>
      <c r="P56" s="229"/>
      <c r="Q56" s="84">
        <v>1</v>
      </c>
      <c r="R56" s="84">
        <v>1</v>
      </c>
      <c r="S56" s="230"/>
      <c r="T56" s="86">
        <v>1</v>
      </c>
      <c r="U56" s="76">
        <v>1</v>
      </c>
      <c r="V56" s="313"/>
      <c r="W56" s="298"/>
      <c r="X56" s="299" t="s">
        <v>243</v>
      </c>
      <c r="Y56" s="179" t="s">
        <v>338</v>
      </c>
      <c r="Z56" s="102" t="s">
        <v>29</v>
      </c>
      <c r="AA56" s="69">
        <f t="shared" si="27"/>
        <v>0.5</v>
      </c>
      <c r="AB56" s="69">
        <f t="shared" si="28"/>
        <v>0.5</v>
      </c>
      <c r="AC56" s="82"/>
      <c r="AD56" s="22" t="s">
        <v>68</v>
      </c>
      <c r="AE56" s="362"/>
      <c r="AF56" s="104"/>
      <c r="AG56" s="173"/>
      <c r="AH56" s="131" t="s">
        <v>339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208</v>
      </c>
      <c r="AV56" s="178" t="s">
        <v>1717</v>
      </c>
      <c r="AW56" s="102" t="s">
        <v>29</v>
      </c>
      <c r="AX56" s="102">
        <f t="shared" si="29"/>
        <v>4.5</v>
      </c>
      <c r="AY56" s="102">
        <f t="shared" si="30"/>
        <v>6.5</v>
      </c>
      <c r="AZ56" s="131"/>
      <c r="BA56" s="22" t="s">
        <v>45</v>
      </c>
      <c r="BB56" s="74"/>
      <c r="BC56" s="131"/>
      <c r="BD56" s="131"/>
      <c r="BE56" s="319" t="s">
        <v>257</v>
      </c>
      <c r="BF56" s="314"/>
      <c r="BG56" s="314"/>
      <c r="BH56" s="240">
        <v>1</v>
      </c>
      <c r="BI56" s="314"/>
      <c r="BJ56" s="314"/>
      <c r="BK56" s="301"/>
      <c r="BL56" s="314"/>
      <c r="BM56" s="240">
        <v>2</v>
      </c>
      <c r="BN56" s="1387">
        <v>1</v>
      </c>
      <c r="BO56" s="1177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31"/>
        <v>4.5</v>
      </c>
      <c r="BV56" s="69">
        <f t="shared" si="32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 s="317" t="s">
        <v>250</v>
      </c>
      <c r="CP56" s="117" t="s">
        <v>1715</v>
      </c>
      <c r="CQ56" s="68" t="s">
        <v>29</v>
      </c>
      <c r="CR56" s="69">
        <f t="shared" si="33"/>
        <v>0.5</v>
      </c>
      <c r="CS56" s="69">
        <f t="shared" si="34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 x14ac:dyDescent="0.35">
      <c r="A57" s="97" t="s">
        <v>52</v>
      </c>
      <c r="B57" s="116" t="s">
        <v>1646</v>
      </c>
      <c r="C57" s="68" t="s">
        <v>29</v>
      </c>
      <c r="D57" s="69">
        <f t="shared" ref="D57:D62" si="35">0.5*(L57+M57+N57)+O57+Q57+2*(R57+S57)</f>
        <v>2</v>
      </c>
      <c r="E57" s="69">
        <f t="shared" si="26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333</v>
      </c>
      <c r="Z57" s="68" t="s">
        <v>29</v>
      </c>
      <c r="AA57" s="69">
        <f t="shared" si="27"/>
        <v>0</v>
      </c>
      <c r="AB57" s="69">
        <f t="shared" si="28"/>
        <v>0</v>
      </c>
      <c r="AC57" s="82"/>
      <c r="AD57" s="22" t="s">
        <v>45</v>
      </c>
      <c r="AE57" s="104"/>
      <c r="AF57" s="104"/>
      <c r="AG57" s="173"/>
      <c r="AH57" s="173" t="s">
        <v>57</v>
      </c>
      <c r="AI57" s="83"/>
      <c r="AJ57" s="83"/>
      <c r="AK57" s="83"/>
      <c r="AL57" s="83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208</v>
      </c>
      <c r="AV57" s="256" t="s">
        <v>1720</v>
      </c>
      <c r="AW57" s="102" t="s">
        <v>29</v>
      </c>
      <c r="AX57" s="102">
        <f t="shared" si="29"/>
        <v>0</v>
      </c>
      <c r="AY57" s="102">
        <f t="shared" si="30"/>
        <v>1</v>
      </c>
      <c r="AZ57" s="70"/>
      <c r="BA57" s="22" t="s">
        <v>45</v>
      </c>
      <c r="BB57" s="22"/>
      <c r="BC57" s="70"/>
      <c r="BD57" s="70"/>
      <c r="BE57" s="23" t="s">
        <v>266</v>
      </c>
      <c r="BF57" s="160"/>
      <c r="BG57" s="160"/>
      <c r="BH57" s="160"/>
      <c r="BI57" s="160"/>
      <c r="BJ57" s="86">
        <v>1</v>
      </c>
      <c r="BK57" s="155"/>
      <c r="BL57" s="160"/>
      <c r="BM57" s="160"/>
      <c r="BN57" s="333"/>
      <c r="BO57" s="1177">
        <v>1</v>
      </c>
      <c r="BP57" s="95"/>
      <c r="BR57" s="320" t="s">
        <v>267</v>
      </c>
      <c r="BS57" s="80" t="s">
        <v>1718</v>
      </c>
      <c r="BT57" s="68" t="s">
        <v>36</v>
      </c>
      <c r="BU57" s="69">
        <f t="shared" si="31"/>
        <v>3</v>
      </c>
      <c r="BV57" s="69">
        <f t="shared" si="32"/>
        <v>5</v>
      </c>
      <c r="BW57" s="321"/>
      <c r="BX57" s="322" t="s">
        <v>68</v>
      </c>
      <c r="BY57" s="118"/>
      <c r="BZ57" s="118"/>
      <c r="CA57" s="173"/>
      <c r="CB57" s="23" t="s">
        <v>269</v>
      </c>
      <c r="CC57" s="323"/>
      <c r="CE57" s="323"/>
      <c r="CF57" s="84">
        <v>1</v>
      </c>
      <c r="CG57" s="232"/>
      <c r="CH57" s="232"/>
      <c r="CI57" s="324">
        <v>1</v>
      </c>
      <c r="CJ57" s="325"/>
      <c r="CK57" s="234">
        <v>1</v>
      </c>
      <c r="CL57" s="100">
        <v>1</v>
      </c>
      <c r="CM57" s="99"/>
      <c r="CO57" s="327" t="s">
        <v>250</v>
      </c>
      <c r="CP57" s="80" t="s">
        <v>1719</v>
      </c>
      <c r="CQ57" s="68" t="s">
        <v>29</v>
      </c>
      <c r="CR57" s="69">
        <f t="shared" si="33"/>
        <v>0</v>
      </c>
      <c r="CS57" s="69">
        <f t="shared" si="34"/>
        <v>0</v>
      </c>
      <c r="CT57" s="103"/>
      <c r="CU57" s="22" t="s">
        <v>68</v>
      </c>
      <c r="CV57" s="105"/>
      <c r="CW57" s="74"/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x14ac:dyDescent="0.3">
      <c r="A58" s="97" t="s">
        <v>52</v>
      </c>
      <c r="B58" s="328" t="s">
        <v>271</v>
      </c>
      <c r="C58" s="147" t="s">
        <v>36</v>
      </c>
      <c r="D58" s="148">
        <f t="shared" si="35"/>
        <v>7</v>
      </c>
      <c r="E58" s="148">
        <f t="shared" si="26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80" t="s">
        <v>244</v>
      </c>
      <c r="Z58" s="68" t="s">
        <v>29</v>
      </c>
      <c r="AA58" s="69">
        <f t="shared" si="27"/>
        <v>1</v>
      </c>
      <c r="AB58" s="69">
        <f t="shared" si="28"/>
        <v>1</v>
      </c>
      <c r="AC58" s="82"/>
      <c r="AD58" s="22" t="s">
        <v>45</v>
      </c>
      <c r="AE58" s="1377" t="s">
        <v>2266</v>
      </c>
      <c r="AF58" s="104"/>
      <c r="AG58" s="173"/>
      <c r="AH58" s="23" t="s">
        <v>245</v>
      </c>
      <c r="AI58" s="83"/>
      <c r="AJ58" s="240">
        <v>2</v>
      </c>
      <c r="AK58" s="83"/>
      <c r="AL58" s="301"/>
      <c r="AM58" s="83"/>
      <c r="AN58" s="83"/>
      <c r="AO58" s="83"/>
      <c r="AP58" s="83"/>
      <c r="AQ58" s="302"/>
      <c r="AR58" s="100">
        <v>1</v>
      </c>
      <c r="AS58" s="190"/>
      <c r="AT58" s="29"/>
      <c r="AU58" s="270" t="s">
        <v>208</v>
      </c>
      <c r="AV58" s="256" t="s">
        <v>1723</v>
      </c>
      <c r="AW58" s="102" t="s">
        <v>29</v>
      </c>
      <c r="AX58" s="102">
        <f t="shared" si="29"/>
        <v>0</v>
      </c>
      <c r="AY58" s="102">
        <f t="shared" si="30"/>
        <v>0</v>
      </c>
      <c r="AZ58" s="70"/>
      <c r="BA58" s="22" t="s">
        <v>45</v>
      </c>
      <c r="BB58" s="70"/>
      <c r="BC58" s="74"/>
      <c r="BD58" s="70"/>
      <c r="BE58" s="23" t="s">
        <v>276</v>
      </c>
      <c r="BF58" s="160"/>
      <c r="BG58" s="160"/>
      <c r="BH58" s="160"/>
      <c r="BI58" s="160"/>
      <c r="BJ58" s="160"/>
      <c r="BK58" s="160"/>
      <c r="BL58" s="160"/>
      <c r="BM58" s="160"/>
      <c r="BN58" s="333"/>
      <c r="BO58" s="1177">
        <v>1</v>
      </c>
      <c r="BP58" s="95"/>
      <c r="BR58" s="320" t="s">
        <v>267</v>
      </c>
      <c r="BS58" s="116" t="s">
        <v>1721</v>
      </c>
      <c r="BT58" s="68" t="s">
        <v>36</v>
      </c>
      <c r="BU58" s="69">
        <f t="shared" si="31"/>
        <v>3</v>
      </c>
      <c r="BV58" s="69">
        <f t="shared" si="32"/>
        <v>3</v>
      </c>
      <c r="BW58" s="82"/>
      <c r="BX58" s="22" t="s">
        <v>63</v>
      </c>
      <c r="BY58" s="22"/>
      <c r="BZ58" s="72" t="s">
        <v>42</v>
      </c>
      <c r="CA58" s="173"/>
      <c r="CB58" s="172" t="s">
        <v>278</v>
      </c>
      <c r="CC58" s="73"/>
      <c r="CD58" s="73"/>
      <c r="CE58" s="73"/>
      <c r="CF58" s="84">
        <v>1</v>
      </c>
      <c r="CG58" s="73"/>
      <c r="CH58" s="73"/>
      <c r="CI58" s="84">
        <v>1</v>
      </c>
      <c r="CJ58" s="73"/>
      <c r="CK58" s="334"/>
      <c r="CL58" s="100">
        <v>1</v>
      </c>
      <c r="CM58" s="99"/>
      <c r="CO58" s="327" t="s">
        <v>250</v>
      </c>
      <c r="CP58" s="130" t="s">
        <v>1722</v>
      </c>
      <c r="CQ58" s="102" t="s">
        <v>29</v>
      </c>
      <c r="CR58" s="69">
        <f t="shared" si="33"/>
        <v>0</v>
      </c>
      <c r="CS58" s="69">
        <f t="shared" si="34"/>
        <v>0</v>
      </c>
      <c r="CT58" s="131"/>
      <c r="CU58" s="22" t="s">
        <v>45</v>
      </c>
      <c r="CV58" s="74"/>
      <c r="CW58" s="131"/>
      <c r="CX58" s="131"/>
      <c r="CY58" s="345" t="s">
        <v>57</v>
      </c>
      <c r="CZ58" s="314"/>
      <c r="DA58" s="314"/>
      <c r="DB58" s="314"/>
      <c r="DC58" s="314"/>
      <c r="DD58" s="314"/>
      <c r="DE58" s="314"/>
      <c r="DF58" s="314"/>
      <c r="DG58" s="314"/>
      <c r="DH58" s="314"/>
      <c r="DI58" s="142">
        <v>1</v>
      </c>
      <c r="DJ58" s="68"/>
    </row>
    <row r="59" spans="1:115" ht="217.95" customHeight="1" outlineLevel="1" thickBot="1" x14ac:dyDescent="0.45">
      <c r="A59" s="97" t="s">
        <v>52</v>
      </c>
      <c r="B59" s="114" t="s">
        <v>282</v>
      </c>
      <c r="C59" s="68" t="s">
        <v>36</v>
      </c>
      <c r="D59" s="69">
        <f t="shared" si="35"/>
        <v>5</v>
      </c>
      <c r="E59" s="69">
        <f t="shared" si="26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114" t="s">
        <v>254</v>
      </c>
      <c r="Z59" s="68" t="s">
        <v>29</v>
      </c>
      <c r="AA59" s="69">
        <f t="shared" si="27"/>
        <v>0.5</v>
      </c>
      <c r="AB59" s="69">
        <f t="shared" si="28"/>
        <v>0.5</v>
      </c>
      <c r="AC59" s="22"/>
      <c r="AD59" s="22" t="s">
        <v>45</v>
      </c>
      <c r="AE59" s="1377" t="s">
        <v>2266</v>
      </c>
      <c r="AF59" s="22"/>
      <c r="AG59" s="180"/>
      <c r="AH59" s="23" t="s">
        <v>255</v>
      </c>
      <c r="AI59" s="169"/>
      <c r="AJ59" s="84">
        <v>1</v>
      </c>
      <c r="AK59" s="169"/>
      <c r="AL59" s="169"/>
      <c r="AM59" s="169"/>
      <c r="AN59" s="169"/>
      <c r="AO59" s="169"/>
      <c r="AP59" s="169"/>
      <c r="AQ59" s="155"/>
      <c r="AR59" s="100">
        <v>1</v>
      </c>
      <c r="AS59" s="190"/>
      <c r="AT59" s="29"/>
      <c r="AU59" s="270" t="s">
        <v>208</v>
      </c>
      <c r="AV59" s="348" t="s">
        <v>285</v>
      </c>
      <c r="AW59" s="102" t="s">
        <v>29</v>
      </c>
      <c r="AX59" s="102">
        <f t="shared" si="29"/>
        <v>0</v>
      </c>
      <c r="AY59" s="102">
        <f t="shared" si="30"/>
        <v>0</v>
      </c>
      <c r="AZ59" s="349"/>
      <c r="BA59" s="124" t="s">
        <v>77</v>
      </c>
      <c r="BB59" s="125" t="s">
        <v>50</v>
      </c>
      <c r="BC59" s="74"/>
      <c r="BD59" s="70"/>
      <c r="BE59" s="23" t="s">
        <v>57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1177">
        <v>1</v>
      </c>
      <c r="BP59" s="95"/>
      <c r="BR59" s="320" t="s">
        <v>267</v>
      </c>
      <c r="BS59" s="337" t="s">
        <v>1724</v>
      </c>
      <c r="BT59" s="68" t="s">
        <v>36</v>
      </c>
      <c r="BU59" s="69">
        <f t="shared" si="31"/>
        <v>1</v>
      </c>
      <c r="BV59" s="69">
        <f t="shared" si="32"/>
        <v>1</v>
      </c>
      <c r="BW59" s="338"/>
      <c r="BX59" s="339" t="s">
        <v>68</v>
      </c>
      <c r="BY59" s="340"/>
      <c r="BZ59" s="338"/>
      <c r="CA59" s="110" t="s">
        <v>13</v>
      </c>
      <c r="CB59" s="341" t="s">
        <v>204</v>
      </c>
      <c r="CC59" s="342"/>
      <c r="CD59" s="214"/>
      <c r="CE59" s="342"/>
      <c r="CF59" s="276">
        <v>1</v>
      </c>
      <c r="CG59" s="26"/>
      <c r="CH59" s="342"/>
      <c r="CI59" s="343"/>
      <c r="CJ59" s="343"/>
      <c r="CK59" s="344"/>
      <c r="CL59" s="100">
        <v>1</v>
      </c>
      <c r="CM59" s="99"/>
      <c r="CO59" s="327" t="s">
        <v>250</v>
      </c>
      <c r="CP59" s="130" t="s">
        <v>2267</v>
      </c>
      <c r="CQ59" s="102" t="s">
        <v>29</v>
      </c>
      <c r="CR59" s="69">
        <f t="shared" si="33"/>
        <v>0</v>
      </c>
      <c r="CS59" s="69">
        <f t="shared" si="34"/>
        <v>0</v>
      </c>
      <c r="CT59" s="74"/>
      <c r="CU59" s="22" t="s">
        <v>45</v>
      </c>
      <c r="CV59" s="74"/>
      <c r="CW59" s="74"/>
      <c r="CX59" s="74"/>
      <c r="CY59" s="131" t="s">
        <v>1726</v>
      </c>
      <c r="CZ59" s="159"/>
      <c r="DA59" s="159"/>
      <c r="DB59" s="159"/>
      <c r="DC59" s="159"/>
      <c r="DD59" s="159"/>
      <c r="DE59" s="159"/>
      <c r="DF59" s="159"/>
      <c r="DG59" s="159"/>
      <c r="DH59" s="159"/>
      <c r="DI59" s="142">
        <v>1</v>
      </c>
      <c r="DJ59" s="68"/>
    </row>
    <row r="60" spans="1:115" ht="268.95" customHeight="1" outlineLevel="1" thickTop="1" thickBot="1" x14ac:dyDescent="0.35">
      <c r="A60" s="97" t="s">
        <v>52</v>
      </c>
      <c r="B60" s="117" t="s">
        <v>288</v>
      </c>
      <c r="C60" s="68" t="s">
        <v>93</v>
      </c>
      <c r="D60" s="69">
        <f t="shared" si="35"/>
        <v>1</v>
      </c>
      <c r="E60" s="69">
        <f t="shared" si="26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80" t="s">
        <v>263</v>
      </c>
      <c r="Z60" s="68" t="s">
        <v>29</v>
      </c>
      <c r="AA60" s="69">
        <f t="shared" si="27"/>
        <v>0</v>
      </c>
      <c r="AB60" s="69">
        <f t="shared" si="28"/>
        <v>0</v>
      </c>
      <c r="AC60" s="22"/>
      <c r="AD60" s="22" t="s">
        <v>45</v>
      </c>
      <c r="AE60" s="22"/>
      <c r="AF60" s="22"/>
      <c r="AG60" s="180"/>
      <c r="AH60" s="23" t="s">
        <v>264</v>
      </c>
      <c r="AI60" s="155"/>
      <c r="AJ60" s="155"/>
      <c r="AK60" s="155"/>
      <c r="AL60" s="155"/>
      <c r="AM60" s="155"/>
      <c r="AN60" s="155"/>
      <c r="AO60" s="155"/>
      <c r="AP60" s="155"/>
      <c r="AQ60" s="155"/>
      <c r="AR60" s="100">
        <v>1</v>
      </c>
      <c r="AS60" s="190"/>
      <c r="AT60" s="29"/>
      <c r="AU60" s="97" t="s">
        <v>52</v>
      </c>
      <c r="AV60" s="353" t="s">
        <v>291</v>
      </c>
      <c r="AW60" s="102" t="s">
        <v>36</v>
      </c>
      <c r="AX60" s="69">
        <f t="shared" si="29"/>
        <v>0</v>
      </c>
      <c r="AY60" s="69">
        <f t="shared" si="30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267</v>
      </c>
      <c r="BS60" s="116" t="s">
        <v>1728</v>
      </c>
      <c r="BT60" s="68" t="s">
        <v>36</v>
      </c>
      <c r="BU60" s="69">
        <f t="shared" si="31"/>
        <v>2</v>
      </c>
      <c r="BV60" s="69">
        <f t="shared" si="32"/>
        <v>4</v>
      </c>
      <c r="BW60" s="82"/>
      <c r="BX60" s="22" t="s">
        <v>68</v>
      </c>
      <c r="BY60" s="103"/>
      <c r="BZ60" s="72" t="s">
        <v>42</v>
      </c>
      <c r="CA60" s="173"/>
      <c r="CB60" s="172" t="s">
        <v>1729</v>
      </c>
      <c r="CC60" s="73"/>
      <c r="CE60" s="73"/>
      <c r="CF60" s="205"/>
      <c r="CG60" s="73"/>
      <c r="CH60" s="73"/>
      <c r="CI60" s="85">
        <v>1</v>
      </c>
      <c r="CJ60" s="334"/>
      <c r="CK60" s="234">
        <v>1</v>
      </c>
      <c r="CL60" s="100">
        <v>1</v>
      </c>
      <c r="CM60" s="99"/>
      <c r="CO60" s="327" t="s">
        <v>250</v>
      </c>
      <c r="CP60" s="117" t="s">
        <v>2268</v>
      </c>
      <c r="CQ60" s="102" t="s">
        <v>29</v>
      </c>
      <c r="CR60" s="69">
        <f t="shared" si="33"/>
        <v>1</v>
      </c>
      <c r="CS60" s="69">
        <f t="shared" si="34"/>
        <v>1</v>
      </c>
      <c r="CT60" s="82"/>
      <c r="CU60" s="22" t="s">
        <v>45</v>
      </c>
      <c r="CV60" s="1377" t="s">
        <v>2266</v>
      </c>
      <c r="CW60" s="74"/>
      <c r="CX60" s="173"/>
      <c r="CY60" s="23" t="s">
        <v>302</v>
      </c>
      <c r="CZ60" s="155"/>
      <c r="DA60" s="155"/>
      <c r="DB60" s="155"/>
      <c r="DC60" s="84">
        <v>1</v>
      </c>
      <c r="DD60" s="155"/>
      <c r="DE60" s="155"/>
      <c r="DF60" s="155"/>
      <c r="DG60" s="155"/>
      <c r="DH60" s="155"/>
      <c r="DI60" s="142">
        <v>1</v>
      </c>
      <c r="DJ60" s="68"/>
    </row>
    <row r="61" spans="1:115" s="62" customFormat="1" ht="257.39999999999998" customHeight="1" outlineLevel="1" thickTop="1" thickBot="1" x14ac:dyDescent="0.35">
      <c r="A61" s="97" t="s">
        <v>52</v>
      </c>
      <c r="B61" s="116" t="s">
        <v>296</v>
      </c>
      <c r="C61" s="68" t="s">
        <v>93</v>
      </c>
      <c r="D61" s="69">
        <f t="shared" si="35"/>
        <v>2</v>
      </c>
      <c r="E61" s="69">
        <f t="shared" si="26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177" t="s">
        <v>1740</v>
      </c>
      <c r="Z61" s="68" t="s">
        <v>29</v>
      </c>
      <c r="AA61" s="69">
        <f t="shared" si="27"/>
        <v>0</v>
      </c>
      <c r="AB61" s="69">
        <f t="shared" si="28"/>
        <v>0</v>
      </c>
      <c r="AC61" s="22"/>
      <c r="AD61" s="22" t="s">
        <v>45</v>
      </c>
      <c r="AE61" s="22"/>
      <c r="AF61" s="22"/>
      <c r="AG61" s="180"/>
      <c r="AH61" s="23" t="s">
        <v>274</v>
      </c>
      <c r="AI61" s="169"/>
      <c r="AJ61" s="169"/>
      <c r="AK61" s="169"/>
      <c r="AL61" s="169"/>
      <c r="AM61" s="169"/>
      <c r="AN61" s="169"/>
      <c r="AO61" s="169"/>
      <c r="AP61" s="169"/>
      <c r="AQ61" s="155"/>
      <c r="AR61" s="100">
        <v>1</v>
      </c>
      <c r="AS61" s="190"/>
      <c r="AT61" s="29"/>
      <c r="AU61" s="97" t="s">
        <v>52</v>
      </c>
      <c r="AV61" s="117" t="s">
        <v>1731</v>
      </c>
      <c r="AW61" s="68" t="s">
        <v>36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96">
        <v>1</v>
      </c>
      <c r="BP61" s="95"/>
      <c r="BQ61" s="59"/>
      <c r="BR61" s="320" t="s">
        <v>267</v>
      </c>
      <c r="BS61" s="116" t="s">
        <v>1732</v>
      </c>
      <c r="BT61" s="68" t="s">
        <v>36</v>
      </c>
      <c r="BU61" s="69">
        <f t="shared" si="31"/>
        <v>0</v>
      </c>
      <c r="BV61" s="69">
        <f t="shared" si="32"/>
        <v>0</v>
      </c>
      <c r="BW61" s="82"/>
      <c r="BX61" s="22" t="s">
        <v>68</v>
      </c>
      <c r="BY61" s="22"/>
      <c r="BZ61" s="74"/>
      <c r="CA61" s="172"/>
      <c r="CB61" s="172" t="s">
        <v>57</v>
      </c>
      <c r="CC61" s="22"/>
      <c r="CD61" s="22"/>
      <c r="CE61" s="22"/>
      <c r="CF61" s="22"/>
      <c r="CG61" s="22"/>
      <c r="CH61" s="22"/>
      <c r="CI61" s="22"/>
      <c r="CJ61" s="22"/>
      <c r="CK61" s="22"/>
      <c r="CL61" s="100">
        <v>1</v>
      </c>
      <c r="CM61" s="99"/>
      <c r="CN61" s="29"/>
    </row>
    <row r="62" spans="1:115" s="62" customFormat="1" ht="238.2" customHeight="1" outlineLevel="1" thickTop="1" thickBot="1" x14ac:dyDescent="0.35">
      <c r="A62" s="97" t="s">
        <v>52</v>
      </c>
      <c r="B62" s="116" t="s">
        <v>303</v>
      </c>
      <c r="C62" s="68" t="s">
        <v>93</v>
      </c>
      <c r="D62" s="69">
        <f t="shared" si="35"/>
        <v>4</v>
      </c>
      <c r="E62" s="69">
        <f t="shared" si="26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177" t="s">
        <v>284</v>
      </c>
      <c r="Z62" s="68" t="s">
        <v>29</v>
      </c>
      <c r="AA62" s="69">
        <f t="shared" si="27"/>
        <v>0</v>
      </c>
      <c r="AB62" s="69">
        <f t="shared" si="28"/>
        <v>0</v>
      </c>
      <c r="AC62" s="22"/>
      <c r="AD62" s="22" t="s">
        <v>45</v>
      </c>
      <c r="AE62" s="22"/>
      <c r="AF62" s="74"/>
      <c r="AG62" s="180"/>
      <c r="AH62" s="23" t="s">
        <v>264</v>
      </c>
      <c r="AI62" s="83"/>
      <c r="AJ62" s="83"/>
      <c r="AK62" s="83"/>
      <c r="AL62" s="83"/>
      <c r="AM62" s="83"/>
      <c r="AN62" s="83"/>
      <c r="AO62" s="83"/>
      <c r="AP62" s="83"/>
      <c r="AQ62" s="302"/>
      <c r="AR62" s="100">
        <v>1</v>
      </c>
      <c r="AS62" s="190"/>
      <c r="AT62" s="29"/>
      <c r="AU62" s="97" t="s">
        <v>52</v>
      </c>
      <c r="AV62" s="114" t="s">
        <v>307</v>
      </c>
      <c r="AW62" s="68" t="s">
        <v>93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267</v>
      </c>
      <c r="BS62" s="116" t="s">
        <v>1734</v>
      </c>
      <c r="BT62" s="68" t="s">
        <v>93</v>
      </c>
      <c r="BU62" s="69">
        <f t="shared" si="31"/>
        <v>3</v>
      </c>
      <c r="BV62" s="69">
        <f t="shared" si="32"/>
        <v>8</v>
      </c>
      <c r="BW62" s="82"/>
      <c r="BX62" s="22" t="s">
        <v>45</v>
      </c>
      <c r="BY62" s="23"/>
      <c r="BZ62" s="72" t="s">
        <v>42</v>
      </c>
      <c r="CA62" s="172"/>
      <c r="CB62" s="172" t="s">
        <v>309</v>
      </c>
      <c r="CC62" s="22"/>
      <c r="CD62" s="22"/>
      <c r="CE62" s="22"/>
      <c r="CF62" s="155"/>
      <c r="CG62" s="234">
        <v>1</v>
      </c>
      <c r="CH62" s="84">
        <v>3</v>
      </c>
      <c r="CI62" s="155"/>
      <c r="CJ62" s="155"/>
      <c r="CK62" s="361">
        <v>2</v>
      </c>
      <c r="CL62" s="100">
        <v>3</v>
      </c>
      <c r="CM62" s="99"/>
      <c r="CN62" s="29"/>
      <c r="CO62" s="108"/>
    </row>
    <row r="63" spans="1:115" s="62" customFormat="1" ht="243.6" customHeight="1" outlineLevel="1" thickTop="1" thickBot="1" x14ac:dyDescent="0.45">
      <c r="A63" s="97" t="s">
        <v>52</v>
      </c>
      <c r="B63" s="117" t="s">
        <v>2087</v>
      </c>
      <c r="C63" s="68" t="s">
        <v>311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63</v>
      </c>
      <c r="H63" s="70"/>
      <c r="I63" s="70"/>
      <c r="J63" s="73"/>
      <c r="K63" s="23" t="s">
        <v>2088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243</v>
      </c>
      <c r="Y63" s="178" t="s">
        <v>289</v>
      </c>
      <c r="Z63" s="102" t="s">
        <v>29</v>
      </c>
      <c r="AA63" s="69">
        <f t="shared" si="27"/>
        <v>0</v>
      </c>
      <c r="AB63" s="69">
        <f t="shared" si="28"/>
        <v>0</v>
      </c>
      <c r="AC63" s="74"/>
      <c r="AD63" s="22" t="s">
        <v>68</v>
      </c>
      <c r="AE63" s="74"/>
      <c r="AF63" s="74"/>
      <c r="AG63" s="74"/>
      <c r="AH63" s="131" t="s">
        <v>290</v>
      </c>
      <c r="AI63" s="159"/>
      <c r="AJ63" s="159"/>
      <c r="AK63" s="159"/>
      <c r="AL63" s="159"/>
      <c r="AM63" s="159"/>
      <c r="AN63" s="159"/>
      <c r="AO63" s="159"/>
      <c r="AP63" s="159"/>
      <c r="AQ63" s="159"/>
      <c r="AR63" s="100">
        <v>1</v>
      </c>
      <c r="AS63" s="74"/>
      <c r="AT63" s="29"/>
      <c r="AU63" s="283" t="s">
        <v>218</v>
      </c>
      <c r="AV63" s="80" t="s">
        <v>2269</v>
      </c>
      <c r="AW63" s="68" t="s">
        <v>29</v>
      </c>
      <c r="AX63" s="69">
        <f>0.5*(BF63+BG63+BH63)+BI63+BK63+2*(BL63+BM63)</f>
        <v>0</v>
      </c>
      <c r="AY63" s="69">
        <f>BF63*0.5+BG63*0.5+BH63*0.5+BI63+BJ63+BK63+2*(BL63+BM63+BN63)</f>
        <v>0</v>
      </c>
      <c r="AZ63" s="1739" t="s">
        <v>2270</v>
      </c>
      <c r="BA63" s="1768"/>
      <c r="BB63" s="1768"/>
      <c r="BC63" s="1768"/>
      <c r="BD63" s="1768"/>
      <c r="BE63" s="1769"/>
      <c r="BF63" s="155"/>
      <c r="BG63" s="155"/>
      <c r="BH63" s="144"/>
      <c r="BI63" s="144"/>
      <c r="BJ63" s="144"/>
      <c r="BK63" s="144"/>
      <c r="BL63" s="144"/>
      <c r="BM63" s="144"/>
      <c r="BN63" s="144"/>
      <c r="BO63" s="156">
        <v>1</v>
      </c>
      <c r="BP63" s="225"/>
      <c r="BQ63" s="108"/>
      <c r="BR63" s="320" t="s">
        <v>267</v>
      </c>
      <c r="BS63" s="116" t="s">
        <v>1737</v>
      </c>
      <c r="BT63" s="68" t="s">
        <v>93</v>
      </c>
      <c r="BU63" s="69">
        <f t="shared" si="31"/>
        <v>2</v>
      </c>
      <c r="BV63" s="69">
        <f t="shared" si="32"/>
        <v>3</v>
      </c>
      <c r="BW63" s="82"/>
      <c r="BX63" s="22" t="s">
        <v>45</v>
      </c>
      <c r="BY63" s="23"/>
      <c r="BZ63" s="127"/>
      <c r="CA63" s="172"/>
      <c r="CB63" s="172" t="s">
        <v>1738</v>
      </c>
      <c r="CC63" s="22"/>
      <c r="CD63" s="22"/>
      <c r="CE63" s="22"/>
      <c r="CF63" s="144"/>
      <c r="CG63" s="234">
        <v>1</v>
      </c>
      <c r="CH63" s="22"/>
      <c r="CI63" s="84">
        <v>1</v>
      </c>
      <c r="CJ63" s="188"/>
      <c r="CK63" s="301"/>
      <c r="CL63" s="100">
        <v>1</v>
      </c>
      <c r="CM63" s="99"/>
      <c r="CN63" s="29"/>
      <c r="CO63" s="363"/>
      <c r="CP63" s="363"/>
      <c r="CQ63" s="363"/>
      <c r="CR63" s="363"/>
      <c r="CS63" s="363"/>
      <c r="CT63" s="363"/>
      <c r="CU63" s="363"/>
      <c r="CV63" s="363"/>
      <c r="CW63" s="363"/>
      <c r="CX63" s="363"/>
      <c r="CY63" s="363"/>
      <c r="CZ63" s="363"/>
      <c r="DA63" s="363"/>
      <c r="DB63" s="363"/>
      <c r="DC63" s="363"/>
      <c r="DD63" s="363"/>
      <c r="DE63" s="363"/>
      <c r="DF63" s="363"/>
      <c r="DG63" s="363"/>
      <c r="DH63" s="363"/>
      <c r="DI63" s="363"/>
      <c r="DJ63" s="363"/>
    </row>
    <row r="64" spans="1:115" s="62" customFormat="1" ht="230.4" customHeight="1" outlineLevel="1" thickTop="1" thickBot="1" x14ac:dyDescent="0.35">
      <c r="W64" s="59"/>
      <c r="X64" s="299" t="s">
        <v>243</v>
      </c>
      <c r="Y64" s="80" t="s">
        <v>297</v>
      </c>
      <c r="Z64" s="68" t="s">
        <v>29</v>
      </c>
      <c r="AA64" s="69">
        <f t="shared" si="27"/>
        <v>0</v>
      </c>
      <c r="AB64" s="69">
        <f t="shared" si="28"/>
        <v>0</v>
      </c>
      <c r="AC64" s="82"/>
      <c r="AD64" s="22" t="s">
        <v>45</v>
      </c>
      <c r="AE64" s="352"/>
      <c r="AF64" s="104"/>
      <c r="AG64" s="173"/>
      <c r="AH64" s="173" t="s">
        <v>57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1913" t="s">
        <v>2151</v>
      </c>
      <c r="AV64" s="1786"/>
      <c r="AW64" s="1786"/>
      <c r="AX64" s="1786"/>
      <c r="AY64" s="1786"/>
      <c r="AZ64" s="1786"/>
      <c r="BA64" s="1786"/>
      <c r="BB64" s="1786"/>
      <c r="BC64" s="1786"/>
      <c r="BD64" s="1786"/>
      <c r="BE64" s="1786"/>
      <c r="BF64" s="1786"/>
      <c r="BG64" s="1786"/>
      <c r="BH64" s="1786"/>
      <c r="BI64" s="1786"/>
      <c r="BJ64" s="1786"/>
      <c r="BK64" s="1786"/>
      <c r="BL64" s="1786"/>
      <c r="BM64" s="1786"/>
      <c r="BN64" s="1786"/>
      <c r="BO64" s="1786"/>
      <c r="BP64" s="1914"/>
      <c r="BQ64" s="108"/>
      <c r="BR64" s="364" t="s">
        <v>318</v>
      </c>
      <c r="BS64" s="80" t="s">
        <v>1739</v>
      </c>
      <c r="BT64" s="68" t="s">
        <v>93</v>
      </c>
      <c r="BU64" s="69">
        <f t="shared" si="31"/>
        <v>1</v>
      </c>
      <c r="BV64" s="69">
        <f t="shared" si="32"/>
        <v>4</v>
      </c>
      <c r="BW64" s="116"/>
      <c r="BX64" s="22" t="s">
        <v>45</v>
      </c>
      <c r="BY64" s="118"/>
      <c r="BZ64" s="72" t="s">
        <v>42</v>
      </c>
      <c r="CA64" s="173"/>
      <c r="CB64" s="173" t="s">
        <v>320</v>
      </c>
      <c r="CC64" s="74"/>
      <c r="CD64" s="74"/>
      <c r="CE64" s="246"/>
      <c r="CF64" s="84">
        <v>1</v>
      </c>
      <c r="CG64" s="234">
        <v>1</v>
      </c>
      <c r="CH64" s="22"/>
      <c r="CI64" s="246"/>
      <c r="CJ64" s="246"/>
      <c r="CK64" s="365">
        <v>1</v>
      </c>
      <c r="CL64" s="100">
        <v>1</v>
      </c>
      <c r="CM64" s="99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261.60000000000002" customHeight="1" outlineLevel="1" thickTop="1" x14ac:dyDescent="0.3">
      <c r="W65" s="59"/>
      <c r="X65" s="299" t="s">
        <v>243</v>
      </c>
      <c r="Y65" s="98" t="s">
        <v>2271</v>
      </c>
      <c r="Z65" s="68" t="s">
        <v>29</v>
      </c>
      <c r="AA65" s="69">
        <f t="shared" si="27"/>
        <v>0</v>
      </c>
      <c r="AB65" s="69">
        <f t="shared" si="28"/>
        <v>0</v>
      </c>
      <c r="AC65" s="131"/>
      <c r="AD65" s="22" t="s">
        <v>45</v>
      </c>
      <c r="AE65" s="74"/>
      <c r="AF65" s="131"/>
      <c r="AG65" s="131"/>
      <c r="AH65" s="173" t="s">
        <v>57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BQ65" s="108"/>
      <c r="BR65" s="364" t="s">
        <v>318</v>
      </c>
      <c r="BS65" s="130" t="s">
        <v>322</v>
      </c>
      <c r="BT65" s="68" t="s">
        <v>93</v>
      </c>
      <c r="BU65" s="69">
        <f t="shared" si="31"/>
        <v>0.5</v>
      </c>
      <c r="BV65" s="69">
        <f t="shared" si="32"/>
        <v>0.5</v>
      </c>
      <c r="BW65" s="131"/>
      <c r="BX65" s="22" t="s">
        <v>63</v>
      </c>
      <c r="BY65" s="367"/>
      <c r="BZ65" s="131"/>
      <c r="CA65" s="131"/>
      <c r="CB65" s="140" t="s">
        <v>3</v>
      </c>
      <c r="CC65" s="128">
        <v>1</v>
      </c>
      <c r="CD65" s="314"/>
      <c r="CE65" s="314"/>
      <c r="CF65" s="314"/>
      <c r="CG65" s="314"/>
      <c r="CH65" s="314"/>
      <c r="CI65" s="314"/>
      <c r="CJ65" s="314"/>
      <c r="CK65" s="368"/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225" customHeight="1" outlineLevel="1" x14ac:dyDescent="0.25">
      <c r="W66" s="59"/>
      <c r="X66" s="299" t="s">
        <v>243</v>
      </c>
      <c r="Y66" s="114" t="s">
        <v>1742</v>
      </c>
      <c r="Z66" s="68" t="s">
        <v>29</v>
      </c>
      <c r="AA66" s="69">
        <f t="shared" si="27"/>
        <v>1</v>
      </c>
      <c r="AB66" s="69">
        <f t="shared" si="28"/>
        <v>1</v>
      </c>
      <c r="AC66" s="22"/>
      <c r="AD66" s="22" t="s">
        <v>45</v>
      </c>
      <c r="AE66" s="22"/>
      <c r="AF66" s="72" t="s">
        <v>42</v>
      </c>
      <c r="AG66" s="180"/>
      <c r="AH66" s="23" t="s">
        <v>336</v>
      </c>
      <c r="AI66" s="169"/>
      <c r="AJ66" s="169"/>
      <c r="AK66" s="169"/>
      <c r="AL66" s="84">
        <v>1</v>
      </c>
      <c r="AM66" s="169"/>
      <c r="AN66" s="169"/>
      <c r="AO66" s="169"/>
      <c r="AP66" s="169"/>
      <c r="AQ66" s="155"/>
      <c r="AR66" s="100">
        <v>1</v>
      </c>
      <c r="AS66" s="190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3"/>
      <c r="BS66" s="363"/>
      <c r="BT66" s="363"/>
      <c r="BU66" s="363"/>
      <c r="BV66" s="363"/>
      <c r="BW66" s="363"/>
      <c r="BX66" s="363"/>
      <c r="BY66" s="363"/>
      <c r="BZ66" s="363"/>
      <c r="CA66" s="363"/>
      <c r="CB66" s="363"/>
      <c r="CC66" s="363"/>
      <c r="CD66" s="363"/>
      <c r="CE66" s="363"/>
      <c r="CF66" s="363"/>
      <c r="CG66" s="363"/>
      <c r="CH66" s="363"/>
      <c r="CI66" s="363"/>
      <c r="CJ66" s="363"/>
      <c r="CK66" s="363"/>
      <c r="CL66" s="108"/>
      <c r="CM66" s="363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226.95" customHeight="1" outlineLevel="1" x14ac:dyDescent="0.4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98" t="s">
        <v>1743</v>
      </c>
      <c r="Z67" s="68" t="s">
        <v>29</v>
      </c>
      <c r="AA67" s="69">
        <f t="shared" si="27"/>
        <v>0</v>
      </c>
      <c r="AB67" s="69">
        <f t="shared" si="28"/>
        <v>0</v>
      </c>
      <c r="AC67" s="74"/>
      <c r="AD67" s="22" t="s">
        <v>68</v>
      </c>
      <c r="AE67" s="74"/>
      <c r="AF67" s="74"/>
      <c r="AG67" s="74"/>
      <c r="AH67" s="131" t="s">
        <v>193</v>
      </c>
      <c r="AI67" s="159"/>
      <c r="AJ67" s="159"/>
      <c r="AK67" s="159"/>
      <c r="AL67" s="159"/>
      <c r="AM67" s="159"/>
      <c r="AN67" s="159"/>
      <c r="AO67" s="159"/>
      <c r="AP67" s="159"/>
      <c r="AQ67" s="159"/>
      <c r="AR67" s="100">
        <v>1</v>
      </c>
      <c r="AS67" s="74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x14ac:dyDescent="0.25">
      <c r="D68" s="366"/>
      <c r="E68" s="366"/>
      <c r="W68" s="29"/>
      <c r="X68" s="299" t="s">
        <v>243</v>
      </c>
      <c r="Y68" s="98" t="s">
        <v>321</v>
      </c>
      <c r="Z68" s="68" t="s">
        <v>29</v>
      </c>
      <c r="AA68" s="69">
        <f t="shared" si="27"/>
        <v>0</v>
      </c>
      <c r="AB68" s="69">
        <f t="shared" si="28"/>
        <v>0</v>
      </c>
      <c r="AC68" s="131"/>
      <c r="AD68" s="22" t="s">
        <v>45</v>
      </c>
      <c r="AE68" s="131"/>
      <c r="AF68" s="131"/>
      <c r="AG68" s="131"/>
      <c r="AH68" s="173" t="s">
        <v>57</v>
      </c>
      <c r="AI68" s="314"/>
      <c r="AJ68" s="314"/>
      <c r="AK68" s="314"/>
      <c r="AL68" s="314"/>
      <c r="AM68" s="314"/>
      <c r="AN68" s="314"/>
      <c r="AO68" s="314"/>
      <c r="AP68" s="314"/>
      <c r="AQ68" s="314"/>
      <c r="AR68" s="100">
        <v>1</v>
      </c>
      <c r="AS68" s="131"/>
    </row>
    <row r="69" spans="1:114" s="363" customFormat="1" ht="231" customHeight="1" outlineLevel="1" x14ac:dyDescent="0.25">
      <c r="D69" s="366"/>
      <c r="E69" s="366"/>
      <c r="X69" s="299" t="s">
        <v>243</v>
      </c>
      <c r="Y69" s="177" t="s">
        <v>316</v>
      </c>
      <c r="Z69" s="68" t="s">
        <v>29</v>
      </c>
      <c r="AA69" s="69">
        <f t="shared" si="27"/>
        <v>1</v>
      </c>
      <c r="AB69" s="69">
        <f t="shared" si="28"/>
        <v>1</v>
      </c>
      <c r="AC69" s="82"/>
      <c r="AD69" s="22" t="s">
        <v>45</v>
      </c>
      <c r="AE69" s="362"/>
      <c r="AF69" s="104"/>
      <c r="AG69" s="173"/>
      <c r="AH69" s="131" t="s">
        <v>317</v>
      </c>
      <c r="AI69" s="160"/>
      <c r="AJ69" s="155"/>
      <c r="AK69" s="160"/>
      <c r="AL69" s="160"/>
      <c r="AM69" s="160"/>
      <c r="AN69" s="84">
        <v>1</v>
      </c>
      <c r="AO69" s="160"/>
      <c r="AP69" s="160"/>
      <c r="AQ69" s="155"/>
      <c r="AR69" s="100">
        <v>1</v>
      </c>
      <c r="AS69" s="28"/>
    </row>
    <row r="70" spans="1:114" s="363" customFormat="1" ht="286.95" customHeight="1" outlineLevel="1" x14ac:dyDescent="0.4">
      <c r="D70" s="366"/>
      <c r="E70" s="366"/>
      <c r="X70" s="299" t="s">
        <v>243</v>
      </c>
      <c r="Y70" s="98" t="s">
        <v>323</v>
      </c>
      <c r="Z70" s="68" t="s">
        <v>29</v>
      </c>
      <c r="AA70" s="69">
        <f t="shared" si="27"/>
        <v>0</v>
      </c>
      <c r="AB70" s="69">
        <f t="shared" si="28"/>
        <v>0</v>
      </c>
      <c r="AC70" s="74"/>
      <c r="AD70" s="22" t="s">
        <v>45</v>
      </c>
      <c r="AE70" s="74"/>
      <c r="AF70" s="74"/>
      <c r="AG70" s="74"/>
      <c r="AH70" s="131" t="s">
        <v>193</v>
      </c>
      <c r="AI70" s="159"/>
      <c r="AJ70" s="159"/>
      <c r="AK70" s="159"/>
      <c r="AL70" s="159"/>
      <c r="AM70" s="159"/>
      <c r="AN70" s="159"/>
      <c r="AO70" s="159"/>
      <c r="AP70" s="159"/>
      <c r="AQ70" s="159"/>
      <c r="AR70" s="100">
        <v>1</v>
      </c>
      <c r="AS70" s="74"/>
    </row>
    <row r="71" spans="1:114" s="363" customFormat="1" ht="322.5" customHeight="1" outlineLevel="1" x14ac:dyDescent="0.25">
      <c r="D71" s="366"/>
      <c r="E71" s="366"/>
      <c r="X71" s="299" t="s">
        <v>243</v>
      </c>
      <c r="Y71" s="177" t="s">
        <v>329</v>
      </c>
      <c r="Z71" s="68" t="s">
        <v>29</v>
      </c>
      <c r="AA71" s="69">
        <f t="shared" si="27"/>
        <v>0</v>
      </c>
      <c r="AB71" s="69">
        <f t="shared" si="28"/>
        <v>0</v>
      </c>
      <c r="AC71" s="82"/>
      <c r="AD71" s="22" t="s">
        <v>68</v>
      </c>
      <c r="AE71" s="189"/>
      <c r="AF71" s="104"/>
      <c r="AG71" s="173"/>
      <c r="AH71" s="131" t="s">
        <v>330</v>
      </c>
      <c r="AI71" s="160"/>
      <c r="AJ71" s="155"/>
      <c r="AK71" s="160"/>
      <c r="AL71" s="160"/>
      <c r="AM71" s="160"/>
      <c r="AN71" s="160"/>
      <c r="AO71" s="160"/>
      <c r="AP71" s="160"/>
      <c r="AQ71" s="155"/>
      <c r="AR71" s="100">
        <v>1</v>
      </c>
      <c r="AS71" s="190"/>
    </row>
    <row r="72" spans="1:114" s="363" customFormat="1" ht="292.95" customHeight="1" outlineLevel="1" x14ac:dyDescent="0.25">
      <c r="D72" s="366"/>
      <c r="E72" s="366"/>
      <c r="W72" s="108"/>
      <c r="X72" s="299" t="s">
        <v>243</v>
      </c>
      <c r="Y72" s="177" t="s">
        <v>1744</v>
      </c>
      <c r="Z72" s="68" t="s">
        <v>29</v>
      </c>
      <c r="AA72" s="69">
        <f t="shared" si="27"/>
        <v>0</v>
      </c>
      <c r="AB72" s="69">
        <f t="shared" si="28"/>
        <v>0</v>
      </c>
      <c r="AC72" s="200"/>
      <c r="AD72" s="23" t="s">
        <v>45</v>
      </c>
      <c r="AE72" s="23"/>
      <c r="AF72" s="23"/>
      <c r="AG72" s="23"/>
      <c r="AH72" s="23" t="s">
        <v>91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90"/>
    </row>
    <row r="73" spans="1:114" s="363" customFormat="1" ht="348" customHeight="1" outlineLevel="1" x14ac:dyDescent="0.25">
      <c r="D73" s="366"/>
      <c r="E73" s="366"/>
      <c r="X73" s="299" t="s">
        <v>243</v>
      </c>
      <c r="Y73" s="98" t="s">
        <v>337</v>
      </c>
      <c r="Z73" s="68" t="s">
        <v>29</v>
      </c>
      <c r="AA73" s="69">
        <f t="shared" si="27"/>
        <v>0</v>
      </c>
      <c r="AB73" s="69">
        <f t="shared" si="28"/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</row>
    <row r="74" spans="1:114" s="363" customFormat="1" ht="345.75" customHeight="1" outlineLevel="1" x14ac:dyDescent="0.25">
      <c r="D74" s="366"/>
      <c r="E74" s="366"/>
      <c r="X74" s="299" t="s">
        <v>243</v>
      </c>
      <c r="Y74" s="98" t="s">
        <v>2272</v>
      </c>
      <c r="Z74" s="68" t="s">
        <v>29</v>
      </c>
      <c r="AA74" s="69">
        <f>0.5*(AI74+AJ74+AK74)+AL74+AN74+2*(AO74+AP74)</f>
        <v>2</v>
      </c>
      <c r="AB74" s="69">
        <f>AI74*0.5+AJ74*0.5+AK74*0.5+AL74+AM74+AN74+2*(AO74+AP74+AQ74)</f>
        <v>2</v>
      </c>
      <c r="AC74" s="1785" t="s">
        <v>2273</v>
      </c>
      <c r="AD74" s="1911"/>
      <c r="AE74" s="1911"/>
      <c r="AF74" s="1911"/>
      <c r="AG74" s="1911"/>
      <c r="AH74" s="1912"/>
      <c r="AI74" s="314"/>
      <c r="AJ74" s="314"/>
      <c r="AK74" s="314"/>
      <c r="AL74" s="84">
        <v>2</v>
      </c>
      <c r="AM74" s="314"/>
      <c r="AN74" s="314"/>
      <c r="AO74" s="314"/>
      <c r="AP74" s="314"/>
      <c r="AQ74" s="314"/>
      <c r="AR74" s="100">
        <v>1</v>
      </c>
      <c r="AS74" s="131"/>
    </row>
    <row r="75" spans="1:114" s="363" customFormat="1" ht="329.4" customHeight="1" outlineLevel="1" x14ac:dyDescent="0.25">
      <c r="D75" s="366"/>
      <c r="E75" s="366"/>
      <c r="X75" s="299" t="s">
        <v>243</v>
      </c>
      <c r="Y75" s="98" t="s">
        <v>340</v>
      </c>
      <c r="Z75" s="68" t="s">
        <v>29</v>
      </c>
      <c r="AA75" s="69">
        <f>0.5*(AI75+AJ75+AK75)+AL75+AN75+2*(AO75+AP75)</f>
        <v>0</v>
      </c>
      <c r="AB75" s="69">
        <f>AI75*0.5+AJ75*0.5+AK75*0.5+AL75+AM75+AN75+2*(AO75+AP75+AQ75)</f>
        <v>0</v>
      </c>
      <c r="AC75" s="131"/>
      <c r="AD75" s="22" t="s">
        <v>45</v>
      </c>
      <c r="AE75" s="131"/>
      <c r="AF75" s="131"/>
      <c r="AG75" s="131"/>
      <c r="AH75" s="173" t="s">
        <v>57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100">
        <v>1</v>
      </c>
      <c r="AS75" s="131"/>
    </row>
    <row r="76" spans="1:114" s="363" customFormat="1" ht="223.95" customHeight="1" outlineLevel="1" x14ac:dyDescent="0.25">
      <c r="D76" s="366"/>
      <c r="E76" s="366"/>
    </row>
    <row r="77" spans="1:114" s="363" customFormat="1" ht="312" customHeight="1" outlineLevel="1" x14ac:dyDescent="0.25">
      <c r="D77" s="366"/>
      <c r="E77" s="366"/>
    </row>
    <row r="78" spans="1:114" s="363" customFormat="1" ht="317.39999999999998" customHeight="1" outlineLevel="1" x14ac:dyDescent="0.25">
      <c r="D78" s="366"/>
      <c r="E78" s="366"/>
    </row>
    <row r="79" spans="1:114" s="363" customFormat="1" ht="253.95" customHeight="1" outlineLevel="1" x14ac:dyDescent="0.25">
      <c r="D79" s="366"/>
      <c r="E79" s="366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 x14ac:dyDescent="0.3">
      <c r="A85" s="38" t="s">
        <v>1933</v>
      </c>
      <c r="B85" s="39" t="s">
        <v>235</v>
      </c>
      <c r="C85" s="40" t="s">
        <v>29</v>
      </c>
      <c r="D85" s="41">
        <f t="shared" ref="D85:D94" si="36">0.5*(L85+M85+N85)+O85+Q85+2*(R85+S85)</f>
        <v>0</v>
      </c>
      <c r="E85" s="42">
        <f t="shared" ref="E85:E94" si="37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SUMIFS(L11:L36,C11:C36,C85)</f>
        <v>0</v>
      </c>
      <c r="M85" s="44">
        <f>SUMIFS(M11:M36,C11:C36,C85)</f>
        <v>0</v>
      </c>
      <c r="N85" s="44">
        <f>SUMIFS(N11:N36,C11:C36,C85)</f>
        <v>0</v>
      </c>
      <c r="O85" s="44">
        <f>SUMIFS(O11:O36,C11:C36,C85)</f>
        <v>0</v>
      </c>
      <c r="P85" s="44">
        <f>SUMIFS(P11:P36,C11:C36,C85)</f>
        <v>0</v>
      </c>
      <c r="Q85" s="44">
        <f>SUMIFS(Q11:Q36,C11:C36,C85)</f>
        <v>0</v>
      </c>
      <c r="R85" s="44">
        <f>SUMIFS(R11:R36,C11:C36,C85)</f>
        <v>0</v>
      </c>
      <c r="S85" s="44">
        <f>SUMIFS(S11:S36,C11:C36,C85)</f>
        <v>0</v>
      </c>
      <c r="T85" s="44">
        <f>SUMIFS(T11:T36,C11:C36,C85)</f>
        <v>0</v>
      </c>
      <c r="U85" s="45"/>
      <c r="V85" s="46">
        <f>SUM(U87:U112)</f>
        <v>8</v>
      </c>
      <c r="W85" s="59"/>
      <c r="X85" s="38" t="s">
        <v>1933</v>
      </c>
      <c r="Y85" s="39" t="s">
        <v>341</v>
      </c>
      <c r="Z85" s="40" t="s">
        <v>29</v>
      </c>
      <c r="AA85" s="41">
        <f t="shared" ref="AA85:AA99" si="38">0.5*(AI85+AJ85+AK85)+AL85+AN85+2*(AO85+AP85)</f>
        <v>2</v>
      </c>
      <c r="AB85" s="42">
        <f t="shared" ref="AB85:AB99" si="39">AI85*0.5+AJ85*0.5+AK85*0.5+AL85+AM85+AN85+2*(AO85+AP85+AQ85)</f>
        <v>2</v>
      </c>
      <c r="AC85" s="43"/>
      <c r="AD85" s="39"/>
      <c r="AE85" s="43"/>
      <c r="AF85" s="43"/>
      <c r="AG85" s="43"/>
      <c r="AH85" s="43"/>
      <c r="AI85" s="44">
        <f>SUMIFS(AI88:AI98,Z88:Z98,Z85)</f>
        <v>0</v>
      </c>
      <c r="AJ85" s="44">
        <f>SUMIFS(AJ88:AJ98,Z88:Z98,Z85)</f>
        <v>0</v>
      </c>
      <c r="AK85" s="44">
        <f>SUMIFS(AK88:AK98,Z88:Z98,Z85)</f>
        <v>0</v>
      </c>
      <c r="AL85" s="44">
        <f>SUMIFS(AL88:AL98,Z88:Z98,Z85)</f>
        <v>2</v>
      </c>
      <c r="AM85" s="44">
        <f>SUMIFS(AM88:AM98,Z88:Z98,Z85)</f>
        <v>0</v>
      </c>
      <c r="AN85" s="44">
        <f>SUMIFS(AN88:AN98,Z88:Z98,Z85)</f>
        <v>0</v>
      </c>
      <c r="AO85" s="44">
        <f>SUMIFS(AO88:AO98,Z88:Z98,Z85)</f>
        <v>0</v>
      </c>
      <c r="AP85" s="44">
        <f>SUMIFS(AP88:AP98,Z88:Z98,Z85)</f>
        <v>0</v>
      </c>
      <c r="AQ85" s="44">
        <f>SUMIFS(AQ88:AQ98,Z88:Z98,Z85)</f>
        <v>0</v>
      </c>
      <c r="AR85" s="45"/>
      <c r="AS85" s="46">
        <f>SUM(AR87:AR113)</f>
        <v>15</v>
      </c>
      <c r="AT85" s="59"/>
      <c r="AU85" s="38" t="s">
        <v>1933</v>
      </c>
      <c r="AV85" s="39" t="s">
        <v>1748</v>
      </c>
      <c r="AW85" s="40" t="s">
        <v>29</v>
      </c>
      <c r="AX85" s="41">
        <f t="shared" ref="AX85:AX88" si="40">0.5*(BF85+BG85+BH85)+BI85+BK85+2*(BL85+BM85)</f>
        <v>10</v>
      </c>
      <c r="AY85" s="42">
        <f t="shared" ref="AY85:AY88" si="41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7</v>
      </c>
      <c r="BQ85" s="59"/>
      <c r="BR85" s="38" t="s">
        <v>27</v>
      </c>
      <c r="BS85" s="39" t="s">
        <v>1749</v>
      </c>
      <c r="BT85" s="40" t="s">
        <v>29</v>
      </c>
      <c r="BU85" s="41">
        <f t="shared" ref="BU85:BU88" si="42">0.5*(CC85+CD85+CE85)+CF85+CH85+2*(CI85+CJ85)</f>
        <v>0</v>
      </c>
      <c r="BV85" s="42">
        <f t="shared" ref="BV85:BV88" si="43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SUM(CL87:CL109)</f>
        <v>16</v>
      </c>
      <c r="CN85" s="29"/>
      <c r="CO85" s="38" t="s">
        <v>143</v>
      </c>
      <c r="CP85" s="39" t="s">
        <v>344</v>
      </c>
      <c r="CQ85" s="1103" t="s">
        <v>29</v>
      </c>
      <c r="CR85" s="373">
        <f t="shared" ref="CR85:CR95" si="44">0.5*(CZ85+DA85+DB85)+DC85+DE85+2*(DF85+DG85)</f>
        <v>0</v>
      </c>
      <c r="CS85" s="374">
        <f t="shared" ref="CS85:CS95" si="45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SUM(DI87:DI106)</f>
        <v>16</v>
      </c>
    </row>
    <row r="86" spans="1:114" s="62" customFormat="1" ht="33" x14ac:dyDescent="0.3">
      <c r="A86" s="38" t="s">
        <v>154</v>
      </c>
      <c r="B86" s="39"/>
      <c r="C86" s="40" t="s">
        <v>36</v>
      </c>
      <c r="D86" s="41">
        <f t="shared" si="36"/>
        <v>0</v>
      </c>
      <c r="E86" s="42">
        <f t="shared" si="37"/>
        <v>0</v>
      </c>
      <c r="F86" s="39"/>
      <c r="G86" s="39"/>
      <c r="H86" s="39"/>
      <c r="I86" s="39"/>
      <c r="J86" s="39"/>
      <c r="K86" s="39"/>
      <c r="L86" s="44">
        <f>SUMIFS(L11:L36,C11:C36,C86)</f>
        <v>0</v>
      </c>
      <c r="M86" s="44">
        <f>SUMIFS(M11:M36,C11:C36,C86)</f>
        <v>0</v>
      </c>
      <c r="N86" s="44">
        <f>SUMIFS(N11:N36,C11:C36,C86)</f>
        <v>0</v>
      </c>
      <c r="O86" s="44">
        <f>SUMIFS(O11:O36,C11:C36,C86)</f>
        <v>0</v>
      </c>
      <c r="P86" s="44">
        <f>SUMIFS(P11:P36,C11:C36,C86)</f>
        <v>0</v>
      </c>
      <c r="Q86" s="44">
        <f>SUMIFS(Q11:Q36,C11:C36,C86)</f>
        <v>0</v>
      </c>
      <c r="R86" s="44">
        <f>SUMIFS(R11:R36,C11:C36,C86)</f>
        <v>0</v>
      </c>
      <c r="S86" s="44">
        <f>SUMIFS(S11:S36,C11:C36,C86)</f>
        <v>0</v>
      </c>
      <c r="T86" s="44">
        <f>SUMIFS(T11:T36,C11:C36,C86)</f>
        <v>0</v>
      </c>
      <c r="U86" s="45"/>
      <c r="V86" s="46"/>
      <c r="W86" s="32"/>
      <c r="X86" s="38" t="s">
        <v>154</v>
      </c>
      <c r="Y86" s="39"/>
      <c r="Z86" s="40" t="s">
        <v>36</v>
      </c>
      <c r="AA86" s="41">
        <f t="shared" si="38"/>
        <v>6.5</v>
      </c>
      <c r="AB86" s="42">
        <f t="shared" si="39"/>
        <v>8.5</v>
      </c>
      <c r="AC86" s="39"/>
      <c r="AD86" s="39"/>
      <c r="AE86" s="39"/>
      <c r="AF86" s="39"/>
      <c r="AG86" s="39"/>
      <c r="AH86" s="39"/>
      <c r="AI86" s="44">
        <f>SUMIFS(AI88:AI98,Z88:Z98,Z86)</f>
        <v>0</v>
      </c>
      <c r="AJ86" s="44">
        <f>SUMIFS(AJ88:AJ98,Z88:Z98,Z86)</f>
        <v>3</v>
      </c>
      <c r="AK86" s="44">
        <f>SUMIFS(AK88:AK98,Z88:Z98,Z86)</f>
        <v>0</v>
      </c>
      <c r="AL86" s="44">
        <f>SUMIFS(AL88:AL98,Z88:Z98,Z86)</f>
        <v>3</v>
      </c>
      <c r="AM86" s="44">
        <f>SUMIFS(AM88:AM98,Z88:Z98,Z86)</f>
        <v>2</v>
      </c>
      <c r="AN86" s="44">
        <f>SUMIFS(AN88:AN98,Z88:Z98,Z86)</f>
        <v>0</v>
      </c>
      <c r="AO86" s="44">
        <f>SUMIFS(AO88:AO98,Z88:Z98,Z86)</f>
        <v>1</v>
      </c>
      <c r="AP86" s="44">
        <f>SUMIFS(AP88:AP98,Z88:Z98,Z86)</f>
        <v>0</v>
      </c>
      <c r="AQ86" s="44">
        <f>SUMIFS(AQ88:AQ98,Z88:Z98,Z86)</f>
        <v>0</v>
      </c>
      <c r="AR86" s="45"/>
      <c r="AS86" s="46"/>
      <c r="AT86" s="36"/>
      <c r="AU86" s="38" t="s">
        <v>154</v>
      </c>
      <c r="AV86" s="39"/>
      <c r="AW86" s="40" t="s">
        <v>36</v>
      </c>
      <c r="AX86" s="41">
        <f t="shared" si="40"/>
        <v>5</v>
      </c>
      <c r="AY86" s="42">
        <f t="shared" si="41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 t="shared" si="42"/>
        <v>0</v>
      </c>
      <c r="BV86" s="42">
        <f t="shared" si="43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152</v>
      </c>
      <c r="CP86" s="43"/>
      <c r="CQ86" s="1103" t="s">
        <v>36</v>
      </c>
      <c r="CR86" s="373">
        <f t="shared" si="44"/>
        <v>0</v>
      </c>
      <c r="CS86" s="374">
        <f t="shared" si="45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x14ac:dyDescent="0.4">
      <c r="A87" s="97" t="s">
        <v>52</v>
      </c>
      <c r="B87" s="380" t="s">
        <v>346</v>
      </c>
      <c r="C87" s="381" t="s">
        <v>29</v>
      </c>
      <c r="D87" s="170">
        <f t="shared" si="36"/>
        <v>4</v>
      </c>
      <c r="E87" s="170">
        <f t="shared" si="37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38"/>
        <v>4</v>
      </c>
      <c r="AB87" s="69">
        <f t="shared" si="39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40"/>
        <v>4</v>
      </c>
      <c r="AY87" s="69">
        <f t="shared" si="41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137" t="s">
        <v>86</v>
      </c>
      <c r="BS87" s="278" t="s">
        <v>349</v>
      </c>
      <c r="BT87" s="102" t="s">
        <v>29</v>
      </c>
      <c r="BU87" s="69">
        <f t="shared" si="42"/>
        <v>2</v>
      </c>
      <c r="BV87" s="69">
        <f t="shared" si="43"/>
        <v>2</v>
      </c>
      <c r="BW87" s="222"/>
      <c r="BX87" s="131" t="s">
        <v>63</v>
      </c>
      <c r="BY87" s="74"/>
      <c r="BZ87" s="131"/>
      <c r="CA87" s="131"/>
      <c r="CB87" s="140" t="s">
        <v>3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00">
        <v>1</v>
      </c>
      <c r="CM87" s="99"/>
      <c r="CO87" s="382" t="s">
        <v>350</v>
      </c>
      <c r="CP87" s="130" t="s">
        <v>1750</v>
      </c>
      <c r="CQ87" s="102" t="s">
        <v>29</v>
      </c>
      <c r="CR87" s="102">
        <f t="shared" si="44"/>
        <v>0</v>
      </c>
      <c r="CS87" s="102">
        <f t="shared" si="45"/>
        <v>0</v>
      </c>
      <c r="CT87" s="74"/>
      <c r="CU87" s="225" t="s">
        <v>45</v>
      </c>
      <c r="CV87" s="74"/>
      <c r="CW87" s="74"/>
      <c r="CX87" s="74"/>
      <c r="CY87" s="131" t="s">
        <v>1751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 thickBot="1" x14ac:dyDescent="0.45">
      <c r="A88" s="97" t="s">
        <v>52</v>
      </c>
      <c r="B88" s="114" t="s">
        <v>352</v>
      </c>
      <c r="C88" s="102" t="s">
        <v>29</v>
      </c>
      <c r="D88" s="69">
        <f t="shared" si="36"/>
        <v>6</v>
      </c>
      <c r="E88" s="69">
        <f t="shared" si="37"/>
        <v>6</v>
      </c>
      <c r="F88" s="22"/>
      <c r="G88" s="22" t="s">
        <v>63</v>
      </c>
      <c r="H88" s="383"/>
      <c r="I88" s="72" t="s">
        <v>42</v>
      </c>
      <c r="J88" s="248"/>
      <c r="K88" s="173" t="s">
        <v>353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97" t="s">
        <v>52</v>
      </c>
      <c r="Y88" s="117" t="s">
        <v>1821</v>
      </c>
      <c r="Z88" s="68" t="s">
        <v>29</v>
      </c>
      <c r="AA88" s="69">
        <f t="shared" si="38"/>
        <v>0</v>
      </c>
      <c r="AB88" s="69">
        <f t="shared" si="39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52</v>
      </c>
      <c r="AV88" s="138" t="s">
        <v>1753</v>
      </c>
      <c r="AW88" s="68" t="s">
        <v>29</v>
      </c>
      <c r="AX88" s="69">
        <f t="shared" si="40"/>
        <v>2.5</v>
      </c>
      <c r="AY88" s="69">
        <f t="shared" si="41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137" t="s">
        <v>86</v>
      </c>
      <c r="BS88" s="278" t="s">
        <v>357</v>
      </c>
      <c r="BT88" s="102" t="s">
        <v>29</v>
      </c>
      <c r="BU88" s="69">
        <f t="shared" si="42"/>
        <v>1</v>
      </c>
      <c r="BV88" s="69">
        <f t="shared" si="43"/>
        <v>1</v>
      </c>
      <c r="BW88" s="222"/>
      <c r="BX88" s="131" t="s">
        <v>68</v>
      </c>
      <c r="BY88" s="74"/>
      <c r="BZ88" s="131"/>
      <c r="CA88" s="131"/>
      <c r="CB88" s="140" t="s">
        <v>3</v>
      </c>
      <c r="CC88" s="141">
        <v>2</v>
      </c>
      <c r="CD88" s="131"/>
      <c r="CE88" s="131"/>
      <c r="CF88" s="131"/>
      <c r="CG88" s="131"/>
      <c r="CH88" s="131"/>
      <c r="CI88" s="131"/>
      <c r="CJ88" s="131"/>
      <c r="CK88" s="131"/>
      <c r="CL88" s="100">
        <v>1</v>
      </c>
      <c r="CM88" s="99"/>
      <c r="CN88" s="108"/>
      <c r="CO88" s="382" t="s">
        <v>350</v>
      </c>
      <c r="CP88" s="179" t="s">
        <v>1754</v>
      </c>
      <c r="CQ88" s="102" t="s">
        <v>29</v>
      </c>
      <c r="CR88" s="102">
        <f t="shared" si="44"/>
        <v>0</v>
      </c>
      <c r="CS88" s="102">
        <f t="shared" si="45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265.2" customHeight="1" outlineLevel="1" thickTop="1" thickBot="1" x14ac:dyDescent="0.45">
      <c r="A89" s="97" t="s">
        <v>52</v>
      </c>
      <c r="B89" s="387" t="s">
        <v>360</v>
      </c>
      <c r="C89" s="102" t="s">
        <v>36</v>
      </c>
      <c r="D89" s="69">
        <f t="shared" si="36"/>
        <v>2</v>
      </c>
      <c r="E89" s="69">
        <f t="shared" si="37"/>
        <v>2</v>
      </c>
      <c r="F89" s="22"/>
      <c r="G89" s="22" t="s">
        <v>68</v>
      </c>
      <c r="H89" s="22"/>
      <c r="I89" s="22"/>
      <c r="J89" s="22"/>
      <c r="K89" s="268" t="s">
        <v>361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97" t="s">
        <v>52</v>
      </c>
      <c r="Y89" s="130" t="s">
        <v>2274</v>
      </c>
      <c r="Z89" s="68" t="s">
        <v>29</v>
      </c>
      <c r="AA89" s="69">
        <f t="shared" si="38"/>
        <v>0</v>
      </c>
      <c r="AB89" s="69">
        <f t="shared" si="39"/>
        <v>0</v>
      </c>
      <c r="AC89" s="131"/>
      <c r="AD89" s="22" t="s">
        <v>45</v>
      </c>
      <c r="AE89" s="1256" t="s">
        <v>2275</v>
      </c>
      <c r="AF89" s="131"/>
      <c r="AG89" s="131"/>
      <c r="AH89" s="173" t="s">
        <v>57</v>
      </c>
      <c r="AI89" s="223"/>
      <c r="AJ89" s="223"/>
      <c r="AK89" s="223"/>
      <c r="AL89" s="223"/>
      <c r="AM89" s="223"/>
      <c r="AN89" s="223"/>
      <c r="AO89" s="223"/>
      <c r="AP89" s="223"/>
      <c r="AQ89" s="223"/>
      <c r="AR89" s="100">
        <v>2</v>
      </c>
      <c r="AS89" s="131"/>
      <c r="AU89" s="97" t="s">
        <v>52</v>
      </c>
      <c r="AV89" s="138" t="s">
        <v>379</v>
      </c>
      <c r="AW89" s="68" t="s">
        <v>29</v>
      </c>
      <c r="AX89" s="69">
        <f>0.5*(BF89+BG89+BH89)+BI89+BK89+2*(BL89+BM89)</f>
        <v>3.5</v>
      </c>
      <c r="AY89" s="69">
        <f>BF89*0.5+BG89*0.5+BH89*0.5+BI89+BJ89+BK89+2*(BL89+BM89+BN89)</f>
        <v>3.5</v>
      </c>
      <c r="AZ89" s="74"/>
      <c r="BA89" s="407" t="s">
        <v>63</v>
      </c>
      <c r="BB89" s="74"/>
      <c r="BC89" s="74"/>
      <c r="BD89" s="74"/>
      <c r="BE89" s="140" t="s">
        <v>3</v>
      </c>
      <c r="BF89" s="252">
        <v>1</v>
      </c>
      <c r="BG89" s="403"/>
      <c r="BH89" s="403"/>
      <c r="BI89" s="120"/>
      <c r="BJ89" s="403"/>
      <c r="BK89" s="252">
        <v>1</v>
      </c>
      <c r="BL89" s="120"/>
      <c r="BM89" s="252">
        <v>1</v>
      </c>
      <c r="BN89" s="403"/>
      <c r="BO89" s="96">
        <v>1</v>
      </c>
      <c r="BP89" s="95"/>
      <c r="BR89" s="389" t="s">
        <v>365</v>
      </c>
      <c r="BS89" s="98" t="s">
        <v>366</v>
      </c>
      <c r="BT89" s="68" t="s">
        <v>29</v>
      </c>
      <c r="BU89" s="69">
        <f>0.5*(CC89+CD89+CE89)+CF89+CH89+2*(CI89+CJ89)</f>
        <v>3.5</v>
      </c>
      <c r="BV89" s="69">
        <f>CC89*0.5+CD89*0.5+CE89*0.5+CF89+CG89+CH89+2*(CI89+CJ89+CK89)</f>
        <v>5.5</v>
      </c>
      <c r="BW89" s="74"/>
      <c r="BX89" s="225" t="s">
        <v>68</v>
      </c>
      <c r="BY89" s="140" t="s">
        <v>3</v>
      </c>
      <c r="BZ89" s="72" t="s">
        <v>42</v>
      </c>
      <c r="CA89" s="110" t="s">
        <v>13</v>
      </c>
      <c r="CB89" s="131" t="s">
        <v>367</v>
      </c>
      <c r="CC89" s="85">
        <v>1</v>
      </c>
      <c r="CD89" s="318"/>
      <c r="CE89" s="390"/>
      <c r="CF89" s="85">
        <v>1</v>
      </c>
      <c r="CG89" s="390"/>
      <c r="CH89" s="390"/>
      <c r="CI89" s="85">
        <v>1</v>
      </c>
      <c r="CJ89" s="390"/>
      <c r="CK89" s="86">
        <v>1</v>
      </c>
      <c r="CL89" s="100">
        <v>1</v>
      </c>
      <c r="CM89" s="99"/>
      <c r="CN89" s="108"/>
      <c r="CO89" s="382" t="s">
        <v>350</v>
      </c>
      <c r="CP89" s="391" t="s">
        <v>1756</v>
      </c>
      <c r="CQ89" s="102" t="s">
        <v>29</v>
      </c>
      <c r="CR89" s="102">
        <f t="shared" si="44"/>
        <v>2</v>
      </c>
      <c r="CS89" s="102">
        <f t="shared" si="45"/>
        <v>2</v>
      </c>
      <c r="CT89" s="392"/>
      <c r="CU89" s="393" t="s">
        <v>45</v>
      </c>
      <c r="CV89" s="268"/>
      <c r="CW89" s="394"/>
      <c r="CX89" s="395"/>
      <c r="CY89" s="131" t="s">
        <v>57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232.5" customHeight="1" outlineLevel="1" thickTop="1" thickBot="1" x14ac:dyDescent="0.45">
      <c r="A90" s="97" t="s">
        <v>52</v>
      </c>
      <c r="B90" s="397" t="s">
        <v>369</v>
      </c>
      <c r="C90" s="102" t="s">
        <v>36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68</v>
      </c>
      <c r="H90" s="398"/>
      <c r="I90" s="225"/>
      <c r="J90" s="268"/>
      <c r="K90" s="268" t="s">
        <v>361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370</v>
      </c>
      <c r="Y90" s="117" t="s">
        <v>1827</v>
      </c>
      <c r="Z90" s="68" t="s">
        <v>29</v>
      </c>
      <c r="AA90" s="69">
        <f t="shared" si="38"/>
        <v>0</v>
      </c>
      <c r="AB90" s="69">
        <f t="shared" si="39"/>
        <v>0</v>
      </c>
      <c r="AC90" s="82"/>
      <c r="AD90" s="23" t="s">
        <v>45</v>
      </c>
      <c r="AE90" s="82"/>
      <c r="AF90" s="74"/>
      <c r="AG90" s="248"/>
      <c r="AH90" s="172" t="s">
        <v>359</v>
      </c>
      <c r="AI90" s="229"/>
      <c r="AJ90" s="229"/>
      <c r="AK90" s="229"/>
      <c r="AL90" s="229"/>
      <c r="AM90" s="229"/>
      <c r="AN90" s="229"/>
      <c r="AO90" s="229"/>
      <c r="AP90" s="229"/>
      <c r="AQ90" s="229"/>
      <c r="AR90" s="100">
        <v>1</v>
      </c>
      <c r="AS90" s="107"/>
      <c r="AU90" s="97" t="s">
        <v>52</v>
      </c>
      <c r="AV90" s="413" t="s">
        <v>1763</v>
      </c>
      <c r="AW90" s="102" t="s">
        <v>36</v>
      </c>
      <c r="AX90" s="69">
        <f>0.5*(BF90+BG90+BH90)+BI90+BK90+2*(BL90+BM90)</f>
        <v>1</v>
      </c>
      <c r="AY90" s="69">
        <f>BF90*0.5+BG90*0.5+BH90*0.5+BI90+BJ90+BK90+2*(BL90+BM90+BN90)</f>
        <v>1</v>
      </c>
      <c r="AZ90" s="22"/>
      <c r="BA90" s="407" t="s">
        <v>63</v>
      </c>
      <c r="BB90" s="118"/>
      <c r="BC90" s="119" t="s">
        <v>42</v>
      </c>
      <c r="BD90" s="173"/>
      <c r="BE90" s="140" t="s">
        <v>3</v>
      </c>
      <c r="BF90" s="84">
        <v>2</v>
      </c>
      <c r="BG90" s="302"/>
      <c r="BH90" s="155"/>
      <c r="BI90" s="155"/>
      <c r="BJ90" s="302"/>
      <c r="BK90" s="302"/>
      <c r="BL90" s="302"/>
      <c r="BM90" s="302"/>
      <c r="BN90" s="302"/>
      <c r="BO90" s="96">
        <v>1</v>
      </c>
      <c r="BP90" s="95"/>
      <c r="BR90" s="389" t="s">
        <v>365</v>
      </c>
      <c r="BS90" s="98" t="s">
        <v>2276</v>
      </c>
      <c r="BT90" s="68" t="s">
        <v>29</v>
      </c>
      <c r="BU90" s="69">
        <f>0.5*(CC90+CD90+CE90)+CF90+CH90+2*(CI90+CJ90)</f>
        <v>0</v>
      </c>
      <c r="BV90" s="69">
        <f>CC90*0.5+CD90*0.5+CE90*0.5+CF90+CG90+CH90+2*(CI90+CJ90+CK90)</f>
        <v>0</v>
      </c>
      <c r="BW90" s="74"/>
      <c r="BX90" s="1356" t="s">
        <v>2277</v>
      </c>
      <c r="BY90" s="1357" t="s">
        <v>2278</v>
      </c>
      <c r="BZ90" s="72" t="s">
        <v>42</v>
      </c>
      <c r="CA90" s="74"/>
      <c r="CB90" s="1188" t="s">
        <v>2279</v>
      </c>
      <c r="CC90" s="390"/>
      <c r="CD90" s="318"/>
      <c r="CE90" s="390"/>
      <c r="CF90" s="390"/>
      <c r="CG90" s="390"/>
      <c r="CH90" s="390"/>
      <c r="CI90" s="318"/>
      <c r="CJ90" s="390"/>
      <c r="CK90" s="390"/>
      <c r="CL90" s="100">
        <v>1</v>
      </c>
      <c r="CM90" s="99"/>
      <c r="CN90" s="108"/>
      <c r="CO90" s="382" t="s">
        <v>350</v>
      </c>
      <c r="CP90" s="179" t="s">
        <v>2280</v>
      </c>
      <c r="CQ90" s="102" t="s">
        <v>29</v>
      </c>
      <c r="CR90" s="102">
        <f t="shared" si="44"/>
        <v>2.5</v>
      </c>
      <c r="CS90" s="102">
        <f t="shared" si="45"/>
        <v>2.5</v>
      </c>
      <c r="CT90" s="225"/>
      <c r="CU90" s="124" t="s">
        <v>77</v>
      </c>
      <c r="CV90" s="125" t="s">
        <v>50</v>
      </c>
      <c r="CW90" s="225"/>
      <c r="CX90" s="131"/>
      <c r="CY90" s="131" t="s">
        <v>57</v>
      </c>
      <c r="CZ90" s="403"/>
      <c r="DA90" s="252">
        <v>1</v>
      </c>
      <c r="DB90" s="403"/>
      <c r="DC90" s="252">
        <v>2</v>
      </c>
      <c r="DD90" s="403"/>
      <c r="DE90" s="403"/>
      <c r="DF90" s="403"/>
      <c r="DG90" s="403"/>
      <c r="DH90" s="403"/>
      <c r="DI90" s="142">
        <v>1</v>
      </c>
      <c r="DJ90" s="68"/>
    </row>
    <row r="91" spans="1:114" s="363" customFormat="1" ht="313.95" customHeight="1" outlineLevel="1" thickTop="1" thickBot="1" x14ac:dyDescent="0.45">
      <c r="A91" s="97" t="s">
        <v>52</v>
      </c>
      <c r="B91" s="404" t="s">
        <v>376</v>
      </c>
      <c r="C91" s="102" t="s">
        <v>36</v>
      </c>
      <c r="D91" s="102">
        <f t="shared" si="36"/>
        <v>2</v>
      </c>
      <c r="E91" s="102">
        <f t="shared" si="37"/>
        <v>6</v>
      </c>
      <c r="F91" s="23"/>
      <c r="G91" s="23" t="s">
        <v>68</v>
      </c>
      <c r="H91" s="103"/>
      <c r="I91" s="405" t="s">
        <v>42</v>
      </c>
      <c r="J91" s="82"/>
      <c r="K91" s="172" t="s">
        <v>377</v>
      </c>
      <c r="L91" s="403"/>
      <c r="M91" s="403"/>
      <c r="N91" s="403"/>
      <c r="O91" s="403"/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370</v>
      </c>
      <c r="Y91" s="116" t="s">
        <v>378</v>
      </c>
      <c r="Z91" s="68" t="s">
        <v>29</v>
      </c>
      <c r="AA91" s="69">
        <f t="shared" si="38"/>
        <v>0</v>
      </c>
      <c r="AB91" s="69">
        <f t="shared" si="39"/>
        <v>0</v>
      </c>
      <c r="AC91" s="82"/>
      <c r="AD91" s="22" t="s">
        <v>68</v>
      </c>
      <c r="AE91" s="70"/>
      <c r="AF91" s="70"/>
      <c r="AG91" s="73"/>
      <c r="AH91" s="23" t="s">
        <v>57</v>
      </c>
      <c r="AI91" s="226"/>
      <c r="AJ91" s="226"/>
      <c r="AK91" s="226"/>
      <c r="AL91" s="226"/>
      <c r="AM91" s="226"/>
      <c r="AN91" s="226"/>
      <c r="AO91" s="226"/>
      <c r="AP91" s="226"/>
      <c r="AQ91" s="226"/>
      <c r="AR91" s="100">
        <v>1</v>
      </c>
      <c r="AS91" s="77"/>
      <c r="AU91" s="97" t="s">
        <v>52</v>
      </c>
      <c r="AV91" s="596" t="s">
        <v>1067</v>
      </c>
      <c r="AW91" s="551" t="s">
        <v>36</v>
      </c>
      <c r="AX91" s="552">
        <f>0.5*(BF91+BG91+BH91)+BI91+BK91+2*(BL91+BM91)</f>
        <v>0</v>
      </c>
      <c r="AY91" s="552">
        <f>BF91*0.5+BG91*0.5+BH91*0.5+BI91+BJ91+BK91+2*(BL91+BM91+BN91)</f>
        <v>0</v>
      </c>
      <c r="AZ91" s="1795" t="s">
        <v>2203</v>
      </c>
      <c r="BA91" s="1796"/>
      <c r="BB91" s="1796"/>
      <c r="BC91" s="1796"/>
      <c r="BD91" s="1796"/>
      <c r="BE91" s="1797"/>
      <c r="BF91" s="601"/>
      <c r="BG91" s="546"/>
      <c r="BH91" s="601"/>
      <c r="BI91" s="601"/>
      <c r="BJ91" s="601"/>
      <c r="BK91" s="601"/>
      <c r="BL91" s="601"/>
      <c r="BM91" s="601"/>
      <c r="BN91" s="601"/>
      <c r="BO91" s="988">
        <v>1</v>
      </c>
      <c r="BP91" s="601"/>
      <c r="BR91" s="389" t="s">
        <v>365</v>
      </c>
      <c r="BS91" s="98" t="s">
        <v>373</v>
      </c>
      <c r="BT91" s="68" t="s">
        <v>29</v>
      </c>
      <c r="BU91" s="69">
        <f>0.5*(CC91+CD91+CE91)+CF91+CH91+2*(CI91+CJ91)</f>
        <v>0</v>
      </c>
      <c r="BV91" s="69">
        <f>CC91*0.5+CD91*0.5+CE91*0.5+CF91+CG91+CH91+2*(CI91+CJ91+CK91)</f>
        <v>0</v>
      </c>
      <c r="BW91" s="74"/>
      <c r="BX91" s="225" t="s">
        <v>45</v>
      </c>
      <c r="BY91" s="140" t="s">
        <v>3</v>
      </c>
      <c r="BZ91" s="72" t="s">
        <v>42</v>
      </c>
      <c r="CA91" s="74"/>
      <c r="CB91" s="131" t="s">
        <v>374</v>
      </c>
      <c r="CC91" s="390"/>
      <c r="CD91" s="144"/>
      <c r="CE91" s="409"/>
      <c r="CF91" s="409"/>
      <c r="CG91" s="409"/>
      <c r="CH91" s="409"/>
      <c r="CI91" s="144"/>
      <c r="CJ91" s="390"/>
      <c r="CK91" s="410"/>
      <c r="CL91" s="100">
        <v>1</v>
      </c>
      <c r="CM91" s="99"/>
      <c r="CN91" s="108"/>
      <c r="CO91" s="382" t="s">
        <v>350</v>
      </c>
      <c r="CP91" s="130" t="s">
        <v>1762</v>
      </c>
      <c r="CQ91" s="102" t="s">
        <v>29</v>
      </c>
      <c r="CR91" s="102">
        <f t="shared" si="44"/>
        <v>0</v>
      </c>
      <c r="CS91" s="102">
        <f t="shared" si="45"/>
        <v>0</v>
      </c>
      <c r="CT91" s="99"/>
      <c r="CU91" s="225" t="s">
        <v>45</v>
      </c>
      <c r="CV91" s="99"/>
      <c r="CW91" s="99"/>
      <c r="CX91" s="99"/>
      <c r="CY91" s="131" t="s">
        <v>1751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213.6" customHeight="1" outlineLevel="1" thickTop="1" thickBot="1" x14ac:dyDescent="0.45">
      <c r="A92" s="97" t="s">
        <v>52</v>
      </c>
      <c r="B92" s="116" t="s">
        <v>383</v>
      </c>
      <c r="C92" s="68" t="s">
        <v>36</v>
      </c>
      <c r="D92" s="69">
        <f t="shared" si="36"/>
        <v>0</v>
      </c>
      <c r="E92" s="69">
        <f t="shared" si="37"/>
        <v>0</v>
      </c>
      <c r="F92" s="82"/>
      <c r="G92" s="124" t="s">
        <v>77</v>
      </c>
      <c r="H92" s="125" t="s">
        <v>50</v>
      </c>
      <c r="I92" s="22"/>
      <c r="J92" s="23"/>
      <c r="K92" s="23" t="s">
        <v>384</v>
      </c>
      <c r="L92" s="229"/>
      <c r="M92" s="229"/>
      <c r="N92" s="229"/>
      <c r="O92" s="144"/>
      <c r="P92" s="229"/>
      <c r="Q92" s="229"/>
      <c r="R92" s="229"/>
      <c r="S92" s="229"/>
      <c r="T92" s="229"/>
      <c r="U92" s="76">
        <v>1</v>
      </c>
      <c r="V92" s="190"/>
      <c r="X92" s="400" t="s">
        <v>370</v>
      </c>
      <c r="Y92" s="412" t="s">
        <v>1757</v>
      </c>
      <c r="Z92" s="68" t="s">
        <v>29</v>
      </c>
      <c r="AA92" s="69">
        <f t="shared" si="38"/>
        <v>2</v>
      </c>
      <c r="AB92" s="69">
        <f t="shared" si="39"/>
        <v>2</v>
      </c>
      <c r="AC92" s="82"/>
      <c r="AD92" s="22" t="s">
        <v>68</v>
      </c>
      <c r="AE92" s="118"/>
      <c r="AF92" s="119" t="s">
        <v>42</v>
      </c>
      <c r="AG92" s="173"/>
      <c r="AH92" s="173" t="s">
        <v>57</v>
      </c>
      <c r="AI92" s="229"/>
      <c r="AJ92" s="229"/>
      <c r="AK92" s="144"/>
      <c r="AL92" s="84">
        <v>2</v>
      </c>
      <c r="AM92" s="229"/>
      <c r="AN92" s="229"/>
      <c r="AO92" s="229"/>
      <c r="AP92" s="229"/>
      <c r="AQ92" s="229"/>
      <c r="AR92" s="100">
        <v>1</v>
      </c>
      <c r="AS92" s="77"/>
      <c r="AU92" s="284" t="s">
        <v>222</v>
      </c>
      <c r="AV92" s="117" t="s">
        <v>400</v>
      </c>
      <c r="AW92" s="68" t="s">
        <v>36</v>
      </c>
      <c r="AX92" s="69">
        <f>0.5*(BF92+BG92+BH92)+BI92+BK92+2*(BL92+BM92)</f>
        <v>4</v>
      </c>
      <c r="AY92" s="69">
        <f>BF92*0.5+BG92*0.5+BH92*0.5+BI92+BJ92+BK92+2*(BL92+BM92+BN92)</f>
        <v>4</v>
      </c>
      <c r="AZ92" s="22"/>
      <c r="BA92" s="104" t="s">
        <v>68</v>
      </c>
      <c r="BB92" s="145"/>
      <c r="BC92" s="145"/>
      <c r="BD92" s="145"/>
      <c r="BE92" s="172" t="s">
        <v>401</v>
      </c>
      <c r="BF92" s="418"/>
      <c r="BG92" s="418"/>
      <c r="BH92" s="418"/>
      <c r="BI92" s="418"/>
      <c r="BJ92" s="418"/>
      <c r="BK92" s="155"/>
      <c r="BL92" s="240">
        <v>2</v>
      </c>
      <c r="BM92" s="155"/>
      <c r="BN92" s="155"/>
      <c r="BO92" s="96">
        <v>1</v>
      </c>
      <c r="BP92" s="95"/>
      <c r="BR92" s="389" t="s">
        <v>365</v>
      </c>
      <c r="BS92" s="98" t="s">
        <v>2281</v>
      </c>
      <c r="BT92" s="68" t="s">
        <v>29</v>
      </c>
      <c r="BU92" s="69">
        <f>0.5*(CC92+CD92+CE92)+CF92+CH92+2*(CI92+CJ92)</f>
        <v>0</v>
      </c>
      <c r="BV92" s="69">
        <f>CC92*0.5+CD92*0.5+CE92*0.5+CF92+CG92+CH92+2*(CI92+CJ92+CK92)</f>
        <v>0</v>
      </c>
      <c r="BW92" s="74"/>
      <c r="BX92" s="1356" t="s">
        <v>2277</v>
      </c>
      <c r="BY92" s="1357" t="s">
        <v>2278</v>
      </c>
      <c r="BZ92" s="72" t="s">
        <v>42</v>
      </c>
      <c r="CA92" s="74"/>
      <c r="CB92" s="1188" t="s">
        <v>2279</v>
      </c>
      <c r="CC92" s="390"/>
      <c r="CD92" s="144"/>
      <c r="CE92" s="409"/>
      <c r="CF92" s="409"/>
      <c r="CG92" s="409"/>
      <c r="CH92" s="409"/>
      <c r="CI92" s="144"/>
      <c r="CJ92" s="390"/>
      <c r="CK92" s="410"/>
      <c r="CL92" s="100">
        <v>1</v>
      </c>
      <c r="CM92" s="99"/>
      <c r="CO92" s="382" t="s">
        <v>350</v>
      </c>
      <c r="CP92" s="179" t="s">
        <v>2282</v>
      </c>
      <c r="CQ92" s="102" t="s">
        <v>29</v>
      </c>
      <c r="CR92" s="102">
        <f t="shared" si="44"/>
        <v>2</v>
      </c>
      <c r="CS92" s="102">
        <f t="shared" si="45"/>
        <v>4</v>
      </c>
      <c r="CT92" s="225"/>
      <c r="CU92" s="225" t="s">
        <v>45</v>
      </c>
      <c r="CV92" s="225"/>
      <c r="CW92" s="225"/>
      <c r="CX92" s="131"/>
      <c r="CY92" s="131" t="s">
        <v>1767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 thickTop="1" thickBot="1" x14ac:dyDescent="0.45">
      <c r="A93" s="97" t="s">
        <v>52</v>
      </c>
      <c r="B93" s="116" t="s">
        <v>390</v>
      </c>
      <c r="C93" s="68" t="s">
        <v>36</v>
      </c>
      <c r="D93" s="69">
        <f t="shared" si="36"/>
        <v>6</v>
      </c>
      <c r="E93" s="69">
        <f t="shared" si="37"/>
        <v>8</v>
      </c>
      <c r="F93" s="116"/>
      <c r="G93" s="22" t="s">
        <v>68</v>
      </c>
      <c r="H93" s="70"/>
      <c r="I93" s="72" t="s">
        <v>42</v>
      </c>
      <c r="J93" s="73"/>
      <c r="K93" s="23" t="s">
        <v>391</v>
      </c>
      <c r="L93" s="230"/>
      <c r="M93" s="230"/>
      <c r="N93" s="230"/>
      <c r="O93" s="84">
        <v>4</v>
      </c>
      <c r="P93" s="230"/>
      <c r="Q93" s="230"/>
      <c r="R93" s="84">
        <v>1</v>
      </c>
      <c r="S93" s="414"/>
      <c r="T93" s="361">
        <v>1</v>
      </c>
      <c r="U93" s="76">
        <v>1</v>
      </c>
      <c r="V93" s="190"/>
      <c r="X93" s="400" t="s">
        <v>370</v>
      </c>
      <c r="Y93" s="138" t="s">
        <v>1835</v>
      </c>
      <c r="Z93" s="68" t="s">
        <v>29</v>
      </c>
      <c r="AA93" s="69">
        <f t="shared" si="38"/>
        <v>0</v>
      </c>
      <c r="AB93" s="69">
        <f t="shared" si="39"/>
        <v>0</v>
      </c>
      <c r="AC93" s="99"/>
      <c r="AD93" s="22" t="s">
        <v>68</v>
      </c>
      <c r="AE93" s="258"/>
      <c r="AF93" s="258"/>
      <c r="AG93" s="258"/>
      <c r="AH93" s="131" t="s">
        <v>393</v>
      </c>
      <c r="AI93" s="226"/>
      <c r="AJ93" s="226"/>
      <c r="AK93" s="226"/>
      <c r="AL93" s="226"/>
      <c r="AM93" s="226"/>
      <c r="AN93" s="226"/>
      <c r="AO93" s="226"/>
      <c r="AP93" s="226"/>
      <c r="AQ93" s="226"/>
      <c r="AR93" s="100">
        <v>1</v>
      </c>
      <c r="AS93" s="99"/>
      <c r="AU93" s="284" t="s">
        <v>222</v>
      </c>
      <c r="AV93" s="114" t="s">
        <v>223</v>
      </c>
      <c r="AW93" s="68" t="s">
        <v>93</v>
      </c>
      <c r="AX93" s="69">
        <f>0.5*(BF93+BG93+BH93)+BI93+BK93+2*(BL93+BM93)</f>
        <v>12</v>
      </c>
      <c r="AY93" s="69">
        <f>BF93*0.5+BG93*0.5+BH93*0.5+BI93+BJ93+BK93+2*(BL93+BM93+BN93)</f>
        <v>18</v>
      </c>
      <c r="AZ93" s="116"/>
      <c r="BA93" s="22" t="s">
        <v>224</v>
      </c>
      <c r="BB93" s="245"/>
      <c r="BC93" s="72" t="s">
        <v>42</v>
      </c>
      <c r="BD93" s="173"/>
      <c r="BE93" s="173" t="s">
        <v>1402</v>
      </c>
      <c r="BF93" s="266"/>
      <c r="BG93" s="266"/>
      <c r="BH93" s="266"/>
      <c r="BI93" s="266"/>
      <c r="BJ93" s="266"/>
      <c r="BK93" s="266"/>
      <c r="BL93" s="84">
        <v>6</v>
      </c>
      <c r="BM93" s="266"/>
      <c r="BN93" s="86">
        <v>3</v>
      </c>
      <c r="BO93" s="96">
        <v>1</v>
      </c>
      <c r="BP93" s="95"/>
      <c r="BR93" s="415" t="s">
        <v>380</v>
      </c>
      <c r="BS93" s="82" t="s">
        <v>1683</v>
      </c>
      <c r="BT93" s="102" t="s">
        <v>29</v>
      </c>
      <c r="BU93" s="102">
        <f t="shared" ref="BU93:BU102" si="46">0.5*(CC93+CD93+CE93)+CF93+CH93+2*(CI93+CJ93)</f>
        <v>0</v>
      </c>
      <c r="BV93" s="102">
        <f t="shared" ref="BV93:BV102" si="47">CC93*0.5+CD93*0.5+CE93*0.5+CF93+CG93+CH93+2*(CI93+CJ93+CK93)</f>
        <v>0</v>
      </c>
      <c r="BW93" s="229"/>
      <c r="BX93" s="225" t="s">
        <v>68</v>
      </c>
      <c r="BY93" s="70"/>
      <c r="BZ93" s="70"/>
      <c r="CA93" s="73"/>
      <c r="CB93" s="23" t="s">
        <v>1684</v>
      </c>
      <c r="CC93" s="22"/>
      <c r="CD93" s="22"/>
      <c r="CE93" s="22"/>
      <c r="CF93" s="22"/>
      <c r="CG93" s="22"/>
      <c r="CH93" s="22"/>
      <c r="CI93" s="22"/>
      <c r="CJ93" s="22"/>
      <c r="CK93" s="22"/>
      <c r="CL93" s="100">
        <v>1</v>
      </c>
      <c r="CM93" s="99"/>
      <c r="CO93" s="382" t="s">
        <v>350</v>
      </c>
      <c r="CP93" s="130" t="s">
        <v>1772</v>
      </c>
      <c r="CQ93" s="102" t="s">
        <v>29</v>
      </c>
      <c r="CR93" s="102">
        <f t="shared" si="44"/>
        <v>0</v>
      </c>
      <c r="CS93" s="102">
        <f t="shared" si="45"/>
        <v>0</v>
      </c>
      <c r="CT93" s="99"/>
      <c r="CU93" s="22" t="s">
        <v>45</v>
      </c>
      <c r="CV93" s="99"/>
      <c r="CW93" s="99"/>
      <c r="CX93" s="99"/>
      <c r="CY93" s="131" t="s">
        <v>57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 thickTop="1" thickBot="1" x14ac:dyDescent="0.45">
      <c r="A94" s="97" t="s">
        <v>52</v>
      </c>
      <c r="B94" s="116" t="s">
        <v>2283</v>
      </c>
      <c r="C94" s="68" t="s">
        <v>93</v>
      </c>
      <c r="D94" s="183">
        <f t="shared" si="36"/>
        <v>2</v>
      </c>
      <c r="E94" s="183">
        <f t="shared" si="37"/>
        <v>3</v>
      </c>
      <c r="F94" s="198"/>
      <c r="G94" s="22" t="s">
        <v>45</v>
      </c>
      <c r="H94" s="104"/>
      <c r="I94" s="72" t="s">
        <v>42</v>
      </c>
      <c r="J94" s="82"/>
      <c r="K94" s="23" t="s">
        <v>129</v>
      </c>
      <c r="L94" s="229"/>
      <c r="M94" s="229"/>
      <c r="N94" s="229"/>
      <c r="O94" s="84">
        <v>2</v>
      </c>
      <c r="P94" s="86">
        <v>1</v>
      </c>
      <c r="Q94" s="229"/>
      <c r="R94" s="229"/>
      <c r="S94" s="416"/>
      <c r="T94" s="144"/>
      <c r="U94" s="417">
        <v>1</v>
      </c>
      <c r="V94" s="207"/>
      <c r="X94" s="400" t="s">
        <v>370</v>
      </c>
      <c r="Y94" s="130" t="s">
        <v>398</v>
      </c>
      <c r="Z94" s="68" t="s">
        <v>36</v>
      </c>
      <c r="AA94" s="69">
        <f t="shared" si="38"/>
        <v>3.5</v>
      </c>
      <c r="AB94" s="69">
        <f t="shared" si="39"/>
        <v>3.5</v>
      </c>
      <c r="AC94" s="74"/>
      <c r="AD94" s="225" t="s">
        <v>63</v>
      </c>
      <c r="AE94" s="74"/>
      <c r="AF94" s="74"/>
      <c r="AG94" s="74"/>
      <c r="AH94" s="131" t="s">
        <v>399</v>
      </c>
      <c r="AI94" s="226"/>
      <c r="AJ94" s="84">
        <v>3</v>
      </c>
      <c r="AK94" s="226"/>
      <c r="AL94" s="226"/>
      <c r="AM94" s="226"/>
      <c r="AN94" s="226"/>
      <c r="AO94" s="84">
        <v>1</v>
      </c>
      <c r="AP94" s="226"/>
      <c r="AQ94" s="226"/>
      <c r="AR94" s="100">
        <v>1</v>
      </c>
      <c r="AS94" s="74"/>
      <c r="BR94" s="415" t="s">
        <v>380</v>
      </c>
      <c r="BS94" s="420" t="s">
        <v>1686</v>
      </c>
      <c r="BT94" s="102" t="s">
        <v>29</v>
      </c>
      <c r="BU94" s="69">
        <f t="shared" si="46"/>
        <v>0</v>
      </c>
      <c r="BV94" s="69">
        <f t="shared" si="47"/>
        <v>0</v>
      </c>
      <c r="BW94" s="229"/>
      <c r="BX94" s="22" t="s">
        <v>68</v>
      </c>
      <c r="BY94" s="22"/>
      <c r="BZ94" s="103"/>
      <c r="CA94" s="110" t="s">
        <v>13</v>
      </c>
      <c r="CB94" s="22" t="s">
        <v>204</v>
      </c>
      <c r="CC94" s="160"/>
      <c r="CD94" s="160"/>
      <c r="CE94" s="155"/>
      <c r="CF94" s="160"/>
      <c r="CG94" s="160"/>
      <c r="CH94" s="160"/>
      <c r="CI94" s="160"/>
      <c r="CJ94" s="160"/>
      <c r="CK94" s="160"/>
      <c r="CL94" s="100">
        <v>1</v>
      </c>
      <c r="CM94" s="99"/>
      <c r="CO94" s="382" t="s">
        <v>350</v>
      </c>
      <c r="CP94" s="138" t="s">
        <v>1775</v>
      </c>
      <c r="CQ94" s="102" t="s">
        <v>29</v>
      </c>
      <c r="CR94" s="102">
        <f t="shared" si="44"/>
        <v>0</v>
      </c>
      <c r="CS94" s="102">
        <f t="shared" si="45"/>
        <v>0</v>
      </c>
      <c r="CT94" s="131"/>
      <c r="CU94" s="225" t="s">
        <v>45</v>
      </c>
      <c r="CV94" s="222"/>
      <c r="CW94" s="99"/>
      <c r="CX94" s="99"/>
      <c r="CY94" s="131" t="s">
        <v>57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211.5" customHeight="1" outlineLevel="1" thickTop="1" thickBot="1" x14ac:dyDescent="0.45">
      <c r="X95" s="400" t="s">
        <v>370</v>
      </c>
      <c r="Y95" s="130" t="s">
        <v>1319</v>
      </c>
      <c r="Z95" s="68" t="s">
        <v>36</v>
      </c>
      <c r="AA95" s="69">
        <f t="shared" si="38"/>
        <v>2</v>
      </c>
      <c r="AB95" s="69">
        <f t="shared" si="39"/>
        <v>3</v>
      </c>
      <c r="AC95" s="74"/>
      <c r="AD95" s="225" t="s">
        <v>63</v>
      </c>
      <c r="AE95" s="74"/>
      <c r="AF95" s="74"/>
      <c r="AG95" s="74"/>
      <c r="AH95" s="131" t="s">
        <v>406</v>
      </c>
      <c r="AI95" s="226"/>
      <c r="AJ95" s="226"/>
      <c r="AK95" s="226"/>
      <c r="AL95" s="85">
        <v>2</v>
      </c>
      <c r="AM95" s="86">
        <v>1</v>
      </c>
      <c r="AN95" s="226"/>
      <c r="AO95" s="226"/>
      <c r="AP95" s="226"/>
      <c r="AQ95" s="229"/>
      <c r="AR95" s="100">
        <v>1</v>
      </c>
      <c r="AS95" s="74"/>
      <c r="BR95" s="415" t="s">
        <v>380</v>
      </c>
      <c r="BS95" s="278" t="s">
        <v>1764</v>
      </c>
      <c r="BT95" s="102" t="s">
        <v>29</v>
      </c>
      <c r="BU95" s="69">
        <f t="shared" si="46"/>
        <v>1</v>
      </c>
      <c r="BV95" s="69">
        <f t="shared" si="47"/>
        <v>1</v>
      </c>
      <c r="BW95" s="424"/>
      <c r="BX95" s="426" t="s">
        <v>68</v>
      </c>
      <c r="BY95" s="432"/>
      <c r="BZ95" s="433" t="s">
        <v>42</v>
      </c>
      <c r="CA95" s="110" t="s">
        <v>13</v>
      </c>
      <c r="CB95" s="23" t="s">
        <v>1765</v>
      </c>
      <c r="CC95" s="427"/>
      <c r="CD95" s="428"/>
      <c r="CE95" s="160"/>
      <c r="CF95" s="84">
        <v>1</v>
      </c>
      <c r="CG95" s="428"/>
      <c r="CH95" s="428"/>
      <c r="CI95" s="427"/>
      <c r="CJ95" s="427"/>
      <c r="CK95" s="427"/>
      <c r="CL95" s="100">
        <v>1</v>
      </c>
      <c r="CM95" s="99"/>
      <c r="CO95" s="421" t="s">
        <v>411</v>
      </c>
      <c r="CP95" s="179" t="s">
        <v>1776</v>
      </c>
      <c r="CQ95" s="102" t="s">
        <v>29</v>
      </c>
      <c r="CR95" s="102">
        <f t="shared" si="44"/>
        <v>0.5</v>
      </c>
      <c r="CS95" s="102">
        <f t="shared" si="45"/>
        <v>0.5</v>
      </c>
      <c r="CT95" s="225"/>
      <c r="CU95" s="225" t="s">
        <v>45</v>
      </c>
      <c r="CV95" s="131"/>
      <c r="CW95" s="225"/>
      <c r="CX95" s="131"/>
      <c r="CY95" s="131" t="s">
        <v>57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142">
        <v>1</v>
      </c>
      <c r="DJ95" s="68"/>
    </row>
    <row r="96" spans="1:114" s="363" customFormat="1" ht="161.4" customHeight="1" outlineLevel="1" thickTop="1" thickBot="1" x14ac:dyDescent="0.35">
      <c r="X96" s="400" t="s">
        <v>370</v>
      </c>
      <c r="Y96" s="130" t="s">
        <v>1840</v>
      </c>
      <c r="Z96" s="68" t="s">
        <v>36</v>
      </c>
      <c r="AA96" s="69">
        <f t="shared" si="38"/>
        <v>0</v>
      </c>
      <c r="AB96" s="69">
        <f t="shared" si="39"/>
        <v>0</v>
      </c>
      <c r="AC96" s="131"/>
      <c r="AD96" s="22" t="s">
        <v>45</v>
      </c>
      <c r="AE96" s="131"/>
      <c r="AF96" s="131"/>
      <c r="AG96" s="131"/>
      <c r="AH96" s="173" t="s">
        <v>57</v>
      </c>
      <c r="AI96" s="223"/>
      <c r="AJ96" s="223"/>
      <c r="AK96" s="223"/>
      <c r="AL96" s="223"/>
      <c r="AM96" s="223"/>
      <c r="AN96" s="223"/>
      <c r="AO96" s="223"/>
      <c r="AP96" s="223"/>
      <c r="AQ96" s="1169"/>
      <c r="AR96" s="100">
        <v>1</v>
      </c>
      <c r="AS96" s="131"/>
      <c r="BR96" s="415" t="s">
        <v>380</v>
      </c>
      <c r="BS96" s="130" t="s">
        <v>1770</v>
      </c>
      <c r="BT96" s="102" t="s">
        <v>29</v>
      </c>
      <c r="BU96" s="69">
        <f t="shared" si="46"/>
        <v>1</v>
      </c>
      <c r="BV96" s="69">
        <f t="shared" si="47"/>
        <v>1</v>
      </c>
      <c r="BW96" s="424"/>
      <c r="BX96" s="426" t="s">
        <v>45</v>
      </c>
      <c r="BY96" s="434"/>
      <c r="BZ96" s="433" t="s">
        <v>42</v>
      </c>
      <c r="CA96" s="425"/>
      <c r="CB96" s="131" t="s">
        <v>1771</v>
      </c>
      <c r="CC96" s="427"/>
      <c r="CD96" s="427"/>
      <c r="CE96" s="160"/>
      <c r="CF96" s="84">
        <v>1</v>
      </c>
      <c r="CG96" s="427"/>
      <c r="CH96" s="427"/>
      <c r="CI96" s="427"/>
      <c r="CJ96" s="427"/>
      <c r="CK96" s="427"/>
      <c r="CL96" s="100">
        <v>1</v>
      </c>
      <c r="CM96" s="99"/>
      <c r="CO96" s="421" t="s">
        <v>411</v>
      </c>
      <c r="CP96" s="391" t="s">
        <v>2284</v>
      </c>
      <c r="CQ96" s="102" t="s">
        <v>29</v>
      </c>
      <c r="CR96" s="102">
        <f t="shared" ref="CR96:CR102" si="48">0.5*(CZ96+DA96+DB96)+DC96+DE96+2*(DF96+DG96)</f>
        <v>2</v>
      </c>
      <c r="CS96" s="102">
        <f t="shared" ref="CS96:CS102" si="49">CZ96*0.5+DA96*0.5+DB96*0.5+DC96+DD96+DE96+2*(DF96+DG96+DH96)</f>
        <v>2</v>
      </c>
      <c r="CT96" s="1812" t="s">
        <v>2285</v>
      </c>
      <c r="CU96" s="1813"/>
      <c r="CV96" s="1813"/>
      <c r="CW96" s="1813"/>
      <c r="CX96" s="1813"/>
      <c r="CY96" s="1814"/>
      <c r="CZ96" s="368"/>
      <c r="DA96" s="368"/>
      <c r="DB96" s="368"/>
      <c r="DC96" s="128">
        <v>2</v>
      </c>
      <c r="DD96" s="368"/>
      <c r="DE96" s="368"/>
      <c r="DF96" s="368"/>
      <c r="DG96" s="368"/>
      <c r="DH96" s="368"/>
      <c r="DI96" s="142">
        <v>1</v>
      </c>
      <c r="DJ96" s="68"/>
    </row>
    <row r="97" spans="24:114" s="363" customFormat="1" ht="206.4" customHeight="1" outlineLevel="1" thickTop="1" thickBot="1" x14ac:dyDescent="0.45">
      <c r="X97" s="400" t="s">
        <v>370</v>
      </c>
      <c r="Y97" s="116" t="s">
        <v>1768</v>
      </c>
      <c r="Z97" s="68" t="s">
        <v>36</v>
      </c>
      <c r="AA97" s="115">
        <f t="shared" si="38"/>
        <v>1</v>
      </c>
      <c r="AB97" s="115">
        <f t="shared" si="39"/>
        <v>2</v>
      </c>
      <c r="AC97" s="198"/>
      <c r="AD97" s="22" t="s">
        <v>45</v>
      </c>
      <c r="AE97" s="104"/>
      <c r="AF97" s="74"/>
      <c r="AG97" s="82"/>
      <c r="AH97" s="23" t="s">
        <v>129</v>
      </c>
      <c r="AI97" s="229"/>
      <c r="AJ97" s="229"/>
      <c r="AK97" s="229"/>
      <c r="AL97" s="84">
        <v>1</v>
      </c>
      <c r="AM97" s="86">
        <v>1</v>
      </c>
      <c r="AN97" s="229"/>
      <c r="AO97" s="229"/>
      <c r="AP97" s="260"/>
      <c r="AQ97" s="144"/>
      <c r="AR97" s="1170">
        <v>1</v>
      </c>
      <c r="AS97" s="77"/>
      <c r="AV97" s="422"/>
      <c r="AW97" s="108"/>
      <c r="AX97" s="366"/>
      <c r="AY97" s="366"/>
      <c r="AZ97" s="290"/>
      <c r="BA97" s="26"/>
      <c r="BB97" s="423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R97" s="415" t="s">
        <v>380</v>
      </c>
      <c r="BS97" s="130" t="s">
        <v>1693</v>
      </c>
      <c r="BT97" s="102" t="s">
        <v>29</v>
      </c>
      <c r="BU97" s="102">
        <f t="shared" si="46"/>
        <v>0.5</v>
      </c>
      <c r="BV97" s="102">
        <f t="shared" si="47"/>
        <v>0.5</v>
      </c>
      <c r="BW97" s="435"/>
      <c r="BX97" s="131" t="s">
        <v>409</v>
      </c>
      <c r="BY97" s="436"/>
      <c r="BZ97" s="433" t="s">
        <v>42</v>
      </c>
      <c r="CA97" s="74"/>
      <c r="CB97" s="140" t="s">
        <v>410</v>
      </c>
      <c r="CC97" s="252">
        <v>1</v>
      </c>
      <c r="CD97" s="74"/>
      <c r="CE97" s="74"/>
      <c r="CF97" s="74"/>
      <c r="CG97" s="74"/>
      <c r="CH97" s="74"/>
      <c r="CI97" s="74"/>
      <c r="CJ97" s="74"/>
      <c r="CK97" s="74"/>
      <c r="CL97" s="100">
        <v>1</v>
      </c>
      <c r="CM97" s="99"/>
      <c r="CO97" s="421" t="s">
        <v>411</v>
      </c>
      <c r="CP97" s="391" t="s">
        <v>1778</v>
      </c>
      <c r="CQ97" s="102" t="s">
        <v>29</v>
      </c>
      <c r="CR97" s="102">
        <f t="shared" si="48"/>
        <v>0</v>
      </c>
      <c r="CS97" s="102">
        <f t="shared" si="49"/>
        <v>0</v>
      </c>
      <c r="CT97" s="392"/>
      <c r="CU97" s="393" t="s">
        <v>45</v>
      </c>
      <c r="CV97" s="429"/>
      <c r="CW97" s="394"/>
      <c r="CX97" s="395"/>
      <c r="CY97" s="268" t="s">
        <v>57</v>
      </c>
      <c r="CZ97" s="368"/>
      <c r="DA97" s="368"/>
      <c r="DB97" s="368"/>
      <c r="DC97" s="368"/>
      <c r="DD97" s="368"/>
      <c r="DE97" s="368"/>
      <c r="DF97" s="368"/>
      <c r="DG97" s="368"/>
      <c r="DH97" s="368"/>
      <c r="DI97" s="142">
        <v>1</v>
      </c>
      <c r="DJ97" s="68"/>
    </row>
    <row r="98" spans="24:114" s="363" customFormat="1" ht="253.5" customHeight="1" outlineLevel="1" thickTop="1" x14ac:dyDescent="0.4">
      <c r="X98" s="400" t="s">
        <v>370</v>
      </c>
      <c r="Y98" s="328" t="s">
        <v>420</v>
      </c>
      <c r="Z98" s="68" t="s">
        <v>36</v>
      </c>
      <c r="AA98" s="69">
        <f t="shared" si="38"/>
        <v>0</v>
      </c>
      <c r="AB98" s="69">
        <f t="shared" si="39"/>
        <v>0</v>
      </c>
      <c r="AC98" s="213"/>
      <c r="AD98" s="212" t="s">
        <v>68</v>
      </c>
      <c r="AE98" s="214"/>
      <c r="AF98" s="74"/>
      <c r="AG98" s="334"/>
      <c r="AH98" s="173" t="s">
        <v>57</v>
      </c>
      <c r="AI98" s="430"/>
      <c r="AJ98" s="430"/>
      <c r="AK98" s="430"/>
      <c r="AL98" s="430"/>
      <c r="AM98" s="430"/>
      <c r="AN98" s="430"/>
      <c r="AO98" s="430"/>
      <c r="AP98" s="430"/>
      <c r="AQ98" s="430"/>
      <c r="AR98" s="100">
        <v>1</v>
      </c>
      <c r="AS98" s="431"/>
      <c r="BR98" s="415" t="s">
        <v>380</v>
      </c>
      <c r="BS98" s="117" t="s">
        <v>1695</v>
      </c>
      <c r="BT98" s="102" t="s">
        <v>29</v>
      </c>
      <c r="BU98" s="102">
        <f t="shared" si="46"/>
        <v>0</v>
      </c>
      <c r="BV98" s="102">
        <f t="shared" si="47"/>
        <v>0</v>
      </c>
      <c r="BW98" s="439"/>
      <c r="BX98" s="440" t="s">
        <v>45</v>
      </c>
      <c r="BY98" s="441"/>
      <c r="BZ98" s="74"/>
      <c r="CA98" s="82"/>
      <c r="CB98" s="23" t="s">
        <v>57</v>
      </c>
      <c r="CC98" s="441"/>
      <c r="CD98" s="441"/>
      <c r="CE98" s="441"/>
      <c r="CF98" s="441"/>
      <c r="CG98" s="441"/>
      <c r="CH98" s="441"/>
      <c r="CI98" s="441"/>
      <c r="CJ98" s="441"/>
      <c r="CK98" s="443"/>
      <c r="CL98" s="100">
        <v>1</v>
      </c>
      <c r="CM98" s="99"/>
      <c r="CO98" s="421" t="s">
        <v>411</v>
      </c>
      <c r="CP98" s="179" t="s">
        <v>1779</v>
      </c>
      <c r="CQ98" s="102" t="s">
        <v>29</v>
      </c>
      <c r="CR98" s="102">
        <f t="shared" si="48"/>
        <v>0</v>
      </c>
      <c r="CS98" s="102">
        <f t="shared" si="49"/>
        <v>0</v>
      </c>
      <c r="CT98" s="225"/>
      <c r="CU98" s="225" t="s">
        <v>45</v>
      </c>
      <c r="CV98" s="225"/>
      <c r="CW98" s="246"/>
      <c r="CX98" s="131"/>
      <c r="CY98" s="131" t="s">
        <v>57</v>
      </c>
      <c r="CZ98" s="314"/>
      <c r="DA98" s="314"/>
      <c r="DB98" s="314"/>
      <c r="DC98" s="314"/>
      <c r="DD98" s="314"/>
      <c r="DE98" s="314"/>
      <c r="DF98" s="314"/>
      <c r="DG98" s="314"/>
      <c r="DH98" s="314"/>
      <c r="DI98" s="142">
        <v>1</v>
      </c>
      <c r="DJ98" s="68"/>
    </row>
    <row r="99" spans="24:114" s="363" customFormat="1" ht="220.95" customHeight="1" outlineLevel="1" x14ac:dyDescent="0.4">
      <c r="X99" s="400" t="s">
        <v>370</v>
      </c>
      <c r="Y99" s="116" t="s">
        <v>423</v>
      </c>
      <c r="Z99" s="68" t="s">
        <v>36</v>
      </c>
      <c r="AA99" s="69">
        <f t="shared" si="38"/>
        <v>0</v>
      </c>
      <c r="AB99" s="69">
        <f t="shared" si="39"/>
        <v>0</v>
      </c>
      <c r="AC99" s="82"/>
      <c r="AD99" s="22" t="s">
        <v>45</v>
      </c>
      <c r="AE99" s="70"/>
      <c r="AF99" s="70"/>
      <c r="AG99" s="73"/>
      <c r="AH99" s="22" t="s">
        <v>91</v>
      </c>
      <c r="AI99" s="226"/>
      <c r="AJ99" s="226"/>
      <c r="AK99" s="226"/>
      <c r="AL99" s="226"/>
      <c r="AM99" s="226"/>
      <c r="AN99" s="226"/>
      <c r="AO99" s="226"/>
      <c r="AP99" s="226"/>
      <c r="AQ99" s="226"/>
      <c r="AR99" s="100">
        <v>1</v>
      </c>
      <c r="AS99" s="77"/>
      <c r="BR99" s="415" t="s">
        <v>380</v>
      </c>
      <c r="BS99" s="178" t="s">
        <v>1697</v>
      </c>
      <c r="BT99" s="102" t="s">
        <v>29</v>
      </c>
      <c r="BU99" s="102">
        <f t="shared" si="46"/>
        <v>0</v>
      </c>
      <c r="BV99" s="102">
        <f t="shared" si="47"/>
        <v>0</v>
      </c>
      <c r="BW99" s="435"/>
      <c r="BX99" s="22" t="s">
        <v>45</v>
      </c>
      <c r="BY99" s="131"/>
      <c r="BZ99" s="99"/>
      <c r="CA99" s="99"/>
      <c r="CB99" s="23" t="s">
        <v>57</v>
      </c>
      <c r="CC99" s="99"/>
      <c r="CD99" s="99"/>
      <c r="CE99" s="99"/>
      <c r="CF99" s="99"/>
      <c r="CG99" s="99"/>
      <c r="CH99" s="99"/>
      <c r="CI99" s="99"/>
      <c r="CJ99" s="99"/>
      <c r="CK99" s="99"/>
      <c r="CL99" s="100">
        <v>1</v>
      </c>
      <c r="CM99" s="99"/>
      <c r="CO99" s="421" t="s">
        <v>411</v>
      </c>
      <c r="CP99" s="178" t="s">
        <v>1780</v>
      </c>
      <c r="CQ99" s="102" t="s">
        <v>29</v>
      </c>
      <c r="CR99" s="102">
        <f t="shared" si="48"/>
        <v>0</v>
      </c>
      <c r="CS99" s="102">
        <f t="shared" si="49"/>
        <v>0</v>
      </c>
      <c r="CT99" s="99"/>
      <c r="CU99" s="22" t="s">
        <v>45</v>
      </c>
      <c r="CV99" s="99"/>
      <c r="CW99" s="99"/>
      <c r="CX99" s="99"/>
      <c r="CY99" s="131" t="s">
        <v>193</v>
      </c>
      <c r="CZ99" s="159"/>
      <c r="DA99" s="159"/>
      <c r="DB99" s="159"/>
      <c r="DC99" s="159"/>
      <c r="DD99" s="159"/>
      <c r="DE99" s="159"/>
      <c r="DF99" s="159"/>
      <c r="DG99" s="159"/>
      <c r="DH99" s="159"/>
      <c r="DI99" s="142">
        <v>1</v>
      </c>
      <c r="DJ99" s="68"/>
    </row>
    <row r="100" spans="24:114" s="363" customFormat="1" ht="216" customHeight="1" outlineLevel="1" x14ac:dyDescent="0.3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BR100" s="415" t="s">
        <v>380</v>
      </c>
      <c r="BS100" s="117" t="s">
        <v>1699</v>
      </c>
      <c r="BT100" s="102" t="s">
        <v>29</v>
      </c>
      <c r="BU100" s="102">
        <f t="shared" si="46"/>
        <v>0</v>
      </c>
      <c r="BV100" s="102">
        <f t="shared" si="47"/>
        <v>0</v>
      </c>
      <c r="BW100" s="439"/>
      <c r="BX100" s="440" t="s">
        <v>45</v>
      </c>
      <c r="BY100" s="441"/>
      <c r="BZ100" s="74"/>
      <c r="CA100" s="82"/>
      <c r="CB100" s="23" t="s">
        <v>57</v>
      </c>
      <c r="CC100" s="444"/>
      <c r="CD100" s="444"/>
      <c r="CE100" s="444"/>
      <c r="CF100" s="444"/>
      <c r="CG100" s="444"/>
      <c r="CH100" s="444"/>
      <c r="CI100" s="444"/>
      <c r="CJ100" s="444"/>
      <c r="CK100" s="445"/>
      <c r="CL100" s="100">
        <v>1</v>
      </c>
      <c r="CM100" s="99"/>
      <c r="CO100" s="421" t="s">
        <v>411</v>
      </c>
      <c r="CP100" s="179" t="s">
        <v>1781</v>
      </c>
      <c r="CQ100" s="102" t="s">
        <v>29</v>
      </c>
      <c r="CR100" s="102">
        <f t="shared" si="48"/>
        <v>0</v>
      </c>
      <c r="CS100" s="102">
        <f t="shared" si="49"/>
        <v>0</v>
      </c>
      <c r="CT100" s="225"/>
      <c r="CU100" s="225" t="s">
        <v>45</v>
      </c>
      <c r="CV100" s="225"/>
      <c r="CW100" s="246"/>
      <c r="CX100" s="131"/>
      <c r="CY100" s="131" t="s">
        <v>57</v>
      </c>
      <c r="CZ100" s="314"/>
      <c r="DA100" s="314"/>
      <c r="DB100" s="314"/>
      <c r="DC100" s="314"/>
      <c r="DD100" s="314"/>
      <c r="DE100" s="314"/>
      <c r="DF100" s="314"/>
      <c r="DG100" s="314"/>
      <c r="DH100" s="314"/>
      <c r="DI100" s="142">
        <v>1</v>
      </c>
      <c r="DJ100" s="68"/>
    </row>
    <row r="101" spans="24:114" s="363" customFormat="1" ht="238.95" customHeight="1" outlineLevel="1" x14ac:dyDescent="0.4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BR101" s="270" t="s">
        <v>208</v>
      </c>
      <c r="BS101" s="187" t="s">
        <v>1701</v>
      </c>
      <c r="BT101" s="102" t="s">
        <v>29</v>
      </c>
      <c r="BU101" s="102">
        <f t="shared" si="46"/>
        <v>1</v>
      </c>
      <c r="BV101" s="102">
        <f t="shared" si="47"/>
        <v>1</v>
      </c>
      <c r="BW101" s="260"/>
      <c r="BX101" s="22" t="s">
        <v>45</v>
      </c>
      <c r="BY101" s="446"/>
      <c r="BZ101" s="214"/>
      <c r="CA101" s="70"/>
      <c r="CB101" s="23" t="s">
        <v>1702</v>
      </c>
      <c r="CC101" s="160"/>
      <c r="CD101" s="160"/>
      <c r="CE101" s="821"/>
      <c r="CF101" s="128">
        <v>1</v>
      </c>
      <c r="CG101" s="160"/>
      <c r="CH101" s="160"/>
      <c r="CI101" s="160"/>
      <c r="CJ101" s="160"/>
      <c r="CK101" s="160"/>
      <c r="CL101" s="100">
        <v>1</v>
      </c>
      <c r="CM101" s="99"/>
      <c r="CO101" s="421" t="s">
        <v>411</v>
      </c>
      <c r="CP101" s="179" t="s">
        <v>1782</v>
      </c>
      <c r="CQ101" s="102" t="s">
        <v>29</v>
      </c>
      <c r="CR101" s="102">
        <f t="shared" si="48"/>
        <v>0</v>
      </c>
      <c r="CS101" s="102">
        <f t="shared" si="49"/>
        <v>0</v>
      </c>
      <c r="CT101" s="74"/>
      <c r="CU101" s="225" t="s">
        <v>45</v>
      </c>
      <c r="CV101" s="437"/>
      <c r="CW101" s="74"/>
      <c r="CX101" s="110" t="s">
        <v>13</v>
      </c>
      <c r="CY101" s="131" t="s">
        <v>1783</v>
      </c>
      <c r="CZ101" s="159"/>
      <c r="DA101" s="159"/>
      <c r="DB101" s="159"/>
      <c r="DC101" s="159"/>
      <c r="DD101" s="159"/>
      <c r="DE101" s="159"/>
      <c r="DF101" s="159"/>
      <c r="DG101" s="159"/>
      <c r="DH101" s="159"/>
      <c r="DI101" s="142">
        <v>1</v>
      </c>
      <c r="DJ101" s="68"/>
    </row>
    <row r="102" spans="24:114" s="363" customFormat="1" ht="166.2" customHeight="1" outlineLevel="1" x14ac:dyDescent="0.3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BR102" s="270" t="s">
        <v>208</v>
      </c>
      <c r="BS102" s="447" t="s">
        <v>1705</v>
      </c>
      <c r="BT102" s="102" t="s">
        <v>29</v>
      </c>
      <c r="BU102" s="102">
        <f t="shared" si="46"/>
        <v>0</v>
      </c>
      <c r="BV102" s="102">
        <f t="shared" si="47"/>
        <v>0</v>
      </c>
      <c r="BW102" s="439"/>
      <c r="BX102" s="440" t="s">
        <v>45</v>
      </c>
      <c r="BY102" s="448"/>
      <c r="BZ102" s="74"/>
      <c r="CA102" s="82"/>
      <c r="CB102" s="23" t="s">
        <v>57</v>
      </c>
      <c r="CC102" s="449"/>
      <c r="CD102" s="449"/>
      <c r="CE102" s="449"/>
      <c r="CF102" s="449"/>
      <c r="CG102" s="449"/>
      <c r="CH102" s="449"/>
      <c r="CI102" s="449"/>
      <c r="CJ102" s="449"/>
      <c r="CK102" s="445"/>
      <c r="CL102" s="100">
        <v>1</v>
      </c>
      <c r="CM102" s="99"/>
      <c r="CO102" s="421" t="s">
        <v>411</v>
      </c>
      <c r="CP102" s="179" t="s">
        <v>1784</v>
      </c>
      <c r="CQ102" s="102" t="s">
        <v>29</v>
      </c>
      <c r="CR102" s="102">
        <f t="shared" si="48"/>
        <v>0</v>
      </c>
      <c r="CS102" s="102">
        <f t="shared" si="49"/>
        <v>0</v>
      </c>
      <c r="CT102" s="225"/>
      <c r="CU102" s="225" t="s">
        <v>45</v>
      </c>
      <c r="CV102" s="131"/>
      <c r="CW102" s="225"/>
      <c r="CX102" s="222"/>
      <c r="CY102" s="131" t="s">
        <v>57</v>
      </c>
      <c r="CZ102" s="403"/>
      <c r="DA102" s="403"/>
      <c r="DB102" s="403"/>
      <c r="DC102" s="403"/>
      <c r="DD102" s="403"/>
      <c r="DE102" s="403"/>
      <c r="DF102" s="403"/>
      <c r="DG102" s="403"/>
      <c r="DH102" s="403"/>
      <c r="DI102" s="142">
        <v>1</v>
      </c>
      <c r="DJ102" s="68"/>
    </row>
    <row r="103" spans="24:114" s="363" customFormat="1" ht="237" customHeight="1" outlineLevel="1" x14ac:dyDescent="0.25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</row>
    <row r="104" spans="24:114" s="363" customFormat="1" ht="187.95" customHeight="1" outlineLevel="1" x14ac:dyDescent="0.25">
      <c r="X104" s="438"/>
    </row>
    <row r="105" spans="24:114" s="363" customFormat="1" ht="160.19999999999999" customHeight="1" outlineLevel="1" x14ac:dyDescent="0.25">
      <c r="X105" s="438"/>
    </row>
    <row r="106" spans="24:114" s="363" customFormat="1" ht="107.4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3.8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55" t="s">
        <v>150</v>
      </c>
      <c r="B115" s="39" t="s">
        <v>431</v>
      </c>
      <c r="C115" s="40" t="s">
        <v>29</v>
      </c>
      <c r="D115" s="41">
        <f t="shared" ref="D115:D125" si="50">0.5*(L115+M115+N115)+O115+Q115+2*(R115+S115)</f>
        <v>0</v>
      </c>
      <c r="E115" s="42">
        <f t="shared" ref="E115:E125" si="51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9</v>
      </c>
      <c r="W115" s="32"/>
      <c r="X115" s="38" t="s">
        <v>143</v>
      </c>
      <c r="Y115" s="39" t="s">
        <v>1785</v>
      </c>
      <c r="Z115" s="40" t="s">
        <v>29</v>
      </c>
      <c r="AA115" s="41">
        <f t="shared" ref="AA115:AA123" si="52">0.5*(AI115+AJ115+AK115)+AL115+AN115+2*(AO115+AP115)</f>
        <v>3.5</v>
      </c>
      <c r="AB115" s="42">
        <f t="shared" ref="AB115:AB123" si="53">AI115*0.5+AJ115*0.5+AK115*0.5+AL115+AM115+AN115+2*(AO115+AP115+AQ115)</f>
        <v>3.5</v>
      </c>
      <c r="AC115" s="43"/>
      <c r="AD115" s="39"/>
      <c r="AE115" s="43"/>
      <c r="AF115" s="43"/>
      <c r="AG115" s="43"/>
      <c r="AH115" s="43"/>
      <c r="AI115" s="44">
        <f>SUMIFS(AI123:AI139,Z123:Z139,Z115)</f>
        <v>2</v>
      </c>
      <c r="AJ115" s="44">
        <f>SUMIFS(AJ123:AJ139,Z123:Z139,Z115)</f>
        <v>5</v>
      </c>
      <c r="AK115" s="44">
        <f>SUMIFS(AK123:AK139,Z123:Z139,Z115)</f>
        <v>0</v>
      </c>
      <c r="AL115" s="44">
        <f>SUMIFS(AL123:AL139,Z123:Z139,Z115)</f>
        <v>0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10</v>
      </c>
      <c r="AT115" s="108"/>
      <c r="AU115" s="38" t="s">
        <v>143</v>
      </c>
      <c r="AV115" s="39" t="s">
        <v>1786</v>
      </c>
      <c r="AW115" s="40" t="s">
        <v>29</v>
      </c>
      <c r="AX115" s="41">
        <f t="shared" ref="AX115:AX116" si="54">0.5*(BF115+BG115+BH115)+BI115+BK115+2*(BL115+BM115)</f>
        <v>1</v>
      </c>
      <c r="AY115" s="42">
        <f t="shared" ref="AY115:AY116" si="55">BF115*0.5+BG115*0.5+BH115*0.5+BI115+BJ115+BK115+2*(BL115+BM115+BN115)</f>
        <v>5</v>
      </c>
      <c r="AZ115" s="43"/>
      <c r="BA115" s="39"/>
      <c r="BB115" s="43"/>
      <c r="BC115" s="43"/>
      <c r="BD115" s="43"/>
      <c r="BE115" s="43"/>
      <c r="BF115" s="44">
        <f>SUMIFS(BF128:BF140,AW128:AW140,AW115)</f>
        <v>0</v>
      </c>
      <c r="BG115" s="44">
        <f>SUMIFS(BG128:BG140,AW128:AW140,AW115)</f>
        <v>0</v>
      </c>
      <c r="BH115" s="44">
        <f>SUMIFS(BH128:BH140,AW128:AW140,AW115)</f>
        <v>0</v>
      </c>
      <c r="BI115" s="44">
        <f>SUMIFS(BI128:BI140,AW128:AW140,AW115)</f>
        <v>1</v>
      </c>
      <c r="BJ115" s="44">
        <f>SUMIFS(BJ128:BJ140,AW128:AW140,AW115)</f>
        <v>0</v>
      </c>
      <c r="BK115" s="44">
        <f>SUMIFS(BK128:BK140,AW128:AW140,AW115)</f>
        <v>0</v>
      </c>
      <c r="BL115" s="44">
        <f>SUMIFS(BL128:BL140,AW128:AW140,AW115)</f>
        <v>0</v>
      </c>
      <c r="BM115" s="44">
        <f>SUMIFS(BM128:BM140,AW128:AW140,AW115)</f>
        <v>0</v>
      </c>
      <c r="BN115" s="44">
        <f>SUMIFS(BN128:BN140,AW128:AW140,AW115)</f>
        <v>2</v>
      </c>
      <c r="BO115" s="45"/>
      <c r="BP115" s="46">
        <f>SUM(BO119:BO138)</f>
        <v>6</v>
      </c>
      <c r="BQ115" s="32"/>
      <c r="BR115" s="38" t="s">
        <v>2286</v>
      </c>
      <c r="BS115" s="39" t="s">
        <v>434</v>
      </c>
      <c r="BT115" s="40" t="s">
        <v>29</v>
      </c>
      <c r="BU115" s="41">
        <f>0.5*(CC115+CD115+CE115)+CF115+CH115+2*(CI115+CJ115)</f>
        <v>8</v>
      </c>
      <c r="BV115" s="42">
        <f>CC115*0.5+CD115*0.5+CE115*0.5+CF115+CG115+CH115+2*(CI115+CJ115+CK115)</f>
        <v>8</v>
      </c>
      <c r="BW115" s="43"/>
      <c r="BX115" s="39"/>
      <c r="BY115" s="43"/>
      <c r="BZ115" s="43"/>
      <c r="CA115" s="43"/>
      <c r="CB115" s="43"/>
      <c r="CC115" s="44">
        <f>SUMIFS(CC117:CC141,BT117:BT141,BT115)</f>
        <v>2</v>
      </c>
      <c r="CD115" s="44">
        <f>SUMIFS(CD117:CD141,BT117:BT141,BT115)</f>
        <v>0</v>
      </c>
      <c r="CE115" s="44">
        <f>SUMIFS(CE117:CE141,BT117:BT141,BT115)</f>
        <v>0</v>
      </c>
      <c r="CF115" s="44">
        <f>SUMIFS(CF117:CF141,BT117:BT141,BT115)</f>
        <v>0</v>
      </c>
      <c r="CG115" s="44">
        <f>SUMIFS(CG117:CG141,BT117:BT141,BT115)</f>
        <v>0</v>
      </c>
      <c r="CH115" s="44">
        <f>SUMIFS(CH117:CH141,BT117:BT141,BT115)</f>
        <v>7</v>
      </c>
      <c r="CI115" s="44">
        <f>SUMIFS(CI117:CI141,BT117:BT141,BT115)</f>
        <v>0</v>
      </c>
      <c r="CJ115" s="44">
        <f>SUMIFS(CJ117:CJ141,BT117:BT141,BT115)</f>
        <v>0</v>
      </c>
      <c r="CK115" s="44">
        <f>SUMIFS(CK117:CK141,BT117:BT141,BT115)</f>
        <v>0</v>
      </c>
      <c r="CL115" s="45"/>
      <c r="CM115" s="46">
        <f>SUM(CL117:CL125)</f>
        <v>9</v>
      </c>
      <c r="CN115" s="32"/>
      <c r="CO115" s="38" t="s">
        <v>495</v>
      </c>
      <c r="CP115" s="39"/>
      <c r="CQ115" s="40" t="s">
        <v>29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SUM(DI117:DI136)</f>
        <v>2</v>
      </c>
    </row>
    <row r="116" spans="1:114" s="363" customFormat="1" ht="33.6" thickBot="1" x14ac:dyDescent="0.3">
      <c r="A116" s="55" t="s">
        <v>345</v>
      </c>
      <c r="B116" s="451"/>
      <c r="C116" s="40" t="s">
        <v>36</v>
      </c>
      <c r="D116" s="41">
        <f t="shared" si="50"/>
        <v>0</v>
      </c>
      <c r="E116" s="42">
        <f t="shared" si="51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152</v>
      </c>
      <c r="Y116" s="39"/>
      <c r="Z116" s="40" t="s">
        <v>36</v>
      </c>
      <c r="AA116" s="41">
        <f t="shared" si="52"/>
        <v>0</v>
      </c>
      <c r="AB116" s="42">
        <f t="shared" si="53"/>
        <v>0</v>
      </c>
      <c r="AC116" s="39"/>
      <c r="AD116" s="39"/>
      <c r="AE116" s="39"/>
      <c r="AF116" s="39"/>
      <c r="AG116" s="39"/>
      <c r="AH116" s="39"/>
      <c r="AI116" s="44">
        <f>SUMIFS(AI123:AI139,Z123:Z139,Z116)</f>
        <v>0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38" t="s">
        <v>152</v>
      </c>
      <c r="AV116" s="39"/>
      <c r="AW116" s="40" t="s">
        <v>36</v>
      </c>
      <c r="AX116" s="41">
        <f t="shared" si="54"/>
        <v>0</v>
      </c>
      <c r="AY116" s="42">
        <f t="shared" si="55"/>
        <v>0</v>
      </c>
      <c r="AZ116" s="39"/>
      <c r="BA116" s="39"/>
      <c r="BB116" s="39"/>
      <c r="BC116" s="39"/>
      <c r="BD116" s="39"/>
      <c r="BE116" s="39"/>
      <c r="BF116" s="44">
        <f>SUMIFS(BF128:BF140,AW128:AW140,AW116)</f>
        <v>0</v>
      </c>
      <c r="BG116" s="44">
        <f>SUMIFS(BG128:BG140,AW128:AW140,AW116)</f>
        <v>0</v>
      </c>
      <c r="BH116" s="44">
        <f>SUMIFS(BH128:BH140,AW128:AW140,AW116)</f>
        <v>0</v>
      </c>
      <c r="BI116" s="44">
        <f>SUMIFS(BI128:BI140,AW128:AW140,AW116)</f>
        <v>0</v>
      </c>
      <c r="BJ116" s="44">
        <f>SUMIFS(BJ128:BJ140,AW128:AW140,AW116)</f>
        <v>0</v>
      </c>
      <c r="BK116" s="44">
        <f>SUMIFS(BK128:BK140,AW128:AW140,AW116)</f>
        <v>0</v>
      </c>
      <c r="BL116" s="44">
        <f>SUMIFS(BL128:BL140,AW128:AW140,AW116)</f>
        <v>0</v>
      </c>
      <c r="BM116" s="44">
        <f>SUMIFS(BM128:BM140,AW128:AW140,AW116)</f>
        <v>0</v>
      </c>
      <c r="BN116" s="44">
        <f>SUMIFS(BN128:BN140,AW128:AW140,AW116)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SUMIFS(CC117:CC141,BT117:BT141,BT116)</f>
        <v>0</v>
      </c>
      <c r="CD116" s="44">
        <f>SUMIFS(CD117:CD141,BT117:BT141,BT116)</f>
        <v>0</v>
      </c>
      <c r="CE116" s="44">
        <f>SUMIFS(CE117:CE141,BT117:BT141,BT116)</f>
        <v>0</v>
      </c>
      <c r="CF116" s="44">
        <f>SUMIFS(CF117:CF141,BT117:BT141,BT116)</f>
        <v>0</v>
      </c>
      <c r="CG116" s="44">
        <f>SUMIFS(CG117:CG141,BT117:BT141,BT116)</f>
        <v>0</v>
      </c>
      <c r="CH116" s="44">
        <f>SUMIFS(CH117:CH141,BT117:BT141,BT116)</f>
        <v>0</v>
      </c>
      <c r="CI116" s="44">
        <f>SUMIFS(CI117:CI141,BT117:BT141,BT116)</f>
        <v>0</v>
      </c>
      <c r="CJ116" s="44">
        <f>SUMIFS(CJ117:CJ141,BT117:BT141,BT116)</f>
        <v>0</v>
      </c>
      <c r="CK116" s="44">
        <f>SUMIFS(CK117:CK141,BT117:BT141,BT116)</f>
        <v>0</v>
      </c>
      <c r="CL116" s="45"/>
      <c r="CM116" s="46"/>
      <c r="CN116" s="36"/>
      <c r="CO116" s="38" t="s">
        <v>345</v>
      </c>
      <c r="CP116" s="39"/>
      <c r="CQ116" s="40" t="s">
        <v>36</v>
      </c>
      <c r="CR116" s="41">
        <f>0.5*(CZ116+DA116+DB116)+DC116+DE116+2*(DF116+DG116)</f>
        <v>0</v>
      </c>
      <c r="CS116" s="42">
        <f>CZ116*0.5+DA116*0.5+DB116*0.5+DC116+DD116+DE116+2*(DF116+DG116+DH116)</f>
        <v>0</v>
      </c>
      <c r="CT116" s="39"/>
      <c r="CU116" s="39"/>
      <c r="CV116" s="39"/>
      <c r="CW116" s="39"/>
      <c r="CX116" s="39"/>
      <c r="CY116" s="63"/>
      <c r="CZ116" s="60"/>
      <c r="DA116" s="60"/>
      <c r="DB116" s="60"/>
      <c r="DC116" s="60"/>
      <c r="DD116" s="60"/>
      <c r="DE116" s="60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 x14ac:dyDescent="0.35">
      <c r="A117" s="97" t="s">
        <v>52</v>
      </c>
      <c r="B117" s="116" t="s">
        <v>438</v>
      </c>
      <c r="C117" s="68" t="s">
        <v>29</v>
      </c>
      <c r="D117" s="69">
        <f t="shared" si="50"/>
        <v>1.5</v>
      </c>
      <c r="E117" s="69">
        <f t="shared" si="51"/>
        <v>1.5</v>
      </c>
      <c r="F117" s="70"/>
      <c r="G117" s="22" t="s">
        <v>45</v>
      </c>
      <c r="H117" s="70"/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1788</v>
      </c>
      <c r="Z117" s="102" t="s">
        <v>29</v>
      </c>
      <c r="AA117" s="102">
        <f t="shared" si="52"/>
        <v>8</v>
      </c>
      <c r="AB117" s="102">
        <f t="shared" si="53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231" t="s">
        <v>160</v>
      </c>
      <c r="AV117" s="114" t="s">
        <v>1677</v>
      </c>
      <c r="AW117" s="68" t="s">
        <v>29</v>
      </c>
      <c r="AX117" s="69">
        <f t="shared" ref="AX117:AX124" si="56">0.5*(BF117+BG117+BH117)+BI117+BK117+2*(BL117+BM117)</f>
        <v>6</v>
      </c>
      <c r="AY117" s="69">
        <f t="shared" ref="AY117:AY124" si="57">BF117*0.5+BG117*0.5+BH117*0.5+BI117+BJ117+BK117+2*(BL117+BM117+BN117)</f>
        <v>8</v>
      </c>
      <c r="AZ117" s="103"/>
      <c r="BA117" s="22" t="s">
        <v>63</v>
      </c>
      <c r="BB117" s="232"/>
      <c r="BC117" s="233" t="s">
        <v>42</v>
      </c>
      <c r="BD117" s="73"/>
      <c r="BE117" s="23" t="s">
        <v>1678</v>
      </c>
      <c r="BF117" s="155"/>
      <c r="BG117" s="155"/>
      <c r="BH117" s="155"/>
      <c r="BI117" s="155"/>
      <c r="BJ117" s="155"/>
      <c r="BK117" s="155"/>
      <c r="BL117" s="84">
        <v>3</v>
      </c>
      <c r="BM117" s="155"/>
      <c r="BN117" s="234">
        <v>1</v>
      </c>
      <c r="BO117" s="100">
        <v>1</v>
      </c>
      <c r="BP117" s="99"/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5" si="58">0.5*(CC117+CD117+CE117)+CF117+CH117+2*(CI117+CJ117)</f>
        <v>6</v>
      </c>
      <c r="BV117" s="102">
        <f t="shared" ref="BV117:BV125" si="59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 s="97" t="s">
        <v>52</v>
      </c>
      <c r="CP117" s="114" t="s">
        <v>2287</v>
      </c>
      <c r="CQ117" s="102" t="s">
        <v>29</v>
      </c>
      <c r="CR117" s="102">
        <f t="shared" ref="CR117" si="60">0.5*(CZ117+DA117+DB117)+DC117+DE117+2*(DF117+DG117)</f>
        <v>15</v>
      </c>
      <c r="CS117" s="102">
        <f t="shared" ref="CS117" si="61">CZ117*0.5+DA117*0.5+DB117*0.5+DC117+DD117+DE117+2*(DF117+DG117+DH117)</f>
        <v>15</v>
      </c>
      <c r="CT117" s="1931" t="s">
        <v>2288</v>
      </c>
      <c r="CU117" s="1932"/>
      <c r="CV117" s="1932"/>
      <c r="CW117" s="1932"/>
      <c r="CX117" s="1932"/>
      <c r="CY117" s="1933"/>
      <c r="CZ117" s="252">
        <v>2</v>
      </c>
      <c r="DA117" s="301"/>
      <c r="DB117" s="144"/>
      <c r="DC117" s="252">
        <v>6</v>
      </c>
      <c r="DD117" s="144"/>
      <c r="DE117" s="1358"/>
      <c r="DF117" s="252">
        <v>4</v>
      </c>
      <c r="DG117" s="155"/>
      <c r="DH117" s="155"/>
      <c r="DI117" s="495">
        <v>2</v>
      </c>
      <c r="DJ117" s="77"/>
    </row>
    <row r="118" spans="1:114" s="108" customFormat="1" ht="208.2" customHeight="1" outlineLevel="1" thickTop="1" thickBot="1" x14ac:dyDescent="0.35">
      <c r="A118" s="97" t="s">
        <v>52</v>
      </c>
      <c r="B118" s="117" t="s">
        <v>447</v>
      </c>
      <c r="C118" s="68" t="s">
        <v>29</v>
      </c>
      <c r="D118" s="69">
        <f t="shared" si="50"/>
        <v>2</v>
      </c>
      <c r="E118" s="69">
        <f t="shared" si="51"/>
        <v>2</v>
      </c>
      <c r="F118" s="103"/>
      <c r="G118" s="124" t="s">
        <v>77</v>
      </c>
      <c r="H118" s="125" t="s">
        <v>50</v>
      </c>
      <c r="I118" s="103"/>
      <c r="J118" s="73"/>
      <c r="K118" s="23" t="s">
        <v>448</v>
      </c>
      <c r="L118" s="155"/>
      <c r="M118" s="461"/>
      <c r="N118" s="155"/>
      <c r="O118" s="155"/>
      <c r="P118" s="155"/>
      <c r="Q118" s="155"/>
      <c r="R118" s="84">
        <v>1</v>
      </c>
      <c r="S118" s="155"/>
      <c r="T118" s="155"/>
      <c r="U118" s="76">
        <v>1</v>
      </c>
      <c r="V118" s="74"/>
      <c r="X118" s="1172" t="s">
        <v>208</v>
      </c>
      <c r="Y118" s="138" t="s">
        <v>1793</v>
      </c>
      <c r="Z118" s="102" t="s">
        <v>29</v>
      </c>
      <c r="AA118" s="69">
        <f t="shared" si="52"/>
        <v>1</v>
      </c>
      <c r="AB118" s="69">
        <f t="shared" si="53"/>
        <v>2</v>
      </c>
      <c r="AC118" s="463"/>
      <c r="AD118" s="464" t="s">
        <v>68</v>
      </c>
      <c r="AE118" s="464"/>
      <c r="AF118" s="464"/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31" t="s">
        <v>160</v>
      </c>
      <c r="AV118" s="179" t="s">
        <v>1680</v>
      </c>
      <c r="AW118" s="102" t="s">
        <v>29</v>
      </c>
      <c r="AX118" s="69">
        <f t="shared" si="56"/>
        <v>0.5</v>
      </c>
      <c r="AY118" s="69">
        <f t="shared" si="57"/>
        <v>1.5</v>
      </c>
      <c r="AZ118" s="225"/>
      <c r="BA118" s="225" t="s">
        <v>68</v>
      </c>
      <c r="BB118" s="131"/>
      <c r="BC118" s="246"/>
      <c r="BD118" s="131"/>
      <c r="BE118" s="131" t="s">
        <v>1681</v>
      </c>
      <c r="BF118" s="131"/>
      <c r="BG118" s="128">
        <v>1</v>
      </c>
      <c r="BH118" s="131"/>
      <c r="BI118" s="262"/>
      <c r="BJ118" s="254">
        <v>1</v>
      </c>
      <c r="BK118" s="263"/>
      <c r="BL118" s="131"/>
      <c r="BM118" s="131"/>
      <c r="BN118" s="131"/>
      <c r="BO118" s="100">
        <v>1</v>
      </c>
      <c r="BP118" s="99"/>
      <c r="BR118" s="421" t="s">
        <v>411</v>
      </c>
      <c r="BS118" s="179" t="s">
        <v>1796</v>
      </c>
      <c r="BT118" s="102" t="s">
        <v>29</v>
      </c>
      <c r="BU118" s="102">
        <f t="shared" si="58"/>
        <v>1</v>
      </c>
      <c r="BV118" s="102">
        <f t="shared" si="59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</row>
    <row r="119" spans="1:114" s="108" customFormat="1" ht="217.2" customHeight="1" outlineLevel="1" thickTop="1" thickBot="1" x14ac:dyDescent="0.45">
      <c r="A119" s="97" t="s">
        <v>52</v>
      </c>
      <c r="B119" s="387" t="s">
        <v>455</v>
      </c>
      <c r="C119" s="68" t="s">
        <v>29</v>
      </c>
      <c r="D119" s="69">
        <f t="shared" si="50"/>
        <v>3.5</v>
      </c>
      <c r="E119" s="69">
        <f t="shared" si="51"/>
        <v>5.5</v>
      </c>
      <c r="F119" s="22"/>
      <c r="G119" s="22" t="s">
        <v>63</v>
      </c>
      <c r="H119" s="118"/>
      <c r="I119" s="118"/>
      <c r="J119" s="173"/>
      <c r="K119" s="173"/>
      <c r="L119" s="84">
        <v>1</v>
      </c>
      <c r="M119" s="155"/>
      <c r="N119" s="155"/>
      <c r="O119" s="84">
        <v>1</v>
      </c>
      <c r="P119" s="155"/>
      <c r="Q119" s="155"/>
      <c r="R119" s="84">
        <v>1</v>
      </c>
      <c r="S119" s="360"/>
      <c r="T119" s="86">
        <v>1</v>
      </c>
      <c r="U119" s="156">
        <v>1</v>
      </c>
      <c r="V119" s="77"/>
      <c r="X119" s="1172" t="s">
        <v>208</v>
      </c>
      <c r="Y119" s="138" t="s">
        <v>1797</v>
      </c>
      <c r="Z119" s="102" t="s">
        <v>29</v>
      </c>
      <c r="AA119" s="69">
        <f t="shared" si="52"/>
        <v>1</v>
      </c>
      <c r="AB119" s="69">
        <f t="shared" si="53"/>
        <v>2</v>
      </c>
      <c r="AC119" s="244"/>
      <c r="AD119" s="225" t="s">
        <v>68</v>
      </c>
      <c r="AE119" s="467"/>
      <c r="AF119" s="246"/>
      <c r="AG119" s="222"/>
      <c r="AH119" s="131" t="s">
        <v>1681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208</v>
      </c>
      <c r="AV119" s="458" t="s">
        <v>1790</v>
      </c>
      <c r="AW119" s="102" t="s">
        <v>36</v>
      </c>
      <c r="AX119" s="102">
        <f t="shared" si="56"/>
        <v>1</v>
      </c>
      <c r="AY119" s="102">
        <f t="shared" si="57"/>
        <v>3</v>
      </c>
      <c r="AZ119" s="459"/>
      <c r="BA119" s="205" t="s">
        <v>45</v>
      </c>
      <c r="BB119" s="459"/>
      <c r="BC119" s="459"/>
      <c r="BD119" s="459"/>
      <c r="BE119" s="205" t="s">
        <v>588</v>
      </c>
      <c r="BF119" s="368"/>
      <c r="BG119" s="368"/>
      <c r="BH119" s="368"/>
      <c r="BI119" s="368"/>
      <c r="BJ119" s="368"/>
      <c r="BK119" s="460">
        <v>1</v>
      </c>
      <c r="BL119" s="368"/>
      <c r="BM119" s="368"/>
      <c r="BN119" s="86">
        <v>1</v>
      </c>
      <c r="BO119" s="96">
        <v>1</v>
      </c>
      <c r="BP119" s="95"/>
      <c r="BR119" s="421" t="s">
        <v>411</v>
      </c>
      <c r="BS119" s="1176" t="s">
        <v>1803</v>
      </c>
      <c r="BT119" s="102" t="s">
        <v>29</v>
      </c>
      <c r="BU119" s="102">
        <f t="shared" si="58"/>
        <v>0</v>
      </c>
      <c r="BV119" s="102">
        <f t="shared" si="59"/>
        <v>0</v>
      </c>
      <c r="BW119" s="473"/>
      <c r="BX119" s="212" t="s">
        <v>45</v>
      </c>
      <c r="BY119" s="99"/>
      <c r="BZ119" s="99"/>
      <c r="CA119" s="473"/>
      <c r="CB119" s="23" t="s">
        <v>57</v>
      </c>
      <c r="CC119" s="474"/>
      <c r="CD119" s="474"/>
      <c r="CE119" s="474"/>
      <c r="CF119" s="474"/>
      <c r="CG119" s="474"/>
      <c r="CH119" s="474"/>
      <c r="CI119" s="474"/>
      <c r="CJ119" s="474"/>
      <c r="CK119" s="474"/>
      <c r="CL119" s="100">
        <v>1</v>
      </c>
      <c r="CM119" s="99"/>
    </row>
    <row r="120" spans="1:114" s="108" customFormat="1" ht="239.4" customHeight="1" outlineLevel="1" thickTop="1" thickBot="1" x14ac:dyDescent="0.45">
      <c r="A120" s="97" t="s">
        <v>52</v>
      </c>
      <c r="B120" s="117" t="s">
        <v>460</v>
      </c>
      <c r="C120" s="68" t="s">
        <v>29</v>
      </c>
      <c r="D120" s="69">
        <f t="shared" si="50"/>
        <v>0</v>
      </c>
      <c r="E120" s="69">
        <f t="shared" si="51"/>
        <v>0</v>
      </c>
      <c r="F120" s="70"/>
      <c r="G120" s="22" t="s">
        <v>63</v>
      </c>
      <c r="H120" s="70"/>
      <c r="I120" s="119" t="s">
        <v>42</v>
      </c>
      <c r="J120" s="73"/>
      <c r="K120" s="23" t="s">
        <v>461</v>
      </c>
      <c r="L120" s="155"/>
      <c r="M120" s="155"/>
      <c r="N120" s="155"/>
      <c r="O120" s="155"/>
      <c r="P120" s="155"/>
      <c r="Q120" s="155"/>
      <c r="R120" s="155"/>
      <c r="S120" s="155"/>
      <c r="T120" s="155"/>
      <c r="U120" s="76">
        <v>1</v>
      </c>
      <c r="V120" s="190"/>
      <c r="X120" s="270" t="s">
        <v>208</v>
      </c>
      <c r="Y120" s="179" t="s">
        <v>1800</v>
      </c>
      <c r="Z120" s="102" t="s">
        <v>29</v>
      </c>
      <c r="AA120" s="69">
        <f t="shared" si="52"/>
        <v>0</v>
      </c>
      <c r="AB120" s="69">
        <f t="shared" si="53"/>
        <v>0</v>
      </c>
      <c r="AC120" s="257"/>
      <c r="AD120" s="225" t="s">
        <v>45</v>
      </c>
      <c r="AE120" s="225"/>
      <c r="AF120" s="72" t="s">
        <v>42</v>
      </c>
      <c r="AG120" s="178"/>
      <c r="AH120" s="23" t="s">
        <v>856</v>
      </c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1170">
        <v>1</v>
      </c>
      <c r="AS120" s="107"/>
      <c r="AU120" s="270" t="s">
        <v>208</v>
      </c>
      <c r="AV120" s="256" t="s">
        <v>1798</v>
      </c>
      <c r="AW120" s="102" t="s">
        <v>36</v>
      </c>
      <c r="AX120" s="102">
        <f t="shared" si="56"/>
        <v>2</v>
      </c>
      <c r="AY120" s="102">
        <f t="shared" si="57"/>
        <v>2</v>
      </c>
      <c r="AZ120" s="171"/>
      <c r="BA120" s="22" t="s">
        <v>68</v>
      </c>
      <c r="BB120" s="172"/>
      <c r="BC120" s="734"/>
      <c r="BD120" s="24"/>
      <c r="BE120" s="23" t="s">
        <v>452</v>
      </c>
      <c r="BF120" s="169"/>
      <c r="BG120" s="84">
        <v>2</v>
      </c>
      <c r="BH120" s="360"/>
      <c r="BI120" s="86">
        <v>1</v>
      </c>
      <c r="BJ120" s="468"/>
      <c r="BK120" s="169"/>
      <c r="BL120" s="169"/>
      <c r="BM120" s="169"/>
      <c r="BN120" s="155"/>
      <c r="BO120" s="96">
        <v>1</v>
      </c>
      <c r="BP120" s="95"/>
      <c r="BR120" s="421" t="s">
        <v>411</v>
      </c>
      <c r="BS120" s="130" t="s">
        <v>1806</v>
      </c>
      <c r="BT120" s="102" t="s">
        <v>29</v>
      </c>
      <c r="BU120" s="102">
        <f t="shared" si="58"/>
        <v>0</v>
      </c>
      <c r="BV120" s="102">
        <f t="shared" si="59"/>
        <v>0</v>
      </c>
      <c r="BW120" s="99"/>
      <c r="BX120" s="22" t="s">
        <v>45</v>
      </c>
      <c r="BY120" s="99"/>
      <c r="BZ120" s="99"/>
      <c r="CA120" s="99"/>
      <c r="CB120" s="23" t="s">
        <v>57</v>
      </c>
      <c r="CC120" s="159"/>
      <c r="CD120" s="159"/>
      <c r="CE120" s="159"/>
      <c r="CF120" s="159"/>
      <c r="CG120" s="159"/>
      <c r="CH120" s="159"/>
      <c r="CI120" s="159"/>
      <c r="CJ120" s="159"/>
      <c r="CK120" s="159"/>
      <c r="CL120" s="100">
        <v>1</v>
      </c>
      <c r="CM120" s="99"/>
      <c r="CN120" s="36"/>
    </row>
    <row r="121" spans="1:114" s="108" customFormat="1" ht="231" customHeight="1" outlineLevel="1" thickTop="1" thickBot="1" x14ac:dyDescent="0.45">
      <c r="A121" s="97" t="s">
        <v>52</v>
      </c>
      <c r="B121" s="387" t="s">
        <v>466</v>
      </c>
      <c r="C121" s="102" t="s">
        <v>29</v>
      </c>
      <c r="D121" s="69">
        <f t="shared" si="50"/>
        <v>0</v>
      </c>
      <c r="E121" s="69">
        <f t="shared" si="51"/>
        <v>0</v>
      </c>
      <c r="F121" s="82"/>
      <c r="G121" s="22" t="s">
        <v>63</v>
      </c>
      <c r="H121" s="105"/>
      <c r="I121" s="127"/>
      <c r="J121" s="187"/>
      <c r="K121" s="140" t="s">
        <v>467</v>
      </c>
      <c r="L121" s="302"/>
      <c r="M121" s="302"/>
      <c r="N121" s="302"/>
      <c r="O121" s="302"/>
      <c r="P121" s="302"/>
      <c r="Q121" s="302"/>
      <c r="R121" s="302"/>
      <c r="S121" s="302"/>
      <c r="T121" s="302"/>
      <c r="U121" s="76">
        <v>1</v>
      </c>
      <c r="V121" s="77"/>
      <c r="X121" s="270" t="s">
        <v>208</v>
      </c>
      <c r="Y121" s="179" t="s">
        <v>468</v>
      </c>
      <c r="Z121" s="102" t="s">
        <v>29</v>
      </c>
      <c r="AA121" s="69">
        <f t="shared" si="52"/>
        <v>0</v>
      </c>
      <c r="AB121" s="69">
        <f t="shared" si="53"/>
        <v>0</v>
      </c>
      <c r="AC121" s="257"/>
      <c r="AD121" s="225" t="s">
        <v>45</v>
      </c>
      <c r="AE121" s="225"/>
      <c r="AF121" s="246"/>
      <c r="AG121" s="477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208</v>
      </c>
      <c r="AV121" s="475" t="s">
        <v>2289</v>
      </c>
      <c r="AW121" s="102" t="s">
        <v>36</v>
      </c>
      <c r="AX121" s="102">
        <f t="shared" si="56"/>
        <v>2</v>
      </c>
      <c r="AY121" s="102">
        <f t="shared" si="57"/>
        <v>2</v>
      </c>
      <c r="AZ121" s="349"/>
      <c r="BA121" s="22" t="s">
        <v>45</v>
      </c>
      <c r="BB121" s="446"/>
      <c r="BC121" s="70"/>
      <c r="BD121" s="70"/>
      <c r="BE121" s="23" t="s">
        <v>96</v>
      </c>
      <c r="BF121" s="160"/>
      <c r="BG121" s="160"/>
      <c r="BH121" s="160"/>
      <c r="BI121" s="160"/>
      <c r="BJ121" s="160"/>
      <c r="BK121" s="476"/>
      <c r="BL121" s="128">
        <v>1</v>
      </c>
      <c r="BM121" s="160"/>
      <c r="BN121" s="160"/>
      <c r="BO121" s="96">
        <v>1</v>
      </c>
      <c r="BP121" s="95"/>
      <c r="BR121" s="421" t="s">
        <v>411</v>
      </c>
      <c r="BS121" s="130" t="s">
        <v>1809</v>
      </c>
      <c r="BT121" s="102" t="s">
        <v>29</v>
      </c>
      <c r="BU121" s="102">
        <f t="shared" si="58"/>
        <v>0</v>
      </c>
      <c r="BV121" s="102">
        <f t="shared" si="59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</row>
    <row r="122" spans="1:114" s="108" customFormat="1" ht="247.2" customHeight="1" outlineLevel="1" thickTop="1" thickBot="1" x14ac:dyDescent="0.35">
      <c r="A122" s="97" t="s">
        <v>52</v>
      </c>
      <c r="B122" s="117" t="s">
        <v>472</v>
      </c>
      <c r="C122" s="102" t="s">
        <v>29</v>
      </c>
      <c r="D122" s="69">
        <f t="shared" si="50"/>
        <v>2</v>
      </c>
      <c r="E122" s="69">
        <f t="shared" si="51"/>
        <v>4</v>
      </c>
      <c r="F122" s="103"/>
      <c r="G122" s="22" t="s">
        <v>45</v>
      </c>
      <c r="H122" s="22"/>
      <c r="I122" s="103"/>
      <c r="J122" s="73"/>
      <c r="K122" s="23" t="s">
        <v>473</v>
      </c>
      <c r="L122" s="144"/>
      <c r="M122" s="155"/>
      <c r="N122" s="155"/>
      <c r="O122" s="84">
        <v>2</v>
      </c>
      <c r="P122" s="155"/>
      <c r="Q122" s="155"/>
      <c r="R122" s="144"/>
      <c r="S122" s="360"/>
      <c r="T122" s="86">
        <v>1</v>
      </c>
      <c r="U122" s="156">
        <v>1</v>
      </c>
      <c r="V122" s="74"/>
      <c r="X122" s="270" t="s">
        <v>208</v>
      </c>
      <c r="Y122" s="485" t="s">
        <v>474</v>
      </c>
      <c r="Z122" s="102" t="s">
        <v>29</v>
      </c>
      <c r="AA122" s="479">
        <f t="shared" si="52"/>
        <v>0</v>
      </c>
      <c r="AB122" s="479">
        <f t="shared" si="53"/>
        <v>0</v>
      </c>
      <c r="AC122" s="486"/>
      <c r="AD122" s="124" t="s">
        <v>77</v>
      </c>
      <c r="AE122" s="939" t="s">
        <v>280</v>
      </c>
      <c r="AF122" s="487"/>
      <c r="AG122" s="488"/>
      <c r="AH122" s="23" t="s">
        <v>856</v>
      </c>
      <c r="AI122" s="489"/>
      <c r="AJ122" s="489"/>
      <c r="AK122" s="489"/>
      <c r="AL122" s="489"/>
      <c r="AM122" s="489"/>
      <c r="AN122" s="489"/>
      <c r="AO122" s="489"/>
      <c r="AP122" s="489"/>
      <c r="AQ122" s="489"/>
      <c r="AR122" s="1170">
        <v>1</v>
      </c>
      <c r="AS122" s="281"/>
      <c r="AU122" s="270" t="s">
        <v>208</v>
      </c>
      <c r="AV122" s="478" t="s">
        <v>1808</v>
      </c>
      <c r="AW122" s="479" t="s">
        <v>36</v>
      </c>
      <c r="AX122" s="479">
        <f t="shared" si="56"/>
        <v>1</v>
      </c>
      <c r="AY122" s="479">
        <f t="shared" si="57"/>
        <v>3</v>
      </c>
      <c r="AZ122" s="480"/>
      <c r="BA122" s="197" t="s">
        <v>45</v>
      </c>
      <c r="BB122" s="481"/>
      <c r="BC122" s="243"/>
      <c r="BD122" s="243"/>
      <c r="BE122" s="238" t="s">
        <v>470</v>
      </c>
      <c r="BF122" s="482"/>
      <c r="BG122" s="482"/>
      <c r="BH122" s="419"/>
      <c r="BI122" s="483">
        <v>1</v>
      </c>
      <c r="BJ122" s="482"/>
      <c r="BK122" s="482"/>
      <c r="BL122" s="419"/>
      <c r="BM122" s="482"/>
      <c r="BN122" s="86">
        <v>1</v>
      </c>
      <c r="BO122" s="96">
        <v>1</v>
      </c>
      <c r="BP122" s="95"/>
      <c r="BR122" s="421" t="s">
        <v>411</v>
      </c>
      <c r="BS122" s="179" t="s">
        <v>1811</v>
      </c>
      <c r="BT122" s="102" t="s">
        <v>29</v>
      </c>
      <c r="BU122" s="102">
        <f t="shared" si="58"/>
        <v>1</v>
      </c>
      <c r="BV122" s="102">
        <f t="shared" si="59"/>
        <v>1</v>
      </c>
      <c r="BW122" s="225"/>
      <c r="BX122" s="225" t="s">
        <v>68</v>
      </c>
      <c r="BY122" s="225"/>
      <c r="BZ122" s="246"/>
      <c r="CA122" s="131"/>
      <c r="CB122" s="131" t="s">
        <v>1812</v>
      </c>
      <c r="CC122" s="128">
        <v>2</v>
      </c>
      <c r="CD122" s="314"/>
      <c r="CE122" s="314"/>
      <c r="CF122" s="314"/>
      <c r="CG122" s="314"/>
      <c r="CH122" s="314"/>
      <c r="CI122" s="314"/>
      <c r="CJ122" s="314"/>
      <c r="CK122" s="314"/>
      <c r="CL122" s="100">
        <v>1</v>
      </c>
      <c r="CM122" s="99"/>
      <c r="CN122" s="36"/>
    </row>
    <row r="123" spans="1:114" s="108" customFormat="1" ht="226.2" customHeight="1" outlineLevel="1" thickTop="1" thickBot="1" x14ac:dyDescent="0.45">
      <c r="A123" s="364" t="s">
        <v>318</v>
      </c>
      <c r="B123" s="116" t="s">
        <v>479</v>
      </c>
      <c r="C123" s="102" t="s">
        <v>36</v>
      </c>
      <c r="D123" s="69">
        <f t="shared" si="50"/>
        <v>0</v>
      </c>
      <c r="E123" s="69">
        <f t="shared" si="51"/>
        <v>0</v>
      </c>
      <c r="F123" s="104"/>
      <c r="G123" s="104" t="s">
        <v>68</v>
      </c>
      <c r="H123" s="104"/>
      <c r="I123" s="72" t="s">
        <v>42</v>
      </c>
      <c r="J123" s="172"/>
      <c r="K123" s="172" t="s">
        <v>480</v>
      </c>
      <c r="L123" s="155"/>
      <c r="M123" s="155"/>
      <c r="N123" s="155"/>
      <c r="O123" s="155"/>
      <c r="P123" s="155"/>
      <c r="Q123" s="155"/>
      <c r="R123" s="155"/>
      <c r="S123" s="155"/>
      <c r="T123" s="155"/>
      <c r="U123" s="76">
        <v>1</v>
      </c>
      <c r="V123" s="484"/>
      <c r="X123" s="239" t="s">
        <v>173</v>
      </c>
      <c r="Y123" s="179" t="s">
        <v>481</v>
      </c>
      <c r="Z123" s="68" t="s">
        <v>29</v>
      </c>
      <c r="AA123" s="69">
        <f t="shared" si="52"/>
        <v>0</v>
      </c>
      <c r="AB123" s="69">
        <f t="shared" si="53"/>
        <v>0</v>
      </c>
      <c r="AC123" s="171"/>
      <c r="AD123" s="22" t="s">
        <v>63</v>
      </c>
      <c r="AE123" s="3"/>
      <c r="AF123" s="74"/>
      <c r="AG123" s="27"/>
      <c r="AH123" s="23" t="s">
        <v>856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1170">
        <v>1</v>
      </c>
      <c r="AS123" s="77"/>
      <c r="AU123" s="270" t="s">
        <v>208</v>
      </c>
      <c r="AV123" s="490" t="s">
        <v>1810</v>
      </c>
      <c r="AW123" s="102" t="s">
        <v>36</v>
      </c>
      <c r="AX123" s="102">
        <f t="shared" si="56"/>
        <v>2.5</v>
      </c>
      <c r="AY123" s="102">
        <f t="shared" si="57"/>
        <v>2.5</v>
      </c>
      <c r="AZ123" s="491"/>
      <c r="BA123" s="152" t="s">
        <v>45</v>
      </c>
      <c r="BB123" s="491"/>
      <c r="BC123" s="491"/>
      <c r="BD123" s="491"/>
      <c r="BE123" s="152" t="s">
        <v>476</v>
      </c>
      <c r="BF123" s="492"/>
      <c r="BG123" s="492"/>
      <c r="BH123" s="128">
        <v>1</v>
      </c>
      <c r="BI123" s="492"/>
      <c r="BJ123" s="492"/>
      <c r="BK123" s="492"/>
      <c r="BL123" s="492"/>
      <c r="BM123" s="128">
        <v>1</v>
      </c>
      <c r="BN123" s="1386"/>
      <c r="BO123" s="1177">
        <v>1</v>
      </c>
      <c r="BP123" s="95"/>
      <c r="BR123" s="421" t="s">
        <v>411</v>
      </c>
      <c r="BS123" s="179" t="s">
        <v>2290</v>
      </c>
      <c r="BT123" s="102" t="s">
        <v>29</v>
      </c>
      <c r="BU123" s="102">
        <f t="shared" si="58"/>
        <v>0</v>
      </c>
      <c r="BV123" s="102">
        <f t="shared" si="59"/>
        <v>0</v>
      </c>
      <c r="BW123" s="225"/>
      <c r="BX123" s="124" t="s">
        <v>77</v>
      </c>
      <c r="BY123" s="125" t="s">
        <v>50</v>
      </c>
      <c r="BZ123" s="246"/>
      <c r="CA123" s="131"/>
      <c r="CB123" s="23" t="s">
        <v>57</v>
      </c>
      <c r="CC123" s="403"/>
      <c r="CD123" s="403"/>
      <c r="CE123" s="403"/>
      <c r="CF123" s="403"/>
      <c r="CG123" s="403"/>
      <c r="CH123" s="403"/>
      <c r="CI123" s="403"/>
      <c r="CJ123" s="403"/>
      <c r="CK123" s="403"/>
      <c r="CL123" s="100">
        <v>1</v>
      </c>
      <c r="CM123" s="99"/>
    </row>
    <row r="124" spans="1:114" s="108" customFormat="1" ht="209.4" customHeight="1" outlineLevel="1" thickTop="1" thickBot="1" x14ac:dyDescent="0.45">
      <c r="A124" s="364" t="s">
        <v>318</v>
      </c>
      <c r="B124" s="387" t="s">
        <v>484</v>
      </c>
      <c r="C124" s="102" t="s">
        <v>36</v>
      </c>
      <c r="D124" s="69">
        <f t="shared" si="50"/>
        <v>3</v>
      </c>
      <c r="E124" s="69">
        <f t="shared" si="51"/>
        <v>5</v>
      </c>
      <c r="F124" s="116"/>
      <c r="G124" s="22" t="s">
        <v>68</v>
      </c>
      <c r="H124" s="383"/>
      <c r="I124" s="145"/>
      <c r="J124" s="23"/>
      <c r="K124" s="173" t="s">
        <v>485</v>
      </c>
      <c r="L124" s="302"/>
      <c r="M124" s="302"/>
      <c r="N124" s="302"/>
      <c r="O124" s="84">
        <v>1</v>
      </c>
      <c r="P124" s="302"/>
      <c r="Q124" s="494"/>
      <c r="R124" s="84">
        <v>1</v>
      </c>
      <c r="S124" s="302"/>
      <c r="T124" s="234">
        <v>1</v>
      </c>
      <c r="U124" s="76">
        <v>1</v>
      </c>
      <c r="V124" s="77"/>
      <c r="X124" s="415" t="s">
        <v>380</v>
      </c>
      <c r="Y124" s="496" t="s">
        <v>1813</v>
      </c>
      <c r="Z124" s="102" t="s">
        <v>29</v>
      </c>
      <c r="AA124" s="102">
        <f>0.5*(AI124+AJ124+AK124)+AL124+AN124+2*(AO124+AP124)</f>
        <v>0</v>
      </c>
      <c r="AB124" s="102">
        <f>AI124*0.5+AJ124*0.5+AK124*0.5+AL124+AM124+AN124+2*(AO124+AP124+AQ124)</f>
        <v>0</v>
      </c>
      <c r="AC124" s="351"/>
      <c r="AD124" s="22" t="s">
        <v>68</v>
      </c>
      <c r="AE124" s="172"/>
      <c r="AF124" s="72" t="s">
        <v>42</v>
      </c>
      <c r="AG124" s="82"/>
      <c r="AH124" s="23" t="s">
        <v>493</v>
      </c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00">
        <v>1</v>
      </c>
      <c r="AS124" s="77"/>
      <c r="AU124" s="270" t="s">
        <v>208</v>
      </c>
      <c r="AV124" s="178" t="s">
        <v>1814</v>
      </c>
      <c r="AW124" s="102" t="s">
        <v>36</v>
      </c>
      <c r="AX124" s="102">
        <f t="shared" si="56"/>
        <v>0</v>
      </c>
      <c r="AY124" s="102">
        <f t="shared" si="57"/>
        <v>0</v>
      </c>
      <c r="AZ124" s="99"/>
      <c r="BA124" s="22" t="s">
        <v>45</v>
      </c>
      <c r="BB124" s="99"/>
      <c r="BC124" s="99"/>
      <c r="BD124" s="99"/>
      <c r="BE124" s="23" t="s">
        <v>96</v>
      </c>
      <c r="BF124" s="159"/>
      <c r="BG124" s="159"/>
      <c r="BH124" s="159"/>
      <c r="BI124" s="159"/>
      <c r="BJ124" s="159"/>
      <c r="BK124" s="159"/>
      <c r="BL124" s="159"/>
      <c r="BM124" s="159"/>
      <c r="BN124" s="159"/>
      <c r="BO124" s="96">
        <v>1</v>
      </c>
      <c r="BP124" s="95"/>
      <c r="BR124" s="421" t="s">
        <v>411</v>
      </c>
      <c r="BS124" s="497" t="s">
        <v>1815</v>
      </c>
      <c r="BT124" s="102" t="s">
        <v>29</v>
      </c>
      <c r="BU124" s="102">
        <f t="shared" si="58"/>
        <v>0</v>
      </c>
      <c r="BV124" s="102">
        <f t="shared" si="59"/>
        <v>0</v>
      </c>
      <c r="BW124" s="498"/>
      <c r="BX124" s="498"/>
      <c r="BY124" s="471"/>
      <c r="BZ124" s="469"/>
      <c r="CA124" s="470"/>
      <c r="CB124" s="23" t="s">
        <v>57</v>
      </c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100">
        <v>1</v>
      </c>
      <c r="CM124" s="99"/>
    </row>
    <row r="125" spans="1:114" s="108" customFormat="1" ht="207.6" customHeight="1" outlineLevel="1" thickTop="1" x14ac:dyDescent="0.3">
      <c r="A125" s="364" t="s">
        <v>318</v>
      </c>
      <c r="B125" s="80" t="s">
        <v>2112</v>
      </c>
      <c r="C125" s="68" t="s">
        <v>36</v>
      </c>
      <c r="D125" s="69">
        <f t="shared" si="50"/>
        <v>4</v>
      </c>
      <c r="E125" s="69">
        <f t="shared" si="51"/>
        <v>4</v>
      </c>
      <c r="F125" s="82"/>
      <c r="G125" s="22" t="s">
        <v>63</v>
      </c>
      <c r="H125" s="74"/>
      <c r="I125" s="72" t="s">
        <v>42</v>
      </c>
      <c r="J125" s="173"/>
      <c r="K125" s="23" t="s">
        <v>2113</v>
      </c>
      <c r="L125" s="83"/>
      <c r="M125" s="301"/>
      <c r="N125" s="83"/>
      <c r="O125" s="301"/>
      <c r="P125" s="83"/>
      <c r="Q125" s="83"/>
      <c r="R125" s="84">
        <v>2</v>
      </c>
      <c r="S125" s="83"/>
      <c r="T125" s="302"/>
      <c r="U125" s="495">
        <v>1</v>
      </c>
      <c r="V125" s="190"/>
      <c r="X125" s="1319" t="s">
        <v>208</v>
      </c>
      <c r="Y125" s="1320" t="s">
        <v>285</v>
      </c>
      <c r="Z125" s="551" t="s">
        <v>29</v>
      </c>
      <c r="AA125" s="551">
        <f t="shared" ref="AA125" si="62">0.5*(AI125+AJ125+AK125)+AL125+AN125+2*(AO125+AP125)</f>
        <v>2.5</v>
      </c>
      <c r="AB125" s="551">
        <f t="shared" ref="AB125" si="63">AI125*0.5+AJ125*0.5+AK125*0.5+AL125+AM125+AN125+2*(AO125+AP125+AQ125)</f>
        <v>2.5</v>
      </c>
      <c r="AC125" s="1889" t="s">
        <v>2170</v>
      </c>
      <c r="AD125" s="1890"/>
      <c r="AE125" s="1890"/>
      <c r="AF125" s="1890"/>
      <c r="AG125" s="1890"/>
      <c r="AH125" s="1891"/>
      <c r="AI125" s="1000"/>
      <c r="AJ125" s="240">
        <v>5</v>
      </c>
      <c r="AK125" s="1000"/>
      <c r="AL125" s="1000"/>
      <c r="AM125" s="1000"/>
      <c r="AN125" s="1000"/>
      <c r="AO125" s="1000"/>
      <c r="AP125" s="1000"/>
      <c r="AQ125" s="1001"/>
      <c r="AR125" s="1177">
        <v>1</v>
      </c>
      <c r="AS125" s="95"/>
      <c r="BR125" s="421" t="s">
        <v>411</v>
      </c>
      <c r="BS125" s="500" t="s">
        <v>1819</v>
      </c>
      <c r="BT125" s="102" t="s">
        <v>29</v>
      </c>
      <c r="BU125" s="102">
        <f t="shared" si="58"/>
        <v>0</v>
      </c>
      <c r="BV125" s="102">
        <f t="shared" si="59"/>
        <v>0</v>
      </c>
      <c r="BW125" s="469"/>
      <c r="BX125" s="469"/>
      <c r="BY125" s="471"/>
      <c r="BZ125" s="469"/>
      <c r="CA125" s="470"/>
      <c r="CB125" s="23" t="s">
        <v>57</v>
      </c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100">
        <v>1</v>
      </c>
      <c r="CM125" s="99"/>
    </row>
    <row r="126" spans="1:114" s="108" customFormat="1" ht="190.95" customHeight="1" outlineLevel="1" x14ac:dyDescent="0.25">
      <c r="Y126" s="116" t="s">
        <v>1816</v>
      </c>
      <c r="Z126" s="102" t="s">
        <v>29</v>
      </c>
      <c r="AA126" s="69">
        <f>0.5*(AI126+AJ126+AK126)+AL126+AN126+2*(AO126+AP126)</f>
        <v>1</v>
      </c>
      <c r="AB126" s="69">
        <f>AI126*0.5+AJ126*0.5+AK126*0.5+AL126+AM126+AN126+2*(AO126+AP126+AQ126)</f>
        <v>1</v>
      </c>
      <c r="AC126" s="116"/>
      <c r="AD126" s="22" t="s">
        <v>233</v>
      </c>
      <c r="AE126" s="173" t="s">
        <v>234</v>
      </c>
      <c r="AF126" s="286"/>
      <c r="AG126" s="287"/>
      <c r="AH126" s="140" t="s">
        <v>3</v>
      </c>
      <c r="AI126" s="84">
        <v>2</v>
      </c>
      <c r="AJ126" s="155"/>
      <c r="AK126" s="155"/>
      <c r="AL126" s="155"/>
      <c r="AM126" s="155"/>
      <c r="AN126" s="155"/>
      <c r="AO126" s="155"/>
      <c r="AP126" s="155"/>
      <c r="AQ126" s="155"/>
      <c r="AR126" s="1170">
        <v>1</v>
      </c>
      <c r="AS126" s="225"/>
    </row>
    <row r="127" spans="1:114" s="108" customFormat="1" ht="219.6" customHeight="1" outlineLevel="1" x14ac:dyDescent="0.25">
      <c r="AS127" s="36"/>
    </row>
    <row r="128" spans="1:114" s="108" customFormat="1" ht="234.6" customHeight="1" outlineLevel="1" x14ac:dyDescent="0.25"/>
    <row r="129" spans="1:114" s="108" customFormat="1" ht="146.4" customHeight="1" outlineLevel="1" x14ac:dyDescent="0.25"/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495</v>
      </c>
      <c r="B139" s="39" t="s">
        <v>496</v>
      </c>
      <c r="C139" s="40" t="s">
        <v>29</v>
      </c>
      <c r="D139" s="41">
        <f t="shared" ref="D139:D154" si="64">0.5*(L139+M139+N139)+O139+Q139+2*(R139+S139)</f>
        <v>0</v>
      </c>
      <c r="E139" s="42">
        <f t="shared" ref="E139:E154" si="65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14</v>
      </c>
      <c r="W139" s="32"/>
      <c r="X139" s="38" t="s">
        <v>150</v>
      </c>
      <c r="Y139" s="39" t="s">
        <v>1401</v>
      </c>
      <c r="Z139" s="40" t="s">
        <v>29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SUM(AR141:AR164)</f>
        <v>2</v>
      </c>
      <c r="AT139" s="32"/>
      <c r="AU139" s="38" t="s">
        <v>145</v>
      </c>
      <c r="AV139" s="39" t="s">
        <v>1820</v>
      </c>
      <c r="AW139" s="40" t="s">
        <v>29</v>
      </c>
      <c r="AX139" s="41">
        <f>0.5*(BF139+BG139+BH139)+BI139+BK139+2*(BL139+BM139)</f>
        <v>1</v>
      </c>
      <c r="AY139" s="42">
        <f>BF139*0.5+BG139*0.5+BH139*0.5+BI139+BJ139+BK139+2*(BL139+BM139+BN139)</f>
        <v>5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1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4</v>
      </c>
      <c r="BQ139" s="32"/>
      <c r="BR139" s="38" t="s">
        <v>145</v>
      </c>
      <c r="BS139" s="39" t="s">
        <v>28</v>
      </c>
      <c r="BT139" s="40" t="s">
        <v>29</v>
      </c>
      <c r="BU139" s="41">
        <f t="shared" ref="BU139:BU148" si="66">0.5*(CC139+CD139+CE139)+CF139+CH139+2*(CI139+CJ139)</f>
        <v>0</v>
      </c>
      <c r="BV139" s="42">
        <f t="shared" ref="BV139:BV148" si="67"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SUM(CL141:CL141)</f>
        <v>7</v>
      </c>
      <c r="CN139" s="32"/>
      <c r="CO139" s="38" t="s">
        <v>30</v>
      </c>
      <c r="CP139" s="39" t="s">
        <v>1258</v>
      </c>
      <c r="CQ139" s="40" t="s">
        <v>29</v>
      </c>
      <c r="CR139" s="41">
        <f t="shared" ref="CR139:CR151" si="68">0.5*(CZ139+DA139+DB139)+DC139+DE139+2*(DF139+DG139)</f>
        <v>6.5</v>
      </c>
      <c r="CS139" s="42">
        <f t="shared" ref="CS139:CS151" si="69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SUMIFS(CZ142:CZ189,CQ142:CQ189,CQ139)</f>
        <v>0</v>
      </c>
      <c r="DA139" s="44">
        <f>SUMIFS(DA142:DA189,CQ142:CQ189,CQ139)</f>
        <v>1</v>
      </c>
      <c r="DB139" s="44">
        <f>SUMIFS(DB142:DB189,CQ142:CQ189,CQ139)</f>
        <v>0</v>
      </c>
      <c r="DC139" s="44">
        <f>SUMIFS(DC142:DC189,CQ142:CQ189,CQ139)</f>
        <v>3</v>
      </c>
      <c r="DD139" s="44">
        <f>SUMIFS(DD142:DD189,CQ142:CQ189,CQ139)</f>
        <v>1</v>
      </c>
      <c r="DE139" s="44">
        <f>SUMIFS(DE142:DE189,CQ142:CQ189,CQ139)</f>
        <v>1</v>
      </c>
      <c r="DF139" s="44">
        <f>SUMIFS(DF142:DF189,CQ142:CQ189,CQ139)</f>
        <v>1</v>
      </c>
      <c r="DG139" s="44">
        <f>SUMIFS(DG142:DG189,CQ142:CQ189,CQ139)</f>
        <v>0</v>
      </c>
      <c r="DH139" s="44">
        <f>SUMIFS(DH142:DH189,CQ142:CQ189,CQ139)</f>
        <v>5</v>
      </c>
      <c r="DI139" s="45"/>
      <c r="DJ139" s="46">
        <f>SUM(DI141:DI167)</f>
        <v>11</v>
      </c>
    </row>
    <row r="140" spans="1:114" s="363" customFormat="1" ht="33.6" thickBot="1" x14ac:dyDescent="0.3">
      <c r="A140" s="38" t="s">
        <v>497</v>
      </c>
      <c r="B140" s="451"/>
      <c r="C140" s="40" t="s">
        <v>36</v>
      </c>
      <c r="D140" s="41">
        <f t="shared" si="64"/>
        <v>0</v>
      </c>
      <c r="E140" s="42">
        <f t="shared" si="65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345</v>
      </c>
      <c r="Y140" s="39"/>
      <c r="Z140" s="40" t="s">
        <v>36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153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497</v>
      </c>
      <c r="BS140" s="39"/>
      <c r="BT140" s="40" t="s">
        <v>36</v>
      </c>
      <c r="BU140" s="41">
        <f t="shared" si="66"/>
        <v>0</v>
      </c>
      <c r="BV140" s="42">
        <f t="shared" si="67"/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38" t="s">
        <v>37</v>
      </c>
      <c r="CP140" s="39"/>
      <c r="CQ140" s="40" t="s">
        <v>36</v>
      </c>
      <c r="CR140" s="41">
        <f t="shared" si="68"/>
        <v>0</v>
      </c>
      <c r="CS140" s="42">
        <f t="shared" si="69"/>
        <v>0</v>
      </c>
      <c r="CT140" s="39"/>
      <c r="CU140" s="39"/>
      <c r="CV140" s="39"/>
      <c r="CW140" s="39"/>
      <c r="CX140" s="39"/>
      <c r="CY140" s="39"/>
      <c r="CZ140" s="44">
        <f>SUMIFS(CZ142:CZ189,CQ142:CQ189,CQ140)</f>
        <v>0</v>
      </c>
      <c r="DA140" s="44">
        <f>SUMIFS(DA142:DA189,CQ142:CQ189,CQ140)</f>
        <v>0</v>
      </c>
      <c r="DB140" s="44">
        <f>SUMIFS(DB142:DB189,CQ142:CQ189,CQ140)</f>
        <v>0</v>
      </c>
      <c r="DC140" s="44">
        <f>SUMIFS(DC142:DC189,CQ142:CQ189,CQ140)</f>
        <v>0</v>
      </c>
      <c r="DD140" s="44">
        <f>SUMIFS(DD142:DD189,CQ142:CQ189,CQ140)</f>
        <v>0</v>
      </c>
      <c r="DE140" s="44">
        <f>SUMIFS(DE142:DE189,CQ142:CQ189,CQ140)</f>
        <v>0</v>
      </c>
      <c r="DF140" s="44">
        <f>SUMIFS(DF142:DF189,CQ142:CQ189,CQ140)</f>
        <v>0</v>
      </c>
      <c r="DG140" s="44">
        <f>SUMIFS(DG142:DG189,CQ142:CQ189,CQ140)</f>
        <v>0</v>
      </c>
      <c r="DH140" s="44">
        <f>SUMIFS(DH142:DH189,CQ142:CQ189,CQ140)</f>
        <v>0</v>
      </c>
      <c r="DI140" s="45"/>
      <c r="DJ140" s="46"/>
    </row>
    <row r="141" spans="1:114" s="108" customFormat="1" ht="274.2" customHeight="1" outlineLevel="1" thickTop="1" thickBot="1" x14ac:dyDescent="0.3">
      <c r="A141" s="97" t="s">
        <v>52</v>
      </c>
      <c r="B141" s="117" t="s">
        <v>498</v>
      </c>
      <c r="C141" s="68" t="s">
        <v>29</v>
      </c>
      <c r="D141" s="69">
        <f t="shared" si="64"/>
        <v>0</v>
      </c>
      <c r="E141" s="69">
        <f t="shared" si="65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137" t="s">
        <v>86</v>
      </c>
      <c r="Y141" s="138" t="s">
        <v>87</v>
      </c>
      <c r="Z141" s="102" t="s">
        <v>29</v>
      </c>
      <c r="AA141" s="69">
        <f>0.5*(AI141+AJ141+AK141)+AL141+AN141+2*(AO141+AP141)</f>
        <v>1</v>
      </c>
      <c r="AB141" s="69">
        <f>AI141*0.5+AJ141*0.5+AK141*0.5+AL141+AM141+AN141+2*(AO141+AP141+AQ141)</f>
        <v>1</v>
      </c>
      <c r="AC141" s="74"/>
      <c r="AD141" s="22" t="s">
        <v>88</v>
      </c>
      <c r="AE141" s="139" t="s">
        <v>89</v>
      </c>
      <c r="AF141" s="131"/>
      <c r="AG141" s="131"/>
      <c r="AH141" s="140" t="s">
        <v>3</v>
      </c>
      <c r="AI141" s="141">
        <v>2</v>
      </c>
      <c r="AJ141" s="131"/>
      <c r="AK141" s="131"/>
      <c r="AL141" s="131"/>
      <c r="AM141" s="131"/>
      <c r="AN141" s="131"/>
      <c r="AO141" s="131"/>
      <c r="AP141" s="131"/>
      <c r="AQ141" s="131"/>
      <c r="AR141" s="142">
        <v>1</v>
      </c>
      <c r="AS141" s="68"/>
      <c r="AU141" s="818" t="s">
        <v>1603</v>
      </c>
      <c r="AV141" s="211" t="s">
        <v>501</v>
      </c>
      <c r="AW141" s="102" t="s">
        <v>29</v>
      </c>
      <c r="AX141" s="102">
        <f t="shared" ref="AX141:AX143" si="70">0.5*(BF141+BG141+BH141)+BI141+BK141+2*(BL141+BM141)</f>
        <v>9</v>
      </c>
      <c r="AY141" s="102">
        <f t="shared" ref="AY141:AY143" si="71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66" t="s">
        <v>38</v>
      </c>
      <c r="BS141" s="67" t="s">
        <v>39</v>
      </c>
      <c r="BT141" s="68" t="s">
        <v>29</v>
      </c>
      <c r="BU141" s="69">
        <f t="shared" si="66"/>
        <v>0</v>
      </c>
      <c r="BV141" s="69">
        <f t="shared" si="67"/>
        <v>0</v>
      </c>
      <c r="BW141" s="70"/>
      <c r="BX141" s="22" t="s">
        <v>40</v>
      </c>
      <c r="BY141" s="71" t="s">
        <v>41</v>
      </c>
      <c r="BZ141" s="72" t="s">
        <v>42</v>
      </c>
      <c r="CA141" s="73"/>
      <c r="CB141" s="74"/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21" t="s">
        <v>1258</v>
      </c>
      <c r="CP141" s="328" t="s">
        <v>2291</v>
      </c>
      <c r="CQ141" s="102" t="s">
        <v>29</v>
      </c>
      <c r="CR141" s="102">
        <f t="shared" si="68"/>
        <v>0</v>
      </c>
      <c r="CS141" s="102">
        <f t="shared" si="69"/>
        <v>0</v>
      </c>
      <c r="CT141" s="103"/>
      <c r="CU141" s="124" t="s">
        <v>73</v>
      </c>
      <c r="CV141" s="939" t="s">
        <v>50</v>
      </c>
      <c r="CW141" s="512"/>
      <c r="CX141" s="82"/>
      <c r="CY141" s="23" t="s">
        <v>2292</v>
      </c>
      <c r="CZ141" s="351"/>
      <c r="DA141" s="351"/>
      <c r="DB141" s="351"/>
      <c r="DC141" s="351"/>
      <c r="DD141" s="351"/>
      <c r="DE141" s="351"/>
      <c r="DF141" s="351"/>
      <c r="DG141" s="351"/>
      <c r="DH141" s="351"/>
      <c r="DI141" s="142">
        <v>1</v>
      </c>
      <c r="DJ141" s="68"/>
    </row>
    <row r="142" spans="1:114" s="108" customFormat="1" ht="257.39999999999998" customHeight="1" outlineLevel="1" thickTop="1" thickBot="1" x14ac:dyDescent="0.45">
      <c r="A142" s="97" t="s">
        <v>52</v>
      </c>
      <c r="B142" s="328" t="s">
        <v>507</v>
      </c>
      <c r="C142" s="68" t="s">
        <v>29</v>
      </c>
      <c r="D142" s="69">
        <f t="shared" si="64"/>
        <v>0</v>
      </c>
      <c r="E142" s="69">
        <f t="shared" si="65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137" t="s">
        <v>86</v>
      </c>
      <c r="Y142" s="130" t="s">
        <v>101</v>
      </c>
      <c r="Z142" s="102" t="s">
        <v>29</v>
      </c>
      <c r="AA142" s="69">
        <f>0.5*(AI142+AJ142+AK142)+AL142+AN142+2*(AO142+AP142)</f>
        <v>2</v>
      </c>
      <c r="AB142" s="69">
        <f>AI142*0.5+AJ142*0.5+AK142*0.5+AL142+AM142+AN142+2*(AO142+AP142+AQ142)</f>
        <v>2</v>
      </c>
      <c r="AC142" s="74"/>
      <c r="AD142" s="22" t="s">
        <v>88</v>
      </c>
      <c r="AE142" s="139" t="s">
        <v>89</v>
      </c>
      <c r="AF142" s="131"/>
      <c r="AG142" s="131"/>
      <c r="AH142" s="140" t="s">
        <v>3</v>
      </c>
      <c r="AI142" s="141">
        <v>4</v>
      </c>
      <c r="AJ142" s="131"/>
      <c r="AK142" s="131"/>
      <c r="AL142" s="131"/>
      <c r="AM142" s="131"/>
      <c r="AN142" s="131"/>
      <c r="AO142" s="131"/>
      <c r="AP142" s="131"/>
      <c r="AQ142" s="131"/>
      <c r="AR142" s="142">
        <v>1</v>
      </c>
      <c r="AS142" s="68"/>
      <c r="AU142" s="818" t="s">
        <v>1603</v>
      </c>
      <c r="AV142" s="116" t="s">
        <v>1607</v>
      </c>
      <c r="AW142" s="102" t="s">
        <v>29</v>
      </c>
      <c r="AX142" s="102">
        <f t="shared" si="70"/>
        <v>2</v>
      </c>
      <c r="AY142" s="102">
        <f t="shared" si="71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231" t="s">
        <v>160</v>
      </c>
      <c r="BS142" s="117" t="s">
        <v>1822</v>
      </c>
      <c r="BT142" s="102" t="s">
        <v>29</v>
      </c>
      <c r="BU142" s="69">
        <f t="shared" si="66"/>
        <v>0</v>
      </c>
      <c r="BV142" s="69">
        <f t="shared" si="67"/>
        <v>0</v>
      </c>
      <c r="BW142" s="103"/>
      <c r="BX142" s="22" t="s">
        <v>68</v>
      </c>
      <c r="BY142" s="103"/>
      <c r="BZ142" s="74"/>
      <c r="CA142" s="82"/>
      <c r="CB142" s="23" t="s">
        <v>57</v>
      </c>
      <c r="CC142" s="22"/>
      <c r="CD142" s="22"/>
      <c r="CE142" s="22"/>
      <c r="CF142" s="22"/>
      <c r="CG142" s="22"/>
      <c r="CH142" s="22"/>
      <c r="CI142" s="22"/>
      <c r="CJ142" s="22"/>
      <c r="CK142" s="22"/>
      <c r="CL142" s="100">
        <v>1</v>
      </c>
      <c r="CM142" s="99"/>
      <c r="CO142" s="521" t="s">
        <v>1258</v>
      </c>
      <c r="CP142" s="130" t="s">
        <v>1823</v>
      </c>
      <c r="CQ142" s="102" t="s">
        <v>29</v>
      </c>
      <c r="CR142" s="102">
        <f t="shared" si="68"/>
        <v>0</v>
      </c>
      <c r="CS142" s="102">
        <f t="shared" si="69"/>
        <v>0</v>
      </c>
      <c r="CT142" s="74"/>
      <c r="CU142" s="238" t="s">
        <v>68</v>
      </c>
      <c r="CV142" s="74"/>
      <c r="CW142" s="74"/>
      <c r="CX142" s="74"/>
      <c r="CY142" s="131" t="s">
        <v>1726</v>
      </c>
      <c r="CZ142" s="226"/>
      <c r="DA142" s="226"/>
      <c r="DB142" s="226"/>
      <c r="DC142" s="226"/>
      <c r="DD142" s="226"/>
      <c r="DE142" s="226"/>
      <c r="DF142" s="226"/>
      <c r="DG142" s="226"/>
      <c r="DH142" s="226"/>
      <c r="DI142" s="142">
        <v>1</v>
      </c>
      <c r="DJ142" s="68"/>
    </row>
    <row r="143" spans="1:114" s="108" customFormat="1" ht="169.5" customHeight="1" outlineLevel="1" thickTop="1" thickBot="1" x14ac:dyDescent="0.35">
      <c r="A143" s="97" t="s">
        <v>52</v>
      </c>
      <c r="B143" s="117" t="s">
        <v>513</v>
      </c>
      <c r="C143" s="68" t="s">
        <v>29</v>
      </c>
      <c r="D143" s="69">
        <f t="shared" si="64"/>
        <v>0</v>
      </c>
      <c r="E143" s="69">
        <f t="shared" si="65"/>
        <v>0</v>
      </c>
      <c r="F143" s="82"/>
      <c r="G143" s="22" t="s">
        <v>68</v>
      </c>
      <c r="H143" s="546"/>
      <c r="I143" s="22"/>
      <c r="J143" s="110" t="s">
        <v>13</v>
      </c>
      <c r="K143" s="23" t="s">
        <v>514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190"/>
      <c r="AU143" s="521" t="s">
        <v>1258</v>
      </c>
      <c r="AV143" s="178" t="s">
        <v>1587</v>
      </c>
      <c r="AW143" s="102" t="s">
        <v>29</v>
      </c>
      <c r="AX143" s="102">
        <f t="shared" si="70"/>
        <v>0</v>
      </c>
      <c r="AY143" s="102">
        <f t="shared" si="71"/>
        <v>4</v>
      </c>
      <c r="AZ143" s="131"/>
      <c r="BA143" s="225" t="s">
        <v>63</v>
      </c>
      <c r="BB143" s="131"/>
      <c r="BC143" s="72" t="s">
        <v>42</v>
      </c>
      <c r="BD143" s="131"/>
      <c r="BE143" s="131" t="s">
        <v>519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231" t="s">
        <v>160</v>
      </c>
      <c r="BS143" s="117" t="s">
        <v>1825</v>
      </c>
      <c r="BT143" s="68" t="s">
        <v>29</v>
      </c>
      <c r="BU143" s="69">
        <f t="shared" si="66"/>
        <v>0</v>
      </c>
      <c r="BV143" s="69">
        <f t="shared" si="67"/>
        <v>0</v>
      </c>
      <c r="BW143" s="74"/>
      <c r="BX143" s="22" t="s">
        <v>68</v>
      </c>
      <c r="BY143" s="74"/>
      <c r="BZ143" s="74"/>
      <c r="CA143" s="82"/>
      <c r="CB143" s="23" t="s">
        <v>57</v>
      </c>
      <c r="CC143" s="23"/>
      <c r="CD143" s="23"/>
      <c r="CE143" s="23"/>
      <c r="CF143" s="23"/>
      <c r="CG143" s="23"/>
      <c r="CH143" s="23"/>
      <c r="CI143" s="23"/>
      <c r="CJ143" s="23"/>
      <c r="CK143" s="23"/>
      <c r="CL143" s="100">
        <v>1</v>
      </c>
      <c r="CM143" s="99"/>
      <c r="CO143" s="521" t="s">
        <v>1258</v>
      </c>
      <c r="CP143" s="117" t="s">
        <v>1826</v>
      </c>
      <c r="CQ143" s="102" t="s">
        <v>29</v>
      </c>
      <c r="CR143" s="102">
        <f t="shared" si="68"/>
        <v>0</v>
      </c>
      <c r="CS143" s="102">
        <f t="shared" si="69"/>
        <v>0</v>
      </c>
      <c r="CT143" s="103"/>
      <c r="CU143" s="22" t="s">
        <v>68</v>
      </c>
      <c r="CV143" s="23"/>
      <c r="CW143" s="72" t="s">
        <v>42</v>
      </c>
      <c r="CX143" s="82"/>
      <c r="CY143" s="23" t="s">
        <v>177</v>
      </c>
      <c r="CZ143" s="229"/>
      <c r="DA143" s="229"/>
      <c r="DB143" s="229"/>
      <c r="DC143" s="229"/>
      <c r="DD143" s="229"/>
      <c r="DE143" s="229"/>
      <c r="DF143" s="229"/>
      <c r="DG143" s="351"/>
      <c r="DH143" s="297"/>
      <c r="DI143" s="142">
        <v>1</v>
      </c>
      <c r="DJ143" s="68"/>
    </row>
    <row r="144" spans="1:114" s="108" customFormat="1" ht="181.2" customHeight="1" outlineLevel="1" thickTop="1" x14ac:dyDescent="0.3">
      <c r="A144" s="97" t="s">
        <v>52</v>
      </c>
      <c r="B144" s="117" t="s">
        <v>522</v>
      </c>
      <c r="C144" s="68" t="s">
        <v>29</v>
      </c>
      <c r="D144" s="69">
        <f t="shared" si="64"/>
        <v>0</v>
      </c>
      <c r="E144" s="69">
        <f t="shared" si="65"/>
        <v>0</v>
      </c>
      <c r="F144" s="82"/>
      <c r="G144" s="22" t="s">
        <v>182</v>
      </c>
      <c r="H144" s="105"/>
      <c r="I144" s="119" t="s">
        <v>42</v>
      </c>
      <c r="J144" s="187"/>
      <c r="K144" s="23" t="s">
        <v>523</v>
      </c>
      <c r="L144" s="105"/>
      <c r="M144" s="105"/>
      <c r="N144" s="105"/>
      <c r="O144" s="105"/>
      <c r="P144" s="105"/>
      <c r="Q144" s="105"/>
      <c r="R144" s="105"/>
      <c r="S144" s="105"/>
      <c r="T144" s="105"/>
      <c r="U144" s="76">
        <v>1</v>
      </c>
      <c r="V144" s="190"/>
      <c r="AU144" s="283" t="s">
        <v>218</v>
      </c>
      <c r="AV144" s="116" t="s">
        <v>2293</v>
      </c>
      <c r="AW144" s="68" t="s">
        <v>29</v>
      </c>
      <c r="AX144" s="69">
        <f>0.5*(BF144+BG144+BH144)+BI144+BK144+2*(BL144+BM144)</f>
        <v>1</v>
      </c>
      <c r="AY144" s="69">
        <f>BF144*0.5+BG144*0.5+BH144*0.5+BI144+BJ144+BK144+2*(BL144+BM144+BN144)</f>
        <v>1</v>
      </c>
      <c r="AZ144" s="103"/>
      <c r="BA144" s="546"/>
      <c r="BB144" s="546"/>
      <c r="BC144" s="70"/>
      <c r="BD144" s="73"/>
      <c r="BE144" s="23" t="s">
        <v>2294</v>
      </c>
      <c r="BF144" s="160"/>
      <c r="BG144" s="160"/>
      <c r="BH144" s="482"/>
      <c r="BI144" s="324">
        <v>1</v>
      </c>
      <c r="BJ144" s="482"/>
      <c r="BK144" s="482"/>
      <c r="BL144" s="482"/>
      <c r="BM144" s="482"/>
      <c r="BN144" s="482"/>
      <c r="BO144" s="133">
        <v>1</v>
      </c>
      <c r="BP144" s="22"/>
      <c r="BR144" s="231" t="s">
        <v>160</v>
      </c>
      <c r="BS144" s="117" t="s">
        <v>2295</v>
      </c>
      <c r="BT144" s="68" t="s">
        <v>29</v>
      </c>
      <c r="BU144" s="69">
        <f t="shared" si="66"/>
        <v>0</v>
      </c>
      <c r="BV144" s="69">
        <f t="shared" si="67"/>
        <v>0</v>
      </c>
      <c r="BW144" s="74"/>
      <c r="BX144" s="124" t="s">
        <v>77</v>
      </c>
      <c r="BY144" s="125" t="s">
        <v>50</v>
      </c>
      <c r="BZ144" s="74"/>
      <c r="CA144" s="82"/>
      <c r="CB144" s="23" t="s">
        <v>57</v>
      </c>
      <c r="CC144" s="23"/>
      <c r="CD144" s="23"/>
      <c r="CE144" s="23"/>
      <c r="CF144" s="23"/>
      <c r="CG144" s="23"/>
      <c r="CH144" s="23"/>
      <c r="CI144" s="23"/>
      <c r="CJ144" s="23"/>
      <c r="CK144" s="23"/>
      <c r="CL144" s="100">
        <v>1</v>
      </c>
      <c r="CM144" s="99"/>
      <c r="CO144" s="521" t="s">
        <v>1258</v>
      </c>
      <c r="CP144" s="422" t="s">
        <v>1829</v>
      </c>
      <c r="CQ144" s="102" t="s">
        <v>29</v>
      </c>
      <c r="CR144" s="102">
        <f t="shared" si="68"/>
        <v>0</v>
      </c>
      <c r="CS144" s="102">
        <f t="shared" si="69"/>
        <v>0</v>
      </c>
      <c r="CT144" s="103"/>
      <c r="CU144" s="22" t="s">
        <v>68</v>
      </c>
      <c r="CV144" s="524"/>
      <c r="CW144" s="74"/>
      <c r="CX144" s="82"/>
      <c r="CY144" s="23" t="s">
        <v>1830</v>
      </c>
      <c r="CZ144" s="351"/>
      <c r="DA144" s="351"/>
      <c r="DB144" s="351"/>
      <c r="DC144" s="351"/>
      <c r="DD144" s="351"/>
      <c r="DE144" s="351"/>
      <c r="DF144" s="351"/>
      <c r="DG144" s="351"/>
      <c r="DH144" s="351"/>
      <c r="DI144" s="142">
        <v>1</v>
      </c>
      <c r="DJ144" s="68"/>
    </row>
    <row r="145" spans="1:114" s="108" customFormat="1" ht="257.39999999999998" customHeight="1" outlineLevel="1" thickBot="1" x14ac:dyDescent="0.35">
      <c r="A145" s="97" t="s">
        <v>52</v>
      </c>
      <c r="B145" s="412" t="s">
        <v>527</v>
      </c>
      <c r="C145" s="68" t="s">
        <v>29</v>
      </c>
      <c r="D145" s="69">
        <f t="shared" si="64"/>
        <v>0</v>
      </c>
      <c r="E145" s="69">
        <f t="shared" si="65"/>
        <v>0</v>
      </c>
      <c r="F145" s="82"/>
      <c r="G145" s="22" t="s">
        <v>63</v>
      </c>
      <c r="H145" s="22"/>
      <c r="I145" s="22"/>
      <c r="J145" s="23"/>
      <c r="K145" s="23" t="s">
        <v>528</v>
      </c>
      <c r="L145" s="22"/>
      <c r="M145" s="22"/>
      <c r="N145" s="22"/>
      <c r="O145" s="22"/>
      <c r="P145" s="22"/>
      <c r="Q145" s="22"/>
      <c r="R145" s="22"/>
      <c r="S145" s="22"/>
      <c r="T145" s="22"/>
      <c r="U145" s="76">
        <v>1</v>
      </c>
      <c r="V145" s="323"/>
      <c r="BR145" s="231" t="s">
        <v>160</v>
      </c>
      <c r="BS145" s="130" t="s">
        <v>192</v>
      </c>
      <c r="BT145" s="68" t="s">
        <v>29</v>
      </c>
      <c r="BU145" s="69">
        <f t="shared" si="66"/>
        <v>0</v>
      </c>
      <c r="BV145" s="69">
        <f t="shared" si="67"/>
        <v>0</v>
      </c>
      <c r="BW145" s="74"/>
      <c r="BX145" s="22" t="s">
        <v>45</v>
      </c>
      <c r="BY145" s="74"/>
      <c r="BZ145" s="74"/>
      <c r="CA145" s="74"/>
      <c r="CB145" s="131" t="s">
        <v>1828</v>
      </c>
      <c r="CC145" s="74"/>
      <c r="CD145" s="74"/>
      <c r="CE145" s="74"/>
      <c r="CF145" s="74"/>
      <c r="CG145" s="255"/>
      <c r="CH145" s="74"/>
      <c r="CI145" s="74"/>
      <c r="CJ145" s="74"/>
      <c r="CK145" s="74"/>
      <c r="CL145" s="100">
        <v>1</v>
      </c>
      <c r="CM145" s="99"/>
      <c r="CO145" s="521" t="s">
        <v>1258</v>
      </c>
      <c r="CP145" s="117" t="s">
        <v>1833</v>
      </c>
      <c r="CQ145" s="102" t="s">
        <v>29</v>
      </c>
      <c r="CR145" s="102">
        <f t="shared" si="68"/>
        <v>0</v>
      </c>
      <c r="CS145" s="102">
        <f t="shared" si="69"/>
        <v>0</v>
      </c>
      <c r="CT145" s="103"/>
      <c r="CU145" s="22" t="s">
        <v>68</v>
      </c>
      <c r="CV145" s="103"/>
      <c r="CW145" s="72" t="s">
        <v>42</v>
      </c>
      <c r="CX145" s="82"/>
      <c r="CY145" s="23" t="s">
        <v>1834</v>
      </c>
      <c r="CZ145" s="351"/>
      <c r="DA145" s="351"/>
      <c r="DB145" s="351"/>
      <c r="DC145" s="351"/>
      <c r="DD145" s="351"/>
      <c r="DE145" s="351"/>
      <c r="DF145" s="351"/>
      <c r="DG145" s="351"/>
      <c r="DH145" s="809"/>
      <c r="DI145" s="142">
        <v>1</v>
      </c>
      <c r="DJ145" s="68"/>
    </row>
    <row r="146" spans="1:114" s="108" customFormat="1" ht="247.95" customHeight="1" outlineLevel="1" thickTop="1" thickBot="1" x14ac:dyDescent="0.35">
      <c r="A146" s="97" t="s">
        <v>52</v>
      </c>
      <c r="B146" s="116" t="s">
        <v>531</v>
      </c>
      <c r="C146" s="68" t="s">
        <v>29</v>
      </c>
      <c r="D146" s="69">
        <f t="shared" si="64"/>
        <v>0</v>
      </c>
      <c r="E146" s="69">
        <f t="shared" si="65"/>
        <v>0</v>
      </c>
      <c r="F146" s="103"/>
      <c r="G146" s="22" t="s">
        <v>68</v>
      </c>
      <c r="H146" s="82"/>
      <c r="I146" s="103"/>
      <c r="J146" s="73"/>
      <c r="K146" s="23" t="s">
        <v>532</v>
      </c>
      <c r="L146" s="70"/>
      <c r="M146" s="70"/>
      <c r="N146" s="70"/>
      <c r="O146" s="70"/>
      <c r="P146" s="70"/>
      <c r="Q146" s="70"/>
      <c r="R146" s="70"/>
      <c r="S146" s="70"/>
      <c r="T146" s="70"/>
      <c r="U146" s="76">
        <v>1</v>
      </c>
      <c r="V146" s="190"/>
      <c r="BR146" s="231" t="s">
        <v>160</v>
      </c>
      <c r="BS146" s="267" t="s">
        <v>1832</v>
      </c>
      <c r="BT146" s="68" t="s">
        <v>29</v>
      </c>
      <c r="BU146" s="69">
        <f t="shared" si="66"/>
        <v>0</v>
      </c>
      <c r="BV146" s="69">
        <f t="shared" si="67"/>
        <v>0</v>
      </c>
      <c r="BW146" s="131"/>
      <c r="BX146" s="22" t="s">
        <v>45</v>
      </c>
      <c r="BY146" s="131"/>
      <c r="BZ146" s="131"/>
      <c r="CA146" s="131"/>
      <c r="CB146" s="23" t="s">
        <v>57</v>
      </c>
      <c r="CC146" s="131"/>
      <c r="CD146" s="131"/>
      <c r="CE146" s="131"/>
      <c r="CF146" s="131"/>
      <c r="CG146" s="268"/>
      <c r="CH146" s="131"/>
      <c r="CI146" s="131"/>
      <c r="CJ146" s="131"/>
      <c r="CK146" s="131"/>
      <c r="CL146" s="100">
        <v>1</v>
      </c>
      <c r="CM146" s="99"/>
      <c r="CO146" s="521" t="s">
        <v>1258</v>
      </c>
      <c r="CP146" s="525" t="s">
        <v>1838</v>
      </c>
      <c r="CQ146" s="102" t="s">
        <v>29</v>
      </c>
      <c r="CR146" s="102">
        <f t="shared" si="68"/>
        <v>2</v>
      </c>
      <c r="CS146" s="102">
        <f t="shared" si="69"/>
        <v>6</v>
      </c>
      <c r="CT146" s="103"/>
      <c r="CU146" s="22" t="s">
        <v>68</v>
      </c>
      <c r="CV146" s="524"/>
      <c r="CW146" s="512"/>
      <c r="CX146" s="73"/>
      <c r="CY146" s="23" t="s">
        <v>1839</v>
      </c>
      <c r="CZ146" s="229"/>
      <c r="DA146" s="229"/>
      <c r="DB146" s="229"/>
      <c r="DC146" s="84">
        <v>2</v>
      </c>
      <c r="DD146" s="297"/>
      <c r="DE146" s="229"/>
      <c r="DF146" s="229"/>
      <c r="DG146" s="260"/>
      <c r="DH146" s="86">
        <v>2</v>
      </c>
      <c r="DI146" s="884">
        <v>1</v>
      </c>
      <c r="DJ146" s="68"/>
    </row>
    <row r="147" spans="1:114" s="108" customFormat="1" ht="221.4" customHeight="1" outlineLevel="1" thickTop="1" thickBot="1" x14ac:dyDescent="0.35">
      <c r="A147" s="97" t="s">
        <v>52</v>
      </c>
      <c r="B147" s="391" t="s">
        <v>535</v>
      </c>
      <c r="C147" s="68" t="s">
        <v>29</v>
      </c>
      <c r="D147" s="69">
        <f t="shared" si="64"/>
        <v>0</v>
      </c>
      <c r="E147" s="69">
        <f t="shared" si="65"/>
        <v>0</v>
      </c>
      <c r="F147" s="268"/>
      <c r="G147" s="393" t="s">
        <v>63</v>
      </c>
      <c r="H147" s="393"/>
      <c r="I147" s="72" t="s">
        <v>42</v>
      </c>
      <c r="J147" s="268"/>
      <c r="K147" s="268" t="s">
        <v>536</v>
      </c>
      <c r="L147" s="393"/>
      <c r="M147" s="393"/>
      <c r="N147" s="393"/>
      <c r="O147" s="393"/>
      <c r="P147" s="393"/>
      <c r="Q147" s="393"/>
      <c r="R147" s="393"/>
      <c r="S147" s="393"/>
      <c r="T147" s="393"/>
      <c r="U147" s="76">
        <v>1</v>
      </c>
      <c r="V147" s="77"/>
      <c r="BR147" s="231" t="s">
        <v>160</v>
      </c>
      <c r="BS147" s="179" t="s">
        <v>1837</v>
      </c>
      <c r="BT147" s="68" t="s">
        <v>29</v>
      </c>
      <c r="BU147" s="69">
        <f t="shared" si="66"/>
        <v>0</v>
      </c>
      <c r="BV147" s="69">
        <f t="shared" si="67"/>
        <v>0</v>
      </c>
      <c r="BW147" s="225"/>
      <c r="BX147" s="22" t="s">
        <v>45</v>
      </c>
      <c r="BY147" s="131"/>
      <c r="BZ147" s="246"/>
      <c r="CA147" s="131"/>
      <c r="CB147" s="23" t="s">
        <v>57</v>
      </c>
      <c r="CC147" s="131"/>
      <c r="CD147" s="131"/>
      <c r="CE147" s="131"/>
      <c r="CF147" s="131"/>
      <c r="CG147" s="131"/>
      <c r="CH147" s="131"/>
      <c r="CI147" s="131"/>
      <c r="CJ147" s="131"/>
      <c r="CK147" s="131"/>
      <c r="CL147" s="100">
        <v>1</v>
      </c>
      <c r="CM147" s="99"/>
      <c r="CO147" s="521" t="s">
        <v>1258</v>
      </c>
      <c r="CP147" s="117" t="s">
        <v>1843</v>
      </c>
      <c r="CQ147" s="102" t="s">
        <v>29</v>
      </c>
      <c r="CR147" s="102">
        <f t="shared" si="68"/>
        <v>1</v>
      </c>
      <c r="CS147" s="102">
        <f t="shared" si="69"/>
        <v>3</v>
      </c>
      <c r="CT147" s="103"/>
      <c r="CU147" s="22" t="s">
        <v>68</v>
      </c>
      <c r="CV147" s="103"/>
      <c r="CW147" s="72" t="s">
        <v>42</v>
      </c>
      <c r="CX147" s="82"/>
      <c r="CY147" s="23" t="s">
        <v>1606</v>
      </c>
      <c r="CZ147" s="229"/>
      <c r="DA147" s="229"/>
      <c r="DB147" s="229"/>
      <c r="DC147" s="1010"/>
      <c r="DD147" s="229"/>
      <c r="DE147" s="565">
        <v>1</v>
      </c>
      <c r="DF147" s="229"/>
      <c r="DG147" s="1054"/>
      <c r="DH147" s="86">
        <v>1</v>
      </c>
      <c r="DI147" s="884">
        <v>1</v>
      </c>
      <c r="DJ147" s="68"/>
    </row>
    <row r="148" spans="1:114" s="108" customFormat="1" ht="249.6" customHeight="1" outlineLevel="1" thickTop="1" thickBot="1" x14ac:dyDescent="0.35">
      <c r="A148" s="97" t="s">
        <v>52</v>
      </c>
      <c r="B148" s="116" t="s">
        <v>2296</v>
      </c>
      <c r="C148" s="68" t="s">
        <v>29</v>
      </c>
      <c r="D148" s="69">
        <f t="shared" si="64"/>
        <v>0</v>
      </c>
      <c r="E148" s="69">
        <f t="shared" si="65"/>
        <v>0</v>
      </c>
      <c r="F148" s="82"/>
      <c r="G148" s="22" t="s">
        <v>45</v>
      </c>
      <c r="H148" s="118"/>
      <c r="I148" s="118"/>
      <c r="J148" s="172"/>
      <c r="K148" s="172" t="s">
        <v>540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BR148" s="283" t="s">
        <v>218</v>
      </c>
      <c r="BS148" s="80" t="s">
        <v>1842</v>
      </c>
      <c r="BT148" s="68" t="s">
        <v>29</v>
      </c>
      <c r="BU148" s="69">
        <f t="shared" si="66"/>
        <v>0</v>
      </c>
      <c r="BV148" s="69">
        <f t="shared" si="67"/>
        <v>0</v>
      </c>
      <c r="BW148" s="74"/>
      <c r="BX148" s="22" t="s">
        <v>63</v>
      </c>
      <c r="BY148" s="99"/>
      <c r="BZ148" s="74"/>
      <c r="CA148" s="74"/>
      <c r="CB148" s="23" t="s">
        <v>359</v>
      </c>
      <c r="CC148" s="22"/>
      <c r="CD148" s="22"/>
      <c r="CE148" s="22"/>
      <c r="CF148" s="22"/>
      <c r="CG148" s="22"/>
      <c r="CH148" s="22"/>
      <c r="CI148" s="22"/>
      <c r="CJ148" s="22"/>
      <c r="CK148" s="22"/>
      <c r="CL148" s="100">
        <v>1</v>
      </c>
      <c r="CM148" s="99"/>
      <c r="CO148" s="521" t="s">
        <v>1258</v>
      </c>
      <c r="CP148" s="117" t="s">
        <v>1844</v>
      </c>
      <c r="CQ148" s="102" t="s">
        <v>29</v>
      </c>
      <c r="CR148" s="102">
        <f t="shared" si="68"/>
        <v>1</v>
      </c>
      <c r="CS148" s="102">
        <f t="shared" si="69"/>
        <v>3</v>
      </c>
      <c r="CT148" s="103"/>
      <c r="CU148" s="22" t="s">
        <v>68</v>
      </c>
      <c r="CV148" s="26"/>
      <c r="CW148" s="72" t="s">
        <v>42</v>
      </c>
      <c r="CX148" s="82"/>
      <c r="CY148" s="23" t="s">
        <v>538</v>
      </c>
      <c r="CZ148" s="229"/>
      <c r="DA148" s="229"/>
      <c r="DB148" s="229"/>
      <c r="DC148" s="565">
        <v>1</v>
      </c>
      <c r="DD148" s="358"/>
      <c r="DE148" s="229"/>
      <c r="DF148" s="229"/>
      <c r="DG148" s="351"/>
      <c r="DH148" s="86">
        <v>1</v>
      </c>
      <c r="DI148" s="142">
        <v>1</v>
      </c>
      <c r="DJ148" s="68"/>
    </row>
    <row r="149" spans="1:114" s="108" customFormat="1" ht="274.2" customHeight="1" outlineLevel="1" thickTop="1" thickBot="1" x14ac:dyDescent="0.35">
      <c r="A149" s="97" t="s">
        <v>52</v>
      </c>
      <c r="B149" s="387" t="s">
        <v>543</v>
      </c>
      <c r="C149" s="68" t="s">
        <v>29</v>
      </c>
      <c r="D149" s="69">
        <f t="shared" si="64"/>
        <v>0</v>
      </c>
      <c r="E149" s="69">
        <f t="shared" si="65"/>
        <v>0</v>
      </c>
      <c r="F149" s="82"/>
      <c r="G149" s="22" t="s">
        <v>63</v>
      </c>
      <c r="H149" s="118"/>
      <c r="I149" s="118"/>
      <c r="J149" s="172"/>
      <c r="K149" s="104" t="s">
        <v>509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CO149" s="521" t="s">
        <v>1258</v>
      </c>
      <c r="CP149" s="293" t="s">
        <v>1845</v>
      </c>
      <c r="CQ149" s="102" t="s">
        <v>29</v>
      </c>
      <c r="CR149" s="102">
        <f t="shared" si="68"/>
        <v>0.5</v>
      </c>
      <c r="CS149" s="102">
        <f t="shared" si="69"/>
        <v>1.5</v>
      </c>
      <c r="CT149" s="528"/>
      <c r="CU149" s="197" t="s">
        <v>68</v>
      </c>
      <c r="CV149" s="145"/>
      <c r="CW149" s="72" t="s">
        <v>42</v>
      </c>
      <c r="CX149" s="530"/>
      <c r="CY149" s="238" t="s">
        <v>1846</v>
      </c>
      <c r="CZ149" s="297"/>
      <c r="DA149" s="565">
        <v>1</v>
      </c>
      <c r="DB149" s="297"/>
      <c r="DC149" s="297"/>
      <c r="DD149" s="86">
        <v>1</v>
      </c>
      <c r="DE149" s="297"/>
      <c r="DF149" s="297"/>
      <c r="DG149" s="297"/>
      <c r="DH149" s="297"/>
      <c r="DI149" s="142">
        <v>1</v>
      </c>
      <c r="DJ149" s="68"/>
    </row>
    <row r="150" spans="1:114" s="108" customFormat="1" ht="186" customHeight="1" outlineLevel="1" thickTop="1" thickBot="1" x14ac:dyDescent="0.3">
      <c r="A150" s="97" t="s">
        <v>52</v>
      </c>
      <c r="B150" s="116" t="s">
        <v>546</v>
      </c>
      <c r="C150" s="68" t="s">
        <v>29</v>
      </c>
      <c r="D150" s="69">
        <f t="shared" si="64"/>
        <v>0</v>
      </c>
      <c r="E150" s="69">
        <f t="shared" si="65"/>
        <v>0</v>
      </c>
      <c r="F150" s="104"/>
      <c r="G150" s="104" t="s">
        <v>63</v>
      </c>
      <c r="H150" s="104"/>
      <c r="I150" s="119" t="s">
        <v>42</v>
      </c>
      <c r="J150" s="172"/>
      <c r="K150" s="23" t="s">
        <v>180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77"/>
      <c r="CO150" s="521" t="s">
        <v>1258</v>
      </c>
      <c r="CP150" s="116" t="s">
        <v>1847</v>
      </c>
      <c r="CQ150" s="102" t="s">
        <v>29</v>
      </c>
      <c r="CR150" s="102">
        <f t="shared" si="68"/>
        <v>2</v>
      </c>
      <c r="CS150" s="102">
        <f t="shared" si="69"/>
        <v>2</v>
      </c>
      <c r="CT150" s="116"/>
      <c r="CU150" s="197" t="s">
        <v>68</v>
      </c>
      <c r="CV150" s="531"/>
      <c r="CW150" s="72" t="s">
        <v>42</v>
      </c>
      <c r="CX150" s="27"/>
      <c r="CY150" s="173" t="s">
        <v>545</v>
      </c>
      <c r="CZ150" s="351"/>
      <c r="DA150" s="351"/>
      <c r="DB150" s="351"/>
      <c r="DC150" s="351"/>
      <c r="DD150" s="351"/>
      <c r="DE150" s="351"/>
      <c r="DF150" s="565">
        <v>1</v>
      </c>
      <c r="DG150" s="351"/>
      <c r="DH150" s="351"/>
      <c r="DI150" s="142">
        <v>1</v>
      </c>
      <c r="DJ150" s="68"/>
    </row>
    <row r="151" spans="1:114" s="108" customFormat="1" ht="240.6" customHeight="1" outlineLevel="1" thickTop="1" thickBot="1" x14ac:dyDescent="0.3">
      <c r="A151" s="97" t="s">
        <v>52</v>
      </c>
      <c r="B151" s="532" t="s">
        <v>548</v>
      </c>
      <c r="C151" s="68" t="s">
        <v>29</v>
      </c>
      <c r="D151" s="69">
        <f t="shared" si="64"/>
        <v>0</v>
      </c>
      <c r="E151" s="69">
        <f t="shared" si="65"/>
        <v>0</v>
      </c>
      <c r="F151" s="103"/>
      <c r="G151" s="23" t="s">
        <v>63</v>
      </c>
      <c r="H151" s="82"/>
      <c r="I151" s="82"/>
      <c r="J151" s="172"/>
      <c r="K151" s="104" t="s">
        <v>549</v>
      </c>
      <c r="L151" s="70"/>
      <c r="M151" s="70"/>
      <c r="N151" s="70"/>
      <c r="O151" s="70"/>
      <c r="P151" s="70"/>
      <c r="Q151" s="70"/>
      <c r="R151" s="70"/>
      <c r="S151" s="70"/>
      <c r="T151" s="70"/>
      <c r="U151" s="76">
        <v>1</v>
      </c>
      <c r="V151" s="190"/>
      <c r="CO151" s="521" t="s">
        <v>1258</v>
      </c>
      <c r="CP151" s="116" t="s">
        <v>1848</v>
      </c>
      <c r="CQ151" s="102" t="s">
        <v>29</v>
      </c>
      <c r="CR151" s="102">
        <f t="shared" si="68"/>
        <v>0</v>
      </c>
      <c r="CS151" s="102">
        <f t="shared" si="69"/>
        <v>2</v>
      </c>
      <c r="CT151" s="103"/>
      <c r="CU151" s="22" t="s">
        <v>68</v>
      </c>
      <c r="CV151" s="23"/>
      <c r="CW151" s="72" t="s">
        <v>42</v>
      </c>
      <c r="CX151" s="82"/>
      <c r="CY151" s="534" t="s">
        <v>1849</v>
      </c>
      <c r="CZ151" s="229"/>
      <c r="DA151" s="229"/>
      <c r="DB151" s="229"/>
      <c r="DC151" s="229"/>
      <c r="DD151" s="229"/>
      <c r="DE151" s="229"/>
      <c r="DF151" s="229"/>
      <c r="DG151" s="351"/>
      <c r="DH151" s="86">
        <v>1</v>
      </c>
      <c r="DI151" s="142">
        <v>1</v>
      </c>
      <c r="DJ151" s="68"/>
    </row>
    <row r="152" spans="1:114" s="108" customFormat="1" ht="372.6" customHeight="1" outlineLevel="1" thickTop="1" x14ac:dyDescent="0.25">
      <c r="A152" s="97" t="s">
        <v>52</v>
      </c>
      <c r="B152" s="387" t="s">
        <v>550</v>
      </c>
      <c r="C152" s="68" t="s">
        <v>29</v>
      </c>
      <c r="D152" s="69">
        <f t="shared" si="64"/>
        <v>0</v>
      </c>
      <c r="E152" s="69">
        <f t="shared" si="65"/>
        <v>0</v>
      </c>
      <c r="F152" s="82"/>
      <c r="G152" s="22" t="s">
        <v>63</v>
      </c>
      <c r="H152" s="103"/>
      <c r="I152" s="72" t="s">
        <v>42</v>
      </c>
      <c r="J152" s="82"/>
      <c r="K152" s="23" t="s">
        <v>551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</row>
    <row r="153" spans="1:114" s="108" customFormat="1" ht="294.60000000000002" customHeight="1" outlineLevel="1" x14ac:dyDescent="0.25">
      <c r="A153" s="97" t="s">
        <v>52</v>
      </c>
      <c r="B153" s="116" t="s">
        <v>552</v>
      </c>
      <c r="C153" s="68" t="s">
        <v>29</v>
      </c>
      <c r="D153" s="69">
        <f t="shared" si="64"/>
        <v>0</v>
      </c>
      <c r="E153" s="69">
        <f t="shared" si="65"/>
        <v>0</v>
      </c>
      <c r="F153" s="82"/>
      <c r="G153" s="22" t="s">
        <v>45</v>
      </c>
      <c r="H153" s="104"/>
      <c r="I153" s="104"/>
      <c r="J153" s="172"/>
      <c r="K153" s="172" t="s">
        <v>553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</row>
    <row r="154" spans="1:114" s="108" customFormat="1" ht="201.6" customHeight="1" outlineLevel="1" x14ac:dyDescent="0.25">
      <c r="A154" s="97" t="s">
        <v>52</v>
      </c>
      <c r="B154" s="116" t="s">
        <v>554</v>
      </c>
      <c r="C154" s="68" t="s">
        <v>29</v>
      </c>
      <c r="D154" s="69">
        <f t="shared" si="64"/>
        <v>0</v>
      </c>
      <c r="E154" s="69">
        <f t="shared" si="65"/>
        <v>0</v>
      </c>
      <c r="F154" s="82"/>
      <c r="G154" s="22" t="s">
        <v>68</v>
      </c>
      <c r="H154" s="118"/>
      <c r="I154" s="72" t="s">
        <v>42</v>
      </c>
      <c r="J154" s="104"/>
      <c r="K154" s="172" t="s">
        <v>555</v>
      </c>
      <c r="L154" s="22"/>
      <c r="M154" s="22"/>
      <c r="N154" s="22"/>
      <c r="O154" s="22"/>
      <c r="P154" s="22"/>
      <c r="Q154" s="22"/>
      <c r="R154" s="22"/>
      <c r="S154" s="22"/>
      <c r="T154" s="22"/>
      <c r="U154" s="76">
        <v>1</v>
      </c>
      <c r="V154" s="190"/>
    </row>
    <row r="155" spans="1:114" s="108" customFormat="1" ht="178.2" customHeight="1" outlineLevel="1" x14ac:dyDescent="0.25"/>
    <row r="156" spans="1:114" s="108" customFormat="1" ht="176.25" customHeight="1" outlineLevel="1" x14ac:dyDescent="0.25"/>
    <row r="157" spans="1:114" s="108" customFormat="1" ht="170.25" customHeight="1" outlineLevel="1" x14ac:dyDescent="0.25"/>
    <row r="158" spans="1:114" s="108" customFormat="1" ht="159" customHeight="1" outlineLevel="1" x14ac:dyDescent="0.25"/>
    <row r="159" spans="1:114" s="108" customFormat="1" ht="126" customHeight="1" outlineLevel="1" x14ac:dyDescent="0.25"/>
    <row r="160" spans="1:114" s="108" customFormat="1" ht="216" customHeight="1" outlineLevel="1" x14ac:dyDescent="0.25"/>
    <row r="161" spans="1:114" s="108" customFormat="1" ht="153" customHeight="1" outlineLevel="1" x14ac:dyDescent="0.25"/>
    <row r="162" spans="1:114" s="108" customFormat="1" ht="13.8" outlineLevel="1" x14ac:dyDescent="0.25"/>
    <row r="163" spans="1:114" s="108" customFormat="1" ht="195" customHeight="1" outlineLevel="1" x14ac:dyDescent="0.25"/>
    <row r="164" spans="1:114" s="108" customFormat="1" ht="13.8" outlineLevel="1" x14ac:dyDescent="0.25"/>
    <row r="165" spans="1:114" s="108" customFormat="1" ht="129.75" customHeight="1" outlineLevel="1" x14ac:dyDescent="0.25">
      <c r="AT165" s="59"/>
      <c r="AU165" s="208"/>
      <c r="AV165" s="62"/>
      <c r="AW165" s="288"/>
    </row>
    <row r="166" spans="1:114" s="108" customFormat="1" outlineLevel="1" x14ac:dyDescent="0.25">
      <c r="AT166" s="59"/>
      <c r="AU166" s="208"/>
      <c r="AV166" s="62"/>
      <c r="AW166" s="288"/>
    </row>
    <row r="167" spans="1:114" s="108" customFormat="1" outlineLevel="1" x14ac:dyDescent="0.25">
      <c r="AT167" s="59"/>
      <c r="AU167" s="208"/>
      <c r="AV167" s="62"/>
      <c r="AW167" s="288"/>
    </row>
    <row r="168" spans="1:114" s="108" customFormat="1" ht="17.399999999999999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33" x14ac:dyDescent="0.25">
      <c r="A169" s="38" t="s">
        <v>145</v>
      </c>
      <c r="B169" s="39" t="s">
        <v>557</v>
      </c>
      <c r="C169" s="535" t="s">
        <v>29</v>
      </c>
      <c r="D169" s="41">
        <f>0.5*(L169+M169+N169)+O169+Q169+2*(R169+S169)</f>
        <v>5</v>
      </c>
      <c r="E169" s="536">
        <f>L169*0.5+M169*0.5+N169*0.5+O169+P169+Q169+2*(R169+S169+T169)</f>
        <v>13</v>
      </c>
      <c r="F169" s="43"/>
      <c r="G169" s="43"/>
      <c r="H169" s="43"/>
      <c r="I169" s="43"/>
      <c r="J169" s="43"/>
      <c r="K169" s="43"/>
      <c r="L169" s="44">
        <f>SUMIFS(L171:L185,C171:C185,C169)</f>
        <v>3</v>
      </c>
      <c r="M169" s="44">
        <f>SUMIFS(M171:M185,C171:C185,C169)</f>
        <v>1</v>
      </c>
      <c r="N169" s="44">
        <f>SUMIFS(N171:N185,C171:C185,C169)</f>
        <v>0</v>
      </c>
      <c r="O169" s="44">
        <f>SUMIFS(O171:O185,C171:C185,C169)</f>
        <v>1</v>
      </c>
      <c r="P169" s="44">
        <f>SUMIFS(P171:P185,C171:C185,C169)</f>
        <v>0</v>
      </c>
      <c r="Q169" s="44">
        <f>SUMIFS(Q171:Q185,C171:C185,C169)</f>
        <v>2</v>
      </c>
      <c r="R169" s="44">
        <f>SUMIFS(R171:R185,C171:C185,C169)</f>
        <v>0</v>
      </c>
      <c r="S169" s="44">
        <f>SUMIFS(S171:S185,C171:C185,C169)</f>
        <v>0</v>
      </c>
      <c r="T169" s="44">
        <f>SUMIFS(T171:T185,C171:C185,C169)</f>
        <v>4</v>
      </c>
      <c r="U169" s="45"/>
      <c r="V169" s="46">
        <f>SUM(U171:U197)</f>
        <v>5</v>
      </c>
      <c r="X169" s="55" t="s">
        <v>495</v>
      </c>
      <c r="Y169" s="39"/>
      <c r="Z169" s="535" t="s">
        <v>29</v>
      </c>
      <c r="AA169" s="41">
        <f t="shared" ref="AA169:AA182" si="72">0.5*(AI169+AJ169+AK169)+AL169+AN169+2*(AO169+AP169)</f>
        <v>8.5</v>
      </c>
      <c r="AB169" s="536">
        <f t="shared" ref="AB169:AB182" si="73">AI169*0.5+AJ169*0.5+AK169*0.5+AL169+AM169+AN169+2*(AO169+AP169+AQ169)</f>
        <v>11.5</v>
      </c>
      <c r="AC169" s="43"/>
      <c r="AD169" s="43"/>
      <c r="AE169" s="43"/>
      <c r="AF169" s="43"/>
      <c r="AG169" s="43"/>
      <c r="AH169" s="43"/>
      <c r="AI169" s="44">
        <f>SUMIFS(AI171:AI186,Z171:Z186,Z169)</f>
        <v>1</v>
      </c>
      <c r="AJ169" s="44">
        <f>SUMIFS(AJ171:AJ186,Z171:Z186,Z169)</f>
        <v>0</v>
      </c>
      <c r="AK169" s="44">
        <f>SUMIFS(AK171:AK186,Z171:Z186,Z169)</f>
        <v>6</v>
      </c>
      <c r="AL169" s="44">
        <f>SUMIFS(AL171:AL186,Z171:Z186,Z169)</f>
        <v>2</v>
      </c>
      <c r="AM169" s="44">
        <f>SUMIFS(AM171:AM186,Z171:Z186,Z169)</f>
        <v>1</v>
      </c>
      <c r="AN169" s="44">
        <f>SUMIFS(AN171:AN186,Z171:Z186,Z169)</f>
        <v>3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1</v>
      </c>
      <c r="AR169" s="45"/>
      <c r="AS169" s="46">
        <f>SUM(AR171:AR198)</f>
        <v>12</v>
      </c>
      <c r="AT169" s="59"/>
      <c r="AU169" s="55" t="s">
        <v>495</v>
      </c>
      <c r="AV169" s="39"/>
      <c r="AW169" s="535" t="s">
        <v>29</v>
      </c>
      <c r="AX169" s="41">
        <f t="shared" ref="AX169:AX179" si="74">0.5*(BF169+BG169+BH169)+BI169+BK169+2*(BL169+BM169)</f>
        <v>0</v>
      </c>
      <c r="AY169" s="536">
        <f t="shared" ref="AY169:AY179" si="75"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9</v>
      </c>
      <c r="BR169" s="38" t="s">
        <v>495</v>
      </c>
      <c r="BS169" s="39"/>
      <c r="BT169" s="40" t="s">
        <v>29</v>
      </c>
      <c r="BU169" s="41">
        <f>0.5*(CC169+CD169+CE169)+CF169+CH169+2*(CI169+CJ169)</f>
        <v>0</v>
      </c>
      <c r="BV169" s="42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38" t="s">
        <v>556</v>
      </c>
      <c r="CP169" s="39"/>
      <c r="CQ169" s="535" t="s">
        <v>29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SUMIFS(CZ173:CZ188,CQ173:CQ188,CQ169)</f>
        <v>0</v>
      </c>
      <c r="DA169" s="44">
        <f>SUMIFS(DA173:DA188,CQ173:CQ188,CQ169)</f>
        <v>0</v>
      </c>
      <c r="DB169" s="44">
        <f>SUMIFS(DB173:DB188,CQ173:CQ188,CQ169)</f>
        <v>0</v>
      </c>
      <c r="DC169" s="44">
        <f>SUMIFS(DC173:DC188,CQ173:CQ188,CQ169)</f>
        <v>0</v>
      </c>
      <c r="DD169" s="44">
        <f>SUMIFS(DD173:DD188,CQ173:CQ188,CQ169)</f>
        <v>0</v>
      </c>
      <c r="DE169" s="44">
        <f>SUMIFS(DE173:DE188,CQ173:CQ188,CQ169)</f>
        <v>0</v>
      </c>
      <c r="DF169" s="44">
        <f>SUMIFS(DF173:DF188,CQ173:CQ188,CQ169)</f>
        <v>0</v>
      </c>
      <c r="DG169" s="44">
        <f>SUMIFS(DG173:DG188,CQ173:CQ188,CQ169)</f>
        <v>0</v>
      </c>
      <c r="DH169" s="44">
        <f>SUMIFS(DH173:DH188,CQ173:CQ188,CQ169)</f>
        <v>0</v>
      </c>
      <c r="DI169" s="45"/>
      <c r="DJ169" s="46">
        <f>SUM(DI173:DI200)</f>
        <v>0</v>
      </c>
    </row>
    <row r="170" spans="1:114" ht="33.6" thickBot="1" x14ac:dyDescent="0.35">
      <c r="A170" s="38" t="s">
        <v>153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SUMIFS(L171:L185,C171:C185,C170)</f>
        <v>0</v>
      </c>
      <c r="M170" s="44">
        <f>SUMIFS(M171:M185,C171:C185,C170)</f>
        <v>0</v>
      </c>
      <c r="N170" s="44">
        <f>SUMIFS(N171:N185,C171:C185,C170)</f>
        <v>0</v>
      </c>
      <c r="O170" s="44">
        <f>SUMIFS(O171:O185,C171:C185,C170)</f>
        <v>0</v>
      </c>
      <c r="P170" s="44">
        <f>SUMIFS(P171:P185,C171:C185,C170)</f>
        <v>0</v>
      </c>
      <c r="Q170" s="44">
        <f>SUMIFS(Q171:Q185,C171:C185,C170)</f>
        <v>0</v>
      </c>
      <c r="R170" s="44">
        <f>SUMIFS(R171:R185,C171:C185,C170)</f>
        <v>0</v>
      </c>
      <c r="S170" s="44">
        <f>SUMIFS(S171:S185,C171:C185,C170)</f>
        <v>0</v>
      </c>
      <c r="T170" s="44">
        <f>SUMIFS(T171:T185,C171:C185,C170)</f>
        <v>0</v>
      </c>
      <c r="U170" s="45"/>
      <c r="V170" s="46"/>
      <c r="W170" s="32"/>
      <c r="X170" s="55" t="s">
        <v>497</v>
      </c>
      <c r="Y170" s="451"/>
      <c r="Z170" s="535" t="s">
        <v>36</v>
      </c>
      <c r="AA170" s="41">
        <f t="shared" si="72"/>
        <v>0</v>
      </c>
      <c r="AB170" s="536">
        <f t="shared" si="73"/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497</v>
      </c>
      <c r="AV170" s="451"/>
      <c r="AW170" s="535" t="s">
        <v>36</v>
      </c>
      <c r="AX170" s="41">
        <f t="shared" si="74"/>
        <v>0</v>
      </c>
      <c r="AY170" s="536">
        <f t="shared" si="75"/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38" t="s">
        <v>153</v>
      </c>
      <c r="BS170" s="451"/>
      <c r="BT170" s="40" t="s">
        <v>36</v>
      </c>
      <c r="BU170" s="41">
        <f>0.5*(CC170+CD170+CE170)+CF170+CH170+2*(CI170+CJ170)</f>
        <v>0</v>
      </c>
      <c r="BV170" s="42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  <c r="CO170" s="853" t="s">
        <v>558</v>
      </c>
      <c r="CP170" s="451"/>
      <c r="CQ170" s="535" t="s">
        <v>36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SUMIFS(CZ173:CZ188,CQ173:CQ188,CQ170)</f>
        <v>0</v>
      </c>
      <c r="DA170" s="44">
        <f>SUMIFS(DA173:DA188,CQ173:CQ188,CQ170)</f>
        <v>0</v>
      </c>
      <c r="DB170" s="44">
        <f>SUMIFS(DB173:DB188,CQ173:CQ188,CQ170)</f>
        <v>0</v>
      </c>
      <c r="DC170" s="44">
        <f>SUMIFS(DC173:DC188,CQ173:CQ188,CQ170)</f>
        <v>0</v>
      </c>
      <c r="DD170" s="44">
        <f>SUMIFS(DD173:DD188,CQ173:CQ188,CQ170)</f>
        <v>0</v>
      </c>
      <c r="DE170" s="44">
        <f>SUMIFS(DE173:DE188,CQ173:CQ188,CQ170)</f>
        <v>0</v>
      </c>
      <c r="DF170" s="44">
        <f>SUMIFS(DF173:DF188,CQ173:CQ188,CQ170)</f>
        <v>0</v>
      </c>
      <c r="DG170" s="44">
        <f>SUMIFS(DG173:DG188,CQ173:CQ188,CQ170)</f>
        <v>0</v>
      </c>
      <c r="DH170" s="44">
        <f>SUMIFS(DH173:DH188,CQ173:CQ188,CQ170)</f>
        <v>0</v>
      </c>
      <c r="DI170" s="45"/>
      <c r="DJ170" s="46"/>
    </row>
    <row r="171" spans="1:114" ht="231.6" customHeight="1" thickTop="1" thickBot="1" x14ac:dyDescent="0.35">
      <c r="A171" s="538" t="s">
        <v>560</v>
      </c>
      <c r="B171" s="177" t="s">
        <v>941</v>
      </c>
      <c r="C171" s="102" t="s">
        <v>29</v>
      </c>
      <c r="D171" s="102">
        <f>0.5*(L171+M171+N171)+O171+Q171+2*(R171+S171)</f>
        <v>0</v>
      </c>
      <c r="E171" s="102">
        <f>L171*0.5+M171*0.5+N171*0.5+O171+P171+Q171+2*(R171+S171+T171)</f>
        <v>4</v>
      </c>
      <c r="F171" s="74"/>
      <c r="G171" s="802" t="s">
        <v>63</v>
      </c>
      <c r="H171" s="1371" t="s">
        <v>2297</v>
      </c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101" t="s">
        <v>55</v>
      </c>
      <c r="Y171" s="80" t="s">
        <v>1637</v>
      </c>
      <c r="Z171" s="102" t="s">
        <v>29</v>
      </c>
      <c r="AA171" s="69">
        <f t="shared" si="72"/>
        <v>0</v>
      </c>
      <c r="AB171" s="69">
        <f t="shared" si="73"/>
        <v>0</v>
      </c>
      <c r="AC171" s="103"/>
      <c r="AD171" s="22" t="s">
        <v>45</v>
      </c>
      <c r="AE171" s="104"/>
      <c r="AF171" s="74"/>
      <c r="AG171" s="82"/>
      <c r="AH171" s="23" t="s">
        <v>57</v>
      </c>
      <c r="AI171" s="105"/>
      <c r="AJ171" s="105"/>
      <c r="AK171" s="105"/>
      <c r="AL171" s="105"/>
      <c r="AM171" s="105"/>
      <c r="AN171" s="105"/>
      <c r="AO171" s="105"/>
      <c r="AP171" s="105"/>
      <c r="AQ171" s="106"/>
      <c r="AR171" s="142">
        <v>1</v>
      </c>
      <c r="AS171" s="68"/>
      <c r="AU171" s="97" t="s">
        <v>52</v>
      </c>
      <c r="AV171" s="117" t="s">
        <v>1755</v>
      </c>
      <c r="AW171" s="68" t="s">
        <v>29</v>
      </c>
      <c r="AX171" s="69">
        <f t="shared" si="74"/>
        <v>0</v>
      </c>
      <c r="AY171" s="69">
        <f t="shared" si="75"/>
        <v>0</v>
      </c>
      <c r="AZ171" s="158"/>
      <c r="BA171" s="22" t="s">
        <v>63</v>
      </c>
      <c r="BB171" s="104"/>
      <c r="BC171" s="74"/>
      <c r="BD171" s="187"/>
      <c r="BE171" s="172" t="s">
        <v>364</v>
      </c>
      <c r="BF171" s="155"/>
      <c r="BG171" s="155"/>
      <c r="BH171" s="155"/>
      <c r="BI171" s="155"/>
      <c r="BJ171" s="155"/>
      <c r="BK171" s="155"/>
      <c r="BL171" s="155"/>
      <c r="BM171" s="155"/>
      <c r="BN171" s="155"/>
      <c r="BO171" s="96">
        <v>1</v>
      </c>
      <c r="BP171" s="95"/>
      <c r="BR171" s="1785" t="s">
        <v>2298</v>
      </c>
      <c r="BS171" s="1786"/>
      <c r="BT171" s="1786"/>
      <c r="BU171" s="1786"/>
      <c r="BV171" s="1786"/>
      <c r="BW171" s="1786"/>
      <c r="BX171" s="1786"/>
      <c r="BY171" s="1786"/>
      <c r="BZ171" s="1786"/>
      <c r="CA171" s="1786"/>
      <c r="CB171" s="1786"/>
      <c r="CC171" s="1786"/>
      <c r="CD171" s="1786"/>
      <c r="CE171" s="1786"/>
      <c r="CF171" s="1786"/>
      <c r="CG171" s="1786"/>
      <c r="CH171" s="1786"/>
      <c r="CI171" s="1786"/>
      <c r="CJ171" s="1786"/>
      <c r="CK171" s="1786"/>
      <c r="CL171" s="1786"/>
      <c r="CM171" s="1787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57.19999999999999" thickTop="1" x14ac:dyDescent="0.25">
      <c r="A172" s="538" t="s">
        <v>560</v>
      </c>
      <c r="B172" s="80" t="s">
        <v>563</v>
      </c>
      <c r="C172" s="102" t="s">
        <v>29</v>
      </c>
      <c r="D172" s="102">
        <f t="shared" ref="D172:D176" si="76">0.5*(L172+M172+N172)+O172+Q172+2*(R172+S172)</f>
        <v>0</v>
      </c>
      <c r="E172" s="102">
        <f t="shared" ref="E172:E176" si="77">L172*0.5+M172*0.5+N172*0.5+O172+P172+Q172+2*(R172+S172+T172)</f>
        <v>0</v>
      </c>
      <c r="F172" s="103"/>
      <c r="G172" s="124" t="s">
        <v>77</v>
      </c>
      <c r="H172" s="125" t="s">
        <v>50</v>
      </c>
      <c r="I172" s="82"/>
      <c r="J172" s="82"/>
      <c r="K172" s="126" t="s">
        <v>564</v>
      </c>
      <c r="L172" s="155"/>
      <c r="M172" s="155"/>
      <c r="N172" s="155"/>
      <c r="O172" s="155"/>
      <c r="P172" s="155"/>
      <c r="Q172" s="155"/>
      <c r="R172" s="155"/>
      <c r="S172" s="302"/>
      <c r="T172" s="155"/>
      <c r="U172" s="408">
        <v>1</v>
      </c>
      <c r="V172" s="74"/>
      <c r="X172" s="101" t="s">
        <v>55</v>
      </c>
      <c r="Y172" s="130" t="s">
        <v>1667</v>
      </c>
      <c r="Z172" s="102" t="s">
        <v>29</v>
      </c>
      <c r="AA172" s="69">
        <f t="shared" si="72"/>
        <v>0</v>
      </c>
      <c r="AB172" s="69">
        <f t="shared" si="73"/>
        <v>0</v>
      </c>
      <c r="AC172" s="131"/>
      <c r="AD172" s="22" t="s">
        <v>45</v>
      </c>
      <c r="AE172" s="132"/>
      <c r="AF172" s="131"/>
      <c r="AG172" s="131"/>
      <c r="AH172" s="23" t="s">
        <v>57</v>
      </c>
      <c r="AI172" s="131"/>
      <c r="AJ172" s="131"/>
      <c r="AK172" s="131"/>
      <c r="AL172" s="131"/>
      <c r="AM172" s="131"/>
      <c r="AN172" s="131"/>
      <c r="AO172" s="131"/>
      <c r="AP172" s="131"/>
      <c r="AQ172" s="131"/>
      <c r="AR172" s="142">
        <v>1</v>
      </c>
      <c r="AS172" s="68"/>
      <c r="AU172" s="97" t="s">
        <v>52</v>
      </c>
      <c r="AV172" s="117" t="s">
        <v>1758</v>
      </c>
      <c r="AW172" s="68" t="s">
        <v>29</v>
      </c>
      <c r="AX172" s="69">
        <f t="shared" si="74"/>
        <v>0</v>
      </c>
      <c r="AY172" s="69">
        <f t="shared" si="75"/>
        <v>0</v>
      </c>
      <c r="AZ172" s="82"/>
      <c r="BA172" s="22" t="s">
        <v>182</v>
      </c>
      <c r="BB172" s="22"/>
      <c r="BC172" s="74"/>
      <c r="BD172" s="82"/>
      <c r="BE172" s="23" t="s">
        <v>57</v>
      </c>
      <c r="BF172" s="160"/>
      <c r="BG172" s="160"/>
      <c r="BH172" s="160"/>
      <c r="BI172" s="160"/>
      <c r="BJ172" s="330"/>
      <c r="BK172" s="160"/>
      <c r="BL172" s="160"/>
      <c r="BM172" s="160"/>
      <c r="BN172" s="160"/>
      <c r="BO172" s="96">
        <v>1</v>
      </c>
      <c r="BP172" s="95"/>
      <c r="BR172" s="1785" t="s">
        <v>2299</v>
      </c>
      <c r="BS172" s="1786"/>
      <c r="BT172" s="1786"/>
      <c r="BU172" s="1786"/>
      <c r="BV172" s="1786"/>
      <c r="BW172" s="1786"/>
      <c r="BX172" s="1786"/>
      <c r="BY172" s="1786"/>
      <c r="BZ172" s="1786"/>
      <c r="CA172" s="1786"/>
      <c r="CB172" s="1786"/>
      <c r="CC172" s="1786"/>
      <c r="CD172" s="1786"/>
      <c r="CE172" s="1786"/>
      <c r="CF172" s="1786"/>
      <c r="CG172" s="1786"/>
      <c r="CH172" s="1786"/>
      <c r="CI172" s="1786"/>
      <c r="CJ172" s="1786"/>
      <c r="CK172" s="1786"/>
      <c r="CL172" s="1786"/>
      <c r="CM172" s="1787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65.6" customHeight="1" outlineLevel="1" thickBot="1" x14ac:dyDescent="0.45">
      <c r="A173" s="538" t="s">
        <v>560</v>
      </c>
      <c r="B173" s="80" t="s">
        <v>2300</v>
      </c>
      <c r="C173" s="102" t="s">
        <v>29</v>
      </c>
      <c r="D173" s="102">
        <f t="shared" si="76"/>
        <v>0.5</v>
      </c>
      <c r="E173" s="102">
        <f t="shared" si="77"/>
        <v>0.5</v>
      </c>
      <c r="F173" s="103"/>
      <c r="G173" s="22" t="s">
        <v>63</v>
      </c>
      <c r="H173" s="541"/>
      <c r="I173" s="523" t="s">
        <v>42</v>
      </c>
      <c r="J173" s="73"/>
      <c r="K173" s="140" t="s">
        <v>3</v>
      </c>
      <c r="L173" s="542">
        <v>1</v>
      </c>
      <c r="M173" s="482"/>
      <c r="N173" s="482"/>
      <c r="O173" s="160"/>
      <c r="P173" s="160"/>
      <c r="Q173" s="540"/>
      <c r="R173" s="160"/>
      <c r="S173" s="482"/>
      <c r="T173" s="160"/>
      <c r="U173" s="408">
        <v>0.5</v>
      </c>
      <c r="V173" s="74"/>
      <c r="X173" s="101" t="s">
        <v>55</v>
      </c>
      <c r="Y173" s="117" t="s">
        <v>1669</v>
      </c>
      <c r="Z173" s="102" t="s">
        <v>29</v>
      </c>
      <c r="AA173" s="69">
        <f t="shared" si="72"/>
        <v>0</v>
      </c>
      <c r="AB173" s="69">
        <f t="shared" si="73"/>
        <v>0</v>
      </c>
      <c r="AC173" s="82"/>
      <c r="AD173" s="22" t="s">
        <v>45</v>
      </c>
      <c r="AE173" s="204"/>
      <c r="AF173" s="74"/>
      <c r="AG173" s="73"/>
      <c r="AH173" s="23" t="s">
        <v>57</v>
      </c>
      <c r="AI173" s="22"/>
      <c r="AJ173" s="22"/>
      <c r="AK173" s="22"/>
      <c r="AL173" s="22"/>
      <c r="AM173" s="22"/>
      <c r="AN173" s="22"/>
      <c r="AO173" s="22"/>
      <c r="AP173" s="22"/>
      <c r="AQ173" s="22"/>
      <c r="AR173" s="142">
        <v>1</v>
      </c>
      <c r="AS173" s="68"/>
      <c r="AU173" s="97" t="s">
        <v>52</v>
      </c>
      <c r="AV173" s="130" t="s">
        <v>1769</v>
      </c>
      <c r="AW173" s="68" t="s">
        <v>29</v>
      </c>
      <c r="AX173" s="69">
        <f t="shared" si="74"/>
        <v>0</v>
      </c>
      <c r="AY173" s="69">
        <f t="shared" si="75"/>
        <v>0</v>
      </c>
      <c r="AZ173" s="131"/>
      <c r="BA173" s="22" t="s">
        <v>45</v>
      </c>
      <c r="BB173" s="131"/>
      <c r="BC173" s="131"/>
      <c r="BD173" s="131"/>
      <c r="BE173" s="23" t="s">
        <v>57</v>
      </c>
      <c r="BF173" s="314"/>
      <c r="BG173" s="314"/>
      <c r="BH173" s="314"/>
      <c r="BI173" s="314"/>
      <c r="BJ173" s="314"/>
      <c r="BK173" s="314"/>
      <c r="BL173" s="314"/>
      <c r="BM173" s="314"/>
      <c r="BN173" s="314"/>
      <c r="BO173" s="96">
        <v>1</v>
      </c>
      <c r="BP173" s="95"/>
      <c r="BR173" s="1785" t="s">
        <v>2301</v>
      </c>
      <c r="BS173" s="1786"/>
      <c r="BT173" s="1786"/>
      <c r="BU173" s="1786"/>
      <c r="BV173" s="1786"/>
      <c r="BW173" s="1786"/>
      <c r="BX173" s="1786"/>
      <c r="BY173" s="1786"/>
      <c r="BZ173" s="1786"/>
      <c r="CA173" s="1786"/>
      <c r="CB173" s="1786"/>
      <c r="CC173" s="1786"/>
      <c r="CD173" s="1786"/>
      <c r="CE173" s="1786"/>
      <c r="CF173" s="1786"/>
      <c r="CG173" s="1786"/>
      <c r="CH173" s="1786"/>
      <c r="CI173" s="1786"/>
      <c r="CJ173" s="1786"/>
      <c r="CK173" s="1786"/>
      <c r="CL173" s="1786"/>
      <c r="CM173" s="1787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68.6" customHeight="1" outlineLevel="1" thickTop="1" thickBot="1" x14ac:dyDescent="0.45">
      <c r="A174" s="538" t="s">
        <v>560</v>
      </c>
      <c r="B174" s="80" t="s">
        <v>566</v>
      </c>
      <c r="C174" s="102" t="s">
        <v>29</v>
      </c>
      <c r="D174" s="102">
        <f t="shared" si="76"/>
        <v>2</v>
      </c>
      <c r="E174" s="102">
        <f t="shared" si="77"/>
        <v>6</v>
      </c>
      <c r="F174" s="103"/>
      <c r="G174" s="22" t="s">
        <v>68</v>
      </c>
      <c r="H174" s="106"/>
      <c r="I174" s="523" t="s">
        <v>42</v>
      </c>
      <c r="J174" s="73"/>
      <c r="K174" s="23" t="s">
        <v>567</v>
      </c>
      <c r="L174" s="155"/>
      <c r="M174" s="159"/>
      <c r="N174" s="160"/>
      <c r="O174" s="159"/>
      <c r="P174" s="159"/>
      <c r="Q174" s="539">
        <v>2</v>
      </c>
      <c r="R174" s="360"/>
      <c r="S174" s="360"/>
      <c r="T174" s="543">
        <v>2</v>
      </c>
      <c r="U174" s="408">
        <v>0.5</v>
      </c>
      <c r="V174" s="74"/>
      <c r="X174" s="101" t="s">
        <v>55</v>
      </c>
      <c r="Y174" s="117" t="s">
        <v>1670</v>
      </c>
      <c r="Z174" s="102" t="s">
        <v>29</v>
      </c>
      <c r="AA174" s="115">
        <f t="shared" si="72"/>
        <v>0</v>
      </c>
      <c r="AB174" s="115">
        <f t="shared" si="73"/>
        <v>0</v>
      </c>
      <c r="AC174" s="82"/>
      <c r="AD174" s="22" t="s">
        <v>68</v>
      </c>
      <c r="AE174" s="118"/>
      <c r="AF174" s="74"/>
      <c r="AG174" s="73"/>
      <c r="AH174" s="23" t="s">
        <v>57</v>
      </c>
      <c r="AI174" s="105"/>
      <c r="AJ174" s="105"/>
      <c r="AK174" s="105"/>
      <c r="AL174" s="105"/>
      <c r="AM174" s="105"/>
      <c r="AN174" s="105"/>
      <c r="AO174" s="105"/>
      <c r="AP174" s="105"/>
      <c r="AQ174" s="105"/>
      <c r="AR174" s="142">
        <v>1</v>
      </c>
      <c r="AS174" s="68"/>
      <c r="AU174" s="284" t="s">
        <v>222</v>
      </c>
      <c r="AV174" s="117" t="s">
        <v>1777</v>
      </c>
      <c r="AW174" s="68" t="s">
        <v>29</v>
      </c>
      <c r="AX174" s="69">
        <f t="shared" si="74"/>
        <v>0</v>
      </c>
      <c r="AY174" s="69">
        <f t="shared" si="75"/>
        <v>0</v>
      </c>
      <c r="AZ174" s="22"/>
      <c r="BA174" s="104" t="s">
        <v>45</v>
      </c>
      <c r="BB174" s="145"/>
      <c r="BC174" s="145"/>
      <c r="BD174" s="110" t="s">
        <v>13</v>
      </c>
      <c r="BE174" s="172" t="s">
        <v>204</v>
      </c>
      <c r="BF174" s="418"/>
      <c r="BG174" s="418"/>
      <c r="BH174" s="418"/>
      <c r="BI174" s="418"/>
      <c r="BJ174" s="418"/>
      <c r="BK174" s="155"/>
      <c r="BL174" s="301"/>
      <c r="BM174" s="155"/>
      <c r="BN174" s="419"/>
      <c r="BO174" s="96">
        <v>1</v>
      </c>
      <c r="BP174" s="95"/>
      <c r="BR174" s="1913" t="s">
        <v>2302</v>
      </c>
      <c r="BS174" s="1786"/>
      <c r="BT174" s="1786"/>
      <c r="BU174" s="1786"/>
      <c r="BV174" s="1786"/>
      <c r="BW174" s="1786"/>
      <c r="BX174" s="1786"/>
      <c r="BY174" s="1786"/>
      <c r="BZ174" s="1786"/>
      <c r="CA174" s="1786"/>
      <c r="CB174" s="1786"/>
      <c r="CC174" s="1786"/>
      <c r="CD174" s="1786"/>
      <c r="CE174" s="1786"/>
      <c r="CF174" s="1786"/>
      <c r="CG174" s="1786"/>
      <c r="CH174" s="1786"/>
      <c r="CI174" s="1786"/>
      <c r="CJ174" s="1786"/>
      <c r="CK174" s="1786"/>
      <c r="CL174" s="1786"/>
      <c r="CM174" s="1787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233.4" outlineLevel="1" thickTop="1" x14ac:dyDescent="0.4">
      <c r="A175" s="538" t="s">
        <v>560</v>
      </c>
      <c r="B175" s="177" t="s">
        <v>568</v>
      </c>
      <c r="C175" s="102" t="s">
        <v>29</v>
      </c>
      <c r="D175" s="102">
        <f t="shared" si="76"/>
        <v>0.5</v>
      </c>
      <c r="E175" s="102">
        <f t="shared" si="77"/>
        <v>0.5</v>
      </c>
      <c r="F175" s="103"/>
      <c r="G175" s="22" t="s">
        <v>63</v>
      </c>
      <c r="H175" s="546"/>
      <c r="I175" s="541"/>
      <c r="J175" s="541"/>
      <c r="K175" s="140" t="s">
        <v>3</v>
      </c>
      <c r="L175" s="544">
        <v>1</v>
      </c>
      <c r="M175" s="159"/>
      <c r="N175" s="159"/>
      <c r="O175" s="159"/>
      <c r="P175" s="482"/>
      <c r="Q175" s="540"/>
      <c r="R175" s="160"/>
      <c r="S175" s="330"/>
      <c r="T175" s="160"/>
      <c r="U175" s="408">
        <v>1</v>
      </c>
      <c r="V175" s="74"/>
      <c r="X175" s="101" t="s">
        <v>55</v>
      </c>
      <c r="Y175" s="114" t="s">
        <v>1639</v>
      </c>
      <c r="Z175" s="68" t="s">
        <v>29</v>
      </c>
      <c r="AA175" s="115">
        <f t="shared" si="72"/>
        <v>6.5</v>
      </c>
      <c r="AB175" s="115">
        <f t="shared" si="73"/>
        <v>6.5</v>
      </c>
      <c r="AC175" s="116"/>
      <c r="AD175" s="22" t="s">
        <v>63</v>
      </c>
      <c r="AE175" s="22"/>
      <c r="AF175" s="72" t="s">
        <v>42</v>
      </c>
      <c r="AG175" s="82"/>
      <c r="AH175" s="23" t="s">
        <v>66</v>
      </c>
      <c r="AI175" s="84">
        <v>1</v>
      </c>
      <c r="AK175" s="84">
        <v>6</v>
      </c>
      <c r="AL175" s="22"/>
      <c r="AM175" s="22"/>
      <c r="AN175" s="84">
        <v>3</v>
      </c>
      <c r="AQ175" s="22"/>
      <c r="AR175" s="100">
        <v>1</v>
      </c>
      <c r="AS175" s="99"/>
      <c r="AU175" s="237" t="s">
        <v>171</v>
      </c>
      <c r="AV175" s="116" t="s">
        <v>1682</v>
      </c>
      <c r="AW175" s="102" t="s">
        <v>29</v>
      </c>
      <c r="AX175" s="69">
        <f t="shared" si="74"/>
        <v>0</v>
      </c>
      <c r="AY175" s="69">
        <f t="shared" si="75"/>
        <v>0</v>
      </c>
      <c r="AZ175" s="23"/>
      <c r="BA175" s="238" t="s">
        <v>68</v>
      </c>
      <c r="BB175" s="103"/>
      <c r="BC175" s="74"/>
      <c r="BD175" s="82"/>
      <c r="BE175" s="172" t="s">
        <v>57</v>
      </c>
      <c r="BF175" s="74"/>
      <c r="BG175" s="74"/>
      <c r="BH175" s="74"/>
      <c r="BI175" s="74"/>
      <c r="BJ175" s="74"/>
      <c r="BK175" s="74"/>
      <c r="BL175" s="74"/>
      <c r="BM175" s="74"/>
      <c r="BN175" s="206"/>
      <c r="BO175" s="142">
        <v>1</v>
      </c>
      <c r="BP175" s="6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233.4" outlineLevel="1" thickBot="1" x14ac:dyDescent="0.35">
      <c r="A176" s="538" t="s">
        <v>560</v>
      </c>
      <c r="B176" s="80" t="s">
        <v>569</v>
      </c>
      <c r="C176" s="102" t="s">
        <v>29</v>
      </c>
      <c r="D176" s="102">
        <f t="shared" si="76"/>
        <v>2</v>
      </c>
      <c r="E176" s="102">
        <f t="shared" si="77"/>
        <v>2</v>
      </c>
      <c r="F176" s="103"/>
      <c r="G176" s="22" t="s">
        <v>45</v>
      </c>
      <c r="H176" s="23"/>
      <c r="I176" s="103"/>
      <c r="J176" s="73"/>
      <c r="K176" s="23" t="s">
        <v>570</v>
      </c>
      <c r="L176" s="539">
        <v>1</v>
      </c>
      <c r="M176" s="539">
        <v>1</v>
      </c>
      <c r="N176" s="169"/>
      <c r="O176" s="539">
        <v>1</v>
      </c>
      <c r="P176" s="169"/>
      <c r="Q176" s="169"/>
      <c r="R176" s="169"/>
      <c r="S176" s="169"/>
      <c r="T176" s="169"/>
      <c r="U176" s="408">
        <v>1</v>
      </c>
      <c r="V176" s="74"/>
      <c r="X176" s="176" t="s">
        <v>107</v>
      </c>
      <c r="Y176" s="177" t="s">
        <v>1654</v>
      </c>
      <c r="Z176" s="147" t="s">
        <v>29</v>
      </c>
      <c r="AA176" s="69">
        <f t="shared" si="72"/>
        <v>0</v>
      </c>
      <c r="AB176" s="69">
        <f t="shared" si="73"/>
        <v>0</v>
      </c>
      <c r="AC176" s="131"/>
      <c r="AD176" s="22" t="s">
        <v>45</v>
      </c>
      <c r="AE176" s="132"/>
      <c r="AF176" s="131"/>
      <c r="AG176" s="131"/>
      <c r="AH176" s="131" t="s">
        <v>57</v>
      </c>
      <c r="AI176" s="131"/>
      <c r="AJ176" s="131"/>
      <c r="AK176" s="131"/>
      <c r="AL176" s="131"/>
      <c r="AM176" s="131"/>
      <c r="AN176" s="131"/>
      <c r="AO176" s="131"/>
      <c r="AP176" s="131"/>
      <c r="AQ176" s="131"/>
      <c r="AR176" s="100">
        <v>1</v>
      </c>
      <c r="AS176" s="99"/>
      <c r="AU176" s="237" t="s">
        <v>171</v>
      </c>
      <c r="AV176" s="250" t="s">
        <v>1687</v>
      </c>
      <c r="AW176" s="68" t="s">
        <v>29</v>
      </c>
      <c r="AX176" s="69">
        <f t="shared" si="74"/>
        <v>0</v>
      </c>
      <c r="AY176" s="69">
        <f t="shared" si="75"/>
        <v>0</v>
      </c>
      <c r="AZ176" s="82"/>
      <c r="BA176" s="22" t="s">
        <v>68</v>
      </c>
      <c r="BB176" s="22"/>
      <c r="BC176" s="103"/>
      <c r="BD176" s="173"/>
      <c r="BE176" s="173" t="s">
        <v>188</v>
      </c>
      <c r="BF176" s="187"/>
      <c r="BG176" s="187"/>
      <c r="BH176" s="187"/>
      <c r="BI176" s="187"/>
      <c r="BJ176" s="187"/>
      <c r="BK176" s="187"/>
      <c r="BL176" s="187"/>
      <c r="BM176" s="187"/>
      <c r="BN176" s="191"/>
      <c r="BO176" s="142">
        <v>1</v>
      </c>
      <c r="BP176" s="6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 thickTop="1" thickBot="1" x14ac:dyDescent="0.3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X177" s="176" t="s">
        <v>107</v>
      </c>
      <c r="Y177" s="80" t="s">
        <v>1657</v>
      </c>
      <c r="Z177" s="147" t="s">
        <v>29</v>
      </c>
      <c r="AA177" s="183">
        <f t="shared" si="72"/>
        <v>1</v>
      </c>
      <c r="AB177" s="183">
        <f t="shared" si="73"/>
        <v>2</v>
      </c>
      <c r="AC177" s="82"/>
      <c r="AD177" s="22" t="s">
        <v>45</v>
      </c>
      <c r="AE177" s="118"/>
      <c r="AF177" s="72" t="s">
        <v>42</v>
      </c>
      <c r="AG177" s="74"/>
      <c r="AH177" s="23" t="s">
        <v>1615</v>
      </c>
      <c r="AI177" s="22"/>
      <c r="AJ177" s="22"/>
      <c r="AK177" s="22"/>
      <c r="AL177" s="184">
        <v>1</v>
      </c>
      <c r="AM177" s="86">
        <v>1</v>
      </c>
      <c r="AN177" s="185"/>
      <c r="AO177" s="22"/>
      <c r="AP177" s="22"/>
      <c r="AQ177" s="22"/>
      <c r="AR177" s="100">
        <v>1</v>
      </c>
      <c r="AS177" s="99"/>
      <c r="AU177" s="237" t="s">
        <v>171</v>
      </c>
      <c r="AV177" s="117" t="s">
        <v>1694</v>
      </c>
      <c r="AW177" s="68" t="s">
        <v>29</v>
      </c>
      <c r="AX177" s="69">
        <f t="shared" si="74"/>
        <v>0</v>
      </c>
      <c r="AY177" s="69">
        <f t="shared" si="75"/>
        <v>0</v>
      </c>
      <c r="AZ177" s="82"/>
      <c r="BA177" s="22" t="s">
        <v>63</v>
      </c>
      <c r="BB177" s="22"/>
      <c r="BC177" s="74"/>
      <c r="BD177" s="172"/>
      <c r="BE177" s="172" t="s">
        <v>57</v>
      </c>
      <c r="BF177" s="22"/>
      <c r="BG177" s="22"/>
      <c r="BH177" s="22"/>
      <c r="BI177" s="22"/>
      <c r="BJ177" s="22"/>
      <c r="BK177" s="22"/>
      <c r="BL177" s="22"/>
      <c r="BM177" s="22"/>
      <c r="BN177" s="22"/>
      <c r="BO177" s="142">
        <v>1</v>
      </c>
      <c r="BP177" s="6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94999999999999" customHeight="1" outlineLevel="1" thickTop="1" x14ac:dyDescent="0.3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176" t="s">
        <v>107</v>
      </c>
      <c r="Y178" s="186" t="s">
        <v>1660</v>
      </c>
      <c r="Z178" s="147" t="s">
        <v>29</v>
      </c>
      <c r="AA178" s="69">
        <f t="shared" si="72"/>
        <v>0</v>
      </c>
      <c r="AB178" s="69">
        <f t="shared" si="73"/>
        <v>0</v>
      </c>
      <c r="AC178" s="82"/>
      <c r="AD178" s="22" t="s">
        <v>45</v>
      </c>
      <c r="AE178" s="118"/>
      <c r="AF178" s="74"/>
      <c r="AG178" s="187"/>
      <c r="AH178" s="131" t="s">
        <v>57</v>
      </c>
      <c r="AI178" s="74"/>
      <c r="AJ178" s="74"/>
      <c r="AK178" s="74"/>
      <c r="AL178" s="74"/>
      <c r="AM178" s="74"/>
      <c r="AN178" s="74"/>
      <c r="AO178" s="74"/>
      <c r="AP178" s="74"/>
      <c r="AQ178" s="74"/>
      <c r="AR178" s="100">
        <v>1</v>
      </c>
      <c r="AS178" s="99"/>
      <c r="AU178" s="269" t="s">
        <v>206</v>
      </c>
      <c r="AV178" s="130" t="s">
        <v>1698</v>
      </c>
      <c r="AW178" s="68" t="s">
        <v>29</v>
      </c>
      <c r="AX178" s="69">
        <f t="shared" si="74"/>
        <v>0</v>
      </c>
      <c r="AY178" s="69">
        <f t="shared" si="75"/>
        <v>0</v>
      </c>
      <c r="AZ178" s="74"/>
      <c r="BA178" s="23" t="s">
        <v>68</v>
      </c>
      <c r="BB178" s="74"/>
      <c r="BC178" s="74"/>
      <c r="BD178" s="74"/>
      <c r="BE178" s="131" t="s">
        <v>193</v>
      </c>
      <c r="BF178" s="74"/>
      <c r="BG178" s="74"/>
      <c r="BH178" s="74"/>
      <c r="BI178" s="74"/>
      <c r="BJ178" s="74"/>
      <c r="BK178" s="74"/>
      <c r="BL178" s="74"/>
      <c r="BM178" s="74"/>
      <c r="BN178" s="74"/>
      <c r="BO178" s="142">
        <v>1</v>
      </c>
      <c r="BP178" s="68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68" customHeight="1" outlineLevel="1" x14ac:dyDescent="0.3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76" t="s">
        <v>107</v>
      </c>
      <c r="Y179" s="80" t="s">
        <v>2303</v>
      </c>
      <c r="Z179" s="147" t="s">
        <v>29</v>
      </c>
      <c r="AA179" s="69">
        <f t="shared" si="72"/>
        <v>0</v>
      </c>
      <c r="AB179" s="69">
        <f t="shared" si="73"/>
        <v>0</v>
      </c>
      <c r="AC179" s="82"/>
      <c r="AD179" s="124" t="s">
        <v>77</v>
      </c>
      <c r="AE179" s="125" t="s">
        <v>50</v>
      </c>
      <c r="AF179" s="74"/>
      <c r="AG179" s="23"/>
      <c r="AH179" s="131" t="s">
        <v>57</v>
      </c>
      <c r="AI179" s="74"/>
      <c r="AJ179" s="74"/>
      <c r="AK179" s="74"/>
      <c r="AL179" s="74"/>
      <c r="AM179" s="74"/>
      <c r="AN179" s="74"/>
      <c r="AO179" s="74"/>
      <c r="AP179" s="74"/>
      <c r="AQ179" s="74"/>
      <c r="AR179" s="100">
        <v>1</v>
      </c>
      <c r="AS179" s="99"/>
      <c r="AU179" s="269" t="s">
        <v>206</v>
      </c>
      <c r="AV179" s="117" t="s">
        <v>1700</v>
      </c>
      <c r="AW179" s="68" t="s">
        <v>29</v>
      </c>
      <c r="AX179" s="69">
        <f t="shared" si="74"/>
        <v>0</v>
      </c>
      <c r="AY179" s="69">
        <f t="shared" si="75"/>
        <v>0</v>
      </c>
      <c r="AZ179" s="82"/>
      <c r="BA179" s="23" t="s">
        <v>68</v>
      </c>
      <c r="BB179" s="105"/>
      <c r="BC179" s="119" t="s">
        <v>42</v>
      </c>
      <c r="BD179" s="187"/>
      <c r="BE179" s="23" t="s">
        <v>57</v>
      </c>
      <c r="BF179" s="103"/>
      <c r="BG179" s="103"/>
      <c r="BH179" s="103"/>
      <c r="BI179" s="103"/>
      <c r="BJ179" s="103"/>
      <c r="BK179" s="103"/>
      <c r="BL179" s="103"/>
      <c r="BM179" s="103"/>
      <c r="BN179" s="103"/>
      <c r="BO179" s="142">
        <v>1</v>
      </c>
      <c r="BP179" s="68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ht="122.4" outlineLevel="1" thickBot="1" x14ac:dyDescent="0.3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76" t="s">
        <v>107</v>
      </c>
      <c r="Y180" s="193" t="s">
        <v>2304</v>
      </c>
      <c r="Z180" s="147" t="s">
        <v>29</v>
      </c>
      <c r="AA180" s="194">
        <f t="shared" si="72"/>
        <v>0</v>
      </c>
      <c r="AB180" s="194">
        <f t="shared" si="73"/>
        <v>0</v>
      </c>
      <c r="AC180" s="195"/>
      <c r="AD180" s="124" t="s">
        <v>77</v>
      </c>
      <c r="AE180" s="125" t="s">
        <v>50</v>
      </c>
      <c r="AF180" s="74"/>
      <c r="AG180" s="195"/>
      <c r="AH180" s="131" t="s">
        <v>57</v>
      </c>
      <c r="AI180" s="197"/>
      <c r="AJ180" s="197"/>
      <c r="AK180" s="197"/>
      <c r="AL180" s="197"/>
      <c r="AM180" s="197"/>
      <c r="AN180" s="197"/>
      <c r="AO180" s="197"/>
      <c r="AP180" s="197"/>
      <c r="AQ180" s="197"/>
      <c r="AR180" s="100">
        <v>1</v>
      </c>
      <c r="AS180" s="99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 thickTop="1" thickBot="1" x14ac:dyDescent="0.3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76" t="s">
        <v>107</v>
      </c>
      <c r="Y181" s="114" t="s">
        <v>2305</v>
      </c>
      <c r="Z181" s="147" t="s">
        <v>29</v>
      </c>
      <c r="AA181" s="69">
        <f t="shared" si="72"/>
        <v>1</v>
      </c>
      <c r="AB181" s="69">
        <f t="shared" si="73"/>
        <v>3</v>
      </c>
      <c r="AC181" s="200"/>
      <c r="AD181" s="124" t="s">
        <v>77</v>
      </c>
      <c r="AE181" s="125" t="s">
        <v>50</v>
      </c>
      <c r="AF181" s="200"/>
      <c r="AG181" s="200"/>
      <c r="AH181" s="23" t="s">
        <v>131</v>
      </c>
      <c r="AI181" s="202"/>
      <c r="AJ181" s="202"/>
      <c r="AK181" s="202"/>
      <c r="AL181" s="84">
        <v>1</v>
      </c>
      <c r="AM181" s="202"/>
      <c r="AN181" s="202"/>
      <c r="AO181" s="202"/>
      <c r="AP181" s="202"/>
      <c r="AQ181" s="86">
        <v>1</v>
      </c>
      <c r="AR181" s="100">
        <v>1</v>
      </c>
      <c r="AS181" s="99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ht="157.19999999999999" outlineLevel="1" thickTop="1" x14ac:dyDescent="0.3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76" t="s">
        <v>107</v>
      </c>
      <c r="Y182" s="80" t="s">
        <v>2306</v>
      </c>
      <c r="Z182" s="147" t="s">
        <v>29</v>
      </c>
      <c r="AA182" s="69">
        <f t="shared" si="72"/>
        <v>0</v>
      </c>
      <c r="AB182" s="69">
        <f t="shared" si="73"/>
        <v>0</v>
      </c>
      <c r="AC182" s="103"/>
      <c r="AD182" s="124" t="s">
        <v>77</v>
      </c>
      <c r="AE182" s="939" t="s">
        <v>50</v>
      </c>
      <c r="AF182" s="74"/>
      <c r="AG182" s="73"/>
      <c r="AH182" s="131" t="s">
        <v>57</v>
      </c>
      <c r="AI182" s="74"/>
      <c r="AJ182" s="74"/>
      <c r="AK182" s="206"/>
      <c r="AL182" s="74"/>
      <c r="AM182" s="74"/>
      <c r="AN182" s="74"/>
      <c r="AO182" s="74"/>
      <c r="AP182" s="74"/>
      <c r="AQ182" s="74"/>
      <c r="AR182" s="100">
        <v>1</v>
      </c>
      <c r="AS182" s="99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1:114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1:114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33">
    <mergeCell ref="F9:T9"/>
    <mergeCell ref="AC125:AH125"/>
    <mergeCell ref="CT117:CY117"/>
    <mergeCell ref="X50:AS50"/>
    <mergeCell ref="AZ63:BE63"/>
    <mergeCell ref="AZ91:BE91"/>
    <mergeCell ref="CT96:CY96"/>
    <mergeCell ref="F46:T46"/>
    <mergeCell ref="AC74:AH74"/>
    <mergeCell ref="BR173:CM173"/>
    <mergeCell ref="BR174:CM174"/>
    <mergeCell ref="AU64:BP64"/>
    <mergeCell ref="CX2:CX4"/>
    <mergeCell ref="CA2:CA4"/>
    <mergeCell ref="CM2:CM4"/>
    <mergeCell ref="CP2:CP4"/>
    <mergeCell ref="BR172:CM172"/>
    <mergeCell ref="BR171:CM171"/>
    <mergeCell ref="BW10:CB10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BP2:BP4"/>
    <mergeCell ref="BS2:BS4"/>
  </mergeCells>
  <conditionalFormatting sqref="D6:D7">
    <cfRule type="cellIs" dxfId="923" priority="45" operator="lessThan">
      <formula>10.5</formula>
    </cfRule>
    <cfRule type="cellIs" dxfId="922" priority="46" operator="greaterThan">
      <formula>10</formula>
    </cfRule>
  </conditionalFormatting>
  <conditionalFormatting sqref="D37:D38">
    <cfRule type="cellIs" dxfId="921" priority="59" operator="lessThan">
      <formula>10.5</formula>
    </cfRule>
    <cfRule type="cellIs" dxfId="920" priority="60" operator="greaterThan">
      <formula>10</formula>
    </cfRule>
  </conditionalFormatting>
  <conditionalFormatting sqref="D53:D54">
    <cfRule type="cellIs" dxfId="919" priority="51" operator="lessThan">
      <formula>10.5</formula>
    </cfRule>
    <cfRule type="cellIs" dxfId="918" priority="52" operator="greaterThan">
      <formula>10</formula>
    </cfRule>
  </conditionalFormatting>
  <conditionalFormatting sqref="D85:D86">
    <cfRule type="cellIs" dxfId="917" priority="61" operator="lessThan">
      <formula>10.5</formula>
    </cfRule>
    <cfRule type="cellIs" dxfId="916" priority="62" operator="greaterThan">
      <formula>10</formula>
    </cfRule>
  </conditionalFormatting>
  <conditionalFormatting sqref="D115:D116">
    <cfRule type="cellIs" dxfId="915" priority="29" operator="lessThan">
      <formula>10.5</formula>
    </cfRule>
    <cfRule type="cellIs" dxfId="914" priority="30" operator="greaterThan">
      <formula>10</formula>
    </cfRule>
  </conditionalFormatting>
  <conditionalFormatting sqref="D139:D140">
    <cfRule type="cellIs" dxfId="913" priority="21" operator="lessThan">
      <formula>10.5</formula>
    </cfRule>
    <cfRule type="cellIs" dxfId="912" priority="22" operator="greaterThan">
      <formula>10</formula>
    </cfRule>
  </conditionalFormatting>
  <conditionalFormatting sqref="D169:D170">
    <cfRule type="cellIs" dxfId="911" priority="15" operator="lessThan">
      <formula>10.5</formula>
    </cfRule>
    <cfRule type="cellIs" dxfId="910" priority="16" operator="greaterThan">
      <formula>10</formula>
    </cfRule>
  </conditionalFormatting>
  <conditionalFormatting sqref="AA6:AA7">
    <cfRule type="cellIs" dxfId="909" priority="63" operator="lessThan">
      <formula>10.5</formula>
    </cfRule>
    <cfRule type="cellIs" dxfId="908" priority="64" operator="greaterThan">
      <formula>10</formula>
    </cfRule>
  </conditionalFormatting>
  <conditionalFormatting sqref="AA37:AA38">
    <cfRule type="cellIs" dxfId="907" priority="57" operator="lessThan">
      <formula>10.5</formula>
    </cfRule>
    <cfRule type="cellIs" dxfId="906" priority="58" operator="greaterThan">
      <formula>10</formula>
    </cfRule>
  </conditionalFormatting>
  <conditionalFormatting sqref="AA53:AA54">
    <cfRule type="cellIs" dxfId="905" priority="1" operator="lessThan">
      <formula>10.5</formula>
    </cfRule>
    <cfRule type="cellIs" dxfId="904" priority="2" operator="greaterThan">
      <formula>10</formula>
    </cfRule>
  </conditionalFormatting>
  <conditionalFormatting sqref="AA85:AA86">
    <cfRule type="cellIs" dxfId="903" priority="43" operator="lessThan">
      <formula>10.5</formula>
    </cfRule>
    <cfRule type="cellIs" dxfId="902" priority="44" operator="greaterThan">
      <formula>10</formula>
    </cfRule>
  </conditionalFormatting>
  <conditionalFormatting sqref="AA115:AA116">
    <cfRule type="cellIs" dxfId="901" priority="31" operator="lessThan">
      <formula>10.5</formula>
    </cfRule>
    <cfRule type="cellIs" dxfId="900" priority="32" operator="greaterThan">
      <formula>10</formula>
    </cfRule>
  </conditionalFormatting>
  <conditionalFormatting sqref="AA139:AA140">
    <cfRule type="cellIs" dxfId="899" priority="23" operator="lessThan">
      <formula>10.5</formula>
    </cfRule>
    <cfRule type="cellIs" dxfId="898" priority="24" operator="greaterThan">
      <formula>10</formula>
    </cfRule>
  </conditionalFormatting>
  <conditionalFormatting sqref="AA169:AA170">
    <cfRule type="cellIs" dxfId="897" priority="9" operator="lessThan">
      <formula>10.5</formula>
    </cfRule>
    <cfRule type="cellIs" dxfId="896" priority="10" operator="greaterThan">
      <formula>10</formula>
    </cfRule>
  </conditionalFormatting>
  <conditionalFormatting sqref="AX6:AX7">
    <cfRule type="cellIs" dxfId="895" priority="65" operator="lessThan">
      <formula>10.5</formula>
    </cfRule>
    <cfRule type="cellIs" dxfId="894" priority="66" operator="greaterThan">
      <formula>10</formula>
    </cfRule>
  </conditionalFormatting>
  <conditionalFormatting sqref="AX37:AX38">
    <cfRule type="cellIs" dxfId="893" priority="55" operator="lessThan">
      <formula>10.5</formula>
    </cfRule>
    <cfRule type="cellIs" dxfId="892" priority="56" operator="greaterThan">
      <formula>10</formula>
    </cfRule>
  </conditionalFormatting>
  <conditionalFormatting sqref="AX53:AX54">
    <cfRule type="cellIs" dxfId="891" priority="49" operator="lessThan">
      <formula>10.5</formula>
    </cfRule>
    <cfRule type="cellIs" dxfId="890" priority="50" operator="greaterThan">
      <formula>10</formula>
    </cfRule>
  </conditionalFormatting>
  <conditionalFormatting sqref="AX85:AX86">
    <cfRule type="cellIs" dxfId="889" priority="41" operator="lessThan">
      <formula>10.5</formula>
    </cfRule>
    <cfRule type="cellIs" dxfId="888" priority="42" operator="greaterThan">
      <formula>10</formula>
    </cfRule>
  </conditionalFormatting>
  <conditionalFormatting sqref="AX115:AX116">
    <cfRule type="cellIs" dxfId="887" priority="33" operator="lessThan">
      <formula>10.5</formula>
    </cfRule>
    <cfRule type="cellIs" dxfId="886" priority="34" operator="greaterThan">
      <formula>10</formula>
    </cfRule>
  </conditionalFormatting>
  <conditionalFormatting sqref="AX139:AX140">
    <cfRule type="cellIs" dxfId="885" priority="25" operator="lessThan">
      <formula>10.5</formula>
    </cfRule>
    <cfRule type="cellIs" dxfId="884" priority="26" operator="greaterThan">
      <formula>10</formula>
    </cfRule>
  </conditionalFormatting>
  <conditionalFormatting sqref="AX169:AX170">
    <cfRule type="cellIs" dxfId="883" priority="7" operator="lessThan">
      <formula>10.5</formula>
    </cfRule>
    <cfRule type="cellIs" dxfId="882" priority="8" operator="greaterThan">
      <formula>10</formula>
    </cfRule>
  </conditionalFormatting>
  <conditionalFormatting sqref="BU6:BU7">
    <cfRule type="cellIs" dxfId="881" priority="67" operator="lessThan">
      <formula>10.5</formula>
    </cfRule>
    <cfRule type="cellIs" dxfId="880" priority="68" operator="greaterThan">
      <formula>10</formula>
    </cfRule>
  </conditionalFormatting>
  <conditionalFormatting sqref="BU37:BU38">
    <cfRule type="cellIs" dxfId="879" priority="53" operator="lessThan">
      <formula>10.5</formula>
    </cfRule>
    <cfRule type="cellIs" dxfId="878" priority="54" operator="greaterThan">
      <formula>10</formula>
    </cfRule>
  </conditionalFormatting>
  <conditionalFormatting sqref="BU53:BU54">
    <cfRule type="cellIs" dxfId="877" priority="47" operator="lessThan">
      <formula>10.5</formula>
    </cfRule>
    <cfRule type="cellIs" dxfId="876" priority="48" operator="greaterThan">
      <formula>10</formula>
    </cfRule>
  </conditionalFormatting>
  <conditionalFormatting sqref="BU85:BU86">
    <cfRule type="cellIs" dxfId="875" priority="39" operator="lessThan">
      <formula>10.5</formula>
    </cfRule>
    <cfRule type="cellIs" dxfId="874" priority="40" operator="greaterThan">
      <formula>10</formula>
    </cfRule>
  </conditionalFormatting>
  <conditionalFormatting sqref="BU115:BU116">
    <cfRule type="cellIs" dxfId="873" priority="35" operator="lessThan">
      <formula>10.5</formula>
    </cfRule>
    <cfRule type="cellIs" dxfId="872" priority="36" operator="greaterThan">
      <formula>10</formula>
    </cfRule>
  </conditionalFormatting>
  <conditionalFormatting sqref="BU139:BU140">
    <cfRule type="cellIs" dxfId="871" priority="5" operator="lessThan">
      <formula>10.5</formula>
    </cfRule>
    <cfRule type="cellIs" dxfId="870" priority="6" operator="greaterThan">
      <formula>10</formula>
    </cfRule>
  </conditionalFormatting>
  <conditionalFormatting sqref="BU169:BU170">
    <cfRule type="cellIs" dxfId="869" priority="3" operator="lessThan">
      <formula>10.5</formula>
    </cfRule>
    <cfRule type="cellIs" dxfId="868" priority="4" operator="greaterThan">
      <formula>10</formula>
    </cfRule>
  </conditionalFormatting>
  <conditionalFormatting sqref="CR6:CR7">
    <cfRule type="cellIs" dxfId="867" priority="69" operator="lessThan">
      <formula>10.5</formula>
    </cfRule>
    <cfRule type="cellIs" dxfId="866" priority="70" operator="greaterThan">
      <formula>10</formula>
    </cfRule>
  </conditionalFormatting>
  <conditionalFormatting sqref="CR37:CR38">
    <cfRule type="cellIs" dxfId="865" priority="17" operator="lessThan">
      <formula>10.5</formula>
    </cfRule>
    <cfRule type="cellIs" dxfId="864" priority="18" operator="greaterThan">
      <formula>10</formula>
    </cfRule>
  </conditionalFormatting>
  <conditionalFormatting sqref="CR53:CR54">
    <cfRule type="cellIs" dxfId="863" priority="19" operator="lessThan">
      <formula>10.5</formula>
    </cfRule>
    <cfRule type="cellIs" dxfId="862" priority="20" operator="greaterThan">
      <formula>10</formula>
    </cfRule>
  </conditionalFormatting>
  <conditionalFormatting sqref="CR85:CR86">
    <cfRule type="cellIs" dxfId="861" priority="11" operator="lessThan">
      <formula>10.5</formula>
    </cfRule>
    <cfRule type="cellIs" dxfId="860" priority="12" operator="greaterThan">
      <formula>10</formula>
    </cfRule>
  </conditionalFormatting>
  <conditionalFormatting sqref="CR115:CR116">
    <cfRule type="cellIs" dxfId="859" priority="37" operator="lessThan">
      <formula>10.5</formula>
    </cfRule>
    <cfRule type="cellIs" dxfId="858" priority="38" operator="greaterThan">
      <formula>10</formula>
    </cfRule>
  </conditionalFormatting>
  <conditionalFormatting sqref="CR139:CR140">
    <cfRule type="cellIs" dxfId="857" priority="27" operator="lessThan">
      <formula>10.5</formula>
    </cfRule>
    <cfRule type="cellIs" dxfId="856" priority="28" operator="greaterThan">
      <formula>10</formula>
    </cfRule>
  </conditionalFormatting>
  <conditionalFormatting sqref="CR169:CR170">
    <cfRule type="cellIs" dxfId="855" priority="13" operator="lessThan">
      <formula>10.5</formula>
    </cfRule>
    <cfRule type="cellIs" dxfId="854" priority="14" operator="greaterThan">
      <formula>10</formula>
    </cfRule>
  </conditionalFormatting>
  <hyperlinks>
    <hyperlink ref="AW3:AX3" location="Co_2_mercredi_B2" display="Co_2_mercredi_B2" xr:uid="{93528A4E-4F20-42FD-8811-2A2E0F711E88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0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Button 7">
              <controlPr defaultSize="0" print="0" autoFill="0" autoPict="0" macro="[0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Button 10">
              <controlPr defaultSize="0" print="0" autoFill="0" autoPict="0" macro="[0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A032A-449B-460F-ABC1-ED0F169DC374}">
  <sheetPr codeName="Feuil14">
    <pageSetUpPr fitToPage="1"/>
  </sheetPr>
  <dimension ref="A1:DP314"/>
  <sheetViews>
    <sheetView topLeftCell="BH1" zoomScale="60" zoomScaleNormal="60" workbookViewId="0">
      <pane ySplit="5" topLeftCell="A105" activePane="bottomLeft" state="frozenSplit"/>
      <selection activeCell="CP68" sqref="CP68"/>
      <selection pane="bottomLeft" activeCell="CP107" sqref="CP107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67.6640625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bestFit="1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22.33203125" style="208" bestFit="1" customWidth="1"/>
    <col min="48" max="48" width="103.44140625" style="62" customWidth="1"/>
    <col min="49" max="50" width="6.664062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6" width="6.6640625" style="289" customWidth="1" outlineLevel="1"/>
    <col min="97" max="97" width="6.6640625" style="288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664062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20" ht="18" thickBot="1" x14ac:dyDescent="0.35">
      <c r="A1" s="1756" t="s">
        <v>571</v>
      </c>
      <c r="B1" s="1756"/>
      <c r="C1" s="1756"/>
      <c r="D1" s="1756"/>
      <c r="E1" s="1756"/>
      <c r="F1" s="1756"/>
      <c r="G1" s="1756"/>
      <c r="H1" s="1756"/>
      <c r="I1" s="1756"/>
      <c r="J1" s="1756"/>
      <c r="K1" s="1756"/>
      <c r="L1" s="1756"/>
      <c r="M1" s="1756"/>
      <c r="N1" s="1756"/>
      <c r="O1" s="1756"/>
      <c r="P1" s="1756"/>
      <c r="Q1" s="1756"/>
      <c r="R1" s="1756"/>
      <c r="S1" s="1756"/>
      <c r="T1" s="1756"/>
      <c r="U1" s="1756"/>
      <c r="V1" s="1756"/>
      <c r="W1" s="1756"/>
      <c r="X1" s="1756"/>
      <c r="Y1" s="1756"/>
      <c r="Z1" s="1756"/>
      <c r="AA1" s="1756"/>
      <c r="AB1" s="1756"/>
      <c r="AC1" s="1756"/>
      <c r="AD1" s="1756"/>
      <c r="AE1" s="1756"/>
      <c r="AF1" s="1756"/>
      <c r="AG1" s="1756"/>
      <c r="AH1" s="1756"/>
      <c r="AI1" s="1756"/>
      <c r="AJ1" s="1756"/>
      <c r="AK1" s="1756"/>
      <c r="AL1" s="1756"/>
      <c r="AM1" s="1756"/>
      <c r="AN1" s="1756"/>
      <c r="AO1" s="1756"/>
      <c r="AP1" s="1756"/>
      <c r="AQ1" s="1756"/>
      <c r="AR1" s="1756"/>
      <c r="AS1" s="1756"/>
      <c r="AT1" s="1756"/>
      <c r="AU1" s="1756"/>
      <c r="AV1" s="1756"/>
      <c r="AW1" s="1756"/>
      <c r="AX1" s="1756"/>
      <c r="AY1" s="1756"/>
      <c r="AZ1" s="1756"/>
      <c r="BA1" s="1756"/>
      <c r="BB1" s="1756"/>
      <c r="BC1" s="1756"/>
      <c r="BD1" s="1756"/>
      <c r="BE1" s="1756"/>
      <c r="BF1" s="1756"/>
      <c r="BG1" s="1756"/>
      <c r="BH1" s="1756"/>
      <c r="BI1" s="1756"/>
      <c r="BJ1" s="1756"/>
      <c r="BK1" s="1756"/>
      <c r="BL1" s="1756"/>
      <c r="BM1" s="1756"/>
      <c r="BN1" s="1756"/>
      <c r="BO1" s="1756"/>
      <c r="BP1" s="1756"/>
      <c r="BQ1" s="1756"/>
      <c r="BR1" s="1756"/>
      <c r="BS1" s="1756"/>
      <c r="BT1" s="1756"/>
      <c r="BU1" s="1756"/>
      <c r="BV1" s="1756"/>
      <c r="BW1" s="1756"/>
      <c r="BX1" s="1756"/>
      <c r="BY1" s="1756"/>
      <c r="BZ1" s="1756"/>
      <c r="CA1" s="1756"/>
      <c r="CB1" s="1756"/>
      <c r="CC1" s="1756"/>
      <c r="CD1" s="1756"/>
      <c r="CE1" s="1756"/>
      <c r="CF1" s="1756"/>
      <c r="CG1" s="1756"/>
      <c r="CH1" s="1756"/>
      <c r="CI1" s="1756"/>
      <c r="CJ1" s="1756"/>
      <c r="CK1" s="1756"/>
      <c r="CL1" s="1756"/>
      <c r="CM1" s="1756"/>
      <c r="CN1" s="1756"/>
      <c r="CO1" s="1756"/>
      <c r="CP1" s="1756"/>
      <c r="CQ1" s="1756"/>
      <c r="CR1" s="1756"/>
      <c r="CS1" s="1756"/>
      <c r="CT1" s="1756"/>
      <c r="CU1" s="1756"/>
      <c r="CV1" s="1756"/>
      <c r="CW1" s="1756"/>
      <c r="CX1" s="1756"/>
      <c r="CY1" s="1756"/>
      <c r="CZ1" s="1756"/>
      <c r="DA1" s="1756"/>
      <c r="DB1" s="1756"/>
      <c r="DC1" s="1756"/>
      <c r="DD1" s="1756"/>
      <c r="DE1" s="1756"/>
      <c r="DF1" s="1756"/>
      <c r="DG1" s="1756"/>
      <c r="DH1" s="1756"/>
      <c r="DI1" s="1756"/>
      <c r="DJ1" s="1757"/>
      <c r="DK1" s="1"/>
      <c r="DL1" s="2"/>
      <c r="DN1" s="2"/>
    </row>
    <row r="2" spans="1:120" ht="17.399999999999999" customHeight="1" x14ac:dyDescent="0.3">
      <c r="A2" s="4"/>
      <c r="B2" s="1811" t="s">
        <v>2307</v>
      </c>
      <c r="C2" s="5"/>
      <c r="D2" s="6"/>
      <c r="E2" s="6"/>
      <c r="F2" s="7"/>
      <c r="G2" s="7"/>
      <c r="H2" s="7"/>
      <c r="I2" s="7"/>
      <c r="J2" s="1742">
        <f>SUMIFS(L9:L188,K9:K188,"Bio-déchets")</f>
        <v>4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762">
        <f>SUM(U:U)</f>
        <v>56</v>
      </c>
      <c r="W2" s="4"/>
      <c r="X2" s="4"/>
      <c r="Y2" s="1811" t="s">
        <v>2308</v>
      </c>
      <c r="Z2" s="5"/>
      <c r="AA2" s="6"/>
      <c r="AB2" s="6"/>
      <c r="AC2" s="7"/>
      <c r="AD2" s="7"/>
      <c r="AE2" s="7"/>
      <c r="AF2" s="7"/>
      <c r="AG2" s="1742">
        <f>SUMIFS(AI8:AI185,AH8:AH185,"Bio-déchets")</f>
        <v>8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744">
        <f>SUM(AR:AR)</f>
        <v>59</v>
      </c>
      <c r="AT2" s="4"/>
      <c r="AU2" s="4"/>
      <c r="AV2" s="1746" t="s">
        <v>1</v>
      </c>
      <c r="AW2" s="6"/>
      <c r="AX2" s="6"/>
      <c r="AY2" s="5"/>
      <c r="AZ2" s="7"/>
      <c r="BA2" s="7"/>
      <c r="BB2" s="7"/>
      <c r="BC2" s="7"/>
      <c r="BD2" s="1742">
        <f>SUMIFS(BF8:BF104,BE8:BE104,"Bio-déchets")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744">
        <f>SUM(BO:BO)</f>
        <v>81</v>
      </c>
      <c r="BQ2" s="4"/>
      <c r="BR2" s="8"/>
      <c r="BS2" s="1811" t="s">
        <v>2309</v>
      </c>
      <c r="BT2" s="6"/>
      <c r="BU2" s="6"/>
      <c r="BV2" s="5"/>
      <c r="BW2" s="7"/>
      <c r="BX2" s="5"/>
      <c r="BY2" s="7"/>
      <c r="BZ2" s="7"/>
      <c r="CA2" s="1742">
        <f>SUMIFS(CC8:CC102,CB8:CB102,"Bio-déchets")</f>
        <v>4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744">
        <f>SUM(CL:CL)</f>
        <v>64</v>
      </c>
      <c r="CN2" s="4"/>
      <c r="CO2" s="4"/>
      <c r="CP2" s="1746" t="s">
        <v>1</v>
      </c>
      <c r="CQ2" s="6"/>
      <c r="CR2" s="6"/>
      <c r="CS2" s="5"/>
      <c r="CT2" s="7"/>
      <c r="CU2" s="7"/>
      <c r="CV2" s="7"/>
      <c r="CW2" s="7"/>
      <c r="CX2" s="1742">
        <f>SUMIFS(CZ67:CZ99,CY67:CY99,"Bio-déchets")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744">
        <f>SUM(DI:DI)</f>
        <v>35</v>
      </c>
      <c r="DK2" s="1"/>
      <c r="DL2" s="2"/>
      <c r="DN2" s="3"/>
    </row>
    <row r="3" spans="1:120" ht="17.399999999999999" x14ac:dyDescent="0.3">
      <c r="A3" s="4"/>
      <c r="B3" s="1771"/>
      <c r="C3" s="10"/>
      <c r="D3" s="11"/>
      <c r="E3" s="11"/>
      <c r="F3" s="12"/>
      <c r="G3" s="12"/>
      <c r="H3" s="12" t="s">
        <v>3</v>
      </c>
      <c r="I3" s="12"/>
      <c r="J3" s="1743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763">
        <f>SUM(U:U)</f>
        <v>56</v>
      </c>
      <c r="W3" s="4"/>
      <c r="X3" s="4"/>
      <c r="Y3" s="1771"/>
      <c r="Z3" s="10"/>
      <c r="AA3" s="11"/>
      <c r="AB3" s="11"/>
      <c r="AC3" s="12"/>
      <c r="AD3" s="12"/>
      <c r="AE3" s="12" t="s">
        <v>3</v>
      </c>
      <c r="AF3" s="12"/>
      <c r="AG3" s="1743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745">
        <f>SUM(AR:AR)</f>
        <v>59</v>
      </c>
      <c r="AT3" s="4"/>
      <c r="AU3" s="4"/>
      <c r="AV3" s="1747"/>
      <c r="AW3" s="11"/>
      <c r="AX3" s="11"/>
      <c r="AY3" s="10"/>
      <c r="AZ3" s="12"/>
      <c r="BA3" s="12"/>
      <c r="BB3" s="12" t="s">
        <v>3</v>
      </c>
      <c r="BC3" s="12"/>
      <c r="BD3" s="1743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745">
        <f>SUM(BO:BO)</f>
        <v>81</v>
      </c>
      <c r="BQ3" s="4"/>
      <c r="BR3" s="8"/>
      <c r="BS3" s="1771"/>
      <c r="BT3" s="11"/>
      <c r="BU3" s="11"/>
      <c r="BV3" s="10"/>
      <c r="BW3" s="12"/>
      <c r="BX3" s="10"/>
      <c r="BY3" s="12" t="s">
        <v>3</v>
      </c>
      <c r="BZ3" s="12"/>
      <c r="CA3" s="1743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745">
        <f>SUM(CL:CL)</f>
        <v>64</v>
      </c>
      <c r="CN3" s="4"/>
      <c r="CO3" s="4"/>
      <c r="CP3" s="1747"/>
      <c r="CQ3" s="11"/>
      <c r="CR3" s="11"/>
      <c r="CS3" s="10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745">
        <f>SUM(DI:DI)</f>
        <v>35</v>
      </c>
      <c r="DK3" s="1"/>
      <c r="DL3" s="2"/>
      <c r="DN3" s="3"/>
    </row>
    <row r="4" spans="1:120" ht="27" customHeight="1" thickBot="1" x14ac:dyDescent="0.35">
      <c r="A4" s="4"/>
      <c r="B4" s="1772"/>
      <c r="C4" s="13"/>
      <c r="D4" s="14"/>
      <c r="E4" s="14"/>
      <c r="F4" s="15"/>
      <c r="G4" s="15"/>
      <c r="H4" s="15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794">
        <f>SUM(U:U)</f>
        <v>56</v>
      </c>
      <c r="W4" s="4"/>
      <c r="X4" s="4"/>
      <c r="Y4" s="1772"/>
      <c r="Z4" s="13"/>
      <c r="AA4" s="14"/>
      <c r="AB4" s="14"/>
      <c r="AC4" s="15"/>
      <c r="AD4" s="15"/>
      <c r="AE4" s="15"/>
      <c r="AF4" s="15"/>
      <c r="AG4" s="1761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790">
        <f>SUM(AR:AR)</f>
        <v>59</v>
      </c>
      <c r="AT4" s="4"/>
      <c r="AU4" s="4"/>
      <c r="AV4" s="1748"/>
      <c r="AW4" s="14"/>
      <c r="AX4" s="14"/>
      <c r="AY4" s="13"/>
      <c r="AZ4" s="15"/>
      <c r="BA4" s="15"/>
      <c r="BB4" s="15"/>
      <c r="BC4" s="15"/>
      <c r="BD4" s="1761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790">
        <f>SUM(BO:BO)</f>
        <v>81</v>
      </c>
      <c r="BQ4" s="4"/>
      <c r="BR4" s="8"/>
      <c r="BS4" s="1772"/>
      <c r="BT4" s="14"/>
      <c r="BU4" s="14"/>
      <c r="BV4" s="13"/>
      <c r="BW4" s="15"/>
      <c r="BX4" s="13"/>
      <c r="BY4" s="15"/>
      <c r="BZ4" s="15"/>
      <c r="CA4" s="1761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790">
        <f>SUM(CL:CL)</f>
        <v>64</v>
      </c>
      <c r="CN4" s="4"/>
      <c r="CO4" s="4"/>
      <c r="CP4" s="1748"/>
      <c r="CQ4" s="14"/>
      <c r="CR4" s="14"/>
      <c r="CS4" s="13"/>
      <c r="CT4" s="15"/>
      <c r="CU4" s="15"/>
      <c r="CV4" s="15"/>
      <c r="CW4" s="15"/>
      <c r="CX4" s="1761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790">
        <f>SUM(DI:DI)</f>
        <v>35</v>
      </c>
      <c r="DK4" s="1"/>
      <c r="DL4" s="2"/>
      <c r="DN4" s="3"/>
    </row>
    <row r="5" spans="1:120" s="36" customFormat="1" ht="87" x14ac:dyDescent="0.3">
      <c r="A5" s="603" t="s">
        <v>4</v>
      </c>
      <c r="B5" s="1024" t="s">
        <v>2310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2311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1024" t="s">
        <v>2312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1024" t="s">
        <v>2313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35" t="s">
        <v>2314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 x14ac:dyDescent="0.3">
      <c r="A6" s="38" t="s">
        <v>27</v>
      </c>
      <c r="B6" s="39" t="s">
        <v>38</v>
      </c>
      <c r="C6" s="535" t="s">
        <v>29</v>
      </c>
      <c r="D6" s="41">
        <f t="shared" ref="D6:D7" si="0">0.5*(L6+M6+N6)+O6+Q6+2*(R6+S6)</f>
        <v>2.5</v>
      </c>
      <c r="E6" s="536">
        <f t="shared" ref="E6:E7" si="1">L6*0.5+M6*0.5+N6*0.5+O6+P6+Q6+2*(R6+S6+T6)</f>
        <v>4.5</v>
      </c>
      <c r="F6" s="43"/>
      <c r="G6" s="43"/>
      <c r="H6" s="43"/>
      <c r="I6" s="43"/>
      <c r="J6" s="43"/>
      <c r="K6" s="43"/>
      <c r="L6" s="44">
        <f>SUMIFS(L9:L33,C9:C33,C6)</f>
        <v>1</v>
      </c>
      <c r="M6" s="44">
        <f>SUMIFS(M9:M33,C9:C33,C6)</f>
        <v>0</v>
      </c>
      <c r="N6" s="44">
        <f>SUMIFS(N9:N33,C9:C33,C6)</f>
        <v>0</v>
      </c>
      <c r="O6" s="44">
        <f>SUMIFS(O9:O33,C9:C33,C6)</f>
        <v>0</v>
      </c>
      <c r="P6" s="44">
        <f>SUMIFS(P9:P33,C9:C33,C6)</f>
        <v>0</v>
      </c>
      <c r="Q6" s="44">
        <f>SUMIFS(Q9:Q33,C9:C33,C6)</f>
        <v>0</v>
      </c>
      <c r="R6" s="44">
        <f>SUMIFS(R9:R33,C9:C33,C6)</f>
        <v>0</v>
      </c>
      <c r="S6" s="44">
        <f>SUMIFS(S9:S33,C9:C33,C6)</f>
        <v>1</v>
      </c>
      <c r="T6" s="44">
        <f>SUMIFS(T9:T33,C9:C33,C6)</f>
        <v>1</v>
      </c>
      <c r="U6" s="45"/>
      <c r="V6" s="46">
        <f>SUM(U9:U33)</f>
        <v>6</v>
      </c>
      <c r="W6" s="78"/>
      <c r="X6" s="38" t="s">
        <v>145</v>
      </c>
      <c r="Y6" s="39" t="s">
        <v>580</v>
      </c>
      <c r="Z6" s="40" t="s">
        <v>29</v>
      </c>
      <c r="AA6" s="41">
        <f t="shared" ref="AA6:AA20" si="2">0.5*(AI6+AJ6+AK6)+AL6+AN6+2*(AO6+AP6)</f>
        <v>10.5</v>
      </c>
      <c r="AB6" s="536">
        <f t="shared" ref="AB6:AB20" si="3">AI6*0.5+AJ6*0.5+AK6*0.5+AL6+AM6+AN6+2*(AO6+AP6+AQ6)</f>
        <v>15.5</v>
      </c>
      <c r="AC6" s="43"/>
      <c r="AD6" s="39"/>
      <c r="AE6" s="43"/>
      <c r="AF6" s="43"/>
      <c r="AG6" s="43"/>
      <c r="AH6" s="43"/>
      <c r="AI6" s="44">
        <f>SUMIFS(AI8:AI34,Z8:Z34,Z6)</f>
        <v>0</v>
      </c>
      <c r="AJ6" s="44">
        <f>SUMIFS(AJ8:AJ34,Z8:Z34,Z6)</f>
        <v>0</v>
      </c>
      <c r="AK6" s="44">
        <f>SUMIFS(AK8:AK34,Z8:Z34,Z6)</f>
        <v>1</v>
      </c>
      <c r="AL6" s="44">
        <f>SUMIFS(AL8:AL34,Z8:Z34,Z6)</f>
        <v>2</v>
      </c>
      <c r="AM6" s="44">
        <f>SUMIFS(AM8:AM34,Z8:Z34,Z6)</f>
        <v>1</v>
      </c>
      <c r="AN6" s="44">
        <f>SUMIFS(AN8:AN34,Z8:Z34,Z6)</f>
        <v>2</v>
      </c>
      <c r="AO6" s="44">
        <f>SUMIFS(AO8:AO34,Z8:Z34,Z6)</f>
        <v>3</v>
      </c>
      <c r="AP6" s="44">
        <f>SUMIFS(AP8:AP34,Z8:Z34,Z6)</f>
        <v>0</v>
      </c>
      <c r="AQ6" s="44">
        <f>SUMIFS(AQ8:AQ34,Z8:Z34,Z6)</f>
        <v>2</v>
      </c>
      <c r="AR6" s="45"/>
      <c r="AS6" s="46">
        <f>SUM(AR8:AR33)</f>
        <v>14</v>
      </c>
      <c r="AT6" s="59"/>
      <c r="AU6" s="38" t="s">
        <v>30</v>
      </c>
      <c r="AV6" s="39" t="s">
        <v>2315</v>
      </c>
      <c r="AW6" s="937" t="s">
        <v>29</v>
      </c>
      <c r="AX6" s="503">
        <f t="shared" ref="AX6:AX21" si="4">0.5*(BF6+BG6+BH6)+BI6+BK6+2*(BL6+BM6)</f>
        <v>10</v>
      </c>
      <c r="AY6" s="536">
        <f t="shared" ref="AY6:AY21" si="5">BF6*0.5+BG6*0.5+BH6*0.5+BI6+BJ6+BK6+2*(BL6+BM6+BN6)</f>
        <v>24</v>
      </c>
      <c r="AZ6" s="43"/>
      <c r="BA6" s="39"/>
      <c r="BB6" s="43"/>
      <c r="BC6" s="43"/>
      <c r="BD6" s="43"/>
      <c r="BE6" s="43"/>
      <c r="BF6" s="44">
        <f>SUMIFS(BF8:BF33,AW8:AW33,AW6)</f>
        <v>2</v>
      </c>
      <c r="BG6" s="44">
        <f>SUMIFS(BG8:BG33,AW8:AW33,AW6)</f>
        <v>2</v>
      </c>
      <c r="BH6" s="44">
        <f>SUMIFS(BH8:BH33,AW8:AW33,AW6)</f>
        <v>0</v>
      </c>
      <c r="BI6" s="44">
        <f>SUMIFS(BI8:BI33,AW8:AW33,AW6)</f>
        <v>3</v>
      </c>
      <c r="BJ6" s="44">
        <f>SUMIFS(BJ8:BJ33,AW8:AW33,AW6)</f>
        <v>0</v>
      </c>
      <c r="BK6" s="44">
        <f>SUMIFS(BK8:BK33,AW8:AW33,AW6)</f>
        <v>3</v>
      </c>
      <c r="BL6" s="44">
        <f>SUMIFS(BL8:BL33,AW8:AW33,AW6)</f>
        <v>1</v>
      </c>
      <c r="BM6" s="44">
        <f>SUMIFS(BM8:BM33,AW8:AW33,AW6)</f>
        <v>0</v>
      </c>
      <c r="BN6" s="44">
        <f>SUMIFS(BN8:BN33,AW8:AW33,AW6)</f>
        <v>7</v>
      </c>
      <c r="BO6" s="45"/>
      <c r="BP6" s="46">
        <f>SUM(BO8:BO33)</f>
        <v>16</v>
      </c>
      <c r="BQ6" s="61"/>
      <c r="BR6" s="38" t="s">
        <v>143</v>
      </c>
      <c r="BS6" s="39" t="s">
        <v>350</v>
      </c>
      <c r="BT6" s="1398" t="s">
        <v>29</v>
      </c>
      <c r="BU6" s="41">
        <f>0.5*(CC6+CD6+CE6)+CF6+CH6+2*(CI6+CJ6)</f>
        <v>5.5</v>
      </c>
      <c r="BV6" s="536">
        <f>CC6*0.5+CD6*0.5+CE6*0.5+CF6+CG6+CH6+2*(CI6+CJ6+CK6)</f>
        <v>6.5</v>
      </c>
      <c r="BW6" s="43"/>
      <c r="BX6" s="39"/>
      <c r="BY6" s="43"/>
      <c r="BZ6" s="43"/>
      <c r="CA6" s="43"/>
      <c r="CB6" s="43"/>
      <c r="CC6" s="44">
        <f>SUMIFS(CZ37:CZ53,CQ37:CQ53,BT6)</f>
        <v>0</v>
      </c>
      <c r="CD6" s="44">
        <f>SUMIFS(DA37:DA53,CQ37:CQ53,BT6)</f>
        <v>2</v>
      </c>
      <c r="CE6" s="44">
        <f>SUMIFS(DB37:DB53,CQ37:CQ53,BT6)</f>
        <v>1</v>
      </c>
      <c r="CF6" s="44">
        <f>SUMIFS(DC37:DC53,CQ37:CQ53,BT6)</f>
        <v>1</v>
      </c>
      <c r="CG6" s="44">
        <f>SUMIFS(DD37:DD53,CQ37:CQ53,BT6)</f>
        <v>1</v>
      </c>
      <c r="CH6" s="44">
        <f>SUMIFS(DE37:DE53,CQ37:CQ53,BT6)</f>
        <v>3</v>
      </c>
      <c r="CI6" s="44">
        <f>SUMIFS(DF37:DF53,CQ37:CQ53,BT6)</f>
        <v>0</v>
      </c>
      <c r="CJ6" s="44">
        <f>SUMIFS(DG37:DG53,CQ37:CQ53,BT6)</f>
        <v>0</v>
      </c>
      <c r="CK6" s="44">
        <f>SUMIFS(DH37:DH53,CQ37:CQ53,BT6)</f>
        <v>0</v>
      </c>
      <c r="CL6" s="45"/>
      <c r="CM6" s="46">
        <f>SUM(CL8:CL17)</f>
        <v>13</v>
      </c>
      <c r="CN6" s="57"/>
      <c r="CO6" s="38" t="s">
        <v>2316</v>
      </c>
      <c r="CP6" s="43"/>
      <c r="CQ6" s="40" t="s">
        <v>29</v>
      </c>
      <c r="CR6" s="41">
        <f>0.5*(CZ6+DA6+DB6)+DC6+DE6+2*(DF6+DG6)</f>
        <v>12</v>
      </c>
      <c r="CS6" s="536">
        <f>CZ6*0.5+DA6*0.5+DB6*0.5+DC6+DD6+DE6+2*(DF6+DG6+DH6)</f>
        <v>18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0</v>
      </c>
      <c r="DD6" s="44">
        <f>SUMIFS(DD8:DD33,CQ8:CQ33,CQ6)</f>
        <v>0</v>
      </c>
      <c r="DE6" s="44">
        <f>SUMIFS(DE8:DE33,CQ8:CQ33,CQ6)</f>
        <v>0</v>
      </c>
      <c r="DF6" s="44">
        <f>SUMIFS(DF8:DF33,CQ8:CQ33,CQ6)</f>
        <v>6</v>
      </c>
      <c r="DG6" s="44">
        <f>SUMIFS(DG8:DG33,CQ8:CQ33,CQ6)</f>
        <v>0</v>
      </c>
      <c r="DH6" s="44">
        <f>SUMIFS(DH8:DH33,CQ8:CQ33,CQ6)</f>
        <v>3</v>
      </c>
      <c r="DI6" s="45"/>
      <c r="DJ6" s="46">
        <f>SUM(DI8:DI33)</f>
        <v>1</v>
      </c>
      <c r="DK6" s="3"/>
      <c r="DM6" s="58"/>
      <c r="DN6" s="3"/>
    </row>
    <row r="7" spans="1:120" s="62" customFormat="1" ht="33.6" thickBot="1" x14ac:dyDescent="0.35">
      <c r="A7" s="38" t="s">
        <v>35</v>
      </c>
      <c r="B7" s="39"/>
      <c r="C7" s="535" t="s">
        <v>36</v>
      </c>
      <c r="D7" s="41">
        <f t="shared" si="0"/>
        <v>15</v>
      </c>
      <c r="E7" s="536">
        <f t="shared" si="1"/>
        <v>15</v>
      </c>
      <c r="F7" s="39"/>
      <c r="G7" s="39"/>
      <c r="H7" s="39"/>
      <c r="I7" s="39"/>
      <c r="J7" s="39"/>
      <c r="K7" s="39"/>
      <c r="L7" s="44">
        <f>SUMIFS(L9:L33,C9:C33,C7)</f>
        <v>2</v>
      </c>
      <c r="M7" s="44">
        <f>SUMIFS(M9:M33,C9:C33,C7)</f>
        <v>0</v>
      </c>
      <c r="N7" s="44">
        <f>SUMIFS(N9:N33,C9:C33,C7)</f>
        <v>0</v>
      </c>
      <c r="O7" s="44">
        <f>SUMIFS(O9:O33,C9:C33,C7)</f>
        <v>6</v>
      </c>
      <c r="P7" s="44">
        <f>SUMIFS(P9:P33,C9:C33,C7)</f>
        <v>0</v>
      </c>
      <c r="Q7" s="44">
        <f>SUMIFS(Q9:Q33,C9:C33,C7)</f>
        <v>0</v>
      </c>
      <c r="R7" s="44">
        <f>SUMIFS(R9:R33,C9:C33,C7)</f>
        <v>4</v>
      </c>
      <c r="S7" s="44">
        <f>SUMIFS(S9:S33,C9:C33,C7)</f>
        <v>0</v>
      </c>
      <c r="T7" s="44">
        <f>SUMIFS(T9:T33,C9:C33,C7)</f>
        <v>0</v>
      </c>
      <c r="U7" s="45"/>
      <c r="V7" s="46"/>
      <c r="W7" s="78"/>
      <c r="X7" s="38" t="s">
        <v>153</v>
      </c>
      <c r="Y7" s="39"/>
      <c r="Z7" s="40" t="s">
        <v>36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SUMIFS(AI8:AI34,Z8:Z34,Z7)</f>
        <v>0</v>
      </c>
      <c r="AJ7" s="44">
        <f>SUMIFS(AJ8:AJ34,Z8:Z34,Z7)</f>
        <v>0</v>
      </c>
      <c r="AK7" s="44">
        <f>SUMIFS(AK8:AK34,Z8:Z34,Z7)</f>
        <v>0</v>
      </c>
      <c r="AL7" s="44">
        <f>SUMIFS(AL8:AL34,Z8:Z34,Z7)</f>
        <v>0</v>
      </c>
      <c r="AM7" s="44">
        <f>SUMIFS(AM8:AM34,Z8:Z34,Z7)</f>
        <v>0</v>
      </c>
      <c r="AN7" s="44">
        <f>SUMIFS(AN8:AN34,Z8:Z34,Z7)</f>
        <v>0</v>
      </c>
      <c r="AO7" s="44">
        <f>SUMIFS(AO8:AO34,Z8:Z34,Z7)</f>
        <v>0</v>
      </c>
      <c r="AP7" s="44">
        <f>SUMIFS(AP8:AP34,Z8:Z34,Z7)</f>
        <v>0</v>
      </c>
      <c r="AQ7" s="44">
        <f>SUMIFS(AQ8:AQ34,Z8:Z34,Z7)</f>
        <v>0</v>
      </c>
      <c r="AR7" s="45"/>
      <c r="AS7" s="46"/>
      <c r="AT7" s="87"/>
      <c r="AU7" s="38" t="s">
        <v>37</v>
      </c>
      <c r="AV7" s="39"/>
      <c r="AW7" s="937" t="s">
        <v>36</v>
      </c>
      <c r="AX7" s="503">
        <f t="shared" si="4"/>
        <v>0</v>
      </c>
      <c r="AY7" s="536">
        <f t="shared" si="5"/>
        <v>0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0</v>
      </c>
      <c r="BJ7" s="44">
        <f>SUMIFS(BJ8:BJ33,AW8:AW33,AW7)</f>
        <v>0</v>
      </c>
      <c r="BK7" s="44">
        <f>SUMIFS(BK8:BK33,AW8:AW33,AW7)</f>
        <v>0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0</v>
      </c>
      <c r="BO7" s="45"/>
      <c r="BP7" s="46"/>
      <c r="BQ7" s="87"/>
      <c r="BR7" s="38" t="s">
        <v>152</v>
      </c>
      <c r="BS7" s="39"/>
      <c r="BT7" s="1398" t="s">
        <v>36</v>
      </c>
      <c r="BU7" s="41">
        <f>0.5*(CC7+CD7+CE7)+CF7+CH7+2*(CI7+CJ7)</f>
        <v>12.5</v>
      </c>
      <c r="BV7" s="536">
        <f>CC7*0.5+CD7*0.5+CE7*0.5+CF7+CG7+CH7+2*(CI7+CJ7+CK7)</f>
        <v>15.5</v>
      </c>
      <c r="BW7" s="39"/>
      <c r="BX7" s="39"/>
      <c r="BY7" s="39"/>
      <c r="BZ7" s="39"/>
      <c r="CA7" s="39"/>
      <c r="CB7" s="39"/>
      <c r="CC7" s="44">
        <f>SUMIFS(CZ37:CZ53,CQ37:CQ53,BT7)</f>
        <v>1</v>
      </c>
      <c r="CD7" s="44">
        <f>SUMIFS(DA37:DA53,CQ37:CQ53,BT7)</f>
        <v>1</v>
      </c>
      <c r="CE7" s="44">
        <f>SUMIFS(DB37:DB53,CQ37:CQ53,BT7)</f>
        <v>1</v>
      </c>
      <c r="CF7" s="44">
        <f>SUMIFS(DC37:DC53,CQ37:CQ53,BT7)</f>
        <v>8</v>
      </c>
      <c r="CG7" s="44">
        <f>SUMIFS(DD37:DD53,CQ37:CQ53,BT7)</f>
        <v>1</v>
      </c>
      <c r="CH7" s="44">
        <f>SUMIFS(DE37:DE53,CQ37:CQ53,BT7)</f>
        <v>1</v>
      </c>
      <c r="CI7" s="44">
        <f>SUMIFS(DF37:DF53,CQ37:CQ53,BT7)</f>
        <v>1</v>
      </c>
      <c r="CJ7" s="44">
        <f>SUMIFS(DG37:DG53,CQ37:CQ53,BT7)</f>
        <v>0</v>
      </c>
      <c r="CK7" s="44">
        <f>SUMIFS(DH37:DH53,CQ37:CQ53,BT7)</f>
        <v>1</v>
      </c>
      <c r="CL7" s="45"/>
      <c r="CM7" s="46"/>
      <c r="CO7" s="38" t="s">
        <v>345</v>
      </c>
      <c r="CP7" s="39"/>
      <c r="CQ7" s="40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SUMIFS(CZ8:CZ33,CQ8:CQ33,CQ7)</f>
        <v>0</v>
      </c>
      <c r="DA7" s="44">
        <f>SUMIFS(DA8:DA33,CQ8:CQ33,CQ7)</f>
        <v>0</v>
      </c>
      <c r="DB7" s="44">
        <f>SUMIFS(DB8:DB33,CQ8:CQ33,CQ7)</f>
        <v>0</v>
      </c>
      <c r="DC7" s="44">
        <f>SUMIFS(DC8:DC33,CQ8:CQ33,CQ7)</f>
        <v>0</v>
      </c>
      <c r="DD7" s="44">
        <f>SUMIFS(DD8:DD33,CQ8:CQ33,CQ7)</f>
        <v>0</v>
      </c>
      <c r="DE7" s="44">
        <f>SUMIFS(DE8:DE33,CQ8:CQ33,CQ7)</f>
        <v>0</v>
      </c>
      <c r="DF7" s="44">
        <f>SUMIFS(DF8:DF33,CQ8:CQ33,CQ7)</f>
        <v>0</v>
      </c>
      <c r="DG7" s="44">
        <f>SUMIFS(DG8:DG33,CQ8:CQ33,CQ7)</f>
        <v>0</v>
      </c>
      <c r="DH7" s="44">
        <f>SUMIFS(DH8:DH33,CQ8:CQ33,CQ7)</f>
        <v>0</v>
      </c>
      <c r="DI7" s="45"/>
      <c r="DJ7" s="46"/>
    </row>
    <row r="8" spans="1:120" ht="186.6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96">
        <v>7</v>
      </c>
      <c r="V8" s="95"/>
      <c r="W8" s="26"/>
      <c r="X8" s="231" t="s">
        <v>160</v>
      </c>
      <c r="Y8" s="114" t="s">
        <v>1870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63</v>
      </c>
      <c r="AE8" s="1332" t="s">
        <v>2317</v>
      </c>
      <c r="AF8" s="233" t="s">
        <v>42</v>
      </c>
      <c r="AG8" s="73"/>
      <c r="AH8" s="23" t="s">
        <v>1678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96">
        <v>1</v>
      </c>
      <c r="AS8" s="99"/>
      <c r="AT8" s="36"/>
      <c r="AU8" s="615" t="s">
        <v>583</v>
      </c>
      <c r="AV8" s="616" t="s">
        <v>2318</v>
      </c>
      <c r="AW8" s="68" t="s">
        <v>29</v>
      </c>
      <c r="AX8" s="69">
        <f t="shared" si="4"/>
        <v>1</v>
      </c>
      <c r="AY8" s="69">
        <f t="shared" si="5"/>
        <v>3</v>
      </c>
      <c r="AZ8" s="617"/>
      <c r="BA8" s="212" t="s">
        <v>45</v>
      </c>
      <c r="BB8" s="618"/>
      <c r="BC8" s="72" t="s">
        <v>42</v>
      </c>
      <c r="BD8" s="334"/>
      <c r="BE8" s="205" t="s">
        <v>1846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96">
        <v>1</v>
      </c>
      <c r="BP8" s="95"/>
      <c r="BQ8" s="26"/>
      <c r="BR8" s="1399" t="s">
        <v>164</v>
      </c>
      <c r="BS8" s="587" t="s">
        <v>585</v>
      </c>
      <c r="BT8" s="68" t="s">
        <v>29</v>
      </c>
      <c r="BU8" s="69">
        <f t="shared" ref="BU8:BU17" si="6">0.5*(CC8+CD8+CE8)+CF8+CH8+2*(CI8+CJ8)</f>
        <v>2</v>
      </c>
      <c r="BV8" s="69">
        <f t="shared" ref="BV8:BV17" si="7">CC8*0.5+CD8*0.5+CE8*0.5+CF8+CG8+CH8+2*(CI8+CJ8+CK8)</f>
        <v>2</v>
      </c>
      <c r="BW8" s="225"/>
      <c r="BX8" s="225" t="s">
        <v>45</v>
      </c>
      <c r="BY8" s="225"/>
      <c r="BZ8" s="225"/>
      <c r="CA8" s="131"/>
      <c r="CB8" s="23" t="s">
        <v>57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224">
        <v>1</v>
      </c>
      <c r="CM8" s="107"/>
      <c r="CN8" s="26"/>
      <c r="CO8" s="284" t="s">
        <v>222</v>
      </c>
      <c r="CP8" s="710" t="s">
        <v>747</v>
      </c>
      <c r="CQ8" s="381" t="s">
        <v>29</v>
      </c>
      <c r="CR8" s="170">
        <f>0.5*(CZ8+DA8+DB8)+DC8+DE8+2*(DF8+DG8)</f>
        <v>12</v>
      </c>
      <c r="CS8" s="170">
        <f>CZ8*0.5+DA8*0.5+DB8*0.5+DC8+DD8+DE8+2*(DF8+DG8+DH8)</f>
        <v>18</v>
      </c>
      <c r="CT8" s="577"/>
      <c r="CU8" s="577" t="s">
        <v>748</v>
      </c>
      <c r="CV8" s="577"/>
      <c r="CW8" s="225"/>
      <c r="CX8" s="705"/>
      <c r="CY8" s="705" t="s">
        <v>749</v>
      </c>
      <c r="CZ8" s="711"/>
      <c r="DA8" s="711"/>
      <c r="DB8" s="711"/>
      <c r="DC8" s="711"/>
      <c r="DD8" s="711"/>
      <c r="DE8" s="711"/>
      <c r="DF8" s="712">
        <v>6</v>
      </c>
      <c r="DG8" s="713"/>
      <c r="DH8" s="86">
        <v>3</v>
      </c>
      <c r="DI8" s="228">
        <v>1</v>
      </c>
      <c r="DJ8" s="1440" t="s">
        <v>2319</v>
      </c>
      <c r="DK8" s="3"/>
    </row>
    <row r="9" spans="1:120" ht="300.60000000000002" customHeight="1" outlineLevel="1" thickTop="1" thickBot="1" x14ac:dyDescent="0.35">
      <c r="A9" s="509" t="s">
        <v>38</v>
      </c>
      <c r="B9" s="387" t="s">
        <v>1304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96">
        <v>1</v>
      </c>
      <c r="V9" s="95"/>
      <c r="W9" s="26"/>
      <c r="X9" s="231" t="s">
        <v>580</v>
      </c>
      <c r="Y9" s="187" t="s">
        <v>1875</v>
      </c>
      <c r="Z9" s="68" t="s">
        <v>29</v>
      </c>
      <c r="AA9" s="69">
        <f t="shared" si="2"/>
        <v>0</v>
      </c>
      <c r="AB9" s="69">
        <f t="shared" si="3"/>
        <v>0</v>
      </c>
      <c r="AC9" s="73"/>
      <c r="AD9" s="22" t="s">
        <v>45</v>
      </c>
      <c r="AE9" s="22"/>
      <c r="AF9" s="70"/>
      <c r="AG9" s="110" t="s">
        <v>590</v>
      </c>
      <c r="AH9" s="22" t="s">
        <v>204</v>
      </c>
      <c r="AI9" s="302"/>
      <c r="AJ9" s="302"/>
      <c r="AK9" s="302"/>
      <c r="AL9" s="302"/>
      <c r="AM9" s="302"/>
      <c r="AN9" s="302"/>
      <c r="AO9" s="302"/>
      <c r="AP9" s="302"/>
      <c r="AQ9" s="302"/>
      <c r="AR9" s="96">
        <v>1</v>
      </c>
      <c r="AS9" s="95"/>
      <c r="AT9" s="36"/>
      <c r="AU9" s="615" t="s">
        <v>583</v>
      </c>
      <c r="AV9" s="623" t="s">
        <v>2320</v>
      </c>
      <c r="AW9" s="68" t="s">
        <v>29</v>
      </c>
      <c r="AX9" s="69">
        <f t="shared" si="4"/>
        <v>0</v>
      </c>
      <c r="AY9" s="69">
        <f t="shared" si="5"/>
        <v>8</v>
      </c>
      <c r="AZ9" s="103"/>
      <c r="BA9" s="624" t="s">
        <v>45</v>
      </c>
      <c r="BB9" s="103"/>
      <c r="BC9" s="72" t="s">
        <v>42</v>
      </c>
      <c r="BD9" s="73"/>
      <c r="BE9" s="23" t="s">
        <v>2321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96">
        <v>1</v>
      </c>
      <c r="BP9" s="95"/>
      <c r="BQ9" s="26"/>
      <c r="BR9" s="235" t="s">
        <v>164</v>
      </c>
      <c r="BS9" s="177" t="s">
        <v>593</v>
      </c>
      <c r="BT9" s="68" t="s">
        <v>29</v>
      </c>
      <c r="BU9" s="69">
        <f t="shared" si="6"/>
        <v>0</v>
      </c>
      <c r="BV9" s="69">
        <f t="shared" si="7"/>
        <v>0</v>
      </c>
      <c r="BW9" s="225"/>
      <c r="BX9" s="225" t="s">
        <v>45</v>
      </c>
      <c r="BY9" s="131"/>
      <c r="BZ9" s="225"/>
      <c r="CA9" s="131"/>
      <c r="CB9" s="23" t="s">
        <v>57</v>
      </c>
      <c r="CC9" s="314"/>
      <c r="CD9" s="314"/>
      <c r="CE9" s="314"/>
      <c r="CF9" s="314"/>
      <c r="CG9" s="314"/>
      <c r="CH9" s="314"/>
      <c r="CI9" s="314"/>
      <c r="CJ9" s="314"/>
      <c r="CK9" s="630"/>
      <c r="CL9" s="224">
        <v>1</v>
      </c>
      <c r="CM9" s="107"/>
      <c r="CN9" s="36"/>
      <c r="CO9" s="1947" t="s">
        <v>2322</v>
      </c>
      <c r="CP9" s="1948"/>
      <c r="CQ9" s="1948"/>
      <c r="CR9" s="1948"/>
      <c r="CS9" s="1948"/>
      <c r="CT9" s="1948"/>
      <c r="CU9" s="1948"/>
      <c r="CV9" s="1948"/>
      <c r="CW9" s="1948"/>
      <c r="CX9" s="1948"/>
      <c r="CY9" s="1948"/>
      <c r="CZ9" s="1948"/>
      <c r="DA9" s="1948"/>
      <c r="DB9" s="1948"/>
      <c r="DC9" s="1948"/>
      <c r="DD9" s="1948"/>
      <c r="DE9" s="1948"/>
      <c r="DF9" s="1948"/>
      <c r="DG9" s="1948"/>
      <c r="DH9" s="1948"/>
      <c r="DI9" s="1948"/>
      <c r="DJ9" s="1949"/>
      <c r="DK9" s="3"/>
    </row>
    <row r="10" spans="1:120" ht="325.95" customHeight="1" outlineLevel="1" thickTop="1" thickBot="1" x14ac:dyDescent="0.35">
      <c r="A10" s="509" t="s">
        <v>38</v>
      </c>
      <c r="B10" s="510" t="s">
        <v>1874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96">
        <v>1</v>
      </c>
      <c r="V10" s="95"/>
      <c r="W10" s="62"/>
      <c r="X10" s="231" t="s">
        <v>580</v>
      </c>
      <c r="Y10" s="130" t="s">
        <v>1880</v>
      </c>
      <c r="Z10" s="68" t="s">
        <v>29</v>
      </c>
      <c r="AA10" s="69">
        <f t="shared" si="2"/>
        <v>0</v>
      </c>
      <c r="AB10" s="69">
        <f t="shared" si="3"/>
        <v>0</v>
      </c>
      <c r="AC10" s="131"/>
      <c r="AD10" s="22" t="s">
        <v>45</v>
      </c>
      <c r="AE10" s="367"/>
      <c r="AF10" s="131"/>
      <c r="AG10" s="131"/>
      <c r="AH10" s="173" t="s">
        <v>57</v>
      </c>
      <c r="AI10" s="314"/>
      <c r="AJ10" s="314"/>
      <c r="AK10" s="314"/>
      <c r="AL10" s="314"/>
      <c r="AM10" s="314"/>
      <c r="AN10" s="314"/>
      <c r="AO10" s="314"/>
      <c r="AP10" s="314"/>
      <c r="AQ10" s="314"/>
      <c r="AR10" s="96">
        <v>1</v>
      </c>
      <c r="AS10" s="95"/>
      <c r="AT10" s="36"/>
      <c r="AU10" s="615" t="s">
        <v>583</v>
      </c>
      <c r="AV10" s="117" t="s">
        <v>2323</v>
      </c>
      <c r="AW10" s="68" t="s">
        <v>29</v>
      </c>
      <c r="AX10" s="69">
        <f t="shared" si="4"/>
        <v>0</v>
      </c>
      <c r="AY10" s="69">
        <f t="shared" si="5"/>
        <v>0</v>
      </c>
      <c r="AZ10" s="82"/>
      <c r="BA10" s="22" t="s">
        <v>45</v>
      </c>
      <c r="BB10" s="104"/>
      <c r="BC10" s="70"/>
      <c r="BD10" s="173"/>
      <c r="BE10" s="173" t="s">
        <v>57</v>
      </c>
      <c r="BF10" s="160"/>
      <c r="BG10" s="160"/>
      <c r="BH10" s="160"/>
      <c r="BI10" s="160"/>
      <c r="BJ10" s="160"/>
      <c r="BK10" s="160"/>
      <c r="BL10" s="160"/>
      <c r="BM10" s="160"/>
      <c r="BN10" s="160"/>
      <c r="BO10" s="96">
        <v>1</v>
      </c>
      <c r="BP10" s="95"/>
      <c r="BQ10" s="36"/>
      <c r="BR10" s="235" t="s">
        <v>164</v>
      </c>
      <c r="BS10" s="177" t="s">
        <v>599</v>
      </c>
      <c r="BT10" s="68" t="s">
        <v>29</v>
      </c>
      <c r="BU10" s="69">
        <f t="shared" si="6"/>
        <v>1</v>
      </c>
      <c r="BV10" s="69">
        <f t="shared" si="7"/>
        <v>3</v>
      </c>
      <c r="BX10" s="124" t="s">
        <v>77</v>
      </c>
      <c r="BY10" s="939" t="s">
        <v>50</v>
      </c>
      <c r="BZ10" s="225"/>
      <c r="CA10" s="131"/>
      <c r="CB10" s="23" t="s">
        <v>600</v>
      </c>
      <c r="CC10" s="314"/>
      <c r="CD10" s="314"/>
      <c r="CE10" s="314"/>
      <c r="CF10" s="314"/>
      <c r="CG10" s="314"/>
      <c r="CH10" s="128">
        <v>1</v>
      </c>
      <c r="CI10" s="314"/>
      <c r="CJ10" s="634"/>
      <c r="CK10" s="254">
        <v>1</v>
      </c>
      <c r="CL10" s="1201">
        <v>1</v>
      </c>
      <c r="CM10" s="107"/>
      <c r="CN10" s="8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 s="108"/>
    </row>
    <row r="11" spans="1:120" ht="347.4" customHeight="1" outlineLevel="1" thickTop="1" thickBot="1" x14ac:dyDescent="0.45">
      <c r="A11" s="97" t="s">
        <v>52</v>
      </c>
      <c r="B11" s="114" t="s">
        <v>2324</v>
      </c>
      <c r="C11" s="102" t="s">
        <v>36</v>
      </c>
      <c r="D11" s="102">
        <f t="shared" ref="D11" si="8">0.5*(L11+M11+N11)+O11+Q11+2*(R11+S11)</f>
        <v>15</v>
      </c>
      <c r="E11" s="102">
        <f t="shared" ref="E11" si="9">L11*0.5+M11*0.5+N11*0.5+O11+P11+Q11+2*(R11+S11+T11)</f>
        <v>15</v>
      </c>
      <c r="F11" s="1931" t="s">
        <v>2288</v>
      </c>
      <c r="G11" s="1932"/>
      <c r="H11" s="1932"/>
      <c r="I11" s="1932"/>
      <c r="J11" s="1932"/>
      <c r="K11" s="1933"/>
      <c r="L11" s="252">
        <v>2</v>
      </c>
      <c r="M11" s="301"/>
      <c r="N11" s="144"/>
      <c r="O11" s="252">
        <v>6</v>
      </c>
      <c r="P11" s="144"/>
      <c r="Q11" s="1358"/>
      <c r="R11" s="252">
        <v>4</v>
      </c>
      <c r="S11" s="155"/>
      <c r="T11" s="155"/>
      <c r="U11" s="495">
        <v>2</v>
      </c>
      <c r="V11" s="77"/>
      <c r="W11" s="62"/>
      <c r="X11" s="231" t="s">
        <v>580</v>
      </c>
      <c r="Y11" s="116" t="s">
        <v>603</v>
      </c>
      <c r="Z11" s="68" t="s">
        <v>29</v>
      </c>
      <c r="AA11" s="69">
        <f t="shared" si="2"/>
        <v>0</v>
      </c>
      <c r="AB11" s="69">
        <f t="shared" si="3"/>
        <v>0</v>
      </c>
      <c r="AC11" s="73"/>
      <c r="AD11" s="124" t="s">
        <v>77</v>
      </c>
      <c r="AE11" s="125" t="s">
        <v>50</v>
      </c>
      <c r="AF11" s="74"/>
      <c r="AG11" s="82"/>
      <c r="AH11" s="23" t="s">
        <v>57</v>
      </c>
      <c r="AI11" s="159"/>
      <c r="AJ11" s="159"/>
      <c r="AK11" s="159"/>
      <c r="AL11" s="159"/>
      <c r="AM11" s="159"/>
      <c r="AN11" s="159"/>
      <c r="AO11" s="159"/>
      <c r="AP11" s="159"/>
      <c r="AQ11" s="159"/>
      <c r="AR11" s="96">
        <v>1</v>
      </c>
      <c r="AS11" s="95"/>
      <c r="AT11" s="36"/>
      <c r="AU11" s="615" t="s">
        <v>583</v>
      </c>
      <c r="AV11" s="631" t="s">
        <v>2325</v>
      </c>
      <c r="AW11" s="68" t="s">
        <v>29</v>
      </c>
      <c r="AX11" s="69">
        <f t="shared" si="4"/>
        <v>1</v>
      </c>
      <c r="AY11" s="69">
        <f t="shared" si="5"/>
        <v>1</v>
      </c>
      <c r="AZ11" s="632"/>
      <c r="BA11" s="197" t="s">
        <v>45</v>
      </c>
      <c r="BB11" s="325"/>
      <c r="BC11" s="325"/>
      <c r="BD11" s="633"/>
      <c r="BE11" s="238" t="s">
        <v>361</v>
      </c>
      <c r="BF11" s="419"/>
      <c r="BG11" s="85">
        <v>2</v>
      </c>
      <c r="BH11" s="419"/>
      <c r="BI11" s="419"/>
      <c r="BJ11" s="419"/>
      <c r="BK11" s="419"/>
      <c r="BL11" s="419"/>
      <c r="BM11" s="419"/>
      <c r="BN11" s="419"/>
      <c r="BO11" s="96">
        <v>1</v>
      </c>
      <c r="BP11" s="95"/>
      <c r="BQ11" s="36"/>
      <c r="BR11" s="235" t="s">
        <v>164</v>
      </c>
      <c r="BS11" s="177" t="s">
        <v>606</v>
      </c>
      <c r="BT11" s="68" t="s">
        <v>29</v>
      </c>
      <c r="BU11" s="69">
        <f t="shared" si="6"/>
        <v>0</v>
      </c>
      <c r="BV11" s="69">
        <f t="shared" si="7"/>
        <v>0</v>
      </c>
      <c r="BW11" s="225"/>
      <c r="BX11" s="22" t="s">
        <v>45</v>
      </c>
      <c r="BY11" s="74"/>
      <c r="BZ11" s="72" t="s">
        <v>42</v>
      </c>
      <c r="CA11" s="99"/>
      <c r="CB11" s="23" t="s">
        <v>57</v>
      </c>
      <c r="CC11" s="159"/>
      <c r="CD11" s="159"/>
      <c r="CE11" s="159"/>
      <c r="CF11" s="159"/>
      <c r="CG11" s="159"/>
      <c r="CH11" s="159"/>
      <c r="CI11" s="159"/>
      <c r="CJ11" s="159"/>
      <c r="CK11" s="474"/>
      <c r="CL11" s="224">
        <v>4</v>
      </c>
      <c r="CM11" s="107"/>
      <c r="CN11" s="136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 s="108"/>
    </row>
    <row r="12" spans="1:120" ht="388.2" customHeight="1" outlineLevel="1" thickTop="1" thickBot="1" x14ac:dyDescent="0.35">
      <c r="A12" s="1777" t="s">
        <v>2151</v>
      </c>
      <c r="B12" s="1777"/>
      <c r="C12" s="1777"/>
      <c r="D12" s="1777"/>
      <c r="E12" s="1777"/>
      <c r="F12" s="1777"/>
      <c r="G12" s="1777"/>
      <c r="H12" s="1777"/>
      <c r="I12" s="1777"/>
      <c r="J12" s="1777"/>
      <c r="K12" s="1777"/>
      <c r="L12" s="1777"/>
      <c r="M12" s="1777"/>
      <c r="N12" s="1777"/>
      <c r="O12" s="1777"/>
      <c r="P12" s="1777"/>
      <c r="Q12" s="1777"/>
      <c r="R12" s="1777"/>
      <c r="S12" s="1777"/>
      <c r="T12" s="1777"/>
      <c r="U12" s="1777"/>
      <c r="V12" s="1777"/>
      <c r="W12" s="62"/>
      <c r="X12" s="231" t="s">
        <v>580</v>
      </c>
      <c r="Y12" s="116" t="s">
        <v>1882</v>
      </c>
      <c r="Z12" s="68" t="s">
        <v>29</v>
      </c>
      <c r="AA12" s="69">
        <f t="shared" si="2"/>
        <v>1</v>
      </c>
      <c r="AB12" s="69">
        <f t="shared" si="3"/>
        <v>2</v>
      </c>
      <c r="AC12" s="171"/>
      <c r="AD12" s="22" t="s">
        <v>45</v>
      </c>
      <c r="AE12" s="103"/>
      <c r="AF12" s="72" t="s">
        <v>42</v>
      </c>
      <c r="AG12" s="82"/>
      <c r="AH12" s="173" t="s">
        <v>1846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96">
        <v>1</v>
      </c>
      <c r="AS12" s="95"/>
      <c r="AT12" s="36"/>
      <c r="AU12" s="615" t="s">
        <v>583</v>
      </c>
      <c r="AV12" s="117" t="s">
        <v>2326</v>
      </c>
      <c r="AW12" s="68" t="s">
        <v>29</v>
      </c>
      <c r="AX12" s="69">
        <f t="shared" si="4"/>
        <v>1</v>
      </c>
      <c r="AY12" s="69">
        <f t="shared" si="5"/>
        <v>1</v>
      </c>
      <c r="AZ12" s="637"/>
      <c r="BA12" s="22" t="s">
        <v>68</v>
      </c>
      <c r="BB12" s="22"/>
      <c r="BC12" s="72" t="s">
        <v>42</v>
      </c>
      <c r="BD12" s="27"/>
      <c r="BE12" s="22" t="s">
        <v>91</v>
      </c>
      <c r="BF12" s="169"/>
      <c r="BG12" s="169"/>
      <c r="BH12" s="169"/>
      <c r="BI12" s="169"/>
      <c r="BJ12" s="169"/>
      <c r="BK12" s="84">
        <v>1</v>
      </c>
      <c r="BL12" s="169"/>
      <c r="BM12" s="169"/>
      <c r="BN12" s="155"/>
      <c r="BO12" s="96">
        <v>1</v>
      </c>
      <c r="BP12" s="95"/>
      <c r="BQ12" s="36"/>
      <c r="BR12" s="235" t="s">
        <v>164</v>
      </c>
      <c r="BS12" s="587" t="s">
        <v>612</v>
      </c>
      <c r="BT12" s="68" t="s">
        <v>29</v>
      </c>
      <c r="BU12" s="69">
        <f t="shared" si="6"/>
        <v>8.5</v>
      </c>
      <c r="BV12" s="69">
        <f t="shared" si="7"/>
        <v>8.5</v>
      </c>
      <c r="BW12" s="131"/>
      <c r="BX12" s="225" t="s">
        <v>68</v>
      </c>
      <c r="BY12" s="225"/>
      <c r="BZ12" s="72" t="s">
        <v>42</v>
      </c>
      <c r="CA12" s="110" t="s">
        <v>13</v>
      </c>
      <c r="CB12" s="640" t="s">
        <v>613</v>
      </c>
      <c r="CC12" s="368"/>
      <c r="CD12" s="368"/>
      <c r="CE12" s="641">
        <v>1</v>
      </c>
      <c r="CF12" s="368"/>
      <c r="CG12" s="368"/>
      <c r="CH12" s="641">
        <v>8</v>
      </c>
      <c r="CI12" s="368"/>
      <c r="CJ12" s="368"/>
      <c r="CK12" s="368"/>
      <c r="CL12" s="396">
        <v>1</v>
      </c>
      <c r="CM12" s="431"/>
      <c r="CN12" s="157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 s="108"/>
    </row>
    <row r="13" spans="1:120" ht="226.2" customHeight="1" outlineLevel="1" thickTop="1" thickBot="1" x14ac:dyDescent="0.45">
      <c r="A13" s="284" t="s">
        <v>222</v>
      </c>
      <c r="B13" s="114" t="s">
        <v>1969</v>
      </c>
      <c r="C13" s="68" t="s">
        <v>93</v>
      </c>
      <c r="D13" s="69">
        <f>0.5*(L13+M13+N13)+O13+Q13+2*(R13+S13)</f>
        <v>12</v>
      </c>
      <c r="E13" s="69">
        <f>L13*0.5+M13*0.5+N13*0.5+O13+P13+Q13+2*(R13+S13+T13)</f>
        <v>18</v>
      </c>
      <c r="F13" s="116"/>
      <c r="G13" s="22" t="s">
        <v>224</v>
      </c>
      <c r="H13" s="245"/>
      <c r="I13" s="72" t="s">
        <v>42</v>
      </c>
      <c r="J13" s="173"/>
      <c r="K13" s="173" t="s">
        <v>1402</v>
      </c>
      <c r="L13" s="266"/>
      <c r="M13" s="266"/>
      <c r="N13" s="266"/>
      <c r="O13" s="266"/>
      <c r="P13" s="266"/>
      <c r="Q13" s="266"/>
      <c r="R13" s="252">
        <v>6</v>
      </c>
      <c r="S13" s="266"/>
      <c r="T13" s="254">
        <v>3</v>
      </c>
      <c r="U13" s="96">
        <v>1</v>
      </c>
      <c r="V13" s="95"/>
      <c r="W13" s="62"/>
      <c r="X13" s="231" t="s">
        <v>580</v>
      </c>
      <c r="Y13" s="130" t="s">
        <v>1885</v>
      </c>
      <c r="Z13" s="68" t="s">
        <v>29</v>
      </c>
      <c r="AA13" s="69">
        <f t="shared" si="2"/>
        <v>1</v>
      </c>
      <c r="AB13" s="69">
        <f t="shared" si="3"/>
        <v>1</v>
      </c>
      <c r="AC13" s="74"/>
      <c r="AD13" s="225" t="s">
        <v>45</v>
      </c>
      <c r="AE13" s="74"/>
      <c r="AF13" s="74"/>
      <c r="AG13" s="74"/>
      <c r="AH13" s="131" t="s">
        <v>1886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96">
        <v>1</v>
      </c>
      <c r="AS13" s="95"/>
      <c r="AT13" s="36"/>
      <c r="AU13" s="615" t="s">
        <v>583</v>
      </c>
      <c r="AV13" s="391" t="s">
        <v>2327</v>
      </c>
      <c r="AW13" s="68" t="s">
        <v>29</v>
      </c>
      <c r="AX13" s="69">
        <f t="shared" si="4"/>
        <v>1</v>
      </c>
      <c r="AY13" s="69">
        <f t="shared" si="5"/>
        <v>1</v>
      </c>
      <c r="AZ13" s="334"/>
      <c r="BA13" s="212" t="s">
        <v>45</v>
      </c>
      <c r="BB13" s="638"/>
      <c r="BC13" s="72" t="s">
        <v>42</v>
      </c>
      <c r="BD13" s="638"/>
      <c r="BE13" s="638" t="s">
        <v>57</v>
      </c>
      <c r="BF13" s="619"/>
      <c r="BG13" s="619"/>
      <c r="BH13" s="619"/>
      <c r="BI13" s="476"/>
      <c r="BJ13" s="619"/>
      <c r="BK13" s="85">
        <v>1</v>
      </c>
      <c r="BL13" s="619"/>
      <c r="BM13" s="169"/>
      <c r="BN13" s="619"/>
      <c r="BO13" s="96">
        <v>1</v>
      </c>
      <c r="BP13" s="95"/>
      <c r="BQ13" s="36"/>
      <c r="BR13" s="235" t="s">
        <v>164</v>
      </c>
      <c r="BS13" s="587" t="s">
        <v>617</v>
      </c>
      <c r="BT13" s="68" t="s">
        <v>29</v>
      </c>
      <c r="BU13" s="69">
        <f t="shared" si="6"/>
        <v>0</v>
      </c>
      <c r="BV13" s="69">
        <f t="shared" si="7"/>
        <v>0</v>
      </c>
      <c r="BW13" s="268"/>
      <c r="BX13" s="393" t="s">
        <v>68</v>
      </c>
      <c r="BY13" s="246"/>
      <c r="BZ13" s="393"/>
      <c r="CA13" s="393"/>
      <c r="CB13" s="268" t="s">
        <v>618</v>
      </c>
      <c r="CC13" s="368"/>
      <c r="CD13" s="368"/>
      <c r="CE13" s="368"/>
      <c r="CF13" s="368"/>
      <c r="CG13" s="368"/>
      <c r="CH13" s="368"/>
      <c r="CI13" s="368"/>
      <c r="CJ13" s="368"/>
      <c r="CK13" s="368"/>
      <c r="CL13" s="224">
        <v>1</v>
      </c>
      <c r="CM13" s="28"/>
      <c r="CN13" s="8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 s="108"/>
    </row>
    <row r="14" spans="1:120" ht="165.6" customHeight="1" outlineLevel="1" thickTop="1" x14ac:dyDescent="0.4">
      <c r="A14" s="284" t="s">
        <v>222</v>
      </c>
      <c r="B14" s="80" t="s">
        <v>1971</v>
      </c>
      <c r="C14" s="102" t="s">
        <v>311</v>
      </c>
      <c r="D14" s="69">
        <f>0.5*(L14+M14+N14)+O14+Q14+2*(R14+S14)</f>
        <v>4</v>
      </c>
      <c r="E14" s="69">
        <f>L14*0.5+M14*0.5+N14*0.5+O14+P14+Q14+2*(R14+S14+T14)</f>
        <v>4</v>
      </c>
      <c r="F14" s="116"/>
      <c r="G14" s="22" t="s">
        <v>68</v>
      </c>
      <c r="H14" s="118"/>
      <c r="I14" s="72" t="s">
        <v>42</v>
      </c>
      <c r="J14" s="173"/>
      <c r="K14" s="173" t="s">
        <v>780</v>
      </c>
      <c r="L14" s="155"/>
      <c r="M14" s="155"/>
      <c r="N14" s="155"/>
      <c r="O14" s="155"/>
      <c r="P14" s="155"/>
      <c r="Q14" s="155"/>
      <c r="R14" s="84">
        <v>2</v>
      </c>
      <c r="S14" s="155"/>
      <c r="T14" s="155"/>
      <c r="U14" s="96">
        <v>1</v>
      </c>
      <c r="V14" s="95"/>
      <c r="W14" s="108"/>
      <c r="X14" s="231" t="s">
        <v>580</v>
      </c>
      <c r="Y14" s="130" t="s">
        <v>2328</v>
      </c>
      <c r="Z14" s="68" t="s">
        <v>29</v>
      </c>
      <c r="AA14" s="69">
        <f t="shared" si="2"/>
        <v>0</v>
      </c>
      <c r="AB14" s="69">
        <f t="shared" si="3"/>
        <v>0</v>
      </c>
      <c r="AC14" s="74"/>
      <c r="AD14" s="124" t="s">
        <v>77</v>
      </c>
      <c r="AE14" s="125" t="s">
        <v>50</v>
      </c>
      <c r="AF14" s="74"/>
      <c r="AG14" s="73"/>
      <c r="AH14" s="23" t="s">
        <v>2329</v>
      </c>
      <c r="AI14" s="159"/>
      <c r="AJ14" s="159"/>
      <c r="AK14" s="159"/>
      <c r="AL14" s="159"/>
      <c r="AM14" s="159"/>
      <c r="AN14" s="159"/>
      <c r="AO14" s="159"/>
      <c r="AP14" s="159"/>
      <c r="AQ14" s="159"/>
      <c r="AR14" s="96">
        <v>1</v>
      </c>
      <c r="AS14" s="95"/>
      <c r="AT14" s="36"/>
      <c r="AU14" s="615" t="s">
        <v>583</v>
      </c>
      <c r="AV14" s="945" t="s">
        <v>2330</v>
      </c>
      <c r="AW14" s="68" t="s">
        <v>29</v>
      </c>
      <c r="AX14" s="69">
        <f t="shared" si="4"/>
        <v>0</v>
      </c>
      <c r="AY14" s="69">
        <f t="shared" si="5"/>
        <v>0</v>
      </c>
      <c r="AZ14" s="325"/>
      <c r="BA14" s="22" t="s">
        <v>68</v>
      </c>
      <c r="BB14" s="325"/>
      <c r="BC14" s="119" t="s">
        <v>42</v>
      </c>
      <c r="BD14" s="325"/>
      <c r="BE14" s="238" t="s">
        <v>1767</v>
      </c>
      <c r="BF14" s="419"/>
      <c r="BG14" s="419"/>
      <c r="BH14" s="419"/>
      <c r="BI14" s="419"/>
      <c r="BJ14" s="419"/>
      <c r="BK14" s="419"/>
      <c r="BL14" s="419"/>
      <c r="BM14" s="419"/>
      <c r="BN14" s="419"/>
      <c r="BO14" s="96">
        <v>1</v>
      </c>
      <c r="BP14" s="95"/>
      <c r="BQ14" s="36"/>
      <c r="BR14" s="235" t="s">
        <v>164</v>
      </c>
      <c r="BS14" s="177" t="s">
        <v>622</v>
      </c>
      <c r="BT14" s="68" t="s">
        <v>29</v>
      </c>
      <c r="BU14" s="69">
        <f t="shared" si="6"/>
        <v>1</v>
      </c>
      <c r="BV14" s="69">
        <f t="shared" si="7"/>
        <v>1</v>
      </c>
      <c r="BW14" s="225"/>
      <c r="BX14" s="225" t="s">
        <v>68</v>
      </c>
      <c r="BZ14" s="72" t="s">
        <v>42</v>
      </c>
      <c r="CA14" s="110" t="s">
        <v>13</v>
      </c>
      <c r="CB14" s="643" t="s">
        <v>623</v>
      </c>
      <c r="CC14" s="314"/>
      <c r="CD14" s="314"/>
      <c r="CE14" s="314"/>
      <c r="CF14" s="314"/>
      <c r="CG14" s="314"/>
      <c r="CH14" s="252">
        <v>1</v>
      </c>
      <c r="CI14" s="314"/>
      <c r="CJ14" s="314"/>
      <c r="CK14" s="314"/>
      <c r="CL14" s="224">
        <v>1</v>
      </c>
      <c r="CM14" s="107"/>
      <c r="CN14" s="26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 s="108"/>
    </row>
    <row r="15" spans="1:120" ht="177" customHeight="1" outlineLevel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 s="108"/>
      <c r="X15" s="231" t="s">
        <v>580</v>
      </c>
      <c r="Y15" s="138" t="s">
        <v>1888</v>
      </c>
      <c r="Z15" s="68" t="s">
        <v>29</v>
      </c>
      <c r="AA15" s="69">
        <f t="shared" si="2"/>
        <v>0</v>
      </c>
      <c r="AB15" s="69">
        <f t="shared" si="3"/>
        <v>0</v>
      </c>
      <c r="AC15" s="198"/>
      <c r="AD15" s="22" t="s">
        <v>45</v>
      </c>
      <c r="AE15" s="172"/>
      <c r="AF15" s="74"/>
      <c r="AG15" s="82"/>
      <c r="AH15" s="23" t="s">
        <v>57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96">
        <v>1</v>
      </c>
      <c r="AS15" s="95"/>
      <c r="AT15" s="36"/>
      <c r="AU15" s="615" t="s">
        <v>583</v>
      </c>
      <c r="AV15" s="116" t="s">
        <v>2331</v>
      </c>
      <c r="AW15" s="68" t="s">
        <v>29</v>
      </c>
      <c r="AX15" s="69">
        <f t="shared" si="4"/>
        <v>0</v>
      </c>
      <c r="AY15" s="69">
        <f t="shared" si="5"/>
        <v>0</v>
      </c>
      <c r="AZ15" s="82"/>
      <c r="BA15" s="22" t="s">
        <v>68</v>
      </c>
      <c r="BB15" s="172"/>
      <c r="BC15" s="74"/>
      <c r="BD15" s="173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96">
        <v>1</v>
      </c>
      <c r="BP15" s="95"/>
      <c r="BQ15" s="26"/>
      <c r="BR15" s="235" t="s">
        <v>164</v>
      </c>
      <c r="BS15" s="177" t="s">
        <v>627</v>
      </c>
      <c r="BT15" s="68" t="s">
        <v>29</v>
      </c>
      <c r="BU15" s="69">
        <f t="shared" si="6"/>
        <v>0</v>
      </c>
      <c r="BV15" s="69">
        <f t="shared" si="7"/>
        <v>0</v>
      </c>
      <c r="BW15" s="225"/>
      <c r="BX15" s="225" t="s">
        <v>68</v>
      </c>
      <c r="BY15" s="131"/>
      <c r="BZ15" s="225"/>
      <c r="CA15" s="131"/>
      <c r="CB15" s="2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224">
        <v>1</v>
      </c>
      <c r="CM15" s="107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20" ht="139.19999999999999" outlineLevel="1" x14ac:dyDescent="0.25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31" t="s">
        <v>580</v>
      </c>
      <c r="Y16" s="116" t="s">
        <v>2332</v>
      </c>
      <c r="Z16" s="68" t="s">
        <v>29</v>
      </c>
      <c r="AA16" s="69">
        <f t="shared" si="2"/>
        <v>0.5</v>
      </c>
      <c r="AB16" s="69">
        <f t="shared" si="3"/>
        <v>0.5</v>
      </c>
      <c r="AC16" s="82"/>
      <c r="AD16" s="124" t="s">
        <v>77</v>
      </c>
      <c r="AE16" s="125" t="s">
        <v>50</v>
      </c>
      <c r="AF16" s="103"/>
      <c r="AG16" s="82"/>
      <c r="AH16" s="23" t="s">
        <v>57</v>
      </c>
      <c r="AI16" s="160"/>
      <c r="AJ16" s="160"/>
      <c r="AK16" s="240">
        <v>1</v>
      </c>
      <c r="AL16" s="160"/>
      <c r="AM16" s="160"/>
      <c r="AN16" s="160"/>
      <c r="AO16" s="160"/>
      <c r="AP16" s="160"/>
      <c r="AQ16" s="155"/>
      <c r="AR16" s="96">
        <v>1</v>
      </c>
      <c r="AS16" s="95"/>
      <c r="AT16" s="2"/>
      <c r="AU16" s="615" t="s">
        <v>583</v>
      </c>
      <c r="AV16" s="117" t="s">
        <v>2333</v>
      </c>
      <c r="AW16" s="68" t="s">
        <v>29</v>
      </c>
      <c r="AX16" s="69">
        <f t="shared" si="4"/>
        <v>2</v>
      </c>
      <c r="AY16" s="69">
        <f t="shared" si="5"/>
        <v>2</v>
      </c>
      <c r="AZ16" s="22"/>
      <c r="BA16" s="22" t="s">
        <v>45</v>
      </c>
      <c r="BB16" s="104"/>
      <c r="BC16" s="104"/>
      <c r="BD16" s="172"/>
      <c r="BE16" s="23" t="s">
        <v>57</v>
      </c>
      <c r="BF16" s="155"/>
      <c r="BG16" s="155"/>
      <c r="BH16" s="155"/>
      <c r="BI16" s="155"/>
      <c r="BJ16" s="155"/>
      <c r="BK16" s="155"/>
      <c r="BL16" s="84">
        <v>1</v>
      </c>
      <c r="BM16" s="155"/>
      <c r="BN16" s="155"/>
      <c r="BO16" s="96">
        <v>1</v>
      </c>
      <c r="BP16" s="95"/>
      <c r="BQ16" s="36"/>
      <c r="BR16" s="235" t="s">
        <v>164</v>
      </c>
      <c r="BS16" s="177" t="s">
        <v>358</v>
      </c>
      <c r="BT16" s="68" t="s">
        <v>29</v>
      </c>
      <c r="BU16" s="69">
        <f t="shared" si="6"/>
        <v>0</v>
      </c>
      <c r="BV16" s="69">
        <f t="shared" si="7"/>
        <v>0</v>
      </c>
      <c r="BW16" s="225"/>
      <c r="BX16" s="225" t="s">
        <v>68</v>
      </c>
      <c r="BY16" s="131"/>
      <c r="BZ16" s="225"/>
      <c r="CA16" s="131"/>
      <c r="CB16" s="131" t="s">
        <v>359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224">
        <v>1</v>
      </c>
      <c r="CM16" s="190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164.4" customHeight="1" outlineLevel="1" x14ac:dyDescent="0.25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31" t="s">
        <v>580</v>
      </c>
      <c r="Y17" s="116" t="s">
        <v>2334</v>
      </c>
      <c r="Z17" s="68" t="s">
        <v>29</v>
      </c>
      <c r="AA17" s="69">
        <f t="shared" si="2"/>
        <v>0</v>
      </c>
      <c r="AB17" s="69">
        <f t="shared" si="3"/>
        <v>0</v>
      </c>
      <c r="AC17" s="103"/>
      <c r="AD17" s="124" t="s">
        <v>77</v>
      </c>
      <c r="AE17" s="125" t="s">
        <v>50</v>
      </c>
      <c r="AF17" s="74"/>
      <c r="AG17" s="82"/>
      <c r="AH17" s="23" t="s">
        <v>57</v>
      </c>
      <c r="AI17" s="160"/>
      <c r="AJ17" s="160"/>
      <c r="AK17" s="160"/>
      <c r="AL17" s="160"/>
      <c r="AM17" s="160"/>
      <c r="AN17" s="160"/>
      <c r="AO17" s="160"/>
      <c r="AP17" s="160"/>
      <c r="AQ17" s="155"/>
      <c r="AR17" s="96">
        <v>1</v>
      </c>
      <c r="AS17" s="95"/>
      <c r="AT17" s="26"/>
      <c r="AU17" s="615" t="s">
        <v>583</v>
      </c>
      <c r="AV17" s="211" t="s">
        <v>2335</v>
      </c>
      <c r="AW17" s="68" t="s">
        <v>29</v>
      </c>
      <c r="AX17" s="69">
        <f t="shared" si="4"/>
        <v>1</v>
      </c>
      <c r="AY17" s="69">
        <f t="shared" si="5"/>
        <v>1</v>
      </c>
      <c r="AZ17" s="644"/>
      <c r="BA17" s="644" t="s">
        <v>45</v>
      </c>
      <c r="BB17" s="644"/>
      <c r="BC17" s="644"/>
      <c r="BD17" s="638"/>
      <c r="BE17" s="638" t="s">
        <v>2336</v>
      </c>
      <c r="BF17" s="85">
        <v>2</v>
      </c>
      <c r="BG17" s="318"/>
      <c r="BH17" s="461"/>
      <c r="BI17" s="461"/>
      <c r="BJ17" s="461"/>
      <c r="BK17" s="461"/>
      <c r="BL17" s="461"/>
      <c r="BM17" s="461"/>
      <c r="BN17" s="461"/>
      <c r="BO17" s="96">
        <v>1</v>
      </c>
      <c r="BP17" s="95"/>
      <c r="BQ17" s="36"/>
      <c r="BR17" s="1240" t="s">
        <v>1403</v>
      </c>
      <c r="BS17" s="990" t="s">
        <v>2337</v>
      </c>
      <c r="BT17" s="551" t="s">
        <v>29</v>
      </c>
      <c r="BU17" s="552">
        <f t="shared" si="6"/>
        <v>2</v>
      </c>
      <c r="BV17" s="552">
        <f t="shared" si="7"/>
        <v>2</v>
      </c>
      <c r="BW17" s="1951" t="s">
        <v>2338</v>
      </c>
      <c r="BX17" s="1952"/>
      <c r="BY17" s="1952"/>
      <c r="BZ17" s="1952"/>
      <c r="CA17" s="1952"/>
      <c r="CB17" s="1953"/>
      <c r="CC17" s="992"/>
      <c r="CD17" s="992"/>
      <c r="CE17" s="992"/>
      <c r="CF17" s="992"/>
      <c r="CG17" s="992"/>
      <c r="CH17" s="992"/>
      <c r="CI17" s="252">
        <v>1</v>
      </c>
      <c r="CJ17" s="992"/>
      <c r="CK17" s="992"/>
      <c r="CL17" s="988">
        <v>1</v>
      </c>
      <c r="CM17" s="585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75.2" customHeight="1" outlineLevel="1" x14ac:dyDescent="0.25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31" t="s">
        <v>580</v>
      </c>
      <c r="Y18" s="116" t="s">
        <v>1890</v>
      </c>
      <c r="Z18" s="102" t="s">
        <v>29</v>
      </c>
      <c r="AA18" s="69">
        <f t="shared" si="2"/>
        <v>1</v>
      </c>
      <c r="AB18" s="69">
        <f t="shared" si="3"/>
        <v>1</v>
      </c>
      <c r="AC18" s="103"/>
      <c r="AD18" s="22" t="s">
        <v>45</v>
      </c>
      <c r="AE18" s="103"/>
      <c r="AF18" s="103"/>
      <c r="AG18" s="110" t="s">
        <v>13</v>
      </c>
      <c r="AH18" s="23" t="s">
        <v>204</v>
      </c>
      <c r="AI18" s="160"/>
      <c r="AJ18" s="160"/>
      <c r="AK18" s="160"/>
      <c r="AL18" s="160"/>
      <c r="AM18" s="160"/>
      <c r="AN18" s="84">
        <v>1</v>
      </c>
      <c r="AO18" s="160"/>
      <c r="AP18" s="160"/>
      <c r="AQ18" s="160"/>
      <c r="AR18" s="96">
        <v>1</v>
      </c>
      <c r="AS18" s="95"/>
      <c r="AT18" s="26"/>
      <c r="AU18" s="615" t="s">
        <v>583</v>
      </c>
      <c r="AV18" s="117" t="s">
        <v>2339</v>
      </c>
      <c r="AW18" s="68" t="s">
        <v>29</v>
      </c>
      <c r="AX18" s="69">
        <f t="shared" si="4"/>
        <v>0</v>
      </c>
      <c r="AY18" s="69">
        <f t="shared" si="5"/>
        <v>0</v>
      </c>
      <c r="AZ18" s="82"/>
      <c r="BA18" s="22" t="s">
        <v>45</v>
      </c>
      <c r="BB18" s="145"/>
      <c r="BC18" s="74"/>
      <c r="BD18" s="173"/>
      <c r="BE18" s="23" t="s">
        <v>57</v>
      </c>
      <c r="BF18" s="160"/>
      <c r="BG18" s="160"/>
      <c r="BH18" s="160"/>
      <c r="BI18" s="160"/>
      <c r="BJ18" s="160"/>
      <c r="BK18" s="160"/>
      <c r="BL18" s="160"/>
      <c r="BM18" s="160"/>
      <c r="BN18" s="155"/>
      <c r="BO18" s="96">
        <v>1</v>
      </c>
      <c r="BP18" s="95"/>
      <c r="BQ18" s="36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 x14ac:dyDescent="0.25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31" t="s">
        <v>580</v>
      </c>
      <c r="Y19" s="116" t="s">
        <v>2340</v>
      </c>
      <c r="Z19" s="68" t="s">
        <v>29</v>
      </c>
      <c r="AA19" s="69">
        <f t="shared" si="2"/>
        <v>1</v>
      </c>
      <c r="AB19" s="69">
        <f t="shared" si="3"/>
        <v>1</v>
      </c>
      <c r="AC19" s="1374" t="s">
        <v>2341</v>
      </c>
      <c r="AD19" s="124" t="s">
        <v>73</v>
      </c>
      <c r="AE19" s="125" t="s">
        <v>50</v>
      </c>
      <c r="AF19" s="82"/>
      <c r="AG19" s="110" t="s">
        <v>13</v>
      </c>
      <c r="AH19" s="23" t="s">
        <v>204</v>
      </c>
      <c r="AI19" s="83"/>
      <c r="AJ19" s="83"/>
      <c r="AK19" s="83"/>
      <c r="AL19" s="83"/>
      <c r="AM19" s="83"/>
      <c r="AN19" s="84">
        <v>1</v>
      </c>
      <c r="AO19" s="83"/>
      <c r="AP19" s="83"/>
      <c r="AQ19" s="302"/>
      <c r="AR19" s="96">
        <v>1</v>
      </c>
      <c r="AS19" s="95"/>
      <c r="AT19" s="26"/>
      <c r="AU19" s="615" t="s">
        <v>583</v>
      </c>
      <c r="AV19" s="130" t="s">
        <v>2342</v>
      </c>
      <c r="AW19" s="68" t="s">
        <v>29</v>
      </c>
      <c r="AX19" s="69">
        <f t="shared" si="4"/>
        <v>0</v>
      </c>
      <c r="AY19" s="69">
        <f t="shared" si="5"/>
        <v>0</v>
      </c>
      <c r="AZ19" s="131"/>
      <c r="BA19" s="22" t="s">
        <v>45</v>
      </c>
      <c r="BB19" s="367"/>
      <c r="BC19" s="131"/>
      <c r="BD19" s="131"/>
      <c r="BE19" s="23" t="s">
        <v>57</v>
      </c>
      <c r="BF19" s="314"/>
      <c r="BG19" s="314"/>
      <c r="BH19" s="314"/>
      <c r="BI19" s="314"/>
      <c r="BJ19" s="314"/>
      <c r="BK19" s="314"/>
      <c r="BL19" s="314"/>
      <c r="BM19" s="314"/>
      <c r="BN19" s="314"/>
      <c r="BO19" s="96">
        <v>1</v>
      </c>
      <c r="BP19" s="95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 thickBot="1" x14ac:dyDescent="0.45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79" t="s">
        <v>43</v>
      </c>
      <c r="Y20" s="117" t="s">
        <v>103</v>
      </c>
      <c r="Z20" s="81" t="s">
        <v>29</v>
      </c>
      <c r="AA20" s="69">
        <f t="shared" si="2"/>
        <v>0</v>
      </c>
      <c r="AB20" s="69">
        <f t="shared" si="3"/>
        <v>0</v>
      </c>
      <c r="AC20" s="158"/>
      <c r="AD20" s="124" t="s">
        <v>77</v>
      </c>
      <c r="AE20" s="939" t="s">
        <v>50</v>
      </c>
      <c r="AF20" s="74"/>
      <c r="AG20" s="74"/>
      <c r="AH20" s="23" t="s">
        <v>104</v>
      </c>
      <c r="AI20" s="159"/>
      <c r="AJ20" s="159"/>
      <c r="AK20" s="159"/>
      <c r="AL20" s="159"/>
      <c r="AM20" s="159"/>
      <c r="AN20" s="159"/>
      <c r="AO20" s="159"/>
      <c r="AP20" s="159"/>
      <c r="AQ20" s="160"/>
      <c r="AR20" s="76">
        <v>1</v>
      </c>
      <c r="AS20" s="129"/>
      <c r="AT20" s="26"/>
      <c r="AU20" s="615" t="s">
        <v>583</v>
      </c>
      <c r="AV20" s="116" t="s">
        <v>2343</v>
      </c>
      <c r="AW20" s="68" t="s">
        <v>29</v>
      </c>
      <c r="AX20" s="69">
        <f t="shared" si="4"/>
        <v>0</v>
      </c>
      <c r="AY20" s="69">
        <f t="shared" si="5"/>
        <v>0</v>
      </c>
      <c r="AZ20" s="82"/>
      <c r="BA20" s="124" t="s">
        <v>77</v>
      </c>
      <c r="BB20" s="125" t="s">
        <v>50</v>
      </c>
      <c r="BC20" s="74"/>
      <c r="BD20" s="173"/>
      <c r="BE20" s="23" t="s">
        <v>57</v>
      </c>
      <c r="BF20" s="302"/>
      <c r="BG20" s="302"/>
      <c r="BH20" s="302"/>
      <c r="BI20" s="302"/>
      <c r="BJ20" s="302"/>
      <c r="BK20" s="302"/>
      <c r="BL20" s="302"/>
      <c r="BM20" s="302"/>
      <c r="BN20" s="302"/>
      <c r="BO20" s="96">
        <v>1</v>
      </c>
      <c r="BP20" s="95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136.80000000000001" outlineLevel="1" thickTop="1" thickBot="1" x14ac:dyDescent="0.45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179" t="s">
        <v>43</v>
      </c>
      <c r="Y21" s="1180" t="s">
        <v>1307</v>
      </c>
      <c r="Z21" s="1181" t="s">
        <v>29</v>
      </c>
      <c r="AA21" s="552">
        <f>0.5*(AI21+AJ21+AK21)+AL21+AN21+2*(AO21+AP21)</f>
        <v>0</v>
      </c>
      <c r="AB21" s="552">
        <f>AI21*0.5+AJ21*0.5+AK21*0.5+AL21+AM21+AN21+2*(AO21+AP21+AQ21)</f>
        <v>2</v>
      </c>
      <c r="AC21" s="546"/>
      <c r="AD21" s="1404" t="s">
        <v>106</v>
      </c>
      <c r="AE21" s="939" t="s">
        <v>50</v>
      </c>
      <c r="AF21" s="546"/>
      <c r="AG21" s="546"/>
      <c r="AH21" s="556" t="s">
        <v>1308</v>
      </c>
      <c r="AI21" s="558"/>
      <c r="AJ21" s="558"/>
      <c r="AK21" s="558"/>
      <c r="AL21" s="558"/>
      <c r="AM21" s="558"/>
      <c r="AN21" s="558"/>
      <c r="AO21" s="1182"/>
      <c r="AP21" s="1183"/>
      <c r="AQ21" s="1184">
        <v>1</v>
      </c>
      <c r="AR21" s="1185">
        <v>1</v>
      </c>
      <c r="AS21" s="546"/>
      <c r="AT21" s="26"/>
      <c r="AU21" s="615" t="s">
        <v>583</v>
      </c>
      <c r="AV21" s="130" t="s">
        <v>2344</v>
      </c>
      <c r="AW21" s="68" t="s">
        <v>29</v>
      </c>
      <c r="AX21" s="69">
        <f t="shared" si="4"/>
        <v>1</v>
      </c>
      <c r="AY21" s="69">
        <f t="shared" si="5"/>
        <v>3</v>
      </c>
      <c r="AZ21" s="99"/>
      <c r="BA21" s="22" t="s">
        <v>45</v>
      </c>
      <c r="BB21" s="647"/>
      <c r="BC21" s="99"/>
      <c r="BD21" s="99"/>
      <c r="BE21" s="131" t="s">
        <v>1623</v>
      </c>
      <c r="BF21" s="159"/>
      <c r="BG21" s="159"/>
      <c r="BH21" s="159"/>
      <c r="BI21" s="84">
        <v>1</v>
      </c>
      <c r="BJ21" s="159"/>
      <c r="BK21" s="159"/>
      <c r="BL21" s="144"/>
      <c r="BM21" s="159"/>
      <c r="BN21" s="86">
        <v>1</v>
      </c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06.2" customHeight="1" outlineLevel="1" thickTop="1" thickBot="1" x14ac:dyDescent="0.3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108"/>
      <c r="AU22" s="648" t="s">
        <v>642</v>
      </c>
      <c r="AV22" s="387" t="s">
        <v>2345</v>
      </c>
      <c r="AW22" s="147" t="s">
        <v>29</v>
      </c>
      <c r="AX22" s="148">
        <f>0.5*(BF22+BG22+BH22)+BI22+BK22+2*(BL22+BM22)</f>
        <v>1</v>
      </c>
      <c r="AY22" s="148">
        <f>BF22*0.5+BG22*0.5+BH22*0.5+BI22+BJ22+BK22+2*(BL22+BM22+BN22)</f>
        <v>1</v>
      </c>
      <c r="AZ22" s="617"/>
      <c r="BA22" s="212" t="s">
        <v>68</v>
      </c>
      <c r="BB22" s="618"/>
      <c r="BC22" s="119" t="s">
        <v>42</v>
      </c>
      <c r="BD22" s="334"/>
      <c r="BE22" s="205" t="s">
        <v>359</v>
      </c>
      <c r="BF22" s="619"/>
      <c r="BG22" s="619"/>
      <c r="BH22" s="619"/>
      <c r="BI22" s="619"/>
      <c r="BJ22" s="619"/>
      <c r="BK22" s="85">
        <v>1</v>
      </c>
      <c r="BL22" s="619"/>
      <c r="BM22" s="619"/>
      <c r="BN22" s="619"/>
      <c r="BO22" s="96">
        <v>1</v>
      </c>
      <c r="BP22" s="95"/>
      <c r="BQ22" s="108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192.6" customHeight="1" outlineLevel="1" thickTop="1" thickBot="1" x14ac:dyDescent="0.45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U23" s="648" t="s">
        <v>642</v>
      </c>
      <c r="AV23" s="130" t="s">
        <v>2346</v>
      </c>
      <c r="AW23" s="68" t="s">
        <v>29</v>
      </c>
      <c r="AX23" s="69">
        <f>0.5*(BF23+BG23+BH23)+BI23+BK23+2*(BL23+BM23)</f>
        <v>1</v>
      </c>
      <c r="AY23" s="69">
        <f>BF23*0.5+BG23*0.5+BH23*0.5+BI23+BJ23+BK23+2*(BL23+BM23+BN23)</f>
        <v>3</v>
      </c>
      <c r="AZ23" s="74"/>
      <c r="BA23" s="225" t="s">
        <v>45</v>
      </c>
      <c r="BB23" s="1188" t="s">
        <v>2347</v>
      </c>
      <c r="BC23" s="72" t="s">
        <v>42</v>
      </c>
      <c r="BD23" s="110" t="s">
        <v>13</v>
      </c>
      <c r="BE23" s="70"/>
      <c r="BF23" s="159"/>
      <c r="BG23" s="159"/>
      <c r="BH23" s="159"/>
      <c r="BI23" s="252">
        <v>1</v>
      </c>
      <c r="BJ23" s="159"/>
      <c r="BK23" s="159"/>
      <c r="BL23" s="159"/>
      <c r="BM23" s="159"/>
      <c r="BN23" s="86">
        <v>1</v>
      </c>
      <c r="BO23" s="96">
        <v>1</v>
      </c>
      <c r="BP23" s="95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36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 thickTop="1" x14ac:dyDescent="0.3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 x14ac:dyDescent="0.25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36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7.399999999999999" outlineLevel="1" x14ac:dyDescent="0.25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W27" s="635"/>
      <c r="AX27" s="635"/>
      <c r="AY27" s="62"/>
      <c r="AZ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399999999999999" outlineLevel="1" x14ac:dyDescent="0.25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399999999999999" outlineLevel="1" x14ac:dyDescent="0.25">
      <c r="A33" s="3"/>
      <c r="B33" s="3"/>
      <c r="C33" s="3"/>
      <c r="D33" s="3"/>
      <c r="E33" s="3"/>
      <c r="F33" s="3"/>
      <c r="I33" s="3"/>
      <c r="J33" s="3"/>
      <c r="V33" s="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 s="3"/>
      <c r="BQ33" s="3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399999999999999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" customHeight="1" x14ac:dyDescent="0.3">
      <c r="A35" s="38" t="s">
        <v>2348</v>
      </c>
      <c r="B35" s="39"/>
      <c r="C35" s="535" t="s">
        <v>29</v>
      </c>
      <c r="D35" s="41">
        <f t="shared" ref="D35:D40" ca="1" si="10">0.5*(L35+M35+N35)+O35+Q35+2*(R35+S35)</f>
        <v>8</v>
      </c>
      <c r="E35" s="536">
        <f t="shared" ref="E35:E40" ca="1" si="11">L35*0.5+M35*0.5+N35*0.5+O35+P35+Q35+2*(R35+S35+T35)</f>
        <v>8</v>
      </c>
      <c r="F35" s="43"/>
      <c r="G35" s="43"/>
      <c r="H35" s="43"/>
      <c r="I35" s="43"/>
      <c r="J35" s="43"/>
      <c r="K35" s="43"/>
      <c r="L35" s="44">
        <f ca="1">SUMIFS(L37:L246,C37:C246,C35)</f>
        <v>0</v>
      </c>
      <c r="M35" s="44">
        <f ca="1">SUMIFS(M37:M246,C37:C246,C35)</f>
        <v>0</v>
      </c>
      <c r="N35" s="44">
        <f ca="1">SUMIFS(N37:N246,C37:C246,C35)</f>
        <v>0</v>
      </c>
      <c r="O35" s="44">
        <f ca="1">SUMIFS(O37:O246,C37:C246,C35)</f>
        <v>8</v>
      </c>
      <c r="P35" s="44">
        <f ca="1">SUMIFS(P37:P246,C37:C246,C35)</f>
        <v>0</v>
      </c>
      <c r="Q35" s="44">
        <f ca="1">SUMIFS(Q37:Q246,C37:C246,C35)</f>
        <v>0</v>
      </c>
      <c r="R35" s="44">
        <f ca="1">SUMIFS(R37:R246,C37:C246,C35)</f>
        <v>0</v>
      </c>
      <c r="S35" s="44">
        <f ca="1">SUMIFS(S37:S246,C37:C246,C35)</f>
        <v>0</v>
      </c>
      <c r="T35" s="44">
        <f ca="1">SUMIFS(T37:T246,C37:C246,C35)</f>
        <v>0</v>
      </c>
      <c r="U35" s="45"/>
      <c r="V35" s="46">
        <f>SUM(U37:U60)</f>
        <v>11</v>
      </c>
      <c r="X35" s="38" t="s">
        <v>143</v>
      </c>
      <c r="Y35" s="39" t="s">
        <v>647</v>
      </c>
      <c r="Z35" s="535" t="s">
        <v>29</v>
      </c>
      <c r="AA35" s="41">
        <f t="shared" ref="AA35:AA40" si="12">0.5*(AI35+AJ35+AK35)+AL35+AN35+2*(AO35+AP35)</f>
        <v>5.5</v>
      </c>
      <c r="AB35" s="536">
        <f t="shared" ref="AB35:AB40" si="13">AI35*0.5+AJ35*0.5+AK35*0.5+AL35+AM35+AN35+2*(AO35+AP35+AQ35)</f>
        <v>5.5</v>
      </c>
      <c r="AC35" s="43"/>
      <c r="AD35" s="43"/>
      <c r="AE35" s="43"/>
      <c r="AF35" s="43"/>
      <c r="AG35" s="43"/>
      <c r="AH35" s="43"/>
      <c r="AI35" s="44">
        <f>SUMIFS(AI45:AI61,Z45:Z61,Z35)</f>
        <v>0</v>
      </c>
      <c r="AJ35" s="44">
        <f>SUMIFS(AJ45:AJ61,Z45:Z61,Z35)</f>
        <v>5</v>
      </c>
      <c r="AK35" s="44">
        <f>SUMIFS(AK45:AK61,Z45:Z61,Z35)</f>
        <v>0</v>
      </c>
      <c r="AL35" s="44">
        <f>SUMIFS(AL45:AL61,Z45:Z61,Z35)</f>
        <v>3</v>
      </c>
      <c r="AM35" s="44">
        <f>SUMIFS(AM45:AM61,Z45:Z61,Z35)</f>
        <v>0</v>
      </c>
      <c r="AN35" s="44">
        <f>SUMIFS(AN45:AN61,Z45:Z61,Z35)</f>
        <v>0</v>
      </c>
      <c r="AO35" s="44">
        <f>SUMIFS(AO45:AO61,Z45:Z61,Z35)</f>
        <v>0</v>
      </c>
      <c r="AP35" s="44">
        <f>SUMIFS(AP45:AP61,Z45:Z61,Z35)</f>
        <v>0</v>
      </c>
      <c r="AQ35" s="44">
        <f>SUMIFS(AQ45:AQ61,Z45:Z61,Z35)</f>
        <v>0</v>
      </c>
      <c r="AR35" s="45"/>
      <c r="AS35" s="46">
        <f>SUM(AR37:AR44)</f>
        <v>8</v>
      </c>
      <c r="AT35" s="36"/>
      <c r="AU35" s="38" t="s">
        <v>495</v>
      </c>
      <c r="AV35" s="39"/>
      <c r="AW35" s="535" t="s">
        <v>29</v>
      </c>
      <c r="AX35" s="41">
        <f t="shared" ref="AX35:AX49" si="14">0.5*(BF35+BG35+BH35)+BI35+BK35+2*(BL35+BM35)</f>
        <v>84</v>
      </c>
      <c r="AY35" s="536">
        <f t="shared" ref="AY35:AY49" si="15">BF35*0.5+BG35*0.5+BH35*0.5+BI35+BJ35+BK35+2*(BL35+BM35+BN35)</f>
        <v>109</v>
      </c>
      <c r="AZ35" s="43"/>
      <c r="BA35" s="43"/>
      <c r="BB35" s="43"/>
      <c r="BC35" s="43"/>
      <c r="BD35" s="43"/>
      <c r="BE35" s="43"/>
      <c r="BF35" s="44">
        <f>SUMIFS(BF37:BF196,AW37:AW196,AW35)</f>
        <v>6</v>
      </c>
      <c r="BG35" s="44">
        <f>SUMIFS(BG37:BG196,AW37:AW196,AW35)</f>
        <v>4</v>
      </c>
      <c r="BH35" s="44">
        <f>SUMIFS(BH37:BH196,AW37:AW196,AW35)</f>
        <v>0</v>
      </c>
      <c r="BI35" s="44">
        <f>SUMIFS(BI37:BI196,AW37:AW196,AW35)</f>
        <v>25</v>
      </c>
      <c r="BJ35" s="44">
        <f>SUMIFS(BJ37:BJ196,AW37:AW196,AW35)</f>
        <v>7</v>
      </c>
      <c r="BK35" s="44">
        <f>SUMIFS(BK37:BK196,AW37:AW196,AW35)</f>
        <v>8</v>
      </c>
      <c r="BL35" s="44">
        <f>SUMIFS(BL37:BL196,AW37:AW196,AW35)</f>
        <v>23</v>
      </c>
      <c r="BM35" s="44">
        <f>SUMIFS(BM37:BM196,AW37:AW196,AW35)</f>
        <v>0</v>
      </c>
      <c r="BN35" s="44">
        <f>SUMIFS(BN37:BN196,AW37:AW196,AW35)</f>
        <v>9</v>
      </c>
      <c r="BO35" s="45"/>
      <c r="BP35" s="46">
        <f>SUM(BO37:BO59)</f>
        <v>18</v>
      </c>
      <c r="BR35" s="55" t="s">
        <v>30</v>
      </c>
      <c r="BS35" s="56"/>
      <c r="BT35" s="535" t="s">
        <v>29</v>
      </c>
      <c r="BU35" s="41">
        <f t="shared" ref="BU35:BU42" si="16">0.5*(CC35+CD35+CE35)+CF35+CH35+2*(CI35+CJ35)</f>
        <v>6</v>
      </c>
      <c r="BV35" s="536">
        <f t="shared" ref="BV35:BV42" si="17">CC35*0.5+CD35*0.5+CE35*0.5+CF35+CG35+CH35+2*(CI35+CJ35+CK35)</f>
        <v>7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0</v>
      </c>
      <c r="CE35" s="44">
        <f>SUMIFS(CE40:CE60,BT40:BT60,BT35)</f>
        <v>0</v>
      </c>
      <c r="CF35" s="44">
        <f>SUMIFS(CF40:CF60,BT40:BT60,BT35)</f>
        <v>6</v>
      </c>
      <c r="CG35" s="44">
        <f>SUMIFS(CG40:CG60,BT40:BT60,BT35)</f>
        <v>1</v>
      </c>
      <c r="CH35" s="44">
        <f>SUMIFS(CH40:CH60,BT40:BT60,BT35)</f>
        <v>0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7</v>
      </c>
      <c r="CO35" s="38" t="s">
        <v>30</v>
      </c>
      <c r="CP35" s="39" t="s">
        <v>140</v>
      </c>
      <c r="CQ35" s="535" t="s">
        <v>29</v>
      </c>
      <c r="CR35" s="41">
        <f>0.5*(CZ35+DA35+DB35)+DC35+DE35+2*(DF35+DG35)</f>
        <v>0</v>
      </c>
      <c r="CS35" s="536">
        <f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SUM(DI37:DI60)</f>
        <v>17</v>
      </c>
    </row>
    <row r="36" spans="1:114" ht="46.5" customHeight="1" thickBot="1" x14ac:dyDescent="0.35">
      <c r="A36" s="853" t="s">
        <v>345</v>
      </c>
      <c r="B36" s="451"/>
      <c r="C36" s="535" t="s">
        <v>36</v>
      </c>
      <c r="D36" s="41">
        <f t="shared" ca="1" si="10"/>
        <v>42.5</v>
      </c>
      <c r="E36" s="536">
        <f t="shared" ca="1" si="11"/>
        <v>58.5</v>
      </c>
      <c r="F36" s="39"/>
      <c r="G36" s="39"/>
      <c r="H36" s="39"/>
      <c r="I36" s="39"/>
      <c r="J36" s="39"/>
      <c r="K36" s="39"/>
      <c r="L36" s="44">
        <f ca="1">SUMIFS(L37:L246,C37:C246,C36)</f>
        <v>2</v>
      </c>
      <c r="M36" s="44">
        <f ca="1">SUMIFS(M37:M246,C37:C246,C36)</f>
        <v>3</v>
      </c>
      <c r="N36" s="44">
        <f ca="1">SUMIFS(N37:N246,C37:C246,C36)</f>
        <v>0</v>
      </c>
      <c r="O36" s="44">
        <f ca="1">SUMIFS(O37:O246,C37:C246,C36)</f>
        <v>15</v>
      </c>
      <c r="P36" s="44">
        <f ca="1">SUMIFS(P37:P246,C37:C246,C36)</f>
        <v>2</v>
      </c>
      <c r="Q36" s="44">
        <f ca="1">SUMIFS(Q37:Q246,C37:C246,C36)</f>
        <v>5</v>
      </c>
      <c r="R36" s="44">
        <f ca="1">SUMIFS(R37:R246,C37:C246,C36)</f>
        <v>10</v>
      </c>
      <c r="S36" s="44">
        <f ca="1">SUMIFS(S37:S246,C37:C246,C36)</f>
        <v>0</v>
      </c>
      <c r="T36" s="44">
        <f ca="1">SUMIFS(T37:T246,C37:C246,C36)</f>
        <v>7</v>
      </c>
      <c r="U36" s="45"/>
      <c r="V36" s="46"/>
      <c r="X36" s="38" t="s">
        <v>152</v>
      </c>
      <c r="Y36" s="1205"/>
      <c r="Z36" s="535" t="s">
        <v>36</v>
      </c>
      <c r="AA36" s="41">
        <f t="shared" si="12"/>
        <v>3</v>
      </c>
      <c r="AB36" s="536">
        <f t="shared" si="13"/>
        <v>3</v>
      </c>
      <c r="AC36" s="39"/>
      <c r="AD36" s="39"/>
      <c r="AE36" s="39"/>
      <c r="AF36" s="39"/>
      <c r="AG36" s="39"/>
      <c r="AH36" s="39"/>
      <c r="AI36" s="44">
        <f>SUMIFS(AI45:AI61,Z45:Z61,Z36)</f>
        <v>6</v>
      </c>
      <c r="AJ36" s="44">
        <f>SUMIFS(AJ45:AJ61,Z45:Z61,Z36)</f>
        <v>0</v>
      </c>
      <c r="AK36" s="44">
        <f>SUMIFS(AK45:AK61,Z45:Z61,Z36)</f>
        <v>0</v>
      </c>
      <c r="AL36" s="44">
        <f>SUMIFS(AL45:AL61,Z45:Z61,Z36)</f>
        <v>0</v>
      </c>
      <c r="AM36" s="44">
        <f>SUMIFS(AM45:AM61,Z45:Z61,Z36)</f>
        <v>0</v>
      </c>
      <c r="AN36" s="44">
        <f>SUMIFS(AN45:AN61,Z45:Z61,Z36)</f>
        <v>0</v>
      </c>
      <c r="AO36" s="44">
        <f>SUMIFS(AO45:AO61,Z45:Z61,Z36)</f>
        <v>0</v>
      </c>
      <c r="AP36" s="44">
        <f>SUMIFS(AP45:AP61,Z45:Z61,Z36)</f>
        <v>0</v>
      </c>
      <c r="AQ36" s="44">
        <f>SUMIFS(AQ45:AQ61,Z45:Z61,Z36)</f>
        <v>0</v>
      </c>
      <c r="AR36" s="45"/>
      <c r="AS36" s="46"/>
      <c r="AT36" s="136"/>
      <c r="AU36" s="853" t="s">
        <v>497</v>
      </c>
      <c r="AV36" s="451"/>
      <c r="AW36" s="535" t="s">
        <v>36</v>
      </c>
      <c r="AX36" s="41">
        <f t="shared" si="14"/>
        <v>46</v>
      </c>
      <c r="AY36" s="536">
        <f t="shared" si="15"/>
        <v>62</v>
      </c>
      <c r="AZ36" s="39"/>
      <c r="BA36" s="39"/>
      <c r="BB36" s="39"/>
      <c r="BC36" s="39"/>
      <c r="BD36" s="39"/>
      <c r="BE36" s="39"/>
      <c r="BF36" s="44">
        <f>SUMIFS(BF37:BF196,AW37:AW196,AW36)</f>
        <v>6</v>
      </c>
      <c r="BG36" s="44">
        <f>SUMIFS(BG37:BG196,AW37:AW196,AW36)</f>
        <v>2</v>
      </c>
      <c r="BH36" s="44">
        <f>SUMIFS(BH37:BH196,AW37:AW196,AW36)</f>
        <v>0</v>
      </c>
      <c r="BI36" s="44">
        <f>SUMIFS(BI37:BI196,AW37:AW196,AW36)</f>
        <v>8</v>
      </c>
      <c r="BJ36" s="44">
        <f>SUMIFS(BJ37:BJ196,AW37:AW196,AW36)</f>
        <v>0</v>
      </c>
      <c r="BK36" s="44">
        <f>SUMIFS(BK37:BK196,AW37:AW196,AW36)</f>
        <v>6</v>
      </c>
      <c r="BL36" s="44">
        <f>SUMIFS(BL37:BL196,AW37:AW196,AW36)</f>
        <v>12</v>
      </c>
      <c r="BM36" s="44">
        <f>SUMIFS(BM37:BM196,AW37:AW196,AW36)</f>
        <v>2</v>
      </c>
      <c r="BN36" s="44">
        <f>SUMIFS(BN37:BN196,AW37:AW196,AW36)</f>
        <v>8</v>
      </c>
      <c r="BO36" s="45"/>
      <c r="BP36" s="46"/>
      <c r="BQ36" s="36"/>
      <c r="BR36" s="55" t="s">
        <v>37</v>
      </c>
      <c r="BS36" s="653"/>
      <c r="BT36" s="535" t="s">
        <v>36</v>
      </c>
      <c r="BU36" s="41">
        <f t="shared" si="16"/>
        <v>0</v>
      </c>
      <c r="BV36" s="536">
        <f t="shared" si="17"/>
        <v>0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0</v>
      </c>
      <c r="CG36" s="44">
        <f>SUMIFS(CG40:CG60,BT40:BT60,BT36)</f>
        <v>0</v>
      </c>
      <c r="CH36" s="44">
        <f>SUMIFS(CH40:CH60,BT40:BT60,BT36)</f>
        <v>0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0</v>
      </c>
      <c r="CL36" s="45"/>
      <c r="CM36" s="46"/>
      <c r="CN36" s="3"/>
      <c r="CO36" s="38" t="s">
        <v>37</v>
      </c>
      <c r="CP36" s="39"/>
      <c r="CQ36" s="535" t="s">
        <v>36</v>
      </c>
      <c r="CR36" s="41">
        <f>0.5*(CZ36+DA36+DB36)+DC36+DE36+2*(DF36+DG36)</f>
        <v>0</v>
      </c>
      <c r="CS36" s="536">
        <f>CZ36*0.5+DA36*0.5+DB36*0.5+DC36+DD36+DE36+2*(DF36+DG36+DH36)</f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2" customHeight="1" outlineLevel="1" thickTop="1" thickBot="1" x14ac:dyDescent="0.35">
      <c r="A37" s="97" t="s">
        <v>52</v>
      </c>
      <c r="B37" s="340" t="s">
        <v>2349</v>
      </c>
      <c r="C37" s="68" t="s">
        <v>29</v>
      </c>
      <c r="D37" s="69">
        <f t="shared" si="10"/>
        <v>1</v>
      </c>
      <c r="E37" s="69">
        <f t="shared" si="11"/>
        <v>1</v>
      </c>
      <c r="F37" s="1925" t="s">
        <v>2350</v>
      </c>
      <c r="G37" s="1926"/>
      <c r="H37" s="1926"/>
      <c r="I37" s="1926"/>
      <c r="J37" s="1926"/>
      <c r="K37" s="1927"/>
      <c r="L37" s="155"/>
      <c r="M37" s="155"/>
      <c r="N37" s="155"/>
      <c r="O37" s="240">
        <v>1</v>
      </c>
      <c r="P37" s="155"/>
      <c r="Q37" s="155"/>
      <c r="R37" s="155"/>
      <c r="S37" s="155"/>
      <c r="T37" s="155"/>
      <c r="U37" s="96">
        <v>1</v>
      </c>
      <c r="V37" s="95"/>
      <c r="W37" s="108"/>
      <c r="X37" s="654" t="s">
        <v>651</v>
      </c>
      <c r="Y37" s="98" t="s">
        <v>1900</v>
      </c>
      <c r="Z37" s="68" t="s">
        <v>29</v>
      </c>
      <c r="AA37" s="69">
        <f t="shared" si="12"/>
        <v>0</v>
      </c>
      <c r="AB37" s="69">
        <f t="shared" si="13"/>
        <v>0</v>
      </c>
      <c r="AC37" s="99"/>
      <c r="AD37" s="22" t="s">
        <v>45</v>
      </c>
      <c r="AE37" s="99"/>
      <c r="AF37" s="99"/>
      <c r="AG37" s="99"/>
      <c r="AH37" s="23" t="s">
        <v>57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96">
        <v>1</v>
      </c>
      <c r="AS37" s="95"/>
      <c r="AT37" s="157"/>
      <c r="AU37" s="1217" t="s">
        <v>318</v>
      </c>
      <c r="AV37" s="391" t="s">
        <v>2351</v>
      </c>
      <c r="AW37" s="68" t="s">
        <v>29</v>
      </c>
      <c r="AX37" s="69">
        <f t="shared" si="14"/>
        <v>0</v>
      </c>
      <c r="AY37" s="69">
        <f t="shared" si="15"/>
        <v>0</v>
      </c>
      <c r="AZ37" s="116"/>
      <c r="BA37" s="22" t="s">
        <v>45</v>
      </c>
      <c r="BB37" s="118"/>
      <c r="BC37" s="72" t="s">
        <v>42</v>
      </c>
      <c r="BD37" s="27"/>
      <c r="BE37" s="173" t="s">
        <v>91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96">
        <v>1</v>
      </c>
      <c r="BP37" s="95"/>
      <c r="BQ37" s="36"/>
      <c r="BR37" s="655" t="s">
        <v>654</v>
      </c>
      <c r="BS37" s="80" t="s">
        <v>655</v>
      </c>
      <c r="BT37" s="68" t="s">
        <v>29</v>
      </c>
      <c r="BU37" s="69">
        <f t="shared" si="16"/>
        <v>0.5</v>
      </c>
      <c r="BV37" s="69">
        <f t="shared" si="17"/>
        <v>2.5</v>
      </c>
      <c r="BW37" s="103"/>
      <c r="BX37" s="22" t="s">
        <v>45</v>
      </c>
      <c r="BY37" s="103"/>
      <c r="BZ37" s="72" t="s">
        <v>42</v>
      </c>
      <c r="CA37" s="82"/>
      <c r="CB37" s="23" t="s">
        <v>656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140</v>
      </c>
      <c r="CP37" s="117" t="s">
        <v>1901</v>
      </c>
      <c r="CQ37" s="381" t="s">
        <v>29</v>
      </c>
      <c r="CR37" s="69">
        <f>0.5*(CZ37+DA37+DB37)+DC37+DE37+2*(DF37+DG37)</f>
        <v>1</v>
      </c>
      <c r="CS37" s="69">
        <f>CZ37*0.5+DA37*0.5+DB37*0.5+DC37+DD37+DE37+2*(DF37+DG37+DH37)</f>
        <v>2</v>
      </c>
      <c r="CT37" s="198"/>
      <c r="CU37" s="22" t="s">
        <v>45</v>
      </c>
      <c r="CV37" s="104"/>
      <c r="CW37" s="72" t="s">
        <v>42</v>
      </c>
      <c r="CX37" s="82"/>
      <c r="CY37" s="23" t="s">
        <v>129</v>
      </c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 x14ac:dyDescent="0.25">
      <c r="A38" s="97" t="s">
        <v>52</v>
      </c>
      <c r="B38" s="340" t="s">
        <v>2352</v>
      </c>
      <c r="C38" s="68" t="s">
        <v>29</v>
      </c>
      <c r="D38" s="69">
        <f t="shared" si="10"/>
        <v>0</v>
      </c>
      <c r="E38" s="69">
        <f t="shared" si="11"/>
        <v>0</v>
      </c>
      <c r="F38" s="1749" t="s">
        <v>2353</v>
      </c>
      <c r="G38" s="1944"/>
      <c r="H38" s="1944"/>
      <c r="I38" s="1944"/>
      <c r="J38" s="1944"/>
      <c r="K38" s="1945"/>
      <c r="L38" s="155"/>
      <c r="M38" s="155"/>
      <c r="N38" s="155"/>
      <c r="O38" s="155"/>
      <c r="P38" s="155"/>
      <c r="Q38" s="155"/>
      <c r="R38" s="155"/>
      <c r="S38" s="155"/>
      <c r="T38" s="155"/>
      <c r="U38" s="96">
        <v>1</v>
      </c>
      <c r="V38" s="95"/>
      <c r="W38" s="108"/>
      <c r="X38" s="654" t="s">
        <v>651</v>
      </c>
      <c r="Y38" s="657" t="s">
        <v>1903</v>
      </c>
      <c r="Z38" s="68" t="s">
        <v>29</v>
      </c>
      <c r="AA38" s="69">
        <f t="shared" si="12"/>
        <v>0</v>
      </c>
      <c r="AB38" s="69">
        <f t="shared" si="13"/>
        <v>0</v>
      </c>
      <c r="AC38" s="257"/>
      <c r="AD38" s="225" t="s">
        <v>45</v>
      </c>
      <c r="AE38" s="131"/>
      <c r="AF38" s="257"/>
      <c r="AG38" s="278"/>
      <c r="AH38" s="23" t="s">
        <v>57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96">
        <v>1</v>
      </c>
      <c r="AS38" s="95"/>
      <c r="AT38" s="8"/>
      <c r="AU38" s="1217" t="s">
        <v>318</v>
      </c>
      <c r="AV38" s="130" t="s">
        <v>2354</v>
      </c>
      <c r="AW38" s="68" t="s">
        <v>29</v>
      </c>
      <c r="AX38" s="69">
        <f t="shared" si="14"/>
        <v>0</v>
      </c>
      <c r="AY38" s="69">
        <f t="shared" si="15"/>
        <v>0</v>
      </c>
      <c r="AZ38" s="131"/>
      <c r="BA38" s="22" t="s">
        <v>45</v>
      </c>
      <c r="BB38" s="367"/>
      <c r="BC38" s="131"/>
      <c r="BD38" s="131"/>
      <c r="BE38" s="23" t="s">
        <v>57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96">
        <v>1</v>
      </c>
      <c r="BP38" s="95"/>
      <c r="BR38" s="655" t="s">
        <v>654</v>
      </c>
      <c r="BS38" s="179" t="s">
        <v>662</v>
      </c>
      <c r="BT38" s="68" t="s">
        <v>29</v>
      </c>
      <c r="BU38" s="69">
        <f t="shared" si="16"/>
        <v>4.5</v>
      </c>
      <c r="BV38" s="69">
        <f t="shared" si="17"/>
        <v>4.5</v>
      </c>
      <c r="BW38" s="1960" t="s">
        <v>2355</v>
      </c>
      <c r="BX38" s="1961"/>
      <c r="BY38" s="1961"/>
      <c r="BZ38" s="1961"/>
      <c r="CA38" s="1961"/>
      <c r="CB38" s="1962"/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140</v>
      </c>
      <c r="CP38" s="117" t="s">
        <v>2356</v>
      </c>
      <c r="CQ38" s="102" t="s">
        <v>29</v>
      </c>
      <c r="CR38" s="69">
        <f t="shared" ref="CR38:CR50" si="18">0.5*(CZ38+DA38+DB38)+DC38+DE38+2*(DF38+DG38)</f>
        <v>1</v>
      </c>
      <c r="CS38" s="69">
        <f t="shared" ref="CS38:CS50" si="19">CZ38*0.5+DA38*0.5+DB38*0.5+DC38+DD38+DE38+2*(DF38+DG38+DH38)</f>
        <v>1</v>
      </c>
      <c r="CT38" s="103"/>
      <c r="CU38" s="22" t="s">
        <v>68</v>
      </c>
      <c r="CV38" s="70"/>
      <c r="CW38" s="118"/>
      <c r="CX38" s="73"/>
      <c r="CY38" s="23" t="s">
        <v>96</v>
      </c>
      <c r="CZ38" s="155"/>
      <c r="DA38" s="155"/>
      <c r="DB38" s="318"/>
      <c r="DC38" s="144"/>
      <c r="DD38" s="155"/>
      <c r="DE38" s="85">
        <v>1</v>
      </c>
      <c r="DF38" s="155"/>
      <c r="DG38" s="155"/>
      <c r="DH38" s="155"/>
      <c r="DI38" s="76">
        <v>1</v>
      </c>
      <c r="DJ38" s="661"/>
    </row>
    <row r="39" spans="1:114" ht="266.25" customHeight="1" outlineLevel="1" thickBot="1" x14ac:dyDescent="0.45">
      <c r="A39" s="97" t="s">
        <v>52</v>
      </c>
      <c r="B39" s="340" t="s">
        <v>2352</v>
      </c>
      <c r="C39" s="68" t="s">
        <v>29</v>
      </c>
      <c r="D39" s="69">
        <f t="shared" si="10"/>
        <v>5</v>
      </c>
      <c r="E39" s="69">
        <f t="shared" si="11"/>
        <v>5</v>
      </c>
      <c r="F39" s="1749" t="s">
        <v>2357</v>
      </c>
      <c r="G39" s="1944"/>
      <c r="H39" s="1944"/>
      <c r="I39" s="1944"/>
      <c r="J39" s="1944"/>
      <c r="K39" s="1945"/>
      <c r="L39" s="155"/>
      <c r="M39" s="155"/>
      <c r="N39" s="155"/>
      <c r="O39" s="240">
        <v>5</v>
      </c>
      <c r="P39" s="155"/>
      <c r="Q39" s="155"/>
      <c r="R39" s="155"/>
      <c r="S39" s="155"/>
      <c r="T39" s="155"/>
      <c r="U39" s="96">
        <v>1</v>
      </c>
      <c r="V39" s="95"/>
      <c r="W39" s="108"/>
      <c r="X39" s="654" t="s">
        <v>651</v>
      </c>
      <c r="Y39" s="98" t="s">
        <v>2358</v>
      </c>
      <c r="Z39" s="68" t="s">
        <v>29</v>
      </c>
      <c r="AA39" s="69">
        <f t="shared" si="12"/>
        <v>0</v>
      </c>
      <c r="AB39" s="69">
        <f t="shared" si="13"/>
        <v>0</v>
      </c>
      <c r="AC39" s="99"/>
      <c r="AD39" s="124" t="s">
        <v>77</v>
      </c>
      <c r="AE39" s="125" t="s">
        <v>50</v>
      </c>
      <c r="AF39" s="99"/>
      <c r="AG39" s="99"/>
      <c r="AH39" s="23" t="s">
        <v>57</v>
      </c>
      <c r="AI39" s="159"/>
      <c r="AJ39" s="159"/>
      <c r="AK39" s="159"/>
      <c r="AL39" s="159"/>
      <c r="AM39" s="159"/>
      <c r="AN39" s="159"/>
      <c r="AO39" s="159"/>
      <c r="AP39" s="159"/>
      <c r="AQ39" s="159"/>
      <c r="AR39" s="96">
        <v>1</v>
      </c>
      <c r="AS39" s="95"/>
      <c r="AT39" s="26"/>
      <c r="AU39" s="1217" t="s">
        <v>318</v>
      </c>
      <c r="AV39" s="387" t="s">
        <v>2359</v>
      </c>
      <c r="AW39" s="102" t="s">
        <v>29</v>
      </c>
      <c r="AX39" s="69">
        <f t="shared" si="14"/>
        <v>0</v>
      </c>
      <c r="AY39" s="69">
        <f t="shared" si="15"/>
        <v>0</v>
      </c>
      <c r="AZ39" s="82"/>
      <c r="BA39" s="118" t="s">
        <v>45</v>
      </c>
      <c r="BB39" s="118"/>
      <c r="BC39" s="118"/>
      <c r="BD39" s="173"/>
      <c r="BE39" s="173" t="s">
        <v>2360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96">
        <v>1</v>
      </c>
      <c r="BP39" s="95"/>
      <c r="BR39" s="655" t="s">
        <v>654</v>
      </c>
      <c r="BS39" s="391" t="s">
        <v>670</v>
      </c>
      <c r="BT39" s="68" t="s">
        <v>29</v>
      </c>
      <c r="BU39" s="69">
        <f t="shared" si="16"/>
        <v>0</v>
      </c>
      <c r="BV39" s="69">
        <f t="shared" si="17"/>
        <v>0</v>
      </c>
      <c r="BW39" s="268"/>
      <c r="BX39" s="22" t="s">
        <v>45</v>
      </c>
      <c r="BY39" s="393"/>
      <c r="BZ39" s="394"/>
      <c r="CA39" s="268"/>
      <c r="CB39" s="22" t="s">
        <v>91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140</v>
      </c>
      <c r="CP39" s="80" t="s">
        <v>671</v>
      </c>
      <c r="CQ39" s="381" t="s">
        <v>29</v>
      </c>
      <c r="CR39" s="69">
        <f t="shared" si="18"/>
        <v>0.5</v>
      </c>
      <c r="CS39" s="69">
        <f t="shared" si="19"/>
        <v>0.5</v>
      </c>
      <c r="CT39" s="103"/>
      <c r="CU39" s="22" t="s">
        <v>68</v>
      </c>
      <c r="CV39" s="70"/>
      <c r="CW39" s="70"/>
      <c r="CX39" s="73"/>
      <c r="CY39" s="23" t="s">
        <v>96</v>
      </c>
      <c r="CZ39" s="302"/>
      <c r="DA39" s="318"/>
      <c r="DB39" s="85">
        <v>1</v>
      </c>
      <c r="DC39" s="302"/>
      <c r="DD39" s="302"/>
      <c r="DE39" s="302"/>
      <c r="DF39" s="302"/>
      <c r="DG39" s="302"/>
      <c r="DH39" s="302"/>
      <c r="DI39" s="76">
        <v>1</v>
      </c>
      <c r="DJ39" s="261"/>
    </row>
    <row r="40" spans="1:114" ht="235.95" customHeight="1" outlineLevel="1" thickTop="1" thickBot="1" x14ac:dyDescent="0.45">
      <c r="A40" s="1217" t="s">
        <v>318</v>
      </c>
      <c r="B40" s="116" t="s">
        <v>2361</v>
      </c>
      <c r="C40" s="68" t="s">
        <v>29</v>
      </c>
      <c r="D40" s="69">
        <f t="shared" si="10"/>
        <v>2</v>
      </c>
      <c r="E40" s="69">
        <f t="shared" si="11"/>
        <v>2</v>
      </c>
      <c r="F40" s="1910" t="s">
        <v>2362</v>
      </c>
      <c r="G40" s="1910"/>
      <c r="H40" s="1910"/>
      <c r="I40" s="1910"/>
      <c r="J40" s="1910"/>
      <c r="K40" s="1910"/>
      <c r="L40" s="155"/>
      <c r="M40" s="155"/>
      <c r="N40" s="155"/>
      <c r="O40" s="240">
        <v>2</v>
      </c>
      <c r="P40" s="155"/>
      <c r="Q40" s="155"/>
      <c r="R40" s="155"/>
      <c r="S40" s="155"/>
      <c r="T40" s="155"/>
      <c r="U40" s="96">
        <v>1</v>
      </c>
      <c r="V40" s="95"/>
      <c r="W40" s="108"/>
      <c r="X40" s="654" t="s">
        <v>651</v>
      </c>
      <c r="Y40" s="657" t="s">
        <v>1908</v>
      </c>
      <c r="Z40" s="68" t="s">
        <v>29</v>
      </c>
      <c r="AA40" s="69">
        <f t="shared" si="12"/>
        <v>0</v>
      </c>
      <c r="AB40" s="69">
        <f t="shared" si="13"/>
        <v>0</v>
      </c>
      <c r="AC40" s="257"/>
      <c r="AD40" s="225" t="s">
        <v>45</v>
      </c>
      <c r="AE40" s="131"/>
      <c r="AF40" s="257"/>
      <c r="AG40" s="178"/>
      <c r="AH40" s="23" t="s">
        <v>57</v>
      </c>
      <c r="AI40" s="131"/>
      <c r="AJ40" s="131"/>
      <c r="AK40" s="131"/>
      <c r="AL40" s="131"/>
      <c r="AM40" s="131"/>
      <c r="AN40" s="131"/>
      <c r="AO40" s="131"/>
      <c r="AP40" s="131"/>
      <c r="AQ40" s="131"/>
      <c r="AR40" s="96">
        <v>1</v>
      </c>
      <c r="AS40" s="95"/>
      <c r="AT40" s="26"/>
      <c r="AU40" s="662" t="s">
        <v>674</v>
      </c>
      <c r="AV40" s="130" t="s">
        <v>688</v>
      </c>
      <c r="AW40" s="68" t="s">
        <v>29</v>
      </c>
      <c r="AX40" s="69">
        <f t="shared" si="14"/>
        <v>0</v>
      </c>
      <c r="AY40" s="69">
        <f t="shared" si="15"/>
        <v>0</v>
      </c>
      <c r="AZ40" s="99"/>
      <c r="BA40" s="22" t="s">
        <v>45</v>
      </c>
      <c r="BB40" s="99"/>
      <c r="BC40" s="99"/>
      <c r="BD40" s="99"/>
      <c r="BE40" s="1053" t="s">
        <v>361</v>
      </c>
      <c r="BF40" s="159"/>
      <c r="BG40" s="159"/>
      <c r="BH40" s="159"/>
      <c r="BI40" s="159"/>
      <c r="BJ40" s="159"/>
      <c r="BK40" s="159"/>
      <c r="BL40" s="159"/>
      <c r="BM40" s="159"/>
      <c r="BN40" s="159"/>
      <c r="BO40" s="96">
        <v>1</v>
      </c>
      <c r="BP40" s="95"/>
      <c r="BR40" s="655" t="s">
        <v>654</v>
      </c>
      <c r="BS40" s="117" t="s">
        <v>677</v>
      </c>
      <c r="BT40" s="68" t="s">
        <v>29</v>
      </c>
      <c r="BU40" s="69">
        <f t="shared" si="16"/>
        <v>0</v>
      </c>
      <c r="BV40" s="69">
        <f t="shared" si="17"/>
        <v>1</v>
      </c>
      <c r="BW40" s="171"/>
      <c r="BX40" s="22" t="s">
        <v>45</v>
      </c>
      <c r="BY40" s="104"/>
      <c r="BZ40" s="72" t="s">
        <v>42</v>
      </c>
      <c r="CA40" s="73"/>
      <c r="CB40" s="22" t="s">
        <v>91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140</v>
      </c>
      <c r="CP40" s="117" t="s">
        <v>678</v>
      </c>
      <c r="CQ40" s="381" t="s">
        <v>29</v>
      </c>
      <c r="CR40" s="69">
        <f t="shared" si="18"/>
        <v>0.5</v>
      </c>
      <c r="CS40" s="69">
        <f t="shared" si="19"/>
        <v>0.5</v>
      </c>
      <c r="CT40" s="82"/>
      <c r="CU40" s="22" t="s">
        <v>68</v>
      </c>
      <c r="CV40" s="70"/>
      <c r="CW40" s="70"/>
      <c r="CX40" s="73"/>
      <c r="CY40" s="23" t="s">
        <v>57</v>
      </c>
      <c r="CZ40" s="155"/>
      <c r="DA40" s="85">
        <v>1</v>
      </c>
      <c r="DB40" s="155"/>
      <c r="DC40" s="155"/>
      <c r="DD40" s="155"/>
      <c r="DE40" s="155"/>
      <c r="DF40" s="155"/>
      <c r="DG40" s="155"/>
      <c r="DH40" s="155"/>
      <c r="DI40" s="76">
        <v>1</v>
      </c>
      <c r="DJ40" s="261"/>
    </row>
    <row r="41" spans="1:114" ht="231" customHeight="1" outlineLevel="1" thickTop="1" x14ac:dyDescent="0.4">
      <c r="A41" s="1946" t="s">
        <v>2363</v>
      </c>
      <c r="B41" s="1946"/>
      <c r="C41" s="1946"/>
      <c r="D41" s="1946"/>
      <c r="E41" s="1946"/>
      <c r="F41" s="1946"/>
      <c r="G41" s="1946"/>
      <c r="H41" s="1946"/>
      <c r="I41" s="1946"/>
      <c r="J41" s="1946"/>
      <c r="K41" s="1946"/>
      <c r="L41" s="1946"/>
      <c r="M41" s="1946"/>
      <c r="N41" s="1946"/>
      <c r="O41" s="1946"/>
      <c r="P41" s="1946"/>
      <c r="Q41" s="1946"/>
      <c r="R41" s="1946"/>
      <c r="S41" s="1946"/>
      <c r="T41" s="1946"/>
      <c r="U41" s="1946"/>
      <c r="V41" s="1946"/>
      <c r="W41" s="108"/>
      <c r="X41" s="654" t="s">
        <v>651</v>
      </c>
      <c r="Y41" s="177" t="s">
        <v>1911</v>
      </c>
      <c r="Z41" s="68" t="s">
        <v>29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225"/>
      <c r="AJ41" s="225"/>
      <c r="AK41" s="225"/>
      <c r="AL41" s="225"/>
      <c r="AM41" s="225"/>
      <c r="AN41" s="225"/>
      <c r="AO41" s="225"/>
      <c r="AP41" s="225"/>
      <c r="AQ41" s="225"/>
      <c r="AR41" s="96">
        <v>1</v>
      </c>
      <c r="AS41" s="95"/>
      <c r="AT41" s="36"/>
      <c r="AU41" s="662" t="s">
        <v>674</v>
      </c>
      <c r="AV41" s="130" t="s">
        <v>693</v>
      </c>
      <c r="AW41" s="68" t="s">
        <v>29</v>
      </c>
      <c r="AX41" s="69">
        <f t="shared" si="14"/>
        <v>0</v>
      </c>
      <c r="AY41" s="69">
        <f t="shared" si="15"/>
        <v>0</v>
      </c>
      <c r="AZ41" s="99"/>
      <c r="BA41" s="22" t="s">
        <v>45</v>
      </c>
      <c r="BB41" s="99"/>
      <c r="BC41" s="99"/>
      <c r="BD41" s="99"/>
      <c r="BE41" s="1053" t="s">
        <v>361</v>
      </c>
      <c r="BF41" s="159"/>
      <c r="BG41" s="159"/>
      <c r="BH41" s="159"/>
      <c r="BI41" s="159"/>
      <c r="BJ41" s="159"/>
      <c r="BK41" s="159"/>
      <c r="BL41" s="159"/>
      <c r="BM41" s="159"/>
      <c r="BN41" s="671"/>
      <c r="BO41" s="96">
        <v>1</v>
      </c>
      <c r="BP41" s="95"/>
      <c r="BR41" s="655" t="s">
        <v>654</v>
      </c>
      <c r="BS41" s="117" t="s">
        <v>683</v>
      </c>
      <c r="BT41" s="68" t="s">
        <v>29</v>
      </c>
      <c r="BU41" s="69">
        <f t="shared" si="16"/>
        <v>0</v>
      </c>
      <c r="BV41" s="69">
        <f t="shared" si="17"/>
        <v>0</v>
      </c>
      <c r="BW41" s="171"/>
      <c r="BX41" s="665" t="s">
        <v>77</v>
      </c>
      <c r="BY41" s="666" t="s">
        <v>50</v>
      </c>
      <c r="BZ41" s="74"/>
      <c r="CA41" s="82"/>
      <c r="CB41" s="23" t="s">
        <v>57</v>
      </c>
      <c r="CC41" s="160"/>
      <c r="CD41" s="160"/>
      <c r="CE41" s="160"/>
      <c r="CF41" s="160"/>
      <c r="CG41" s="330"/>
      <c r="CH41" s="160"/>
      <c r="CI41" s="160"/>
      <c r="CJ41" s="160"/>
      <c r="CK41" s="155"/>
      <c r="CL41" s="76">
        <v>1</v>
      </c>
      <c r="CM41" s="107"/>
      <c r="CN41" s="36"/>
      <c r="CO41" s="656" t="s">
        <v>140</v>
      </c>
      <c r="CP41" s="668" t="s">
        <v>684</v>
      </c>
      <c r="CQ41" s="102" t="s">
        <v>29</v>
      </c>
      <c r="CR41" s="69">
        <f t="shared" si="18"/>
        <v>2</v>
      </c>
      <c r="CS41" s="69">
        <f t="shared" si="19"/>
        <v>2</v>
      </c>
      <c r="CT41" s="103"/>
      <c r="CU41" s="22" t="s">
        <v>68</v>
      </c>
      <c r="CV41" s="70"/>
      <c r="CW41" s="70"/>
      <c r="CX41" s="73"/>
      <c r="CY41" s="23" t="s">
        <v>96</v>
      </c>
      <c r="CZ41" s="155"/>
      <c r="DA41" s="155"/>
      <c r="DB41" s="155"/>
      <c r="DC41" s="155"/>
      <c r="DD41" s="155"/>
      <c r="DE41" s="85">
        <v>2</v>
      </c>
      <c r="DF41" s="155"/>
      <c r="DG41" s="155"/>
      <c r="DH41" s="155"/>
      <c r="DI41" s="76">
        <v>1</v>
      </c>
      <c r="DJ41" s="661"/>
    </row>
    <row r="42" spans="1:114" ht="242.4" customHeight="1" outlineLevel="1" thickBot="1" x14ac:dyDescent="0.3">
      <c r="A42" s="1389" t="s">
        <v>208</v>
      </c>
      <c r="B42" s="466" t="s">
        <v>2364</v>
      </c>
      <c r="C42" s="81" t="s">
        <v>36</v>
      </c>
      <c r="D42" s="81">
        <f t="shared" ref="D42:D47" si="20">0.5*(L42+M42+N42)+O42+Q42+2*(R42+S42)</f>
        <v>1</v>
      </c>
      <c r="E42" s="81">
        <f t="shared" ref="E42:E47" si="21">L42*0.5+M42*0.5+N42*0.5+O42+P42+Q42+2*(R42+S42+T42)</f>
        <v>3</v>
      </c>
      <c r="F42" s="393"/>
      <c r="G42" s="1390" t="s">
        <v>77</v>
      </c>
      <c r="H42" s="1391" t="s">
        <v>50</v>
      </c>
      <c r="I42" s="393"/>
      <c r="J42" s="268"/>
      <c r="K42" s="268" t="s">
        <v>1004</v>
      </c>
      <c r="L42" s="660"/>
      <c r="M42" s="660"/>
      <c r="N42" s="660"/>
      <c r="O42" s="276">
        <v>1</v>
      </c>
      <c r="P42" s="660"/>
      <c r="Q42" s="660"/>
      <c r="R42" s="660"/>
      <c r="S42" s="660"/>
      <c r="T42" s="591">
        <v>1</v>
      </c>
      <c r="U42" s="1392">
        <v>1</v>
      </c>
      <c r="V42" s="1393"/>
      <c r="W42" s="108"/>
      <c r="X42" s="654" t="s">
        <v>651</v>
      </c>
      <c r="Y42" s="177" t="s">
        <v>1915</v>
      </c>
      <c r="Z42" s="68" t="s">
        <v>29</v>
      </c>
      <c r="AA42" s="69">
        <f>0.5*(AI42+AJ42+AK42)+AL42+AN42+2*(AO42+AP42)</f>
        <v>0</v>
      </c>
      <c r="AB42" s="69">
        <f>AI42*0.5+AJ42*0.5+AK42*0.5+AL42+AM42+AN42+2*(AO42+AP42+AQ42)</f>
        <v>0</v>
      </c>
      <c r="AC42" s="257"/>
      <c r="AD42" s="225" t="s">
        <v>45</v>
      </c>
      <c r="AE42" s="131"/>
      <c r="AF42" s="257"/>
      <c r="AG42" s="178"/>
      <c r="AH42" s="23" t="s">
        <v>57</v>
      </c>
      <c r="AI42" s="131"/>
      <c r="AJ42" s="131"/>
      <c r="AK42" s="131"/>
      <c r="AL42" s="131"/>
      <c r="AM42" s="131"/>
      <c r="AN42" s="131"/>
      <c r="AO42" s="131"/>
      <c r="AP42" s="131"/>
      <c r="AQ42" s="131"/>
      <c r="AR42" s="96">
        <v>1</v>
      </c>
      <c r="AS42" s="95"/>
      <c r="AT42" s="108"/>
      <c r="AU42" s="662" t="s">
        <v>674</v>
      </c>
      <c r="AV42" s="130" t="s">
        <v>705</v>
      </c>
      <c r="AW42" s="68" t="s">
        <v>29</v>
      </c>
      <c r="AX42" s="69">
        <f t="shared" si="14"/>
        <v>0</v>
      </c>
      <c r="AY42" s="69">
        <f t="shared" si="15"/>
        <v>0</v>
      </c>
      <c r="AZ42" s="131"/>
      <c r="BA42" s="22" t="s">
        <v>45</v>
      </c>
      <c r="BB42" s="367"/>
      <c r="BC42" s="131"/>
      <c r="BD42" s="131"/>
      <c r="BE42" s="23" t="s">
        <v>57</v>
      </c>
      <c r="BF42" s="314"/>
      <c r="BG42" s="314"/>
      <c r="BH42" s="314"/>
      <c r="BI42" s="314"/>
      <c r="BJ42" s="314"/>
      <c r="BK42" s="314"/>
      <c r="BL42" s="314"/>
      <c r="BM42" s="314"/>
      <c r="BN42" s="314"/>
      <c r="BO42" s="96">
        <v>1</v>
      </c>
      <c r="BP42" s="95"/>
      <c r="BR42" s="283" t="s">
        <v>218</v>
      </c>
      <c r="BS42" s="387" t="s">
        <v>2365</v>
      </c>
      <c r="BT42" s="68" t="s">
        <v>29</v>
      </c>
      <c r="BU42" s="69">
        <f t="shared" si="16"/>
        <v>6</v>
      </c>
      <c r="BV42" s="69">
        <f t="shared" si="17"/>
        <v>6</v>
      </c>
      <c r="BW42" s="1928" t="s">
        <v>2366</v>
      </c>
      <c r="BX42" s="1792"/>
      <c r="BY42" s="1792"/>
      <c r="BZ42" s="1792"/>
      <c r="CA42" s="1792"/>
      <c r="CB42" s="1793"/>
      <c r="CC42" s="302"/>
      <c r="CD42" s="302"/>
      <c r="CE42" s="302"/>
      <c r="CF42" s="85">
        <v>6</v>
      </c>
      <c r="CG42" s="302"/>
      <c r="CH42" s="302"/>
      <c r="CI42" s="318"/>
      <c r="CJ42" s="302"/>
      <c r="CK42" s="302"/>
      <c r="CL42" s="76">
        <v>1</v>
      </c>
      <c r="CM42" s="107"/>
      <c r="CN42" s="112"/>
      <c r="CO42" s="656" t="s">
        <v>140</v>
      </c>
      <c r="CP42" s="117" t="s">
        <v>691</v>
      </c>
      <c r="CQ42" s="381" t="s">
        <v>29</v>
      </c>
      <c r="CR42" s="69">
        <f t="shared" si="18"/>
        <v>0.5</v>
      </c>
      <c r="CS42" s="69">
        <f t="shared" si="19"/>
        <v>0.5</v>
      </c>
      <c r="CT42" s="103"/>
      <c r="CU42" s="22" t="s">
        <v>68</v>
      </c>
      <c r="CV42" s="70"/>
      <c r="CW42" s="70"/>
      <c r="CX42" s="73"/>
      <c r="CY42" s="70"/>
      <c r="CZ42" s="155"/>
      <c r="DA42" s="85">
        <v>1</v>
      </c>
      <c r="DB42" s="155"/>
      <c r="DC42" s="155"/>
      <c r="DD42" s="155"/>
      <c r="DE42" s="155"/>
      <c r="DF42" s="155"/>
      <c r="DG42" s="155"/>
      <c r="DH42" s="155"/>
      <c r="DI42" s="76">
        <v>1</v>
      </c>
      <c r="DJ42" s="261"/>
    </row>
    <row r="43" spans="1:114" ht="195" customHeight="1" outlineLevel="1" thickTop="1" x14ac:dyDescent="0.4">
      <c r="A43" s="239" t="s">
        <v>173</v>
      </c>
      <c r="B43" s="179" t="s">
        <v>1899</v>
      </c>
      <c r="C43" s="102" t="s">
        <v>36</v>
      </c>
      <c r="D43" s="102">
        <f t="shared" si="20"/>
        <v>0</v>
      </c>
      <c r="E43" s="102">
        <f t="shared" si="21"/>
        <v>0</v>
      </c>
      <c r="F43" s="244"/>
      <c r="G43" s="225" t="s">
        <v>63</v>
      </c>
      <c r="H43" s="245"/>
      <c r="I43" s="246"/>
      <c r="J43" s="222"/>
      <c r="K43" s="140" t="s">
        <v>3</v>
      </c>
      <c r="L43" s="314"/>
      <c r="M43" s="314"/>
      <c r="N43" s="314"/>
      <c r="O43" s="314"/>
      <c r="P43" s="314"/>
      <c r="Q43" s="314"/>
      <c r="R43" s="314"/>
      <c r="S43" s="314"/>
      <c r="T43" s="314"/>
      <c r="U43" s="96">
        <v>1</v>
      </c>
      <c r="V43" s="95"/>
      <c r="W43" s="108"/>
      <c r="X43" s="654" t="s">
        <v>651</v>
      </c>
      <c r="Y43" s="177" t="s">
        <v>2367</v>
      </c>
      <c r="Z43" s="68" t="s">
        <v>29</v>
      </c>
      <c r="AA43" s="69">
        <f>0.5*(AI43+AJ43+AK43)+AL43+AN43+2*(AO43+AP43)</f>
        <v>0</v>
      </c>
      <c r="AB43" s="69">
        <f>AI43*0.5+AJ43*0.5+AK43*0.5+AL43+AM43+AN43+2*(AO43+AP43+AQ43)</f>
        <v>0</v>
      </c>
      <c r="AC43" s="257"/>
      <c r="AD43" s="124" t="s">
        <v>77</v>
      </c>
      <c r="AE43" s="125" t="s">
        <v>50</v>
      </c>
      <c r="AF43" s="257"/>
      <c r="AG43" s="278"/>
      <c r="AH43" s="23" t="s">
        <v>57</v>
      </c>
      <c r="AI43" s="131"/>
      <c r="AJ43" s="131"/>
      <c r="AK43" s="131"/>
      <c r="AL43" s="131"/>
      <c r="AM43" s="131"/>
      <c r="AN43" s="131"/>
      <c r="AO43" s="131"/>
      <c r="AP43" s="131"/>
      <c r="AQ43" s="131"/>
      <c r="AR43" s="96">
        <v>1</v>
      </c>
      <c r="AS43" s="95"/>
      <c r="AT43" s="108"/>
      <c r="AU43" s="662" t="s">
        <v>674</v>
      </c>
      <c r="AV43" s="130" t="s">
        <v>716</v>
      </c>
      <c r="AW43" s="68" t="s">
        <v>29</v>
      </c>
      <c r="AX43" s="69">
        <f t="shared" si="14"/>
        <v>0</v>
      </c>
      <c r="AY43" s="69">
        <f t="shared" si="15"/>
        <v>0</v>
      </c>
      <c r="AZ43" s="682"/>
      <c r="BA43" s="124" t="s">
        <v>77</v>
      </c>
      <c r="BB43" s="125" t="s">
        <v>50</v>
      </c>
      <c r="BC43" s="685"/>
      <c r="BD43" s="74"/>
      <c r="BE43" s="131" t="s">
        <v>2368</v>
      </c>
      <c r="BF43" s="159"/>
      <c r="BG43" s="159"/>
      <c r="BH43" s="159"/>
      <c r="BI43" s="159"/>
      <c r="BJ43" s="159"/>
      <c r="BK43" s="159"/>
      <c r="BL43" s="159"/>
      <c r="BM43" s="159"/>
      <c r="BN43" s="159"/>
      <c r="BO43" s="96">
        <v>1</v>
      </c>
      <c r="BP43" s="95"/>
      <c r="BR43" s="97" t="s">
        <v>52</v>
      </c>
      <c r="BS43" s="387" t="s">
        <v>2369</v>
      </c>
      <c r="BT43" s="68" t="s">
        <v>36</v>
      </c>
      <c r="BU43" s="69">
        <v>4</v>
      </c>
      <c r="BV43" s="69">
        <v>4</v>
      </c>
      <c r="BW43" s="1950" t="s">
        <v>2370</v>
      </c>
      <c r="BX43" s="1768"/>
      <c r="BY43" s="1768"/>
      <c r="BZ43" s="1768"/>
      <c r="CA43" s="1768"/>
      <c r="CB43" s="1769"/>
      <c r="CC43" s="155"/>
      <c r="CD43" s="155"/>
      <c r="CE43" s="155"/>
      <c r="CF43" s="155"/>
      <c r="CG43" s="155"/>
      <c r="CH43" s="155"/>
      <c r="CI43" s="155"/>
      <c r="CJ43" s="155"/>
      <c r="CK43" s="155"/>
      <c r="CL43" s="96">
        <v>1</v>
      </c>
      <c r="CM43" s="95"/>
      <c r="CN43" s="112"/>
      <c r="CO43" s="656" t="s">
        <v>140</v>
      </c>
      <c r="CP43" s="130" t="s">
        <v>695</v>
      </c>
      <c r="CQ43" s="381" t="s">
        <v>29</v>
      </c>
      <c r="CR43" s="69">
        <f>0.5*(CZ43+DA43+DB43)+DC43+DE43+2*(DF43+DG43)</f>
        <v>0</v>
      </c>
      <c r="CS43" s="69">
        <f>CZ43*0.5+DA43*0.5+DB43*0.5+DC43+DD43+DE43+2*(DF43+DG43+DH43)</f>
        <v>0</v>
      </c>
      <c r="CT43" s="74"/>
      <c r="CU43" s="225" t="s">
        <v>68</v>
      </c>
      <c r="CV43" s="246"/>
      <c r="CW43" s="246"/>
      <c r="CX43" s="246"/>
      <c r="CY43" s="131" t="s">
        <v>193</v>
      </c>
      <c r="CZ43" s="159"/>
      <c r="DA43" s="159"/>
      <c r="DB43" s="159"/>
      <c r="DC43" s="159"/>
      <c r="DD43" s="159"/>
      <c r="DE43" s="159"/>
      <c r="DF43" s="159"/>
      <c r="DG43" s="159"/>
      <c r="DH43" s="159"/>
      <c r="DI43" s="100">
        <v>1</v>
      </c>
      <c r="DJ43" s="675"/>
    </row>
    <row r="44" spans="1:114" ht="259.2" customHeight="1" outlineLevel="1" x14ac:dyDescent="0.3">
      <c r="A44" s="239" t="s">
        <v>173</v>
      </c>
      <c r="B44" s="138" t="s">
        <v>2371</v>
      </c>
      <c r="C44" s="102" t="s">
        <v>36</v>
      </c>
      <c r="D44" s="102">
        <f t="shared" si="20"/>
        <v>1</v>
      </c>
      <c r="E44" s="102">
        <f t="shared" si="21"/>
        <v>1</v>
      </c>
      <c r="F44" s="103"/>
      <c r="G44" s="22" t="s">
        <v>68</v>
      </c>
      <c r="H44" s="74"/>
      <c r="I44" s="72" t="s">
        <v>42</v>
      </c>
      <c r="J44" s="172"/>
      <c r="K44" s="23" t="s">
        <v>2372</v>
      </c>
      <c r="L44" s="302"/>
      <c r="M44" s="83"/>
      <c r="N44" s="476"/>
      <c r="O44" s="128">
        <v>1</v>
      </c>
      <c r="P44" s="83"/>
      <c r="Q44" s="83"/>
      <c r="R44" s="83"/>
      <c r="S44" s="302"/>
      <c r="T44" s="83"/>
      <c r="U44" s="96">
        <v>1</v>
      </c>
      <c r="V44" s="95"/>
      <c r="W44" s="108"/>
      <c r="X44" s="654" t="s">
        <v>651</v>
      </c>
      <c r="Y44" s="98" t="s">
        <v>1919</v>
      </c>
      <c r="Z44" s="68" t="s">
        <v>29</v>
      </c>
      <c r="AA44" s="69">
        <f>0.5*(AI44+AJ44+AK44)+AL44+AN44+2*(AO44+AP44)</f>
        <v>0</v>
      </c>
      <c r="AB44" s="69">
        <f>AI44*0.5+AJ44*0.5+AK44*0.5+AL44+AM44+AN44+2*(AO44+AP44+AQ44)</f>
        <v>0</v>
      </c>
      <c r="AC44" s="99"/>
      <c r="AD44" s="22" t="s">
        <v>45</v>
      </c>
      <c r="AE44" s="99"/>
      <c r="AF44" s="99"/>
      <c r="AG44" s="99"/>
      <c r="AH44" s="23" t="s">
        <v>57</v>
      </c>
      <c r="AI44" s="99"/>
      <c r="AJ44" s="99"/>
      <c r="AK44" s="99"/>
      <c r="AL44" s="99"/>
      <c r="AM44" s="99"/>
      <c r="AN44" s="99"/>
      <c r="AO44" s="99"/>
      <c r="AP44" s="99"/>
      <c r="AQ44" s="99"/>
      <c r="AR44" s="96">
        <v>1</v>
      </c>
      <c r="AS44" s="95"/>
      <c r="AT44" s="108"/>
      <c r="AU44" s="662" t="s">
        <v>674</v>
      </c>
      <c r="AV44" s="688" t="s">
        <v>722</v>
      </c>
      <c r="AW44" s="68" t="s">
        <v>29</v>
      </c>
      <c r="AX44" s="69">
        <f t="shared" si="14"/>
        <v>0</v>
      </c>
      <c r="AY44" s="69">
        <f t="shared" si="15"/>
        <v>0</v>
      </c>
      <c r="AZ44" s="689"/>
      <c r="BA44" s="22" t="s">
        <v>45</v>
      </c>
      <c r="BB44" s="172"/>
      <c r="BC44" s="70"/>
      <c r="BD44" s="674"/>
      <c r="BE44" s="23" t="s">
        <v>57</v>
      </c>
      <c r="BF44" s="155"/>
      <c r="BG44" s="155"/>
      <c r="BH44" s="155"/>
      <c r="BI44" s="155"/>
      <c r="BJ44" s="155"/>
      <c r="BK44" s="155"/>
      <c r="BL44" s="155"/>
      <c r="BM44" s="155"/>
      <c r="BN44" s="155"/>
      <c r="BO44" s="96">
        <v>1</v>
      </c>
      <c r="BP44" s="95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 s="62"/>
      <c r="CO44" s="656" t="s">
        <v>140</v>
      </c>
      <c r="CP44" s="117" t="s">
        <v>700</v>
      </c>
      <c r="CQ44" s="381" t="s">
        <v>36</v>
      </c>
      <c r="CR44" s="69">
        <f t="shared" si="18"/>
        <v>0.5</v>
      </c>
      <c r="CS44" s="69">
        <f t="shared" si="19"/>
        <v>0.5</v>
      </c>
      <c r="CT44" s="82"/>
      <c r="CU44" s="22" t="s">
        <v>68</v>
      </c>
      <c r="CV44" s="70"/>
      <c r="CW44" s="70"/>
      <c r="CX44" s="73"/>
      <c r="CY44" s="23" t="s">
        <v>96</v>
      </c>
      <c r="CZ44" s="155"/>
      <c r="DA44" s="85">
        <v>1</v>
      </c>
      <c r="DB44" s="155"/>
      <c r="DC44" s="318"/>
      <c r="DD44" s="155"/>
      <c r="DE44" s="155"/>
      <c r="DF44" s="155"/>
      <c r="DG44" s="155"/>
      <c r="DH44" s="155"/>
      <c r="DI44" s="76">
        <v>1</v>
      </c>
      <c r="DJ44" s="661"/>
    </row>
    <row r="45" spans="1:114" ht="231.75" customHeight="1" outlineLevel="1" x14ac:dyDescent="0.3">
      <c r="A45" s="239" t="s">
        <v>173</v>
      </c>
      <c r="B45" s="179" t="s">
        <v>1906</v>
      </c>
      <c r="C45" s="102" t="s">
        <v>36</v>
      </c>
      <c r="D45" s="102">
        <f t="shared" si="20"/>
        <v>0.5</v>
      </c>
      <c r="E45" s="102">
        <f t="shared" si="21"/>
        <v>0.5</v>
      </c>
      <c r="F45" s="448"/>
      <c r="G45" s="22" t="s">
        <v>68</v>
      </c>
      <c r="H45" s="448"/>
      <c r="I45" s="448"/>
      <c r="J45" s="110" t="s">
        <v>13</v>
      </c>
      <c r="K45" s="23" t="s">
        <v>1907</v>
      </c>
      <c r="L45" s="449"/>
      <c r="M45" s="128">
        <v>1</v>
      </c>
      <c r="N45" s="449"/>
      <c r="O45" s="449"/>
      <c r="P45" s="449"/>
      <c r="Q45" s="449"/>
      <c r="R45" s="449"/>
      <c r="S45" s="449"/>
      <c r="T45" s="445"/>
      <c r="U45" s="96">
        <v>1</v>
      </c>
      <c r="V45" s="95"/>
      <c r="W45" s="108"/>
      <c r="X45" s="1319" t="s">
        <v>208</v>
      </c>
      <c r="Y45" s="1320" t="s">
        <v>285</v>
      </c>
      <c r="Z45" s="551" t="s">
        <v>29</v>
      </c>
      <c r="AA45" s="551">
        <f t="shared" ref="AA45" si="22">0.5*(AI45+AJ45+AK45)+AL45+AN45+2*(AO45+AP45)</f>
        <v>5.5</v>
      </c>
      <c r="AB45" s="551">
        <f t="shared" ref="AB45" si="23">AI45*0.5+AJ45*0.5+AK45*0.5+AL45+AM45+AN45+2*(AO45+AP45+AQ45)</f>
        <v>5.5</v>
      </c>
      <c r="AC45" s="1889" t="s">
        <v>2373</v>
      </c>
      <c r="AD45" s="1890"/>
      <c r="AE45" s="1890"/>
      <c r="AF45" s="1890"/>
      <c r="AG45" s="1890"/>
      <c r="AH45" s="1891"/>
      <c r="AI45" s="1000"/>
      <c r="AJ45" s="240">
        <v>5</v>
      </c>
      <c r="AK45" s="1000"/>
      <c r="AL45" s="85">
        <v>3</v>
      </c>
      <c r="AM45" s="1000"/>
      <c r="AN45" s="1000"/>
      <c r="AO45" s="1000"/>
      <c r="AP45" s="1000"/>
      <c r="AQ45" s="1001"/>
      <c r="AR45" s="96">
        <v>1</v>
      </c>
      <c r="AS45" s="95"/>
      <c r="AT45" s="108"/>
      <c r="AU45" s="662" t="s">
        <v>674</v>
      </c>
      <c r="AV45" s="117" t="s">
        <v>724</v>
      </c>
      <c r="AW45" s="68" t="s">
        <v>29</v>
      </c>
      <c r="AX45" s="69">
        <f t="shared" si="14"/>
        <v>0</v>
      </c>
      <c r="AY45" s="69">
        <f t="shared" si="15"/>
        <v>0</v>
      </c>
      <c r="AZ45" s="73"/>
      <c r="BA45" s="22" t="s">
        <v>68</v>
      </c>
      <c r="BB45" s="104"/>
      <c r="BC45" s="74"/>
      <c r="BD45" s="172"/>
      <c r="BE45" s="172" t="s">
        <v>57</v>
      </c>
      <c r="BF45" s="160"/>
      <c r="BG45" s="160"/>
      <c r="BH45" s="160"/>
      <c r="BI45" s="160"/>
      <c r="BJ45" s="160"/>
      <c r="BK45" s="160"/>
      <c r="BL45" s="160"/>
      <c r="BM45" s="160"/>
      <c r="BN45" s="160"/>
      <c r="BO45" s="96">
        <v>1</v>
      </c>
      <c r="BP45" s="9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 s="108"/>
      <c r="CO45" s="656" t="s">
        <v>140</v>
      </c>
      <c r="CP45" s="117" t="s">
        <v>704</v>
      </c>
      <c r="CQ45" s="381" t="s">
        <v>36</v>
      </c>
      <c r="CR45" s="69">
        <f t="shared" si="18"/>
        <v>1</v>
      </c>
      <c r="CS45" s="69">
        <f t="shared" si="19"/>
        <v>1</v>
      </c>
      <c r="CT45" s="103"/>
      <c r="CU45" s="22" t="s">
        <v>68</v>
      </c>
      <c r="CV45" s="70"/>
      <c r="CW45" s="70"/>
      <c r="CX45" s="73"/>
      <c r="CY45" s="70"/>
      <c r="CZ45" s="85">
        <v>1</v>
      </c>
      <c r="DA45" s="160"/>
      <c r="DB45" s="85">
        <v>1</v>
      </c>
      <c r="DC45" s="160"/>
      <c r="DD45" s="160"/>
      <c r="DE45" s="160"/>
      <c r="DF45" s="160"/>
      <c r="DG45" s="160"/>
      <c r="DH45" s="160"/>
      <c r="DI45" s="76">
        <v>1</v>
      </c>
      <c r="DJ45" s="261"/>
    </row>
    <row r="46" spans="1:114" ht="181.95" customHeight="1" outlineLevel="1" thickBot="1" x14ac:dyDescent="0.35">
      <c r="A46" s="239" t="s">
        <v>173</v>
      </c>
      <c r="B46" s="130" t="s">
        <v>1912</v>
      </c>
      <c r="C46" s="102" t="s">
        <v>36</v>
      </c>
      <c r="D46" s="102">
        <f t="shared" si="20"/>
        <v>3</v>
      </c>
      <c r="E46" s="102">
        <f t="shared" si="21"/>
        <v>3</v>
      </c>
      <c r="F46" s="225"/>
      <c r="G46" s="225" t="s">
        <v>45</v>
      </c>
      <c r="H46" s="74"/>
      <c r="I46" s="669" t="s">
        <v>42</v>
      </c>
      <c r="J46" s="670"/>
      <c r="K46" s="131" t="s">
        <v>1914</v>
      </c>
      <c r="L46" s="403"/>
      <c r="M46" s="85">
        <v>2</v>
      </c>
      <c r="N46" s="403"/>
      <c r="O46" s="85">
        <v>2</v>
      </c>
      <c r="P46" s="403"/>
      <c r="Q46" s="403"/>
      <c r="R46" s="403"/>
      <c r="S46" s="403"/>
      <c r="T46" s="403"/>
      <c r="U46" s="96">
        <v>1</v>
      </c>
      <c r="V46" s="95"/>
      <c r="W46" s="108"/>
      <c r="X46" s="137" t="s">
        <v>86</v>
      </c>
      <c r="Y46" s="138" t="s">
        <v>2374</v>
      </c>
      <c r="Z46" s="102" t="s">
        <v>36</v>
      </c>
      <c r="AA46" s="69">
        <f>0.5*(AI46+AJ46+AK46)+AL46+AN46+2*(AO46+AP46)</f>
        <v>1</v>
      </c>
      <c r="AB46" s="69">
        <f>AI46*0.5+AJ46*0.5+AK46*0.5+AL46+AM46+AN46+2*(AO46+AP46+AQ46)</f>
        <v>1</v>
      </c>
      <c r="AC46" s="74"/>
      <c r="AD46" s="22" t="s">
        <v>88</v>
      </c>
      <c r="AE46" s="139" t="s">
        <v>89</v>
      </c>
      <c r="AF46" s="131"/>
      <c r="AG46" s="131"/>
      <c r="AH46" s="140" t="s">
        <v>3</v>
      </c>
      <c r="AI46" s="141">
        <v>2</v>
      </c>
      <c r="AJ46" s="131"/>
      <c r="AK46" s="131"/>
      <c r="AL46" s="131"/>
      <c r="AM46" s="131"/>
      <c r="AN46" s="131"/>
      <c r="AO46" s="131"/>
      <c r="AP46" s="131"/>
      <c r="AQ46" s="131"/>
      <c r="AR46" s="96">
        <v>1</v>
      </c>
      <c r="AS46" s="95"/>
      <c r="AT46" s="3"/>
      <c r="AU46" s="662" t="s">
        <v>674</v>
      </c>
      <c r="AV46" s="692" t="s">
        <v>727</v>
      </c>
      <c r="AW46" s="68" t="s">
        <v>29</v>
      </c>
      <c r="AX46" s="69">
        <f t="shared" si="14"/>
        <v>0</v>
      </c>
      <c r="AY46" s="69">
        <f t="shared" si="15"/>
        <v>0</v>
      </c>
      <c r="AZ46" s="693"/>
      <c r="BA46" s="150" t="s">
        <v>68</v>
      </c>
      <c r="BB46" s="694"/>
      <c r="BC46" s="74"/>
      <c r="BD46" s="695"/>
      <c r="BE46" s="695" t="s">
        <v>57</v>
      </c>
      <c r="BF46" s="696"/>
      <c r="BG46" s="696"/>
      <c r="BH46" s="696"/>
      <c r="BI46" s="696"/>
      <c r="BJ46" s="696"/>
      <c r="BK46" s="696"/>
      <c r="BL46" s="696"/>
      <c r="BM46" s="696"/>
      <c r="BN46" s="696"/>
      <c r="BO46" s="96">
        <v>1</v>
      </c>
      <c r="BP46" s="95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 s="3"/>
      <c r="CO46" s="656" t="s">
        <v>140</v>
      </c>
      <c r="CP46" s="179" t="s">
        <v>708</v>
      </c>
      <c r="CQ46" s="381" t="s">
        <v>36</v>
      </c>
      <c r="CR46" s="69">
        <f t="shared" si="18"/>
        <v>1</v>
      </c>
      <c r="CS46" s="69">
        <f t="shared" si="19"/>
        <v>1</v>
      </c>
      <c r="CT46" s="103"/>
      <c r="CU46" s="22" t="s">
        <v>68</v>
      </c>
      <c r="CV46" s="70"/>
      <c r="CW46" s="70"/>
      <c r="CX46" s="73"/>
      <c r="CY46" s="23" t="s">
        <v>96</v>
      </c>
      <c r="CZ46" s="160"/>
      <c r="DA46" s="160"/>
      <c r="DB46" s="160"/>
      <c r="DC46" s="85">
        <v>1</v>
      </c>
      <c r="DD46" s="160"/>
      <c r="DE46" s="160"/>
      <c r="DF46" s="160"/>
      <c r="DG46" s="160"/>
      <c r="DH46" s="160"/>
      <c r="DI46" s="76">
        <v>1</v>
      </c>
      <c r="DJ46" s="261"/>
    </row>
    <row r="47" spans="1:114" ht="228.6" customHeight="1" outlineLevel="1" thickTop="1" thickBot="1" x14ac:dyDescent="0.35">
      <c r="A47" s="239" t="s">
        <v>173</v>
      </c>
      <c r="B47" s="179" t="s">
        <v>1917</v>
      </c>
      <c r="C47" s="102" t="s">
        <v>36</v>
      </c>
      <c r="D47" s="102">
        <f t="shared" si="20"/>
        <v>1</v>
      </c>
      <c r="E47" s="102">
        <f t="shared" si="21"/>
        <v>3</v>
      </c>
      <c r="F47" s="448"/>
      <c r="G47" s="22" t="s">
        <v>45</v>
      </c>
      <c r="H47" s="74"/>
      <c r="I47" s="448"/>
      <c r="J47" s="448"/>
      <c r="K47" s="23" t="s">
        <v>1918</v>
      </c>
      <c r="L47" s="449"/>
      <c r="M47" s="821"/>
      <c r="N47" s="449"/>
      <c r="O47" s="449"/>
      <c r="P47" s="449"/>
      <c r="Q47" s="1208">
        <v>1</v>
      </c>
      <c r="R47" s="449"/>
      <c r="S47" s="1209"/>
      <c r="T47" s="1210">
        <v>1</v>
      </c>
      <c r="U47" s="96">
        <v>1</v>
      </c>
      <c r="V47" s="95"/>
      <c r="W47" s="108"/>
      <c r="X47" s="137" t="s">
        <v>86</v>
      </c>
      <c r="Y47" s="130" t="s">
        <v>101</v>
      </c>
      <c r="Z47" s="102" t="s">
        <v>36</v>
      </c>
      <c r="AA47" s="69">
        <f>0.5*(AI47+AJ47+AK47)+AL47+AN47+2*(AO47+AP47)</f>
        <v>2</v>
      </c>
      <c r="AB47" s="69">
        <f>AI47*0.5+AJ47*0.5+AK47*0.5+AL47+AM47+AN47+2*(AO47+AP47+AQ47)</f>
        <v>2</v>
      </c>
      <c r="AC47" s="74"/>
      <c r="AD47" s="22" t="s">
        <v>88</v>
      </c>
      <c r="AE47" s="139" t="s">
        <v>89</v>
      </c>
      <c r="AF47" s="131"/>
      <c r="AG47" s="131"/>
      <c r="AH47" s="140" t="s">
        <v>3</v>
      </c>
      <c r="AI47" s="141">
        <v>4</v>
      </c>
      <c r="AJ47" s="131"/>
      <c r="AK47" s="131"/>
      <c r="AL47" s="131"/>
      <c r="AM47" s="131"/>
      <c r="AN47" s="131"/>
      <c r="AO47" s="131"/>
      <c r="AP47" s="131"/>
      <c r="AQ47" s="131"/>
      <c r="AR47" s="96">
        <v>1</v>
      </c>
      <c r="AS47" s="95"/>
      <c r="AT47" s="3"/>
      <c r="AU47" s="772" t="s">
        <v>877</v>
      </c>
      <c r="AV47" s="387" t="s">
        <v>878</v>
      </c>
      <c r="AW47" s="68" t="s">
        <v>29</v>
      </c>
      <c r="AX47" s="69">
        <f t="shared" si="14"/>
        <v>0</v>
      </c>
      <c r="AY47" s="69">
        <f t="shared" si="15"/>
        <v>0</v>
      </c>
      <c r="AZ47" s="167"/>
      <c r="BA47" s="339" t="s">
        <v>45</v>
      </c>
      <c r="BB47" s="773"/>
      <c r="BC47" s="103"/>
      <c r="BD47" s="110" t="s">
        <v>13</v>
      </c>
      <c r="BE47" s="173" t="s">
        <v>91</v>
      </c>
      <c r="BF47" s="302"/>
      <c r="BG47" s="302"/>
      <c r="BH47" s="302"/>
      <c r="BI47" s="302"/>
      <c r="BJ47" s="302"/>
      <c r="BK47" s="302"/>
      <c r="BL47" s="302"/>
      <c r="BM47" s="302"/>
      <c r="BN47" s="302"/>
      <c r="BO47" s="76">
        <v>1</v>
      </c>
      <c r="BP47" s="7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 s="3"/>
      <c r="CO47" s="656" t="s">
        <v>140</v>
      </c>
      <c r="CP47" s="293" t="s">
        <v>713</v>
      </c>
      <c r="CQ47" s="381" t="s">
        <v>36</v>
      </c>
      <c r="CR47" s="170">
        <f t="shared" si="18"/>
        <v>0</v>
      </c>
      <c r="CS47" s="170">
        <f t="shared" si="19"/>
        <v>0</v>
      </c>
      <c r="CT47" s="195"/>
      <c r="CU47" s="197" t="s">
        <v>68</v>
      </c>
      <c r="CV47" s="243"/>
      <c r="CW47" s="72" t="s">
        <v>42</v>
      </c>
      <c r="CX47" s="633"/>
      <c r="CY47" s="238" t="s">
        <v>57</v>
      </c>
      <c r="CZ47" s="419"/>
      <c r="DA47" s="419"/>
      <c r="DB47" s="419"/>
      <c r="DC47" s="419"/>
      <c r="DD47" s="419"/>
      <c r="DE47" s="419"/>
      <c r="DF47" s="419"/>
      <c r="DG47" s="419"/>
      <c r="DH47" s="419"/>
      <c r="DI47" s="228">
        <v>1</v>
      </c>
      <c r="DJ47" s="687"/>
    </row>
    <row r="48" spans="1:114" ht="140.4" outlineLevel="1" thickTop="1" thickBot="1" x14ac:dyDescent="0.35">
      <c r="A48" s="855" t="s">
        <v>173</v>
      </c>
      <c r="B48" s="550" t="s">
        <v>2375</v>
      </c>
      <c r="C48" s="1941" t="s">
        <v>2376</v>
      </c>
      <c r="D48" s="1942"/>
      <c r="E48" s="1942"/>
      <c r="F48" s="1942"/>
      <c r="G48" s="1942"/>
      <c r="H48" s="1942"/>
      <c r="I48" s="1942"/>
      <c r="J48" s="1942"/>
      <c r="K48" s="1942"/>
      <c r="L48" s="1942"/>
      <c r="M48" s="1942"/>
      <c r="N48" s="1942"/>
      <c r="O48" s="1942"/>
      <c r="P48" s="1942"/>
      <c r="Q48" s="1942"/>
      <c r="R48" s="1942"/>
      <c r="S48" s="1942"/>
      <c r="T48" s="1943"/>
      <c r="U48" s="988">
        <v>1</v>
      </c>
      <c r="V48" s="585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772" t="s">
        <v>877</v>
      </c>
      <c r="AV48" s="117" t="s">
        <v>879</v>
      </c>
      <c r="AW48" s="68" t="s">
        <v>29</v>
      </c>
      <c r="AX48" s="69">
        <f t="shared" si="14"/>
        <v>0</v>
      </c>
      <c r="AY48" s="69">
        <f t="shared" si="15"/>
        <v>0</v>
      </c>
      <c r="AZ48" s="103"/>
      <c r="BA48" s="23" t="s">
        <v>68</v>
      </c>
      <c r="BB48" s="103"/>
      <c r="BC48" s="104"/>
      <c r="BD48" s="110" t="s">
        <v>13</v>
      </c>
      <c r="BE48" s="23" t="s">
        <v>57</v>
      </c>
      <c r="BF48" s="83"/>
      <c r="BG48" s="83"/>
      <c r="BH48" s="83"/>
      <c r="BI48" s="83"/>
      <c r="BJ48" s="83"/>
      <c r="BK48" s="83"/>
      <c r="BL48" s="83"/>
      <c r="BM48" s="83"/>
      <c r="BN48" s="83"/>
      <c r="BO48" s="76">
        <v>1</v>
      </c>
      <c r="BP48" s="107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 s="3"/>
      <c r="CO48" s="656" t="s">
        <v>140</v>
      </c>
      <c r="CP48" s="187" t="s">
        <v>141</v>
      </c>
      <c r="CQ48" s="381" t="s">
        <v>36</v>
      </c>
      <c r="CR48" s="69">
        <f t="shared" si="18"/>
        <v>5</v>
      </c>
      <c r="CS48" s="69">
        <f t="shared" si="19"/>
        <v>5</v>
      </c>
      <c r="CT48" s="116"/>
      <c r="CU48" s="22" t="s">
        <v>63</v>
      </c>
      <c r="CV48" s="22"/>
      <c r="CW48" s="72" t="s">
        <v>42</v>
      </c>
      <c r="CX48" s="82"/>
      <c r="CY48" s="23" t="s">
        <v>142</v>
      </c>
      <c r="CZ48" s="160"/>
      <c r="DA48" s="160"/>
      <c r="DB48" s="155"/>
      <c r="DC48" s="84">
        <v>5</v>
      </c>
      <c r="DD48" s="419"/>
      <c r="DE48" s="155"/>
      <c r="DF48" s="160"/>
      <c r="DG48" s="160"/>
      <c r="DH48" s="155"/>
      <c r="DI48" s="76">
        <v>1</v>
      </c>
      <c r="DJ48" s="129"/>
    </row>
    <row r="49" spans="1:114" ht="175.95" customHeight="1" outlineLevel="1" thickTop="1" thickBot="1" x14ac:dyDescent="0.35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772" t="s">
        <v>877</v>
      </c>
      <c r="AV49" s="130" t="s">
        <v>880</v>
      </c>
      <c r="AW49" s="68" t="s">
        <v>29</v>
      </c>
      <c r="AX49" s="69">
        <f t="shared" si="14"/>
        <v>0</v>
      </c>
      <c r="AY49" s="69">
        <f t="shared" si="15"/>
        <v>0</v>
      </c>
      <c r="AZ49" s="131"/>
      <c r="BA49" s="22" t="s">
        <v>45</v>
      </c>
      <c r="BB49" s="367"/>
      <c r="BC49" s="131"/>
      <c r="BD49" s="131"/>
      <c r="BE49" s="23" t="s">
        <v>57</v>
      </c>
      <c r="BF49" s="314"/>
      <c r="BG49" s="314"/>
      <c r="BH49" s="314"/>
      <c r="BI49" s="314"/>
      <c r="BJ49" s="314"/>
      <c r="BK49" s="314"/>
      <c r="BL49" s="314"/>
      <c r="BM49" s="314"/>
      <c r="BN49" s="314"/>
      <c r="BO49" s="133">
        <v>1</v>
      </c>
      <c r="BP49" s="131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 s="3"/>
      <c r="CO49" s="656" t="s">
        <v>140</v>
      </c>
      <c r="CP49" s="690" t="s">
        <v>717</v>
      </c>
      <c r="CQ49" s="381" t="s">
        <v>36</v>
      </c>
      <c r="CR49" s="148">
        <f t="shared" si="18"/>
        <v>0</v>
      </c>
      <c r="CS49" s="148">
        <f t="shared" si="19"/>
        <v>1</v>
      </c>
      <c r="CT49" s="213"/>
      <c r="CU49" s="691" t="s">
        <v>77</v>
      </c>
      <c r="CV49" s="402" t="s">
        <v>50</v>
      </c>
      <c r="CW49" s="72" t="s">
        <v>42</v>
      </c>
      <c r="CX49" s="638"/>
      <c r="CY49" s="638" t="s">
        <v>57</v>
      </c>
      <c r="CZ49" s="330"/>
      <c r="DA49" s="330"/>
      <c r="DB49" s="461"/>
      <c r="DC49" s="330"/>
      <c r="DD49" s="86">
        <v>1</v>
      </c>
      <c r="DE49" s="330"/>
      <c r="DF49" s="330"/>
      <c r="DG49" s="330"/>
      <c r="DH49" s="461"/>
      <c r="DI49" s="133">
        <v>1</v>
      </c>
      <c r="DJ49" s="659"/>
    </row>
    <row r="50" spans="1:114" ht="199.2" customHeight="1" outlineLevel="1" thickTop="1" x14ac:dyDescent="0.4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97" t="s">
        <v>52</v>
      </c>
      <c r="AV50" s="116" t="s">
        <v>820</v>
      </c>
      <c r="AW50" s="68" t="s">
        <v>29</v>
      </c>
      <c r="AX50" s="69">
        <f>0.5*(BF50+BG50+BH50)+BI50+BK50+2*(BL50+BM50)</f>
        <v>0</v>
      </c>
      <c r="AY50" s="69">
        <f>BF50*0.5+BG50*0.5+BH50*0.5+BI50+BJ50+BK50+2*(BL50+BM50+BN50)</f>
        <v>0</v>
      </c>
      <c r="AZ50" s="74"/>
      <c r="BA50" s="212" t="s">
        <v>45</v>
      </c>
      <c r="BB50" s="755"/>
      <c r="BC50" s="74"/>
      <c r="BD50" s="74"/>
      <c r="BE50" s="23" t="s">
        <v>57</v>
      </c>
      <c r="BF50" s="159"/>
      <c r="BG50" s="159"/>
      <c r="BH50" s="390"/>
      <c r="BI50" s="159"/>
      <c r="BJ50" s="159"/>
      <c r="BK50" s="159"/>
      <c r="BL50" s="159"/>
      <c r="BM50" s="159"/>
      <c r="BN50" s="159"/>
      <c r="BO50" s="76">
        <v>1</v>
      </c>
      <c r="BP50" s="107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 s="3"/>
      <c r="CO50" s="656" t="s">
        <v>140</v>
      </c>
      <c r="CP50" s="130" t="s">
        <v>720</v>
      </c>
      <c r="CQ50" s="381" t="s">
        <v>36</v>
      </c>
      <c r="CR50" s="69">
        <f t="shared" si="18"/>
        <v>0</v>
      </c>
      <c r="CS50" s="69">
        <f t="shared" si="19"/>
        <v>0</v>
      </c>
      <c r="CT50" s="131"/>
      <c r="CU50" s="22" t="s">
        <v>45</v>
      </c>
      <c r="CV50" s="367"/>
      <c r="CW50" s="131"/>
      <c r="CX50" s="131"/>
      <c r="CY50" s="638" t="s">
        <v>721</v>
      </c>
      <c r="CZ50" s="314"/>
      <c r="DA50" s="314"/>
      <c r="DB50" s="314"/>
      <c r="DC50" s="314"/>
      <c r="DD50" s="314"/>
      <c r="DE50" s="314"/>
      <c r="DF50" s="314"/>
      <c r="DG50" s="314"/>
      <c r="DH50" s="314"/>
      <c r="DI50" s="133">
        <v>1</v>
      </c>
      <c r="DJ50" s="132"/>
    </row>
    <row r="51" spans="1:114" ht="218.4" customHeight="1" outlineLevel="1" thickBot="1" x14ac:dyDescent="0.35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97" t="s">
        <v>52</v>
      </c>
      <c r="AV51" s="328" t="s">
        <v>828</v>
      </c>
      <c r="AW51" s="68" t="s">
        <v>29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334"/>
      <c r="BA51" s="212" t="s">
        <v>182</v>
      </c>
      <c r="BB51" s="759"/>
      <c r="BC51" s="72" t="s">
        <v>42</v>
      </c>
      <c r="BD51" s="172"/>
      <c r="BE51" s="644" t="s">
        <v>829</v>
      </c>
      <c r="BF51" s="461"/>
      <c r="BG51" s="461"/>
      <c r="BH51" s="461"/>
      <c r="BI51" s="461"/>
      <c r="BJ51" s="461"/>
      <c r="BK51" s="461"/>
      <c r="BL51" s="461"/>
      <c r="BM51" s="461"/>
      <c r="BN51" s="461"/>
      <c r="BO51" s="133">
        <v>1</v>
      </c>
      <c r="BP51" s="43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 s="3"/>
      <c r="CO51" s="656" t="s">
        <v>140</v>
      </c>
      <c r="CP51" s="387" t="s">
        <v>723</v>
      </c>
      <c r="CQ51" s="381" t="s">
        <v>36</v>
      </c>
      <c r="CR51" s="69">
        <f>0.5*(CZ51+DA51+DB51)+DC51+DE51+2*(DF51+DG51)</f>
        <v>1</v>
      </c>
      <c r="CS51" s="69">
        <f>CZ51*0.5+DA51*0.5+DB51*0.5+DC51+DD51+DE51+2*(DF51+DG51+DH51)</f>
        <v>1</v>
      </c>
      <c r="CT51" s="200"/>
      <c r="CU51" s="106" t="s">
        <v>68</v>
      </c>
      <c r="CV51" s="105"/>
      <c r="CW51" s="105"/>
      <c r="CX51" s="187"/>
      <c r="CY51" s="23" t="s">
        <v>96</v>
      </c>
      <c r="CZ51" s="160"/>
      <c r="DA51" s="160"/>
      <c r="DB51" s="318"/>
      <c r="DC51" s="85">
        <v>1</v>
      </c>
      <c r="DD51" s="160"/>
      <c r="DE51" s="160"/>
      <c r="DF51" s="160"/>
      <c r="DG51" s="160"/>
      <c r="DH51" s="160"/>
      <c r="DI51" s="76">
        <v>1</v>
      </c>
      <c r="DJ51" s="661"/>
    </row>
    <row r="52" spans="1:114" ht="155.4" customHeight="1" outlineLevel="1" thickTop="1" thickBot="1" x14ac:dyDescent="0.35">
      <c r="A52" s="3"/>
      <c r="B52" s="3"/>
      <c r="C52" s="3"/>
      <c r="D52" s="3"/>
      <c r="E52" s="3"/>
      <c r="F52" s="3"/>
      <c r="I52" s="3"/>
      <c r="J52" s="3"/>
      <c r="V52" s="3"/>
      <c r="W52" s="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3"/>
      <c r="AU52" s="97" t="s">
        <v>52</v>
      </c>
      <c r="AV52" s="293" t="s">
        <v>837</v>
      </c>
      <c r="AW52" s="381" t="s">
        <v>29</v>
      </c>
      <c r="AX52" s="170">
        <f>0.5*(BF52+BG52+BH52)+BI52+BK52+2*(BL52+BM52)</f>
        <v>0</v>
      </c>
      <c r="AY52" s="170">
        <f>BF52*0.5+BG52*0.5+BH52*0.5+BI52+BJ52+BK52+2*(BL52+BM52+BN52)</f>
        <v>0</v>
      </c>
      <c r="AZ52" s="195"/>
      <c r="BA52" s="197" t="s">
        <v>182</v>
      </c>
      <c r="BB52" s="734"/>
      <c r="BC52" s="74"/>
      <c r="BD52" s="173"/>
      <c r="BE52" s="296" t="s">
        <v>57</v>
      </c>
      <c r="BF52" s="718"/>
      <c r="BG52" s="718"/>
      <c r="BH52" s="718"/>
      <c r="BI52" s="718"/>
      <c r="BJ52" s="718"/>
      <c r="BK52" s="718"/>
      <c r="BL52" s="718"/>
      <c r="BM52" s="718"/>
      <c r="BN52" s="718"/>
      <c r="BO52" s="228">
        <v>1</v>
      </c>
      <c r="BP52" s="281"/>
      <c r="BQ52" s="3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 s="3"/>
      <c r="CO52" s="656" t="s">
        <v>140</v>
      </c>
      <c r="CP52" s="114" t="s">
        <v>725</v>
      </c>
      <c r="CQ52" s="102" t="s">
        <v>36</v>
      </c>
      <c r="CR52" s="69">
        <f t="shared" ref="CR52" si="24">0.5*(CZ52+DA52+DB52)+DC52+DE52+2*(DF52+DG52)</f>
        <v>3</v>
      </c>
      <c r="CS52" s="69">
        <f t="shared" ref="CS52" si="25">CZ52*0.5+DA52*0.5+DB52*0.5+DC52+DD52+DE52+2*(DF52+DG52+DH52)</f>
        <v>5</v>
      </c>
      <c r="CT52" s="200"/>
      <c r="CU52" s="22" t="s">
        <v>68</v>
      </c>
      <c r="CV52" s="200"/>
      <c r="CW52" s="105"/>
      <c r="CX52" s="187"/>
      <c r="CY52" s="23" t="s">
        <v>726</v>
      </c>
      <c r="CZ52" s="318"/>
      <c r="DA52" s="105"/>
      <c r="DB52" s="699"/>
      <c r="DC52" s="85">
        <v>1</v>
      </c>
      <c r="DD52" s="105"/>
      <c r="DE52" s="105"/>
      <c r="DF52" s="85">
        <v>1</v>
      </c>
      <c r="DG52" s="700"/>
      <c r="DH52" s="86">
        <v>1</v>
      </c>
      <c r="DI52" s="156">
        <v>1</v>
      </c>
      <c r="DJ52" s="241"/>
    </row>
    <row r="53" spans="1:114" ht="198" customHeight="1" outlineLevel="1" thickTop="1" x14ac:dyDescent="0.4">
      <c r="A53" s="3"/>
      <c r="B53" s="3"/>
      <c r="C53" s="3"/>
      <c r="D53" s="3"/>
      <c r="E53" s="3"/>
      <c r="F53" s="3"/>
      <c r="I53" s="3"/>
      <c r="J53" s="3"/>
      <c r="V53" s="3"/>
      <c r="W53" s="3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3"/>
      <c r="AU53" s="97" t="s">
        <v>52</v>
      </c>
      <c r="AV53" s="116" t="s">
        <v>844</v>
      </c>
      <c r="AW53" s="68" t="s">
        <v>29</v>
      </c>
      <c r="AX53" s="69">
        <f>0.5*(BF53+BG53+BH53)+BI53+BK53+2*(BL53+BM53)</f>
        <v>0</v>
      </c>
      <c r="AY53" s="69">
        <f>BF53*0.5+BG53*0.5+BH53*0.5+BI53+BJ53+BK53+2*(BL53+BM53+BN53)</f>
        <v>0</v>
      </c>
      <c r="AZ53" s="74"/>
      <c r="BA53" s="122" t="s">
        <v>77</v>
      </c>
      <c r="BB53" s="629" t="s">
        <v>50</v>
      </c>
      <c r="BC53" s="74"/>
      <c r="BD53" s="74"/>
      <c r="BE53" s="23" t="s">
        <v>57</v>
      </c>
      <c r="BF53" s="159"/>
      <c r="BG53" s="159"/>
      <c r="BH53" s="390"/>
      <c r="BI53" s="159"/>
      <c r="BJ53" s="159"/>
      <c r="BK53" s="159"/>
      <c r="BL53" s="159"/>
      <c r="BM53" s="159"/>
      <c r="BN53" s="159"/>
      <c r="BO53" s="76">
        <v>1</v>
      </c>
      <c r="BP53" s="28"/>
      <c r="BQ53" s="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 s="3"/>
      <c r="CO53" s="656" t="s">
        <v>140</v>
      </c>
      <c r="CP53" s="387" t="s">
        <v>728</v>
      </c>
      <c r="CQ53" s="68" t="s">
        <v>36</v>
      </c>
      <c r="CR53" s="69">
        <f>0.5*(CZ53+DA53+DB53)+DC53+DE53+2*(DF53+DG53)</f>
        <v>1</v>
      </c>
      <c r="CS53" s="69">
        <f>CZ53*0.5+DA53*0.5+DB53*0.5+DC53+DD53+DE53+2*(DF53+DG53+DH53)</f>
        <v>1</v>
      </c>
      <c r="CT53" s="103"/>
      <c r="CU53" s="22" t="s">
        <v>68</v>
      </c>
      <c r="CV53" s="70"/>
      <c r="CW53" s="70"/>
      <c r="CX53" s="73"/>
      <c r="CY53" s="70"/>
      <c r="CZ53" s="318"/>
      <c r="DA53" s="160"/>
      <c r="DB53" s="160"/>
      <c r="DC53" s="160"/>
      <c r="DD53" s="160"/>
      <c r="DE53" s="85">
        <v>1</v>
      </c>
      <c r="DF53" s="160"/>
      <c r="DG53" s="160"/>
      <c r="DH53" s="160"/>
      <c r="DI53" s="76">
        <v>1</v>
      </c>
      <c r="DJ53" s="661"/>
    </row>
    <row r="54" spans="1:114" ht="186" customHeight="1" outlineLevel="1" x14ac:dyDescent="0.3">
      <c r="A54" s="3"/>
      <c r="B54" s="3"/>
      <c r="C54" s="3"/>
      <c r="D54" s="3"/>
      <c r="E54" s="3"/>
      <c r="F54" s="3"/>
      <c r="I54" s="3"/>
      <c r="J54" s="3"/>
      <c r="V54" s="3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97" t="s">
        <v>52</v>
      </c>
      <c r="AV54" s="116" t="s">
        <v>2377</v>
      </c>
      <c r="AW54" s="68" t="s">
        <v>29</v>
      </c>
      <c r="AX54" s="69">
        <f>0.5*(BF54+BG54+BH54)+BI54+BK54+2*(BL54+BM54)</f>
        <v>0</v>
      </c>
      <c r="AY54" s="69">
        <f>BF54*0.5+BG54*0.5+BH54*0.5+BI54+BJ54+BK54+2*(BL54+BM54+BN54)</f>
        <v>0</v>
      </c>
      <c r="AZ54" s="103"/>
      <c r="BA54" s="22" t="s">
        <v>45</v>
      </c>
      <c r="BB54" s="22"/>
      <c r="BC54" s="70"/>
      <c r="BD54" s="73"/>
      <c r="BE54" s="23" t="s">
        <v>875</v>
      </c>
      <c r="BF54" s="160"/>
      <c r="BG54" s="160"/>
      <c r="BH54" s="160"/>
      <c r="BI54" s="160"/>
      <c r="BJ54" s="160"/>
      <c r="BK54" s="155"/>
      <c r="BL54" s="160"/>
      <c r="BM54" s="160"/>
      <c r="BN54" s="155"/>
      <c r="BO54" s="76">
        <v>1</v>
      </c>
      <c r="BP54" s="107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3"/>
      <c r="CP54" s="3"/>
      <c r="CQ54" s="3"/>
      <c r="CR54" s="3"/>
      <c r="CS54" s="3"/>
      <c r="CT54" s="3"/>
      <c r="CW54" s="3"/>
      <c r="CX54" s="3"/>
      <c r="DJ54" s="3"/>
    </row>
    <row r="55" spans="1:114" ht="247.2" customHeight="1" outlineLevel="1" x14ac:dyDescent="0.3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3"/>
      <c r="CP55" s="3"/>
      <c r="CQ55" s="3"/>
      <c r="CR55" s="3"/>
      <c r="CS55" s="3"/>
      <c r="CT55" s="3"/>
      <c r="CW55" s="3"/>
      <c r="CX55" s="3"/>
      <c r="DJ55" s="3"/>
    </row>
    <row r="56" spans="1:114" ht="17.399999999999999" outlineLevel="1" x14ac:dyDescent="0.3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3"/>
      <c r="CP56" s="3"/>
      <c r="CQ56" s="3"/>
      <c r="CR56" s="3"/>
      <c r="CS56" s="3"/>
      <c r="CT56" s="3"/>
      <c r="CW56" s="3"/>
      <c r="CX56" s="3"/>
      <c r="DJ56" s="3"/>
    </row>
    <row r="57" spans="1:114" ht="17.399999999999999" outlineLevel="1" x14ac:dyDescent="0.3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3"/>
      <c r="CP57" s="3"/>
      <c r="CQ57" s="3"/>
      <c r="CR57" s="3"/>
      <c r="CS57" s="3"/>
      <c r="CT57" s="3"/>
      <c r="CW57" s="3"/>
      <c r="CX57" s="3"/>
      <c r="DJ57" s="3"/>
    </row>
    <row r="58" spans="1:114" ht="17.399999999999999" outlineLevel="1" x14ac:dyDescent="0.3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3"/>
      <c r="CP58" s="3"/>
      <c r="CQ58" s="3"/>
      <c r="CR58" s="3"/>
      <c r="CS58" s="3"/>
      <c r="CT58" s="3"/>
      <c r="CW58" s="3"/>
      <c r="CX58" s="3"/>
      <c r="DJ58" s="3"/>
    </row>
    <row r="59" spans="1:114" ht="17.399999999999999" outlineLevel="1" x14ac:dyDescent="0.3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3"/>
      <c r="CP59" s="3"/>
      <c r="CQ59" s="3"/>
      <c r="CR59" s="3"/>
      <c r="CS59" s="3"/>
      <c r="CT59" s="3"/>
      <c r="CW59" s="3"/>
      <c r="CX59" s="3"/>
      <c r="DJ59" s="3"/>
    </row>
    <row r="60" spans="1:114" s="62" customFormat="1" ht="17.399999999999999" outlineLevel="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</row>
    <row r="61" spans="1:114" ht="17.399999999999999" x14ac:dyDescent="0.3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</row>
    <row r="62" spans="1:114" ht="74.099999999999994" customHeight="1" x14ac:dyDescent="0.3">
      <c r="A62" s="1394"/>
      <c r="B62" s="1395" t="s">
        <v>2378</v>
      </c>
      <c r="C62" s="535" t="s">
        <v>29</v>
      </c>
      <c r="D62" s="41">
        <f t="shared" ref="D62:D63" si="26">0.5*(L62+M62+N62)+O62+Q62+2*(R62+S62)</f>
        <v>0</v>
      </c>
      <c r="E62" s="536">
        <f t="shared" ref="E62:E63" si="27">L62*0.5+M62*0.5+N62*0.5+O62+P62+Q62+2*(R62+S62+T62)</f>
        <v>0</v>
      </c>
      <c r="F62" s="43"/>
      <c r="G62" s="43"/>
      <c r="H62" s="43"/>
      <c r="I62" s="43"/>
      <c r="J62" s="43"/>
      <c r="K62" s="43"/>
      <c r="L62" s="44">
        <f>SUMIFS(L64:L80,C64:C80,C62)</f>
        <v>0</v>
      </c>
      <c r="M62" s="44">
        <f>SUMIFS(M64:M80,C64:C80,C62)</f>
        <v>0</v>
      </c>
      <c r="N62" s="44">
        <f>SUMIFS(N64:N80,C64:C80,C62)</f>
        <v>0</v>
      </c>
      <c r="O62" s="44">
        <f>SUMIFS(O64:O80,C64:C80,C62)</f>
        <v>0</v>
      </c>
      <c r="P62" s="44">
        <f>SUMIFS(P64:P80,C64:C80,C62)</f>
        <v>0</v>
      </c>
      <c r="Q62" s="44">
        <f>SUMIFS(Q64:Q80,C64:C80,C62)</f>
        <v>0</v>
      </c>
      <c r="R62" s="44">
        <f>SUMIFS(R64:R80,C64:C80,C62)</f>
        <v>0</v>
      </c>
      <c r="S62" s="44">
        <f>SUMIFS(S64:S80,C64:C80,C62)</f>
        <v>0</v>
      </c>
      <c r="T62" s="44">
        <f>SUMIFS(T64:T80,C64:C80,C62)</f>
        <v>0</v>
      </c>
      <c r="U62" s="45"/>
      <c r="V62" s="46">
        <f>SUM(U64:U96)</f>
        <v>0</v>
      </c>
      <c r="W62" s="36"/>
      <c r="X62" s="1394"/>
      <c r="Y62" s="1395" t="s">
        <v>2379</v>
      </c>
      <c r="Z62" s="535" t="s">
        <v>29</v>
      </c>
      <c r="AA62" s="41">
        <f t="shared" ref="AA62:AA63" si="28">0.5*(AI62+AJ62+AK62)+AL62+AN62+2*(AO62+AP62)</f>
        <v>0</v>
      </c>
      <c r="AB62" s="536">
        <f t="shared" ref="AB62:AB63" si="29">AI62*0.5+AJ62*0.5+AK62*0.5+AL62+AM62+AN62+2*(AO62+AP62+AQ62)</f>
        <v>0</v>
      </c>
      <c r="AC62" s="43"/>
      <c r="AD62" s="43"/>
      <c r="AE62" s="43"/>
      <c r="AF62" s="43"/>
      <c r="AG62" s="43"/>
      <c r="AH62" s="43"/>
      <c r="AI62" s="44">
        <f>SUMIFS(AI66:AI96,Z66:Z96,Z62)</f>
        <v>0</v>
      </c>
      <c r="AJ62" s="44">
        <f>SUMIFS(AJ66:AJ96,Z66:Z96,Z62)</f>
        <v>0</v>
      </c>
      <c r="AK62" s="44">
        <f>SUMIFS(AK66:AK96,Z66:Z96,Z62)</f>
        <v>0</v>
      </c>
      <c r="AL62" s="44">
        <f>SUMIFS(AL66:AL96,Z66:Z96,Z62)</f>
        <v>0</v>
      </c>
      <c r="AM62" s="44">
        <f>SUMIFS(AM66:AM96,Z66:Z96,Z62)</f>
        <v>0</v>
      </c>
      <c r="AN62" s="44">
        <f>SUMIFS(AN66:AN96,Z66:Z96,Z62)</f>
        <v>0</v>
      </c>
      <c r="AO62" s="44">
        <f>SUMIFS(AO66:AO96,Z66:Z96,Z62)</f>
        <v>0</v>
      </c>
      <c r="AP62" s="44">
        <f>SUMIFS(AP66:AP96,Z66:Z96,Z62)</f>
        <v>0</v>
      </c>
      <c r="AQ62" s="44">
        <f>SUMIFS(AQ66:AQ96,Z66:Z96,Z62)</f>
        <v>0</v>
      </c>
      <c r="AR62" s="45"/>
      <c r="AS62" s="46">
        <f>SUM(AR64:AR194)</f>
        <v>33</v>
      </c>
      <c r="AT62" s="36"/>
      <c r="AU62" s="38" t="s">
        <v>27</v>
      </c>
      <c r="AV62" s="39"/>
      <c r="AW62" s="535" t="s">
        <v>29</v>
      </c>
      <c r="AX62" s="41">
        <f t="shared" ref="AX62:AX63" si="30">0.5*(BF62+BG62+BH62)+BI62+BK62+2*(BL62+BM62)</f>
        <v>8</v>
      </c>
      <c r="AY62" s="536">
        <f t="shared" ref="AY62:AY63" si="31">BF62*0.5+BG62*0.5+BH62*0.5+BI62+BJ62+BK62+2*(BL62+BM62+BN62)</f>
        <v>12</v>
      </c>
      <c r="AZ62" s="43"/>
      <c r="BA62" s="43"/>
      <c r="BB62" s="43"/>
      <c r="BC62" s="43"/>
      <c r="BD62" s="43"/>
      <c r="BE62" s="43"/>
      <c r="BF62" s="44">
        <f>SUMIFS(BF64:BF96,AW64:AW96,AW62)</f>
        <v>0</v>
      </c>
      <c r="BG62" s="44">
        <f>SUMIFS(BG64:BG96,AW64:AW96,AW62)</f>
        <v>2</v>
      </c>
      <c r="BH62" s="44">
        <f>SUMIFS(BH64:BH96,AW64:AW96,AW62)</f>
        <v>0</v>
      </c>
      <c r="BI62" s="44">
        <f>SUMIFS(BI64:BI96,AW64:AW96,AW62)</f>
        <v>1</v>
      </c>
      <c r="BJ62" s="44">
        <f>SUMIFS(BJ64:BJ96,AW64:AW96,AW62)</f>
        <v>2</v>
      </c>
      <c r="BK62" s="44">
        <f>SUMIFS(BK64:BK96,AW64:AW96,AW62)</f>
        <v>4</v>
      </c>
      <c r="BL62" s="44">
        <f>SUMIFS(BL64:BL96,AW64:AW96,AW62)</f>
        <v>1</v>
      </c>
      <c r="BM62" s="44">
        <f>SUMIFS(BM64:BM96,AW64:AW96,AW62)</f>
        <v>0</v>
      </c>
      <c r="BN62" s="44">
        <f>SUMIFS(BN64:BN96,AW64:AW96,AW62)</f>
        <v>1</v>
      </c>
      <c r="BO62" s="45"/>
      <c r="BP62" s="46">
        <f>SUM(BO64:BO96)</f>
        <v>21</v>
      </c>
      <c r="BQ62" s="59"/>
      <c r="BR62" s="38" t="s">
        <v>2316</v>
      </c>
      <c r="BS62" s="39"/>
      <c r="BT62" s="535" t="s">
        <v>29</v>
      </c>
      <c r="BU62" s="41">
        <f t="shared" ref="BU62:BU70" si="32">0.5*(CC62+CD62+CE62)+CF62+CH62+2*(CI62+CJ62)</f>
        <v>0</v>
      </c>
      <c r="BV62" s="536">
        <f t="shared" ref="BV62:BV70" si="33">CC62*0.5+CD62*0.5+CE62*0.5+CF62+CG62+CH62+2*(CI62+CJ62+CK62)</f>
        <v>0</v>
      </c>
      <c r="BW62" s="43"/>
      <c r="BX62" s="43"/>
      <c r="BY62" s="43"/>
      <c r="BZ62" s="43"/>
      <c r="CA62" s="43"/>
      <c r="CB62" s="43"/>
      <c r="CC62" s="44">
        <f>SUMIFS(CC68:CC86,BT68:BT86,BT62)</f>
        <v>0</v>
      </c>
      <c r="CD62" s="44">
        <f>SUMIFS(CD68:CD86,BT68:BT86,BT62)</f>
        <v>0</v>
      </c>
      <c r="CE62" s="44">
        <f>SUMIFS(CE68:CE86,BT68:BT86,BT62)</f>
        <v>0</v>
      </c>
      <c r="CF62" s="44">
        <f>SUMIFS(CF68:CF86,BT68:BT86,BT62)</f>
        <v>0</v>
      </c>
      <c r="CG62" s="44">
        <f>SUMIFS(CG68:CG86,BT68:BT86,BT62)</f>
        <v>0</v>
      </c>
      <c r="CH62" s="44">
        <f>SUMIFS(CH68:CH86,BT68:BT86,BT62)</f>
        <v>0</v>
      </c>
      <c r="CI62" s="44">
        <f>SUMIFS(CI68:CI86,BT68:BT86,BT62)</f>
        <v>0</v>
      </c>
      <c r="CJ62" s="44">
        <f>SUMIFS(CJ68:CJ86,BT68:BT86,BT62)</f>
        <v>0</v>
      </c>
      <c r="CK62" s="44">
        <f>SUMIFS(CK68:CK86,BT68:BT86,BT62)</f>
        <v>0</v>
      </c>
      <c r="CL62" s="45"/>
      <c r="CM62" s="46">
        <f>SUM(CL64:CL95)</f>
        <v>9</v>
      </c>
      <c r="CN62" s="29"/>
      <c r="CO62" s="38" t="s">
        <v>27</v>
      </c>
      <c r="CP62" s="39"/>
      <c r="CQ62" s="535" t="s">
        <v>29</v>
      </c>
      <c r="CR62" s="41">
        <f t="shared" ref="CR62:CR68" si="34">0.5*(CZ62+DA62+DB62)+DC62+DE62+2*(DF62+DG62)</f>
        <v>10</v>
      </c>
      <c r="CS62" s="536">
        <f t="shared" ref="CS62:CS68" si="35">CZ62*0.5+DA62*0.5+DB62*0.5+DC62+DD62+DE62+2*(DF62+DG62+DH62)</f>
        <v>12</v>
      </c>
      <c r="CT62" s="43"/>
      <c r="CU62" s="43"/>
      <c r="CV62" s="43"/>
      <c r="CW62" s="43"/>
      <c r="CX62" s="43"/>
      <c r="CY62" s="43"/>
      <c r="CZ62" s="44">
        <f>SUMIFS(CZ64:CZ87,CQ64:CQ87,CQ62)</f>
        <v>2</v>
      </c>
      <c r="DA62" s="44">
        <f>SUMIFS(DA64:DA86,CQ64:CQ86,CQ62)</f>
        <v>2</v>
      </c>
      <c r="DB62" s="44">
        <f>SUMIFS(DB64:DB86,CQ64:CQ86,CQ62)</f>
        <v>0</v>
      </c>
      <c r="DC62" s="44">
        <f>SUMIFS(DC64:DC86,CQ64:CQ86,CQ62)</f>
        <v>3</v>
      </c>
      <c r="DD62" s="44">
        <f>SUMIFS(DD64:DD86,CQ64:CQ86,CQ62)</f>
        <v>2</v>
      </c>
      <c r="DE62" s="44">
        <f>SUMIFS(DE64:DE86,CQ64:CQ86,CQ62)</f>
        <v>1</v>
      </c>
      <c r="DF62" s="44">
        <f>SUMIFS(DF64:DF86,CQ64:CQ86,CQ62)</f>
        <v>0</v>
      </c>
      <c r="DG62" s="44">
        <f>SUMIFS(DG64:DG86,CQ64:CQ86,CQ62)</f>
        <v>2</v>
      </c>
      <c r="DH62" s="44">
        <f>SUMIFS(DH64:DH86,CQ64:CQ86,CQ62)</f>
        <v>0</v>
      </c>
      <c r="DI62" s="45"/>
      <c r="DJ62" s="46">
        <f>SUM(DI64:DI96)</f>
        <v>6</v>
      </c>
    </row>
    <row r="63" spans="1:114" ht="50.1" customHeight="1" x14ac:dyDescent="0.3">
      <c r="A63" s="1394"/>
      <c r="B63" s="1396"/>
      <c r="C63" s="535" t="s">
        <v>36</v>
      </c>
      <c r="D63" s="41">
        <f t="shared" si="26"/>
        <v>0</v>
      </c>
      <c r="E63" s="536">
        <f t="shared" si="27"/>
        <v>0</v>
      </c>
      <c r="F63" s="39"/>
      <c r="G63" s="39"/>
      <c r="H63" s="39"/>
      <c r="I63" s="39"/>
      <c r="J63" s="39"/>
      <c r="K63" s="39"/>
      <c r="L63" s="44">
        <f>SUMIFS(L64:L80,C64:C80,C63)</f>
        <v>0</v>
      </c>
      <c r="M63" s="44">
        <f>SUMIFS(M64:M80,C64:C80,C63)</f>
        <v>0</v>
      </c>
      <c r="N63" s="44">
        <f>SUMIFS(N64:N80,C64:C80,C63)</f>
        <v>0</v>
      </c>
      <c r="O63" s="44">
        <f>SUMIFS(O64:O80,C64:C80,C63)</f>
        <v>0</v>
      </c>
      <c r="P63" s="44">
        <f>SUMIFS(P64:P80,C64:C80,C63)</f>
        <v>0</v>
      </c>
      <c r="Q63" s="44">
        <f>SUMIFS(Q64:Q80,C64:C80,C63)</f>
        <v>0</v>
      </c>
      <c r="R63" s="44">
        <f>SUMIFS(R64:R80,C64:C80,C63)</f>
        <v>0</v>
      </c>
      <c r="S63" s="44">
        <f>SUMIFS(S64:S80,C64:C80,C63)</f>
        <v>0</v>
      </c>
      <c r="T63" s="44">
        <f>SUMIFS(T64:T80,C64:C80,C63)</f>
        <v>0</v>
      </c>
      <c r="U63" s="45"/>
      <c r="V63" s="46"/>
      <c r="W63" s="32"/>
      <c r="X63" s="1394"/>
      <c r="Y63" s="1396"/>
      <c r="Z63" s="535" t="s">
        <v>36</v>
      </c>
      <c r="AA63" s="41">
        <f t="shared" si="28"/>
        <v>0</v>
      </c>
      <c r="AB63" s="536">
        <f t="shared" si="29"/>
        <v>0</v>
      </c>
      <c r="AC63" s="39"/>
      <c r="AD63" s="39"/>
      <c r="AE63" s="39"/>
      <c r="AF63" s="39"/>
      <c r="AG63" s="39"/>
      <c r="AH63" s="39"/>
      <c r="AI63" s="44">
        <f>SUMIFS(AI66:AI96,Z66:Z96,Z63)</f>
        <v>0</v>
      </c>
      <c r="AJ63" s="44">
        <f>SUMIFS(AJ66:AJ96,Z66:Z96,Z63)</f>
        <v>0</v>
      </c>
      <c r="AK63" s="44">
        <f>SUMIFS(AK66:AK96,Z66:Z96,Z63)</f>
        <v>0</v>
      </c>
      <c r="AL63" s="44">
        <f>SUMIFS(AL66:AL96,Z66:Z96,Z63)</f>
        <v>0</v>
      </c>
      <c r="AM63" s="44">
        <f>SUMIFS(AM66:AM96,Z66:Z96,Z63)</f>
        <v>0</v>
      </c>
      <c r="AN63" s="44">
        <f>SUMIFS(AN66:AN96,Z66:Z96,Z63)</f>
        <v>0</v>
      </c>
      <c r="AO63" s="44">
        <f>SUMIFS(AO66:AO96,Z66:Z96,Z63)</f>
        <v>0</v>
      </c>
      <c r="AP63" s="44">
        <f>SUMIFS(AP66:AP96,Z66:Z96,Z63)</f>
        <v>0</v>
      </c>
      <c r="AQ63" s="44">
        <f>SUMIFS(AQ66:AQ96,Z66:Z96,Z63)</f>
        <v>0</v>
      </c>
      <c r="AR63" s="45"/>
      <c r="AS63" s="46"/>
      <c r="AU63" s="38" t="s">
        <v>345</v>
      </c>
      <c r="AV63" s="39"/>
      <c r="AW63" s="535" t="s">
        <v>36</v>
      </c>
      <c r="AX63" s="41">
        <f t="shared" si="30"/>
        <v>10</v>
      </c>
      <c r="AY63" s="536">
        <f t="shared" si="31"/>
        <v>12</v>
      </c>
      <c r="AZ63" s="39"/>
      <c r="BA63" s="39"/>
      <c r="BB63" s="39"/>
      <c r="BC63" s="39"/>
      <c r="BD63" s="39"/>
      <c r="BE63" s="39"/>
      <c r="BF63" s="44">
        <f>SUMIFS(BF64:BF96,AW64:AW96,AW63)</f>
        <v>0</v>
      </c>
      <c r="BG63" s="44">
        <f>SUMIFS(BG64:BG96,AW64:AW96,AW63)</f>
        <v>0</v>
      </c>
      <c r="BH63" s="44">
        <f>SUMIFS(BH64:BH96,AW64:AW96,AW63)</f>
        <v>0</v>
      </c>
      <c r="BI63" s="44">
        <f>SUMIFS(BI64:BI96,AW64:AW96,AW63)</f>
        <v>4</v>
      </c>
      <c r="BJ63" s="44">
        <f>SUMIFS(BJ64:BJ96,AW64:AW96,AW63)</f>
        <v>0</v>
      </c>
      <c r="BK63" s="44">
        <f>SUMIFS(BK64:BK96,AW64:AW96,AW63)</f>
        <v>0</v>
      </c>
      <c r="BL63" s="44">
        <f>SUMIFS(BL64:BL96,AW64:AW96,AW63)</f>
        <v>3</v>
      </c>
      <c r="BM63" s="44">
        <f>SUMIFS(BM64:BM96,AW64:AW96,AW63)</f>
        <v>0</v>
      </c>
      <c r="BN63" s="44">
        <f>SUMIFS(BN64:BN96,AW64:AW96,AW63)</f>
        <v>1</v>
      </c>
      <c r="BO63" s="45"/>
      <c r="BP63" s="46"/>
      <c r="BR63" s="38" t="s">
        <v>345</v>
      </c>
      <c r="BS63" s="39"/>
      <c r="BT63" s="535" t="s">
        <v>36</v>
      </c>
      <c r="BU63" s="41">
        <f t="shared" si="32"/>
        <v>0</v>
      </c>
      <c r="BV63" s="536">
        <f t="shared" si="33"/>
        <v>0</v>
      </c>
      <c r="BW63" s="39"/>
      <c r="BX63" s="39"/>
      <c r="BY63" s="39"/>
      <c r="BZ63" s="39"/>
      <c r="CA63" s="39"/>
      <c r="CB63" s="39"/>
      <c r="CC63" s="44">
        <f>SUMIFS(CC68:CC86,BT68:BT86,BT63)</f>
        <v>0</v>
      </c>
      <c r="CD63" s="44">
        <f>SUMIFS(CD68:CD86,BT68:BT86,BT63)</f>
        <v>0</v>
      </c>
      <c r="CE63" s="44">
        <f>SUMIFS(CE68:CE86,BT68:BT86,BT63)</f>
        <v>0</v>
      </c>
      <c r="CF63" s="44">
        <f>SUMIFS(CF68:CF86,BT68:BT86,BT63)</f>
        <v>0</v>
      </c>
      <c r="CG63" s="44">
        <f>SUMIFS(CG68:CG86,BT68:BT86,BT63)</f>
        <v>0</v>
      </c>
      <c r="CH63" s="44">
        <f>SUMIFS(CH68:CH86,BT68:BT86,BT63)</f>
        <v>0</v>
      </c>
      <c r="CI63" s="44">
        <f>SUMIFS(CI68:CI86,BT68:BT86,BT63)</f>
        <v>0</v>
      </c>
      <c r="CJ63" s="44">
        <f>SUMIFS(CJ68:CJ86,BT68:BT86,BT63)</f>
        <v>0</v>
      </c>
      <c r="CK63" s="44">
        <f>SUMIFS(CK68:CK86,BT68:BT86,BT63)</f>
        <v>0</v>
      </c>
      <c r="CL63" s="45"/>
      <c r="CM63" s="46"/>
      <c r="CO63" s="38" t="s">
        <v>35</v>
      </c>
      <c r="CP63" s="451"/>
      <c r="CQ63" s="535" t="s">
        <v>36</v>
      </c>
      <c r="CR63" s="41">
        <f t="shared" si="34"/>
        <v>0</v>
      </c>
      <c r="CS63" s="536">
        <f t="shared" si="35"/>
        <v>0</v>
      </c>
      <c r="CT63" s="39"/>
      <c r="CU63" s="39"/>
      <c r="CV63" s="39"/>
      <c r="CW63" s="39"/>
      <c r="CX63" s="39"/>
      <c r="CY63" s="39"/>
      <c r="CZ63" s="44">
        <f>SUMIFS(CZ64:CZ86,CQ64:CQ86,CQ63)</f>
        <v>0</v>
      </c>
      <c r="DA63" s="44">
        <f>SUMIFS(DA64:DA86,CQ64:CQ86,CQ63)</f>
        <v>0</v>
      </c>
      <c r="DB63" s="44">
        <f>SUMIFS(DB64:DB86,CQ64:CQ86,CQ63)</f>
        <v>0</v>
      </c>
      <c r="DC63" s="44">
        <f>SUMIFS(DC64:DC86,CQ64:CQ86,CQ63)</f>
        <v>0</v>
      </c>
      <c r="DD63" s="44">
        <f>SUMIFS(DD64:DD86,CQ64:CQ86,CQ63)</f>
        <v>0</v>
      </c>
      <c r="DE63" s="44">
        <f>SUMIFS(DE64:DE86,CQ64:CQ86,CQ63)</f>
        <v>0</v>
      </c>
      <c r="DF63" s="44">
        <f>SUMIFS(DF64:DF86,CQ64:CQ86,CQ63)</f>
        <v>0</v>
      </c>
      <c r="DG63" s="44">
        <f>SUMIFS(DG64:DG86,CQ64:CQ86,CQ63)</f>
        <v>0</v>
      </c>
      <c r="DH63" s="44">
        <f>SUMIFS(DH64:DH86,CQ64:CQ86,CQ63)</f>
        <v>0</v>
      </c>
      <c r="DI63" s="45"/>
      <c r="DJ63" s="46"/>
    </row>
    <row r="64" spans="1:114" ht="196.95" customHeight="1" outlineLevel="1" thickBot="1" x14ac:dyDescent="0.4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U64" s="283" t="s">
        <v>218</v>
      </c>
      <c r="AV64" s="117" t="s">
        <v>219</v>
      </c>
      <c r="AW64" s="68" t="s">
        <v>29</v>
      </c>
      <c r="AX64" s="69">
        <f>0.5*(BF64+BG64+BH64)+BI64+BK64+2*(BL64+BM64)</f>
        <v>0</v>
      </c>
      <c r="AY64" s="69">
        <f>BF64*0.5+BG64*0.5+BH64*0.5+BI64+BJ64+BK64+2*(BL64+BM64+BN64)</f>
        <v>0</v>
      </c>
      <c r="AZ64" s="74"/>
      <c r="BA64" s="22" t="s">
        <v>63</v>
      </c>
      <c r="BB64" s="99"/>
      <c r="BC64" s="74"/>
      <c r="BD64" s="74"/>
      <c r="BE64" s="23" t="s">
        <v>220</v>
      </c>
      <c r="BF64" s="155"/>
      <c r="BG64" s="155"/>
      <c r="BH64" s="155"/>
      <c r="BI64" s="155"/>
      <c r="BJ64" s="155"/>
      <c r="BK64" s="155"/>
      <c r="BL64" s="155"/>
      <c r="BM64" s="155"/>
      <c r="BN64" s="155"/>
      <c r="BO64" s="76">
        <v>1</v>
      </c>
      <c r="BP64" s="241"/>
      <c r="BR64" s="97" t="s">
        <v>52</v>
      </c>
      <c r="BS64" s="130" t="s">
        <v>163</v>
      </c>
      <c r="BT64" s="68" t="s">
        <v>29</v>
      </c>
      <c r="BU64" s="69">
        <f t="shared" si="32"/>
        <v>4</v>
      </c>
      <c r="BV64" s="69">
        <f t="shared" si="33"/>
        <v>4</v>
      </c>
      <c r="BW64" s="99"/>
      <c r="BX64" s="22" t="s">
        <v>54</v>
      </c>
      <c r="BY64" s="99"/>
      <c r="BZ64" s="99"/>
      <c r="CA64" s="99"/>
      <c r="CB64" s="225" t="s">
        <v>278</v>
      </c>
      <c r="CC64" s="159"/>
      <c r="CD64" s="159"/>
      <c r="CE64" s="159"/>
      <c r="CF64" s="159"/>
      <c r="CG64" s="159"/>
      <c r="CH64" s="159"/>
      <c r="CI64" s="84">
        <v>2</v>
      </c>
      <c r="CJ64" s="159"/>
      <c r="CK64" s="159"/>
      <c r="CL64" s="100">
        <v>1</v>
      </c>
      <c r="CM64" s="99"/>
      <c r="CN64" s="3"/>
      <c r="CO64" s="389" t="s">
        <v>365</v>
      </c>
      <c r="CP64" s="739" t="s">
        <v>783</v>
      </c>
      <c r="CQ64" s="720" t="s">
        <v>29</v>
      </c>
      <c r="CR64" s="102">
        <f t="shared" si="34"/>
        <v>5</v>
      </c>
      <c r="CS64" s="102">
        <f t="shared" si="35"/>
        <v>5</v>
      </c>
      <c r="CT64" s="740"/>
      <c r="CU64" s="741" t="s">
        <v>68</v>
      </c>
      <c r="CV64" s="1355" t="s">
        <v>2380</v>
      </c>
      <c r="CW64" s="743"/>
      <c r="CX64" s="110" t="s">
        <v>13</v>
      </c>
      <c r="CY64" s="744" t="s">
        <v>784</v>
      </c>
      <c r="CZ64" s="745"/>
      <c r="DA64" s="745"/>
      <c r="DB64" s="745"/>
      <c r="DC64" s="745"/>
      <c r="DD64" s="745"/>
      <c r="DE64" s="746">
        <v>1</v>
      </c>
      <c r="DF64" s="745"/>
      <c r="DG64" s="746">
        <v>2</v>
      </c>
      <c r="DH64" s="745"/>
      <c r="DI64" s="133">
        <v>1</v>
      </c>
      <c r="DJ64" s="431"/>
    </row>
    <row r="65" spans="1:114" ht="225.75" customHeight="1" outlineLevel="1" thickTop="1" thickBot="1" x14ac:dyDescent="0.3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 s="32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U65" s="283" t="s">
        <v>218</v>
      </c>
      <c r="AV65" s="387" t="s">
        <v>779</v>
      </c>
      <c r="AW65" s="68" t="s">
        <v>29</v>
      </c>
      <c r="AX65" s="69">
        <f t="shared" ref="AX65" si="36">0.5*(BF65+BG65+BH65)+BI65+BK65+2*(BL65+BM65)</f>
        <v>1.5</v>
      </c>
      <c r="AY65" s="69">
        <f t="shared" ref="AY65" si="37">BF65*0.5+BG65*0.5+BH65*0.5+BI65+BJ65+BK65+2*(BL65+BM65+BN65)</f>
        <v>3.5</v>
      </c>
      <c r="AZ65" s="103"/>
      <c r="BA65" s="22" t="s">
        <v>45</v>
      </c>
      <c r="BB65" s="232"/>
      <c r="BC65" s="103"/>
      <c r="BD65" s="73"/>
      <c r="BE65" s="23" t="s">
        <v>780</v>
      </c>
      <c r="BF65" s="302"/>
      <c r="BG65" s="84">
        <v>1</v>
      </c>
      <c r="BH65" s="302"/>
      <c r="BI65" s="84">
        <v>1</v>
      </c>
      <c r="BJ65" s="302"/>
      <c r="BK65" s="302"/>
      <c r="BL65" s="302"/>
      <c r="BM65" s="302"/>
      <c r="BN65" s="234">
        <v>1</v>
      </c>
      <c r="BO65" s="76">
        <v>1</v>
      </c>
      <c r="BR65" s="26"/>
      <c r="BS65" s="187" t="s">
        <v>65</v>
      </c>
      <c r="BT65" s="68" t="s">
        <v>29</v>
      </c>
      <c r="BU65" s="69">
        <f t="shared" si="32"/>
        <v>6.5</v>
      </c>
      <c r="BV65" s="69">
        <f t="shared" si="33"/>
        <v>6.5</v>
      </c>
      <c r="BW65" s="116"/>
      <c r="BX65" s="22" t="s">
        <v>63</v>
      </c>
      <c r="BY65" s="22"/>
      <c r="BZ65" s="72" t="s">
        <v>42</v>
      </c>
      <c r="CA65" s="82"/>
      <c r="CB65" s="23" t="s">
        <v>66</v>
      </c>
      <c r="CC65" s="84">
        <v>1</v>
      </c>
      <c r="CD65" s="160"/>
      <c r="CE65" s="84">
        <v>6</v>
      </c>
      <c r="CF65" s="155"/>
      <c r="CG65" s="155"/>
      <c r="CH65" s="84">
        <v>3</v>
      </c>
      <c r="CI65" s="160"/>
      <c r="CJ65" s="160"/>
      <c r="CK65" s="155"/>
      <c r="CL65" s="76">
        <v>1</v>
      </c>
      <c r="CM65" s="28"/>
      <c r="CN65" s="57"/>
      <c r="CO65" s="239" t="s">
        <v>173</v>
      </c>
      <c r="CP65" s="267" t="s">
        <v>586</v>
      </c>
      <c r="CQ65" s="102" t="s">
        <v>29</v>
      </c>
      <c r="CR65" s="102">
        <f t="shared" si="34"/>
        <v>0</v>
      </c>
      <c r="CS65" s="102">
        <f t="shared" si="35"/>
        <v>0</v>
      </c>
      <c r="CT65" s="131"/>
      <c r="CU65" s="22" t="s">
        <v>45</v>
      </c>
      <c r="CV65" s="131"/>
      <c r="CW65" s="72" t="s">
        <v>42</v>
      </c>
      <c r="CX65" s="131"/>
      <c r="CY65" s="178"/>
      <c r="CZ65" s="314"/>
      <c r="DA65" s="314"/>
      <c r="DB65" s="314"/>
      <c r="DC65" s="314"/>
      <c r="DD65" s="314"/>
      <c r="DE65" s="314"/>
      <c r="DF65" s="314"/>
      <c r="DG65" s="314"/>
      <c r="DH65" s="314"/>
      <c r="DI65" s="133">
        <v>1</v>
      </c>
      <c r="DJ65" s="131"/>
    </row>
    <row r="66" spans="1:114" ht="218.4" customHeight="1" outlineLevel="1" thickTop="1" thickBot="1" x14ac:dyDescent="0.3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U66" s="283" t="s">
        <v>218</v>
      </c>
      <c r="AV66" s="130" t="s">
        <v>694</v>
      </c>
      <c r="AW66" s="68" t="s">
        <v>29</v>
      </c>
      <c r="AX66" s="69">
        <f t="shared" ref="AX66:AX78" si="38">0.5*(BF66+BG66+BH66)+BI66+BK66+2*(BL66+BM66)</f>
        <v>0</v>
      </c>
      <c r="AY66" s="69">
        <f t="shared" ref="AY66:AY78" si="39">BF66*0.5+BG66*0.5+BH66*0.5+BI66+BJ66+BK66+2*(BL66+BM66+BN66)</f>
        <v>0</v>
      </c>
      <c r="AZ66" s="131"/>
      <c r="BA66" s="22" t="s">
        <v>45</v>
      </c>
      <c r="BB66" s="131"/>
      <c r="BC66" s="131"/>
      <c r="BD66" s="131"/>
      <c r="BE66" s="23" t="s">
        <v>57</v>
      </c>
      <c r="BF66" s="630"/>
      <c r="BG66" s="630"/>
      <c r="BH66" s="630"/>
      <c r="BI66" s="630"/>
      <c r="BJ66" s="630"/>
      <c r="BK66" s="630"/>
      <c r="BL66" s="630"/>
      <c r="BM66" s="630"/>
      <c r="BN66" s="630"/>
      <c r="BO66" s="133">
        <v>1</v>
      </c>
      <c r="BP66" s="1397" t="s">
        <v>2381</v>
      </c>
      <c r="BR66" s="26"/>
      <c r="BS66" s="116" t="s">
        <v>277</v>
      </c>
      <c r="BT66" s="717" t="s">
        <v>93</v>
      </c>
      <c r="BU66" s="69">
        <f t="shared" si="32"/>
        <v>3</v>
      </c>
      <c r="BV66" s="69">
        <f t="shared" si="33"/>
        <v>3</v>
      </c>
      <c r="BW66" s="82"/>
      <c r="BX66" s="22" t="s">
        <v>182</v>
      </c>
      <c r="BY66" s="22"/>
      <c r="BZ66" s="72" t="s">
        <v>42</v>
      </c>
      <c r="CA66" s="173"/>
      <c r="CB66" s="172" t="s">
        <v>278</v>
      </c>
      <c r="CC66" s="718"/>
      <c r="CD66" s="718"/>
      <c r="CE66" s="718"/>
      <c r="CF66" s="84">
        <v>1</v>
      </c>
      <c r="CG66" s="718"/>
      <c r="CH66" s="718"/>
      <c r="CI66" s="84">
        <v>1</v>
      </c>
      <c r="CJ66" s="718"/>
      <c r="CK66" s="718"/>
      <c r="CL66" s="228">
        <v>1</v>
      </c>
      <c r="CM66" s="431"/>
      <c r="CO66" s="239" t="s">
        <v>173</v>
      </c>
      <c r="CP66" s="267" t="s">
        <v>594</v>
      </c>
      <c r="CQ66" s="102" t="s">
        <v>29</v>
      </c>
      <c r="CR66" s="102">
        <f t="shared" si="34"/>
        <v>3</v>
      </c>
      <c r="CS66" s="102">
        <f t="shared" si="35"/>
        <v>5</v>
      </c>
      <c r="CT66" s="131"/>
      <c r="CU66" s="22" t="s">
        <v>68</v>
      </c>
      <c r="CV66" s="131"/>
      <c r="CW66" s="72" t="s">
        <v>42</v>
      </c>
      <c r="CX66" s="131"/>
      <c r="CY66" s="131" t="s">
        <v>595</v>
      </c>
      <c r="CZ66" s="314"/>
      <c r="DA66" s="314"/>
      <c r="DB66" s="314"/>
      <c r="DC66" s="626">
        <v>3</v>
      </c>
      <c r="DD66" s="86">
        <v>2</v>
      </c>
      <c r="DE66" s="627"/>
      <c r="DF66" s="314"/>
      <c r="DG66" s="314"/>
      <c r="DH66" s="314"/>
      <c r="DI66" s="133">
        <v>1</v>
      </c>
      <c r="DJ66" s="131"/>
    </row>
    <row r="67" spans="1:114" ht="210.6" customHeight="1" outlineLevel="1" thickTop="1" thickBot="1" x14ac:dyDescent="0.35">
      <c r="A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U67" s="283" t="s">
        <v>218</v>
      </c>
      <c r="AV67" s="117" t="s">
        <v>699</v>
      </c>
      <c r="AW67" s="68" t="s">
        <v>29</v>
      </c>
      <c r="AX67" s="69">
        <f t="shared" si="38"/>
        <v>0</v>
      </c>
      <c r="AY67" s="69">
        <f t="shared" si="39"/>
        <v>0</v>
      </c>
      <c r="AZ67" s="82"/>
      <c r="BA67" s="665" t="s">
        <v>77</v>
      </c>
      <c r="BB67" s="666" t="s">
        <v>50</v>
      </c>
      <c r="BC67" s="74"/>
      <c r="BD67" s="180"/>
      <c r="BE67" s="23" t="s">
        <v>57</v>
      </c>
      <c r="BF67" s="672"/>
      <c r="BG67" s="144"/>
      <c r="BH67" s="672"/>
      <c r="BI67" s="144"/>
      <c r="BJ67" s="672"/>
      <c r="BK67" s="672"/>
      <c r="BL67" s="672"/>
      <c r="BM67" s="672"/>
      <c r="BN67" s="144"/>
      <c r="BO67" s="156">
        <v>1</v>
      </c>
      <c r="BP67" s="1397" t="s">
        <v>2381</v>
      </c>
      <c r="BR67" s="364" t="s">
        <v>318</v>
      </c>
      <c r="BS67" s="117" t="s">
        <v>763</v>
      </c>
      <c r="BT67" s="717" t="s">
        <v>93</v>
      </c>
      <c r="BU67" s="69">
        <f t="shared" si="32"/>
        <v>1</v>
      </c>
      <c r="BV67" s="69">
        <f t="shared" si="33"/>
        <v>1</v>
      </c>
      <c r="BW67" s="116"/>
      <c r="BX67" s="22" t="s">
        <v>68</v>
      </c>
      <c r="BY67" s="118"/>
      <c r="BZ67" s="72" t="s">
        <v>42</v>
      </c>
      <c r="CA67" s="118"/>
      <c r="CB67" s="173" t="s">
        <v>264</v>
      </c>
      <c r="CC67" s="155"/>
      <c r="CD67" s="155"/>
      <c r="CE67" s="155"/>
      <c r="CF67" s="155"/>
      <c r="CG67" s="155"/>
      <c r="CH67" s="84">
        <v>1</v>
      </c>
      <c r="CI67" s="155"/>
      <c r="CJ67" s="155"/>
      <c r="CK67" s="419"/>
      <c r="CL67" s="76">
        <v>1</v>
      </c>
      <c r="CM67" s="107"/>
      <c r="CO67" s="855" t="s">
        <v>173</v>
      </c>
      <c r="CP67" s="1385" t="s">
        <v>2382</v>
      </c>
      <c r="CQ67" s="551" t="s">
        <v>29</v>
      </c>
      <c r="CR67" s="551">
        <f t="shared" si="34"/>
        <v>0</v>
      </c>
      <c r="CS67" s="551">
        <f t="shared" si="35"/>
        <v>0</v>
      </c>
      <c r="CT67" s="556"/>
      <c r="CU67" s="601" t="s">
        <v>45</v>
      </c>
      <c r="CV67" s="1388" t="s">
        <v>2383</v>
      </c>
      <c r="CW67" s="72" t="s">
        <v>42</v>
      </c>
      <c r="CX67" s="556"/>
      <c r="CY67" s="556" t="s">
        <v>2384</v>
      </c>
      <c r="CZ67" s="557"/>
      <c r="DA67" s="557"/>
      <c r="DB67" s="557"/>
      <c r="DC67" s="557"/>
      <c r="DD67" s="557"/>
      <c r="DE67" s="557"/>
      <c r="DF67" s="557"/>
      <c r="DG67" s="557"/>
      <c r="DH67" s="557"/>
      <c r="DI67" s="1242">
        <v>1</v>
      </c>
      <c r="DJ67" s="556"/>
    </row>
    <row r="68" spans="1:114" ht="240" customHeight="1" outlineLevel="1" thickTop="1" thickBot="1" x14ac:dyDescent="0.35">
      <c r="A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U68" s="283" t="s">
        <v>218</v>
      </c>
      <c r="AV68" s="187" t="s">
        <v>703</v>
      </c>
      <c r="AW68" s="68" t="s">
        <v>29</v>
      </c>
      <c r="AX68" s="69">
        <f t="shared" si="38"/>
        <v>0.5</v>
      </c>
      <c r="AY68" s="69">
        <f t="shared" si="39"/>
        <v>1.5</v>
      </c>
      <c r="AZ68" s="187"/>
      <c r="BA68" s="22" t="s">
        <v>45</v>
      </c>
      <c r="BB68" s="23"/>
      <c r="BC68" s="72" t="s">
        <v>42</v>
      </c>
      <c r="BD68" s="674"/>
      <c r="BE68" s="26" t="s">
        <v>249</v>
      </c>
      <c r="BF68" s="461"/>
      <c r="BG68" s="85">
        <v>1</v>
      </c>
      <c r="BH68" s="461"/>
      <c r="BI68" s="461"/>
      <c r="BJ68" s="591">
        <v>1</v>
      </c>
      <c r="BK68" s="461"/>
      <c r="BL68" s="461"/>
      <c r="BM68" s="461"/>
      <c r="BN68" s="461"/>
      <c r="BO68" s="76">
        <v>1</v>
      </c>
      <c r="BP68" s="1397" t="s">
        <v>2381</v>
      </c>
      <c r="BQ68" s="108"/>
      <c r="BR68" s="364" t="s">
        <v>318</v>
      </c>
      <c r="BS68" s="725" t="s">
        <v>1999</v>
      </c>
      <c r="BT68" s="717" t="s">
        <v>93</v>
      </c>
      <c r="BU68" s="726">
        <f t="shared" si="32"/>
        <v>0.5</v>
      </c>
      <c r="BV68" s="726">
        <f t="shared" si="33"/>
        <v>4.5</v>
      </c>
      <c r="BW68" s="727"/>
      <c r="BX68" s="607" t="s">
        <v>68</v>
      </c>
      <c r="BY68" s="728"/>
      <c r="BZ68" s="728"/>
      <c r="CA68" s="729"/>
      <c r="CB68" s="729" t="s">
        <v>771</v>
      </c>
      <c r="CC68" s="730"/>
      <c r="CD68" s="731">
        <v>1</v>
      </c>
      <c r="CE68" s="730"/>
      <c r="CF68" s="730"/>
      <c r="CG68" s="730"/>
      <c r="CH68" s="730"/>
      <c r="CI68" s="730"/>
      <c r="CJ68" s="732"/>
      <c r="CK68" s="86">
        <v>2</v>
      </c>
      <c r="CL68" s="733">
        <v>1</v>
      </c>
      <c r="CM68" s="610"/>
      <c r="CO68" s="1319" t="s">
        <v>208</v>
      </c>
      <c r="CP68" s="550" t="s">
        <v>468</v>
      </c>
      <c r="CQ68" s="551" t="s">
        <v>29</v>
      </c>
      <c r="CR68" s="552">
        <f t="shared" si="34"/>
        <v>1</v>
      </c>
      <c r="CS68" s="552">
        <f t="shared" si="35"/>
        <v>1</v>
      </c>
      <c r="CT68" s="1858" t="s">
        <v>2385</v>
      </c>
      <c r="CU68" s="1859"/>
      <c r="CV68" s="1859"/>
      <c r="CW68" s="1859"/>
      <c r="CX68" s="1859"/>
      <c r="CY68" s="1860"/>
      <c r="CZ68" s="1433"/>
      <c r="DA68" s="84">
        <v>2</v>
      </c>
      <c r="DB68" s="1433"/>
      <c r="DC68" s="1433"/>
      <c r="DD68" s="1433"/>
      <c r="DE68" s="1433"/>
      <c r="DF68" s="1433"/>
      <c r="DG68" s="1433"/>
      <c r="DH68" s="1433"/>
      <c r="DI68" s="1434">
        <v>1</v>
      </c>
      <c r="DJ68" s="873"/>
    </row>
    <row r="69" spans="1:114" ht="261.75" customHeight="1" outlineLevel="1" thickTop="1" thickBot="1" x14ac:dyDescent="0.35">
      <c r="A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U69" s="283" t="s">
        <v>218</v>
      </c>
      <c r="AV69" s="117" t="s">
        <v>706</v>
      </c>
      <c r="AW69" s="68" t="s">
        <v>29</v>
      </c>
      <c r="AX69" s="69">
        <f t="shared" si="38"/>
        <v>4</v>
      </c>
      <c r="AY69" s="69">
        <f t="shared" si="39"/>
        <v>5</v>
      </c>
      <c r="AZ69" s="82"/>
      <c r="BA69" s="22" t="s">
        <v>68</v>
      </c>
      <c r="BB69" s="104"/>
      <c r="BC69" s="70"/>
      <c r="BD69" s="110" t="s">
        <v>13</v>
      </c>
      <c r="BE69" s="173" t="s">
        <v>707</v>
      </c>
      <c r="BF69" s="302"/>
      <c r="BG69" s="302"/>
      <c r="BH69" s="302"/>
      <c r="BI69" s="144"/>
      <c r="BJ69" s="86">
        <v>1</v>
      </c>
      <c r="BK69" s="84">
        <v>4</v>
      </c>
      <c r="BL69" s="302"/>
      <c r="BM69" s="302"/>
      <c r="BN69" s="302"/>
      <c r="BO69" s="76">
        <v>1</v>
      </c>
      <c r="BP69" s="1397" t="s">
        <v>2381</v>
      </c>
      <c r="BQ69" s="108"/>
      <c r="BR69" s="364" t="s">
        <v>318</v>
      </c>
      <c r="BS69" s="736" t="s">
        <v>2152</v>
      </c>
      <c r="BT69" s="68" t="s">
        <v>93</v>
      </c>
      <c r="BU69" s="69">
        <f t="shared" si="32"/>
        <v>4</v>
      </c>
      <c r="BV69" s="69">
        <f t="shared" si="33"/>
        <v>6</v>
      </c>
      <c r="BW69" s="103"/>
      <c r="BX69" s="23" t="s">
        <v>68</v>
      </c>
      <c r="BY69" s="74"/>
      <c r="BZ69" s="72" t="s">
        <v>42</v>
      </c>
      <c r="CA69" s="172"/>
      <c r="CB69" s="23" t="s">
        <v>775</v>
      </c>
      <c r="CC69" s="302"/>
      <c r="CD69" s="83"/>
      <c r="CE69" s="83"/>
      <c r="CF69" s="83"/>
      <c r="CG69" s="83"/>
      <c r="CH69" s="84">
        <v>2</v>
      </c>
      <c r="CI69" s="83"/>
      <c r="CJ69" s="184">
        <v>1</v>
      </c>
      <c r="CK69" s="86">
        <v>1</v>
      </c>
      <c r="CL69" s="156">
        <v>1</v>
      </c>
      <c r="CM69" s="107"/>
      <c r="CO69" s="108"/>
      <c r="CP69" s="116" t="s">
        <v>790</v>
      </c>
      <c r="CQ69" s="102" t="s">
        <v>29</v>
      </c>
      <c r="CR69" s="69">
        <f>0.5*(CZ69+DA69+DB69)+DC69+DE69+2*(DF69+DG69)</f>
        <v>1</v>
      </c>
      <c r="CS69" s="69">
        <f>CZ69*0.5+DA69*0.5+DB69*0.5+DC69+DD69+DE69+2*(DF69+DG69+DH69)</f>
        <v>1</v>
      </c>
      <c r="CT69" s="116"/>
      <c r="CU69" s="22" t="s">
        <v>233</v>
      </c>
      <c r="CV69" s="173" t="s">
        <v>234</v>
      </c>
      <c r="CW69" s="286"/>
      <c r="CX69" s="287"/>
      <c r="CY69" s="140" t="s">
        <v>3</v>
      </c>
      <c r="CZ69" s="84">
        <v>2</v>
      </c>
      <c r="DA69" s="155"/>
      <c r="DB69" s="155"/>
      <c r="DC69" s="155"/>
      <c r="DD69" s="155"/>
      <c r="DE69" s="155"/>
      <c r="DF69" s="155"/>
      <c r="DG69" s="155"/>
      <c r="DH69" s="155"/>
      <c r="DI69" s="76">
        <v>1</v>
      </c>
      <c r="DJ69" s="225"/>
    </row>
    <row r="70" spans="1:114" s="62" customFormat="1" ht="213" customHeight="1" outlineLevel="1" thickTop="1" thickBot="1" x14ac:dyDescent="0.35">
      <c r="W70" s="29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 s="29"/>
      <c r="AU70" s="283" t="s">
        <v>218</v>
      </c>
      <c r="AV70" s="117" t="s">
        <v>788</v>
      </c>
      <c r="AW70" s="68" t="s">
        <v>29</v>
      </c>
      <c r="AX70" s="69">
        <f t="shared" si="38"/>
        <v>0</v>
      </c>
      <c r="AY70" s="69">
        <f t="shared" si="39"/>
        <v>0</v>
      </c>
      <c r="AZ70" s="82"/>
      <c r="BA70" s="22" t="s">
        <v>68</v>
      </c>
      <c r="BB70" s="106"/>
      <c r="BC70" s="119" t="s">
        <v>42</v>
      </c>
      <c r="BD70" s="187"/>
      <c r="BE70" s="22" t="s">
        <v>757</v>
      </c>
      <c r="BF70" s="160"/>
      <c r="BG70" s="160"/>
      <c r="BH70" s="160"/>
      <c r="BI70" s="160"/>
      <c r="BJ70" s="160"/>
      <c r="BK70" s="155"/>
      <c r="BL70" s="160"/>
      <c r="BM70" s="160"/>
      <c r="BN70" s="155"/>
      <c r="BO70" s="76">
        <v>1</v>
      </c>
      <c r="BP70" s="107"/>
      <c r="BQ70" s="108"/>
      <c r="BR70" s="364" t="s">
        <v>318</v>
      </c>
      <c r="BS70" s="130" t="s">
        <v>781</v>
      </c>
      <c r="BT70" s="68" t="s">
        <v>93</v>
      </c>
      <c r="BU70" s="69">
        <f t="shared" si="32"/>
        <v>0.5</v>
      </c>
      <c r="BV70" s="69">
        <f t="shared" si="33"/>
        <v>2.5</v>
      </c>
      <c r="BW70" s="131"/>
      <c r="BX70" s="22" t="s">
        <v>45</v>
      </c>
      <c r="BY70" s="367"/>
      <c r="BZ70" s="131"/>
      <c r="CA70" s="131"/>
      <c r="CB70" s="23" t="s">
        <v>782</v>
      </c>
      <c r="CC70" s="128">
        <v>1</v>
      </c>
      <c r="CD70" s="314"/>
      <c r="CE70" s="314"/>
      <c r="CF70" s="314"/>
      <c r="CG70" s="314"/>
      <c r="CH70" s="314"/>
      <c r="CI70" s="314"/>
      <c r="CJ70" s="634"/>
      <c r="CK70" s="254">
        <v>1</v>
      </c>
      <c r="CL70" s="156">
        <v>1</v>
      </c>
      <c r="CM70" s="131"/>
    </row>
    <row r="71" spans="1:114" s="62" customFormat="1" ht="257.25" customHeight="1" outlineLevel="1" thickTop="1" thickBot="1" x14ac:dyDescent="0.35">
      <c r="W71" s="29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 s="29"/>
      <c r="AU71" s="283" t="s">
        <v>218</v>
      </c>
      <c r="AV71" s="387" t="s">
        <v>798</v>
      </c>
      <c r="AW71" s="68" t="s">
        <v>29</v>
      </c>
      <c r="AX71" s="69">
        <f t="shared" si="38"/>
        <v>2</v>
      </c>
      <c r="AY71" s="69">
        <f t="shared" si="39"/>
        <v>2</v>
      </c>
      <c r="AZ71" s="103"/>
      <c r="BA71" s="22" t="s">
        <v>45</v>
      </c>
      <c r="BB71" s="232"/>
      <c r="BC71" s="119" t="s">
        <v>42</v>
      </c>
      <c r="BD71" s="73"/>
      <c r="BE71" s="23" t="s">
        <v>57</v>
      </c>
      <c r="BF71" s="155"/>
      <c r="BG71" s="155"/>
      <c r="BH71" s="155"/>
      <c r="BI71" s="155"/>
      <c r="BJ71" s="155"/>
      <c r="BK71" s="155"/>
      <c r="BL71" s="84">
        <v>1</v>
      </c>
      <c r="BM71" s="155"/>
      <c r="BN71" s="155"/>
      <c r="BO71" s="76">
        <v>1</v>
      </c>
      <c r="BP71" s="77"/>
      <c r="BQ71" s="108"/>
      <c r="BR71" s="269" t="s">
        <v>206</v>
      </c>
      <c r="BS71" s="631" t="s">
        <v>2386</v>
      </c>
      <c r="BT71" s="381" t="s">
        <v>311</v>
      </c>
      <c r="BU71" s="170">
        <f>0.5*(CC71+CD71+CE71)+CF71+CH71+2*(CI71+CJ71)</f>
        <v>3</v>
      </c>
      <c r="BV71" s="170">
        <f>CC71*0.5+CD71*0.5+CE71*0.5+CF71+CG71+CH71+2*(CI71+CJ71+CK71)</f>
        <v>3</v>
      </c>
      <c r="BW71" s="197"/>
      <c r="BX71" s="197" t="s">
        <v>68</v>
      </c>
      <c r="BY71" s="295"/>
      <c r="BZ71" s="72" t="s">
        <v>42</v>
      </c>
      <c r="CA71" s="735"/>
      <c r="CB71" s="735" t="s">
        <v>926</v>
      </c>
      <c r="CC71" s="419"/>
      <c r="CD71" s="419"/>
      <c r="CE71" s="419"/>
      <c r="CF71" s="419"/>
      <c r="CG71" s="419"/>
      <c r="CH71" s="324">
        <v>1</v>
      </c>
      <c r="CI71" s="419"/>
      <c r="CJ71" s="234">
        <v>1</v>
      </c>
      <c r="CK71" s="476"/>
      <c r="CL71" s="228">
        <v>1</v>
      </c>
      <c r="CM71" s="484"/>
    </row>
    <row r="72" spans="1:114" s="62" customFormat="1" ht="240" customHeight="1" outlineLevel="1" thickTop="1" thickBot="1" x14ac:dyDescent="0.3">
      <c r="W72" s="108"/>
      <c r="AT72" s="29"/>
      <c r="AU72" s="283" t="s">
        <v>218</v>
      </c>
      <c r="AV72" s="387" t="s">
        <v>793</v>
      </c>
      <c r="AW72" s="68" t="s">
        <v>36</v>
      </c>
      <c r="AX72" s="69">
        <f t="shared" si="38"/>
        <v>4</v>
      </c>
      <c r="AY72" s="69">
        <f t="shared" si="39"/>
        <v>4</v>
      </c>
      <c r="AZ72" s="103"/>
      <c r="BA72" s="322" t="s">
        <v>45</v>
      </c>
      <c r="BB72" s="232"/>
      <c r="BC72" s="103"/>
      <c r="BD72" s="73"/>
      <c r="BE72" s="23" t="s">
        <v>57</v>
      </c>
      <c r="BF72" s="302"/>
      <c r="BG72" s="302"/>
      <c r="BH72" s="302"/>
      <c r="BI72" s="302"/>
      <c r="BJ72" s="302"/>
      <c r="BK72" s="302"/>
      <c r="BL72" s="85">
        <v>2</v>
      </c>
      <c r="BM72" s="302"/>
      <c r="BN72" s="302"/>
      <c r="BO72" s="76">
        <v>1</v>
      </c>
      <c r="BP72" s="107"/>
      <c r="BQ72" s="29"/>
      <c r="BR72" s="269" t="s">
        <v>206</v>
      </c>
      <c r="BS72" s="116" t="s">
        <v>2387</v>
      </c>
      <c r="BT72" s="68" t="s">
        <v>311</v>
      </c>
      <c r="BU72" s="69">
        <f>0.5*(CC72+CD72+CE72)+CF72+CH72+2*(CI72+CJ72)</f>
        <v>2</v>
      </c>
      <c r="BV72" s="69">
        <f>CC72*0.5+CD72*0.5+CE72*0.5+CF72+CG72+CH72+2*(CI72+CJ72+CK72)</f>
        <v>4</v>
      </c>
      <c r="BW72" s="82"/>
      <c r="BX72" s="22" t="s">
        <v>68</v>
      </c>
      <c r="BY72" s="22"/>
      <c r="BZ72" s="22"/>
      <c r="CA72" s="23"/>
      <c r="CB72" s="23" t="s">
        <v>929</v>
      </c>
      <c r="CC72" s="155"/>
      <c r="CD72" s="155"/>
      <c r="CE72" s="155"/>
      <c r="CF72" s="155"/>
      <c r="CG72" s="155"/>
      <c r="CH72" s="155"/>
      <c r="CI72" s="155"/>
      <c r="CJ72" s="85">
        <v>1</v>
      </c>
      <c r="CK72" s="234">
        <v>1</v>
      </c>
      <c r="CL72" s="76">
        <v>1</v>
      </c>
      <c r="CM72" s="74"/>
    </row>
    <row r="73" spans="1:114" s="62" customFormat="1" ht="178.95" customHeight="1" outlineLevel="1" thickTop="1" x14ac:dyDescent="0.25">
      <c r="W73" s="108"/>
      <c r="AU73" s="283" t="s">
        <v>218</v>
      </c>
      <c r="AV73" s="293" t="s">
        <v>807</v>
      </c>
      <c r="AW73" s="68" t="s">
        <v>36</v>
      </c>
      <c r="AX73" s="69">
        <f t="shared" si="38"/>
        <v>0</v>
      </c>
      <c r="AY73" s="69">
        <f t="shared" si="39"/>
        <v>0</v>
      </c>
      <c r="AZ73" s="195"/>
      <c r="BA73" s="750" t="s">
        <v>77</v>
      </c>
      <c r="BB73" s="666" t="s">
        <v>50</v>
      </c>
      <c r="BC73" s="74"/>
      <c r="BD73" s="735"/>
      <c r="BE73" s="238" t="s">
        <v>57</v>
      </c>
      <c r="BF73" s="482"/>
      <c r="BG73" s="482"/>
      <c r="BH73" s="482"/>
      <c r="BI73" s="482"/>
      <c r="BJ73" s="482"/>
      <c r="BK73" s="482"/>
      <c r="BL73" s="482"/>
      <c r="BM73" s="482"/>
      <c r="BN73" s="419"/>
      <c r="BO73" s="228">
        <v>1</v>
      </c>
      <c r="BP73" s="22"/>
      <c r="BQ73" s="29"/>
    </row>
    <row r="74" spans="1:114" s="62" customFormat="1" ht="198" customHeight="1" outlineLevel="1" x14ac:dyDescent="0.25">
      <c r="A74" s="108"/>
      <c r="W74" s="108"/>
      <c r="AT74" s="108"/>
      <c r="AU74" s="283" t="s">
        <v>218</v>
      </c>
      <c r="AV74" s="116" t="s">
        <v>808</v>
      </c>
      <c r="AW74" s="68" t="s">
        <v>36</v>
      </c>
      <c r="AX74" s="69">
        <f t="shared" si="38"/>
        <v>1</v>
      </c>
      <c r="AY74" s="69">
        <f t="shared" si="39"/>
        <v>1</v>
      </c>
      <c r="AZ74" s="103"/>
      <c r="BA74" s="750" t="s">
        <v>77</v>
      </c>
      <c r="BB74" s="666" t="s">
        <v>50</v>
      </c>
      <c r="BC74" s="70"/>
      <c r="BD74" s="73"/>
      <c r="BE74" s="23" t="s">
        <v>809</v>
      </c>
      <c r="BF74" s="160"/>
      <c r="BG74" s="160"/>
      <c r="BH74" s="160"/>
      <c r="BI74" s="84">
        <v>1</v>
      </c>
      <c r="BJ74" s="160"/>
      <c r="BK74" s="160"/>
      <c r="BL74" s="160"/>
      <c r="BM74" s="160"/>
      <c r="BN74" s="160"/>
      <c r="BO74" s="133">
        <v>1</v>
      </c>
      <c r="BP74" s="208"/>
      <c r="BQ74" s="29"/>
    </row>
    <row r="75" spans="1:114" s="62" customFormat="1" ht="217.2" customHeight="1" outlineLevel="1" thickBot="1" x14ac:dyDescent="0.45">
      <c r="A75" s="108"/>
      <c r="B75" s="108"/>
      <c r="C75" s="108"/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AT75" s="108"/>
      <c r="AU75" s="283" t="s">
        <v>218</v>
      </c>
      <c r="AV75" s="130" t="s">
        <v>2388</v>
      </c>
      <c r="AW75" s="68" t="s">
        <v>36</v>
      </c>
      <c r="AX75" s="69">
        <f t="shared" si="38"/>
        <v>3</v>
      </c>
      <c r="AY75" s="69">
        <f t="shared" si="39"/>
        <v>3</v>
      </c>
      <c r="AZ75" s="99"/>
      <c r="BA75" s="22" t="s">
        <v>45</v>
      </c>
      <c r="BB75" s="99"/>
      <c r="BC75" s="99"/>
      <c r="BD75" s="99"/>
      <c r="BE75" s="131" t="s">
        <v>811</v>
      </c>
      <c r="BF75" s="159"/>
      <c r="BG75" s="159"/>
      <c r="BH75" s="159"/>
      <c r="BI75" s="84">
        <v>1</v>
      </c>
      <c r="BJ75" s="159"/>
      <c r="BK75" s="159"/>
      <c r="BL75" s="84">
        <v>1</v>
      </c>
      <c r="BM75" s="159"/>
      <c r="BN75" s="159"/>
      <c r="BO75" s="100">
        <v>1</v>
      </c>
      <c r="BP75" s="99"/>
      <c r="BQ75" s="108"/>
    </row>
    <row r="76" spans="1:114" s="62" customFormat="1" ht="201" customHeight="1" outlineLevel="1" thickTop="1" thickBot="1" x14ac:dyDescent="0.3">
      <c r="A76" s="108"/>
      <c r="B76" s="108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AU76" s="283" t="s">
        <v>218</v>
      </c>
      <c r="AV76" s="130" t="s">
        <v>711</v>
      </c>
      <c r="AW76" s="68" t="s">
        <v>36</v>
      </c>
      <c r="AX76" s="69">
        <f t="shared" si="38"/>
        <v>2</v>
      </c>
      <c r="AY76" s="69">
        <f t="shared" si="39"/>
        <v>4</v>
      </c>
      <c r="AZ76" s="678"/>
      <c r="BA76" s="679" t="s">
        <v>45</v>
      </c>
      <c r="BB76" s="680"/>
      <c r="BC76" s="680"/>
      <c r="BD76" s="680"/>
      <c r="BE76" s="681" t="s">
        <v>712</v>
      </c>
      <c r="BF76" s="223"/>
      <c r="BG76" s="223"/>
      <c r="BH76" s="223"/>
      <c r="BI76" s="128">
        <v>2</v>
      </c>
      <c r="BJ76" s="457"/>
      <c r="BK76" s="223"/>
      <c r="BL76" s="314"/>
      <c r="BM76" s="253"/>
      <c r="BN76" s="254">
        <v>1</v>
      </c>
      <c r="BO76" s="156">
        <v>1</v>
      </c>
      <c r="BP76" s="1397" t="s">
        <v>2381</v>
      </c>
      <c r="BR76" s="58"/>
    </row>
    <row r="77" spans="1:114" s="62" customFormat="1" ht="166.2" customHeight="1" outlineLevel="1" thickTop="1" thickBot="1" x14ac:dyDescent="0.3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AU77" s="283" t="s">
        <v>218</v>
      </c>
      <c r="AV77" s="116" t="s">
        <v>2389</v>
      </c>
      <c r="AW77" s="68" t="s">
        <v>93</v>
      </c>
      <c r="AX77" s="69">
        <f t="shared" si="38"/>
        <v>7</v>
      </c>
      <c r="AY77" s="69">
        <f t="shared" si="39"/>
        <v>9</v>
      </c>
      <c r="AZ77" s="103"/>
      <c r="BA77" s="22" t="s">
        <v>68</v>
      </c>
      <c r="BB77" s="748" t="s">
        <v>803</v>
      </c>
      <c r="BC77" s="748"/>
      <c r="BD77" s="73"/>
      <c r="BE77" s="23" t="s">
        <v>804</v>
      </c>
      <c r="BF77" s="160"/>
      <c r="BG77" s="155"/>
      <c r="BH77" s="155"/>
      <c r="BI77" s="84">
        <v>1</v>
      </c>
      <c r="BJ77" s="155"/>
      <c r="BK77" s="155"/>
      <c r="BL77" s="84">
        <v>3</v>
      </c>
      <c r="BM77" s="155"/>
      <c r="BN77" s="86">
        <v>1</v>
      </c>
      <c r="BO77" s="76">
        <v>1</v>
      </c>
      <c r="BP77" s="208"/>
      <c r="BR77" s="58"/>
    </row>
    <row r="78" spans="1:114" s="62" customFormat="1" ht="198.75" customHeight="1" outlineLevel="1" thickTop="1" thickBot="1" x14ac:dyDescent="0.3">
      <c r="A78" s="108"/>
      <c r="B78" s="108"/>
      <c r="C78" s="108"/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AU78" s="283" t="s">
        <v>218</v>
      </c>
      <c r="AV78" s="117" t="s">
        <v>2390</v>
      </c>
      <c r="AW78" s="68" t="s">
        <v>93</v>
      </c>
      <c r="AX78" s="69">
        <f t="shared" si="38"/>
        <v>1</v>
      </c>
      <c r="AY78" s="69">
        <f t="shared" si="39"/>
        <v>3</v>
      </c>
      <c r="AZ78" s="82"/>
      <c r="BA78" s="22" t="s">
        <v>45</v>
      </c>
      <c r="BB78" s="104"/>
      <c r="BC78" s="72" t="s">
        <v>42</v>
      </c>
      <c r="BD78" s="173"/>
      <c r="BE78" s="173" t="s">
        <v>806</v>
      </c>
      <c r="BF78" s="160"/>
      <c r="BG78" s="160"/>
      <c r="BH78" s="160"/>
      <c r="BI78" s="85">
        <v>1</v>
      </c>
      <c r="BJ78" s="160"/>
      <c r="BK78" s="160"/>
      <c r="BL78" s="160"/>
      <c r="BM78" s="160"/>
      <c r="BN78" s="86">
        <v>1</v>
      </c>
      <c r="BO78" s="228">
        <v>1</v>
      </c>
      <c r="BP78" s="281"/>
      <c r="BR78" s="58"/>
    </row>
    <row r="79" spans="1:114" s="62" customFormat="1" ht="172.95" customHeight="1" outlineLevel="1" thickTop="1" x14ac:dyDescent="0.25">
      <c r="A79" s="108"/>
      <c r="B79" s="108"/>
      <c r="C79" s="108"/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AU79" s="704" t="s">
        <v>734</v>
      </c>
      <c r="AV79" s="117" t="s">
        <v>755</v>
      </c>
      <c r="AW79" s="68" t="s">
        <v>311</v>
      </c>
      <c r="AX79" s="69">
        <f t="shared" ref="AX79" si="40">0.5*(BF79+BG79+BH79)+BI79+BK79+2*(BL79+BM79)</f>
        <v>3</v>
      </c>
      <c r="AY79" s="69">
        <f t="shared" ref="AY79" si="41">BF79*0.5+BG79*0.5+BH79*0.5+BI79+BJ79+BK79+2*(BL79+BM79+BN79)</f>
        <v>3</v>
      </c>
      <c r="AZ79" s="1858" t="s">
        <v>2391</v>
      </c>
      <c r="BA79" s="1939"/>
      <c r="BB79" s="1939"/>
      <c r="BC79" s="1939"/>
      <c r="BD79" s="1939"/>
      <c r="BE79" s="1940"/>
      <c r="BF79" s="169"/>
      <c r="BG79" s="169"/>
      <c r="BH79" s="169"/>
      <c r="BI79" s="276">
        <v>1</v>
      </c>
      <c r="BJ79" s="169"/>
      <c r="BK79" s="155"/>
      <c r="BL79" s="276">
        <v>1</v>
      </c>
      <c r="BM79" s="169"/>
      <c r="BN79" s="155"/>
      <c r="BO79" s="76">
        <v>1</v>
      </c>
      <c r="BP79" s="107"/>
      <c r="BR79" s="108"/>
    </row>
    <row r="80" spans="1:114" s="62" customFormat="1" ht="190.2" customHeight="1" outlineLevel="1" x14ac:dyDescent="0.3">
      <c r="A80" s="108"/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AU80" s="704" t="s">
        <v>734</v>
      </c>
      <c r="AV80" s="117" t="s">
        <v>755</v>
      </c>
      <c r="AW80" s="68" t="s">
        <v>311</v>
      </c>
      <c r="AX80" s="69">
        <f>0.5*(BF80+BG80+BH80)+BI80+BK80+2*(BL80+BM80)</f>
        <v>0</v>
      </c>
      <c r="AY80" s="69">
        <f>BF80*0.5+BG80*0.5+BH80*0.5+BI80+BJ80+BK80+2*(BL80+BM80+BN80)</f>
        <v>0</v>
      </c>
      <c r="AZ80" s="103"/>
      <c r="BA80" s="716" t="s">
        <v>77</v>
      </c>
      <c r="BB80" s="1375" t="s">
        <v>50</v>
      </c>
      <c r="BC80" s="72" t="s">
        <v>42</v>
      </c>
      <c r="BD80" s="73"/>
      <c r="BE80" s="23" t="s">
        <v>57</v>
      </c>
      <c r="BF80" s="169"/>
      <c r="BG80" s="169"/>
      <c r="BH80" s="169"/>
      <c r="BI80" s="169"/>
      <c r="BJ80" s="169"/>
      <c r="BK80" s="155"/>
      <c r="BL80" s="169"/>
      <c r="BM80" s="169"/>
      <c r="BN80" s="155"/>
      <c r="BO80" s="76">
        <v>1</v>
      </c>
      <c r="BP80" s="546"/>
      <c r="BR80" s="108"/>
      <c r="BS80" s="108"/>
      <c r="BT80" s="108"/>
      <c r="BU80" s="108"/>
      <c r="BV80" s="108"/>
      <c r="BW80" s="108"/>
      <c r="BX80" s="108"/>
      <c r="BY80" s="108"/>
      <c r="BZ80" s="108"/>
      <c r="CA80" s="108"/>
      <c r="CB80" s="108"/>
      <c r="CC80" s="108"/>
      <c r="CD80" s="108"/>
      <c r="CE80" s="108"/>
      <c r="CF80" s="108"/>
      <c r="CG80" s="108"/>
      <c r="CH80" s="108"/>
      <c r="CI80" s="108"/>
      <c r="CJ80" s="108"/>
      <c r="CK80" s="108"/>
      <c r="CL80" s="108"/>
      <c r="CM80" s="108"/>
    </row>
    <row r="81" spans="1:114" s="62" customFormat="1" ht="138" customHeight="1" outlineLevel="1" x14ac:dyDescent="0.3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U81" s="704" t="s">
        <v>734</v>
      </c>
      <c r="AV81" s="117" t="s">
        <v>740</v>
      </c>
      <c r="AW81" s="68" t="s">
        <v>311</v>
      </c>
      <c r="AX81" s="69">
        <f>0.5*(BF81+BG81+BH81)+BI81+BK81+2*(BL81+BM81)</f>
        <v>1</v>
      </c>
      <c r="AY81" s="69">
        <f>BF81*0.5+BG81*0.5+BH81*0.5+BI81+BJ81+BK81+2*(BL81+BM81+BN81)</f>
        <v>1</v>
      </c>
      <c r="AZ81" s="82"/>
      <c r="BA81" s="22" t="s">
        <v>45</v>
      </c>
      <c r="BB81" s="23" t="s">
        <v>741</v>
      </c>
      <c r="BC81" s="73"/>
      <c r="BD81" s="73"/>
      <c r="BE81" s="23" t="s">
        <v>57</v>
      </c>
      <c r="BF81" s="169"/>
      <c r="BG81" s="169"/>
      <c r="BH81" s="707"/>
      <c r="BI81" s="276">
        <v>1</v>
      </c>
      <c r="BJ81" s="169"/>
      <c r="BK81" s="155"/>
      <c r="BL81" s="169"/>
      <c r="BM81" s="169"/>
      <c r="BN81" s="155"/>
      <c r="BO81" s="76">
        <v>1</v>
      </c>
      <c r="BP81" s="546"/>
      <c r="BR81" s="108"/>
      <c r="BS81" s="108"/>
      <c r="BT81" s="108"/>
      <c r="BU81" s="108"/>
      <c r="BV81" s="108"/>
      <c r="BW81" s="108"/>
      <c r="BX81" s="108"/>
      <c r="BY81" s="108"/>
      <c r="BZ81" s="108"/>
      <c r="CA81" s="108"/>
      <c r="CB81" s="108"/>
      <c r="CC81" s="108"/>
      <c r="CD81" s="108"/>
      <c r="CE81" s="108"/>
      <c r="CF81" s="108"/>
      <c r="CG81" s="108"/>
      <c r="CH81" s="108"/>
      <c r="CI81" s="108"/>
      <c r="CJ81" s="108"/>
      <c r="CK81" s="108"/>
      <c r="CL81" s="108"/>
      <c r="CM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</row>
    <row r="82" spans="1:114" s="62" customFormat="1" ht="128.4" customHeight="1" outlineLevel="1" x14ac:dyDescent="0.3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704" t="s">
        <v>734</v>
      </c>
      <c r="AV82" s="117" t="s">
        <v>746</v>
      </c>
      <c r="AW82" s="68" t="s">
        <v>311</v>
      </c>
      <c r="AX82" s="69">
        <f>0.5*(BF82+BG82+BH82)+BI82+BK82+2*(BL82+BM82)</f>
        <v>0</v>
      </c>
      <c r="AY82" s="69">
        <f>BF82*0.5+BG82*0.5+BH82*0.5+BI82+BJ82+BK82+2*(BL82+BM82+BN82)</f>
        <v>0</v>
      </c>
      <c r="AZ82" s="23" t="s">
        <v>741</v>
      </c>
      <c r="BA82" s="23" t="s">
        <v>45</v>
      </c>
      <c r="BB82" s="73"/>
      <c r="BC82" s="70"/>
      <c r="BD82" s="103"/>
      <c r="BE82" s="23" t="s">
        <v>57</v>
      </c>
      <c r="BF82" s="169"/>
      <c r="BG82" s="169"/>
      <c r="BH82" s="169"/>
      <c r="BI82" s="155"/>
      <c r="BJ82" s="169"/>
      <c r="BK82" s="169"/>
      <c r="BL82" s="155"/>
      <c r="BM82" s="155"/>
      <c r="BN82" s="709"/>
      <c r="BO82" s="76">
        <v>1</v>
      </c>
      <c r="BP82" s="546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</row>
    <row r="83" spans="1:114" s="62" customFormat="1" ht="192" customHeight="1" outlineLevel="1" x14ac:dyDescent="0.3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704" t="s">
        <v>734</v>
      </c>
      <c r="AV83" s="130" t="s">
        <v>762</v>
      </c>
      <c r="AW83" s="68" t="s">
        <v>311</v>
      </c>
      <c r="AX83" s="69">
        <f>0.5*(BF83+BG83+BH83)+BI83+BK83+2*(BL83+BM83)</f>
        <v>0</v>
      </c>
      <c r="AY83" s="69">
        <f>BF83*0.5+BG83*0.5+BH83*0.5+BI83+BJ83+BK83+2*(BL83+BM83+BN83)</f>
        <v>0</v>
      </c>
      <c r="AZ83" s="131"/>
      <c r="BA83" s="22" t="s">
        <v>45</v>
      </c>
      <c r="BB83" s="367"/>
      <c r="BC83" s="131"/>
      <c r="BD83" s="131"/>
      <c r="BE83" s="23" t="s">
        <v>57</v>
      </c>
      <c r="BF83" s="314"/>
      <c r="BG83" s="314"/>
      <c r="BH83" s="314"/>
      <c r="BI83" s="314"/>
      <c r="BJ83" s="314"/>
      <c r="BK83" s="314"/>
      <c r="BL83" s="314"/>
      <c r="BM83" s="314"/>
      <c r="BN83" s="314"/>
      <c r="BO83" s="133">
        <v>1</v>
      </c>
      <c r="BP83" s="546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ht="152.4" outlineLevel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704" t="s">
        <v>734</v>
      </c>
      <c r="AV84" s="117" t="s">
        <v>769</v>
      </c>
      <c r="AW84" s="68" t="s">
        <v>311</v>
      </c>
      <c r="AX84" s="69">
        <f>0.5*(BF84+BG84+BH84)+BI84+BK84+2*(BL84+BM84)</f>
        <v>0</v>
      </c>
      <c r="AY84" s="69">
        <f>BF84*0.5+BG84*0.5+BH84*0.5+BI84+BJ84+BK84+2*(BL84+BM84+BN84)</f>
        <v>0</v>
      </c>
      <c r="AZ84" s="82"/>
      <c r="BA84" s="339" t="s">
        <v>45</v>
      </c>
      <c r="BB84" s="723"/>
      <c r="BC84" s="70"/>
      <c r="BD84" s="724" t="s">
        <v>590</v>
      </c>
      <c r="BE84" s="23" t="s">
        <v>57</v>
      </c>
      <c r="BF84" s="160"/>
      <c r="BG84" s="160"/>
      <c r="BH84" s="160"/>
      <c r="BI84" s="160"/>
      <c r="BJ84" s="160"/>
      <c r="BK84" s="155"/>
      <c r="BL84" s="160"/>
      <c r="BM84" s="160"/>
      <c r="BN84" s="155"/>
      <c r="BO84" s="76">
        <v>1</v>
      </c>
      <c r="BP84" s="546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ht="17.399999999999999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 s="108"/>
      <c r="BR86" s="108"/>
      <c r="BT86" s="62"/>
      <c r="BU86" s="62"/>
      <c r="BV86" s="62"/>
      <c r="BW86" s="62"/>
      <c r="BX86" s="62"/>
      <c r="BZ86" s="62"/>
      <c r="CA86" s="62"/>
      <c r="CB86" s="62"/>
      <c r="CC86" s="62"/>
      <c r="CD86" s="62"/>
      <c r="CE86" s="62"/>
      <c r="CF86" s="62"/>
      <c r="CG86" s="62"/>
      <c r="CH86" s="62"/>
      <c r="CI86" s="62"/>
      <c r="CJ86" s="62"/>
      <c r="CK86" s="62"/>
      <c r="CL86" s="62"/>
      <c r="CM86" s="62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 s="108"/>
      <c r="BR87" s="108"/>
      <c r="BT87" s="62"/>
      <c r="BU87" s="62"/>
      <c r="BV87" s="62"/>
      <c r="BW87" s="62"/>
      <c r="BX87" s="62"/>
      <c r="BZ87" s="62"/>
      <c r="CA87" s="62"/>
      <c r="CB87" s="62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41" customHeight="1" outlineLevel="1" x14ac:dyDescent="0.3">
      <c r="A88" s="108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 s="108"/>
      <c r="BR88" s="108"/>
      <c r="BT88" s="62"/>
      <c r="BU88" s="62"/>
      <c r="BV88" s="62"/>
      <c r="BW88" s="62"/>
      <c r="BX88" s="62"/>
      <c r="BZ88" s="62"/>
      <c r="CA88" s="62"/>
      <c r="CB88" s="62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399999999999999" outlineLevel="1" x14ac:dyDescent="0.3">
      <c r="B89" s="108"/>
      <c r="C89" s="108"/>
      <c r="D89" s="108"/>
      <c r="E89" s="635"/>
      <c r="F89" s="635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 s="108"/>
      <c r="BR89" s="291"/>
      <c r="BT89" s="62"/>
      <c r="BU89" s="62"/>
      <c r="BV89" s="62"/>
      <c r="BW89" s="62"/>
      <c r="BX89" s="62"/>
      <c r="BZ89" s="62"/>
      <c r="CA89" s="62"/>
      <c r="CB89" s="62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399999999999999" outlineLevel="1" x14ac:dyDescent="0.3">
      <c r="A90" s="36"/>
      <c r="B90" s="108"/>
      <c r="C90" s="108"/>
      <c r="D90" s="108"/>
      <c r="E90" s="635"/>
      <c r="F90" s="635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 s="108"/>
      <c r="BR90" s="291"/>
      <c r="BT90" s="62"/>
      <c r="BU90" s="62"/>
      <c r="BV90" s="62"/>
      <c r="BW90" s="62"/>
      <c r="BX90" s="62"/>
      <c r="BZ90" s="62"/>
      <c r="CA90" s="62"/>
      <c r="CB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80.75" customHeight="1" outlineLevel="1" x14ac:dyDescent="0.3">
      <c r="A91" s="36"/>
      <c r="B91" s="108"/>
      <c r="C91" s="108"/>
      <c r="D91" s="108"/>
      <c r="E91" s="635"/>
      <c r="F91" s="635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 s="108"/>
      <c r="BR91" s="291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29" customHeight="1" outlineLevel="1" x14ac:dyDescent="0.25">
      <c r="A92" s="36"/>
      <c r="B92" s="108"/>
      <c r="C92" s="108"/>
      <c r="D92" s="108"/>
      <c r="E92" s="635"/>
      <c r="F92" s="635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291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399999999999999" outlineLevel="1" x14ac:dyDescent="0.25">
      <c r="A93" s="36"/>
      <c r="B93" s="108"/>
      <c r="C93" s="108"/>
      <c r="D93" s="108"/>
      <c r="E93" s="635"/>
      <c r="F93" s="635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7.399999999999999" outlineLevel="1" x14ac:dyDescent="0.25">
      <c r="A94" s="36"/>
      <c r="B94" s="108"/>
      <c r="C94" s="108"/>
      <c r="D94" s="108"/>
      <c r="E94" s="635"/>
      <c r="F94" s="635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7.399999999999999" outlineLevel="1" x14ac:dyDescent="0.25">
      <c r="A95" s="36"/>
      <c r="B95" s="108"/>
      <c r="C95" s="108"/>
      <c r="D95" s="108"/>
      <c r="E95" s="635"/>
      <c r="F95" s="635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399999999999999" outlineLevel="1" x14ac:dyDescent="0.25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36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s="32" customFormat="1" ht="17.399999999999999" x14ac:dyDescent="0.25">
      <c r="D97" s="450"/>
      <c r="E97" s="450"/>
      <c r="W97" s="108"/>
      <c r="AA97" s="450"/>
      <c r="AB97" s="450"/>
      <c r="AT97" s="29"/>
      <c r="AW97" s="450"/>
      <c r="AX97" s="450"/>
      <c r="BQ97" s="59"/>
      <c r="CN97" s="29"/>
    </row>
    <row r="98" spans="1:114" s="62" customFormat="1" ht="48.6" customHeight="1" x14ac:dyDescent="0.3">
      <c r="A98" s="38" t="s">
        <v>30</v>
      </c>
      <c r="B98" s="39"/>
      <c r="C98" s="535" t="s">
        <v>29</v>
      </c>
      <c r="D98" s="41">
        <f t="shared" ref="D98:D99" ca="1" si="42">0.5*(L98+M98+N98)+O98+Q98+2*(R98+S98)</f>
        <v>12</v>
      </c>
      <c r="E98" s="536">
        <f t="shared" ref="E98:E99" ca="1" si="43">L98*0.5+M98*0.5+N98*0.5+O98+P98+Q98+2*(R98+S98+T98)</f>
        <v>18</v>
      </c>
      <c r="F98" s="43"/>
      <c r="G98" s="43"/>
      <c r="H98" s="43"/>
      <c r="I98" s="43"/>
      <c r="J98" s="43"/>
      <c r="K98" s="43"/>
      <c r="L98" s="44">
        <f ca="1">SUMIFS(L13:L126,C13:C126,C98)</f>
        <v>0</v>
      </c>
      <c r="M98" s="44">
        <f ca="1">SUMIFS(M13:M124,C13:C124,C98)</f>
        <v>0</v>
      </c>
      <c r="N98" s="44">
        <f ca="1">SUMIFS(N13:N124,C13:C124,C98)</f>
        <v>0</v>
      </c>
      <c r="O98" s="44">
        <f ca="1">SUMIFS(O13:O124,C13:C124,C98)</f>
        <v>0</v>
      </c>
      <c r="P98" s="44">
        <f ca="1">SUMIFS(P13:P124,C13:C124,C98)</f>
        <v>0</v>
      </c>
      <c r="Q98" s="44">
        <f ca="1">SUMIFS(Q13:Q124,C13:C124,C98)</f>
        <v>0</v>
      </c>
      <c r="R98" s="44">
        <f ca="1">SUMIFS(R13:R124,C13:C124,C98)</f>
        <v>6</v>
      </c>
      <c r="S98" s="44">
        <f ca="1">SUMIFS(S13:S124,C13:C124,C98)</f>
        <v>0</v>
      </c>
      <c r="T98" s="44">
        <f ca="1">SUMIFS(T13:T124,C13:C124,C98)</f>
        <v>3</v>
      </c>
      <c r="U98" s="45"/>
      <c r="V98" s="46">
        <f>SUM(U100:U126)</f>
        <v>10</v>
      </c>
      <c r="W98" s="29"/>
      <c r="X98" s="38" t="s">
        <v>1584</v>
      </c>
      <c r="Y98" s="1213" t="s">
        <v>235</v>
      </c>
      <c r="Z98" s="535" t="s">
        <v>29</v>
      </c>
      <c r="AA98" s="41">
        <f t="shared" ref="AA98:AA100" si="44">0.5*(AI98+AJ98+AK98)+AL98+AN98+2*(AO98+AP98)</f>
        <v>5.5</v>
      </c>
      <c r="AB98" s="536">
        <f t="shared" ref="AB98:AB100" si="45">AI98*0.5+AJ98*0.5+AK98*0.5+AL98+AM98+AN98+2*(AO98+AP98+AQ98)</f>
        <v>8.5</v>
      </c>
      <c r="AC98" s="43"/>
      <c r="AD98" s="43"/>
      <c r="AE98" s="43"/>
      <c r="AF98" s="43"/>
      <c r="AG98" s="43"/>
      <c r="AH98" s="43"/>
      <c r="AI98" s="44">
        <f>SUMIFS(AI101:AI119,Z101:Z119,Z98)</f>
        <v>0</v>
      </c>
      <c r="AJ98" s="44">
        <f>SUMIFS(AJ101:AJ118,Z101:Z118,Z98)</f>
        <v>3</v>
      </c>
      <c r="AK98" s="44">
        <f>SUMIFS(AK101:AK118,Z101:Z118,Z98)</f>
        <v>0</v>
      </c>
      <c r="AL98" s="44">
        <f>SUMIFS(AL101:AL118,Z101:Z118,Z98)</f>
        <v>2</v>
      </c>
      <c r="AM98" s="44">
        <f>SUMIFS(AM101:AM118,Z101:Z118,Z98)</f>
        <v>1</v>
      </c>
      <c r="AN98" s="44">
        <f>SUMIFS(AN101:AN118,Z101:Z118,Z98)</f>
        <v>0</v>
      </c>
      <c r="AO98" s="44">
        <f>SUMIFS(AO101:AO118,Z101:Z118,Z98)</f>
        <v>1</v>
      </c>
      <c r="AP98" s="44">
        <f>SUMIFS(AP101:AP118,Z101:Z118,Z98)</f>
        <v>0</v>
      </c>
      <c r="AQ98" s="44">
        <f>SUMIFS(AQ101:AQ118,Z101:Z118,Z98)</f>
        <v>1</v>
      </c>
      <c r="AR98" s="45"/>
      <c r="AS98" s="46">
        <f>SUM(AR101:AR126)</f>
        <v>6</v>
      </c>
      <c r="AT98" s="29"/>
      <c r="AU98" s="55" t="s">
        <v>2316</v>
      </c>
      <c r="AV98" s="56" t="s">
        <v>813</v>
      </c>
      <c r="AW98" s="535" t="s">
        <v>29</v>
      </c>
      <c r="AX98" s="41">
        <f t="shared" ref="AX98:AX100" si="46">0.5*(BF98+BG98+BH98)+BI98+BK98+2*(BL98+BM98)</f>
        <v>17</v>
      </c>
      <c r="AY98" s="536">
        <f t="shared" ref="AY98:AY100" si="47">BF98*0.5+BG98*0.5+BH98*0.5+BI98+BJ98+BK98+2*(BL98+BM98+BN98)</f>
        <v>19</v>
      </c>
      <c r="AZ98" s="43"/>
      <c r="BA98" s="43"/>
      <c r="BB98" s="43"/>
      <c r="BC98" s="43"/>
      <c r="BD98" s="43"/>
      <c r="BE98" s="43"/>
      <c r="BF98" s="44">
        <f>SUMIFS(BF100:BF126,AW100:AW126,AW98)</f>
        <v>2</v>
      </c>
      <c r="BG98" s="44">
        <f>SUMIFS(BG100:BG129,AW100:AW129,AW98)</f>
        <v>0</v>
      </c>
      <c r="BH98" s="44">
        <f>SUMIFS(BH100:BH129,AW100:AW129,AW98)</f>
        <v>0</v>
      </c>
      <c r="BI98" s="44">
        <f>SUMIFS(BI100:BI129,AW100:AW129,AW98)</f>
        <v>8</v>
      </c>
      <c r="BJ98" s="44">
        <f>SUMIFS(BJ100:BJ129,AW100:AW129,AW98)</f>
        <v>0</v>
      </c>
      <c r="BK98" s="44">
        <f>SUMIFS(BK100:BK129,AW100:AW129,AW98)</f>
        <v>0</v>
      </c>
      <c r="BL98" s="44">
        <f>SUMIFS(BL100:BL129,AW100:AW129,AW98)</f>
        <v>4</v>
      </c>
      <c r="BM98" s="44">
        <f>SUMIFS(BM100:BM129,AW100:AW129,AW98)</f>
        <v>0</v>
      </c>
      <c r="BN98" s="44">
        <f>SUMIFS(BN100:BN129,AW100:AW129,AW98)</f>
        <v>1</v>
      </c>
      <c r="BO98" s="45"/>
      <c r="BP98" s="46">
        <f>SUM(BO100:BO126)</f>
        <v>11</v>
      </c>
      <c r="BQ98" s="59"/>
      <c r="BR98" s="752" t="s">
        <v>27</v>
      </c>
      <c r="BS98" s="56" t="s">
        <v>814</v>
      </c>
      <c r="BT98" s="535" t="s">
        <v>29</v>
      </c>
      <c r="BU98" s="41">
        <f t="shared" ref="BU98:BU109" si="48">0.5*(CC98+CD98+CE98)+CF98+CH98+2*(CI98+CJ98)</f>
        <v>0</v>
      </c>
      <c r="BV98" s="536">
        <f t="shared" ref="BV98:BV109" si="49">CC98*0.5+CD98*0.5+CE98*0.5+CF98+CG98+CH98+2*(CI98+CJ98+CK98)</f>
        <v>0</v>
      </c>
      <c r="BW98" s="43"/>
      <c r="BX98" s="43"/>
      <c r="BY98" s="43"/>
      <c r="BZ98" s="43"/>
      <c r="CA98" s="43"/>
      <c r="CB98" s="43"/>
      <c r="CC98" s="44"/>
      <c r="CD98" s="44"/>
      <c r="CE98" s="44"/>
      <c r="CF98" s="44"/>
      <c r="CG98" s="44"/>
      <c r="CH98" s="44"/>
      <c r="CI98" s="44"/>
      <c r="CJ98" s="44"/>
      <c r="CK98" s="44"/>
      <c r="CL98" s="45"/>
      <c r="CM98" s="46">
        <f>SUM(CL101:CL126)</f>
        <v>15</v>
      </c>
      <c r="CN98" s="59"/>
      <c r="CO98" s="1348" t="s">
        <v>145</v>
      </c>
      <c r="CP98" s="39" t="s">
        <v>815</v>
      </c>
      <c r="CQ98" s="535" t="s">
        <v>29</v>
      </c>
      <c r="CR98" s="41">
        <f t="shared" ref="CR98:CR106" si="50">0.5*(CZ98+DA98+DB98)+DC98+DE98+2*(DF98+DG98)</f>
        <v>6</v>
      </c>
      <c r="CS98" s="536">
        <f t="shared" ref="CS98:CS106" si="51">CZ98*0.5+DA98*0.5+DB98*0.5+DC98+DD98+DE98+2*(DF98+DG98+DH98)</f>
        <v>6</v>
      </c>
      <c r="CT98" s="43"/>
      <c r="CU98" s="43"/>
      <c r="CV98" s="43"/>
      <c r="CW98" s="43"/>
      <c r="CX98" s="43"/>
      <c r="CY98" s="43"/>
      <c r="CZ98" s="44">
        <f>SUMIFS(CZ100:CZ124,CQ100:CQ124,CQ98)</f>
        <v>0</v>
      </c>
      <c r="DA98" s="44">
        <f>SUMIFS(DA100:DA123,CQ100:CQ123,CQ98)</f>
        <v>0</v>
      </c>
      <c r="DB98" s="44">
        <f>SUMIFS(DB100:DB123,CQ100:CQ123,CQ98)</f>
        <v>0</v>
      </c>
      <c r="DC98" s="44">
        <f>SUMIFS(DC100:DC123,CQ100:CQ123,CQ98)</f>
        <v>0</v>
      </c>
      <c r="DD98" s="44">
        <f>SUMIFS(DD100:DD123,CQ100:CQ123,CQ98)</f>
        <v>0</v>
      </c>
      <c r="DE98" s="44">
        <f>SUMIFS(DE100:DE123,CQ100:CQ123,CQ98)</f>
        <v>0</v>
      </c>
      <c r="DF98" s="44">
        <f>SUMIFS(DF100:DF123,CQ100:CQ123,CQ98)</f>
        <v>3</v>
      </c>
      <c r="DG98" s="44">
        <f>SUMIFS(DG100:DG123,CQ100:CQ123,CQ98)</f>
        <v>0</v>
      </c>
      <c r="DH98" s="44">
        <f>SUMIFS(DH100:DH123,CQ100:CQ123,CQ98)</f>
        <v>0</v>
      </c>
      <c r="DI98" s="45"/>
      <c r="DJ98" s="46">
        <f>SUM(DI100:DI126)</f>
        <v>8</v>
      </c>
    </row>
    <row r="99" spans="1:114" s="62" customFormat="1" ht="24.6" x14ac:dyDescent="0.3">
      <c r="A99" s="38" t="s">
        <v>37</v>
      </c>
      <c r="B99" s="39"/>
      <c r="C99" s="535" t="s">
        <v>36</v>
      </c>
      <c r="D99" s="41">
        <f t="shared" ca="1" si="42"/>
        <v>7</v>
      </c>
      <c r="E99" s="536">
        <f t="shared" ca="1" si="43"/>
        <v>10</v>
      </c>
      <c r="F99" s="39"/>
      <c r="G99" s="39"/>
      <c r="H99" s="39"/>
      <c r="I99" s="39"/>
      <c r="J99" s="39"/>
      <c r="K99" s="39"/>
      <c r="L99" s="44">
        <f ca="1">SUMIFS(L13:L124,C13:C124,C99)</f>
        <v>0</v>
      </c>
      <c r="M99" s="44">
        <f ca="1">SUMIFS(M13:M124,C13:C124,C99)</f>
        <v>0</v>
      </c>
      <c r="N99" s="44">
        <f ca="1">SUMIFS(N13:N124,C13:C124,C99)</f>
        <v>0</v>
      </c>
      <c r="O99" s="44">
        <f ca="1">SUMIFS(O13:O124,C13:C124,C99)</f>
        <v>1</v>
      </c>
      <c r="P99" s="44">
        <f ca="1">SUMIFS(P13:P124,C13:C124,C99)</f>
        <v>1</v>
      </c>
      <c r="Q99" s="44">
        <f ca="1">SUMIFS(Q13:Q124,C13:C124,C99)</f>
        <v>2</v>
      </c>
      <c r="R99" s="44">
        <f ca="1">SUMIFS(R13:R124,C13:C124,C99)</f>
        <v>2</v>
      </c>
      <c r="S99" s="44">
        <f ca="1">SUMIFS(S13:S124,C13:C124,C99)</f>
        <v>0</v>
      </c>
      <c r="T99" s="44">
        <f ca="1">SUMIFS(T13:T124,C13:C124,C99)</f>
        <v>1</v>
      </c>
      <c r="U99" s="45"/>
      <c r="V99" s="46"/>
      <c r="W99" s="32"/>
      <c r="X99" s="38" t="s">
        <v>154</v>
      </c>
      <c r="Y99" s="39"/>
      <c r="Z99" s="535" t="s">
        <v>36</v>
      </c>
      <c r="AA99" s="41">
        <f t="shared" si="44"/>
        <v>8</v>
      </c>
      <c r="AB99" s="536">
        <f t="shared" si="45"/>
        <v>12</v>
      </c>
      <c r="AC99" s="39"/>
      <c r="AD99" s="39"/>
      <c r="AE99" s="39"/>
      <c r="AF99" s="39"/>
      <c r="AG99" s="39"/>
      <c r="AH99" s="39"/>
      <c r="AI99" s="44">
        <f>SUMIFS(AI101:AI118,Z101:Z118,Z99)</f>
        <v>0</v>
      </c>
      <c r="AJ99" s="44">
        <f>SUMIFS(AJ101:AJ118,Z101:Z118,Z99)</f>
        <v>0</v>
      </c>
      <c r="AK99" s="44">
        <f>SUMIFS(AK101:AK118,Z101:Z118,Z99)</f>
        <v>0</v>
      </c>
      <c r="AL99" s="44">
        <f>SUMIFS(AL101:AL118,Z101:Z118,Z99)</f>
        <v>2</v>
      </c>
      <c r="AM99" s="44">
        <f>SUMIFS(AM101:AM118,Z101:Z118,Z99)</f>
        <v>0</v>
      </c>
      <c r="AN99" s="44">
        <f>SUMIFS(AN101:AN118,Z101:Z118,Z99)</f>
        <v>2</v>
      </c>
      <c r="AO99" s="44">
        <f>SUMIFS(AO101:AO118,Z101:Z118,Z99)</f>
        <v>1</v>
      </c>
      <c r="AP99" s="44">
        <f>SUMIFS(AP101:AP118,Z101:Z118,Z99)</f>
        <v>1</v>
      </c>
      <c r="AQ99" s="44">
        <f>SUMIFS(AQ101:AQ118,Z101:Z118,Z99)</f>
        <v>2</v>
      </c>
      <c r="AR99" s="45"/>
      <c r="AS99" s="46"/>
      <c r="AT99" s="29"/>
      <c r="AU99" s="55" t="s">
        <v>154</v>
      </c>
      <c r="AV99" s="39"/>
      <c r="AW99" s="535" t="s">
        <v>36</v>
      </c>
      <c r="AX99" s="41">
        <f t="shared" si="46"/>
        <v>8</v>
      </c>
      <c r="AY99" s="536">
        <f t="shared" si="47"/>
        <v>14</v>
      </c>
      <c r="AZ99" s="39"/>
      <c r="BA99" s="39"/>
      <c r="BB99" s="39"/>
      <c r="BC99" s="39"/>
      <c r="BD99" s="39"/>
      <c r="BE99" s="39"/>
      <c r="BF99" s="44">
        <f>SUMIFS(BF100:BF129,AW100:AW129,AW99)</f>
        <v>1</v>
      </c>
      <c r="BG99" s="44">
        <f>SUMIFS(BG100:BG129,AW100:AW129,AW99)</f>
        <v>1</v>
      </c>
      <c r="BH99" s="44">
        <f>SUMIFS(BH100:BH129,AW100:AW129,AW99)</f>
        <v>0</v>
      </c>
      <c r="BI99" s="44">
        <f>SUMIFS(BI100:BI129,AW100:AW129,AW99)</f>
        <v>0</v>
      </c>
      <c r="BJ99" s="44">
        <f>SUMIFS(BJ100:BJ129,AW100:AW129,AW99)</f>
        <v>0</v>
      </c>
      <c r="BK99" s="44">
        <f>SUMIFS(BK100:BK129,AW100:AW129,AW99)</f>
        <v>3</v>
      </c>
      <c r="BL99" s="44">
        <f>SUMIFS(BL100:BL129,AW100:AW129,AW99)</f>
        <v>1</v>
      </c>
      <c r="BM99" s="44">
        <f>SUMIFS(BM100:BM129,AW100:AW129,AW99)</f>
        <v>1</v>
      </c>
      <c r="BN99" s="44">
        <f>SUMIFS(BN100:BN129,AW100:AW129,AW99)</f>
        <v>3</v>
      </c>
      <c r="BO99" s="45"/>
      <c r="BP99" s="46"/>
      <c r="BQ99" s="29"/>
      <c r="BR99" s="55" t="s">
        <v>35</v>
      </c>
      <c r="BS99" s="56"/>
      <c r="BT99" s="535" t="s">
        <v>36</v>
      </c>
      <c r="BU99" s="41">
        <f t="shared" si="48"/>
        <v>0</v>
      </c>
      <c r="BV99" s="536">
        <f t="shared" si="49"/>
        <v>0</v>
      </c>
      <c r="BW99" s="39"/>
      <c r="BX99" s="39"/>
      <c r="BY99" s="39"/>
      <c r="BZ99" s="39"/>
      <c r="CA99" s="39"/>
      <c r="CB99" s="39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/>
      <c r="CN99" s="59"/>
      <c r="CO99" s="38" t="s">
        <v>153</v>
      </c>
      <c r="CP99" s="39"/>
      <c r="CQ99" s="535" t="s">
        <v>36</v>
      </c>
      <c r="CR99" s="41">
        <f t="shared" si="50"/>
        <v>13</v>
      </c>
      <c r="CS99" s="536">
        <f t="shared" si="51"/>
        <v>15</v>
      </c>
      <c r="CT99" s="39"/>
      <c r="CU99" s="39"/>
      <c r="CV99" s="39"/>
      <c r="CW99" s="39"/>
      <c r="CX99" s="39"/>
      <c r="CY99" s="39"/>
      <c r="CZ99" s="44">
        <f>SUMIFS(CZ100:CZ123,CQ100:CQ123,CQ99)</f>
        <v>0</v>
      </c>
      <c r="DA99" s="44">
        <f>SUMIFS(DA100:DA123,CQ100:CQ123,CQ99)</f>
        <v>0</v>
      </c>
      <c r="DB99" s="44">
        <f>SUMIFS(DB100:DB123,CQ100:CQ123,CQ99)</f>
        <v>0</v>
      </c>
      <c r="DC99" s="44">
        <f>SUMIFS(DC100:DC123,CQ100:CQ123,CQ99)</f>
        <v>1</v>
      </c>
      <c r="DD99" s="44">
        <f>SUMIFS(DD100:DD123,CQ100:CQ123,CQ99)</f>
        <v>0</v>
      </c>
      <c r="DE99" s="44">
        <f>SUMIFS(DE100:DE123,CQ100:CQ123,CQ99)</f>
        <v>0</v>
      </c>
      <c r="DF99" s="44">
        <f>SUMIFS(DF100:DF123,CQ100:CQ123,CQ99)</f>
        <v>6</v>
      </c>
      <c r="DG99" s="44">
        <f>SUMIFS(DG100:DG123,CQ100:CQ123,CQ99)</f>
        <v>0</v>
      </c>
      <c r="DH99" s="44">
        <f>SUMIFS(DH100:DH123,CQ100:CQ123,CQ99)</f>
        <v>1</v>
      </c>
      <c r="DI99" s="45"/>
      <c r="DJ99" s="46"/>
    </row>
    <row r="100" spans="1:114" ht="178.95" customHeight="1" outlineLevel="1" thickBot="1" x14ac:dyDescent="0.45">
      <c r="A100" s="97" t="s">
        <v>52</v>
      </c>
      <c r="B100" s="114" t="s">
        <v>1935</v>
      </c>
      <c r="C100" s="102" t="s">
        <v>29</v>
      </c>
      <c r="D100" s="69">
        <f t="shared" ref="D100:D109" si="52">0.5*(L100+M100+N100)+O100+Q100+2*(R100+S100)</f>
        <v>6</v>
      </c>
      <c r="E100" s="69">
        <f t="shared" ref="E100:E109" si="53">L100*0.5+M100*0.5+N100*0.5+O100+P100+Q100+2*(R100+S100+T100)</f>
        <v>6</v>
      </c>
      <c r="F100" s="22"/>
      <c r="G100" s="22" t="s">
        <v>63</v>
      </c>
      <c r="H100" s="383"/>
      <c r="I100" s="72" t="s">
        <v>42</v>
      </c>
      <c r="J100" s="248"/>
      <c r="K100" s="173" t="s">
        <v>353</v>
      </c>
      <c r="L100" s="155"/>
      <c r="M100" s="155"/>
      <c r="N100" s="83"/>
      <c r="O100" s="384">
        <v>1</v>
      </c>
      <c r="P100" s="83"/>
      <c r="Q100" s="384">
        <v>1</v>
      </c>
      <c r="R100" s="384">
        <v>1</v>
      </c>
      <c r="S100" s="384">
        <v>1</v>
      </c>
      <c r="T100" s="155"/>
      <c r="U100" s="96">
        <v>1</v>
      </c>
      <c r="V100" s="95"/>
      <c r="W100" s="59"/>
      <c r="X100" s="97" t="s">
        <v>52</v>
      </c>
      <c r="Y100" s="130" t="s">
        <v>2392</v>
      </c>
      <c r="Z100" s="68" t="s">
        <v>29</v>
      </c>
      <c r="AA100" s="69">
        <f t="shared" si="44"/>
        <v>4</v>
      </c>
      <c r="AB100" s="69">
        <f t="shared" si="45"/>
        <v>4</v>
      </c>
      <c r="AC100" s="99"/>
      <c r="AD100" s="22" t="s">
        <v>54</v>
      </c>
      <c r="AE100" s="99"/>
      <c r="AF100" s="99"/>
      <c r="AG100" s="99"/>
      <c r="AH100" s="225" t="s">
        <v>278</v>
      </c>
      <c r="AI100" s="99"/>
      <c r="AJ100" s="99"/>
      <c r="AK100" s="99"/>
      <c r="AL100" s="99"/>
      <c r="AM100" s="99"/>
      <c r="AN100" s="99"/>
      <c r="AO100" s="84">
        <v>2</v>
      </c>
      <c r="AP100" s="99"/>
      <c r="AQ100" s="99"/>
      <c r="AR100" s="96">
        <v>1</v>
      </c>
      <c r="AS100" s="95"/>
      <c r="AU100" s="97" t="s">
        <v>52</v>
      </c>
      <c r="AV100" s="130" t="s">
        <v>163</v>
      </c>
      <c r="AW100" s="68" t="s">
        <v>29</v>
      </c>
      <c r="AX100" s="69">
        <f t="shared" si="46"/>
        <v>4</v>
      </c>
      <c r="AY100" s="69">
        <f t="shared" si="47"/>
        <v>4</v>
      </c>
      <c r="AZ100" s="99"/>
      <c r="BA100" s="22" t="s">
        <v>54</v>
      </c>
      <c r="BB100" s="99"/>
      <c r="BC100" s="99"/>
      <c r="BD100" s="99"/>
      <c r="BE100" s="225" t="s">
        <v>278</v>
      </c>
      <c r="BF100" s="159"/>
      <c r="BG100" s="159"/>
      <c r="BH100" s="159"/>
      <c r="BI100" s="159"/>
      <c r="BJ100" s="159"/>
      <c r="BK100" s="159"/>
      <c r="BL100" s="84">
        <v>2</v>
      </c>
      <c r="BM100" s="159"/>
      <c r="BN100" s="159"/>
      <c r="BO100" s="100">
        <v>1</v>
      </c>
      <c r="BP100" s="99"/>
      <c r="BR100" s="137" t="s">
        <v>86</v>
      </c>
      <c r="BS100" s="278" t="s">
        <v>349</v>
      </c>
      <c r="BT100" s="102" t="s">
        <v>29</v>
      </c>
      <c r="BU100" s="69">
        <f t="shared" si="48"/>
        <v>2</v>
      </c>
      <c r="BV100" s="69">
        <f t="shared" si="49"/>
        <v>2</v>
      </c>
      <c r="BW100" s="222"/>
      <c r="BX100" s="131" t="s">
        <v>63</v>
      </c>
      <c r="BY100" s="546"/>
      <c r="BZ100" s="131"/>
      <c r="CA100" s="131"/>
      <c r="CB100" s="140" t="s">
        <v>3</v>
      </c>
      <c r="CC100" s="141">
        <v>4</v>
      </c>
      <c r="CD100" s="131"/>
      <c r="CE100" s="131"/>
      <c r="CF100" s="131"/>
      <c r="CG100" s="131"/>
      <c r="CH100" s="131"/>
      <c r="CI100" s="131"/>
      <c r="CJ100" s="131"/>
      <c r="CK100" s="131"/>
      <c r="CL100" s="142">
        <v>1</v>
      </c>
      <c r="CM100" s="68"/>
      <c r="CN100" s="108"/>
      <c r="CO100" s="97" t="s">
        <v>52</v>
      </c>
      <c r="CP100" s="130" t="s">
        <v>163</v>
      </c>
      <c r="CQ100" s="102" t="s">
        <v>29</v>
      </c>
      <c r="CR100" s="69">
        <f t="shared" si="50"/>
        <v>4</v>
      </c>
      <c r="CS100" s="69">
        <f t="shared" si="51"/>
        <v>4</v>
      </c>
      <c r="CT100" s="99"/>
      <c r="CU100" s="22" t="s">
        <v>54</v>
      </c>
      <c r="CV100" s="754"/>
      <c r="CW100" s="99"/>
      <c r="CX100" s="99"/>
      <c r="CY100" s="225" t="s">
        <v>278</v>
      </c>
      <c r="CZ100" s="159"/>
      <c r="DA100" s="159"/>
      <c r="DB100" s="159"/>
      <c r="DC100" s="159"/>
      <c r="DD100" s="159"/>
      <c r="DE100" s="159"/>
      <c r="DF100" s="84">
        <v>2</v>
      </c>
      <c r="DG100" s="159"/>
      <c r="DH100" s="159"/>
      <c r="DI100" s="100">
        <v>1</v>
      </c>
      <c r="DJ100" s="74"/>
    </row>
    <row r="101" spans="1:114" ht="342" customHeight="1" outlineLevel="1" thickTop="1" thickBot="1" x14ac:dyDescent="0.45">
      <c r="A101" s="97" t="s">
        <v>52</v>
      </c>
      <c r="B101" s="391" t="s">
        <v>1976</v>
      </c>
      <c r="C101" s="68" t="s">
        <v>29</v>
      </c>
      <c r="D101" s="69">
        <f t="shared" si="52"/>
        <v>0</v>
      </c>
      <c r="E101" s="69">
        <f t="shared" si="53"/>
        <v>0</v>
      </c>
      <c r="F101" s="268"/>
      <c r="G101" s="393" t="s">
        <v>63</v>
      </c>
      <c r="H101" s="393"/>
      <c r="I101" s="72" t="s">
        <v>42</v>
      </c>
      <c r="J101" s="131"/>
      <c r="K101" s="268" t="s">
        <v>1955</v>
      </c>
      <c r="L101" s="660"/>
      <c r="M101" s="660"/>
      <c r="N101" s="660"/>
      <c r="O101" s="660"/>
      <c r="P101" s="660"/>
      <c r="Q101" s="660"/>
      <c r="R101" s="660"/>
      <c r="S101" s="660"/>
      <c r="T101" s="660"/>
      <c r="U101" s="96">
        <v>1</v>
      </c>
      <c r="V101" s="95"/>
      <c r="W101" s="59"/>
      <c r="X101" s="400" t="s">
        <v>370</v>
      </c>
      <c r="Y101" s="138" t="s">
        <v>1936</v>
      </c>
      <c r="Z101" s="68" t="s">
        <v>29</v>
      </c>
      <c r="AA101" s="69">
        <f t="shared" ref="AA101:AA106" si="54">0.5*(AI101+AJ101+AK101)+AL101+AN101+2*(AO101+AP101)</f>
        <v>0</v>
      </c>
      <c r="AB101" s="69">
        <f t="shared" ref="AB101:AB106" si="55">AI101*0.5+AJ101*0.5+AK101*0.5+AL101+AM101+AN101+2*(AO101+AP101+AQ101)</f>
        <v>2</v>
      </c>
      <c r="AC101" s="487"/>
      <c r="AD101" s="577" t="s">
        <v>45</v>
      </c>
      <c r="AE101" s="487"/>
      <c r="AF101" s="487"/>
      <c r="AG101" s="487"/>
      <c r="AH101" s="705" t="s">
        <v>1937</v>
      </c>
      <c r="AI101" s="706"/>
      <c r="AJ101" s="706"/>
      <c r="AK101" s="706"/>
      <c r="AL101" s="706"/>
      <c r="AM101" s="706"/>
      <c r="AN101" s="706"/>
      <c r="AO101" s="706"/>
      <c r="AP101" s="706"/>
      <c r="AQ101" s="86">
        <v>1</v>
      </c>
      <c r="AR101" s="96">
        <v>1</v>
      </c>
      <c r="AS101" s="95"/>
      <c r="AU101" s="97" t="s">
        <v>52</v>
      </c>
      <c r="AV101" s="413" t="s">
        <v>851</v>
      </c>
      <c r="AW101" s="102" t="s">
        <v>29</v>
      </c>
      <c r="AX101" s="69">
        <f>0.5*(BF101+BG101+BH101)+BI101+BK101+2*(BL101+BM101)</f>
        <v>4</v>
      </c>
      <c r="AY101" s="69">
        <f>BF101*0.5+BG101*0.5+BH101*0.5+BI101+BJ101+BK101+2*(BL101+BM101+BN101)</f>
        <v>4</v>
      </c>
      <c r="AZ101" s="22"/>
      <c r="BA101" s="22" t="s">
        <v>68</v>
      </c>
      <c r="BB101" s="118"/>
      <c r="BC101" s="72" t="s">
        <v>42</v>
      </c>
      <c r="BD101" s="173"/>
      <c r="BE101" s="173" t="s">
        <v>852</v>
      </c>
      <c r="BF101" s="302"/>
      <c r="BG101" s="302"/>
      <c r="BH101" s="155"/>
      <c r="BI101" s="84">
        <v>4</v>
      </c>
      <c r="BJ101" s="302"/>
      <c r="BK101" s="302"/>
      <c r="BL101" s="302"/>
      <c r="BM101" s="302"/>
      <c r="BN101" s="302"/>
      <c r="BO101" s="76">
        <v>0.5</v>
      </c>
      <c r="BP101" s="107"/>
      <c r="BR101" s="389" t="s">
        <v>365</v>
      </c>
      <c r="BS101" s="420" t="s">
        <v>817</v>
      </c>
      <c r="BT101" s="720" t="s">
        <v>29</v>
      </c>
      <c r="BU101" s="102">
        <f t="shared" si="48"/>
        <v>0</v>
      </c>
      <c r="BV101" s="102">
        <f t="shared" si="49"/>
        <v>2</v>
      </c>
      <c r="BW101" s="103"/>
      <c r="BX101" s="22" t="s">
        <v>45</v>
      </c>
      <c r="BY101" s="22"/>
      <c r="BZ101" s="70"/>
      <c r="CA101" s="173"/>
      <c r="CB101" s="173" t="s">
        <v>272</v>
      </c>
      <c r="CC101" s="155"/>
      <c r="CD101" s="155"/>
      <c r="CE101" s="155"/>
      <c r="CF101" s="155"/>
      <c r="CG101" s="155"/>
      <c r="CH101" s="155"/>
      <c r="CI101" s="155"/>
      <c r="CJ101" s="360"/>
      <c r="CK101" s="86">
        <v>1</v>
      </c>
      <c r="CL101" s="133">
        <v>1</v>
      </c>
      <c r="CM101" s="431"/>
      <c r="CN101" s="108"/>
      <c r="CO101" s="1154" t="s">
        <v>171</v>
      </c>
      <c r="CP101" s="1191" t="s">
        <v>822</v>
      </c>
      <c r="CQ101" s="551" t="s">
        <v>29</v>
      </c>
      <c r="CR101" s="552">
        <f t="shared" si="50"/>
        <v>2</v>
      </c>
      <c r="CS101" s="552">
        <f t="shared" si="51"/>
        <v>2</v>
      </c>
      <c r="CT101" s="546"/>
      <c r="CU101" s="1378" t="s">
        <v>63</v>
      </c>
      <c r="CV101" s="1379"/>
      <c r="CW101" s="1379"/>
      <c r="CX101" s="1380"/>
      <c r="CY101" s="601" t="s">
        <v>180</v>
      </c>
      <c r="CZ101" s="1000"/>
      <c r="DA101" s="1000"/>
      <c r="DB101" s="992"/>
      <c r="DC101" s="1000"/>
      <c r="DD101" s="1000"/>
      <c r="DE101" s="1000"/>
      <c r="DF101" s="1354">
        <v>1</v>
      </c>
      <c r="DG101" s="1000"/>
      <c r="DH101" s="1000"/>
      <c r="DI101" s="988">
        <v>0.5</v>
      </c>
      <c r="DJ101" s="546"/>
    </row>
    <row r="102" spans="1:114" ht="402.75" customHeight="1" outlineLevel="1" thickTop="1" thickBot="1" x14ac:dyDescent="0.45">
      <c r="A102" s="97" t="s">
        <v>52</v>
      </c>
      <c r="B102" s="130" t="s">
        <v>1948</v>
      </c>
      <c r="C102" s="68" t="s">
        <v>29</v>
      </c>
      <c r="D102" s="69">
        <f t="shared" si="52"/>
        <v>0</v>
      </c>
      <c r="E102" s="69">
        <f t="shared" si="53"/>
        <v>0</v>
      </c>
      <c r="F102" s="99"/>
      <c r="G102" s="22" t="s">
        <v>68</v>
      </c>
      <c r="H102" s="74"/>
      <c r="I102" s="72" t="s">
        <v>42</v>
      </c>
      <c r="J102" s="99"/>
      <c r="K102" s="131" t="s">
        <v>759</v>
      </c>
      <c r="L102" s="159"/>
      <c r="M102" s="159"/>
      <c r="N102" s="159"/>
      <c r="O102" s="159"/>
      <c r="P102" s="159"/>
      <c r="Q102" s="159"/>
      <c r="R102" s="159"/>
      <c r="S102" s="159"/>
      <c r="T102" s="159"/>
      <c r="U102" s="96">
        <v>1</v>
      </c>
      <c r="V102" s="95"/>
      <c r="W102" s="108"/>
      <c r="X102" s="400" t="s">
        <v>370</v>
      </c>
      <c r="Y102" s="130" t="s">
        <v>1940</v>
      </c>
      <c r="Z102" s="68" t="s">
        <v>29</v>
      </c>
      <c r="AA102" s="69">
        <f t="shared" si="54"/>
        <v>3.5</v>
      </c>
      <c r="AB102" s="69">
        <f t="shared" si="55"/>
        <v>3.5</v>
      </c>
      <c r="AC102" s="74"/>
      <c r="AD102" s="225" t="s">
        <v>63</v>
      </c>
      <c r="AE102" s="74"/>
      <c r="AF102" s="74"/>
      <c r="AG102" s="74"/>
      <c r="AH102" s="131" t="s">
        <v>1941</v>
      </c>
      <c r="AI102" s="159"/>
      <c r="AJ102" s="84">
        <v>3</v>
      </c>
      <c r="AK102" s="159"/>
      <c r="AL102" s="159"/>
      <c r="AM102" s="671"/>
      <c r="AN102" s="159"/>
      <c r="AO102" s="84">
        <v>1</v>
      </c>
      <c r="AP102" s="159"/>
      <c r="AQ102" s="159"/>
      <c r="AR102" s="96">
        <v>1</v>
      </c>
      <c r="AS102" s="95"/>
      <c r="AU102" s="97" t="s">
        <v>52</v>
      </c>
      <c r="AV102" s="413" t="s">
        <v>858</v>
      </c>
      <c r="AW102" s="102" t="s">
        <v>29</v>
      </c>
      <c r="AX102" s="69">
        <f>0.5*(BF102+BG102+BH102)+BI102+BK102+2*(BL102+BM102)</f>
        <v>1</v>
      </c>
      <c r="AY102" s="69">
        <f>BF102*0.5+BG102*0.5+BH102*0.5+BI102+BJ102+BK102+2*(BL102+BM102+BN102)</f>
        <v>1</v>
      </c>
      <c r="AZ102" s="22"/>
      <c r="BA102" s="407" t="s">
        <v>63</v>
      </c>
      <c r="BB102" s="118"/>
      <c r="BC102" s="72" t="s">
        <v>42</v>
      </c>
      <c r="BD102" s="173"/>
      <c r="BE102" s="140" t="s">
        <v>3</v>
      </c>
      <c r="BF102" s="84">
        <v>2</v>
      </c>
      <c r="BG102" s="302"/>
      <c r="BH102" s="155"/>
      <c r="BI102" s="155"/>
      <c r="BJ102" s="302"/>
      <c r="BK102" s="302"/>
      <c r="BL102" s="302"/>
      <c r="BM102" s="302"/>
      <c r="BN102" s="302"/>
      <c r="BO102" s="76">
        <v>0.5</v>
      </c>
      <c r="BP102" s="107"/>
      <c r="BR102" s="389" t="s">
        <v>365</v>
      </c>
      <c r="BS102" s="82" t="s">
        <v>821</v>
      </c>
      <c r="BT102" s="720" t="s">
        <v>29</v>
      </c>
      <c r="BU102" s="102">
        <f t="shared" si="48"/>
        <v>0</v>
      </c>
      <c r="BV102" s="102">
        <f t="shared" si="49"/>
        <v>0</v>
      </c>
      <c r="BW102" s="103"/>
      <c r="BX102" s="22" t="s">
        <v>45</v>
      </c>
      <c r="BY102" s="22"/>
      <c r="BZ102" s="74"/>
      <c r="CA102" s="173"/>
      <c r="CB102" s="173" t="s">
        <v>272</v>
      </c>
      <c r="CC102" s="83"/>
      <c r="CD102" s="83"/>
      <c r="CE102" s="83"/>
      <c r="CF102" s="83"/>
      <c r="CG102" s="83"/>
      <c r="CH102" s="302"/>
      <c r="CI102" s="83"/>
      <c r="CJ102" s="83"/>
      <c r="CK102" s="302"/>
      <c r="CL102" s="76">
        <v>1</v>
      </c>
      <c r="CM102" s="28"/>
      <c r="CO102" s="1154" t="s">
        <v>171</v>
      </c>
      <c r="CP102" s="1191" t="s">
        <v>832</v>
      </c>
      <c r="CQ102" s="551" t="s">
        <v>36</v>
      </c>
      <c r="CR102" s="552">
        <f t="shared" si="50"/>
        <v>10</v>
      </c>
      <c r="CS102" s="552">
        <f t="shared" si="51"/>
        <v>12</v>
      </c>
      <c r="CT102" s="546"/>
      <c r="CU102" s="1378" t="s">
        <v>68</v>
      </c>
      <c r="CV102" s="1381"/>
      <c r="CW102" s="1381"/>
      <c r="CX102" s="1382"/>
      <c r="CY102" s="1382" t="s">
        <v>2158</v>
      </c>
      <c r="CZ102" s="992"/>
      <c r="DA102" s="992"/>
      <c r="DB102" s="992"/>
      <c r="DC102" s="992"/>
      <c r="DD102" s="992"/>
      <c r="DE102" s="992"/>
      <c r="DF102" s="1354">
        <v>5</v>
      </c>
      <c r="DG102" s="992"/>
      <c r="DH102" s="1007">
        <v>1</v>
      </c>
      <c r="DI102" s="988">
        <v>0.5</v>
      </c>
      <c r="DJ102" s="546"/>
    </row>
    <row r="103" spans="1:114" ht="273.75" customHeight="1" outlineLevel="1" thickTop="1" thickBot="1" x14ac:dyDescent="0.45">
      <c r="A103" s="97" t="s">
        <v>52</v>
      </c>
      <c r="B103" s="117" t="s">
        <v>2393</v>
      </c>
      <c r="C103" s="68" t="s">
        <v>29</v>
      </c>
      <c r="D103" s="69">
        <f t="shared" si="52"/>
        <v>2</v>
      </c>
      <c r="E103" s="69">
        <f t="shared" si="53"/>
        <v>4</v>
      </c>
      <c r="F103" s="22"/>
      <c r="G103" s="22" t="s">
        <v>68</v>
      </c>
      <c r="H103" s="104"/>
      <c r="I103" s="72" t="s">
        <v>42</v>
      </c>
      <c r="J103" s="172"/>
      <c r="K103" s="23" t="s">
        <v>835</v>
      </c>
      <c r="L103" s="302"/>
      <c r="M103" s="302"/>
      <c r="N103" s="302"/>
      <c r="O103" s="302"/>
      <c r="P103" s="302"/>
      <c r="Q103" s="240">
        <v>2</v>
      </c>
      <c r="R103" s="302"/>
      <c r="S103" s="301"/>
      <c r="T103" s="86">
        <v>1</v>
      </c>
      <c r="U103" s="96">
        <v>1</v>
      </c>
      <c r="V103" s="95"/>
      <c r="W103" s="108"/>
      <c r="X103" s="400" t="s">
        <v>370</v>
      </c>
      <c r="Y103" s="130" t="s">
        <v>1944</v>
      </c>
      <c r="Z103" s="68" t="s">
        <v>29</v>
      </c>
      <c r="AA103" s="69">
        <f t="shared" si="54"/>
        <v>2</v>
      </c>
      <c r="AB103" s="69">
        <f t="shared" si="55"/>
        <v>3</v>
      </c>
      <c r="AC103" s="74"/>
      <c r="AD103" s="225" t="s">
        <v>63</v>
      </c>
      <c r="AE103" s="588"/>
      <c r="AF103" s="588"/>
      <c r="AG103" s="588"/>
      <c r="AH103" s="268" t="s">
        <v>1945</v>
      </c>
      <c r="AI103" s="474"/>
      <c r="AJ103" s="474"/>
      <c r="AK103" s="474"/>
      <c r="AL103" s="85">
        <v>2</v>
      </c>
      <c r="AM103" s="86">
        <v>1</v>
      </c>
      <c r="AN103" s="474"/>
      <c r="AO103" s="474"/>
      <c r="AP103" s="474"/>
      <c r="AQ103" s="155"/>
      <c r="AR103" s="96">
        <v>1</v>
      </c>
      <c r="AS103" s="95"/>
      <c r="AU103" s="97" t="s">
        <v>52</v>
      </c>
      <c r="AV103" s="138" t="s">
        <v>863</v>
      </c>
      <c r="AW103" s="68" t="s">
        <v>36</v>
      </c>
      <c r="AX103" s="69">
        <f>0.5*(BF103+BG103+BH103)+BI103+BK103+2*(BL103+BM103)</f>
        <v>3.5</v>
      </c>
      <c r="AY103" s="69">
        <f>BF103*0.5+BG103*0.5+BH103*0.5+BI103+BJ103+BK103+2*(BL103+BM103+BN103)</f>
        <v>3.5</v>
      </c>
      <c r="AZ103" s="74"/>
      <c r="BA103" s="407" t="s">
        <v>63</v>
      </c>
      <c r="BB103" s="74"/>
      <c r="BC103" s="74"/>
      <c r="BD103" s="74"/>
      <c r="BE103" s="140" t="s">
        <v>3</v>
      </c>
      <c r="BF103" s="252">
        <v>1</v>
      </c>
      <c r="BG103" s="403"/>
      <c r="BH103" s="403"/>
      <c r="BI103" s="703"/>
      <c r="BJ103" s="403"/>
      <c r="BK103" s="252">
        <v>1</v>
      </c>
      <c r="BL103" s="703"/>
      <c r="BM103" s="252">
        <v>1</v>
      </c>
      <c r="BN103" s="403"/>
      <c r="BO103" s="408">
        <v>1</v>
      </c>
      <c r="BP103" s="74"/>
      <c r="BR103" s="389" t="s">
        <v>365</v>
      </c>
      <c r="BS103" s="496" t="s">
        <v>830</v>
      </c>
      <c r="BT103" s="720" t="s">
        <v>29</v>
      </c>
      <c r="BU103" s="102">
        <f t="shared" si="48"/>
        <v>2</v>
      </c>
      <c r="BV103" s="102">
        <f t="shared" si="49"/>
        <v>2</v>
      </c>
      <c r="BW103" s="103"/>
      <c r="BX103" s="22" t="s">
        <v>45</v>
      </c>
      <c r="BY103" s="22"/>
      <c r="BZ103" s="104"/>
      <c r="CA103" s="70"/>
      <c r="CB103" s="23" t="s">
        <v>831</v>
      </c>
      <c r="CC103" s="169"/>
      <c r="CD103" s="169"/>
      <c r="CE103" s="169"/>
      <c r="CF103" s="169"/>
      <c r="CG103" s="169"/>
      <c r="CH103" s="155"/>
      <c r="CI103" s="84">
        <v>1</v>
      </c>
      <c r="CJ103" s="169"/>
      <c r="CK103" s="155"/>
      <c r="CL103" s="133">
        <v>1</v>
      </c>
      <c r="CM103" s="431"/>
      <c r="CO103" s="237" t="s">
        <v>171</v>
      </c>
      <c r="CP103" s="117" t="s">
        <v>1437</v>
      </c>
      <c r="CQ103" s="68" t="s">
        <v>36</v>
      </c>
      <c r="CR103" s="69">
        <f t="shared" si="50"/>
        <v>3</v>
      </c>
      <c r="CS103" s="69">
        <f t="shared" si="51"/>
        <v>3</v>
      </c>
      <c r="CT103" s="82"/>
      <c r="CU103" s="197" t="s">
        <v>68</v>
      </c>
      <c r="CV103" s="232"/>
      <c r="CW103" s="119" t="s">
        <v>42</v>
      </c>
      <c r="CX103" s="73"/>
      <c r="CY103" s="23" t="s">
        <v>57</v>
      </c>
      <c r="CZ103" s="302"/>
      <c r="DA103" s="302"/>
      <c r="DB103" s="302"/>
      <c r="DC103" s="84">
        <v>1</v>
      </c>
      <c r="DD103" s="302"/>
      <c r="DE103" s="302"/>
      <c r="DF103" s="84">
        <v>1</v>
      </c>
      <c r="DG103" s="160"/>
      <c r="DH103" s="302"/>
      <c r="DI103" s="76">
        <v>1</v>
      </c>
      <c r="DJ103" s="74"/>
    </row>
    <row r="104" spans="1:114" ht="186" customHeight="1" outlineLevel="1" thickTop="1" thickBot="1" x14ac:dyDescent="0.45">
      <c r="A104" s="97" t="s">
        <v>52</v>
      </c>
      <c r="B104" s="114" t="s">
        <v>2394</v>
      </c>
      <c r="C104" s="68" t="s">
        <v>29</v>
      </c>
      <c r="D104" s="69">
        <f t="shared" si="52"/>
        <v>1</v>
      </c>
      <c r="E104" s="69">
        <f t="shared" si="53"/>
        <v>2</v>
      </c>
      <c r="F104" s="103"/>
      <c r="G104" s="22" t="s">
        <v>68</v>
      </c>
      <c r="H104" s="70"/>
      <c r="I104" s="70"/>
      <c r="J104" s="173"/>
      <c r="K104" s="173" t="s">
        <v>1350</v>
      </c>
      <c r="L104" s="155"/>
      <c r="M104" s="155"/>
      <c r="N104" s="155"/>
      <c r="O104" s="240">
        <v>1</v>
      </c>
      <c r="P104" s="86">
        <v>1</v>
      </c>
      <c r="Q104" s="301"/>
      <c r="R104" s="155"/>
      <c r="S104" s="155"/>
      <c r="T104" s="155"/>
      <c r="U104" s="76">
        <v>1</v>
      </c>
      <c r="V104" s="77"/>
      <c r="W104" s="108"/>
      <c r="X104" s="400" t="s">
        <v>370</v>
      </c>
      <c r="Y104" s="387" t="s">
        <v>1949</v>
      </c>
      <c r="Z104" s="68" t="s">
        <v>36</v>
      </c>
      <c r="AA104" s="69">
        <f t="shared" si="54"/>
        <v>2</v>
      </c>
      <c r="AB104" s="69">
        <f t="shared" si="55"/>
        <v>4</v>
      </c>
      <c r="AC104" s="22"/>
      <c r="AD104" s="22" t="s">
        <v>68</v>
      </c>
      <c r="AE104" s="22"/>
      <c r="AF104" s="118"/>
      <c r="AG104" s="23"/>
      <c r="AH104" s="23" t="s">
        <v>269</v>
      </c>
      <c r="AI104" s="169"/>
      <c r="AJ104" s="169"/>
      <c r="AK104" s="155"/>
      <c r="AL104" s="169"/>
      <c r="AM104" s="169"/>
      <c r="AN104" s="169"/>
      <c r="AO104" s="84">
        <v>1</v>
      </c>
      <c r="AP104" s="169"/>
      <c r="AQ104" s="86">
        <v>1</v>
      </c>
      <c r="AR104" s="96">
        <v>1</v>
      </c>
      <c r="AS104" s="95"/>
      <c r="AU104" s="97" t="s">
        <v>52</v>
      </c>
      <c r="AV104" s="387" t="s">
        <v>870</v>
      </c>
      <c r="AW104" s="68" t="s">
        <v>36</v>
      </c>
      <c r="AX104" s="69">
        <f>0.5*(BF104+BG104+BH104)+BI104+BK104+2*(BL104+BM104)</f>
        <v>1</v>
      </c>
      <c r="AY104" s="69">
        <f>BF104*0.5+BG104*0.5+BH104*0.5+BI104+BJ104+BK104+2*(BL104+BM104+BN104)</f>
        <v>3</v>
      </c>
      <c r="AZ104" s="103"/>
      <c r="BA104" s="22" t="s">
        <v>68</v>
      </c>
      <c r="BB104" s="22"/>
      <c r="BC104" s="70"/>
      <c r="BD104" s="73"/>
      <c r="BE104" s="23" t="s">
        <v>871</v>
      </c>
      <c r="BF104" s="155"/>
      <c r="BG104" s="155"/>
      <c r="BH104" s="155"/>
      <c r="BI104" s="155"/>
      <c r="BJ104" s="155"/>
      <c r="BK104" s="84">
        <v>1</v>
      </c>
      <c r="BL104" s="155"/>
      <c r="BM104" s="155"/>
      <c r="BN104" s="86">
        <v>1</v>
      </c>
      <c r="BO104" s="76">
        <v>1</v>
      </c>
      <c r="BP104" s="77"/>
      <c r="BR104" s="389" t="s">
        <v>365</v>
      </c>
      <c r="BS104" s="178" t="s">
        <v>838</v>
      </c>
      <c r="BT104" s="720" t="s">
        <v>29</v>
      </c>
      <c r="BU104" s="102">
        <f t="shared" si="48"/>
        <v>0</v>
      </c>
      <c r="BV104" s="102">
        <f t="shared" si="49"/>
        <v>0</v>
      </c>
      <c r="BW104" s="99"/>
      <c r="BX104" s="22" t="s">
        <v>45</v>
      </c>
      <c r="BY104" s="99"/>
      <c r="BZ104" s="99"/>
      <c r="CA104" s="99"/>
      <c r="CB104" s="173" t="s">
        <v>272</v>
      </c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76">
        <v>1</v>
      </c>
      <c r="CM104" s="99"/>
      <c r="CO104" s="237" t="s">
        <v>171</v>
      </c>
      <c r="CP104" s="117" t="s">
        <v>847</v>
      </c>
      <c r="CQ104" s="68" t="s">
        <v>93</v>
      </c>
      <c r="CR104" s="69">
        <f t="shared" si="50"/>
        <v>2</v>
      </c>
      <c r="CS104" s="69">
        <f t="shared" si="51"/>
        <v>2</v>
      </c>
      <c r="CT104" s="103"/>
      <c r="CU104" s="22" t="s">
        <v>68</v>
      </c>
      <c r="CV104" s="22"/>
      <c r="CW104" s="103"/>
      <c r="CX104" s="73"/>
      <c r="CY104" s="23" t="s">
        <v>57</v>
      </c>
      <c r="CZ104" s="302"/>
      <c r="DA104" s="302"/>
      <c r="DB104" s="302"/>
      <c r="DC104" s="302"/>
      <c r="DD104" s="385"/>
      <c r="DE104" s="302"/>
      <c r="DF104" s="85">
        <v>1</v>
      </c>
      <c r="DG104" s="302"/>
      <c r="DH104" s="302"/>
      <c r="DI104" s="763">
        <v>1</v>
      </c>
      <c r="DJ104" s="74"/>
    </row>
    <row r="105" spans="1:114" ht="190.5" customHeight="1" outlineLevel="1" thickTop="1" thickBot="1" x14ac:dyDescent="0.35">
      <c r="A105" s="97" t="s">
        <v>52</v>
      </c>
      <c r="B105" s="117" t="s">
        <v>2395</v>
      </c>
      <c r="C105" s="68" t="s">
        <v>36</v>
      </c>
      <c r="D105" s="69">
        <f t="shared" si="52"/>
        <v>6.5</v>
      </c>
      <c r="E105" s="69">
        <f t="shared" si="53"/>
        <v>8.5</v>
      </c>
      <c r="F105" s="82"/>
      <c r="G105" s="22" t="s">
        <v>63</v>
      </c>
      <c r="H105" s="70"/>
      <c r="I105" s="70"/>
      <c r="J105" s="73"/>
      <c r="K105" s="23" t="s">
        <v>2088</v>
      </c>
      <c r="L105" s="84">
        <v>1</v>
      </c>
      <c r="M105" s="144"/>
      <c r="N105" s="160"/>
      <c r="O105" s="84">
        <v>4</v>
      </c>
      <c r="P105" s="160"/>
      <c r="Q105" s="160"/>
      <c r="R105" s="84">
        <v>1</v>
      </c>
      <c r="S105" s="160"/>
      <c r="T105" s="86">
        <v>1</v>
      </c>
      <c r="U105" s="96">
        <v>1</v>
      </c>
      <c r="V105" s="95"/>
      <c r="W105" s="108"/>
      <c r="X105" s="400" t="s">
        <v>370</v>
      </c>
      <c r="Y105" s="387" t="s">
        <v>1952</v>
      </c>
      <c r="Z105" s="68" t="s">
        <v>36</v>
      </c>
      <c r="AA105" s="69">
        <f t="shared" si="54"/>
        <v>2</v>
      </c>
      <c r="AB105" s="69">
        <f t="shared" si="55"/>
        <v>4</v>
      </c>
      <c r="AC105" s="82"/>
      <c r="AD105" s="22" t="s">
        <v>45</v>
      </c>
      <c r="AE105" s="22"/>
      <c r="AF105" s="118"/>
      <c r="AG105" s="23"/>
      <c r="AH105" s="205" t="s">
        <v>588</v>
      </c>
      <c r="AI105" s="169"/>
      <c r="AJ105" s="169"/>
      <c r="AK105" s="155"/>
      <c r="AL105" s="84">
        <v>2</v>
      </c>
      <c r="AM105" s="169"/>
      <c r="AN105" s="169"/>
      <c r="AO105" s="169"/>
      <c r="AP105" s="169"/>
      <c r="AQ105" s="86">
        <v>1</v>
      </c>
      <c r="AR105" s="96">
        <v>1</v>
      </c>
      <c r="AS105" s="95"/>
      <c r="AU105" s="662" t="s">
        <v>674</v>
      </c>
      <c r="AV105" s="179" t="s">
        <v>2396</v>
      </c>
      <c r="AW105" s="102" t="s">
        <v>36</v>
      </c>
      <c r="AX105" s="69">
        <f t="shared" ref="AX105:AX111" si="56">0.5*(BF105+BG105+BH105)+BI105+BK105+2*(BL105+BM105)</f>
        <v>1</v>
      </c>
      <c r="AY105" s="69">
        <f t="shared" ref="AY105:AY111" si="57">BF105*0.5+BG105*0.5+BH105*0.5+BI105+BJ105+BK105+2*(BL105+BM105+BN105)</f>
        <v>3</v>
      </c>
      <c r="AZ105" s="167"/>
      <c r="BA105" s="22" t="s">
        <v>68</v>
      </c>
      <c r="BB105" s="663"/>
      <c r="BC105" s="103"/>
      <c r="BD105" s="73"/>
      <c r="BE105" s="23" t="s">
        <v>2397</v>
      </c>
      <c r="BF105" s="302"/>
      <c r="BG105" s="302"/>
      <c r="BH105" s="302"/>
      <c r="BI105" s="302"/>
      <c r="BJ105" s="144"/>
      <c r="BK105" s="84">
        <v>1</v>
      </c>
      <c r="BL105" s="144"/>
      <c r="BM105" s="302"/>
      <c r="BN105" s="86">
        <v>1</v>
      </c>
      <c r="BO105" s="96">
        <v>1</v>
      </c>
      <c r="BP105" s="95"/>
      <c r="BR105" s="389" t="s">
        <v>365</v>
      </c>
      <c r="BS105" s="82" t="s">
        <v>2398</v>
      </c>
      <c r="BT105" s="720" t="s">
        <v>29</v>
      </c>
      <c r="BU105" s="102">
        <f t="shared" si="48"/>
        <v>1</v>
      </c>
      <c r="BV105" s="102">
        <f t="shared" si="49"/>
        <v>3</v>
      </c>
      <c r="BW105" s="393"/>
      <c r="BX105" s="620" t="s">
        <v>77</v>
      </c>
      <c r="BY105" s="402" t="s">
        <v>50</v>
      </c>
      <c r="BZ105" s="72" t="s">
        <v>42</v>
      </c>
      <c r="CA105" s="268"/>
      <c r="CB105" s="268" t="s">
        <v>846</v>
      </c>
      <c r="CC105" s="368"/>
      <c r="CD105" s="368"/>
      <c r="CE105" s="368"/>
      <c r="CF105" s="155"/>
      <c r="CG105" s="155"/>
      <c r="CH105" s="276">
        <v>1</v>
      </c>
      <c r="CI105" s="368"/>
      <c r="CJ105" s="368"/>
      <c r="CK105" s="761">
        <v>1</v>
      </c>
      <c r="CL105" s="762">
        <v>1</v>
      </c>
      <c r="CM105" s="473"/>
      <c r="CN105" s="29"/>
      <c r="CO105" s="237" t="s">
        <v>171</v>
      </c>
      <c r="CP105" s="117" t="s">
        <v>854</v>
      </c>
      <c r="CQ105" s="102" t="s">
        <v>93</v>
      </c>
      <c r="CR105" s="69">
        <f t="shared" si="50"/>
        <v>0</v>
      </c>
      <c r="CS105" s="69">
        <f t="shared" si="51"/>
        <v>0</v>
      </c>
      <c r="CT105" s="73"/>
      <c r="CU105" s="22" t="s">
        <v>182</v>
      </c>
      <c r="CV105" s="118"/>
      <c r="CW105" s="74"/>
      <c r="CX105" s="172"/>
      <c r="CY105" s="23" t="s">
        <v>57</v>
      </c>
      <c r="CZ105" s="160"/>
      <c r="DA105" s="160"/>
      <c r="DB105" s="155"/>
      <c r="DC105" s="160"/>
      <c r="DD105" s="482"/>
      <c r="DE105" s="160"/>
      <c r="DF105" s="160"/>
      <c r="DG105" s="160"/>
      <c r="DH105" s="160"/>
      <c r="DI105" s="76">
        <v>1</v>
      </c>
      <c r="DJ105" s="74"/>
    </row>
    <row r="106" spans="1:114" ht="198" customHeight="1" outlineLevel="1" thickTop="1" thickBot="1" x14ac:dyDescent="0.45">
      <c r="A106" s="97" t="s">
        <v>52</v>
      </c>
      <c r="B106" s="387" t="s">
        <v>1961</v>
      </c>
      <c r="C106" s="68" t="s">
        <v>36</v>
      </c>
      <c r="D106" s="69">
        <f t="shared" si="52"/>
        <v>3.5</v>
      </c>
      <c r="E106" s="69">
        <f t="shared" si="53"/>
        <v>5.5</v>
      </c>
      <c r="F106" s="22"/>
      <c r="G106" s="22" t="s">
        <v>63</v>
      </c>
      <c r="H106" s="118"/>
      <c r="I106" s="118"/>
      <c r="J106" s="173"/>
      <c r="K106" s="140" t="s">
        <v>3</v>
      </c>
      <c r="L106" s="84">
        <v>1</v>
      </c>
      <c r="M106" s="155"/>
      <c r="N106" s="155"/>
      <c r="O106" s="84">
        <v>1</v>
      </c>
      <c r="P106" s="155"/>
      <c r="Q106" s="155"/>
      <c r="R106" s="84">
        <v>1</v>
      </c>
      <c r="S106" s="360"/>
      <c r="T106" s="86">
        <v>1</v>
      </c>
      <c r="U106" s="96">
        <v>1</v>
      </c>
      <c r="V106" s="95"/>
      <c r="W106" s="108"/>
      <c r="X106" s="400" t="s">
        <v>370</v>
      </c>
      <c r="Y106" s="117" t="s">
        <v>1953</v>
      </c>
      <c r="Z106" s="68" t="s">
        <v>36</v>
      </c>
      <c r="AA106" s="69">
        <f t="shared" si="54"/>
        <v>4</v>
      </c>
      <c r="AB106" s="69">
        <f t="shared" si="55"/>
        <v>4</v>
      </c>
      <c r="AC106" s="103"/>
      <c r="AD106" s="22" t="s">
        <v>68</v>
      </c>
      <c r="AE106" s="23"/>
      <c r="AF106" s="103"/>
      <c r="AG106" s="172"/>
      <c r="AH106" s="172" t="s">
        <v>57</v>
      </c>
      <c r="AI106" s="302"/>
      <c r="AJ106" s="302"/>
      <c r="AK106" s="144"/>
      <c r="AL106" s="302"/>
      <c r="AM106" s="302"/>
      <c r="AN106" s="84">
        <v>2</v>
      </c>
      <c r="AO106" s="302"/>
      <c r="AP106" s="86">
        <v>1</v>
      </c>
      <c r="AQ106" s="302"/>
      <c r="AR106" s="96">
        <v>1</v>
      </c>
      <c r="AS106" s="95"/>
      <c r="AU106" s="662" t="s">
        <v>674</v>
      </c>
      <c r="AV106" s="1132" t="s">
        <v>2399</v>
      </c>
      <c r="AW106" s="68" t="s">
        <v>36</v>
      </c>
      <c r="AX106" s="69">
        <f t="shared" si="56"/>
        <v>2.5</v>
      </c>
      <c r="AY106" s="69">
        <f t="shared" si="57"/>
        <v>4.5</v>
      </c>
      <c r="AZ106" s="82"/>
      <c r="BA106" s="23" t="s">
        <v>45</v>
      </c>
      <c r="BB106" s="23"/>
      <c r="BC106" s="72" t="s">
        <v>42</v>
      </c>
      <c r="BD106" s="82"/>
      <c r="BE106" s="23" t="s">
        <v>57</v>
      </c>
      <c r="BF106" s="155"/>
      <c r="BG106" s="84">
        <v>1</v>
      </c>
      <c r="BH106" s="155"/>
      <c r="BI106" s="155"/>
      <c r="BJ106" s="155"/>
      <c r="BK106" s="155"/>
      <c r="BL106" s="84">
        <v>1</v>
      </c>
      <c r="BM106" s="155"/>
      <c r="BN106" s="86">
        <v>1</v>
      </c>
      <c r="BO106" s="96">
        <v>1</v>
      </c>
      <c r="BP106" s="95"/>
      <c r="BR106" s="389" t="s">
        <v>365</v>
      </c>
      <c r="BS106" s="178" t="s">
        <v>853</v>
      </c>
      <c r="BT106" s="102" t="s">
        <v>29</v>
      </c>
      <c r="BU106" s="102">
        <f t="shared" si="48"/>
        <v>0</v>
      </c>
      <c r="BV106" s="102">
        <f t="shared" si="49"/>
        <v>0</v>
      </c>
      <c r="BW106" s="99"/>
      <c r="BX106" s="22" t="s">
        <v>45</v>
      </c>
      <c r="BY106" s="108"/>
      <c r="BZ106" s="99"/>
      <c r="CA106" s="99"/>
      <c r="CB106" s="173" t="s">
        <v>272</v>
      </c>
      <c r="CC106" s="159"/>
      <c r="CD106" s="159"/>
      <c r="CE106" s="159"/>
      <c r="CF106" s="159"/>
      <c r="CG106" s="159"/>
      <c r="CH106" s="159"/>
      <c r="CI106" s="159"/>
      <c r="CJ106" s="159"/>
      <c r="CK106" s="159"/>
      <c r="CL106" s="76">
        <v>1</v>
      </c>
      <c r="CM106" s="764"/>
      <c r="CO106" s="237" t="s">
        <v>171</v>
      </c>
      <c r="CP106" s="116" t="s">
        <v>860</v>
      </c>
      <c r="CQ106" s="68" t="s">
        <v>93</v>
      </c>
      <c r="CR106" s="69">
        <f t="shared" si="50"/>
        <v>1</v>
      </c>
      <c r="CS106" s="69">
        <f t="shared" si="51"/>
        <v>3</v>
      </c>
      <c r="CT106" s="22"/>
      <c r="CU106" s="22" t="s">
        <v>68</v>
      </c>
      <c r="CV106" s="118"/>
      <c r="CW106" s="118"/>
      <c r="CX106" s="173"/>
      <c r="CY106" s="173" t="s">
        <v>780</v>
      </c>
      <c r="CZ106" s="155"/>
      <c r="DA106" s="155"/>
      <c r="DB106" s="155"/>
      <c r="DC106" s="184">
        <v>1</v>
      </c>
      <c r="DD106" s="155"/>
      <c r="DE106" s="765"/>
      <c r="DF106" s="155"/>
      <c r="DG106" s="155"/>
      <c r="DH106" s="86">
        <v>1</v>
      </c>
      <c r="DI106" s="76">
        <v>1</v>
      </c>
      <c r="DJ106" s="77"/>
    </row>
    <row r="107" spans="1:114" ht="285.60000000000002" customHeight="1" outlineLevel="1" thickTop="1" thickBot="1" x14ac:dyDescent="0.35">
      <c r="A107" s="97" t="s">
        <v>52</v>
      </c>
      <c r="B107" s="117" t="s">
        <v>2400</v>
      </c>
      <c r="C107" s="68" t="s">
        <v>93</v>
      </c>
      <c r="D107" s="69">
        <f t="shared" si="52"/>
        <v>2</v>
      </c>
      <c r="E107" s="69">
        <f t="shared" si="53"/>
        <v>4</v>
      </c>
      <c r="F107" s="82"/>
      <c r="G107" s="22" t="s">
        <v>68</v>
      </c>
      <c r="H107" s="749" t="s">
        <v>800</v>
      </c>
      <c r="I107" s="22"/>
      <c r="J107" s="172"/>
      <c r="K107" s="23" t="s">
        <v>1963</v>
      </c>
      <c r="L107" s="302"/>
      <c r="M107" s="302"/>
      <c r="N107" s="144"/>
      <c r="O107" s="302"/>
      <c r="P107" s="302"/>
      <c r="Q107" s="302"/>
      <c r="R107" s="84">
        <v>1</v>
      </c>
      <c r="S107" s="302"/>
      <c r="T107" s="86">
        <v>1</v>
      </c>
      <c r="U107" s="96">
        <v>1</v>
      </c>
      <c r="V107" s="95"/>
      <c r="W107" s="108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U107" s="662" t="s">
        <v>674</v>
      </c>
      <c r="AV107" s="117" t="s">
        <v>2401</v>
      </c>
      <c r="AW107" s="68" t="s">
        <v>93</v>
      </c>
      <c r="AX107" s="69">
        <f t="shared" si="56"/>
        <v>2</v>
      </c>
      <c r="AY107" s="69">
        <f t="shared" si="57"/>
        <v>3</v>
      </c>
      <c r="AZ107" s="198"/>
      <c r="BA107" s="22" t="s">
        <v>45</v>
      </c>
      <c r="BB107" s="22"/>
      <c r="BC107" s="74"/>
      <c r="BD107" s="82"/>
      <c r="BE107" s="23" t="s">
        <v>2402</v>
      </c>
      <c r="BF107" s="155"/>
      <c r="BG107" s="155"/>
      <c r="BH107" s="155"/>
      <c r="BI107" s="144"/>
      <c r="BJ107" s="1211">
        <v>1</v>
      </c>
      <c r="BK107" s="820">
        <v>2</v>
      </c>
      <c r="BL107" s="155"/>
      <c r="BM107" s="360"/>
      <c r="BN107" s="155"/>
      <c r="BO107" s="96">
        <v>1</v>
      </c>
      <c r="BP107" s="95"/>
      <c r="BR107" s="389" t="s">
        <v>365</v>
      </c>
      <c r="BS107" s="496" t="s">
        <v>859</v>
      </c>
      <c r="BT107" s="720" t="s">
        <v>29</v>
      </c>
      <c r="BU107" s="102">
        <f t="shared" si="48"/>
        <v>0</v>
      </c>
      <c r="BV107" s="102">
        <f t="shared" si="49"/>
        <v>0</v>
      </c>
      <c r="BW107" s="103"/>
      <c r="BX107" s="22" t="s">
        <v>45</v>
      </c>
      <c r="BY107" s="22"/>
      <c r="BZ107" s="74"/>
      <c r="CA107" s="73"/>
      <c r="CB107" s="23" t="s">
        <v>765</v>
      </c>
      <c r="CC107" s="160"/>
      <c r="CD107" s="160"/>
      <c r="CE107" s="160"/>
      <c r="CF107" s="160"/>
      <c r="CG107" s="160"/>
      <c r="CH107" s="155"/>
      <c r="CI107" s="160"/>
      <c r="CJ107" s="160"/>
      <c r="CK107" s="155"/>
      <c r="CL107" s="133">
        <v>1</v>
      </c>
      <c r="CM107" s="431"/>
      <c r="CN107" s="29"/>
      <c r="CO107" s="237" t="s">
        <v>171</v>
      </c>
      <c r="CP107" s="80" t="s">
        <v>1872</v>
      </c>
      <c r="CQ107" s="68" t="s">
        <v>93</v>
      </c>
      <c r="CR107" s="69">
        <f>0.5*(CZ107+DA107+DB107)+DC107+DE107+2*(DF107+DG107)</f>
        <v>0</v>
      </c>
      <c r="CS107" s="69">
        <f>CZ107*0.5+DA107*0.5+DB107*0.5+DC107+DD107+DE107+2*(DF107+DG107+DH107)</f>
        <v>0</v>
      </c>
      <c r="CT107" s="82"/>
      <c r="CU107" s="22" t="s">
        <v>45</v>
      </c>
      <c r="CV107" s="352"/>
      <c r="CW107" s="127"/>
      <c r="CX107" s="173"/>
      <c r="CY107" s="173" t="s">
        <v>2182</v>
      </c>
      <c r="CZ107" s="155"/>
      <c r="DA107" s="155"/>
      <c r="DB107" s="155"/>
      <c r="DC107" s="155"/>
      <c r="DD107" s="155"/>
      <c r="DE107" s="155"/>
      <c r="DF107" s="155"/>
      <c r="DG107" s="155"/>
      <c r="DH107" s="155"/>
      <c r="DI107" s="100">
        <v>1</v>
      </c>
      <c r="DJ107" s="190"/>
    </row>
    <row r="108" spans="1:114" ht="280.2" customHeight="1" outlineLevel="1" thickTop="1" x14ac:dyDescent="0.4">
      <c r="A108" s="1214" t="s">
        <v>52</v>
      </c>
      <c r="B108" s="116" t="s">
        <v>1980</v>
      </c>
      <c r="C108" s="68" t="s">
        <v>93</v>
      </c>
      <c r="D108" s="69">
        <f t="shared" si="52"/>
        <v>7</v>
      </c>
      <c r="E108" s="69">
        <f t="shared" si="53"/>
        <v>7</v>
      </c>
      <c r="F108" s="82"/>
      <c r="G108" s="22" t="s">
        <v>63</v>
      </c>
      <c r="H108" s="105"/>
      <c r="I108" s="329"/>
      <c r="J108" s="191"/>
      <c r="K108" s="23" t="s">
        <v>57</v>
      </c>
      <c r="L108" s="160"/>
      <c r="M108" s="160"/>
      <c r="N108" s="169"/>
      <c r="O108" s="84">
        <v>7</v>
      </c>
      <c r="P108" s="160"/>
      <c r="Q108" s="160"/>
      <c r="R108" s="160"/>
      <c r="S108" s="160"/>
      <c r="T108" s="160"/>
      <c r="U108" s="96">
        <v>1</v>
      </c>
      <c r="V108" s="95"/>
      <c r="W108" s="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U108" s="662" t="s">
        <v>674</v>
      </c>
      <c r="AV108" s="668" t="s">
        <v>2403</v>
      </c>
      <c r="AW108" s="68" t="s">
        <v>93</v>
      </c>
      <c r="AX108" s="69">
        <f t="shared" si="56"/>
        <v>2</v>
      </c>
      <c r="AY108" s="69">
        <f t="shared" si="57"/>
        <v>2</v>
      </c>
      <c r="AZ108" s="116"/>
      <c r="BA108" s="22" t="s">
        <v>45</v>
      </c>
      <c r="BB108" s="22"/>
      <c r="BC108" s="72" t="s">
        <v>42</v>
      </c>
      <c r="BD108" s="82"/>
      <c r="BE108" s="23" t="s">
        <v>57</v>
      </c>
      <c r="BF108" s="159"/>
      <c r="BG108" s="159"/>
      <c r="BH108" s="155"/>
      <c r="BI108" s="84">
        <v>2</v>
      </c>
      <c r="BJ108" s="159"/>
      <c r="BK108" s="159"/>
      <c r="BL108" s="159"/>
      <c r="BM108" s="159"/>
      <c r="BN108" s="474"/>
      <c r="BO108" s="96">
        <v>1</v>
      </c>
      <c r="BP108" s="95"/>
      <c r="BR108" s="389" t="s">
        <v>365</v>
      </c>
      <c r="BS108" s="496" t="s">
        <v>2190</v>
      </c>
      <c r="BT108" s="720" t="s">
        <v>29</v>
      </c>
      <c r="BU108" s="102">
        <f t="shared" si="48"/>
        <v>0</v>
      </c>
      <c r="BV108" s="102">
        <f t="shared" si="49"/>
        <v>0</v>
      </c>
      <c r="BW108" s="74"/>
      <c r="BX108" s="620" t="s">
        <v>77</v>
      </c>
      <c r="BY108" s="402" t="s">
        <v>50</v>
      </c>
      <c r="BZ108" s="74"/>
      <c r="CA108" s="73"/>
      <c r="CB108" s="23" t="s">
        <v>57</v>
      </c>
      <c r="CC108" s="83"/>
      <c r="CD108" s="83"/>
      <c r="CE108" s="83"/>
      <c r="CF108" s="83"/>
      <c r="CG108" s="83"/>
      <c r="CH108" s="302"/>
      <c r="CI108" s="83"/>
      <c r="CJ108" s="83"/>
      <c r="CK108" s="302"/>
      <c r="CL108" s="133">
        <v>1</v>
      </c>
      <c r="CM108" s="431"/>
      <c r="CN108" s="29"/>
      <c r="CO108" s="237" t="s">
        <v>171</v>
      </c>
      <c r="CP108" s="117" t="s">
        <v>865</v>
      </c>
      <c r="CQ108" s="68" t="s">
        <v>93</v>
      </c>
      <c r="CR108" s="69">
        <f>0.5*(CZ108+DA108+DB108)+DC108+DE108+2*(DF108+DG108)</f>
        <v>0</v>
      </c>
      <c r="CS108" s="69">
        <f>CZ108*0.5+DA108*0.5+DB108*0.5+DC108+DD108+DE108+2*(DF108+DG108+DH108)</f>
        <v>0</v>
      </c>
      <c r="CT108" s="103"/>
      <c r="CU108" s="22" t="s">
        <v>45</v>
      </c>
      <c r="CV108" s="22"/>
      <c r="CW108" s="103"/>
      <c r="CX108" s="73"/>
      <c r="CY108" s="23" t="s">
        <v>866</v>
      </c>
      <c r="CZ108" s="302"/>
      <c r="DA108" s="302"/>
      <c r="DB108" s="302"/>
      <c r="DC108" s="302"/>
      <c r="DD108" s="385"/>
      <c r="DE108" s="302"/>
      <c r="DF108" s="318"/>
      <c r="DG108" s="302"/>
      <c r="DH108" s="302"/>
      <c r="DI108" s="763">
        <v>1</v>
      </c>
      <c r="DJ108" s="74"/>
    </row>
    <row r="109" spans="1:114" ht="226.95" customHeight="1" outlineLevel="1" x14ac:dyDescent="0.3">
      <c r="A109" s="97" t="s">
        <v>52</v>
      </c>
      <c r="B109" s="114" t="s">
        <v>1982</v>
      </c>
      <c r="C109" s="68" t="s">
        <v>311</v>
      </c>
      <c r="D109" s="69">
        <f t="shared" si="52"/>
        <v>5</v>
      </c>
      <c r="E109" s="69">
        <f t="shared" si="53"/>
        <v>5</v>
      </c>
      <c r="F109" s="82"/>
      <c r="G109" s="22" t="s">
        <v>233</v>
      </c>
      <c r="H109" s="105"/>
      <c r="I109" s="72" t="s">
        <v>42</v>
      </c>
      <c r="J109" s="187"/>
      <c r="K109" s="23" t="s">
        <v>1983</v>
      </c>
      <c r="L109" s="84">
        <v>2</v>
      </c>
      <c r="M109" s="160"/>
      <c r="N109" s="103"/>
      <c r="O109" s="160"/>
      <c r="P109" s="160"/>
      <c r="Q109" s="160"/>
      <c r="R109" s="84">
        <v>2</v>
      </c>
      <c r="S109" s="160"/>
      <c r="T109" s="160"/>
      <c r="U109" s="96">
        <v>1</v>
      </c>
      <c r="V109" s="95"/>
      <c r="W109" s="108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U109" s="662" t="s">
        <v>674</v>
      </c>
      <c r="AV109" s="387" t="s">
        <v>709</v>
      </c>
      <c r="AW109" s="68" t="s">
        <v>93</v>
      </c>
      <c r="AX109" s="69">
        <f t="shared" si="56"/>
        <v>2.5</v>
      </c>
      <c r="AY109" s="69">
        <f t="shared" si="57"/>
        <v>2.5</v>
      </c>
      <c r="AZ109" s="167"/>
      <c r="BA109" s="22" t="s">
        <v>45</v>
      </c>
      <c r="BB109" s="676"/>
      <c r="BC109" s="82"/>
      <c r="BD109" s="248"/>
      <c r="BE109" s="173" t="s">
        <v>2404</v>
      </c>
      <c r="BF109" s="302"/>
      <c r="BG109" s="302"/>
      <c r="BH109" s="84">
        <v>1</v>
      </c>
      <c r="BI109" s="302"/>
      <c r="BJ109" s="302"/>
      <c r="BK109" s="302"/>
      <c r="BL109" s="302"/>
      <c r="BM109" s="84">
        <v>1</v>
      </c>
      <c r="BN109" s="302"/>
      <c r="BO109" s="96">
        <v>1</v>
      </c>
      <c r="BP109" s="95"/>
      <c r="BR109" s="389" t="s">
        <v>365</v>
      </c>
      <c r="BS109" s="767" t="s">
        <v>864</v>
      </c>
      <c r="BT109" s="720" t="s">
        <v>29</v>
      </c>
      <c r="BU109" s="102">
        <f t="shared" si="48"/>
        <v>0</v>
      </c>
      <c r="BV109" s="102">
        <f t="shared" si="49"/>
        <v>0</v>
      </c>
      <c r="BW109" s="70"/>
      <c r="BX109" s="22" t="s">
        <v>45</v>
      </c>
      <c r="BY109" s="367"/>
      <c r="BZ109" s="74"/>
      <c r="CA109" s="187"/>
      <c r="CB109" s="23" t="s">
        <v>765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133">
        <v>1</v>
      </c>
      <c r="CM109" s="431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30.4" customHeight="1" outlineLevel="1" thickBot="1" x14ac:dyDescent="0.4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 s="108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U110" s="662" t="s">
        <v>674</v>
      </c>
      <c r="AV110" s="404" t="s">
        <v>714</v>
      </c>
      <c r="AW110" s="68" t="s">
        <v>93</v>
      </c>
      <c r="AX110" s="69">
        <f t="shared" si="56"/>
        <v>1</v>
      </c>
      <c r="AY110" s="69">
        <f t="shared" si="57"/>
        <v>1</v>
      </c>
      <c r="AZ110" s="677"/>
      <c r="BA110" s="22" t="s">
        <v>45</v>
      </c>
      <c r="BB110" s="676"/>
      <c r="BC110" s="104"/>
      <c r="BD110" s="173"/>
      <c r="BE110" s="173" t="s">
        <v>2405</v>
      </c>
      <c r="BF110" s="155"/>
      <c r="BG110" s="155"/>
      <c r="BH110" s="84">
        <v>2</v>
      </c>
      <c r="BI110" s="155"/>
      <c r="BJ110" s="155"/>
      <c r="BK110" s="155"/>
      <c r="BL110" s="155"/>
      <c r="BM110" s="155"/>
      <c r="BN110" s="155"/>
      <c r="BO110" s="96">
        <v>1</v>
      </c>
      <c r="BP110" s="95"/>
      <c r="BR110" s="389" t="s">
        <v>365</v>
      </c>
      <c r="BS110" s="130" t="s">
        <v>2406</v>
      </c>
      <c r="BT110" s="68" t="s">
        <v>29</v>
      </c>
      <c r="BU110" s="69">
        <f>0.5*(CC110+CD110+CE110)+CF110+CH110+2*(CI110+CJ110)</f>
        <v>2.5</v>
      </c>
      <c r="BV110" s="69">
        <f>CC110*0.5+CD110*0.5+CE110*0.5+CF110+CG110+CH110+2*(CI110+CJ110+CK110)</f>
        <v>2.5</v>
      </c>
      <c r="BW110" s="74"/>
      <c r="BX110" s="225" t="s">
        <v>63</v>
      </c>
      <c r="BY110" s="140" t="s">
        <v>3</v>
      </c>
      <c r="BZ110" s="74"/>
      <c r="CA110" s="74"/>
      <c r="CB110" s="131" t="s">
        <v>743</v>
      </c>
      <c r="CC110" s="85">
        <v>1</v>
      </c>
      <c r="CD110" s="318"/>
      <c r="CE110" s="390"/>
      <c r="CF110" s="318"/>
      <c r="CG110" s="390"/>
      <c r="CH110" s="390"/>
      <c r="CI110" s="85">
        <v>1</v>
      </c>
      <c r="CJ110" s="406"/>
      <c r="CK110" s="708"/>
      <c r="CL110" s="156">
        <v>1</v>
      </c>
      <c r="CM110" s="1403" t="s">
        <v>2407</v>
      </c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192.75" customHeight="1" outlineLevel="1" thickTop="1" thickBot="1" x14ac:dyDescent="0.4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U111" s="662" t="s">
        <v>674</v>
      </c>
      <c r="AV111" s="117" t="s">
        <v>718</v>
      </c>
      <c r="AW111" s="68" t="s">
        <v>93</v>
      </c>
      <c r="AX111" s="69">
        <f t="shared" si="56"/>
        <v>0.5</v>
      </c>
      <c r="AY111" s="69">
        <f t="shared" si="57"/>
        <v>1.5</v>
      </c>
      <c r="AZ111" s="103"/>
      <c r="BA111" s="124" t="s">
        <v>77</v>
      </c>
      <c r="BB111" s="939" t="s">
        <v>50</v>
      </c>
      <c r="BC111" s="70"/>
      <c r="BD111" s="73"/>
      <c r="BE111" s="23" t="s">
        <v>2408</v>
      </c>
      <c r="BF111" s="155"/>
      <c r="BG111" s="84">
        <v>1</v>
      </c>
      <c r="BH111" s="155"/>
      <c r="BI111" s="155"/>
      <c r="BJ111" s="86">
        <v>1</v>
      </c>
      <c r="BK111" s="155"/>
      <c r="BL111" s="155"/>
      <c r="BM111" s="155"/>
      <c r="BN111" s="155"/>
      <c r="BO111" s="96">
        <v>1</v>
      </c>
      <c r="BP111" s="95"/>
      <c r="BR111" s="389" t="s">
        <v>365</v>
      </c>
      <c r="BS111" s="130" t="s">
        <v>2409</v>
      </c>
      <c r="BT111" s="68" t="s">
        <v>29</v>
      </c>
      <c r="BU111" s="69">
        <f t="shared" ref="BU111:BU115" si="58">0.5*(CC111+CD111+CE111)+CF111+CH111+2*(CI111+CJ111)</f>
        <v>0</v>
      </c>
      <c r="BV111" s="69">
        <f t="shared" ref="BV111:BV115" si="59">CC111*0.5+CD111*0.5+CE111*0.5+CF111+CG111+CH111+2*(CI111+CJ111+CK111)</f>
        <v>0</v>
      </c>
      <c r="BW111" s="74"/>
      <c r="BX111" s="225" t="s">
        <v>63</v>
      </c>
      <c r="BY111" s="140" t="s">
        <v>3</v>
      </c>
      <c r="BZ111" s="74"/>
      <c r="CA111" s="74"/>
      <c r="CB111" s="131" t="s">
        <v>751</v>
      </c>
      <c r="CC111" s="390"/>
      <c r="CD111" s="144"/>
      <c r="CE111" s="409"/>
      <c r="CF111" s="409"/>
      <c r="CG111" s="409"/>
      <c r="CH111" s="409"/>
      <c r="CI111" s="144"/>
      <c r="CJ111" s="390"/>
      <c r="CK111" s="390"/>
      <c r="CL111" s="228">
        <v>1</v>
      </c>
      <c r="CM111" s="1403" t="s">
        <v>2407</v>
      </c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2" customHeight="1" outlineLevel="1" thickTop="1" x14ac:dyDescent="0.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6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R112" s="389" t="s">
        <v>365</v>
      </c>
      <c r="BS112" s="496" t="s">
        <v>756</v>
      </c>
      <c r="BT112" s="720" t="s">
        <v>29</v>
      </c>
      <c r="BU112" s="102">
        <f t="shared" si="58"/>
        <v>1</v>
      </c>
      <c r="BV112" s="102">
        <f t="shared" si="59"/>
        <v>1</v>
      </c>
      <c r="BW112" s="82"/>
      <c r="BX112" s="22" t="s">
        <v>68</v>
      </c>
      <c r="BY112" s="22"/>
      <c r="BZ112" s="669" t="s">
        <v>42</v>
      </c>
      <c r="CA112" s="721" t="s">
        <v>13</v>
      </c>
      <c r="CB112" s="212" t="s">
        <v>757</v>
      </c>
      <c r="CC112" s="121"/>
      <c r="CD112" s="461"/>
      <c r="CE112" s="121"/>
      <c r="CF112" s="85">
        <v>1</v>
      </c>
      <c r="CG112" s="121"/>
      <c r="CH112" s="722"/>
      <c r="CI112" s="121"/>
      <c r="CJ112" s="121"/>
      <c r="CK112" s="461"/>
      <c r="CL112" s="133">
        <v>1</v>
      </c>
      <c r="CM112" s="1403" t="s">
        <v>2407</v>
      </c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17.2" customHeight="1" outlineLevel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R113" s="389" t="s">
        <v>365</v>
      </c>
      <c r="BS113" s="496" t="s">
        <v>764</v>
      </c>
      <c r="BT113" s="720" t="s">
        <v>29</v>
      </c>
      <c r="BU113" s="102">
        <f t="shared" si="58"/>
        <v>0</v>
      </c>
      <c r="BV113" s="102">
        <f t="shared" si="59"/>
        <v>0</v>
      </c>
      <c r="BW113" s="103"/>
      <c r="BX113" s="22" t="s">
        <v>45</v>
      </c>
      <c r="BY113" s="22"/>
      <c r="BZ113" s="74"/>
      <c r="CA113" s="187"/>
      <c r="CB113" s="23" t="s">
        <v>765</v>
      </c>
      <c r="CC113" s="160"/>
      <c r="CD113" s="160"/>
      <c r="CE113" s="160"/>
      <c r="CF113" s="160"/>
      <c r="CG113" s="160"/>
      <c r="CH113" s="155"/>
      <c r="CI113" s="160"/>
      <c r="CJ113" s="160"/>
      <c r="CK113" s="155"/>
      <c r="CL113" s="133">
        <v>1</v>
      </c>
      <c r="CM113" s="1403" t="s">
        <v>2407</v>
      </c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71" customHeight="1" outlineLevel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BQ114" s="108"/>
      <c r="BR114" s="389" t="s">
        <v>365</v>
      </c>
      <c r="BS114" s="496" t="s">
        <v>772</v>
      </c>
      <c r="BT114" s="720" t="s">
        <v>29</v>
      </c>
      <c r="BU114" s="102">
        <f t="shared" si="58"/>
        <v>0</v>
      </c>
      <c r="BV114" s="102">
        <f t="shared" si="59"/>
        <v>0</v>
      </c>
      <c r="BW114" s="103"/>
      <c r="BX114" s="665" t="s">
        <v>77</v>
      </c>
      <c r="BY114" s="666" t="s">
        <v>50</v>
      </c>
      <c r="BZ114" s="74"/>
      <c r="CA114" s="73"/>
      <c r="CB114" s="23" t="s">
        <v>57</v>
      </c>
      <c r="CC114" s="160"/>
      <c r="CD114" s="160"/>
      <c r="CE114" s="160"/>
      <c r="CF114" s="160"/>
      <c r="CG114" s="160"/>
      <c r="CH114" s="155"/>
      <c r="CI114" s="160"/>
      <c r="CJ114" s="160"/>
      <c r="CK114" s="155"/>
      <c r="CL114" s="133">
        <v>1</v>
      </c>
      <c r="CM114" s="1403" t="s">
        <v>2407</v>
      </c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</row>
    <row r="115" spans="1:115" ht="142.19999999999999" customHeight="1" outlineLevel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BQ115" s="108"/>
      <c r="BR115" s="389" t="s">
        <v>365</v>
      </c>
      <c r="BS115" s="496" t="s">
        <v>776</v>
      </c>
      <c r="BT115" s="720" t="s">
        <v>29</v>
      </c>
      <c r="BU115" s="102">
        <f t="shared" si="58"/>
        <v>2</v>
      </c>
      <c r="BV115" s="102">
        <f t="shared" si="59"/>
        <v>2</v>
      </c>
      <c r="BW115" s="103"/>
      <c r="BX115" s="103" t="s">
        <v>45</v>
      </c>
      <c r="BY115" s="22"/>
      <c r="BZ115" s="70"/>
      <c r="CA115" s="23"/>
      <c r="CB115" s="23" t="s">
        <v>57</v>
      </c>
      <c r="CC115" s="160"/>
      <c r="CD115" s="160"/>
      <c r="CE115" s="160"/>
      <c r="CF115" s="160"/>
      <c r="CG115" s="160"/>
      <c r="CH115" s="155"/>
      <c r="CI115" s="84">
        <v>1</v>
      </c>
      <c r="CJ115" s="160"/>
      <c r="CK115" s="155"/>
      <c r="CL115" s="133">
        <v>1</v>
      </c>
      <c r="CM115" s="1403" t="s">
        <v>2407</v>
      </c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</row>
    <row r="116" spans="1:115" outlineLevel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</row>
    <row r="117" spans="1:115" outlineLevel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outlineLevel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399999999999999" outlineLevel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399999999999999" outlineLevel="1" x14ac:dyDescent="0.25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399999999999999" outlineLevel="1" x14ac:dyDescent="0.25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ht="17.399999999999999" outlineLevel="1" x14ac:dyDescent="0.25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ht="17.399999999999999" outlineLevel="1" x14ac:dyDescent="0.25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ht="17.399999999999999" outlineLevel="1" x14ac:dyDescent="0.25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ht="17.399999999999999" outlineLevel="1" x14ac:dyDescent="0.25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s="108" customFormat="1" ht="13.8" outlineLevel="1" x14ac:dyDescent="0.25"/>
    <row r="127" spans="1:115" ht="17.399999999999999" x14ac:dyDescent="0.3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  <c r="DG127" s="32"/>
      <c r="DH127" s="32"/>
      <c r="DI127" s="32"/>
      <c r="DJ127" s="32"/>
      <c r="DK127" s="32"/>
    </row>
    <row r="128" spans="1:115" s="36" customFormat="1" ht="24.6" x14ac:dyDescent="0.25">
      <c r="A128" s="38" t="s">
        <v>1584</v>
      </c>
      <c r="B128" s="39" t="s">
        <v>881</v>
      </c>
      <c r="C128" s="535" t="s">
        <v>29</v>
      </c>
      <c r="D128" s="41">
        <f>0.5*(L128+M128+N128)+O128+Q128+2*(R128+S128)</f>
        <v>0</v>
      </c>
      <c r="E128" s="536">
        <f>L128*0.5+M128*0.5+N128*0.5+O128+P128+Q128+2*(R128+S128+T128)</f>
        <v>0</v>
      </c>
      <c r="F128" s="43"/>
      <c r="G128" s="43"/>
      <c r="H128" s="43"/>
      <c r="I128" s="43"/>
      <c r="J128" s="43"/>
      <c r="K128" s="43"/>
      <c r="L128" s="44"/>
      <c r="M128" s="44"/>
      <c r="N128" s="44"/>
      <c r="O128" s="44"/>
      <c r="P128" s="44"/>
      <c r="Q128" s="44"/>
      <c r="R128" s="44"/>
      <c r="S128" s="44"/>
      <c r="T128" s="44"/>
      <c r="U128" s="45"/>
      <c r="V128" s="46">
        <f>SUM(U130:U156)</f>
        <v>6</v>
      </c>
      <c r="W128" s="32"/>
      <c r="X128" s="38" t="s">
        <v>2410</v>
      </c>
      <c r="Y128" s="39" t="s">
        <v>2411</v>
      </c>
      <c r="Z128" s="535" t="s">
        <v>29</v>
      </c>
      <c r="AA128" s="41">
        <f>0.5*(AI128+AJ128+AK128)+AL128+AN128+2*(AO128+AP128)</f>
        <v>8</v>
      </c>
      <c r="AB128" s="536">
        <f>AI128*0.5+AJ128*0.5+AK128*0.5+AL128+AM128+AN128+2*(AO128+AP128+AQ128)</f>
        <v>10</v>
      </c>
      <c r="AC128" s="43"/>
      <c r="AD128" s="43"/>
      <c r="AE128" s="43"/>
      <c r="AF128" s="43"/>
      <c r="AG128" s="43"/>
      <c r="AH128" s="43"/>
      <c r="AI128" s="44">
        <f>SUMIFS(AI130:AI136,Z130:Z136,Z128)</f>
        <v>0</v>
      </c>
      <c r="AJ128" s="44">
        <f>SUMIFS(AJ130:AJ136,Z130:Z136,Z128)</f>
        <v>0</v>
      </c>
      <c r="AK128" s="44">
        <f>SUMIFS(AK130:AK136,Z130:Z136,Z128)</f>
        <v>0</v>
      </c>
      <c r="AL128" s="44">
        <f>SUMIFS(AL130:AL136,Z130:Z136,Z128)</f>
        <v>0</v>
      </c>
      <c r="AM128" s="44">
        <f>SUMIFS(AM130:AM136,Z130:Z136,Z128)</f>
        <v>0</v>
      </c>
      <c r="AN128" s="44">
        <f>SUMIFS(AN130:AN136,Z130:Z136,Z128)</f>
        <v>0</v>
      </c>
      <c r="AO128" s="44">
        <f>SUMIFS(AO130:AO136,Z130:Z136,Z128)</f>
        <v>4</v>
      </c>
      <c r="AP128" s="44">
        <f>SUMIFS(AP130:AP136,Z130:Z136,Z128)</f>
        <v>0</v>
      </c>
      <c r="AQ128" s="44">
        <f>SUMIFS(AQ130:AQ136,Z130:Z136,Z128)</f>
        <v>1</v>
      </c>
      <c r="AR128" s="45"/>
      <c r="AS128" s="46">
        <f>SUM(AR130:AR156)</f>
        <v>11</v>
      </c>
      <c r="AT128" s="363"/>
      <c r="AU128" s="55" t="s">
        <v>143</v>
      </c>
      <c r="AV128" s="56" t="s">
        <v>883</v>
      </c>
      <c r="AW128" s="535" t="s">
        <v>29</v>
      </c>
      <c r="AX128" s="41">
        <f t="shared" ref="AX128:AX138" si="60">0.5*(BF128+BG128+BH128)+BI128+BK128+2*(BL128+BM128)</f>
        <v>8</v>
      </c>
      <c r="AY128" s="536">
        <f t="shared" ref="AY128:AY138" si="61">BF128*0.5+BG128*0.5+BH128*0.5+BI128+BJ128+BK128+2*(BL128+BM128+BN128)</f>
        <v>10</v>
      </c>
      <c r="AZ128" s="43"/>
      <c r="BA128" s="43"/>
      <c r="BB128" s="43"/>
      <c r="BC128" s="43"/>
      <c r="BD128" s="43"/>
      <c r="BE128" s="43"/>
      <c r="BF128" s="44">
        <f>SUMIFS(BF133:BF139,AW133:AW139,AW128)</f>
        <v>0</v>
      </c>
      <c r="BG128" s="44">
        <f>SUMIFS(BG133:BG139,AW133:AW139,AW128)</f>
        <v>0</v>
      </c>
      <c r="BH128" s="44">
        <f>SUMIFS(BH133:BH139,AW133:AW139,AW128)</f>
        <v>0</v>
      </c>
      <c r="BI128" s="44">
        <f>SUMIFS(BI133:BI139,AW133:AW139,AW128)</f>
        <v>4</v>
      </c>
      <c r="BJ128" s="44">
        <f>SUMIFS(BJ133:BJ139,AW133:AW139,AW128)</f>
        <v>0</v>
      </c>
      <c r="BK128" s="44">
        <f>SUMIFS(BK133:BK139,AW133:AW139,AW128)</f>
        <v>0</v>
      </c>
      <c r="BL128" s="44">
        <f>SUMIFS(BL133:BL139,AW133:AW139,AW128)</f>
        <v>2</v>
      </c>
      <c r="BM128" s="44">
        <f>SUMIFS(BM133:BM139,AW133:AW139,AW128)</f>
        <v>0</v>
      </c>
      <c r="BN128" s="44">
        <f>SUMIFS(BN133:BN139,AW133:AW139,AW128)</f>
        <v>1</v>
      </c>
      <c r="BO128" s="45"/>
      <c r="BP128" s="46">
        <f>SUM(BO130:BO163)</f>
        <v>14</v>
      </c>
      <c r="BQ128" s="29"/>
      <c r="BR128" s="38" t="s">
        <v>495</v>
      </c>
      <c r="BS128" s="39"/>
      <c r="BT128" s="535" t="s">
        <v>29</v>
      </c>
      <c r="BU128" s="41">
        <f t="shared" ref="BU128:BU133" ca="1" si="62">0.5*(CC128+CD128+CE128)+CF128+CH128+2*(CI128+CJ128)</f>
        <v>0</v>
      </c>
      <c r="BV128" s="536">
        <f t="shared" ref="BV128:BV133" ca="1" si="63">CC128*0.5+CD128*0.5+CE128*0.5+CF128+CG128+CH128+2*(CI128+CJ128+CK128)</f>
        <v>0</v>
      </c>
      <c r="BW128" s="43"/>
      <c r="BX128" s="43"/>
      <c r="BY128" s="43"/>
      <c r="BZ128" s="43"/>
      <c r="CA128" s="43"/>
      <c r="CB128" s="43"/>
      <c r="CC128" s="44" t="e">
        <f ca="1">SUMIFS(CC69:CC147,BT69:BT147,BT128)</f>
        <v>#VALUE!</v>
      </c>
      <c r="CD128" s="44" t="e">
        <f ca="1">SUMIFS(CD69:CD146,BT69:BT146,BT128)</f>
        <v>#VALUE!</v>
      </c>
      <c r="CE128" s="44" t="e">
        <f ca="1">SUMIFS(CE69:CE146,BT69:BT146,BT128)</f>
        <v>#VALUE!</v>
      </c>
      <c r="CF128" s="44" t="e">
        <f ca="1">SUMIFS(CF69:CF146,BT69:BT146,BT128)</f>
        <v>#VALUE!</v>
      </c>
      <c r="CG128" s="44" t="e">
        <f ca="1">SUMIFS(CG69:CG146,BT69:BT146,BT128)</f>
        <v>#VALUE!</v>
      </c>
      <c r="CH128" s="44">
        <f ca="1">SUMIFS(CH69:CH146,BT69:BT146,BT128)</f>
        <v>0</v>
      </c>
      <c r="CI128" s="44">
        <f ca="1">SUMIFS(CI69:CI146,BT69:BT146,BT128)</f>
        <v>0</v>
      </c>
      <c r="CJ128" s="44">
        <f ca="1">SUMIFS(CJ69:CJ146,BT69:BT146,BT128)</f>
        <v>0</v>
      </c>
      <c r="CK128" s="44">
        <f ca="1">SUMIFS(CK69:CK146,BT69:BT146,BT128)</f>
        <v>0</v>
      </c>
      <c r="CL128" s="45"/>
      <c r="CM128" s="46">
        <f>SUM(CL130:CL156)</f>
        <v>9</v>
      </c>
      <c r="CO128" s="55" t="s">
        <v>143</v>
      </c>
      <c r="CP128" s="56"/>
      <c r="CQ128" s="535" t="s">
        <v>29</v>
      </c>
      <c r="CR128" s="41">
        <f t="shared" ref="CR128:CR129" si="64">0.5*(CZ128+DA128+DB128)+DC128+DE128+2*(DF128+DG128)</f>
        <v>0</v>
      </c>
      <c r="CS128" s="536">
        <f t="shared" ref="CS128:CS129" si="65">CZ128*0.5+DA128*0.5+DB128*0.5+DC128+DD128+DE128+2*(DF128+DG128+DH128)</f>
        <v>0</v>
      </c>
      <c r="CT128" s="43"/>
      <c r="CU128" s="43"/>
      <c r="CV128" s="43"/>
      <c r="CW128" s="43"/>
      <c r="CX128" s="43"/>
      <c r="CY128" s="43"/>
      <c r="CZ128" s="44"/>
      <c r="DA128" s="44"/>
      <c r="DB128" s="44"/>
      <c r="DC128" s="44"/>
      <c r="DD128" s="44"/>
      <c r="DE128" s="44"/>
      <c r="DF128" s="44"/>
      <c r="DG128" s="44"/>
      <c r="DH128" s="44"/>
      <c r="DI128" s="45"/>
      <c r="DJ128" s="46">
        <f>SUM(DI130:DI156)</f>
        <v>3</v>
      </c>
    </row>
    <row r="129" spans="1:114" s="363" customFormat="1" ht="25.2" thickBot="1" x14ac:dyDescent="0.3">
      <c r="A129" s="38" t="s">
        <v>154</v>
      </c>
      <c r="B129" s="451"/>
      <c r="C129" s="535" t="s">
        <v>36</v>
      </c>
      <c r="D129" s="41">
        <f>0.5*(L129+M129+N129)+O129+Q129+2*(R129+S129)</f>
        <v>0</v>
      </c>
      <c r="E129" s="536">
        <f>L129*0.5+M129*0.5+N129*0.5+O129+P129+Q129+2*(R129+S129+T129)</f>
        <v>0</v>
      </c>
      <c r="F129" s="39"/>
      <c r="G129" s="39"/>
      <c r="H129" s="39"/>
      <c r="I129" s="39"/>
      <c r="J129" s="39"/>
      <c r="K129" s="39"/>
      <c r="L129" s="44"/>
      <c r="M129" s="44"/>
      <c r="N129" s="44"/>
      <c r="O129" s="44"/>
      <c r="P129" s="44"/>
      <c r="Q129" s="44"/>
      <c r="R129" s="44"/>
      <c r="S129" s="44"/>
      <c r="T129" s="44"/>
      <c r="U129" s="45"/>
      <c r="V129" s="46"/>
      <c r="W129" s="452"/>
      <c r="X129" s="38" t="s">
        <v>37</v>
      </c>
      <c r="Y129" s="39"/>
      <c r="Z129" s="535" t="s">
        <v>36</v>
      </c>
      <c r="AA129" s="41">
        <f>0.5*(AI129+AJ129+AK129)+AL129+AN129+2*(AO129+AP129)</f>
        <v>0</v>
      </c>
      <c r="AB129" s="536">
        <f>AI129*0.5+AJ129*0.5+AK129*0.5+AL129+AM129+AN129+2*(AO129+AP129+AQ129)</f>
        <v>0</v>
      </c>
      <c r="AC129" s="39"/>
      <c r="AD129" s="39"/>
      <c r="AE129" s="39"/>
      <c r="AF129" s="39"/>
      <c r="AG129" s="39"/>
      <c r="AH129" s="39"/>
      <c r="AI129" s="44">
        <f>SUMIFS(AI130:AI136,Z130:Z136,Z129)</f>
        <v>0</v>
      </c>
      <c r="AJ129" s="44">
        <f>SUMIFS(AJ130:AJ136,Z130:Z136,Z129)</f>
        <v>0</v>
      </c>
      <c r="AK129" s="44">
        <f>SUMIFS(AK130:AK136,Z130:Z136,Z129)</f>
        <v>0</v>
      </c>
      <c r="AL129" s="44">
        <f>SUMIFS(AL130:AL136,Z130:Z136,Z129)</f>
        <v>0</v>
      </c>
      <c r="AM129" s="44">
        <f>SUMIFS(AM130:AM136,Z130:Z136,Z129)</f>
        <v>0</v>
      </c>
      <c r="AN129" s="44">
        <f>SUMIFS(AN130:AN136,Z130:Z136,Z129)</f>
        <v>0</v>
      </c>
      <c r="AO129" s="44">
        <f>SUMIFS(AO130:AO136,Z130:Z136,Z129)</f>
        <v>0</v>
      </c>
      <c r="AP129" s="44">
        <f>SUMIFS(AP130:AP136,Z130:Z136,Z129)</f>
        <v>0</v>
      </c>
      <c r="AQ129" s="44">
        <f>SUMIFS(AQ130:AQ136,Z130:Z136,Z129)</f>
        <v>0</v>
      </c>
      <c r="AR129" s="45"/>
      <c r="AS129" s="46"/>
      <c r="AT129" s="108"/>
      <c r="AU129" s="55" t="s">
        <v>152</v>
      </c>
      <c r="AV129" s="39"/>
      <c r="AW129" s="535" t="s">
        <v>36</v>
      </c>
      <c r="AX129" s="41">
        <f t="shared" si="60"/>
        <v>0</v>
      </c>
      <c r="AY129" s="536">
        <f t="shared" si="61"/>
        <v>0</v>
      </c>
      <c r="AZ129" s="39"/>
      <c r="BA129" s="39"/>
      <c r="BB129" s="39"/>
      <c r="BC129" s="39"/>
      <c r="BD129" s="39"/>
      <c r="BE129" s="39"/>
      <c r="BF129" s="44">
        <f>SUMIFS(BF133:BF139,AW133:AW139,AW129)</f>
        <v>0</v>
      </c>
      <c r="BG129" s="44">
        <f>SUMIFS(BG133:BG139,AW133:AW139,AW129)</f>
        <v>0</v>
      </c>
      <c r="BH129" s="44">
        <f>SUMIFS(BH133:BH139,AW133:AW139,AW129)</f>
        <v>0</v>
      </c>
      <c r="BI129" s="44">
        <f>SUMIFS(BI133:BI139,AW133:AW139,AW129)</f>
        <v>0</v>
      </c>
      <c r="BJ129" s="44">
        <f>SUMIFS(BJ133:BJ139,AW133:AW139,AW129)</f>
        <v>0</v>
      </c>
      <c r="BK129" s="44">
        <f>SUMIFS(BK133:BK139,AW133:AW139,AW129)</f>
        <v>0</v>
      </c>
      <c r="BL129" s="44">
        <f>SUMIFS(BL133:BL139,AW133:AW139,AW129)</f>
        <v>0</v>
      </c>
      <c r="BM129" s="44">
        <f>SUMIFS(BM133:BM139,AW133:AW139,AW129)</f>
        <v>0</v>
      </c>
      <c r="BN129" s="44">
        <f>SUMIFS(BN133:BN139,AW133:AW139,AW129)</f>
        <v>0</v>
      </c>
      <c r="BO129" s="45"/>
      <c r="BP129" s="46"/>
      <c r="BQ129" s="454"/>
      <c r="BR129" s="38" t="s">
        <v>497</v>
      </c>
      <c r="BS129" s="39"/>
      <c r="BT129" s="535" t="s">
        <v>36</v>
      </c>
      <c r="BU129" s="41">
        <f t="shared" ca="1" si="62"/>
        <v>10</v>
      </c>
      <c r="BV129" s="536">
        <f t="shared" ca="1" si="63"/>
        <v>16</v>
      </c>
      <c r="BW129" s="39"/>
      <c r="BX129" s="39"/>
      <c r="BY129" s="39"/>
      <c r="BZ129" s="39"/>
      <c r="CA129" s="39"/>
      <c r="CB129" s="39"/>
      <c r="CC129" s="44" t="e">
        <f ca="1">SUMIFS(CC69:CC146,BT69:BT146,BT129)</f>
        <v>#VALUE!</v>
      </c>
      <c r="CD129" s="44" t="e">
        <f ca="1">SUMIFS(CD69:CD146,BT69:BT146,BT129)</f>
        <v>#VALUE!</v>
      </c>
      <c r="CE129" s="44" t="e">
        <f ca="1">SUMIFS(CE69:CE146,BT69:BT146,BT129)</f>
        <v>#VALUE!</v>
      </c>
      <c r="CF129" s="44" t="e">
        <f ca="1">SUMIFS(CF69:CF146,BT69:BT146,BT129)</f>
        <v>#VALUE!</v>
      </c>
      <c r="CG129" s="44" t="e">
        <f ca="1">SUMIFS(CG69:CG146,BT69:BT146,BT129)</f>
        <v>#VALUE!</v>
      </c>
      <c r="CH129" s="44">
        <f ca="1">SUMIFS(CH69:CH146,BT69:BT146,BT129)</f>
        <v>2</v>
      </c>
      <c r="CI129" s="44">
        <f ca="1">SUMIFS(CI69:CI146,BT69:BT146,BT129)</f>
        <v>1</v>
      </c>
      <c r="CJ129" s="44">
        <f ca="1">SUMIFS(CJ69:CJ146,BT69:BT146,BT129)</f>
        <v>3</v>
      </c>
      <c r="CK129" s="44">
        <f ca="1">SUMIFS(CK69:CK146,BT69:BT146,BT129)</f>
        <v>3</v>
      </c>
      <c r="CL129" s="45"/>
      <c r="CM129" s="64"/>
      <c r="CO129" s="55" t="s">
        <v>152</v>
      </c>
      <c r="CP129" s="39"/>
      <c r="CQ129" s="535" t="s">
        <v>36</v>
      </c>
      <c r="CR129" s="41">
        <f t="shared" si="64"/>
        <v>0</v>
      </c>
      <c r="CS129" s="536">
        <f t="shared" si="65"/>
        <v>0</v>
      </c>
      <c r="CT129" s="39"/>
      <c r="CU129" s="39"/>
      <c r="CV129" s="39"/>
      <c r="CW129" s="39"/>
      <c r="CX129" s="39"/>
      <c r="CY129" s="39"/>
      <c r="CZ129" s="44"/>
      <c r="DA129" s="44"/>
      <c r="DB129" s="44"/>
      <c r="DC129" s="44"/>
      <c r="DD129" s="44"/>
      <c r="DE129" s="44"/>
      <c r="DF129" s="44"/>
      <c r="DG129" s="44"/>
      <c r="DH129" s="44"/>
      <c r="DI129" s="45"/>
      <c r="DJ129" s="46"/>
    </row>
    <row r="130" spans="1:114" s="108" customFormat="1" ht="300" customHeight="1" outlineLevel="1" thickTop="1" thickBot="1" x14ac:dyDescent="0.45">
      <c r="A130" s="1215" t="s">
        <v>674</v>
      </c>
      <c r="B130" s="130" t="s">
        <v>885</v>
      </c>
      <c r="C130" s="68" t="s">
        <v>29</v>
      </c>
      <c r="D130" s="69">
        <f t="shared" ref="D130" si="66">0.5*(L130+M130+N130)+O130+Q130+2*(R130+S130)</f>
        <v>0</v>
      </c>
      <c r="E130" s="69">
        <f t="shared" ref="E130" si="67">L130*0.5+M130*0.5+N130*0.5+O130+P130+Q130+2*(R130+S130+T130)</f>
        <v>0</v>
      </c>
      <c r="F130" s="74"/>
      <c r="G130" s="22" t="s">
        <v>68</v>
      </c>
      <c r="H130" s="74"/>
      <c r="I130" s="72" t="s">
        <v>42</v>
      </c>
      <c r="J130" s="74"/>
      <c r="K130" s="131" t="s">
        <v>1925</v>
      </c>
      <c r="L130" s="159"/>
      <c r="M130" s="159"/>
      <c r="N130" s="159"/>
      <c r="O130" s="159"/>
      <c r="P130" s="159"/>
      <c r="Q130" s="159"/>
      <c r="R130" s="159"/>
      <c r="S130" s="159"/>
      <c r="T130" s="159"/>
      <c r="U130" s="96">
        <v>1</v>
      </c>
      <c r="V130" s="95"/>
      <c r="X130" s="270" t="s">
        <v>208</v>
      </c>
      <c r="Y130" s="587" t="s">
        <v>2412</v>
      </c>
      <c r="Z130" s="102" t="s">
        <v>29</v>
      </c>
      <c r="AA130" s="102">
        <f t="shared" ref="AA130:AA136" si="68">0.5*(AI130+AJ130+AK130)+AL130+AN130+2*(AO130+AP130)</f>
        <v>8</v>
      </c>
      <c r="AB130" s="102">
        <f t="shared" ref="AB130:AB136" si="69">AI130*0.5+AJ130*0.5+AK130*0.5+AL130+AM130+AN130+2*(AO130+AP130+AQ130)</f>
        <v>10</v>
      </c>
      <c r="AC130" s="392"/>
      <c r="AD130" s="393" t="s">
        <v>441</v>
      </c>
      <c r="AE130" s="429"/>
      <c r="AF130" s="119" t="s">
        <v>42</v>
      </c>
      <c r="AG130" s="777"/>
      <c r="AH130" s="268" t="s">
        <v>2413</v>
      </c>
      <c r="AI130" s="268"/>
      <c r="AJ130" s="268"/>
      <c r="AK130" s="268"/>
      <c r="AL130" s="268"/>
      <c r="AM130" s="268"/>
      <c r="AN130" s="268"/>
      <c r="AO130" s="252">
        <v>4</v>
      </c>
      <c r="AP130" s="268"/>
      <c r="AQ130" s="86">
        <v>1</v>
      </c>
      <c r="AR130" s="96">
        <v>1</v>
      </c>
      <c r="AS130" s="95"/>
      <c r="AU130" s="415" t="s">
        <v>380</v>
      </c>
      <c r="AV130" s="117" t="s">
        <v>886</v>
      </c>
      <c r="AW130" s="102" t="s">
        <v>29</v>
      </c>
      <c r="AX130" s="102">
        <f>0.5*(BF130+BG130+BH130)+BI130+BK130+2*(BL130+BM130)</f>
        <v>0</v>
      </c>
      <c r="AY130" s="102">
        <f>BF130*0.5+BG130*0.5+BH130*0.5+BI130+BJ130+BK130+2*(BL130+BM130+BN130)</f>
        <v>0</v>
      </c>
      <c r="AZ130" s="448"/>
      <c r="BA130" s="126" t="s">
        <v>68</v>
      </c>
      <c r="BB130" s="448"/>
      <c r="BC130" s="72" t="s">
        <v>42</v>
      </c>
      <c r="BD130" s="448"/>
      <c r="BE130" s="440" t="s">
        <v>887</v>
      </c>
      <c r="BF130" s="449"/>
      <c r="BG130" s="449"/>
      <c r="BH130" s="449"/>
      <c r="BI130" s="449"/>
      <c r="BJ130" s="449"/>
      <c r="BK130" s="449"/>
      <c r="BL130" s="449"/>
      <c r="BM130" s="449"/>
      <c r="BN130" s="445"/>
      <c r="BO130" s="76">
        <v>1</v>
      </c>
      <c r="BP130" s="77"/>
      <c r="BQ130" s="363"/>
      <c r="BR130" s="658"/>
      <c r="BS130" s="466" t="s">
        <v>2414</v>
      </c>
      <c r="BT130" s="68" t="s">
        <v>29</v>
      </c>
      <c r="BU130" s="69">
        <f t="shared" si="62"/>
        <v>0</v>
      </c>
      <c r="BV130" s="69">
        <f t="shared" si="63"/>
        <v>0</v>
      </c>
      <c r="BW130" s="131"/>
      <c r="BX130" s="22" t="s">
        <v>45</v>
      </c>
      <c r="BY130" s="131"/>
      <c r="BZ130" s="131"/>
      <c r="CA130" s="131"/>
      <c r="CB130" s="173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774">
        <v>1</v>
      </c>
      <c r="CM130" s="131"/>
      <c r="CO130" s="137" t="s">
        <v>86</v>
      </c>
      <c r="CP130" s="138" t="s">
        <v>87</v>
      </c>
      <c r="CQ130" s="102" t="s">
        <v>29</v>
      </c>
      <c r="CR130" s="69">
        <f>0.5*(CZ130+DA130+DB130)+DC130+DE130+2*(DF130+DG130)</f>
        <v>1</v>
      </c>
      <c r="CS130" s="69">
        <f>CZ130*0.5+DA130*0.5+DB130*0.5+DC130+DD130+DE130+2*(DF130+DG130+DH130)</f>
        <v>1</v>
      </c>
      <c r="CT130" s="546"/>
      <c r="CU130" s="22" t="s">
        <v>88</v>
      </c>
      <c r="CV130" s="139" t="s">
        <v>89</v>
      </c>
      <c r="CW130" s="131"/>
      <c r="CX130" s="131"/>
      <c r="CY130" s="140" t="s">
        <v>3</v>
      </c>
      <c r="CZ130" s="141">
        <v>2</v>
      </c>
      <c r="DA130" s="131"/>
      <c r="DB130" s="131"/>
      <c r="DC130" s="131"/>
      <c r="DD130" s="131"/>
      <c r="DE130" s="131"/>
      <c r="DF130" s="131"/>
      <c r="DG130" s="131"/>
      <c r="DH130" s="131"/>
      <c r="DI130" s="142">
        <v>1</v>
      </c>
      <c r="DJ130" s="68"/>
    </row>
    <row r="131" spans="1:114" s="108" customFormat="1" ht="315" customHeight="1" outlineLevel="1" thickTop="1" thickBot="1" x14ac:dyDescent="0.45">
      <c r="A131" s="1217" t="s">
        <v>318</v>
      </c>
      <c r="B131" s="116" t="s">
        <v>1876</v>
      </c>
      <c r="C131" s="68" t="s">
        <v>29</v>
      </c>
      <c r="D131" s="69">
        <f>0.5*(L131+M131+N131)+O131+Q131+2*(R131+S131)</f>
        <v>2</v>
      </c>
      <c r="E131" s="69">
        <f>L131*0.5+M131*0.5+N131*0.5+O131+P131+Q131+2*(R131+S131+T131)</f>
        <v>4</v>
      </c>
      <c r="F131" s="116"/>
      <c r="G131" s="22" t="s">
        <v>68</v>
      </c>
      <c r="H131" s="118"/>
      <c r="I131" s="74"/>
      <c r="J131" s="27"/>
      <c r="K131" s="173" t="s">
        <v>1877</v>
      </c>
      <c r="L131" s="302"/>
      <c r="M131" s="302"/>
      <c r="N131" s="302"/>
      <c r="O131" s="84">
        <v>2</v>
      </c>
      <c r="P131" s="302"/>
      <c r="Q131" s="302"/>
      <c r="R131" s="302"/>
      <c r="S131" s="385"/>
      <c r="T131" s="234">
        <v>1</v>
      </c>
      <c r="U131" s="96">
        <v>1</v>
      </c>
      <c r="V131" s="95"/>
      <c r="X131" s="270" t="s">
        <v>208</v>
      </c>
      <c r="Y131" s="1376" t="s">
        <v>2415</v>
      </c>
      <c r="Z131" s="102" t="s">
        <v>29</v>
      </c>
      <c r="AA131" s="102">
        <f>0.5*(AI131+AJ131+AK131)+AL131+AN131+2*(AO131+AP131)</f>
        <v>0</v>
      </c>
      <c r="AB131" s="102">
        <f>AI131*0.5+AJ131*0.5+AK131*0.5+AL131+AM131+AN131+2*(AO131+AP131+AQ131)</f>
        <v>0</v>
      </c>
      <c r="AC131" s="131"/>
      <c r="AD131" s="22" t="s">
        <v>45</v>
      </c>
      <c r="AE131" s="131"/>
      <c r="AF131" s="131"/>
      <c r="AG131" s="131"/>
      <c r="AH131" s="205" t="s">
        <v>57</v>
      </c>
      <c r="AI131" s="131"/>
      <c r="AJ131" s="131"/>
      <c r="AK131" s="131"/>
      <c r="AL131" s="131"/>
      <c r="AM131" s="131"/>
      <c r="AN131" s="131"/>
      <c r="AO131" s="131"/>
      <c r="AP131" s="131"/>
      <c r="AQ131" s="131"/>
      <c r="AR131" s="96">
        <v>1</v>
      </c>
      <c r="AS131" s="95"/>
      <c r="AU131" s="415" t="s">
        <v>380</v>
      </c>
      <c r="AV131" s="138" t="s">
        <v>408</v>
      </c>
      <c r="AW131" s="102" t="s">
        <v>29</v>
      </c>
      <c r="AX131" s="102">
        <f>0.5*(BF131+BG131+BH131)+BI131+BK131+2*(BL131+BM131)</f>
        <v>0.5</v>
      </c>
      <c r="AY131" s="102">
        <f>BF131*0.5+BG131*0.5+BH131*0.5+BI131+BJ131+BK131+2*(BL131+BM131+BN131)</f>
        <v>0.5</v>
      </c>
      <c r="AZ131" s="74"/>
      <c r="BA131" s="126" t="s">
        <v>182</v>
      </c>
      <c r="BB131" s="436"/>
      <c r="BC131" s="72" t="s">
        <v>42</v>
      </c>
      <c r="BD131" s="74"/>
      <c r="BE131" s="140" t="s">
        <v>410</v>
      </c>
      <c r="BF131" s="252">
        <v>1</v>
      </c>
      <c r="BG131" s="159"/>
      <c r="BH131" s="159"/>
      <c r="BI131" s="159"/>
      <c r="BJ131" s="159"/>
      <c r="BK131" s="159"/>
      <c r="BL131" s="159"/>
      <c r="BM131" s="159"/>
      <c r="BN131" s="159"/>
      <c r="BO131" s="76">
        <v>1</v>
      </c>
      <c r="BP131" s="77"/>
      <c r="BQ131" s="62"/>
      <c r="BR131" s="269" t="s">
        <v>206</v>
      </c>
      <c r="BS131" s="117" t="s">
        <v>2416</v>
      </c>
      <c r="BT131" s="68" t="s">
        <v>29</v>
      </c>
      <c r="BU131" s="69">
        <f t="shared" si="62"/>
        <v>0</v>
      </c>
      <c r="BV131" s="69">
        <f t="shared" si="63"/>
        <v>0</v>
      </c>
      <c r="BW131" s="82"/>
      <c r="BX131" s="22" t="s">
        <v>68</v>
      </c>
      <c r="BY131" s="74"/>
      <c r="BZ131" s="74"/>
      <c r="CA131" s="173"/>
      <c r="CB131" s="140" t="s">
        <v>907</v>
      </c>
      <c r="CC131" s="160"/>
      <c r="CD131" s="160"/>
      <c r="CE131" s="160"/>
      <c r="CF131" s="160"/>
      <c r="CG131" s="160"/>
      <c r="CH131" s="160"/>
      <c r="CI131" s="160"/>
      <c r="CJ131" s="160"/>
      <c r="CK131" s="160"/>
      <c r="CL131" s="76">
        <v>1</v>
      </c>
      <c r="CM131" s="107"/>
      <c r="CO131" s="137" t="s">
        <v>86</v>
      </c>
      <c r="CP131" s="138" t="s">
        <v>1994</v>
      </c>
      <c r="CQ131" s="102" t="s">
        <v>29</v>
      </c>
      <c r="CR131" s="69">
        <f t="shared" ref="CR131" si="70">0.5*(CZ131+DA131+DB131)+DC131+DE131+2*(DF131+DG131)</f>
        <v>1</v>
      </c>
      <c r="CS131" s="69">
        <f t="shared" ref="CS131" si="71">CZ131*0.5+DA131*0.5+DB131*0.5+DC131+DD131+DE131+2*(DF131+DG131+DH131)</f>
        <v>1</v>
      </c>
      <c r="CT131" s="131"/>
      <c r="CU131" s="22" t="s">
        <v>63</v>
      </c>
      <c r="CV131" s="139"/>
      <c r="CW131" s="131"/>
      <c r="CX131" s="131"/>
      <c r="CY131" s="140" t="s">
        <v>3</v>
      </c>
      <c r="CZ131" s="141">
        <v>2</v>
      </c>
      <c r="DA131" s="131"/>
      <c r="DB131" s="131"/>
      <c r="DC131" s="131"/>
      <c r="DD131" s="131"/>
      <c r="DE131" s="131"/>
      <c r="DF131" s="131"/>
      <c r="DG131" s="131"/>
      <c r="DH131" s="131"/>
      <c r="DI131" s="76">
        <v>1</v>
      </c>
      <c r="DJ131" s="68"/>
    </row>
    <row r="132" spans="1:114" s="108" customFormat="1" ht="242.4" customHeight="1" outlineLevel="1" thickTop="1" thickBot="1" x14ac:dyDescent="0.35">
      <c r="A132" s="1217" t="s">
        <v>318</v>
      </c>
      <c r="B132" s="116" t="s">
        <v>1879</v>
      </c>
      <c r="C132" s="68" t="s">
        <v>29</v>
      </c>
      <c r="D132" s="69">
        <f>0.5*(L132+M132+N132)+O132+Q132+2*(R132+S132)</f>
        <v>2</v>
      </c>
      <c r="E132" s="69">
        <f>L132*0.5+M132*0.5+N132*0.5+O132+P132+Q132+2*(R132+S132+T132)</f>
        <v>4</v>
      </c>
      <c r="F132" s="116"/>
      <c r="G132" s="22" t="s">
        <v>68</v>
      </c>
      <c r="H132" s="118"/>
      <c r="I132" s="70"/>
      <c r="J132" s="27"/>
      <c r="K132" s="173" t="s">
        <v>1877</v>
      </c>
      <c r="L132" s="302"/>
      <c r="M132" s="302"/>
      <c r="N132" s="302"/>
      <c r="O132" s="302"/>
      <c r="P132" s="302"/>
      <c r="Q132" s="302"/>
      <c r="R132" s="84">
        <v>1</v>
      </c>
      <c r="S132" s="302"/>
      <c r="T132" s="234">
        <v>1</v>
      </c>
      <c r="U132" s="96">
        <v>1</v>
      </c>
      <c r="V132" s="95"/>
      <c r="X132" s="239" t="s">
        <v>173</v>
      </c>
      <c r="Y132" s="98" t="s">
        <v>2417</v>
      </c>
      <c r="Z132" s="102" t="s">
        <v>29</v>
      </c>
      <c r="AA132" s="102">
        <f>0.5*(AI132+AJ132+AK132)+AL132+AN132+2*(AO132+AP132)</f>
        <v>0</v>
      </c>
      <c r="AB132" s="102">
        <f>AI132*0.5+AJ132*0.5+AK132*0.5+AL132+AM132+AN132+2*(AO132+AP132+AQ132)</f>
        <v>0</v>
      </c>
      <c r="AC132" s="99"/>
      <c r="AD132" s="22" t="s">
        <v>68</v>
      </c>
      <c r="AE132" s="99"/>
      <c r="AF132" s="99"/>
      <c r="AG132" s="99"/>
      <c r="AH132" s="131" t="s">
        <v>2418</v>
      </c>
      <c r="AI132" s="99"/>
      <c r="AJ132" s="99"/>
      <c r="AK132" s="99"/>
      <c r="AL132" s="99"/>
      <c r="AM132" s="99"/>
      <c r="AN132" s="99"/>
      <c r="AO132" s="99"/>
      <c r="AP132" s="99"/>
      <c r="AQ132" s="99"/>
      <c r="AR132" s="96">
        <v>1</v>
      </c>
      <c r="AS132" s="95"/>
      <c r="AU132" s="270" t="s">
        <v>208</v>
      </c>
      <c r="AV132" s="179" t="s">
        <v>1993</v>
      </c>
      <c r="AW132" s="102" t="s">
        <v>29</v>
      </c>
      <c r="AX132" s="102">
        <f>0.5*(BF132+BG132+BH132)+BI132+BK132+2*(BL132+BM132)</f>
        <v>3.5</v>
      </c>
      <c r="AY132" s="102">
        <f>BF132*0.5+BG132*0.5+BH132*0.5+BI132+BJ132+BK132+2*(BL132+BM132+BN132)</f>
        <v>4.5</v>
      </c>
      <c r="AZ132" s="225"/>
      <c r="BA132" s="22" t="s">
        <v>68</v>
      </c>
      <c r="BB132" s="131"/>
      <c r="BC132" s="780"/>
      <c r="BD132" s="131"/>
      <c r="BE132" s="131" t="s">
        <v>900</v>
      </c>
      <c r="BF132" s="128">
        <v>1</v>
      </c>
      <c r="BG132" s="314"/>
      <c r="BH132" s="314"/>
      <c r="BI132" s="128">
        <v>1</v>
      </c>
      <c r="BJ132" s="86">
        <v>1</v>
      </c>
      <c r="BK132" s="627"/>
      <c r="BL132" s="128">
        <v>1</v>
      </c>
      <c r="BM132" s="314"/>
      <c r="BN132" s="314"/>
      <c r="BO132" s="133">
        <v>1</v>
      </c>
      <c r="BP132" s="431"/>
      <c r="BR132" s="269" t="s">
        <v>206</v>
      </c>
      <c r="BS132" s="117" t="s">
        <v>2419</v>
      </c>
      <c r="BT132" s="381" t="s">
        <v>29</v>
      </c>
      <c r="BU132" s="69">
        <f t="shared" si="62"/>
        <v>0</v>
      </c>
      <c r="BV132" s="69">
        <f t="shared" si="63"/>
        <v>0</v>
      </c>
      <c r="BW132" s="82"/>
      <c r="BX132" s="22" t="s">
        <v>68</v>
      </c>
      <c r="BY132" s="747"/>
      <c r="BZ132" s="119" t="s">
        <v>42</v>
      </c>
      <c r="CA132" s="23"/>
      <c r="CB132" s="23" t="s">
        <v>916</v>
      </c>
      <c r="CC132" s="155"/>
      <c r="CD132" s="155"/>
      <c r="CE132" s="155"/>
      <c r="CF132" s="155"/>
      <c r="CG132" s="155"/>
      <c r="CH132" s="155"/>
      <c r="CI132" s="155"/>
      <c r="CJ132" s="155"/>
      <c r="CK132" s="155"/>
      <c r="CL132" s="76">
        <v>1</v>
      </c>
      <c r="CM132" s="28"/>
      <c r="CO132" s="137" t="s">
        <v>86</v>
      </c>
      <c r="CP132" s="130" t="s">
        <v>101</v>
      </c>
      <c r="CQ132" s="102" t="s">
        <v>29</v>
      </c>
      <c r="CR132" s="69">
        <f>0.5*(CZ132+DA132+DB132)+DC132+DE132+2*(DF132+DG132)</f>
        <v>2</v>
      </c>
      <c r="CS132" s="69">
        <f>CZ132*0.5+DA132*0.5+DB132*0.5+DC132+DD132+DE132+2*(DF132+DG132+DH132)</f>
        <v>2</v>
      </c>
      <c r="CT132" s="546"/>
      <c r="CU132" s="22" t="s">
        <v>88</v>
      </c>
      <c r="CV132" s="139" t="s">
        <v>89</v>
      </c>
      <c r="CW132" s="131"/>
      <c r="CX132" s="131"/>
      <c r="CY132" s="140" t="s">
        <v>3</v>
      </c>
      <c r="CZ132" s="141">
        <v>4</v>
      </c>
      <c r="DA132" s="131"/>
      <c r="DB132" s="131"/>
      <c r="DC132" s="131"/>
      <c r="DD132" s="131"/>
      <c r="DE132" s="131"/>
      <c r="DF132" s="131"/>
      <c r="DG132" s="131"/>
      <c r="DH132" s="131"/>
      <c r="DI132" s="142">
        <v>1</v>
      </c>
      <c r="DJ132" s="68"/>
    </row>
    <row r="133" spans="1:114" s="108" customFormat="1" ht="238.95" customHeight="1" outlineLevel="1" thickTop="1" thickBot="1" x14ac:dyDescent="0.45">
      <c r="A133" s="1217" t="s">
        <v>318</v>
      </c>
      <c r="B133" s="116" t="s">
        <v>1881</v>
      </c>
      <c r="C133" s="68" t="s">
        <v>29</v>
      </c>
      <c r="D133" s="69">
        <f>0.5*(L133+M133+N133)+O133+Q133+2*(R133+S133)</f>
        <v>3</v>
      </c>
      <c r="E133" s="69">
        <f>L133*0.5+M133*0.5+N133*0.5+O133+P133+Q133+2*(R133+S133+T133)</f>
        <v>5</v>
      </c>
      <c r="F133" s="116"/>
      <c r="G133" s="22" t="s">
        <v>45</v>
      </c>
      <c r="H133" s="173"/>
      <c r="I133" s="105"/>
      <c r="J133" s="173"/>
      <c r="K133" s="173" t="s">
        <v>911</v>
      </c>
      <c r="L133" s="155"/>
      <c r="M133" s="155"/>
      <c r="N133" s="155"/>
      <c r="O133" s="84">
        <v>1</v>
      </c>
      <c r="P133" s="155"/>
      <c r="Q133" s="155"/>
      <c r="R133" s="84">
        <v>1</v>
      </c>
      <c r="S133" s="788"/>
      <c r="T133" s="790">
        <v>1</v>
      </c>
      <c r="U133" s="96">
        <v>1</v>
      </c>
      <c r="V133" s="95"/>
      <c r="X133" s="239" t="s">
        <v>173</v>
      </c>
      <c r="Y133" s="98" t="s">
        <v>2420</v>
      </c>
      <c r="Z133" s="102" t="s">
        <v>29</v>
      </c>
      <c r="AA133" s="102">
        <f>0.5*(AI133+AJ133+AK133)+AL133+AN133+2*(AO133+AP133)</f>
        <v>0</v>
      </c>
      <c r="AB133" s="102">
        <f>AI133*0.5+AJ133*0.5+AK133*0.5+AL133+AM133+AN133+2*(AO133+AP133+AQ133)</f>
        <v>0</v>
      </c>
      <c r="AC133" s="99"/>
      <c r="AD133" s="22" t="s">
        <v>68</v>
      </c>
      <c r="AE133" s="99"/>
      <c r="AF133" s="99"/>
      <c r="AG133" s="99"/>
      <c r="AH133" s="131" t="s">
        <v>1925</v>
      </c>
      <c r="AI133" s="99"/>
      <c r="AJ133" s="99"/>
      <c r="AK133" s="99"/>
      <c r="AL133" s="99"/>
      <c r="AM133" s="99"/>
      <c r="AN133" s="99"/>
      <c r="AO133" s="99"/>
      <c r="AP133" s="99"/>
      <c r="AQ133" s="99"/>
      <c r="AR133" s="96">
        <v>1</v>
      </c>
      <c r="AS133" s="95"/>
      <c r="AU133" s="239" t="s">
        <v>173</v>
      </c>
      <c r="AV133" s="130" t="s">
        <v>905</v>
      </c>
      <c r="AW133" s="102" t="s">
        <v>29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99"/>
      <c r="BA133" s="22" t="s">
        <v>68</v>
      </c>
      <c r="BB133" s="99"/>
      <c r="BC133" s="99"/>
      <c r="BD133" s="99"/>
      <c r="BE133" s="131" t="s">
        <v>193</v>
      </c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76">
        <v>1</v>
      </c>
      <c r="BP133" s="77"/>
      <c r="BR133" s="269" t="s">
        <v>206</v>
      </c>
      <c r="BS133" s="130" t="s">
        <v>2421</v>
      </c>
      <c r="BT133" s="68" t="s">
        <v>29</v>
      </c>
      <c r="BU133" s="69">
        <f t="shared" si="62"/>
        <v>0</v>
      </c>
      <c r="BV133" s="69">
        <f t="shared" si="63"/>
        <v>0</v>
      </c>
      <c r="BW133" s="74"/>
      <c r="BX133" s="225" t="s">
        <v>68</v>
      </c>
      <c r="BY133" s="103"/>
      <c r="BZ133" s="74"/>
      <c r="CA133" s="74"/>
      <c r="CB133" s="140" t="s">
        <v>920</v>
      </c>
      <c r="CC133" s="390"/>
      <c r="CD133" s="144"/>
      <c r="CE133" s="409"/>
      <c r="CF133" s="409"/>
      <c r="CG133" s="409"/>
      <c r="CH133" s="409"/>
      <c r="CI133" s="144"/>
      <c r="CJ133" s="390"/>
      <c r="CK133" s="390"/>
      <c r="CL133" s="228">
        <v>1</v>
      </c>
      <c r="CM133" s="74"/>
    </row>
    <row r="134" spans="1:114" s="108" customFormat="1" ht="224.4" customHeight="1" outlineLevel="1" thickBot="1" x14ac:dyDescent="0.3">
      <c r="A134" s="1217" t="s">
        <v>318</v>
      </c>
      <c r="B134" s="187" t="s">
        <v>1887</v>
      </c>
      <c r="C134" s="102" t="s">
        <v>29</v>
      </c>
      <c r="D134" s="69">
        <f t="shared" ref="D134:D135" si="72">0.5*(L134+M134+N134)+O134+Q134+2*(R134+S134)</f>
        <v>2</v>
      </c>
      <c r="E134" s="69">
        <f t="shared" ref="E134:E135" si="73">L134*0.5+M134*0.5+N134*0.5+O134+P134+Q134+2*(R134+S134+T134)</f>
        <v>2</v>
      </c>
      <c r="F134" s="116"/>
      <c r="G134" s="22" t="s">
        <v>63</v>
      </c>
      <c r="H134" s="383"/>
      <c r="I134" s="145"/>
      <c r="J134" s="23"/>
      <c r="K134" s="173" t="s">
        <v>922</v>
      </c>
      <c r="L134" s="302"/>
      <c r="M134" s="302"/>
      <c r="N134" s="302"/>
      <c r="O134" s="144"/>
      <c r="P134" s="302"/>
      <c r="Q134" s="302"/>
      <c r="R134" s="84">
        <v>1</v>
      </c>
      <c r="S134" s="781"/>
      <c r="T134" s="302"/>
      <c r="U134" s="96">
        <v>1</v>
      </c>
      <c r="V134" s="95"/>
      <c r="X134" s="239" t="s">
        <v>173</v>
      </c>
      <c r="Y134" s="177" t="s">
        <v>2422</v>
      </c>
      <c r="Z134" s="102" t="s">
        <v>29</v>
      </c>
      <c r="AA134" s="102">
        <f t="shared" si="68"/>
        <v>0</v>
      </c>
      <c r="AB134" s="102">
        <f t="shared" si="69"/>
        <v>0</v>
      </c>
      <c r="AC134" s="171"/>
      <c r="AD134" s="22" t="s">
        <v>63</v>
      </c>
      <c r="AE134" s="172"/>
      <c r="AF134" s="74"/>
      <c r="AG134" s="27"/>
      <c r="AH134" s="23" t="s">
        <v>856</v>
      </c>
      <c r="AI134" s="103"/>
      <c r="AJ134" s="103"/>
      <c r="AK134" s="103"/>
      <c r="AL134" s="103"/>
      <c r="AM134" s="103"/>
      <c r="AN134" s="103"/>
      <c r="AO134" s="103"/>
      <c r="AP134" s="103"/>
      <c r="AQ134" s="22"/>
      <c r="AR134" s="96">
        <v>1</v>
      </c>
      <c r="AS134" s="95"/>
      <c r="AU134" s="239" t="s">
        <v>173</v>
      </c>
      <c r="AV134" s="404" t="s">
        <v>912</v>
      </c>
      <c r="AW134" s="102" t="s">
        <v>29</v>
      </c>
      <c r="AX134" s="102">
        <f t="shared" si="60"/>
        <v>7</v>
      </c>
      <c r="AY134" s="102">
        <f t="shared" si="61"/>
        <v>7</v>
      </c>
      <c r="AZ134" s="278"/>
      <c r="BA134" s="225" t="s">
        <v>68</v>
      </c>
      <c r="BB134" s="279" t="s">
        <v>1996</v>
      </c>
      <c r="BC134" s="72" t="s">
        <v>42</v>
      </c>
      <c r="BD134" s="278"/>
      <c r="BE134" s="131" t="s">
        <v>914</v>
      </c>
      <c r="BF134" s="403"/>
      <c r="BG134" s="169"/>
      <c r="BH134" s="403"/>
      <c r="BI134" s="252">
        <v>3</v>
      </c>
      <c r="BJ134" s="403"/>
      <c r="BK134" s="403"/>
      <c r="BL134" s="252">
        <v>2</v>
      </c>
      <c r="BM134" s="403"/>
      <c r="BN134" s="403"/>
      <c r="BO134" s="76">
        <v>1</v>
      </c>
      <c r="BP134" s="77"/>
      <c r="BR134" s="269" t="s">
        <v>206</v>
      </c>
      <c r="BS134" s="80" t="s">
        <v>1997</v>
      </c>
      <c r="BT134" s="102" t="s">
        <v>29</v>
      </c>
      <c r="BU134" s="69">
        <f t="shared" ref="BU134" si="74">0.5*(CC134+CD134+CE134)+CF134+CH134+2*(CI134+CJ134)</f>
        <v>0</v>
      </c>
      <c r="BV134" s="69">
        <f t="shared" ref="BV134" si="75">CC134*0.5+CD134*0.5+CE134*0.5+CF134+CG134+CH134+2*(CI134+CJ134+CK134)</f>
        <v>0</v>
      </c>
      <c r="BW134" s="103"/>
      <c r="BX134" s="22" t="s">
        <v>68</v>
      </c>
      <c r="BY134" s="103"/>
      <c r="BZ134" s="103"/>
      <c r="CA134" s="73"/>
      <c r="CB134" s="22" t="s">
        <v>932</v>
      </c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76">
        <v>1</v>
      </c>
      <c r="CM134" s="107"/>
    </row>
    <row r="135" spans="1:114" s="108" customFormat="1" ht="259.5" customHeight="1" outlineLevel="1" thickBot="1" x14ac:dyDescent="0.3">
      <c r="A135" s="364" t="s">
        <v>318</v>
      </c>
      <c r="B135" s="80" t="s">
        <v>2180</v>
      </c>
      <c r="C135" s="68" t="s">
        <v>36</v>
      </c>
      <c r="D135" s="69">
        <f t="shared" si="72"/>
        <v>8</v>
      </c>
      <c r="E135" s="69">
        <f t="shared" si="73"/>
        <v>8</v>
      </c>
      <c r="F135" s="82"/>
      <c r="G135" s="22" t="s">
        <v>63</v>
      </c>
      <c r="H135" s="74"/>
      <c r="I135" s="72" t="s">
        <v>42</v>
      </c>
      <c r="J135" s="173"/>
      <c r="K135" s="23" t="s">
        <v>2181</v>
      </c>
      <c r="L135" s="83"/>
      <c r="M135" s="301"/>
      <c r="N135" s="83"/>
      <c r="O135" s="301"/>
      <c r="P135" s="83"/>
      <c r="Q135" s="83"/>
      <c r="R135" s="789">
        <v>4</v>
      </c>
      <c r="S135" s="83"/>
      <c r="T135" s="302"/>
      <c r="U135" s="495">
        <v>1</v>
      </c>
      <c r="V135" s="190"/>
      <c r="X135" s="239" t="s">
        <v>173</v>
      </c>
      <c r="Y135" s="587" t="s">
        <v>2423</v>
      </c>
      <c r="Z135" s="81" t="s">
        <v>29</v>
      </c>
      <c r="AA135" s="102">
        <f t="shared" si="68"/>
        <v>0</v>
      </c>
      <c r="AB135" s="102">
        <f t="shared" si="69"/>
        <v>0</v>
      </c>
      <c r="AC135" s="793"/>
      <c r="AD135" s="212" t="s">
        <v>68</v>
      </c>
      <c r="AE135" s="638"/>
      <c r="AF135" s="74"/>
      <c r="AG135" s="24"/>
      <c r="AH135" s="23" t="s">
        <v>856</v>
      </c>
      <c r="AI135" s="617"/>
      <c r="AJ135" s="617"/>
      <c r="AK135" s="617"/>
      <c r="AL135" s="617"/>
      <c r="AM135" s="617"/>
      <c r="AN135" s="617"/>
      <c r="AO135" s="617"/>
      <c r="AP135" s="617"/>
      <c r="AQ135" s="212"/>
      <c r="AR135" s="96">
        <v>1</v>
      </c>
      <c r="AS135" s="95"/>
      <c r="AU135" s="239" t="s">
        <v>173</v>
      </c>
      <c r="AV135" s="779" t="s">
        <v>918</v>
      </c>
      <c r="AW135" s="102" t="s">
        <v>29</v>
      </c>
      <c r="AX135" s="102">
        <f>0.5*(BF135+BG135+BH135)+BI135+BK135+2*(BL135+BM135)</f>
        <v>0</v>
      </c>
      <c r="AY135" s="102">
        <f>BF135*0.5+BG135*0.5+BH135*0.5+BI135+BJ135+BK135+2*(BL135+BM135+BN135)</f>
        <v>0</v>
      </c>
      <c r="AZ135" s="131"/>
      <c r="BA135" s="22" t="s">
        <v>45</v>
      </c>
      <c r="BB135" s="131"/>
      <c r="BC135" s="131"/>
      <c r="BD135" s="131"/>
      <c r="BE135" s="23" t="s">
        <v>57</v>
      </c>
      <c r="BF135" s="314"/>
      <c r="BG135" s="314"/>
      <c r="BH135" s="314"/>
      <c r="BI135" s="314"/>
      <c r="BJ135" s="314"/>
      <c r="BK135" s="314"/>
      <c r="BL135" s="314"/>
      <c r="BM135" s="314"/>
      <c r="BN135" s="314"/>
      <c r="BO135" s="133">
        <v>1</v>
      </c>
      <c r="BP135" s="131"/>
      <c r="BR135" s="269" t="s">
        <v>206</v>
      </c>
      <c r="BS135" s="116" t="s">
        <v>934</v>
      </c>
      <c r="BT135" s="381" t="s">
        <v>29</v>
      </c>
      <c r="BU135" s="69">
        <f>0.5*(CC135+CD135+CE135)+CF135+CH135+2*(CI135+CJ135)</f>
        <v>0</v>
      </c>
      <c r="BV135" s="69">
        <f>CC135*0.5+CD135*0.5+CE135*0.5+CF135+CG135+CH135+2*(CI135+CJ135+CK135)</f>
        <v>0</v>
      </c>
      <c r="BW135" s="103"/>
      <c r="BX135" s="22" t="s">
        <v>68</v>
      </c>
      <c r="BY135" s="103"/>
      <c r="BZ135" s="103"/>
      <c r="CA135" s="73"/>
      <c r="CB135" s="22" t="s">
        <v>932</v>
      </c>
      <c r="CC135" s="155"/>
      <c r="CD135" s="155"/>
      <c r="CE135" s="155"/>
      <c r="CF135" s="155"/>
      <c r="CG135" s="155"/>
      <c r="CH135" s="155"/>
      <c r="CI135" s="155"/>
      <c r="CJ135" s="155"/>
      <c r="CK135" s="155"/>
      <c r="CL135" s="76">
        <v>1</v>
      </c>
      <c r="CM135" s="107"/>
    </row>
    <row r="136" spans="1:114" s="108" customFormat="1" ht="267.75" customHeight="1" outlineLevel="1" x14ac:dyDescent="0.25">
      <c r="X136" s="239" t="s">
        <v>173</v>
      </c>
      <c r="Y136" s="177" t="s">
        <v>2424</v>
      </c>
      <c r="Z136" s="102" t="s">
        <v>29</v>
      </c>
      <c r="AA136" s="102">
        <f t="shared" si="68"/>
        <v>0</v>
      </c>
      <c r="AB136" s="102">
        <f t="shared" si="69"/>
        <v>0</v>
      </c>
      <c r="AC136" s="225"/>
      <c r="AD136" s="225" t="s">
        <v>68</v>
      </c>
      <c r="AE136" s="225"/>
      <c r="AF136" s="225"/>
      <c r="AG136" s="131"/>
      <c r="AH136" s="23" t="s">
        <v>856</v>
      </c>
      <c r="AI136" s="225"/>
      <c r="AJ136" s="225"/>
      <c r="AK136" s="225"/>
      <c r="AL136" s="225"/>
      <c r="AM136" s="225"/>
      <c r="AN136" s="225"/>
      <c r="AO136" s="225"/>
      <c r="AP136" s="225"/>
      <c r="AQ136" s="225"/>
      <c r="AR136" s="96">
        <v>1</v>
      </c>
      <c r="AS136" s="95"/>
      <c r="AU136" s="415" t="s">
        <v>380</v>
      </c>
      <c r="AV136" s="117" t="s">
        <v>924</v>
      </c>
      <c r="AW136" s="102" t="s">
        <v>29</v>
      </c>
      <c r="AX136" s="102">
        <f t="shared" si="60"/>
        <v>0</v>
      </c>
      <c r="AY136" s="102">
        <f t="shared" si="61"/>
        <v>0</v>
      </c>
      <c r="AZ136" s="448"/>
      <c r="BA136" s="440" t="s">
        <v>45</v>
      </c>
      <c r="BB136" s="448"/>
      <c r="BC136" s="74"/>
      <c r="BD136" s="448"/>
      <c r="BE136" s="173" t="s">
        <v>91</v>
      </c>
      <c r="BF136" s="449"/>
      <c r="BG136" s="449"/>
      <c r="BH136" s="449"/>
      <c r="BI136" s="449"/>
      <c r="BJ136" s="449"/>
      <c r="BK136" s="449"/>
      <c r="BL136" s="449"/>
      <c r="BM136" s="449"/>
      <c r="BN136" s="445"/>
      <c r="BO136" s="76">
        <v>1</v>
      </c>
      <c r="BP136" s="77"/>
      <c r="BR136" s="269" t="s">
        <v>206</v>
      </c>
      <c r="BS136" s="116" t="s">
        <v>2076</v>
      </c>
      <c r="BT136" s="102" t="s">
        <v>29</v>
      </c>
      <c r="BU136" s="69">
        <f>0.5*(CC136+CD136+CE136)+CF136+CH136+2*(CI136+CJ136)</f>
        <v>0</v>
      </c>
      <c r="BV136" s="69">
        <f>CC136*0.5+CD136*0.5+CE136*0.5+CF136+CG136+CH136+2*(CI136+CJ136+CK136)</f>
        <v>0</v>
      </c>
      <c r="BW136" s="82"/>
      <c r="BX136" s="22" t="s">
        <v>68</v>
      </c>
      <c r="BY136" s="799"/>
      <c r="BZ136" s="72" t="s">
        <v>42</v>
      </c>
      <c r="CA136" s="23"/>
      <c r="CB136" s="23" t="s">
        <v>2425</v>
      </c>
      <c r="CC136" s="155"/>
      <c r="CD136" s="155"/>
      <c r="CE136" s="155"/>
      <c r="CF136" s="155"/>
      <c r="CG136" s="155"/>
      <c r="CH136" s="155"/>
      <c r="CI136" s="155"/>
      <c r="CJ136" s="155"/>
      <c r="CK136" s="155"/>
      <c r="CL136" s="76">
        <v>1</v>
      </c>
      <c r="CM136" s="28"/>
      <c r="CN136" s="36"/>
    </row>
    <row r="137" spans="1:114" s="108" customFormat="1" ht="291" customHeight="1" outlineLevel="1" x14ac:dyDescent="0.4">
      <c r="X137" s="74"/>
      <c r="Y137" s="80" t="s">
        <v>1703</v>
      </c>
      <c r="Z137" s="102" t="s">
        <v>29</v>
      </c>
      <c r="AA137" s="69">
        <f>0.5*(AI137+AJ137+AK137)+AL137+AN137+2*(AO137+AP137)</f>
        <v>1</v>
      </c>
      <c r="AB137" s="69">
        <f>AI137*0.5+AJ137*0.5+AK137*0.5+AL137+AM137+AN137+2*(AO137+AP137+AQ137)</f>
        <v>1</v>
      </c>
      <c r="AC137" s="116"/>
      <c r="AD137" s="22" t="s">
        <v>233</v>
      </c>
      <c r="AE137" s="173" t="s">
        <v>234</v>
      </c>
      <c r="AF137" s="286"/>
      <c r="AG137" s="287"/>
      <c r="AH137" s="140" t="s">
        <v>3</v>
      </c>
      <c r="AI137" s="84">
        <v>2</v>
      </c>
      <c r="AJ137" s="155"/>
      <c r="AK137" s="155"/>
      <c r="AL137" s="155"/>
      <c r="AM137" s="155"/>
      <c r="AN137" s="155"/>
      <c r="AO137" s="155"/>
      <c r="AP137" s="155"/>
      <c r="AQ137" s="155"/>
      <c r="AR137" s="96">
        <v>1</v>
      </c>
      <c r="AS137" s="95"/>
      <c r="AU137" s="415" t="s">
        <v>380</v>
      </c>
      <c r="AV137" s="138" t="s">
        <v>927</v>
      </c>
      <c r="AW137" s="102" t="s">
        <v>29</v>
      </c>
      <c r="AX137" s="102">
        <f t="shared" si="60"/>
        <v>0</v>
      </c>
      <c r="AY137" s="102">
        <f t="shared" si="61"/>
        <v>0</v>
      </c>
      <c r="AZ137" s="99"/>
      <c r="BA137" s="440" t="s">
        <v>45</v>
      </c>
      <c r="BB137" s="99"/>
      <c r="BC137" s="99"/>
      <c r="BD137" s="99"/>
      <c r="BE137" s="131" t="s">
        <v>193</v>
      </c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76">
        <v>1</v>
      </c>
      <c r="BP137" s="77"/>
      <c r="BR137" s="269" t="s">
        <v>206</v>
      </c>
      <c r="BS137" s="117" t="s">
        <v>938</v>
      </c>
      <c r="BT137" s="102" t="s">
        <v>29</v>
      </c>
      <c r="BU137" s="69">
        <f>0.5*(CC137+CD137+CE137)+CF137+CH137+2*(CI137+CJ137)</f>
        <v>0</v>
      </c>
      <c r="BV137" s="69">
        <f>CC137*0.5+CD137*0.5+CE137*0.5+CF137+CG137+CH137+2*(CI137+CJ137+CK137)</f>
        <v>0</v>
      </c>
      <c r="BW137" s="82"/>
      <c r="BX137" s="22" t="s">
        <v>68</v>
      </c>
      <c r="BY137" s="74"/>
      <c r="BZ137" s="72" t="s">
        <v>42</v>
      </c>
      <c r="CA137" s="173"/>
      <c r="CB137" s="173" t="s">
        <v>57</v>
      </c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76">
        <v>1</v>
      </c>
      <c r="CM137" s="347"/>
      <c r="CN137" s="36"/>
    </row>
    <row r="138" spans="1:114" s="108" customFormat="1" ht="213" customHeight="1" outlineLevel="1" thickBot="1" x14ac:dyDescent="0.3">
      <c r="X138" s="1217" t="s">
        <v>318</v>
      </c>
      <c r="Y138" s="116" t="s">
        <v>2426</v>
      </c>
      <c r="Z138" s="68" t="s">
        <v>29</v>
      </c>
      <c r="AA138" s="69">
        <f>0.5*(AI138+AJ138+AK138)+AL138+AN138+2*(AO138+AP138)</f>
        <v>0</v>
      </c>
      <c r="AB138" s="69">
        <f>AI138*0.5+AJ138*0.5+AK138*0.5+AL138+AM138+AN138+2*(AO138+AP138+AQ138)</f>
        <v>0</v>
      </c>
      <c r="AC138" s="1749" t="s">
        <v>2427</v>
      </c>
      <c r="AD138" s="1845"/>
      <c r="AE138" s="1845"/>
      <c r="AF138" s="1845"/>
      <c r="AG138" s="1845"/>
      <c r="AH138" s="1846"/>
      <c r="AI138" s="155"/>
      <c r="AJ138" s="155"/>
      <c r="AK138" s="155"/>
      <c r="AL138" s="155"/>
      <c r="AM138" s="155"/>
      <c r="AN138" s="155"/>
      <c r="AO138" s="155"/>
      <c r="AP138" s="155"/>
      <c r="AQ138" s="155"/>
      <c r="AR138" s="96">
        <v>1</v>
      </c>
      <c r="AS138" s="95"/>
      <c r="AU138" s="415" t="s">
        <v>380</v>
      </c>
      <c r="AV138" s="794" t="s">
        <v>930</v>
      </c>
      <c r="AW138" s="479" t="s">
        <v>29</v>
      </c>
      <c r="AX138" s="479">
        <f t="shared" si="60"/>
        <v>0</v>
      </c>
      <c r="AY138" s="479">
        <f t="shared" si="61"/>
        <v>0</v>
      </c>
      <c r="AZ138" s="795"/>
      <c r="BA138" s="796" t="s">
        <v>45</v>
      </c>
      <c r="BB138" s="795"/>
      <c r="BC138" s="74"/>
      <c r="BD138" s="795"/>
      <c r="BE138" s="173" t="s">
        <v>91</v>
      </c>
      <c r="BF138" s="797"/>
      <c r="BG138" s="797"/>
      <c r="BH138" s="797"/>
      <c r="BI138" s="797"/>
      <c r="BJ138" s="797"/>
      <c r="BK138" s="797"/>
      <c r="BL138" s="797"/>
      <c r="BM138" s="797"/>
      <c r="BN138" s="798"/>
      <c r="BO138" s="76">
        <v>1</v>
      </c>
      <c r="BP138" s="77"/>
      <c r="BR138" s="662" t="s">
        <v>674</v>
      </c>
      <c r="BS138" s="117" t="s">
        <v>794</v>
      </c>
      <c r="BT138" s="102" t="s">
        <v>29</v>
      </c>
      <c r="BU138" s="69">
        <f>0.5*(CC138+CD138+CE138)+CF138+CH138+2*(CI138+CJ138)</f>
        <v>0</v>
      </c>
      <c r="BV138" s="69">
        <f>CC138*0.5+CD138*0.5+CE138*0.5+CF138+CG138+CH138+2*(CI138+CJ138+CK138)</f>
        <v>0</v>
      </c>
      <c r="BW138" s="82"/>
      <c r="BX138" s="22" t="s">
        <v>45</v>
      </c>
      <c r="BY138" s="747"/>
      <c r="BZ138" s="72" t="s">
        <v>42</v>
      </c>
      <c r="CA138" s="23"/>
      <c r="CB138" s="23" t="s">
        <v>795</v>
      </c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76">
        <v>1</v>
      </c>
      <c r="CM138" s="107"/>
    </row>
    <row r="139" spans="1:114" s="108" customFormat="1" ht="185.4" customHeight="1" outlineLevel="1" thickTop="1" thickBot="1" x14ac:dyDescent="0.35">
      <c r="X139" s="97" t="s">
        <v>52</v>
      </c>
      <c r="Y139" s="496" t="s">
        <v>1934</v>
      </c>
      <c r="Z139" s="68" t="s">
        <v>36</v>
      </c>
      <c r="AA139" s="69">
        <f>0.5*(AI139+AJ139+AK139)+AL139+AN139+2*(AO139+AP139)</f>
        <v>15</v>
      </c>
      <c r="AB139" s="69">
        <f>AI139*0.5+AJ139*0.5+AK139*0.5+AL139+AM139+AN139+2*(AO139+AP139+AQ139)</f>
        <v>15</v>
      </c>
      <c r="AC139" s="702"/>
      <c r="AD139" s="339" t="s">
        <v>68</v>
      </c>
      <c r="AE139" s="398"/>
      <c r="AF139" s="72" t="s">
        <v>42</v>
      </c>
      <c r="AG139" s="702"/>
      <c r="AH139" s="22" t="s">
        <v>91</v>
      </c>
      <c r="AI139" s="702"/>
      <c r="AJ139" s="702"/>
      <c r="AK139" s="702"/>
      <c r="AL139" s="1042"/>
      <c r="AM139" s="702"/>
      <c r="AN139" s="1043">
        <v>15</v>
      </c>
      <c r="AO139" s="702"/>
      <c r="AP139" s="702"/>
      <c r="AQ139" s="702"/>
      <c r="AR139" s="96">
        <v>2</v>
      </c>
      <c r="AS139" s="95"/>
      <c r="AU139" s="415" t="s">
        <v>380</v>
      </c>
      <c r="AV139" s="138" t="s">
        <v>933</v>
      </c>
      <c r="AW139" s="102" t="s">
        <v>29</v>
      </c>
      <c r="AX139" s="102">
        <f>0.5*(BF139+BG139+BH139)+BI139+BK139+2*(BL139+BM139)</f>
        <v>1</v>
      </c>
      <c r="AY139" s="102">
        <f>BF139*0.5+BG139*0.5+BH139*0.5+BI139+BJ139+BK139+2*(BL139+BM139+BN139)</f>
        <v>3</v>
      </c>
      <c r="AZ139" s="171"/>
      <c r="BA139" s="22" t="s">
        <v>45</v>
      </c>
      <c r="BB139" s="172"/>
      <c r="BC139" s="72" t="s">
        <v>42</v>
      </c>
      <c r="BD139" s="82"/>
      <c r="BE139" s="23" t="s">
        <v>588</v>
      </c>
      <c r="BF139" s="169"/>
      <c r="BG139" s="169"/>
      <c r="BH139" s="155"/>
      <c r="BI139" s="84">
        <v>1</v>
      </c>
      <c r="BJ139" s="155"/>
      <c r="BK139" s="155"/>
      <c r="BL139" s="155"/>
      <c r="BM139" s="360"/>
      <c r="BN139" s="86">
        <v>1</v>
      </c>
      <c r="BO139" s="326">
        <v>1</v>
      </c>
      <c r="BP139" s="77"/>
      <c r="BQ139" s="36"/>
    </row>
    <row r="140" spans="1:114" s="108" customFormat="1" ht="240.6" customHeight="1" outlineLevel="1" thickTop="1" x14ac:dyDescent="0.25"/>
    <row r="141" spans="1:114" s="108" customFormat="1" ht="232.95" customHeight="1" outlineLevel="1" x14ac:dyDescent="0.25"/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4.1" customHeight="1" outlineLevel="1" x14ac:dyDescent="0.25"/>
    <row r="146" spans="1:114" s="108" customFormat="1" ht="13.8" outlineLevel="1" x14ac:dyDescent="0.25"/>
    <row r="147" spans="1:114" s="108" customFormat="1" ht="13.8" outlineLevel="1" x14ac:dyDescent="0.25"/>
    <row r="148" spans="1:114" s="108" customFormat="1" ht="13.8" outlineLevel="1" x14ac:dyDescent="0.25"/>
    <row r="149" spans="1:114" s="108" customFormat="1" ht="13.8" outlineLevel="1" x14ac:dyDescent="0.25"/>
    <row r="150" spans="1:114" s="108" customFormat="1" ht="13.8" outlineLevel="1" x14ac:dyDescent="0.25"/>
    <row r="151" spans="1:114" s="108" customFormat="1" ht="13.8" outlineLevel="1" x14ac:dyDescent="0.25"/>
    <row r="152" spans="1:114" s="108" customFormat="1" ht="13.8" outlineLevel="1" x14ac:dyDescent="0.25"/>
    <row r="153" spans="1:114" s="108" customFormat="1" ht="13.8" outlineLevel="1" x14ac:dyDescent="0.25"/>
    <row r="154" spans="1:114" s="108" customFormat="1" ht="13.8" outlineLevel="1" x14ac:dyDescent="0.25"/>
    <row r="155" spans="1:114" s="108" customFormat="1" ht="13.8" outlineLevel="1" x14ac:dyDescent="0.25"/>
    <row r="156" spans="1:114" s="108" customFormat="1" ht="13.8" outlineLevel="1" x14ac:dyDescent="0.25"/>
    <row r="157" spans="1:114" ht="17.399999999999999" x14ac:dyDescent="0.3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  <c r="DG157" s="32"/>
      <c r="DH157" s="32"/>
      <c r="DI157" s="32"/>
      <c r="DJ157" s="32"/>
    </row>
    <row r="158" spans="1:114" s="36" customFormat="1" ht="24.6" x14ac:dyDescent="0.25">
      <c r="A158" s="38" t="s">
        <v>145</v>
      </c>
      <c r="B158" s="39" t="s">
        <v>557</v>
      </c>
      <c r="C158" s="535" t="s">
        <v>29</v>
      </c>
      <c r="D158" s="41">
        <f>0.5*(L158+M158+N158)+O158+Q158+2*(R158+S158)</f>
        <v>0</v>
      </c>
      <c r="E158" s="536">
        <f>L158*0.5+M158*0.5+N158*0.5+O158+P158+Q158+2*(R158+S158+T158)</f>
        <v>0</v>
      </c>
      <c r="F158" s="43"/>
      <c r="G158" s="43"/>
      <c r="H158" s="43"/>
      <c r="I158" s="43"/>
      <c r="J158" s="43"/>
      <c r="K158" s="43"/>
      <c r="L158" s="44"/>
      <c r="M158" s="44"/>
      <c r="N158" s="44"/>
      <c r="O158" s="44"/>
      <c r="P158" s="44"/>
      <c r="Q158" s="44"/>
      <c r="R158" s="44"/>
      <c r="S158" s="44"/>
      <c r="T158" s="44"/>
      <c r="U158" s="45"/>
      <c r="V158" s="46">
        <f>SUM(U161:U177)</f>
        <v>5</v>
      </c>
      <c r="W158" s="32"/>
      <c r="X158" s="38"/>
      <c r="Y158" s="39"/>
      <c r="Z158" s="535" t="s">
        <v>29</v>
      </c>
      <c r="AA158" s="41">
        <f ca="1">0.5*(AI158+AJ158+AK158)+AL158+AN158+2*(AO158+AP158)</f>
        <v>8</v>
      </c>
      <c r="AB158" s="536">
        <f ca="1">AI158*0.5+AJ158*0.5+AK158*0.5+AL158+AM158+AN158+2*(AO158+AP158+AQ158)</f>
        <v>8</v>
      </c>
      <c r="AC158" s="43"/>
      <c r="AD158" s="43"/>
      <c r="AE158" s="43"/>
      <c r="AF158" s="43"/>
      <c r="AG158" s="43"/>
      <c r="AH158" s="43"/>
      <c r="AI158" s="44">
        <f ca="1">SUMIFS(AI138:AI246,Z138:Z246,Z158)</f>
        <v>0</v>
      </c>
      <c r="AJ158" s="44">
        <f ca="1">SUMIFS(AJ138:AJ246,Z138:Z246,Z158)</f>
        <v>0</v>
      </c>
      <c r="AK158" s="44">
        <f ca="1">SUMIFS(AK138:AK246,Z138:Z246,Z158)</f>
        <v>0</v>
      </c>
      <c r="AL158" s="44">
        <f ca="1">SUMIFS(AL138:AL246,Z138:Z246,Z158)</f>
        <v>6</v>
      </c>
      <c r="AM158" s="44">
        <f ca="1">SUMIFS(AM138:AM246,Z138:Z246,Z158)</f>
        <v>0</v>
      </c>
      <c r="AN158" s="44">
        <f ca="1">SUMIFS(AN138:AN246,Z138:Z246,Z158)</f>
        <v>0</v>
      </c>
      <c r="AO158" s="44">
        <f ca="1">SUMIFS(AO138:AO246,Z138:Z246,Z158)</f>
        <v>1</v>
      </c>
      <c r="AP158" s="44">
        <f ca="1">SUMIFS(AP138:AP246,Z138:Z246,Z158)</f>
        <v>0</v>
      </c>
      <c r="AQ158" s="44">
        <f ca="1">SUMIFS(AQ138:AQ246,Z138:Z246,Z158)</f>
        <v>0</v>
      </c>
      <c r="AR158" s="45"/>
      <c r="AS158" s="46">
        <f>SUM(AR138:AR258)</f>
        <v>19</v>
      </c>
      <c r="AT158" s="108"/>
      <c r="AU158" s="55" t="s">
        <v>145</v>
      </c>
      <c r="AV158" s="39"/>
      <c r="AW158" s="535" t="s">
        <v>29</v>
      </c>
      <c r="AX158" s="41">
        <f>0.5*(BF158+BG158+BH158)+BI158+BK158+2*(BL158+BM158)</f>
        <v>11</v>
      </c>
      <c r="AY158" s="536">
        <f>BF158*0.5+BG158*0.5+BH158*0.5+BI158+BJ158+BK158+2*(BL158+BM158+BN158)</f>
        <v>16</v>
      </c>
      <c r="AZ158" s="43"/>
      <c r="BA158" s="43"/>
      <c r="BB158" s="43"/>
      <c r="BC158" s="43"/>
      <c r="BD158" s="43"/>
      <c r="BE158" s="43"/>
      <c r="BF158" s="44">
        <f>SUMIFS(BF160:BF164,AW160:AW164,AW158)</f>
        <v>0</v>
      </c>
      <c r="BG158" s="44">
        <f>SUMIFS(BG160:BG164,AW160:AW164,AW158)</f>
        <v>0</v>
      </c>
      <c r="BH158" s="44">
        <f>SUMIFS(BH160:BH164,AW160:AW164,AW158)</f>
        <v>0</v>
      </c>
      <c r="BI158" s="44">
        <f>SUMIFS(BI160:BI164,AW160:AW164,AW158)</f>
        <v>1</v>
      </c>
      <c r="BJ158" s="44">
        <f>SUMIFS(BJ160:BJ164,AW160:AW164,AW158)</f>
        <v>1</v>
      </c>
      <c r="BK158" s="44">
        <f>SUMIFS(BK160:BK164,AW160:AW164,AW158)</f>
        <v>0</v>
      </c>
      <c r="BL158" s="44">
        <f>SUMIFS(BL160:BL164,AW160:AW164,AW158)</f>
        <v>5</v>
      </c>
      <c r="BM158" s="44">
        <f>SUMIFS(BM160:BM164,AW160:AW164,AW158)</f>
        <v>0</v>
      </c>
      <c r="BN158" s="44">
        <f>SUMIFS(BN160:BN164,AW160:AW164,AW158)</f>
        <v>2</v>
      </c>
      <c r="BO158" s="45"/>
      <c r="BP158" s="46">
        <f>SUM(BO160:BO164)</f>
        <v>5</v>
      </c>
      <c r="BQ158" s="29"/>
      <c r="BR158" s="800" t="s">
        <v>145</v>
      </c>
      <c r="BS158" s="39" t="s">
        <v>28</v>
      </c>
      <c r="BT158" s="372" t="s">
        <v>29</v>
      </c>
      <c r="BU158" s="373">
        <f>0.5*(CC158+CD158+CE158)+CF158+CH158+2*(CI158+CJ158)</f>
        <v>0</v>
      </c>
      <c r="BV158" s="374">
        <f>CC158*0.5+CD158*0.5+CE158*0.5+CF158+CG158+CH158+2*(CI158+CJ158+CK158)</f>
        <v>0</v>
      </c>
      <c r="BW158" s="43"/>
      <c r="BX158" s="43"/>
      <c r="BY158" s="43"/>
      <c r="BZ158" s="43"/>
      <c r="CA158" s="43"/>
      <c r="CB158" s="43"/>
      <c r="CC158" s="375">
        <f>SUMIFS(CC16:CC16,BT16:BT16,BT158)</f>
        <v>0</v>
      </c>
      <c r="CD158" s="375">
        <f>SUMIFS(CD16:CD16,BT16:BT16,BT158)</f>
        <v>0</v>
      </c>
      <c r="CE158" s="375">
        <f>SUMIFS(CE16:CE16,BT16:BT16,BT158)</f>
        <v>0</v>
      </c>
      <c r="CF158" s="375">
        <f>SUMIFS(CF16:CF16,BT16:BT16,BT158)</f>
        <v>0</v>
      </c>
      <c r="CG158" s="375">
        <f>SUMIFS(CG16:CG16,BU16:BU16,BU158)</f>
        <v>0</v>
      </c>
      <c r="CH158" s="375">
        <f>SUMIFS(CH16:CH16,BT16:BT16,BT158)</f>
        <v>0</v>
      </c>
      <c r="CI158" s="375">
        <f>SUMIFS(CI16:CI16,BT16:BT16,BT158)</f>
        <v>0</v>
      </c>
      <c r="CJ158" s="375">
        <f>SUMIFS(CJ16:CJ16,BT16:BT16,BT158)</f>
        <v>0</v>
      </c>
      <c r="CK158" s="375">
        <f>SUMIFS(CK16:CK16,BU16:BU16,BU158)</f>
        <v>0</v>
      </c>
      <c r="CL158" s="45"/>
      <c r="CM158" s="46">
        <f>SUM(CL163:CL163)</f>
        <v>7</v>
      </c>
      <c r="CN158" s="108"/>
      <c r="CO158" s="55" t="s">
        <v>2005</v>
      </c>
      <c r="CP158" s="39"/>
      <c r="CQ158" s="535" t="s">
        <v>29</v>
      </c>
      <c r="CR158" s="41">
        <f>0.5*(CZ158+DA158+DB158)+DC158+DE158+2*(DF158+DG158)</f>
        <v>0</v>
      </c>
      <c r="CS158" s="536">
        <f>CZ158*0.5+DA158*0.5+DB158*0.5+DC158+DD158+DE158+2*(DF158+DG158+DH158)</f>
        <v>0</v>
      </c>
      <c r="CT158" s="43"/>
      <c r="CU158" s="43"/>
      <c r="CV158" s="43"/>
      <c r="CW158" s="43"/>
      <c r="CX158" s="43"/>
      <c r="CY158" s="43"/>
      <c r="CZ158" s="44"/>
      <c r="DA158" s="44"/>
      <c r="DB158" s="44"/>
      <c r="DC158" s="44"/>
      <c r="DD158" s="44"/>
      <c r="DE158" s="44"/>
      <c r="DF158" s="44"/>
      <c r="DG158" s="44"/>
      <c r="DH158" s="44"/>
      <c r="DI158" s="45"/>
      <c r="DJ158" s="46">
        <f>SUM(DI65:DI178)</f>
        <v>16</v>
      </c>
    </row>
    <row r="159" spans="1:114" s="363" customFormat="1" ht="25.2" thickBot="1" x14ac:dyDescent="0.3">
      <c r="A159" s="38" t="s">
        <v>153</v>
      </c>
      <c r="B159" s="451"/>
      <c r="C159" s="535" t="s">
        <v>36</v>
      </c>
      <c r="D159" s="41">
        <f>0.5*(L159+M159+N159)+O159+Q159+2*(R159+S159)</f>
        <v>0</v>
      </c>
      <c r="E159" s="536">
        <f>L159*0.5+M159*0.5+N159*0.5+O159+P159+Q159+2*(R159+S159+T159)</f>
        <v>0</v>
      </c>
      <c r="F159" s="39"/>
      <c r="G159" s="39"/>
      <c r="H159" s="39"/>
      <c r="I159" s="39"/>
      <c r="J159" s="39"/>
      <c r="K159" s="39"/>
      <c r="L159" s="44"/>
      <c r="M159" s="44"/>
      <c r="N159" s="44"/>
      <c r="O159" s="44"/>
      <c r="P159" s="44"/>
      <c r="Q159" s="44"/>
      <c r="R159" s="44"/>
      <c r="S159" s="60"/>
      <c r="T159" s="44"/>
      <c r="U159" s="45"/>
      <c r="V159" s="46"/>
      <c r="W159" s="452"/>
      <c r="X159" s="853"/>
      <c r="Y159" s="451"/>
      <c r="Z159" s="535" t="s">
        <v>36</v>
      </c>
      <c r="AA159" s="41">
        <f ca="1">0.5*(AI159+AJ159+AK159)+AL159+AN159+2*(AO159+AP159)</f>
        <v>0</v>
      </c>
      <c r="AB159" s="536">
        <f ca="1">AI159*0.5+AJ159*0.5+AK159*0.5+AL159+AM159+AN159+2*(AO159+AP159+AQ159)</f>
        <v>0</v>
      </c>
      <c r="AC159" s="39"/>
      <c r="AD159" s="39"/>
      <c r="AE159" s="39"/>
      <c r="AF159" s="39"/>
      <c r="AG159" s="39"/>
      <c r="AH159" s="39"/>
      <c r="AI159" s="44">
        <f ca="1">SUMIFS(AI138:AI246,Z138:Z246,Z159)</f>
        <v>0</v>
      </c>
      <c r="AJ159" s="44">
        <f ca="1">SUMIFS(AJ138:AJ246,Z138:Z246,Z159)</f>
        <v>0</v>
      </c>
      <c r="AK159" s="44">
        <f ca="1">SUMIFS(AK138:AK246,Z138:Z246,Z159)</f>
        <v>0</v>
      </c>
      <c r="AL159" s="44">
        <f ca="1">SUMIFS(AL138:AL246,Z138:Z246,Z159)</f>
        <v>0</v>
      </c>
      <c r="AM159" s="44">
        <f ca="1">SUMIFS(AM138:AM246,Z138:Z246,Z159)</f>
        <v>0</v>
      </c>
      <c r="AN159" s="44">
        <f ca="1">SUMIFS(AN138:AN246,Z138:Z246,Z159)</f>
        <v>0</v>
      </c>
      <c r="AO159" s="44">
        <f ca="1">SUMIFS(AO138:AO246,Z138:Z246,Z159)</f>
        <v>0</v>
      </c>
      <c r="AP159" s="44">
        <f ca="1">SUMIFS(AP138:AP246,Z138:Z246,Z159)</f>
        <v>0</v>
      </c>
      <c r="AQ159" s="44">
        <f ca="1">SUMIFS(AQ138:AQ246,Z138:Z246,Z159)</f>
        <v>0</v>
      </c>
      <c r="AR159" s="45"/>
      <c r="AS159" s="46"/>
      <c r="AT159" s="108"/>
      <c r="AU159" s="55" t="s">
        <v>153</v>
      </c>
      <c r="AV159" s="63"/>
      <c r="AW159" s="535" t="s">
        <v>36</v>
      </c>
      <c r="AX159" s="41">
        <f>0.5*(BF159+BG159+BH159)+BI159+BK159+2*(BL159+BM159)</f>
        <v>5</v>
      </c>
      <c r="AY159" s="536">
        <f>BF159*0.5+BG159*0.5+BH159*0.5+BI159+BJ159+BK159+2*(BL159+BM159+BN159)</f>
        <v>5</v>
      </c>
      <c r="AZ159" s="39"/>
      <c r="BA159" s="39"/>
      <c r="BB159" s="39"/>
      <c r="BC159" s="39"/>
      <c r="BD159" s="39"/>
      <c r="BE159" s="39"/>
      <c r="BF159" s="44">
        <f>SUMIFS(BF160:BF164,AW160:AW164,AW159)</f>
        <v>2</v>
      </c>
      <c r="BG159" s="44">
        <f>SUMIFS(BG160:BG164,AW160:AW164,AW159)</f>
        <v>0</v>
      </c>
      <c r="BH159" s="44">
        <f>SUMIFS(BH160:BH164,AW160:AW164,AW159)</f>
        <v>0</v>
      </c>
      <c r="BI159" s="44">
        <f>SUMIFS(BI160:BI164,AW160:AW164,AW159)</f>
        <v>0</v>
      </c>
      <c r="BJ159" s="44">
        <f>SUMIFS(BJ160:BJ164,AW160:AW164,AW159)</f>
        <v>0</v>
      </c>
      <c r="BK159" s="44">
        <f>SUMIFS(BK160:BK164,AW160:AW164,AW159)</f>
        <v>0</v>
      </c>
      <c r="BL159" s="44">
        <f>SUMIFS(BL160:BL164,AW160:AW164,AW159)</f>
        <v>2</v>
      </c>
      <c r="BM159" s="44">
        <f>SUMIFS(BM160:BM164,AW160:AW164,AW159)</f>
        <v>0</v>
      </c>
      <c r="BN159" s="44">
        <f>SUMIFS(BN160:BN164,AW160:AW164,AW159)</f>
        <v>0</v>
      </c>
      <c r="BO159" s="45"/>
      <c r="BP159" s="46"/>
      <c r="BQ159" s="454"/>
      <c r="BR159" s="800" t="s">
        <v>153</v>
      </c>
      <c r="BS159" s="39"/>
      <c r="BT159" s="372" t="s">
        <v>36</v>
      </c>
      <c r="BU159" s="373">
        <f>0.5*(CC159+CD159+CE159)+CF159+CH159+2*(CI159+CJ159)</f>
        <v>0</v>
      </c>
      <c r="BV159" s="374">
        <f>CC159*0.5+CD159*0.5+CE159*0.5+CF159+CG159+CH159+2*(CI159+CJ159+CK159)</f>
        <v>0</v>
      </c>
      <c r="BW159" s="376"/>
      <c r="BX159" s="377"/>
      <c r="BY159" s="378"/>
      <c r="BZ159" s="377"/>
      <c r="CA159" s="377"/>
      <c r="CB159" s="377"/>
      <c r="CC159" s="379">
        <f>SUMIFS(CC16:CC16,BT16:BT16,BT159)</f>
        <v>0</v>
      </c>
      <c r="CD159" s="379">
        <f>SUMIFS(CD16:CD16,BT16:BT16,BT159)</f>
        <v>0</v>
      </c>
      <c r="CE159" s="379">
        <f>SUMIFS(CE16:CE16,BT16:BT16,BT159)</f>
        <v>0</v>
      </c>
      <c r="CF159" s="379">
        <f>SUMIFS(CF16:CF16,BT16:BT16,BT159)</f>
        <v>0</v>
      </c>
      <c r="CG159" s="379">
        <f>SUMIFS(CG16:CG16,BU16:BU16,BU159)</f>
        <v>0</v>
      </c>
      <c r="CH159" s="379">
        <f>SUMIFS(CH16:CH16,BT16:BT16,BT159)</f>
        <v>0</v>
      </c>
      <c r="CI159" s="379">
        <f>SUMIFS(CI16:CI16,BT16:BT16,BT159)</f>
        <v>0</v>
      </c>
      <c r="CJ159" s="379">
        <f>SUMIFS(CJ16:CJ16,BT16:BT16,BT159)</f>
        <v>0</v>
      </c>
      <c r="CK159" s="379">
        <f>SUMIFS(CK16:CK16,BU16:BU16,BU159)</f>
        <v>0</v>
      </c>
      <c r="CL159" s="45"/>
      <c r="CM159" s="46"/>
      <c r="CN159" s="59"/>
      <c r="CO159" s="537" t="s">
        <v>37</v>
      </c>
      <c r="CP159" s="56"/>
      <c r="CQ159" s="535" t="s">
        <v>36</v>
      </c>
      <c r="CR159" s="41">
        <f>0.5*(CZ159+DA159+DB159)+DC159+DE159+2*(DF159+DG159)</f>
        <v>0</v>
      </c>
      <c r="CS159" s="536">
        <f>CZ159*0.5+DA159*0.5+DB159*0.5+DC159+DD159+DE159+2*(DF159+DG159+DH159)</f>
        <v>0</v>
      </c>
      <c r="CT159" s="39"/>
      <c r="CU159" s="39"/>
      <c r="CV159" s="39"/>
      <c r="CW159" s="39"/>
      <c r="CX159" s="39"/>
      <c r="CY159" s="39"/>
      <c r="CZ159" s="44"/>
      <c r="DA159" s="44"/>
      <c r="DB159" s="44"/>
      <c r="DC159" s="44"/>
      <c r="DD159" s="44"/>
      <c r="DE159" s="44"/>
      <c r="DF159" s="44"/>
      <c r="DG159" s="44"/>
      <c r="DH159" s="44"/>
      <c r="DI159" s="45"/>
      <c r="DJ159" s="46"/>
    </row>
    <row r="160" spans="1:114" s="108" customFormat="1" ht="244.95" customHeight="1" outlineLevel="1" thickTop="1" thickBot="1" x14ac:dyDescent="0.45">
      <c r="A160" s="97" t="s">
        <v>52</v>
      </c>
      <c r="B160" s="130" t="s">
        <v>1679</v>
      </c>
      <c r="C160" s="68" t="s">
        <v>29</v>
      </c>
      <c r="D160" s="69">
        <f>0.5*(L160+M160+N160)+O160+Q160+2*(R160+S160)</f>
        <v>4</v>
      </c>
      <c r="E160" s="69">
        <f>L160*0.5+M160*0.5+N160*0.5+O160+P160+Q160+2*(R160+S160+T160)</f>
        <v>4</v>
      </c>
      <c r="F160" s="99"/>
      <c r="G160" s="22" t="s">
        <v>54</v>
      </c>
      <c r="H160" s="99"/>
      <c r="I160" s="99"/>
      <c r="J160" s="99"/>
      <c r="K160" s="225" t="s">
        <v>278</v>
      </c>
      <c r="L160" s="159"/>
      <c r="M160" s="159"/>
      <c r="N160" s="159"/>
      <c r="O160" s="159"/>
      <c r="P160" s="159"/>
      <c r="Q160" s="159"/>
      <c r="R160" s="84">
        <v>2</v>
      </c>
      <c r="S160" s="159"/>
      <c r="T160" s="159"/>
      <c r="U160" s="96">
        <v>1</v>
      </c>
      <c r="V160" s="95"/>
      <c r="AU160" s="502" t="s">
        <v>500</v>
      </c>
      <c r="AV160" s="116" t="s">
        <v>501</v>
      </c>
      <c r="AW160" s="594" t="s">
        <v>29</v>
      </c>
      <c r="AX160" s="552">
        <f t="shared" ref="AX160:AX164" si="76">0.5*(BF160+BG160+BH160)+BI160+BK160+2*(BL160+BM160)</f>
        <v>9</v>
      </c>
      <c r="AY160" s="552">
        <f t="shared" ref="AY160:AY164" si="77">BF160*0.5+BG160*0.5+BH160*0.5+BI160+BJ160+BK160+2*(BL160+BM160+BN160)</f>
        <v>10</v>
      </c>
      <c r="AZ160" s="103"/>
      <c r="BA160" s="22" t="s">
        <v>63</v>
      </c>
      <c r="BB160" s="232"/>
      <c r="BC160" s="72" t="s">
        <v>42</v>
      </c>
      <c r="BD160" s="73"/>
      <c r="BE160" s="23" t="s">
        <v>502</v>
      </c>
      <c r="BF160" s="169"/>
      <c r="BG160" s="169"/>
      <c r="BH160" s="169"/>
      <c r="BI160" s="252">
        <v>1</v>
      </c>
      <c r="BJ160" s="86">
        <v>1</v>
      </c>
      <c r="BK160" s="169"/>
      <c r="BL160" s="252">
        <v>4</v>
      </c>
      <c r="BM160" s="169"/>
      <c r="BN160" s="169"/>
      <c r="BO160" s="507">
        <v>1</v>
      </c>
      <c r="BP160" s="546"/>
      <c r="BQ160" s="363"/>
      <c r="BR160" s="658"/>
      <c r="BS160" s="138" t="s">
        <v>2428</v>
      </c>
      <c r="BT160" s="68" t="s">
        <v>29</v>
      </c>
      <c r="BU160" s="69">
        <f>0.5*(CC160+CD160+CE160)+CF160+CH160+2*(CI160+CJ160)</f>
        <v>7.5</v>
      </c>
      <c r="BV160" s="69">
        <f>CC160*0.5+CD160*0.5+CE160*0.5+CF160+CG160+CH160+2*(CI160+CJ160+CK160)</f>
        <v>11.5</v>
      </c>
      <c r="BW160" s="131"/>
      <c r="BX160" s="22" t="s">
        <v>68</v>
      </c>
      <c r="BY160" s="131"/>
      <c r="BZ160" s="72" t="s">
        <v>42</v>
      </c>
      <c r="CA160" s="110" t="s">
        <v>13</v>
      </c>
      <c r="CB160" s="131" t="s">
        <v>895</v>
      </c>
      <c r="CC160" s="84">
        <v>1</v>
      </c>
      <c r="CD160" s="84">
        <v>6</v>
      </c>
      <c r="CE160" s="314"/>
      <c r="CF160" s="84">
        <v>4</v>
      </c>
      <c r="CG160" s="314"/>
      <c r="CH160" s="314"/>
      <c r="CI160" s="314"/>
      <c r="CJ160" s="634"/>
      <c r="CK160" s="86">
        <v>2</v>
      </c>
      <c r="CL160" s="778">
        <v>1</v>
      </c>
      <c r="CM160" s="131"/>
      <c r="CN160" s="36"/>
      <c r="CO160" s="208"/>
      <c r="CP160" s="62"/>
      <c r="CQ160" s="289"/>
      <c r="CR160" s="289"/>
      <c r="CS160" s="288"/>
      <c r="CT160" s="518"/>
      <c r="CU160" s="3"/>
      <c r="CV160" s="3"/>
      <c r="CW160" s="519"/>
      <c r="CX160" s="520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6"/>
    </row>
    <row r="161" spans="1:114" s="108" customFormat="1" ht="249.6" customHeight="1" outlineLevel="1" thickTop="1" thickBot="1" x14ac:dyDescent="0.35">
      <c r="A161" s="538" t="s">
        <v>560</v>
      </c>
      <c r="B161" s="177" t="s">
        <v>941</v>
      </c>
      <c r="C161" s="102" t="s">
        <v>29</v>
      </c>
      <c r="D161" s="102">
        <f>0.5*(L161+M161+N161)+O161+Q161+2*(R161+S161)</f>
        <v>0</v>
      </c>
      <c r="E161" s="102">
        <f>L161*0.5+M161*0.5+N161*0.5+O161+P161+Q161+2*(R161+S161+T161)</f>
        <v>4</v>
      </c>
      <c r="F161" s="74"/>
      <c r="G161" s="802" t="s">
        <v>63</v>
      </c>
      <c r="H161" s="74"/>
      <c r="I161" s="74"/>
      <c r="J161" s="74"/>
      <c r="K161" s="131" t="s">
        <v>1586</v>
      </c>
      <c r="L161" s="74"/>
      <c r="M161" s="74"/>
      <c r="N161" s="74"/>
      <c r="O161" s="74"/>
      <c r="P161" s="74"/>
      <c r="Q161" s="74"/>
      <c r="R161" s="682"/>
      <c r="S161" s="23"/>
      <c r="T161" s="86">
        <v>2</v>
      </c>
      <c r="U161" s="408">
        <v>1</v>
      </c>
      <c r="V161" s="74"/>
      <c r="AU161" s="502" t="s">
        <v>500</v>
      </c>
      <c r="AV161" s="116" t="s">
        <v>508</v>
      </c>
      <c r="AW161" s="594" t="s">
        <v>29</v>
      </c>
      <c r="AX161" s="552">
        <f t="shared" si="76"/>
        <v>2</v>
      </c>
      <c r="AY161" s="552">
        <f t="shared" si="77"/>
        <v>2</v>
      </c>
      <c r="AZ161" s="171"/>
      <c r="BA161" s="22" t="s">
        <v>63</v>
      </c>
      <c r="BB161" s="232"/>
      <c r="BC161" s="72" t="s">
        <v>42</v>
      </c>
      <c r="BD161" s="73"/>
      <c r="BE161" s="22" t="s">
        <v>509</v>
      </c>
      <c r="BF161" s="83"/>
      <c r="BG161" s="83"/>
      <c r="BH161" s="83"/>
      <c r="BI161" s="83"/>
      <c r="BJ161" s="83"/>
      <c r="BK161" s="83"/>
      <c r="BL161" s="240">
        <v>1</v>
      </c>
      <c r="BM161" s="83"/>
      <c r="BN161" s="83"/>
      <c r="BO161" s="513">
        <v>1</v>
      </c>
      <c r="BP161" s="546"/>
      <c r="BR161" s="1400" t="s">
        <v>206</v>
      </c>
      <c r="BS161" s="631" t="s">
        <v>2429</v>
      </c>
      <c r="BT161" s="381" t="s">
        <v>29</v>
      </c>
      <c r="BU161" s="170">
        <f>0.5*(CC161+CD161+CE161)+CF161+CH161+2*(CI161+CJ161)</f>
        <v>2</v>
      </c>
      <c r="BV161" s="170">
        <f>CC161*0.5+CD161*0.5+CE161*0.5+CF161+CG161+CH161+2*(CI161+CJ161+CK161)</f>
        <v>4</v>
      </c>
      <c r="BW161" s="195"/>
      <c r="BX161" s="197" t="s">
        <v>68</v>
      </c>
      <c r="BY161" s="295"/>
      <c r="BZ161" s="233" t="s">
        <v>42</v>
      </c>
      <c r="CA161" s="296"/>
      <c r="CB161" s="296" t="s">
        <v>902</v>
      </c>
      <c r="CC161" s="959"/>
      <c r="CD161" s="959"/>
      <c r="CE161" s="959"/>
      <c r="CF161" s="959"/>
      <c r="CG161" s="959"/>
      <c r="CH161" s="959"/>
      <c r="CI161" s="324">
        <v>1</v>
      </c>
      <c r="CJ161" s="1219"/>
      <c r="CK161" s="361">
        <v>1</v>
      </c>
      <c r="CL161" s="326">
        <v>1</v>
      </c>
      <c r="CM161" s="484"/>
      <c r="CN161" s="363"/>
      <c r="CO161" s="208"/>
      <c r="CP161" s="62"/>
      <c r="CQ161" s="289"/>
      <c r="CR161" s="289"/>
      <c r="CS161" s="288"/>
      <c r="CT161" s="518"/>
      <c r="CU161" s="3"/>
      <c r="CV161" s="3"/>
      <c r="CW161" s="519"/>
      <c r="CX161" s="520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6"/>
    </row>
    <row r="162" spans="1:114" s="108" customFormat="1" ht="243" customHeight="1" outlineLevel="1" thickTop="1" thickBot="1" x14ac:dyDescent="0.3">
      <c r="A162" s="538" t="s">
        <v>560</v>
      </c>
      <c r="B162" s="80" t="s">
        <v>2010</v>
      </c>
      <c r="C162" s="102" t="s">
        <v>29</v>
      </c>
      <c r="D162" s="69">
        <f t="shared" ref="D162:D165" si="78">0.5*(L162+M162+N162)+O162+Q162+2*(R162+S162)</f>
        <v>1</v>
      </c>
      <c r="E162" s="69">
        <f t="shared" ref="E162:E165" si="79">L162*0.5+M162*0.5+N162*0.5+O162+P162+Q162+2*(R162+S162+T162)</f>
        <v>2</v>
      </c>
      <c r="F162" s="103"/>
      <c r="G162" s="22" t="s">
        <v>45</v>
      </c>
      <c r="H162" s="70"/>
      <c r="I162" s="72" t="s">
        <v>42</v>
      </c>
      <c r="J162" s="222"/>
      <c r="K162" s="23" t="s">
        <v>2011</v>
      </c>
      <c r="L162" s="301"/>
      <c r="M162" s="302"/>
      <c r="N162" s="302"/>
      <c r="O162" s="240">
        <v>1</v>
      </c>
      <c r="P162" s="234">
        <v>1</v>
      </c>
      <c r="Q162" s="302"/>
      <c r="R162" s="302"/>
      <c r="S162" s="385"/>
      <c r="T162" s="302"/>
      <c r="U162" s="96">
        <v>1</v>
      </c>
      <c r="V162" s="95"/>
      <c r="AU162" s="511" t="s">
        <v>517</v>
      </c>
      <c r="AV162" s="178" t="s">
        <v>518</v>
      </c>
      <c r="AW162" s="594" t="s">
        <v>29</v>
      </c>
      <c r="AX162" s="552">
        <f t="shared" si="76"/>
        <v>0</v>
      </c>
      <c r="AY162" s="552">
        <f t="shared" si="77"/>
        <v>4</v>
      </c>
      <c r="AZ162" s="131"/>
      <c r="BA162" s="225" t="s">
        <v>63</v>
      </c>
      <c r="BB162" s="131"/>
      <c r="BC162" s="131"/>
      <c r="BD162" s="131"/>
      <c r="BE162" s="131" t="s">
        <v>519</v>
      </c>
      <c r="BF162" s="314"/>
      <c r="BG162" s="314"/>
      <c r="BH162" s="314"/>
      <c r="BI162" s="314"/>
      <c r="BJ162" s="314"/>
      <c r="BK162" s="314"/>
      <c r="BL162" s="314"/>
      <c r="BM162" s="314"/>
      <c r="BN162" s="86">
        <v>2</v>
      </c>
      <c r="BO162" s="408">
        <v>1</v>
      </c>
      <c r="BP162" s="131"/>
      <c r="BR162" s="1957" t="s">
        <v>2430</v>
      </c>
      <c r="BS162" s="1958"/>
      <c r="BT162" s="1958"/>
      <c r="BU162" s="1958"/>
      <c r="BV162" s="1958"/>
      <c r="BW162" s="1958"/>
      <c r="BX162" s="1958"/>
      <c r="BY162" s="1958"/>
      <c r="BZ162" s="1958"/>
      <c r="CA162" s="1958"/>
      <c r="CB162" s="1958"/>
      <c r="CC162" s="1958"/>
      <c r="CD162" s="1958"/>
      <c r="CE162" s="1958"/>
      <c r="CF162" s="1958"/>
      <c r="CG162" s="1958"/>
      <c r="CH162" s="1958"/>
      <c r="CI162" s="1958"/>
      <c r="CJ162" s="1958"/>
      <c r="CK162" s="1958"/>
      <c r="CL162" s="1958"/>
      <c r="CM162" s="1959"/>
      <c r="CO162" s="208"/>
      <c r="CP162" s="62"/>
      <c r="CQ162" s="289"/>
      <c r="CR162" s="289"/>
      <c r="CS162" s="288"/>
      <c r="CT162" s="518"/>
      <c r="CU162" s="3"/>
      <c r="CV162" s="3"/>
      <c r="CW162" s="519"/>
      <c r="CX162" s="520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6"/>
    </row>
    <row r="163" spans="1:114" s="108" customFormat="1" ht="359.4" customHeight="1" outlineLevel="1" thickTop="1" thickBot="1" x14ac:dyDescent="0.3">
      <c r="A163" s="538" t="s">
        <v>560</v>
      </c>
      <c r="B163" s="80" t="s">
        <v>2016</v>
      </c>
      <c r="C163" s="102" t="s">
        <v>29</v>
      </c>
      <c r="D163" s="69">
        <f t="shared" si="78"/>
        <v>2</v>
      </c>
      <c r="E163" s="69">
        <f t="shared" si="79"/>
        <v>6</v>
      </c>
      <c r="F163" s="74"/>
      <c r="G163" s="36" t="s">
        <v>68</v>
      </c>
      <c r="H163" s="70"/>
      <c r="I163" s="70"/>
      <c r="J163" s="74"/>
      <c r="K163" s="23" t="s">
        <v>956</v>
      </c>
      <c r="L163" s="959"/>
      <c r="M163" s="959"/>
      <c r="N163" s="959"/>
      <c r="O163" s="564">
        <v>2</v>
      </c>
      <c r="P163" s="959"/>
      <c r="Q163" s="959"/>
      <c r="R163" s="959"/>
      <c r="S163" s="1219"/>
      <c r="T163" s="234">
        <v>2</v>
      </c>
      <c r="U163" s="96">
        <v>1</v>
      </c>
      <c r="V163" s="95"/>
      <c r="AU163" s="97" t="s">
        <v>52</v>
      </c>
      <c r="AV163" s="114" t="s">
        <v>307</v>
      </c>
      <c r="AW163" s="594" t="s">
        <v>36</v>
      </c>
      <c r="AX163" s="552">
        <f t="shared" si="76"/>
        <v>5</v>
      </c>
      <c r="AY163" s="552">
        <f t="shared" si="77"/>
        <v>5</v>
      </c>
      <c r="AZ163" s="82"/>
      <c r="BA163" s="22" t="s">
        <v>233</v>
      </c>
      <c r="BB163" s="105"/>
      <c r="BC163" s="72" t="s">
        <v>42</v>
      </c>
      <c r="BD163" s="187"/>
      <c r="BE163" s="23" t="s">
        <v>283</v>
      </c>
      <c r="BF163" s="84">
        <v>2</v>
      </c>
      <c r="BG163" s="160"/>
      <c r="BH163" s="103"/>
      <c r="BI163" s="160"/>
      <c r="BJ163" s="160"/>
      <c r="BK163" s="160"/>
      <c r="BL163" s="84">
        <v>2</v>
      </c>
      <c r="BM163" s="160"/>
      <c r="BN163" s="160"/>
      <c r="BO163" s="76">
        <v>1</v>
      </c>
      <c r="BP163" s="77"/>
      <c r="BR163" s="66" t="s">
        <v>38</v>
      </c>
      <c r="BS163" s="67" t="s">
        <v>39</v>
      </c>
      <c r="BT163" s="147" t="s">
        <v>29</v>
      </c>
      <c r="BU163" s="148">
        <f>0.5*(CC163+CD163+CE163)+CF163+CH163+2*(CI163+CJ163)</f>
        <v>0</v>
      </c>
      <c r="BV163" s="148">
        <f>CC163*0.5+CD163*0.5+CE163*0.5+CF163+CG163+CH163+2*(CI163+CJ163+CK163)</f>
        <v>0</v>
      </c>
      <c r="BW163" s="214"/>
      <c r="BX163" s="212" t="s">
        <v>40</v>
      </c>
      <c r="BY163" s="1401" t="s">
        <v>41</v>
      </c>
      <c r="BZ163" s="669" t="s">
        <v>42</v>
      </c>
      <c r="CA163" s="334"/>
      <c r="CB163" s="588"/>
      <c r="CC163" s="1402"/>
      <c r="CD163" s="205"/>
      <c r="CE163" s="205"/>
      <c r="CF163" s="205"/>
      <c r="CG163" s="205"/>
      <c r="CH163" s="205"/>
      <c r="CI163" s="205"/>
      <c r="CJ163" s="205"/>
      <c r="CK163" s="205"/>
      <c r="CL163" s="133">
        <v>7</v>
      </c>
      <c r="CM163" s="207"/>
      <c r="CO163" s="208"/>
      <c r="CP163" s="62"/>
      <c r="CQ163" s="289"/>
      <c r="CR163" s="289"/>
      <c r="CS163" s="288"/>
      <c r="CT163" s="518"/>
      <c r="CU163" s="3"/>
      <c r="CV163" s="3"/>
      <c r="CW163" s="519"/>
      <c r="CX163" s="520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6"/>
    </row>
    <row r="164" spans="1:114" s="108" customFormat="1" ht="225.6" customHeight="1" outlineLevel="1" thickTop="1" x14ac:dyDescent="0.25">
      <c r="A164" s="538" t="s">
        <v>560</v>
      </c>
      <c r="B164" s="80" t="s">
        <v>565</v>
      </c>
      <c r="C164" s="102" t="s">
        <v>29</v>
      </c>
      <c r="D164" s="102">
        <f t="shared" si="78"/>
        <v>0.5</v>
      </c>
      <c r="E164" s="102">
        <f t="shared" si="79"/>
        <v>0.5</v>
      </c>
      <c r="F164" s="103"/>
      <c r="G164" s="22" t="s">
        <v>63</v>
      </c>
      <c r="H164" s="541"/>
      <c r="I164" s="72" t="s">
        <v>42</v>
      </c>
      <c r="J164" s="73"/>
      <c r="K164" s="140" t="s">
        <v>3</v>
      </c>
      <c r="L164" s="84">
        <v>1</v>
      </c>
      <c r="M164" s="243"/>
      <c r="N164" s="243"/>
      <c r="O164" s="243"/>
      <c r="P164" s="243"/>
      <c r="Q164" s="74"/>
      <c r="R164" s="70"/>
      <c r="S164" s="70"/>
      <c r="T164" s="70"/>
      <c r="U164" s="408">
        <v>1</v>
      </c>
      <c r="V164" s="22"/>
      <c r="AU164" s="97" t="s">
        <v>52</v>
      </c>
      <c r="AV164" s="353" t="s">
        <v>937</v>
      </c>
      <c r="AW164" s="594" t="s">
        <v>36</v>
      </c>
      <c r="AX164" s="552">
        <f t="shared" si="76"/>
        <v>0</v>
      </c>
      <c r="AY164" s="552">
        <f t="shared" si="77"/>
        <v>0</v>
      </c>
      <c r="AZ164" s="354"/>
      <c r="BA164" s="22" t="s">
        <v>63</v>
      </c>
      <c r="BB164" s="354"/>
      <c r="BC164" s="72" t="s">
        <v>42</v>
      </c>
      <c r="BD164" s="354"/>
      <c r="BE164" s="355" t="s">
        <v>292</v>
      </c>
      <c r="BF164" s="356"/>
      <c r="BG164" s="356"/>
      <c r="BH164" s="356"/>
      <c r="BI164" s="356"/>
      <c r="BJ164" s="356"/>
      <c r="BK164" s="356"/>
      <c r="BL164" s="356"/>
      <c r="BM164" s="356"/>
      <c r="BN164" s="356"/>
      <c r="BO164" s="357">
        <v>1</v>
      </c>
      <c r="BP164" s="74"/>
      <c r="BR164" s="66" t="s">
        <v>38</v>
      </c>
      <c r="BS164" s="67" t="s">
        <v>2431</v>
      </c>
      <c r="BT164" s="147" t="s">
        <v>29</v>
      </c>
      <c r="BU164" s="148">
        <f>0.5*(CC164+CD164+CE164)+CF164+CH164+2*(CI164+CJ164)</f>
        <v>0</v>
      </c>
      <c r="BV164" s="148">
        <f>CC164*0.5+CD164*0.5+CE164*0.5+CF164+CG164+CH164+2*(CI164+CJ164+CK164)</f>
        <v>0</v>
      </c>
      <c r="BW164" s="1954" t="s">
        <v>2432</v>
      </c>
      <c r="BX164" s="1955"/>
      <c r="BY164" s="1955"/>
      <c r="BZ164" s="1955"/>
      <c r="CA164" s="1955"/>
      <c r="CB164" s="1955"/>
      <c r="CC164" s="1955"/>
      <c r="CD164" s="1955"/>
      <c r="CE164" s="1955"/>
      <c r="CF164" s="1955"/>
      <c r="CG164" s="1955"/>
      <c r="CH164" s="1955"/>
      <c r="CI164" s="1955"/>
      <c r="CJ164" s="1955"/>
      <c r="CK164" s="1956"/>
      <c r="CL164" s="133">
        <v>1</v>
      </c>
      <c r="CM164" s="207"/>
      <c r="CO164" s="208"/>
      <c r="CP164" s="62"/>
      <c r="CQ164" s="289"/>
      <c r="CR164" s="289"/>
      <c r="CS164" s="288"/>
      <c r="CT164" s="518"/>
      <c r="CU164" s="3"/>
      <c r="CV164" s="3"/>
      <c r="CW164" s="519"/>
      <c r="CX164" s="520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6"/>
    </row>
    <row r="165" spans="1:114" s="108" customFormat="1" ht="242.25" customHeight="1" outlineLevel="1" x14ac:dyDescent="0.3">
      <c r="A165" s="538" t="s">
        <v>560</v>
      </c>
      <c r="B165" s="177" t="s">
        <v>1612</v>
      </c>
      <c r="C165" s="102" t="s">
        <v>29</v>
      </c>
      <c r="D165" s="102">
        <f t="shared" si="78"/>
        <v>0.5</v>
      </c>
      <c r="E165" s="102">
        <f t="shared" si="79"/>
        <v>0.5</v>
      </c>
      <c r="F165" s="103"/>
      <c r="G165" s="22" t="s">
        <v>63</v>
      </c>
      <c r="H165" s="546"/>
      <c r="I165" s="541"/>
      <c r="J165" s="541"/>
      <c r="K165" s="140" t="s">
        <v>3</v>
      </c>
      <c r="L165" s="84">
        <v>1</v>
      </c>
      <c r="M165" s="70"/>
      <c r="N165" s="70"/>
      <c r="O165" s="70"/>
      <c r="P165" s="70"/>
      <c r="Q165" s="74"/>
      <c r="R165" s="70"/>
      <c r="S165" s="70"/>
      <c r="T165" s="70"/>
      <c r="U165" s="408">
        <v>1</v>
      </c>
      <c r="V165" s="879"/>
      <c r="AT165" s="59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CO165" s="208"/>
      <c r="CP165" s="62"/>
      <c r="CQ165" s="289"/>
      <c r="CR165" s="289"/>
      <c r="CS165" s="288"/>
      <c r="CT165" s="518"/>
      <c r="CU165" s="3"/>
      <c r="CV165" s="3"/>
      <c r="CW165" s="519"/>
      <c r="CX165" s="520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6"/>
    </row>
    <row r="166" spans="1:114" s="108" customFormat="1" ht="153" customHeight="1" outlineLevel="1" x14ac:dyDescent="0.3">
      <c r="AT166" s="59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CO166" s="208"/>
      <c r="CP166" s="62"/>
      <c r="CQ166" s="289"/>
      <c r="CR166" s="289"/>
      <c r="CS166" s="288"/>
      <c r="CT166" s="518"/>
      <c r="CU166" s="3"/>
      <c r="CV166" s="3"/>
      <c r="CW166" s="519"/>
      <c r="CX166" s="520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6"/>
    </row>
    <row r="167" spans="1:114" ht="210.75" customHeight="1" outlineLevel="1" x14ac:dyDescent="0.3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AT167" s="59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</row>
    <row r="168" spans="1:114" ht="222" customHeight="1" outlineLevel="1" x14ac:dyDescent="0.3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 s="59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</row>
    <row r="169" spans="1:114" ht="165.75" customHeight="1" outlineLevel="1" x14ac:dyDescent="0.3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 s="59"/>
      <c r="AW169" s="288"/>
      <c r="AY169" s="289"/>
      <c r="AZ169" s="103"/>
      <c r="BA169" s="22"/>
      <c r="BB169" s="103"/>
      <c r="BC169" s="545"/>
      <c r="BF169" s="22"/>
      <c r="BG169" s="22"/>
      <c r="BH169" s="22"/>
      <c r="BI169" s="22"/>
      <c r="BJ169" s="22"/>
      <c r="BK169" s="22"/>
      <c r="BL169" s="22"/>
      <c r="BM169" s="22"/>
      <c r="BN169" s="22"/>
      <c r="BP169" s="36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</row>
    <row r="170" spans="1:114" outlineLevel="1" x14ac:dyDescent="0.3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59"/>
      <c r="AW170" s="288"/>
      <c r="AY170" s="289"/>
      <c r="AZ170" s="103"/>
      <c r="BA170" s="22"/>
      <c r="BB170" s="103"/>
      <c r="BC170" s="545"/>
      <c r="BF170" s="22"/>
      <c r="BG170" s="22"/>
      <c r="BH170" s="22"/>
      <c r="BI170" s="22"/>
      <c r="BJ170" s="22"/>
      <c r="BK170" s="22"/>
      <c r="BL170" s="22"/>
      <c r="BM170" s="22"/>
      <c r="BN170" s="22"/>
      <c r="BP170" s="36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</row>
    <row r="171" spans="1:114" outlineLevel="1" x14ac:dyDescent="0.25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T171" s="59"/>
      <c r="AW171" s="288"/>
      <c r="AY171" s="289"/>
      <c r="AZ171" s="103"/>
      <c r="BA171" s="22"/>
      <c r="BB171" s="103"/>
      <c r="BC171" s="545"/>
      <c r="BF171" s="22"/>
      <c r="BG171" s="22"/>
      <c r="BH171" s="22"/>
      <c r="BI171" s="22"/>
      <c r="BJ171" s="22"/>
      <c r="BK171" s="22"/>
      <c r="BL171" s="22"/>
      <c r="BM171" s="22"/>
      <c r="BN171" s="22"/>
      <c r="BP171" s="36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</row>
    <row r="172" spans="1:114" outlineLevel="1" x14ac:dyDescent="0.25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59"/>
      <c r="AW172" s="288"/>
      <c r="AY172" s="289"/>
      <c r="AZ172" s="103"/>
      <c r="BA172" s="22"/>
      <c r="BB172" s="103"/>
      <c r="BC172" s="545"/>
      <c r="BF172" s="22"/>
      <c r="BG172" s="22"/>
      <c r="BH172" s="22"/>
      <c r="BI172" s="22"/>
      <c r="BJ172" s="22"/>
      <c r="BK172" s="22"/>
      <c r="BL172" s="22"/>
      <c r="BM172" s="22"/>
      <c r="BN172" s="22"/>
      <c r="BP172" s="36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</row>
    <row r="173" spans="1:114" outlineLevel="1" x14ac:dyDescent="0.25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59"/>
      <c r="AW173" s="288"/>
      <c r="AY173" s="289"/>
      <c r="AZ173" s="103"/>
      <c r="BA173" s="22"/>
      <c r="BB173" s="103"/>
      <c r="BC173" s="545"/>
      <c r="BF173" s="22"/>
      <c r="BG173" s="22"/>
      <c r="BH173" s="22"/>
      <c r="BI173" s="22"/>
      <c r="BJ173" s="22"/>
      <c r="BK173" s="22"/>
      <c r="BL173" s="22"/>
      <c r="BM173" s="22"/>
      <c r="BN173" s="22"/>
      <c r="BP173" s="36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</row>
    <row r="174" spans="1:114" outlineLevel="1" x14ac:dyDescent="0.25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59"/>
      <c r="AW174" s="288"/>
      <c r="AY174" s="289"/>
      <c r="AZ174" s="103"/>
      <c r="BA174" s="22"/>
      <c r="BB174" s="103"/>
      <c r="BC174" s="545"/>
      <c r="BF174" s="22"/>
      <c r="BG174" s="22"/>
      <c r="BH174" s="22"/>
      <c r="BI174" s="22"/>
      <c r="BJ174" s="22"/>
      <c r="BK174" s="22"/>
      <c r="BL174" s="22"/>
      <c r="BM174" s="22"/>
      <c r="BN174" s="22"/>
      <c r="BP174" s="36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</row>
    <row r="175" spans="1:114" outlineLevel="1" x14ac:dyDescent="0.25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59"/>
      <c r="AW175" s="288"/>
      <c r="AY175" s="289"/>
      <c r="AZ175" s="103"/>
      <c r="BA175" s="22"/>
      <c r="BB175" s="103"/>
      <c r="BC175" s="545"/>
      <c r="BF175" s="22"/>
      <c r="BG175" s="22"/>
      <c r="BH175" s="22"/>
      <c r="BI175" s="22"/>
      <c r="BJ175" s="22"/>
      <c r="BK175" s="22"/>
      <c r="BL175" s="22"/>
      <c r="BM175" s="22"/>
      <c r="BN175" s="22"/>
      <c r="BP175" s="36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</row>
    <row r="176" spans="1:114" outlineLevel="1" x14ac:dyDescent="0.25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59"/>
      <c r="AW176" s="288"/>
      <c r="AY176" s="289"/>
      <c r="AZ176" s="103"/>
      <c r="BA176" s="22"/>
      <c r="BB176" s="103"/>
      <c r="BC176" s="545"/>
      <c r="BF176" s="22"/>
      <c r="BG176" s="22"/>
      <c r="BH176" s="22"/>
      <c r="BI176" s="22"/>
      <c r="BJ176" s="22"/>
      <c r="BK176" s="22"/>
      <c r="BL176" s="22"/>
      <c r="BM176" s="22"/>
      <c r="BN176" s="22"/>
      <c r="BP176" s="36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</row>
    <row r="177" spans="1:118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59"/>
      <c r="AW177" s="288"/>
      <c r="AY177" s="289"/>
      <c r="AZ177" s="103"/>
      <c r="BA177" s="22"/>
      <c r="BB177" s="103"/>
      <c r="BC177" s="545"/>
      <c r="BF177" s="22"/>
      <c r="BG177" s="22"/>
      <c r="BH177" s="22"/>
      <c r="BI177" s="22"/>
      <c r="BJ177" s="22"/>
      <c r="BK177" s="22"/>
      <c r="BL177" s="22"/>
      <c r="BM177" s="22"/>
      <c r="BN177" s="22"/>
      <c r="BP177" s="36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8" ht="17.399999999999999" x14ac:dyDescent="0.3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59"/>
      <c r="AU178" s="32"/>
      <c r="AV178" s="32"/>
      <c r="AW178" s="32"/>
      <c r="AX178" s="32"/>
      <c r="AY178" s="32"/>
      <c r="AZ178" s="32"/>
      <c r="BA178" s="32"/>
      <c r="BB178" s="32"/>
      <c r="BC178" s="32"/>
      <c r="BD178" s="32"/>
      <c r="BE178" s="32"/>
      <c r="BF178" s="32"/>
      <c r="BG178" s="32"/>
      <c r="BH178" s="32"/>
      <c r="BI178" s="32"/>
      <c r="BJ178" s="32"/>
      <c r="BK178" s="32"/>
      <c r="BL178" s="32"/>
      <c r="BM178" s="32"/>
      <c r="BN178" s="32"/>
      <c r="BO178" s="32"/>
      <c r="BP178" s="32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  <c r="DG178" s="32"/>
      <c r="DH178" s="32"/>
      <c r="DI178" s="32"/>
      <c r="DJ178" s="32"/>
    </row>
    <row r="179" spans="1:118" ht="24.6" x14ac:dyDescent="0.3">
      <c r="A179" s="38" t="s">
        <v>495</v>
      </c>
      <c r="B179" s="39"/>
      <c r="C179" s="535" t="s">
        <v>29</v>
      </c>
      <c r="D179" s="41">
        <f ca="1">0.5*(L179+M179+N179)+O179+Q179+2*(R179+S179)</f>
        <v>0</v>
      </c>
      <c r="E179" s="536">
        <f ca="1">L179*0.5+M179*0.5+N179*0.5+O179+P179+Q179+2*(R179+S179+T179)</f>
        <v>0</v>
      </c>
      <c r="F179" s="43"/>
      <c r="G179" s="43"/>
      <c r="H179" s="43"/>
      <c r="I179" s="43"/>
      <c r="J179" s="43"/>
      <c r="K179" s="43"/>
      <c r="L179" s="44">
        <f ca="1">SUMIFS(L8:L196,C8:C196,C179)</f>
        <v>0</v>
      </c>
      <c r="M179" s="44">
        <f ca="1">SUMIFS(M8:M196,C8:C196,C179)</f>
        <v>0</v>
      </c>
      <c r="N179" s="44">
        <f ca="1">SUMIFS(N8:N196,C8:C196,C179)</f>
        <v>0</v>
      </c>
      <c r="O179" s="44">
        <f ca="1">SUMIFS(O8:O196,C8:C196,C179)</f>
        <v>0</v>
      </c>
      <c r="P179" s="44">
        <f ca="1">SUMIFS(P8:P196,C8:C196,C179)</f>
        <v>0</v>
      </c>
      <c r="Q179" s="44">
        <f ca="1">SUMIFS(Q8:Q196,C8:C196,C179)</f>
        <v>0</v>
      </c>
      <c r="R179" s="44">
        <f ca="1">SUMIFS(R8:R196,C8:C196,C179)</f>
        <v>0</v>
      </c>
      <c r="S179" s="44">
        <f ca="1">SUMIFS(S8:S196,C8:C196,C179)</f>
        <v>0</v>
      </c>
      <c r="T179" s="44">
        <f ca="1">SUMIFS(T8:T196,C8:C196,C179)</f>
        <v>0</v>
      </c>
      <c r="U179" s="45"/>
      <c r="V179" s="46">
        <f>SUM(U181:U208)</f>
        <v>10</v>
      </c>
      <c r="W179" s="32"/>
      <c r="X179" s="38" t="s">
        <v>495</v>
      </c>
      <c r="Y179" s="39"/>
      <c r="Z179" s="535" t="s">
        <v>29</v>
      </c>
      <c r="AA179" s="41">
        <f t="shared" ref="AA179:AA185" si="80">0.5*(AI179+AJ179+AK179)+AL179+AN179+2*(AO179+AP179)</f>
        <v>2</v>
      </c>
      <c r="AB179" s="536">
        <f t="shared" ref="AB179:AB185" si="81">AI179*0.5+AJ179*0.5+AK179*0.5+AL179+AM179+AN179+2*(AO179+AP179+AQ179)</f>
        <v>2</v>
      </c>
      <c r="AC179" s="43"/>
      <c r="AD179" s="43"/>
      <c r="AE179" s="43"/>
      <c r="AF179" s="43"/>
      <c r="AG179" s="43"/>
      <c r="AH179" s="43"/>
      <c r="AI179" s="44">
        <f>SUMIFS(AI181:AI196,Z181:Z196,Z179)</f>
        <v>0</v>
      </c>
      <c r="AJ179" s="44">
        <f>SUMIFS(AJ181:AJ196,Z181:Z196,Z179)</f>
        <v>0</v>
      </c>
      <c r="AK179" s="44">
        <f>SUMIFS(AK181:AK196,Z181:Z196,Z179)</f>
        <v>0</v>
      </c>
      <c r="AL179" s="44">
        <f>SUMIFS(AL181:AL196,Z181:Z196,Z179)</f>
        <v>2</v>
      </c>
      <c r="AM179" s="44">
        <f>SUMIFS(AM181:AM196,Z181:Z196,Z179)</f>
        <v>0</v>
      </c>
      <c r="AN179" s="44">
        <f>SUMIFS(AN181:AN196,Z181:Z196,Z179)</f>
        <v>0</v>
      </c>
      <c r="AO179" s="44">
        <f>SUMIFS(AO181:AO196,Z181:Z196,Z179)</f>
        <v>0</v>
      </c>
      <c r="AP179" s="44">
        <f>SUMIFS(AP181:AP196,Z181:Z196,Z179)</f>
        <v>0</v>
      </c>
      <c r="AQ179" s="44">
        <f>SUMIFS(AQ181:AQ196,Z181:Z196,Z179)</f>
        <v>0</v>
      </c>
      <c r="AR179" s="45"/>
      <c r="AS179" s="46">
        <f>SUM(AR181:AR208)</f>
        <v>16</v>
      </c>
      <c r="AT179" s="59"/>
      <c r="BQ179" s="32"/>
      <c r="BR179" s="55" t="s">
        <v>556</v>
      </c>
      <c r="BS179" s="39"/>
      <c r="BT179" s="535" t="s">
        <v>29</v>
      </c>
      <c r="BU179" s="41">
        <f>0.5*(CC179+CD179+CE179)+CF179+CH179+2*(CI179+CJ179)</f>
        <v>0</v>
      </c>
      <c r="BV179" s="536">
        <f>CC179*0.5+CD179*0.5+CE179*0.5+CF179+CG179+CH179+2*(CI179+CJ179+CK179)</f>
        <v>0</v>
      </c>
      <c r="BW179" s="43"/>
      <c r="BX179" s="43"/>
      <c r="BY179" s="43"/>
      <c r="BZ179" s="43"/>
      <c r="CA179" s="43"/>
      <c r="CB179" s="43"/>
      <c r="CC179" s="44">
        <f>SUMIFS(CC189:CC196,BT189:BT196,BT179)</f>
        <v>0</v>
      </c>
      <c r="CD179" s="44">
        <f>SUMIFS(CD189:CD196,BT189:BT196,BT179)</f>
        <v>0</v>
      </c>
      <c r="CE179" s="44">
        <f>SUMIFS(CE189:CE196,BT189:BT196,BT179)</f>
        <v>0</v>
      </c>
      <c r="CF179" s="44">
        <f>SUMIFS(CF189:CF196,BT189:BT196,BT179)</f>
        <v>0</v>
      </c>
      <c r="CG179" s="44">
        <f>SUMIFS(CG189:CG196,BT189:BT196,BT179)</f>
        <v>0</v>
      </c>
      <c r="CH179" s="44">
        <f>SUMIFS(CH189:CH196,BT189:BT196,BT179)</f>
        <v>0</v>
      </c>
      <c r="CI179" s="44">
        <f>SUMIFS(CI189:CI196,BT189:BT196,BT179)</f>
        <v>0</v>
      </c>
      <c r="CJ179" s="44">
        <f>SUMIFS(CJ189:CJ196,BT189:BT196,BT179)</f>
        <v>0</v>
      </c>
      <c r="CK179" s="44">
        <f>SUMIFS(CK189:CK196,BT189:BT196,BT179)</f>
        <v>0</v>
      </c>
      <c r="CL179" s="45"/>
      <c r="CM179" s="46">
        <f>SUM(CL189:CL208)</f>
        <v>0</v>
      </c>
      <c r="CN179" s="32"/>
      <c r="CO179" s="55" t="s">
        <v>556</v>
      </c>
      <c r="CP179" s="39"/>
      <c r="CQ179" s="535" t="s">
        <v>29</v>
      </c>
      <c r="CR179" s="41">
        <f>0.5*(CZ179+DA179+DB179)+DC179+DE179+2*(DF179+DG179)</f>
        <v>0</v>
      </c>
      <c r="CS179" s="536">
        <f>CZ179*0.5+DA179*0.5+DB179*0.5+DC179+DD179+DE179+2*(DF179+DG179+DH179)</f>
        <v>0</v>
      </c>
      <c r="CT179" s="43"/>
      <c r="CU179" s="43"/>
      <c r="CV179" s="43"/>
      <c r="CW179" s="43"/>
      <c r="CX179" s="43"/>
      <c r="CY179" s="43"/>
      <c r="CZ179" s="44">
        <f>SUMIFS(CZ181:CZ196,CQ181:CQ196,CQ179)</f>
        <v>0</v>
      </c>
      <c r="DA179" s="44">
        <f>SUMIFS(DA181:DA196,CQ181:CQ196,CQ179)</f>
        <v>0</v>
      </c>
      <c r="DB179" s="44">
        <f>SUMIFS(DB181:DB196,CQ181:CQ196,CQ179)</f>
        <v>0</v>
      </c>
      <c r="DC179" s="44">
        <f>SUMIFS(DC181:DC196,CQ181:CQ196,CQ179)</f>
        <v>0</v>
      </c>
      <c r="DD179" s="44">
        <f>SUMIFS(DD181:DD196,CQ181:CQ196,CQ179)</f>
        <v>0</v>
      </c>
      <c r="DE179" s="44">
        <f>SUMIFS(DE181:DE196,CQ181:CQ196,CQ179)</f>
        <v>0</v>
      </c>
      <c r="DF179" s="44">
        <f>SUMIFS(DF181:DF196,CQ181:CQ196,CQ179)</f>
        <v>0</v>
      </c>
      <c r="DG179" s="44">
        <f>SUMIFS(DG181:DG196,CQ181:CQ196,CQ179)</f>
        <v>0</v>
      </c>
      <c r="DH179" s="44">
        <f>SUMIFS(DH181:DH196,CQ181:CQ196,CQ179)</f>
        <v>0</v>
      </c>
      <c r="DI179" s="45"/>
      <c r="DJ179" s="46">
        <f>SUM(DI181:DI208)</f>
        <v>0</v>
      </c>
      <c r="DN179" s="3"/>
    </row>
    <row r="180" spans="1:118" ht="24.6" x14ac:dyDescent="0.3">
      <c r="A180" s="853" t="s">
        <v>497</v>
      </c>
      <c r="B180" s="451"/>
      <c r="C180" s="535" t="s">
        <v>29</v>
      </c>
      <c r="D180" s="41">
        <f ca="1">0.5*(L180+M180+N180)+O180+Q180+2*(R180+S180)</f>
        <v>0</v>
      </c>
      <c r="E180" s="536">
        <f ca="1">L180*0.5+M180*0.5+N180*0.5+O180+P180+Q180+2*(R180+S180+T180)</f>
        <v>0</v>
      </c>
      <c r="F180" s="39"/>
      <c r="G180" s="39"/>
      <c r="H180" s="39"/>
      <c r="I180" s="39"/>
      <c r="J180" s="39"/>
      <c r="K180" s="39"/>
      <c r="L180" s="44">
        <f ca="1">SUMIFS(L8:L196,C8:C196,C180)</f>
        <v>0</v>
      </c>
      <c r="M180" s="44">
        <f ca="1">SUMIFS(M8:M196,C8:C196,C180)</f>
        <v>0</v>
      </c>
      <c r="N180" s="44">
        <f ca="1">SUMIFS(N8:N196,C8:C196,C180)</f>
        <v>0</v>
      </c>
      <c r="O180" s="44">
        <f ca="1">SUMIFS(O8:O196,C8:C196,C180)</f>
        <v>0</v>
      </c>
      <c r="P180" s="44">
        <f ca="1">SUMIFS(P8:P196,C8:C196,C180)</f>
        <v>0</v>
      </c>
      <c r="Q180" s="44">
        <f ca="1">SUMIFS(Q8:Q196,C8:C196,C180)</f>
        <v>0</v>
      </c>
      <c r="R180" s="44">
        <f ca="1">SUMIFS(R8:R196,C8:C196,C180)</f>
        <v>0</v>
      </c>
      <c r="S180" s="44">
        <f ca="1">SUMIFS(S8:S196,C8:C196,C180)</f>
        <v>0</v>
      </c>
      <c r="T180" s="44">
        <f ca="1">SUMIFS(T8:T196,C8:C196,C180)</f>
        <v>0</v>
      </c>
      <c r="U180" s="45"/>
      <c r="V180" s="46"/>
      <c r="W180" s="59"/>
      <c r="X180" s="853" t="s">
        <v>497</v>
      </c>
      <c r="Y180" s="451"/>
      <c r="Z180" s="535" t="s">
        <v>36</v>
      </c>
      <c r="AA180" s="41">
        <f t="shared" si="80"/>
        <v>0</v>
      </c>
      <c r="AB180" s="536">
        <f t="shared" si="81"/>
        <v>0</v>
      </c>
      <c r="AC180" s="39"/>
      <c r="AD180" s="39"/>
      <c r="AE180" s="39"/>
      <c r="AF180" s="39"/>
      <c r="AG180" s="39"/>
      <c r="AH180" s="39"/>
      <c r="AI180" s="44">
        <f>SUMIFS(AI181:AI196,Z181:Z196,Z180)</f>
        <v>0</v>
      </c>
      <c r="AJ180" s="44">
        <f>SUMIFS(AJ181:AJ196,Z181:Z196,Z180)</f>
        <v>0</v>
      </c>
      <c r="AK180" s="44">
        <f>SUMIFS(AK181:AK196,Z181:Z196,Z180)</f>
        <v>0</v>
      </c>
      <c r="AL180" s="44">
        <f>SUMIFS(AL181:AL196,Z181:Z196,Z180)</f>
        <v>0</v>
      </c>
      <c r="AM180" s="44">
        <f>SUMIFS(AM181:AM196,Z181:Z196,Z180)</f>
        <v>0</v>
      </c>
      <c r="AN180" s="44">
        <f>SUMIFS(AN181:AN196,Z181:Z196,Z180)</f>
        <v>0</v>
      </c>
      <c r="AO180" s="44">
        <f>SUMIFS(AO181:AO196,Z181:Z196,Z180)</f>
        <v>0</v>
      </c>
      <c r="AP180" s="44">
        <f>SUMIFS(AP181:AP196,Z181:Z196,Z180)</f>
        <v>0</v>
      </c>
      <c r="AQ180" s="44">
        <f>SUMIFS(AQ181:AQ196,Z181:Z196,Z180)</f>
        <v>0</v>
      </c>
      <c r="AR180" s="45"/>
      <c r="AS180" s="46"/>
      <c r="AT180" s="59"/>
      <c r="BQ180" s="59"/>
      <c r="BR180" s="537" t="s">
        <v>558</v>
      </c>
      <c r="BS180" s="451"/>
      <c r="BT180" s="535" t="s">
        <v>36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39"/>
      <c r="BX180" s="39"/>
      <c r="BY180" s="39"/>
      <c r="BZ180" s="39"/>
      <c r="CA180" s="39"/>
      <c r="CB180" s="39"/>
      <c r="CC180" s="44">
        <f>SUMIFS(CC189:CC196,BT189:BT196,BT180)</f>
        <v>0</v>
      </c>
      <c r="CD180" s="44">
        <f>SUMIFS(CD189:CD196,BT189:BT196,BT180)</f>
        <v>0</v>
      </c>
      <c r="CE180" s="44">
        <f>SUMIFS(CE189:CE196,BT189:BT196,BT180)</f>
        <v>0</v>
      </c>
      <c r="CF180" s="44">
        <f>SUMIFS(CF189:CF196,BT189:BT196,BT180)</f>
        <v>0</v>
      </c>
      <c r="CG180" s="44">
        <f>SUMIFS(CG189:CG196,BT189:BT196,BT180)</f>
        <v>0</v>
      </c>
      <c r="CH180" s="44">
        <f>SUMIFS(CH189:CH196,BT189:BT196,BT180)</f>
        <v>0</v>
      </c>
      <c r="CI180" s="44">
        <f>SUMIFS(CI189:CI196,BT189:BT196,BT180)</f>
        <v>0</v>
      </c>
      <c r="CJ180" s="44">
        <f>SUMIFS(CJ189:CJ196,BT189:BT196,BT180)</f>
        <v>0</v>
      </c>
      <c r="CK180" s="44">
        <f>SUMIFS(CK189:CK196,BT189:BT196,BT180)</f>
        <v>0</v>
      </c>
      <c r="CL180" s="45"/>
      <c r="CM180" s="46"/>
      <c r="CO180" s="537" t="s">
        <v>558</v>
      </c>
      <c r="CP180" s="451"/>
      <c r="CQ180" s="535" t="s">
        <v>36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39"/>
      <c r="CU180" s="39"/>
      <c r="CV180" s="39"/>
      <c r="CW180" s="39"/>
      <c r="CX180" s="39"/>
      <c r="CY180" s="39"/>
      <c r="CZ180" s="44">
        <f>SUMIFS(CZ181:CZ196,CQ181:CQ196,CQ180)</f>
        <v>0</v>
      </c>
      <c r="DA180" s="44">
        <f>SUMIFS(DA181:DA196,CQ181:CQ196,CQ180)</f>
        <v>0</v>
      </c>
      <c r="DB180" s="44">
        <f>SUMIFS(DB181:DB196,CQ181:CQ196,CQ180)</f>
        <v>0</v>
      </c>
      <c r="DC180" s="44">
        <f>SUMIFS(DC181:DC196,CQ181:CQ196,CQ180)</f>
        <v>0</v>
      </c>
      <c r="DD180" s="44">
        <f>SUMIFS(DD181:DD196,CQ181:CQ196,CQ180)</f>
        <v>0</v>
      </c>
      <c r="DE180" s="44">
        <f>SUMIFS(DE181:DE196,CQ181:CQ196,CQ180)</f>
        <v>0</v>
      </c>
      <c r="DF180" s="44">
        <f>SUMIFS(DF181:DF196,CQ181:CQ196,CQ180)</f>
        <v>0</v>
      </c>
      <c r="DG180" s="44">
        <f>SUMIFS(DG181:DG196,CQ181:CQ196,CQ180)</f>
        <v>0</v>
      </c>
      <c r="DH180" s="44">
        <f>SUMIFS(DH181:DH196,CQ181:CQ196,CQ180)</f>
        <v>0</v>
      </c>
      <c r="DI180" s="45"/>
      <c r="DJ180" s="46"/>
      <c r="DN180" s="3"/>
    </row>
    <row r="181" spans="1:118" ht="340.95" customHeight="1" x14ac:dyDescent="0.3">
      <c r="A181" s="97" t="s">
        <v>52</v>
      </c>
      <c r="B181" s="668" t="s">
        <v>1943</v>
      </c>
      <c r="C181" s="68" t="s">
        <v>29</v>
      </c>
      <c r="D181" s="69">
        <f t="shared" ref="D181:D182" si="82">0.5*(L181+M181+N181)+O181+Q181+2*(R181+S181)</f>
        <v>0</v>
      </c>
      <c r="E181" s="69">
        <f t="shared" ref="E181:E182" si="83">L181*0.5+M181*0.5+N181*0.5+O181+P181+Q181+2*(R181+S181+T181)</f>
        <v>0</v>
      </c>
      <c r="F181" s="82"/>
      <c r="G181" s="22" t="s">
        <v>182</v>
      </c>
      <c r="H181" s="22"/>
      <c r="I181" s="103"/>
      <c r="J181" s="82"/>
      <c r="K181" s="22" t="s">
        <v>549</v>
      </c>
      <c r="L181" s="169"/>
      <c r="M181" s="169"/>
      <c r="N181" s="169"/>
      <c r="O181" s="169"/>
      <c r="P181" s="169"/>
      <c r="Q181" s="169"/>
      <c r="R181" s="169"/>
      <c r="S181" s="169"/>
      <c r="T181" s="169"/>
      <c r="U181" s="96">
        <v>1</v>
      </c>
      <c r="V181" s="95"/>
      <c r="W181" s="59"/>
      <c r="X181" s="97" t="s">
        <v>52</v>
      </c>
      <c r="Y181" s="117" t="s">
        <v>2022</v>
      </c>
      <c r="Z181" s="68" t="s">
        <v>29</v>
      </c>
      <c r="AA181" s="69">
        <f t="shared" si="80"/>
        <v>0</v>
      </c>
      <c r="AB181" s="69">
        <f t="shared" si="81"/>
        <v>0</v>
      </c>
      <c r="AC181" s="22"/>
      <c r="AD181" s="104" t="s">
        <v>182</v>
      </c>
      <c r="AE181" s="104"/>
      <c r="AF181" s="72" t="s">
        <v>42</v>
      </c>
      <c r="AG181" s="248"/>
      <c r="AH181" s="172" t="s">
        <v>2023</v>
      </c>
      <c r="AI181" s="70"/>
      <c r="AJ181" s="70"/>
      <c r="AK181" s="22"/>
      <c r="AL181" s="70"/>
      <c r="AM181" s="70"/>
      <c r="AN181" s="70"/>
      <c r="AO181" s="70"/>
      <c r="AP181" s="70"/>
      <c r="AQ181" s="70"/>
      <c r="AR181" s="96">
        <v>2</v>
      </c>
      <c r="AS181" s="95"/>
      <c r="BQ181" s="59"/>
      <c r="CQ181" s="288"/>
      <c r="CS181" s="289"/>
      <c r="DB181" s="22"/>
      <c r="DN181" s="3"/>
    </row>
    <row r="182" spans="1:118" ht="201.6" customHeight="1" outlineLevel="1" x14ac:dyDescent="0.3">
      <c r="A182" s="97" t="s">
        <v>52</v>
      </c>
      <c r="B182" s="387" t="s">
        <v>2433</v>
      </c>
      <c r="C182" s="68" t="s">
        <v>29</v>
      </c>
      <c r="D182" s="69">
        <f t="shared" si="82"/>
        <v>0</v>
      </c>
      <c r="E182" s="69">
        <f t="shared" si="83"/>
        <v>0</v>
      </c>
      <c r="F182" s="82"/>
      <c r="G182" s="22" t="s">
        <v>63</v>
      </c>
      <c r="H182" s="22"/>
      <c r="I182" s="118"/>
      <c r="J182" s="172"/>
      <c r="K182" s="172" t="s">
        <v>57</v>
      </c>
      <c r="L182" s="155"/>
      <c r="M182" s="155"/>
      <c r="N182" s="155"/>
      <c r="O182" s="155"/>
      <c r="P182" s="155"/>
      <c r="Q182" s="155"/>
      <c r="R182" s="155"/>
      <c r="S182" s="155"/>
      <c r="T182" s="155"/>
      <c r="U182" s="96">
        <v>1</v>
      </c>
      <c r="V182" s="95"/>
      <c r="W182" s="59"/>
      <c r="X182" s="97" t="s">
        <v>52</v>
      </c>
      <c r="Y182" s="532" t="s">
        <v>2434</v>
      </c>
      <c r="Z182" s="68" t="s">
        <v>29</v>
      </c>
      <c r="AA182" s="69">
        <f t="shared" si="80"/>
        <v>0</v>
      </c>
      <c r="AB182" s="69">
        <f t="shared" si="81"/>
        <v>0</v>
      </c>
      <c r="AC182" s="103"/>
      <c r="AD182" s="22" t="s">
        <v>45</v>
      </c>
      <c r="AE182" s="22"/>
      <c r="AF182" s="72" t="s">
        <v>42</v>
      </c>
      <c r="AG182" s="73"/>
      <c r="AH182" s="23" t="s">
        <v>2026</v>
      </c>
      <c r="AI182" s="22"/>
      <c r="AJ182" s="22"/>
      <c r="AK182" s="22"/>
      <c r="AL182" s="758"/>
      <c r="AM182" s="22"/>
      <c r="AN182" s="22"/>
      <c r="AO182" s="22"/>
      <c r="AP182" s="22"/>
      <c r="AQ182" s="22"/>
      <c r="AR182" s="96">
        <v>1</v>
      </c>
      <c r="AS182" s="95"/>
      <c r="BQ182" s="59"/>
      <c r="CQ182" s="288"/>
      <c r="CS182" s="289"/>
      <c r="DB182" s="22"/>
      <c r="DN182" s="3"/>
    </row>
    <row r="183" spans="1:118" ht="164.4" customHeight="1" outlineLevel="1" x14ac:dyDescent="0.3">
      <c r="A183" s="97" t="s">
        <v>52</v>
      </c>
      <c r="B183" s="293" t="s">
        <v>1950</v>
      </c>
      <c r="C183" s="68" t="s">
        <v>29</v>
      </c>
      <c r="D183" s="170">
        <f t="shared" ref="D183:D190" si="84">0.5*(L183+M183+N183)+O183+Q183+2*(R183+S183)</f>
        <v>0</v>
      </c>
      <c r="E183" s="170">
        <f t="shared" ref="E183:E190" si="85">L183*0.5+M183*0.5+N183*0.5+O183+P183+Q183+2*(R183+S183+T183)</f>
        <v>0</v>
      </c>
      <c r="F183" s="734"/>
      <c r="G183" s="734" t="s">
        <v>63</v>
      </c>
      <c r="H183" s="734"/>
      <c r="I183" s="72" t="s">
        <v>42</v>
      </c>
      <c r="J183" s="735"/>
      <c r="K183" s="238" t="s">
        <v>1951</v>
      </c>
      <c r="L183" s="419"/>
      <c r="M183" s="419"/>
      <c r="N183" s="419"/>
      <c r="O183" s="419"/>
      <c r="P183" s="155"/>
      <c r="Q183" s="419"/>
      <c r="R183" s="419"/>
      <c r="S183" s="419"/>
      <c r="T183" s="419"/>
      <c r="U183" s="96">
        <v>1</v>
      </c>
      <c r="V183" s="95"/>
      <c r="W183" s="59"/>
      <c r="X183" s="97" t="s">
        <v>52</v>
      </c>
      <c r="Y183" s="116" t="s">
        <v>2435</v>
      </c>
      <c r="Z183" s="68" t="s">
        <v>29</v>
      </c>
      <c r="AA183" s="69">
        <f t="shared" si="80"/>
        <v>0</v>
      </c>
      <c r="AB183" s="69">
        <f t="shared" si="81"/>
        <v>0</v>
      </c>
      <c r="AC183" s="103"/>
      <c r="AD183" s="104" t="s">
        <v>45</v>
      </c>
      <c r="AE183" s="104"/>
      <c r="AF183" s="72" t="s">
        <v>42</v>
      </c>
      <c r="AG183" s="248"/>
      <c r="AH183" s="172" t="s">
        <v>57</v>
      </c>
      <c r="AI183" s="22"/>
      <c r="AJ183" s="22"/>
      <c r="AK183" s="22"/>
      <c r="AL183" s="22"/>
      <c r="AM183" s="22"/>
      <c r="AN183" s="22"/>
      <c r="AO183" s="22"/>
      <c r="AP183" s="22"/>
      <c r="AQ183" s="22"/>
      <c r="AR183" s="96">
        <v>1</v>
      </c>
      <c r="AS183" s="95"/>
      <c r="BQ183" s="59"/>
      <c r="CQ183" s="288"/>
      <c r="CS183" s="289"/>
      <c r="DB183" s="22"/>
      <c r="DN183" s="3"/>
    </row>
    <row r="184" spans="1:118" ht="151.94999999999999" customHeight="1" outlineLevel="1" x14ac:dyDescent="0.25">
      <c r="A184" s="97" t="s">
        <v>52</v>
      </c>
      <c r="B184" s="387" t="s">
        <v>466</v>
      </c>
      <c r="C184" s="102" t="s">
        <v>29</v>
      </c>
      <c r="D184" s="69">
        <f t="shared" si="84"/>
        <v>0</v>
      </c>
      <c r="E184" s="69">
        <f t="shared" si="85"/>
        <v>0</v>
      </c>
      <c r="F184" s="82"/>
      <c r="G184" s="22" t="s">
        <v>63</v>
      </c>
      <c r="H184" s="105"/>
      <c r="I184" s="225"/>
      <c r="J184" s="187"/>
      <c r="K184" s="140" t="s">
        <v>467</v>
      </c>
      <c r="L184" s="302"/>
      <c r="M184" s="302"/>
      <c r="N184" s="302"/>
      <c r="O184" s="302"/>
      <c r="P184" s="302"/>
      <c r="Q184" s="302"/>
      <c r="R184" s="302"/>
      <c r="S184" s="302"/>
      <c r="T184" s="302"/>
      <c r="U184" s="96">
        <v>1</v>
      </c>
      <c r="V184" s="95"/>
      <c r="W184" s="59"/>
      <c r="X184" s="97" t="s">
        <v>52</v>
      </c>
      <c r="Y184" s="117" t="s">
        <v>2031</v>
      </c>
      <c r="Z184" s="68" t="s">
        <v>29</v>
      </c>
      <c r="AA184" s="69">
        <f t="shared" si="80"/>
        <v>0</v>
      </c>
      <c r="AB184" s="69">
        <f t="shared" si="81"/>
        <v>0</v>
      </c>
      <c r="AC184" s="103"/>
      <c r="AD184" s="22" t="s">
        <v>45</v>
      </c>
      <c r="AE184" s="22"/>
      <c r="AF184" s="72" t="s">
        <v>42</v>
      </c>
      <c r="AG184" s="73"/>
      <c r="AH184" s="23" t="s">
        <v>843</v>
      </c>
      <c r="AI184" s="323"/>
      <c r="AJ184" s="323"/>
      <c r="AK184" s="760"/>
      <c r="AL184" s="323"/>
      <c r="AM184" s="323"/>
      <c r="AN184" s="323"/>
      <c r="AO184" s="323"/>
      <c r="AP184" s="323"/>
      <c r="AQ184" s="323"/>
      <c r="AR184" s="96">
        <v>1</v>
      </c>
      <c r="AS184" s="95"/>
      <c r="BQ184" s="59"/>
      <c r="CQ184" s="288"/>
      <c r="CS184" s="289"/>
      <c r="DB184" s="22"/>
      <c r="DN184" s="3"/>
    </row>
    <row r="185" spans="1:118" ht="175.2" customHeight="1" outlineLevel="1" x14ac:dyDescent="0.25">
      <c r="A185" s="97" t="s">
        <v>52</v>
      </c>
      <c r="B185" s="138" t="s">
        <v>1954</v>
      </c>
      <c r="C185" s="68" t="s">
        <v>29</v>
      </c>
      <c r="D185" s="69">
        <f t="shared" si="84"/>
        <v>0</v>
      </c>
      <c r="E185" s="69">
        <f t="shared" si="85"/>
        <v>0</v>
      </c>
      <c r="F185" s="131"/>
      <c r="G185" s="225" t="s">
        <v>63</v>
      </c>
      <c r="H185" s="225"/>
      <c r="I185" s="225"/>
      <c r="J185" s="131"/>
      <c r="K185" s="131" t="s">
        <v>1955</v>
      </c>
      <c r="L185" s="403"/>
      <c r="M185" s="403"/>
      <c r="N185" s="403"/>
      <c r="O185" s="403"/>
      <c r="P185" s="403"/>
      <c r="Q185" s="403"/>
      <c r="R185" s="403"/>
      <c r="S185" s="403"/>
      <c r="T185" s="403"/>
      <c r="U185" s="96">
        <v>1</v>
      </c>
      <c r="V185" s="95"/>
      <c r="W185" s="59"/>
      <c r="X185" s="97" t="s">
        <v>52</v>
      </c>
      <c r="Y185" s="387" t="s">
        <v>2436</v>
      </c>
      <c r="Z185" s="68" t="s">
        <v>29</v>
      </c>
      <c r="AA185" s="69">
        <f t="shared" si="80"/>
        <v>0</v>
      </c>
      <c r="AB185" s="69">
        <f t="shared" si="81"/>
        <v>0</v>
      </c>
      <c r="AC185" s="82"/>
      <c r="AD185" s="124" t="s">
        <v>77</v>
      </c>
      <c r="AE185" s="125" t="s">
        <v>50</v>
      </c>
      <c r="AF185" s="74"/>
      <c r="AG185" s="172"/>
      <c r="AH185" s="172" t="s">
        <v>57</v>
      </c>
      <c r="AI185" s="22"/>
      <c r="AJ185" s="22"/>
      <c r="AK185" s="22"/>
      <c r="AL185" s="22"/>
      <c r="AM185" s="22"/>
      <c r="AN185" s="22"/>
      <c r="AO185" s="22"/>
      <c r="AP185" s="22"/>
      <c r="AQ185" s="22"/>
      <c r="AR185" s="96">
        <v>1</v>
      </c>
      <c r="AS185" s="95"/>
      <c r="BQ185" s="59"/>
      <c r="CQ185" s="288"/>
      <c r="CS185" s="289"/>
      <c r="DB185" s="22"/>
      <c r="DN185" s="3"/>
    </row>
    <row r="186" spans="1:118" ht="208.95" customHeight="1" outlineLevel="1" x14ac:dyDescent="0.3">
      <c r="A186" s="97" t="s">
        <v>52</v>
      </c>
      <c r="B186" s="117" t="s">
        <v>1956</v>
      </c>
      <c r="C186" s="68" t="s">
        <v>29</v>
      </c>
      <c r="D186" s="69">
        <f t="shared" si="84"/>
        <v>0</v>
      </c>
      <c r="E186" s="69">
        <f t="shared" si="85"/>
        <v>0</v>
      </c>
      <c r="F186" s="22"/>
      <c r="G186" s="22" t="s">
        <v>63</v>
      </c>
      <c r="H186" s="118"/>
      <c r="I186" s="70"/>
      <c r="J186" s="173"/>
      <c r="K186" s="173" t="s">
        <v>528</v>
      </c>
      <c r="L186" s="155"/>
      <c r="M186" s="155"/>
      <c r="N186" s="155"/>
      <c r="O186" s="155"/>
      <c r="P186" s="155"/>
      <c r="Q186" s="155"/>
      <c r="R186" s="155"/>
      <c r="S186" s="155"/>
      <c r="T186" s="155"/>
      <c r="U186" s="96">
        <v>1</v>
      </c>
      <c r="V186" s="95"/>
      <c r="W186" s="59"/>
      <c r="X186" s="97" t="s">
        <v>52</v>
      </c>
      <c r="Y186" s="596" t="s">
        <v>2437</v>
      </c>
      <c r="Z186" s="594" t="s">
        <v>29</v>
      </c>
      <c r="AA186" s="552">
        <f t="shared" ref="AA186" si="86">0.5*(AI186+AJ186+AK186)+AL186+AN186+2*(AO186+AP186)</f>
        <v>2</v>
      </c>
      <c r="AB186" s="552">
        <f t="shared" ref="AB186" si="87">AI186*0.5+AJ186*0.5+AK186*0.5+AL186+AM186+AN186+2*(AO186+AP186+AQ186)</f>
        <v>2</v>
      </c>
      <c r="AC186" s="1749" t="s">
        <v>2438</v>
      </c>
      <c r="AD186" s="1845"/>
      <c r="AE186" s="1845"/>
      <c r="AF186" s="1845"/>
      <c r="AG186" s="1845"/>
      <c r="AH186" s="1846"/>
      <c r="AI186" s="601"/>
      <c r="AJ186" s="601"/>
      <c r="AK186" s="601"/>
      <c r="AL186" s="240">
        <v>2</v>
      </c>
      <c r="AM186" s="601"/>
      <c r="AN186" s="601"/>
      <c r="AO186" s="601"/>
      <c r="AP186" s="601"/>
      <c r="AQ186" s="601"/>
      <c r="AR186" s="96">
        <v>1</v>
      </c>
      <c r="AS186" s="95"/>
      <c r="BQ186" s="59"/>
      <c r="CQ186" s="288"/>
      <c r="CS186" s="289"/>
      <c r="DB186" s="22"/>
      <c r="DN186" s="3"/>
    </row>
    <row r="187" spans="1:118" ht="293.39999999999998" customHeight="1" outlineLevel="1" x14ac:dyDescent="0.3">
      <c r="A187" s="97" t="s">
        <v>52</v>
      </c>
      <c r="B187" s="387" t="s">
        <v>1973</v>
      </c>
      <c r="C187" s="68" t="s">
        <v>29</v>
      </c>
      <c r="D187" s="69">
        <f t="shared" si="84"/>
        <v>0</v>
      </c>
      <c r="E187" s="69">
        <f t="shared" si="85"/>
        <v>0</v>
      </c>
      <c r="F187" s="158"/>
      <c r="G187" s="22" t="s">
        <v>45</v>
      </c>
      <c r="H187" s="248"/>
      <c r="I187" s="248"/>
      <c r="J187" s="82"/>
      <c r="K187" s="23" t="s">
        <v>849</v>
      </c>
      <c r="L187" s="155"/>
      <c r="M187" s="155"/>
      <c r="N187" s="155"/>
      <c r="O187" s="155"/>
      <c r="P187" s="155"/>
      <c r="Q187" s="155"/>
      <c r="R187" s="155"/>
      <c r="S187" s="155"/>
      <c r="T187" s="155"/>
      <c r="U187" s="96">
        <v>1</v>
      </c>
      <c r="V187" s="95"/>
      <c r="W187" s="59"/>
      <c r="X187" s="97" t="s">
        <v>52</v>
      </c>
      <c r="Y187" s="335" t="s">
        <v>2439</v>
      </c>
      <c r="Z187" s="68" t="s">
        <v>29</v>
      </c>
      <c r="AA187" s="69">
        <f t="shared" ref="AA187:AA195" si="88">0.5*(AI187+AJ187+AK187)+AL187+AN187+2*(AO187+AP187)</f>
        <v>0</v>
      </c>
      <c r="AB187" s="69">
        <f t="shared" ref="AB187:AB195" si="89">AI187*0.5+AJ187*0.5+AK187*0.5+AL187+AM187+AN187+2*(AO187+AP187+AQ187)</f>
        <v>0</v>
      </c>
      <c r="AC187" s="74"/>
      <c r="AD187" s="225" t="s">
        <v>68</v>
      </c>
      <c r="AE187" s="206"/>
      <c r="AF187" s="74"/>
      <c r="AG187" s="74"/>
      <c r="AH187" s="23" t="s">
        <v>57</v>
      </c>
      <c r="AI187" s="74"/>
      <c r="AJ187" s="74"/>
      <c r="AK187" s="206"/>
      <c r="AL187" s="74"/>
      <c r="AM187" s="74"/>
      <c r="AN187" s="74"/>
      <c r="AO187" s="74"/>
      <c r="AP187" s="74"/>
      <c r="AQ187" s="74"/>
      <c r="AR187" s="96">
        <v>1</v>
      </c>
      <c r="AS187" s="95"/>
      <c r="BQ187" s="59"/>
      <c r="CQ187" s="288"/>
      <c r="CS187" s="289"/>
      <c r="DB187" s="22"/>
      <c r="DN187" s="3"/>
    </row>
    <row r="188" spans="1:118" ht="330" customHeight="1" outlineLevel="1" x14ac:dyDescent="0.25">
      <c r="A188" s="97" t="s">
        <v>52</v>
      </c>
      <c r="B188" s="117" t="s">
        <v>1974</v>
      </c>
      <c r="C188" s="68" t="s">
        <v>29</v>
      </c>
      <c r="D188" s="69">
        <f t="shared" si="84"/>
        <v>0</v>
      </c>
      <c r="E188" s="69">
        <f t="shared" si="85"/>
        <v>0</v>
      </c>
      <c r="F188" s="103"/>
      <c r="G188" s="22" t="s">
        <v>45</v>
      </c>
      <c r="H188" s="22"/>
      <c r="I188" s="119" t="s">
        <v>42</v>
      </c>
      <c r="J188" s="23"/>
      <c r="K188" s="23" t="s">
        <v>856</v>
      </c>
      <c r="L188" s="160"/>
      <c r="M188" s="160"/>
      <c r="N188" s="160"/>
      <c r="O188" s="160"/>
      <c r="P188" s="160"/>
      <c r="Q188" s="160"/>
      <c r="R188" s="160"/>
      <c r="S188" s="160"/>
      <c r="T188" s="160"/>
      <c r="U188" s="96">
        <v>1</v>
      </c>
      <c r="V188" s="95"/>
      <c r="W188" s="59"/>
      <c r="X188" s="97" t="s">
        <v>52</v>
      </c>
      <c r="Y188" s="387" t="s">
        <v>2440</v>
      </c>
      <c r="Z188" s="68" t="s">
        <v>29</v>
      </c>
      <c r="AA188" s="69">
        <f t="shared" si="88"/>
        <v>0</v>
      </c>
      <c r="AB188" s="69">
        <f t="shared" si="89"/>
        <v>0</v>
      </c>
      <c r="AC188" s="213"/>
      <c r="AD188" s="212" t="s">
        <v>63</v>
      </c>
      <c r="AE188" s="617"/>
      <c r="AF188" s="74"/>
      <c r="AG188" s="213"/>
      <c r="AH188" s="205" t="s">
        <v>551</v>
      </c>
      <c r="AI188" s="22"/>
      <c r="AJ188" s="22"/>
      <c r="AK188" s="22"/>
      <c r="AL188" s="22"/>
      <c r="AM188" s="22"/>
      <c r="AN188" s="22"/>
      <c r="AO188" s="22"/>
      <c r="AP188" s="22"/>
      <c r="AQ188" s="22"/>
      <c r="AR188" s="96">
        <v>1</v>
      </c>
      <c r="AS188" s="95"/>
      <c r="BQ188" s="59"/>
      <c r="CQ188" s="288"/>
      <c r="CS188" s="289"/>
      <c r="DB188" s="22"/>
      <c r="DN188" s="3"/>
    </row>
    <row r="189" spans="1:118" ht="235.2" customHeight="1" outlineLevel="1" x14ac:dyDescent="0.3">
      <c r="A189" s="97" t="s">
        <v>52</v>
      </c>
      <c r="B189" s="114" t="s">
        <v>823</v>
      </c>
      <c r="C189" s="102" t="s">
        <v>29</v>
      </c>
      <c r="D189" s="69">
        <f t="shared" si="84"/>
        <v>0</v>
      </c>
      <c r="E189" s="69">
        <f t="shared" si="85"/>
        <v>0</v>
      </c>
      <c r="F189" s="22"/>
      <c r="G189" s="756" t="s">
        <v>45</v>
      </c>
      <c r="H189" s="140" t="s">
        <v>824</v>
      </c>
      <c r="I189" s="127"/>
      <c r="J189" s="248"/>
      <c r="K189" s="173" t="s">
        <v>825</v>
      </c>
      <c r="L189" s="144"/>
      <c r="M189" s="144"/>
      <c r="N189" s="301"/>
      <c r="O189" s="757"/>
      <c r="P189" s="301"/>
      <c r="Q189" s="757"/>
      <c r="R189" s="757"/>
      <c r="S189" s="757"/>
      <c r="T189" s="144"/>
      <c r="U189" s="96">
        <v>1</v>
      </c>
      <c r="V189" s="95"/>
      <c r="W189" s="59"/>
      <c r="X189" s="97" t="s">
        <v>52</v>
      </c>
      <c r="Y189" s="117" t="s">
        <v>2441</v>
      </c>
      <c r="Z189" s="68" t="s">
        <v>29</v>
      </c>
      <c r="AA189" s="69">
        <f t="shared" si="88"/>
        <v>0</v>
      </c>
      <c r="AB189" s="69">
        <f t="shared" si="89"/>
        <v>0</v>
      </c>
      <c r="AC189" s="82"/>
      <c r="AD189" s="22" t="s">
        <v>63</v>
      </c>
      <c r="AE189" s="22"/>
      <c r="AF189" s="74"/>
      <c r="AG189" s="82"/>
      <c r="AH189" s="23" t="s">
        <v>359</v>
      </c>
      <c r="AI189" s="702"/>
      <c r="AJ189" s="702"/>
      <c r="AK189" s="766"/>
      <c r="AL189" s="702"/>
      <c r="AM189" s="702"/>
      <c r="AN189" s="702"/>
      <c r="AO189" s="702"/>
      <c r="AP189" s="702"/>
      <c r="AQ189" s="702"/>
      <c r="AR189" s="96">
        <v>1</v>
      </c>
      <c r="AS189" s="95"/>
      <c r="BQ189" s="59"/>
      <c r="BR189" s="208"/>
      <c r="BT189" s="288"/>
      <c r="BV189" s="289"/>
      <c r="BX189" s="62"/>
      <c r="BZ189" s="518"/>
      <c r="CC189" s="22"/>
      <c r="CD189" s="22"/>
      <c r="CE189" s="22"/>
      <c r="CF189" s="22"/>
      <c r="CG189" s="22"/>
      <c r="CH189" s="22"/>
      <c r="CI189" s="22"/>
      <c r="CJ189" s="22"/>
      <c r="CK189" s="22"/>
      <c r="CQ189" s="288"/>
      <c r="CS189" s="289"/>
      <c r="DB189" s="22"/>
      <c r="DN189" s="3"/>
    </row>
    <row r="190" spans="1:118" ht="231.6" customHeight="1" outlineLevel="1" x14ac:dyDescent="0.25">
      <c r="A190" s="1214" t="s">
        <v>52</v>
      </c>
      <c r="B190" s="138" t="s">
        <v>1977</v>
      </c>
      <c r="C190" s="68" t="s">
        <v>29</v>
      </c>
      <c r="D190" s="69">
        <f t="shared" si="84"/>
        <v>0</v>
      </c>
      <c r="E190" s="69">
        <f t="shared" si="85"/>
        <v>0</v>
      </c>
      <c r="F190" s="131"/>
      <c r="G190" s="225" t="s">
        <v>45</v>
      </c>
      <c r="H190" s="225"/>
      <c r="I190" s="72" t="s">
        <v>42</v>
      </c>
      <c r="J190" s="127"/>
      <c r="K190" s="131" t="s">
        <v>1978</v>
      </c>
      <c r="L190" s="403"/>
      <c r="M190" s="403"/>
      <c r="N190" s="403"/>
      <c r="O190" s="403"/>
      <c r="P190" s="403"/>
      <c r="Q190" s="403"/>
      <c r="R190" s="403"/>
      <c r="S190" s="403"/>
      <c r="T190" s="403"/>
      <c r="U190" s="96">
        <v>1</v>
      </c>
      <c r="V190" s="95"/>
      <c r="W190" s="59"/>
      <c r="X190" s="97" t="s">
        <v>52</v>
      </c>
      <c r="Y190" s="117" t="s">
        <v>873</v>
      </c>
      <c r="Z190" s="68" t="s">
        <v>29</v>
      </c>
      <c r="AA190" s="69">
        <f t="shared" si="88"/>
        <v>0</v>
      </c>
      <c r="AB190" s="69">
        <f t="shared" si="89"/>
        <v>0</v>
      </c>
      <c r="AC190" s="74"/>
      <c r="AD190" s="225" t="s">
        <v>68</v>
      </c>
      <c r="AE190" s="206"/>
      <c r="AF190" s="74"/>
      <c r="AG190" s="74"/>
      <c r="AH190" s="23" t="s">
        <v>57</v>
      </c>
      <c r="AI190" s="74"/>
      <c r="AJ190" s="74"/>
      <c r="AK190" s="206"/>
      <c r="AL190" s="74"/>
      <c r="AM190" s="74"/>
      <c r="AN190" s="74"/>
      <c r="AO190" s="74"/>
      <c r="AP190" s="74"/>
      <c r="AQ190" s="105"/>
      <c r="AR190" s="96">
        <v>1</v>
      </c>
      <c r="AS190" s="95"/>
      <c r="BQ190" s="59"/>
      <c r="BR190" s="208"/>
      <c r="BT190" s="288"/>
      <c r="BV190" s="289"/>
      <c r="BX190" s="62"/>
      <c r="BZ190" s="518"/>
      <c r="CC190" s="22"/>
      <c r="CD190" s="22"/>
      <c r="CE190" s="22"/>
      <c r="CF190" s="22"/>
      <c r="CG190" s="22"/>
      <c r="CH190" s="22"/>
      <c r="CI190" s="22"/>
      <c r="CJ190" s="22"/>
      <c r="CK190" s="22"/>
      <c r="CQ190" s="288"/>
      <c r="CS190" s="289"/>
      <c r="DB190" s="22"/>
      <c r="DN190" s="3"/>
    </row>
    <row r="191" spans="1:118" ht="156.6" outlineLevel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 s="59"/>
      <c r="X191" s="97" t="s">
        <v>52</v>
      </c>
      <c r="Y191" s="130" t="s">
        <v>2442</v>
      </c>
      <c r="Z191" s="68" t="s">
        <v>29</v>
      </c>
      <c r="AA191" s="69">
        <f t="shared" si="88"/>
        <v>0</v>
      </c>
      <c r="AB191" s="69">
        <f t="shared" si="89"/>
        <v>0</v>
      </c>
      <c r="AC191" s="103"/>
      <c r="AD191" s="225" t="s">
        <v>68</v>
      </c>
      <c r="AE191" s="225"/>
      <c r="AF191" s="225"/>
      <c r="AG191" s="225"/>
      <c r="AH191" s="131" t="s">
        <v>193</v>
      </c>
      <c r="AI191" s="74"/>
      <c r="AJ191" s="74"/>
      <c r="AK191" s="74"/>
      <c r="AL191" s="74"/>
      <c r="AM191" s="74"/>
      <c r="AN191" s="74"/>
      <c r="AO191" s="74"/>
      <c r="AP191" s="74"/>
      <c r="AQ191" s="74"/>
      <c r="AR191" s="96">
        <v>1</v>
      </c>
      <c r="AS191" s="95"/>
      <c r="BQ191" s="59"/>
      <c r="BR191" s="208"/>
      <c r="BT191" s="288"/>
      <c r="BV191" s="289"/>
      <c r="BX191" s="62"/>
      <c r="BZ191" s="518"/>
      <c r="CC191" s="22"/>
      <c r="CD191" s="22"/>
      <c r="CE191" s="22"/>
      <c r="CF191" s="22"/>
      <c r="CG191" s="22"/>
      <c r="CH191" s="22"/>
      <c r="CI191" s="22"/>
      <c r="CJ191" s="22"/>
      <c r="CK191" s="22"/>
      <c r="CQ191" s="288"/>
      <c r="CS191" s="289"/>
      <c r="DB191" s="22"/>
      <c r="DN191" s="3"/>
    </row>
    <row r="192" spans="1:118" ht="160.19999999999999" customHeight="1" outlineLevel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 s="59"/>
      <c r="X192" s="97" t="s">
        <v>52</v>
      </c>
      <c r="Y192" s="138" t="s">
        <v>2036</v>
      </c>
      <c r="Z192" s="68" t="s">
        <v>29</v>
      </c>
      <c r="AA192" s="102">
        <f t="shared" si="88"/>
        <v>0</v>
      </c>
      <c r="AB192" s="102">
        <f t="shared" si="89"/>
        <v>0</v>
      </c>
      <c r="AC192" s="131"/>
      <c r="AD192" s="22" t="s">
        <v>45</v>
      </c>
      <c r="AE192" s="367"/>
      <c r="AF192" s="131"/>
      <c r="AG192" s="131"/>
      <c r="AH192" s="172" t="s">
        <v>57</v>
      </c>
      <c r="AI192" s="314"/>
      <c r="AJ192" s="314"/>
      <c r="AK192" s="314"/>
      <c r="AL192" s="314"/>
      <c r="AM192" s="314"/>
      <c r="AN192" s="314"/>
      <c r="AO192" s="314"/>
      <c r="AP192" s="314"/>
      <c r="AQ192" s="314"/>
      <c r="AR192" s="96">
        <v>1</v>
      </c>
      <c r="AS192" s="95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1:118" ht="139.19999999999999" outlineLevel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 s="59"/>
      <c r="X193" s="97" t="s">
        <v>52</v>
      </c>
      <c r="Y193" s="138" t="s">
        <v>2037</v>
      </c>
      <c r="Z193" s="68" t="s">
        <v>29</v>
      </c>
      <c r="AA193" s="102">
        <f t="shared" si="88"/>
        <v>0</v>
      </c>
      <c r="AB193" s="102">
        <f t="shared" si="89"/>
        <v>0</v>
      </c>
      <c r="AC193" s="131"/>
      <c r="AD193" s="22" t="s">
        <v>45</v>
      </c>
      <c r="AE193" s="367"/>
      <c r="AF193" s="131"/>
      <c r="AG193" s="131"/>
      <c r="AH193" s="172" t="s">
        <v>57</v>
      </c>
      <c r="AI193" s="314"/>
      <c r="AJ193" s="314"/>
      <c r="AK193" s="314"/>
      <c r="AL193" s="314"/>
      <c r="AM193" s="314"/>
      <c r="AN193" s="314"/>
      <c r="AO193" s="314"/>
      <c r="AP193" s="314"/>
      <c r="AQ193" s="314"/>
      <c r="AR193" s="96">
        <v>1</v>
      </c>
      <c r="AS193" s="95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1:118" ht="163.95" customHeight="1" outlineLevel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 s="59"/>
      <c r="X194" s="97" t="s">
        <v>52</v>
      </c>
      <c r="Y194" s="138" t="s">
        <v>2038</v>
      </c>
      <c r="Z194" s="68" t="s">
        <v>29</v>
      </c>
      <c r="AA194" s="102">
        <f t="shared" si="88"/>
        <v>0</v>
      </c>
      <c r="AB194" s="102">
        <f t="shared" si="89"/>
        <v>0</v>
      </c>
      <c r="AC194" s="131"/>
      <c r="AD194" s="22" t="s">
        <v>45</v>
      </c>
      <c r="AE194" s="367"/>
      <c r="AF194" s="131"/>
      <c r="AG194" s="131"/>
      <c r="AH194" s="172" t="s">
        <v>57</v>
      </c>
      <c r="AI194" s="314"/>
      <c r="AJ194" s="314"/>
      <c r="AK194" s="314"/>
      <c r="AL194" s="314"/>
      <c r="AM194" s="314"/>
      <c r="AN194" s="314"/>
      <c r="AO194" s="314"/>
      <c r="AP194" s="314"/>
      <c r="AQ194" s="314"/>
      <c r="AR194" s="96">
        <v>1</v>
      </c>
      <c r="AS194" s="95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1:118" ht="139.19999999999999" outlineLevel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 s="59"/>
      <c r="X195" s="400" t="s">
        <v>370</v>
      </c>
      <c r="Y195" s="668" t="s">
        <v>2443</v>
      </c>
      <c r="Z195" s="68" t="s">
        <v>29</v>
      </c>
      <c r="AA195" s="69">
        <f t="shared" si="88"/>
        <v>0</v>
      </c>
      <c r="AB195" s="69">
        <f t="shared" si="89"/>
        <v>0</v>
      </c>
      <c r="AC195" s="82"/>
      <c r="AD195" s="22" t="s">
        <v>45</v>
      </c>
      <c r="AE195" s="74"/>
      <c r="AF195" s="74"/>
      <c r="AG195" s="172"/>
      <c r="AH195" s="104" t="s">
        <v>83</v>
      </c>
      <c r="AI195" s="155"/>
      <c r="AJ195" s="144"/>
      <c r="AK195" s="155"/>
      <c r="AL195" s="155"/>
      <c r="AM195" s="155"/>
      <c r="AN195" s="155"/>
      <c r="AO195" s="155"/>
      <c r="AP195" s="155"/>
      <c r="AQ195" s="155"/>
      <c r="AR195" s="96">
        <v>1</v>
      </c>
      <c r="AS195" s="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1:118" outlineLevel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 s="59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1:118" outlineLevel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 s="59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1:118" outlineLevel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 s="59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1:118" outlineLevel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 s="5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1:118" outlineLevel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 s="59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1:118" outlineLevel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 s="59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1:118" outlineLevel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 s="59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1:118" outlineLevel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 s="59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1:118" outlineLevel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 s="59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1:118" outlineLevel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 s="59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1:118" outlineLevel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 s="59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1:118" outlineLevel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 s="59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1:118" outlineLevel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 s="59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1:118" outlineLevel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 s="59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1:118" outlineLevel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 s="59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1:118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 s="59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1:118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 s="59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BQ212" s="59"/>
      <c r="DN212" s="3"/>
    </row>
    <row r="213" spans="1:118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1:118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1:118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1:118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1:118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1:118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1:118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1:118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1:118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1:118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1:118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1:118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1:45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1:45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1:45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1:45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1:45" x14ac:dyDescent="0.3">
      <c r="A229" s="32"/>
      <c r="B229" s="32"/>
      <c r="C229" s="32"/>
      <c r="D229" s="32"/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32"/>
      <c r="AI229" s="32"/>
      <c r="AJ229" s="32"/>
      <c r="AK229" s="32"/>
      <c r="AL229" s="32"/>
      <c r="AM229" s="32"/>
      <c r="AN229" s="32"/>
      <c r="AO229" s="32"/>
      <c r="AP229" s="32"/>
      <c r="AQ229" s="32"/>
      <c r="AR229" s="32"/>
      <c r="AS229" s="32"/>
    </row>
    <row r="232" spans="1:45" ht="130.19999999999999" customHeight="1" x14ac:dyDescent="0.3"/>
    <row r="233" spans="1:45" ht="162" customHeight="1" x14ac:dyDescent="0.3"/>
    <row r="234" spans="1:45" ht="221.4" customHeight="1" x14ac:dyDescent="0.3"/>
    <row r="235" spans="1:45" ht="179.4" customHeight="1" x14ac:dyDescent="0.3"/>
    <row r="236" spans="1:45" ht="104.4" customHeight="1" x14ac:dyDescent="0.3"/>
    <row r="238" spans="1:45" ht="162" customHeight="1" x14ac:dyDescent="0.3"/>
    <row r="240" spans="1:45" ht="218.4" customHeight="1" x14ac:dyDescent="0.3"/>
    <row r="241" spans="24:45" ht="132.6" customHeight="1" x14ac:dyDescent="0.3"/>
    <row r="242" spans="24:45" ht="114.6" customHeight="1" x14ac:dyDescent="0.3"/>
    <row r="243" spans="24:45" x14ac:dyDescent="0.3"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4:45" x14ac:dyDescent="0.3"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4:45" x14ac:dyDescent="0.3"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4:45" x14ac:dyDescent="0.3"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4:45" x14ac:dyDescent="0.3"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4:45" x14ac:dyDescent="0.3"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4:45" x14ac:dyDescent="0.3"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4:45" x14ac:dyDescent="0.3"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4:45" x14ac:dyDescent="0.3"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4:45" x14ac:dyDescent="0.3"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4:45" x14ac:dyDescent="0.3"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4:45" x14ac:dyDescent="0.3"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4:45" x14ac:dyDescent="0.3"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4:45" x14ac:dyDescent="0.3"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4:45" x14ac:dyDescent="0.3"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4:45" x14ac:dyDescent="0.3"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4:45" x14ac:dyDescent="0.3"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4:45" x14ac:dyDescent="0.3"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4:45" x14ac:dyDescent="0.3"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4:45" x14ac:dyDescent="0.3"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4:45" x14ac:dyDescent="0.3"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4:45" x14ac:dyDescent="0.3"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4:45" x14ac:dyDescent="0.3"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4:45" x14ac:dyDescent="0.3"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4:45" x14ac:dyDescent="0.3"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4:45" x14ac:dyDescent="0.3"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4:45" x14ac:dyDescent="0.3"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4:45" x14ac:dyDescent="0.3"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4:45" x14ac:dyDescent="0.3"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4:45" x14ac:dyDescent="0.3"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4:45" x14ac:dyDescent="0.3"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4:45" x14ac:dyDescent="0.3"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4:45" x14ac:dyDescent="0.3"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4:45" x14ac:dyDescent="0.3"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4:45" x14ac:dyDescent="0.3"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4:45" x14ac:dyDescent="0.3"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4:45" x14ac:dyDescent="0.3"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4:45" x14ac:dyDescent="0.3"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4:45" x14ac:dyDescent="0.3"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4:45" x14ac:dyDescent="0.3"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4:45" x14ac:dyDescent="0.3"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4:45" x14ac:dyDescent="0.3"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4:45" x14ac:dyDescent="0.3"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4:45" x14ac:dyDescent="0.3"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4:45" x14ac:dyDescent="0.3"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4:45" x14ac:dyDescent="0.3"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4:45" x14ac:dyDescent="0.3"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4:45" x14ac:dyDescent="0.3"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4:45" x14ac:dyDescent="0.3"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4:45" x14ac:dyDescent="0.3"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4:45" x14ac:dyDescent="0.3"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4:45" x14ac:dyDescent="0.3"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4:45" x14ac:dyDescent="0.3"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4:45" x14ac:dyDescent="0.3"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4:45" x14ac:dyDescent="0.3"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4:45" x14ac:dyDescent="0.3"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4:45" x14ac:dyDescent="0.3"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4:45" x14ac:dyDescent="0.3"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  <row r="301" spans="24:45" x14ac:dyDescent="0.3"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</row>
    <row r="302" spans="24:45" x14ac:dyDescent="0.3"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</row>
    <row r="303" spans="24:45" x14ac:dyDescent="0.3"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</row>
    <row r="304" spans="24:45" x14ac:dyDescent="0.3"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</row>
    <row r="305" spans="24:45" x14ac:dyDescent="0.3"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</row>
    <row r="306" spans="24:45" x14ac:dyDescent="0.3"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</row>
    <row r="307" spans="24:45" x14ac:dyDescent="0.3"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</row>
    <row r="308" spans="24:45" x14ac:dyDescent="0.3"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</row>
    <row r="309" spans="24:45" x14ac:dyDescent="0.3"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</row>
    <row r="310" spans="24:45" x14ac:dyDescent="0.3"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</row>
    <row r="311" spans="24:45" x14ac:dyDescent="0.3"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</row>
    <row r="312" spans="24:45" x14ac:dyDescent="0.3"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</row>
    <row r="313" spans="24:45" x14ac:dyDescent="0.3"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</row>
    <row r="314" spans="24:45" x14ac:dyDescent="0.3"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</row>
  </sheetData>
  <sheetProtection formatCells="0" formatColumns="0" formatRows="0" insertColumns="0" insertRows="0" insertHyperlinks="0" deleteColumns="0" deleteRows="0" selectLockedCells="1" sort="0" autoFilter="0" pivotTables="0"/>
  <mergeCells count="36">
    <mergeCell ref="CO9:DJ9"/>
    <mergeCell ref="CT68:CY68"/>
    <mergeCell ref="AC186:AH186"/>
    <mergeCell ref="BW43:CB43"/>
    <mergeCell ref="BW17:CB17"/>
    <mergeCell ref="BW164:CK164"/>
    <mergeCell ref="BR162:CM162"/>
    <mergeCell ref="BW38:CB38"/>
    <mergeCell ref="AC138:AH138"/>
    <mergeCell ref="BW42:CB42"/>
    <mergeCell ref="F37:K37"/>
    <mergeCell ref="AZ79:BE79"/>
    <mergeCell ref="A12:V12"/>
    <mergeCell ref="F11:K11"/>
    <mergeCell ref="C48:T48"/>
    <mergeCell ref="F38:K38"/>
    <mergeCell ref="F39:K39"/>
    <mergeCell ref="F40:K40"/>
    <mergeCell ref="AC45:AH45"/>
    <mergeCell ref="A41:V41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CA2:CA4"/>
    <mergeCell ref="CM2:CM4"/>
    <mergeCell ref="CP2:CP4"/>
    <mergeCell ref="CX2:CX4"/>
    <mergeCell ref="DJ2:DJ4"/>
    <mergeCell ref="BS2:BS4"/>
  </mergeCells>
  <conditionalFormatting sqref="D6:D7">
    <cfRule type="cellIs" dxfId="853" priority="73" operator="lessThan">
      <formula>10.5</formula>
    </cfRule>
    <cfRule type="cellIs" dxfId="852" priority="74" operator="greaterThan">
      <formula>10</formula>
    </cfRule>
  </conditionalFormatting>
  <conditionalFormatting sqref="D35:D36">
    <cfRule type="cellIs" dxfId="851" priority="3" operator="lessThan">
      <formula>10.5</formula>
    </cfRule>
    <cfRule type="cellIs" dxfId="850" priority="4" operator="greaterThan">
      <formula>10</formula>
    </cfRule>
  </conditionalFormatting>
  <conditionalFormatting sqref="D62:D63">
    <cfRule type="cellIs" dxfId="849" priority="61" operator="lessThan">
      <formula>10.5</formula>
    </cfRule>
    <cfRule type="cellIs" dxfId="848" priority="62" operator="greaterThan">
      <formula>10</formula>
    </cfRule>
  </conditionalFormatting>
  <conditionalFormatting sqref="D98:D99">
    <cfRule type="cellIs" dxfId="847" priority="51" operator="lessThan">
      <formula>10.5</formula>
    </cfRule>
    <cfRule type="cellIs" dxfId="846" priority="52" operator="greaterThan">
      <formula>10</formula>
    </cfRule>
  </conditionalFormatting>
  <conditionalFormatting sqref="D128:D129">
    <cfRule type="cellIs" dxfId="845" priority="35" operator="lessThan">
      <formula>10.5</formula>
    </cfRule>
    <cfRule type="cellIs" dxfId="844" priority="36" operator="greaterThan">
      <formula>10</formula>
    </cfRule>
  </conditionalFormatting>
  <conditionalFormatting sqref="D158:D159">
    <cfRule type="cellIs" dxfId="843" priority="27" operator="lessThan">
      <formula>10.5</formula>
    </cfRule>
    <cfRule type="cellIs" dxfId="842" priority="28" operator="greaterThan">
      <formula>10</formula>
    </cfRule>
  </conditionalFormatting>
  <conditionalFormatting sqref="D179:D180">
    <cfRule type="cellIs" dxfId="841" priority="15" operator="lessThan">
      <formula>10.5</formula>
    </cfRule>
    <cfRule type="cellIs" dxfId="840" priority="16" operator="greaterThan">
      <formula>10</formula>
    </cfRule>
  </conditionalFormatting>
  <conditionalFormatting sqref="AA6:AA7">
    <cfRule type="cellIs" dxfId="839" priority="71" operator="lessThan">
      <formula>10.5</formula>
    </cfRule>
    <cfRule type="cellIs" dxfId="838" priority="72" operator="greaterThan">
      <formula>10</formula>
    </cfRule>
  </conditionalFormatting>
  <conditionalFormatting sqref="AA35:AA36">
    <cfRule type="cellIs" dxfId="837" priority="17" operator="lessThan">
      <formula>10.5</formula>
    </cfRule>
    <cfRule type="cellIs" dxfId="836" priority="18" operator="greaterThan">
      <formula>10</formula>
    </cfRule>
  </conditionalFormatting>
  <conditionalFormatting sqref="AA62:AA63">
    <cfRule type="cellIs" dxfId="835" priority="59" operator="lessThan">
      <formula>10.5</formula>
    </cfRule>
    <cfRule type="cellIs" dxfId="834" priority="60" operator="greaterThan">
      <formula>10</formula>
    </cfRule>
  </conditionalFormatting>
  <conditionalFormatting sqref="AA98:AA99">
    <cfRule type="cellIs" dxfId="833" priority="49" operator="lessThan">
      <formula>10.5</formula>
    </cfRule>
    <cfRule type="cellIs" dxfId="832" priority="50" operator="greaterThan">
      <formula>10</formula>
    </cfRule>
  </conditionalFormatting>
  <conditionalFormatting sqref="AA128:AA129">
    <cfRule type="cellIs" dxfId="831" priority="37" operator="lessThan">
      <formula>10.5</formula>
    </cfRule>
    <cfRule type="cellIs" dxfId="830" priority="38" operator="greaterThan">
      <formula>10</formula>
    </cfRule>
  </conditionalFormatting>
  <conditionalFormatting sqref="AA158:AA159">
    <cfRule type="cellIs" dxfId="829" priority="1" operator="lessThan">
      <formula>10.5</formula>
    </cfRule>
    <cfRule type="cellIs" dxfId="828" priority="2" operator="greaterThan">
      <formula>10</formula>
    </cfRule>
  </conditionalFormatting>
  <conditionalFormatting sqref="AA179:AA180">
    <cfRule type="cellIs" dxfId="827" priority="7" operator="lessThan">
      <formula>10.5</formula>
    </cfRule>
    <cfRule type="cellIs" dxfId="826" priority="8" operator="greaterThan">
      <formula>10</formula>
    </cfRule>
  </conditionalFormatting>
  <conditionalFormatting sqref="AX6:AX7">
    <cfRule type="cellIs" dxfId="825" priority="69" operator="lessThan">
      <formula>10.5</formula>
    </cfRule>
    <cfRule type="cellIs" dxfId="824" priority="70" operator="greaterThan">
      <formula>10</formula>
    </cfRule>
  </conditionalFormatting>
  <conditionalFormatting sqref="AX35:AX36">
    <cfRule type="cellIs" dxfId="823" priority="5" operator="lessThan">
      <formula>10.5</formula>
    </cfRule>
    <cfRule type="cellIs" dxfId="822" priority="6" operator="greaterThan">
      <formula>10</formula>
    </cfRule>
  </conditionalFormatting>
  <conditionalFormatting sqref="AX62:AX63">
    <cfRule type="cellIs" dxfId="821" priority="57" operator="lessThan">
      <formula>10.5</formula>
    </cfRule>
    <cfRule type="cellIs" dxfId="820" priority="58" operator="greaterThan">
      <formula>10</formula>
    </cfRule>
  </conditionalFormatting>
  <conditionalFormatting sqref="AX98:AX99">
    <cfRule type="cellIs" dxfId="819" priority="47" operator="lessThan">
      <formula>10.5</formula>
    </cfRule>
    <cfRule type="cellIs" dxfId="818" priority="48" operator="greaterThan">
      <formula>10</formula>
    </cfRule>
  </conditionalFormatting>
  <conditionalFormatting sqref="AX128:AX129">
    <cfRule type="cellIs" dxfId="817" priority="31" operator="lessThan">
      <formula>10.5</formula>
    </cfRule>
    <cfRule type="cellIs" dxfId="816" priority="32" operator="greaterThan">
      <formula>10</formula>
    </cfRule>
  </conditionalFormatting>
  <conditionalFormatting sqref="AX158:AX159">
    <cfRule type="cellIs" dxfId="815" priority="25" operator="lessThan">
      <formula>10.5</formula>
    </cfRule>
    <cfRule type="cellIs" dxfId="814" priority="26" operator="greaterThan">
      <formula>10</formula>
    </cfRule>
  </conditionalFormatting>
  <conditionalFormatting sqref="BU6:BU7">
    <cfRule type="cellIs" dxfId="813" priority="67" operator="lessThan">
      <formula>10.5</formula>
    </cfRule>
    <cfRule type="cellIs" dxfId="812" priority="68" operator="greaterThan">
      <formula>10</formula>
    </cfRule>
  </conditionalFormatting>
  <conditionalFormatting sqref="BU35:BU36">
    <cfRule type="cellIs" dxfId="811" priority="63" operator="lessThan">
      <formula>10.5</formula>
    </cfRule>
    <cfRule type="cellIs" dxfId="810" priority="64" operator="greaterThan">
      <formula>10</formula>
    </cfRule>
  </conditionalFormatting>
  <conditionalFormatting sqref="BU62:BU63">
    <cfRule type="cellIs" dxfId="809" priority="55" operator="lessThan">
      <formula>10.5</formula>
    </cfRule>
    <cfRule type="cellIs" dxfId="808" priority="56" operator="greaterThan">
      <formula>10</formula>
    </cfRule>
  </conditionalFormatting>
  <conditionalFormatting sqref="BU98:BU99">
    <cfRule type="cellIs" dxfId="807" priority="45" operator="lessThan">
      <formula>10.5</formula>
    </cfRule>
    <cfRule type="cellIs" dxfId="806" priority="46" operator="greaterThan">
      <formula>10</formula>
    </cfRule>
  </conditionalFormatting>
  <conditionalFormatting sqref="BU128:BU129">
    <cfRule type="cellIs" dxfId="805" priority="39" operator="lessThan">
      <formula>10.5</formula>
    </cfRule>
    <cfRule type="cellIs" dxfId="804" priority="40" operator="greaterThan">
      <formula>10</formula>
    </cfRule>
  </conditionalFormatting>
  <conditionalFormatting sqref="BU158:BU159">
    <cfRule type="cellIs" dxfId="803" priority="9" operator="lessThan">
      <formula>10.5</formula>
    </cfRule>
    <cfRule type="cellIs" dxfId="802" priority="10" operator="greaterThan">
      <formula>10</formula>
    </cfRule>
  </conditionalFormatting>
  <conditionalFormatting sqref="BU179:BU180">
    <cfRule type="cellIs" dxfId="801" priority="13" operator="lessThan">
      <formula>10.5</formula>
    </cfRule>
    <cfRule type="cellIs" dxfId="800" priority="14" operator="greaterThan">
      <formula>10</formula>
    </cfRule>
  </conditionalFormatting>
  <conditionalFormatting sqref="CR6:CR7">
    <cfRule type="cellIs" dxfId="799" priority="65" operator="lessThan">
      <formula>10.5</formula>
    </cfRule>
    <cfRule type="cellIs" dxfId="798" priority="66" operator="greaterThan">
      <formula>10</formula>
    </cfRule>
  </conditionalFormatting>
  <conditionalFormatting sqref="CR35:CR36">
    <cfRule type="cellIs" dxfId="797" priority="23" operator="lessThan">
      <formula>10.5</formula>
    </cfRule>
    <cfRule type="cellIs" dxfId="796" priority="24" operator="greaterThan">
      <formula>10</formula>
    </cfRule>
  </conditionalFormatting>
  <conditionalFormatting sqref="CR62:CR63">
    <cfRule type="cellIs" dxfId="795" priority="53" operator="lessThan">
      <formula>10.5</formula>
    </cfRule>
    <cfRule type="cellIs" dxfId="794" priority="54" operator="greaterThan">
      <formula>10</formula>
    </cfRule>
  </conditionalFormatting>
  <conditionalFormatting sqref="CR98:CR99">
    <cfRule type="cellIs" dxfId="793" priority="43" operator="lessThan">
      <formula>10.5</formula>
    </cfRule>
    <cfRule type="cellIs" dxfId="792" priority="44" operator="greaterThan">
      <formula>10</formula>
    </cfRule>
  </conditionalFormatting>
  <conditionalFormatting sqref="CR128:CR129">
    <cfRule type="cellIs" dxfId="791" priority="41" operator="lessThan">
      <formula>10.5</formula>
    </cfRule>
    <cfRule type="cellIs" dxfId="790" priority="42" operator="greaterThan">
      <formula>10</formula>
    </cfRule>
  </conditionalFormatting>
  <conditionalFormatting sqref="CR158:CR159">
    <cfRule type="cellIs" dxfId="789" priority="21" operator="lessThan">
      <formula>10.5</formula>
    </cfRule>
    <cfRule type="cellIs" dxfId="788" priority="22" operator="greaterThan">
      <formula>10</formula>
    </cfRule>
  </conditionalFormatting>
  <conditionalFormatting sqref="CR179:CR180">
    <cfRule type="cellIs" dxfId="787" priority="11" operator="lessThan">
      <formula>10.5</formula>
    </cfRule>
    <cfRule type="cellIs" dxfId="786" priority="12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178</xdr:row>
                    <xdr:rowOff>792480</xdr:rowOff>
                  </from>
                  <to>
                    <xdr:col>1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178</xdr:row>
                    <xdr:rowOff>792480</xdr:rowOff>
                  </from>
                  <to>
                    <xdr:col>70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178</xdr:row>
                    <xdr:rowOff>792480</xdr:rowOff>
                  </from>
                  <to>
                    <xdr:col>93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178</xdr:row>
                    <xdr:rowOff>792480</xdr:rowOff>
                  </from>
                  <to>
                    <xdr:col>24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34</xdr:row>
                    <xdr:rowOff>792480</xdr:rowOff>
                  </from>
                  <to>
                    <xdr:col>47</xdr:col>
                    <xdr:colOff>5135880</xdr:colOff>
                    <xdr:row>34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8" name="Button 17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34</xdr:row>
                    <xdr:rowOff>792480</xdr:rowOff>
                  </from>
                  <to>
                    <xdr:col>1</xdr:col>
                    <xdr:colOff>5135880</xdr:colOff>
                    <xdr:row>34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19" name="Button 18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157</xdr:row>
                    <xdr:rowOff>792480</xdr:rowOff>
                  </from>
                  <to>
                    <xdr:col>24</xdr:col>
                    <xdr:colOff>5135880</xdr:colOff>
                    <xdr:row>157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0" name="Button 20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157</xdr:row>
                    <xdr:rowOff>792480</xdr:rowOff>
                  </from>
                  <to>
                    <xdr:col>24</xdr:col>
                    <xdr:colOff>5135880</xdr:colOff>
                    <xdr:row>157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BEFE7-2AED-4859-BFB8-885B8C8870CA}">
  <sheetPr codeName="Feuil13">
    <pageSetUpPr fitToPage="1"/>
  </sheetPr>
  <dimension ref="A1:DT203"/>
  <sheetViews>
    <sheetView zoomScale="60" zoomScaleNormal="60" workbookViewId="0">
      <pane ySplit="5" topLeftCell="A6" activePane="bottomLeft" state="frozenSplit"/>
      <selection activeCell="CP107" sqref="CP107"/>
      <selection pane="bottomLeft" activeCell="CP107" sqref="CP107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74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664062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5.6640625" style="3" customWidth="1" outlineLevel="1"/>
    <col min="22" max="22" width="14.5546875" style="217" customWidth="1"/>
    <col min="23" max="23" width="1.6640625" style="59" customWidth="1"/>
    <col min="24" max="24" width="19.8867187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8.88671875" style="289" customWidth="1" outlineLevel="1"/>
    <col min="29" max="29" width="13.664062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6640625" style="935" customWidth="1"/>
    <col min="47" max="47" width="29.109375" style="208" customWidth="1"/>
    <col min="48" max="48" width="74" style="62" customWidth="1"/>
    <col min="49" max="49" width="6.6640625" style="288" customWidth="1" outlineLevel="1"/>
    <col min="50" max="50" width="6.664062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6640625" style="59" customWidth="1"/>
    <col min="70" max="70" width="26.6640625" style="208" bestFit="1" customWidth="1"/>
    <col min="71" max="71" width="74" style="62" customWidth="1"/>
    <col min="72" max="72" width="6.6640625" style="288" customWidth="1" outlineLevel="1"/>
    <col min="73" max="74" width="6.6640625" style="289" customWidth="1" outlineLevel="1"/>
    <col min="75" max="75" width="12.33203125" style="518" customWidth="1" outlineLevel="1"/>
    <col min="76" max="76" width="6.33203125" style="62" customWidth="1" outlineLevel="1"/>
    <col min="77" max="77" width="31.3320312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20.5546875" style="208" bestFit="1" customWidth="1"/>
    <col min="94" max="94" width="74" style="62" customWidth="1"/>
    <col min="95" max="95" width="6.6640625" style="288" customWidth="1" outlineLevel="1"/>
    <col min="96" max="97" width="6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33203125" style="3"/>
  </cols>
  <sheetData>
    <row r="1" spans="1:124" ht="18" thickBot="1" x14ac:dyDescent="0.35">
      <c r="A1" s="874"/>
      <c r="B1" s="1810" t="s">
        <v>984</v>
      </c>
      <c r="C1" s="1756"/>
      <c r="D1" s="1756"/>
      <c r="E1" s="1756"/>
      <c r="F1" s="1756"/>
      <c r="G1" s="1756"/>
      <c r="H1" s="1756"/>
      <c r="I1" s="1756"/>
      <c r="J1" s="1756"/>
      <c r="K1" s="1756"/>
      <c r="L1" s="1756"/>
      <c r="M1" s="1756"/>
      <c r="N1" s="1756"/>
      <c r="O1" s="1756"/>
      <c r="P1" s="1756"/>
      <c r="Q1" s="1756"/>
      <c r="R1" s="1756"/>
      <c r="S1" s="1756"/>
      <c r="T1" s="1756"/>
      <c r="U1" s="1756"/>
      <c r="V1" s="1756"/>
      <c r="W1" s="1756"/>
      <c r="X1" s="1756"/>
      <c r="Y1" s="1756"/>
      <c r="Z1" s="1756"/>
      <c r="AA1" s="1756"/>
      <c r="AB1" s="1756"/>
      <c r="AC1" s="1756"/>
      <c r="AD1" s="1756"/>
      <c r="AE1" s="1756"/>
      <c r="AF1" s="1756"/>
      <c r="AG1" s="1756"/>
      <c r="AH1" s="1756"/>
      <c r="AI1" s="1756"/>
      <c r="AJ1" s="1756"/>
      <c r="AK1" s="1756"/>
      <c r="AL1" s="1756"/>
      <c r="AM1" s="1756"/>
      <c r="AN1" s="1756"/>
      <c r="AO1" s="1756"/>
      <c r="AP1" s="1756"/>
      <c r="AQ1" s="1756"/>
      <c r="AR1" s="1756"/>
      <c r="AS1" s="1756"/>
      <c r="AT1" s="1756"/>
      <c r="AU1" s="1756"/>
      <c r="AV1" s="1756"/>
      <c r="AW1" s="1756"/>
      <c r="AX1" s="1756"/>
      <c r="AY1" s="1756"/>
      <c r="AZ1" s="1756"/>
      <c r="BA1" s="1756"/>
      <c r="BB1" s="1756"/>
      <c r="BC1" s="1756"/>
      <c r="BD1" s="1756"/>
      <c r="BE1" s="1756"/>
      <c r="BF1" s="1756"/>
      <c r="BG1" s="1756"/>
      <c r="BH1" s="1756"/>
      <c r="BI1" s="1756"/>
      <c r="BJ1" s="1756"/>
      <c r="BK1" s="1756"/>
      <c r="BL1" s="1756"/>
      <c r="BM1" s="1756"/>
      <c r="BN1" s="1756"/>
      <c r="BO1" s="1756"/>
      <c r="BP1" s="1756"/>
      <c r="BQ1" s="1756"/>
      <c r="BR1" s="1756"/>
      <c r="BS1" s="1756"/>
      <c r="BT1" s="1756"/>
      <c r="BU1" s="1756"/>
      <c r="BV1" s="1756"/>
      <c r="BW1" s="1756"/>
      <c r="BX1" s="1756"/>
      <c r="BY1" s="1756"/>
      <c r="BZ1" s="1756"/>
      <c r="CA1" s="1756"/>
      <c r="CB1" s="1756"/>
      <c r="CC1" s="1756"/>
      <c r="CD1" s="1756"/>
      <c r="CE1" s="1756"/>
      <c r="CF1" s="1756"/>
      <c r="CG1" s="1756"/>
      <c r="CH1" s="1756"/>
      <c r="CI1" s="1756"/>
      <c r="CJ1" s="1756"/>
      <c r="CK1" s="1756"/>
      <c r="CL1" s="1756"/>
      <c r="CM1" s="1756"/>
      <c r="CN1" s="1756"/>
      <c r="CO1" s="1756"/>
      <c r="CP1" s="1756"/>
      <c r="CQ1" s="1756"/>
      <c r="CR1" s="1756"/>
      <c r="CS1" s="1756"/>
      <c r="CT1" s="1756"/>
      <c r="CU1" s="1756"/>
      <c r="CV1" s="1756"/>
      <c r="CW1" s="1756"/>
      <c r="CX1" s="1756"/>
      <c r="CY1" s="1756"/>
      <c r="CZ1" s="1756"/>
      <c r="DA1" s="1756"/>
      <c r="DB1" s="1756"/>
      <c r="DC1" s="1756"/>
      <c r="DD1" s="1756"/>
      <c r="DE1" s="1756"/>
      <c r="DF1" s="1756"/>
      <c r="DG1" s="1756"/>
      <c r="DH1" s="1756"/>
      <c r="DI1" s="1756"/>
      <c r="DJ1" s="1757"/>
      <c r="DK1" s="1"/>
      <c r="DL1" s="2"/>
      <c r="DN1" s="2"/>
      <c r="DO1" s="2"/>
      <c r="DP1" s="2"/>
      <c r="DQ1" s="876"/>
      <c r="DS1" s="876"/>
      <c r="DT1" s="878"/>
    </row>
    <row r="2" spans="1:124" ht="17.399999999999999" x14ac:dyDescent="0.3">
      <c r="A2" s="4"/>
      <c r="B2" s="1746" t="s">
        <v>1</v>
      </c>
      <c r="C2" s="5"/>
      <c r="D2" s="6"/>
      <c r="E2" s="6"/>
      <c r="F2" s="7"/>
      <c r="G2" s="7"/>
      <c r="H2" s="7"/>
      <c r="I2" s="7"/>
      <c r="J2" s="1742">
        <f>SUMIFS(L9:L112,K9:K112,"Bio-déchets")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762">
        <f>SUM(U:U)</f>
        <v>50.5</v>
      </c>
      <c r="W2" s="4"/>
      <c r="X2" s="4"/>
      <c r="Y2" s="1875" t="s">
        <v>2444</v>
      </c>
      <c r="Z2" s="5"/>
      <c r="AA2" s="6"/>
      <c r="AB2" s="6"/>
      <c r="AC2" s="7"/>
      <c r="AD2" s="7"/>
      <c r="AE2" s="7"/>
      <c r="AF2" s="7"/>
      <c r="AG2" s="1742">
        <f>SUMIFS(AI9:AI100,AH9:AH100,"Bio-déchets")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744">
        <f>SUM(AR:AR)</f>
        <v>61.5</v>
      </c>
      <c r="AT2" s="4"/>
      <c r="AU2" s="4"/>
      <c r="AV2" s="1746" t="s">
        <v>1</v>
      </c>
      <c r="AW2" s="5"/>
      <c r="AX2" s="6"/>
      <c r="AY2" s="6"/>
      <c r="AZ2" s="7"/>
      <c r="BA2" s="7"/>
      <c r="BB2" s="7"/>
      <c r="BC2" s="7"/>
      <c r="BD2" s="1742">
        <f>SUMIFS(BF9:BF103,BE9:BE103,"Bio-déchets")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744">
        <f>SUM(BO:BO)</f>
        <v>60</v>
      </c>
      <c r="BQ2" s="4"/>
      <c r="BR2" s="4"/>
      <c r="BS2" s="1770" t="s">
        <v>2445</v>
      </c>
      <c r="BT2" s="5"/>
      <c r="BU2" s="6"/>
      <c r="BV2" s="6"/>
      <c r="BW2" s="7"/>
      <c r="BX2" s="7"/>
      <c r="BY2" s="7"/>
      <c r="BZ2" s="7"/>
      <c r="CA2" s="1742">
        <f>SUMIFS(CC27:CC110,CB27:CB110,"Bio-déchets")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744">
        <f>SUM(CL:CL)</f>
        <v>81</v>
      </c>
      <c r="CN2" s="4"/>
      <c r="CO2" s="4"/>
      <c r="CP2" s="1770" t="s">
        <v>2446</v>
      </c>
      <c r="CQ2" s="5"/>
      <c r="CR2" s="6"/>
      <c r="CS2" s="6"/>
      <c r="CT2" s="7"/>
      <c r="CU2" s="7"/>
      <c r="CV2" s="7"/>
      <c r="CW2" s="7"/>
      <c r="CX2" s="1742">
        <f>SUMIFS(CZ8:CZ105,CY8:CY105,"Bio-déchets")</f>
        <v>16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744">
        <f>SUM(DI:DI)</f>
        <v>43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1747"/>
      <c r="C3" s="10"/>
      <c r="D3" s="11"/>
      <c r="E3" s="11"/>
      <c r="F3" s="12"/>
      <c r="G3" s="12"/>
      <c r="H3" s="12" t="s">
        <v>3</v>
      </c>
      <c r="I3" s="12"/>
      <c r="J3" s="1743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763">
        <f>SUM(U:U)</f>
        <v>50.5</v>
      </c>
      <c r="W3" s="4"/>
      <c r="X3" s="4"/>
      <c r="Y3" s="1876"/>
      <c r="Z3" s="10"/>
      <c r="AA3" s="11"/>
      <c r="AB3" s="11"/>
      <c r="AC3" s="12"/>
      <c r="AD3" s="12"/>
      <c r="AE3" s="12" t="s">
        <v>3</v>
      </c>
      <c r="AF3" s="12"/>
      <c r="AG3" s="1743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745">
        <f>SUM(AR:AR)</f>
        <v>61.5</v>
      </c>
      <c r="AT3" s="4"/>
      <c r="AU3" s="4"/>
      <c r="AV3" s="1747"/>
      <c r="AW3" s="10"/>
      <c r="AX3" s="11"/>
      <c r="AY3" s="11"/>
      <c r="AZ3" s="12"/>
      <c r="BA3" s="12"/>
      <c r="BB3" s="12" t="s">
        <v>3</v>
      </c>
      <c r="BC3" s="12"/>
      <c r="BD3" s="1743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745">
        <f>SUM(BO:BO)</f>
        <v>60</v>
      </c>
      <c r="BQ3" s="4"/>
      <c r="BR3" s="4"/>
      <c r="BS3" s="1771"/>
      <c r="BT3" s="10"/>
      <c r="BU3" s="11"/>
      <c r="BV3" s="11"/>
      <c r="BW3" s="12"/>
      <c r="BX3" s="12"/>
      <c r="BY3" s="12" t="s">
        <v>3</v>
      </c>
      <c r="BZ3" s="12"/>
      <c r="CA3" s="1743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745">
        <f>SUM(CL:CL)</f>
        <v>81</v>
      </c>
      <c r="CN3" s="4"/>
      <c r="CO3" s="4"/>
      <c r="CP3" s="1771"/>
      <c r="CQ3" s="10"/>
      <c r="CR3" s="11"/>
      <c r="CS3" s="11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745">
        <f>SUM(DI:DI)</f>
        <v>43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 x14ac:dyDescent="0.35">
      <c r="A4" s="4"/>
      <c r="B4" s="1748"/>
      <c r="C4" s="13"/>
      <c r="D4" s="14"/>
      <c r="E4" s="14"/>
      <c r="F4" s="15"/>
      <c r="G4" s="15"/>
      <c r="H4" s="15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794">
        <f>SUM(U:U)</f>
        <v>50.5</v>
      </c>
      <c r="W4" s="4"/>
      <c r="X4" s="4"/>
      <c r="Y4" s="1877"/>
      <c r="Z4" s="13"/>
      <c r="AA4" s="14"/>
      <c r="AB4" s="14"/>
      <c r="AC4" s="15"/>
      <c r="AD4" s="15"/>
      <c r="AE4" s="15"/>
      <c r="AF4" s="15"/>
      <c r="AG4" s="1761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790">
        <f>SUM(AR:AR)</f>
        <v>61.5</v>
      </c>
      <c r="AT4" s="4"/>
      <c r="AU4" s="4"/>
      <c r="AV4" s="1748"/>
      <c r="AW4" s="13"/>
      <c r="AX4" s="14"/>
      <c r="AY4" s="14"/>
      <c r="AZ4" s="15"/>
      <c r="BA4" s="15"/>
      <c r="BB4" s="15"/>
      <c r="BC4" s="15"/>
      <c r="BD4" s="1761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790">
        <f>SUM(BO:BO)</f>
        <v>60</v>
      </c>
      <c r="BQ4" s="4"/>
      <c r="BR4" s="4"/>
      <c r="BS4" s="1772"/>
      <c r="BT4" s="13"/>
      <c r="BU4" s="14"/>
      <c r="BV4" s="14"/>
      <c r="BW4" s="15"/>
      <c r="BX4" s="15"/>
      <c r="BY4" s="15"/>
      <c r="BZ4" s="15"/>
      <c r="CA4" s="1761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790">
        <f>SUM(CL:CL)</f>
        <v>81</v>
      </c>
      <c r="CN4" s="4"/>
      <c r="CO4" s="4"/>
      <c r="CP4" s="1772"/>
      <c r="CQ4" s="13"/>
      <c r="CR4" s="14"/>
      <c r="CS4" s="14"/>
      <c r="CT4" s="15"/>
      <c r="CU4" s="15"/>
      <c r="CV4" s="15"/>
      <c r="CW4" s="15"/>
      <c r="CX4" s="1761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790">
        <f>SUM(DI:DI)</f>
        <v>43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92.4" x14ac:dyDescent="0.3">
      <c r="A5" s="16" t="s">
        <v>4</v>
      </c>
      <c r="B5" s="35" t="s">
        <v>2447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35" t="s">
        <v>2448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17" t="s">
        <v>2449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1024" t="s">
        <v>2450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1024" t="s">
        <v>2451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" customHeight="1" x14ac:dyDescent="0.3">
      <c r="A6" s="55" t="s">
        <v>145</v>
      </c>
      <c r="B6" s="39" t="s">
        <v>28</v>
      </c>
      <c r="C6" s="40" t="s">
        <v>29</v>
      </c>
      <c r="D6" s="41">
        <f ca="1">0.5*(L6+M6+N6)+O6+Q6+2*(R6+S6)</f>
        <v>34</v>
      </c>
      <c r="E6" s="42">
        <f ca="1">L6*0.5+M6*0.5+N6*0.5+O6+P6+Q6+2*(R6+S6+T6)</f>
        <v>34</v>
      </c>
      <c r="F6" s="43"/>
      <c r="G6" s="39"/>
      <c r="H6" s="43"/>
      <c r="I6" s="43"/>
      <c r="J6" s="43"/>
      <c r="K6" s="43"/>
      <c r="L6" s="44">
        <f ca="1">SUMIFS(L8:L113,C8:C113,C6)</f>
        <v>6</v>
      </c>
      <c r="M6" s="44">
        <f ca="1">SUMIFS(M8:M113,C8:C113,C6)</f>
        <v>0</v>
      </c>
      <c r="N6" s="44">
        <f ca="1">SUMIFS(N8:N113,C8:C113,C6)</f>
        <v>8</v>
      </c>
      <c r="O6" s="44">
        <f ca="1">SUMIFS(O8:O113,C8:C113,C6)</f>
        <v>9</v>
      </c>
      <c r="P6" s="44">
        <f ca="1">SUMIFS(P8:P113,C8:C113,C6)</f>
        <v>0</v>
      </c>
      <c r="Q6" s="44">
        <f ca="1">SUMIFS(Q8:Q113,C8:C113,C6)</f>
        <v>6</v>
      </c>
      <c r="R6" s="44">
        <f ca="1">SUMIFS(R8:R113,C8:C113,C6)</f>
        <v>4</v>
      </c>
      <c r="S6" s="44">
        <f ca="1">SUMIFS(S8:S113,C8:C113,C6)</f>
        <v>2</v>
      </c>
      <c r="T6" s="44">
        <f ca="1">SUMIFS(T8:T113,C8:C113,C6)</f>
        <v>0</v>
      </c>
      <c r="U6" s="45"/>
      <c r="V6" s="46">
        <f>SUM(U8:U34)</f>
        <v>8</v>
      </c>
      <c r="W6" s="78"/>
      <c r="X6" s="55" t="s">
        <v>30</v>
      </c>
      <c r="Y6" s="56" t="s">
        <v>991</v>
      </c>
      <c r="Z6" s="40" t="s">
        <v>29</v>
      </c>
      <c r="AA6" s="41">
        <f t="shared" ref="AA6:AA23" si="0">0.5*(AI6+AJ6+AK6)+AL6+AN6+2*(AO6+AP6)</f>
        <v>7.5</v>
      </c>
      <c r="AB6" s="42">
        <f t="shared" ref="AB6:AB23" si="1">AI6*0.5+AJ6*0.5+AK6*0.5+AL6+AM6+AN6+2*(AO6+AP6+AQ6)</f>
        <v>10.5</v>
      </c>
      <c r="AC6" s="43"/>
      <c r="AD6" s="39"/>
      <c r="AE6" s="43"/>
      <c r="AF6" s="43"/>
      <c r="AG6" s="43"/>
      <c r="AH6" s="43"/>
      <c r="AI6" s="44">
        <f>SUMIFS(AI9:AI36,Z9:Z36,Z6)</f>
        <v>0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3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1</v>
      </c>
      <c r="AR6" s="45"/>
      <c r="AS6" s="46">
        <f>SUM(AR8:AR35)</f>
        <v>16</v>
      </c>
      <c r="AT6" s="59"/>
      <c r="AU6" s="38" t="s">
        <v>30</v>
      </c>
      <c r="AV6" s="39" t="s">
        <v>992</v>
      </c>
      <c r="AW6" s="40" t="s">
        <v>29</v>
      </c>
      <c r="AX6" s="41">
        <f t="shared" ref="AX6:AX20" si="2">0.5*(BF6+BG6+BH6)+BI6+BK6+2*(BL6+BM6)</f>
        <v>9</v>
      </c>
      <c r="AY6" s="42">
        <f t="shared" ref="AY6:AY20" si="3">BF6*0.5+BG6*0.5+BH6*0.5+BI6+BJ6+BK6+2*(BL6+BM6+BN6)</f>
        <v>9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3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14</v>
      </c>
      <c r="BQ6" s="87"/>
      <c r="BR6" s="38" t="s">
        <v>27</v>
      </c>
      <c r="BS6" s="39" t="s">
        <v>236</v>
      </c>
      <c r="BT6" s="40" t="s">
        <v>29</v>
      </c>
      <c r="BU6" s="41">
        <f ca="1">0.5*(CC6+CD6+CE6)+CF6+CH6+2*(CI6+CJ6)</f>
        <v>5</v>
      </c>
      <c r="BV6" s="42">
        <f ca="1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19</v>
      </c>
      <c r="CN6" s="62"/>
      <c r="CO6" s="38" t="s">
        <v>148</v>
      </c>
      <c r="CP6" s="39" t="s">
        <v>993</v>
      </c>
      <c r="CQ6" s="40" t="s">
        <v>29</v>
      </c>
      <c r="CR6" s="41">
        <f t="shared" ref="CR6:CR10" si="4">0.5*(CZ6+DA6+DB6)+DC6+DE6+2*(DF6+DG6)</f>
        <v>5</v>
      </c>
      <c r="CS6" s="42">
        <f t="shared" ref="CS6:CS10" si="5">CZ6*0.5+DA6*0.5+DB6*0.5+DC6+DD6+DE6+2*(DF6+DG6+DH6)</f>
        <v>13</v>
      </c>
      <c r="CT6" s="43"/>
      <c r="CU6" s="39"/>
      <c r="CV6" s="43"/>
      <c r="CW6" s="43"/>
      <c r="CX6" s="43"/>
      <c r="CY6" s="43"/>
      <c r="CZ6" s="44">
        <f>SUMIFS(CZ8:CZ36,CQ8:CQ36,CQ6)</f>
        <v>3</v>
      </c>
      <c r="DA6" s="44">
        <f>SUMIFS(DA8:DA36,CQ8:CQ36,CQ6)</f>
        <v>1</v>
      </c>
      <c r="DB6" s="44">
        <f>SUMIFS(DB8:DB36,CQ8:CQ36,CQ6)</f>
        <v>0</v>
      </c>
      <c r="DC6" s="44">
        <f>SUMIFS(DC8:DC36,CQ8:CQ36,CQ6)</f>
        <v>3</v>
      </c>
      <c r="DD6" s="44">
        <f>SUMIFS(DD8:DD36,CQ8:CQ36,CQ6)</f>
        <v>4</v>
      </c>
      <c r="DE6" s="44">
        <f>SUMIFS(DE8:DE36,CQ8:CQ36,CQ6)</f>
        <v>0</v>
      </c>
      <c r="DF6" s="44">
        <f>SUMIFS(DF8:DF36,CQ8:CQ36,CQ6)</f>
        <v>0</v>
      </c>
      <c r="DG6" s="44">
        <f>SUMIFS(DG8:DG36,CQ8:CQ36,CQ6)</f>
        <v>0</v>
      </c>
      <c r="DH6" s="44">
        <f>SUMIFS(DH8:DH36,CQ8:CQ36,CQ6)</f>
        <v>2</v>
      </c>
      <c r="DI6" s="45"/>
      <c r="DJ6" s="46">
        <f>SUM(DI8:DI21)</f>
        <v>10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55" t="s">
        <v>153</v>
      </c>
      <c r="B7" s="39"/>
      <c r="C7" s="40" t="s">
        <v>36</v>
      </c>
      <c r="D7" s="41">
        <f ca="1">0.5*(L7+M7+N7)+O7+Q7+2*(R7+S7)</f>
        <v>33.5</v>
      </c>
      <c r="E7" s="42">
        <f ca="1">L7*0.5+M7*0.5+N7*0.5+O7+P7+Q7+2*(R7+S7+T7)</f>
        <v>33.5</v>
      </c>
      <c r="F7" s="39"/>
      <c r="G7" s="39"/>
      <c r="H7" s="39"/>
      <c r="I7" s="39"/>
      <c r="J7" s="39"/>
      <c r="K7" s="39"/>
      <c r="L7" s="44">
        <f ca="1">SUMIFS(L8:L113,C8:C113,C7)</f>
        <v>1</v>
      </c>
      <c r="M7" s="44">
        <f ca="1">SUMIFS(M8:M113,C8:C113,C7)</f>
        <v>0</v>
      </c>
      <c r="N7" s="44">
        <f ca="1">SUMIFS(N8:N113,C8:C113,C7)</f>
        <v>4</v>
      </c>
      <c r="O7" s="44">
        <f ca="1">SUMIFS(O8:O113,C8:C113,C7)</f>
        <v>15</v>
      </c>
      <c r="P7" s="44">
        <f ca="1">SUMIFS(P8:P113,C8:C113,C7)</f>
        <v>0</v>
      </c>
      <c r="Q7" s="44">
        <f ca="1">SUMIFS(Q8:Q113,C8:C113,C7)</f>
        <v>2</v>
      </c>
      <c r="R7" s="44">
        <f ca="1">SUMIFS(R8:R113,C8:C113,C7)</f>
        <v>5</v>
      </c>
      <c r="S7" s="44">
        <f ca="1">SUMIFS(S8:S113,C8:C113,C7)</f>
        <v>2</v>
      </c>
      <c r="T7" s="44">
        <f ca="1">SUMIFS(T8:T113,C8:C113,C7)</f>
        <v>0</v>
      </c>
      <c r="U7" s="45"/>
      <c r="V7" s="46"/>
      <c r="W7" s="78"/>
      <c r="X7" s="55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87"/>
      <c r="AU7" s="38" t="s">
        <v>37</v>
      </c>
      <c r="AV7" s="39"/>
      <c r="AW7" s="40" t="s">
        <v>36</v>
      </c>
      <c r="AX7" s="41">
        <f t="shared" si="2"/>
        <v>10</v>
      </c>
      <c r="AY7" s="42">
        <f t="shared" si="3"/>
        <v>13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2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4</v>
      </c>
      <c r="BM7" s="44">
        <f>SUMIFS(BM9:BM36,AW9:AW36,AW7)</f>
        <v>0</v>
      </c>
      <c r="BN7" s="60">
        <f>SUMIFS(BN9:BN36,AW9:AW36,AW7)</f>
        <v>1</v>
      </c>
      <c r="BO7" s="45"/>
      <c r="BP7" s="46"/>
      <c r="BQ7" s="26"/>
      <c r="BR7" s="38" t="s">
        <v>35</v>
      </c>
      <c r="BS7" s="39"/>
      <c r="BT7" s="40" t="s">
        <v>36</v>
      </c>
      <c r="BU7" s="41">
        <f ca="1">0.5*(CC7+CD7+CE7)+CF7+CH7+2*(CI7+CJ7)</f>
        <v>0</v>
      </c>
      <c r="BV7" s="42">
        <f ca="1">CC7*0.5+CD7*0.5+CE7*0.5+CF7+CG7+CH7+2*(CI7+CJ7+CK7)</f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38" t="s">
        <v>154</v>
      </c>
      <c r="CP7" s="39"/>
      <c r="CQ7" s="40" t="s">
        <v>36</v>
      </c>
      <c r="CR7" s="41">
        <f t="shared" si="4"/>
        <v>5</v>
      </c>
      <c r="CS7" s="42">
        <f t="shared" si="5"/>
        <v>6</v>
      </c>
      <c r="CT7" s="39"/>
      <c r="CU7" s="39"/>
      <c r="CV7" s="39"/>
      <c r="CW7" s="39"/>
      <c r="CX7" s="39"/>
      <c r="CY7" s="39"/>
      <c r="CZ7" s="44">
        <f>SUMIFS(CZ8:CZ36,CQ8:CQ36,CQ7)</f>
        <v>0</v>
      </c>
      <c r="DA7" s="44">
        <f>SUMIFS(DA8:DA36,CQ8:CQ36,CQ7)</f>
        <v>0</v>
      </c>
      <c r="DB7" s="44">
        <f>SUMIFS(DB8:DB36,CQ8:CQ36,CQ7)</f>
        <v>0</v>
      </c>
      <c r="DC7" s="44">
        <f>SUMIFS(DC8:DC36,CQ8:CQ36,CQ7)</f>
        <v>1</v>
      </c>
      <c r="DD7" s="60">
        <f>SUMIFS(DD8:DD36,CQ8:CQ36,CQ7)</f>
        <v>1</v>
      </c>
      <c r="DE7" s="44">
        <f>SUMIFS(DE8:DE36,CQ8:CQ36,CQ7)</f>
        <v>0</v>
      </c>
      <c r="DF7" s="44">
        <f>SUMIFS(DF8:DF36,CQ8:CQ36,CQ7)</f>
        <v>2</v>
      </c>
      <c r="DG7" s="44">
        <f>SUMIFS(DG8:DG36,CQ8:CQ36,CQ7)</f>
        <v>0</v>
      </c>
      <c r="DH7" s="60">
        <f>SUMIFS(DH8:DH36,CQ8:CQ36,CQ7)</f>
        <v>0</v>
      </c>
      <c r="DI7" s="45"/>
      <c r="DJ7" s="46"/>
      <c r="DK7" s="65"/>
      <c r="DL7" s="3"/>
      <c r="DM7" s="58"/>
      <c r="DN7" s="2"/>
      <c r="DO7" s="2"/>
    </row>
    <row r="8" spans="1:124" ht="234" outlineLevel="1" thickTop="1" thickBot="1" x14ac:dyDescent="0.3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62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91" t="s">
        <v>49</v>
      </c>
      <c r="AE8" s="547" t="s">
        <v>50</v>
      </c>
      <c r="AF8" s="92"/>
      <c r="AG8" s="93"/>
      <c r="AH8" s="94" t="s">
        <v>2452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130" t="s">
        <v>997</v>
      </c>
      <c r="BT8" s="102" t="s">
        <v>29</v>
      </c>
      <c r="BU8" s="69">
        <f t="shared" ref="BU8:BU14" si="6">0.5*(CC8+CD8+CE8)+CF8+CH8+2*(CI8+CJ8)</f>
        <v>0</v>
      </c>
      <c r="BV8" s="69">
        <f t="shared" ref="BV8:BV14" si="7">CC8*0.5+CD8*0.5+CE8*0.5+CF8+CG8+CH8+2*(CI8+CJ8+CK8)</f>
        <v>0</v>
      </c>
      <c r="BW8" s="131"/>
      <c r="BX8" s="124" t="s">
        <v>77</v>
      </c>
      <c r="BY8" s="125" t="s">
        <v>50</v>
      </c>
      <c r="BZ8" s="131"/>
      <c r="CA8" s="131"/>
      <c r="CB8" s="345" t="s">
        <v>57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346">
        <v>1</v>
      </c>
      <c r="CM8" s="74"/>
      <c r="CN8" s="26"/>
      <c r="CO8" s="237" t="s">
        <v>171</v>
      </c>
      <c r="CP8" s="387" t="s">
        <v>998</v>
      </c>
      <c r="CQ8" s="102" t="s">
        <v>29</v>
      </c>
      <c r="CR8" s="102">
        <f t="shared" si="4"/>
        <v>0</v>
      </c>
      <c r="CS8" s="102">
        <f t="shared" si="5"/>
        <v>3</v>
      </c>
      <c r="CT8" s="82"/>
      <c r="CU8" s="22" t="s">
        <v>45</v>
      </c>
      <c r="CV8" s="70"/>
      <c r="CW8" s="70"/>
      <c r="CX8" s="173"/>
      <c r="CY8" s="173" t="s">
        <v>999</v>
      </c>
      <c r="CZ8" s="155"/>
      <c r="DA8" s="155"/>
      <c r="DB8" s="155"/>
      <c r="DC8" s="360"/>
      <c r="DD8" s="86">
        <v>1</v>
      </c>
      <c r="DE8" s="765"/>
      <c r="DF8" s="155"/>
      <c r="DG8" s="886"/>
      <c r="DH8" s="86">
        <v>1</v>
      </c>
      <c r="DI8" s="884">
        <v>1</v>
      </c>
      <c r="DJ8" s="347"/>
      <c r="DK8" s="108"/>
      <c r="DL8" s="108"/>
      <c r="DM8" s="108"/>
    </row>
    <row r="9" spans="1:124" ht="354" customHeight="1" outlineLevel="1" thickTop="1" thickBot="1" x14ac:dyDescent="0.45">
      <c r="A9" s="137" t="s">
        <v>86</v>
      </c>
      <c r="B9" s="178" t="s">
        <v>155</v>
      </c>
      <c r="C9" s="102" t="s">
        <v>29</v>
      </c>
      <c r="D9" s="102">
        <f>0.5*(L9+M9+N9)+O9+Q9+2*(R9+S9)</f>
        <v>1</v>
      </c>
      <c r="E9" s="102">
        <f>L9*0.5+M9*0.5+N9*0.5+O9+P9+Q9+2*(R9+S9+T9)</f>
        <v>1</v>
      </c>
      <c r="F9" s="222"/>
      <c r="G9" s="131" t="s">
        <v>68</v>
      </c>
      <c r="H9" s="546"/>
      <c r="I9" s="131"/>
      <c r="J9" s="131"/>
      <c r="K9" s="140" t="s">
        <v>3</v>
      </c>
      <c r="L9" s="141">
        <v>2</v>
      </c>
      <c r="M9" s="131"/>
      <c r="N9" s="131"/>
      <c r="O9" s="131"/>
      <c r="P9" s="131"/>
      <c r="Q9" s="131"/>
      <c r="R9" s="131"/>
      <c r="S9" s="131"/>
      <c r="T9" s="131"/>
      <c r="U9" s="224">
        <v>1</v>
      </c>
      <c r="V9" s="225"/>
      <c r="W9" s="112"/>
      <c r="X9" s="88" t="s">
        <v>47</v>
      </c>
      <c r="Y9" s="117" t="s">
        <v>1003</v>
      </c>
      <c r="Z9" s="68" t="s">
        <v>29</v>
      </c>
      <c r="AA9" s="69">
        <f t="shared" si="0"/>
        <v>5</v>
      </c>
      <c r="AB9" s="69">
        <f t="shared" si="1"/>
        <v>6</v>
      </c>
      <c r="AC9" s="171"/>
      <c r="AD9" s="22" t="s">
        <v>45</v>
      </c>
      <c r="AE9" s="172"/>
      <c r="AF9" s="518"/>
      <c r="AG9" s="173"/>
      <c r="AH9" s="173" t="s">
        <v>1004</v>
      </c>
      <c r="AI9" s="155"/>
      <c r="AJ9" s="155"/>
      <c r="AK9" s="155"/>
      <c r="AL9" s="84">
        <v>1</v>
      </c>
      <c r="AM9" s="86">
        <v>1</v>
      </c>
      <c r="AN9" s="155"/>
      <c r="AO9" s="84">
        <v>2</v>
      </c>
      <c r="AP9" s="155"/>
      <c r="AQ9" s="155"/>
      <c r="AR9" s="142">
        <v>1</v>
      </c>
      <c r="AS9" s="107"/>
      <c r="AT9" s="208"/>
      <c r="AU9" s="79" t="s">
        <v>43</v>
      </c>
      <c r="AV9" s="117" t="s">
        <v>2260</v>
      </c>
      <c r="AW9" s="81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110" t="s">
        <v>13</v>
      </c>
      <c r="BE9" s="23" t="s">
        <v>2261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96">
        <v>1</v>
      </c>
      <c r="BP9" s="95"/>
      <c r="BQ9" s="26"/>
      <c r="BR9" s="327" t="s">
        <v>250</v>
      </c>
      <c r="BS9" s="888" t="s">
        <v>1006</v>
      </c>
      <c r="BT9" s="102" t="s">
        <v>29</v>
      </c>
      <c r="BU9" s="69">
        <f t="shared" si="6"/>
        <v>1</v>
      </c>
      <c r="BV9" s="69">
        <f t="shared" si="7"/>
        <v>1</v>
      </c>
      <c r="BW9" s="889"/>
      <c r="BX9" s="890" t="s">
        <v>45</v>
      </c>
      <c r="BY9" s="891" t="s">
        <v>2453</v>
      </c>
      <c r="BZ9" s="892"/>
      <c r="CA9" s="724" t="s">
        <v>590</v>
      </c>
      <c r="CB9" s="345" t="s">
        <v>57</v>
      </c>
      <c r="CC9" s="155"/>
      <c r="CD9" s="84">
        <v>1</v>
      </c>
      <c r="CE9" s="84">
        <v>1</v>
      </c>
      <c r="CF9" s="155"/>
      <c r="CG9" s="155"/>
      <c r="CH9" s="155"/>
      <c r="CI9" s="155"/>
      <c r="CJ9" s="155"/>
      <c r="CK9" s="155"/>
      <c r="CL9" s="142">
        <v>1</v>
      </c>
      <c r="CM9" s="74"/>
      <c r="CN9" s="36"/>
      <c r="CO9" s="237" t="s">
        <v>171</v>
      </c>
      <c r="CP9" s="179" t="s">
        <v>1007</v>
      </c>
      <c r="CQ9" s="102" t="s">
        <v>29</v>
      </c>
      <c r="CR9" s="102">
        <f t="shared" si="4"/>
        <v>1</v>
      </c>
      <c r="CS9" s="102">
        <f t="shared" si="5"/>
        <v>2</v>
      </c>
      <c r="CT9" s="74"/>
      <c r="CU9" s="225" t="s">
        <v>45</v>
      </c>
      <c r="CV9" s="74"/>
      <c r="CW9" s="74"/>
      <c r="CX9" s="893"/>
      <c r="CY9" s="131" t="s">
        <v>1008</v>
      </c>
      <c r="CZ9" s="159"/>
      <c r="DA9" s="159"/>
      <c r="DB9" s="159"/>
      <c r="DC9" s="894">
        <v>1</v>
      </c>
      <c r="DD9" s="86">
        <v>1</v>
      </c>
      <c r="DE9" s="371"/>
      <c r="DF9" s="159"/>
      <c r="DG9" s="159"/>
      <c r="DH9" s="474"/>
      <c r="DI9" s="142">
        <v>1</v>
      </c>
      <c r="DJ9" s="895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45">
      <c r="A10" s="108"/>
      <c r="B10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47</v>
      </c>
      <c r="Y10" s="117" t="s">
        <v>1009</v>
      </c>
      <c r="Z10" s="68" t="s">
        <v>29</v>
      </c>
      <c r="AA10" s="69">
        <f t="shared" si="0"/>
        <v>0</v>
      </c>
      <c r="AB10" s="69">
        <f t="shared" si="1"/>
        <v>0</v>
      </c>
      <c r="AC10" s="103"/>
      <c r="AD10" s="22" t="s">
        <v>45</v>
      </c>
      <c r="AE10" s="103"/>
      <c r="AF10" s="74"/>
      <c r="AG10" s="82"/>
      <c r="AH10" s="23" t="s">
        <v>57</v>
      </c>
      <c r="AI10" s="155"/>
      <c r="AJ10" s="155"/>
      <c r="AK10" s="155"/>
      <c r="AL10" s="155"/>
      <c r="AM10" s="155"/>
      <c r="AN10" s="155"/>
      <c r="AO10" s="155"/>
      <c r="AP10" s="155"/>
      <c r="AQ10" s="155"/>
      <c r="AR10" s="142">
        <v>1</v>
      </c>
      <c r="AS10" s="107"/>
      <c r="AT10" s="208"/>
      <c r="AU10" s="79" t="s">
        <v>43</v>
      </c>
      <c r="AV10" s="130" t="s">
        <v>167</v>
      </c>
      <c r="AW10" s="81" t="s">
        <v>29</v>
      </c>
      <c r="AX10" s="69">
        <f t="shared" si="2"/>
        <v>4</v>
      </c>
      <c r="AY10" s="69">
        <f t="shared" si="3"/>
        <v>4</v>
      </c>
      <c r="AZ10" s="74"/>
      <c r="BA10" s="22" t="s">
        <v>68</v>
      </c>
      <c r="BB10" s="74"/>
      <c r="BC10" s="74"/>
      <c r="BD10" s="74"/>
      <c r="BE10" s="131" t="s">
        <v>168</v>
      </c>
      <c r="BF10" s="159"/>
      <c r="BG10" s="159"/>
      <c r="BH10" s="159"/>
      <c r="BI10" s="159"/>
      <c r="BJ10" s="159"/>
      <c r="BK10" s="159"/>
      <c r="BL10" s="227">
        <v>2</v>
      </c>
      <c r="BM10" s="159"/>
      <c r="BN10" s="159"/>
      <c r="BO10" s="896">
        <v>1</v>
      </c>
      <c r="BP10" s="74"/>
      <c r="BQ10" s="26"/>
      <c r="BR10" s="327" t="s">
        <v>250</v>
      </c>
      <c r="BS10" s="117" t="s">
        <v>1010</v>
      </c>
      <c r="BT10" s="102" t="s">
        <v>29</v>
      </c>
      <c r="BU10" s="69">
        <f t="shared" si="6"/>
        <v>0</v>
      </c>
      <c r="BV10" s="69">
        <f t="shared" si="7"/>
        <v>0</v>
      </c>
      <c r="BW10" s="82"/>
      <c r="BX10" s="22" t="s">
        <v>68</v>
      </c>
      <c r="BY10" s="104"/>
      <c r="BZ10" s="74"/>
      <c r="CA10" s="173"/>
      <c r="CB10" s="173" t="s">
        <v>57</v>
      </c>
      <c r="CC10" s="83"/>
      <c r="CD10" s="83"/>
      <c r="CE10" s="83"/>
      <c r="CF10" s="83"/>
      <c r="CG10" s="83"/>
      <c r="CH10" s="83"/>
      <c r="CI10" s="83"/>
      <c r="CJ10" s="83"/>
      <c r="CK10" s="302"/>
      <c r="CL10" s="142">
        <v>1</v>
      </c>
      <c r="CM10" s="74"/>
      <c r="CN10" s="8"/>
      <c r="CO10" s="237" t="s">
        <v>171</v>
      </c>
      <c r="CP10" s="117" t="s">
        <v>1011</v>
      </c>
      <c r="CQ10" s="68" t="s">
        <v>29</v>
      </c>
      <c r="CR10" s="69">
        <f t="shared" si="4"/>
        <v>0.5</v>
      </c>
      <c r="CS10" s="69">
        <f t="shared" si="5"/>
        <v>1.5</v>
      </c>
      <c r="CT10" s="632"/>
      <c r="CU10" s="197" t="s">
        <v>45</v>
      </c>
      <c r="CV10" s="197"/>
      <c r="CW10" s="233" t="s">
        <v>42</v>
      </c>
      <c r="CX10" s="633"/>
      <c r="CY10" s="238" t="s">
        <v>1012</v>
      </c>
      <c r="CZ10" s="482"/>
      <c r="DA10" s="324">
        <v>1</v>
      </c>
      <c r="DB10" s="482"/>
      <c r="DC10" s="160"/>
      <c r="DD10" s="86">
        <v>1</v>
      </c>
      <c r="DE10" s="482"/>
      <c r="DF10" s="482"/>
      <c r="DG10" s="897"/>
      <c r="DH10" s="160"/>
      <c r="DI10" s="884">
        <v>1</v>
      </c>
      <c r="DJ10" s="107"/>
      <c r="DK10" s="108"/>
      <c r="DN10" s="2"/>
      <c r="DO10" s="2"/>
      <c r="DP10" s="2"/>
    </row>
    <row r="11" spans="1:124" ht="345" customHeight="1" outlineLevel="1" thickTop="1" thickBot="1" x14ac:dyDescent="0.3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47</v>
      </c>
      <c r="Y11" s="89" t="s">
        <v>136</v>
      </c>
      <c r="Z11" s="68" t="s">
        <v>29</v>
      </c>
      <c r="AA11" s="69">
        <f t="shared" si="0"/>
        <v>0</v>
      </c>
      <c r="AB11" s="69">
        <f t="shared" si="1"/>
        <v>0</v>
      </c>
      <c r="AC11" s="90"/>
      <c r="AD11" s="113" t="s">
        <v>68</v>
      </c>
      <c r="AE11" s="90"/>
      <c r="AF11" s="92"/>
      <c r="AG11" s="93"/>
      <c r="AH11" s="161" t="s">
        <v>137</v>
      </c>
      <c r="AI11" s="95"/>
      <c r="AJ11" s="95"/>
      <c r="AK11" s="95"/>
      <c r="AL11" s="95"/>
      <c r="AM11" s="95"/>
      <c r="AN11" s="95"/>
      <c r="AO11" s="95"/>
      <c r="AP11" s="95"/>
      <c r="AQ11" s="95"/>
      <c r="AR11" s="96">
        <v>1</v>
      </c>
      <c r="AS11" s="95"/>
      <c r="AT11" s="26"/>
      <c r="AU11" s="285" t="s">
        <v>226</v>
      </c>
      <c r="AV11" s="80" t="s">
        <v>1013</v>
      </c>
      <c r="AW11" s="68" t="s">
        <v>29</v>
      </c>
      <c r="AX11" s="69">
        <f t="shared" si="2"/>
        <v>1</v>
      </c>
      <c r="AY11" s="69">
        <f t="shared" si="3"/>
        <v>1</v>
      </c>
      <c r="AZ11" s="82"/>
      <c r="BA11" s="22" t="s">
        <v>45</v>
      </c>
      <c r="BB11" s="70"/>
      <c r="BC11" s="70"/>
      <c r="BD11" s="180"/>
      <c r="BE11" s="23" t="s">
        <v>272</v>
      </c>
      <c r="BF11" s="155"/>
      <c r="BG11" s="155"/>
      <c r="BH11" s="155"/>
      <c r="BI11" s="84">
        <v>1</v>
      </c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30" t="s">
        <v>1014</v>
      </c>
      <c r="BT11" s="102" t="s">
        <v>29</v>
      </c>
      <c r="BU11" s="69">
        <f t="shared" si="6"/>
        <v>0</v>
      </c>
      <c r="BV11" s="69">
        <f t="shared" si="7"/>
        <v>0</v>
      </c>
      <c r="BW11" s="131"/>
      <c r="BX11" s="22" t="s">
        <v>45</v>
      </c>
      <c r="BY11" s="367"/>
      <c r="BZ11" s="131"/>
      <c r="CA11" s="131"/>
      <c r="CB11" s="173" t="s">
        <v>57</v>
      </c>
      <c r="CC11" s="314"/>
      <c r="CD11" s="314"/>
      <c r="CE11" s="314"/>
      <c r="CF11" s="314"/>
      <c r="CG11" s="314"/>
      <c r="CH11" s="314"/>
      <c r="CI11" s="314"/>
      <c r="CJ11" s="314"/>
      <c r="CK11" s="314"/>
      <c r="CL11" s="346">
        <v>1</v>
      </c>
      <c r="CM11" s="132"/>
      <c r="CN11" s="136"/>
      <c r="CO11" s="237" t="s">
        <v>171</v>
      </c>
      <c r="CP11" s="179" t="s">
        <v>1027</v>
      </c>
      <c r="CQ11" s="68" t="s">
        <v>29</v>
      </c>
      <c r="CR11" s="69">
        <f t="shared" ref="CR11:CR17" si="8">0.5*(CZ11+DA11+DB11)+DC11+DE11+2*(DF11+DG11)</f>
        <v>1</v>
      </c>
      <c r="CS11" s="69">
        <f t="shared" ref="CS11:CS17" si="9">CZ11*0.5+DA11*0.5+DB11*0.5+DC11+DD11+DE11+2*(DF11+DG11+DH11)</f>
        <v>1</v>
      </c>
      <c r="CT11" s="225"/>
      <c r="CU11" s="900" t="s">
        <v>45</v>
      </c>
      <c r="CV11" s="225"/>
      <c r="CW11" s="222"/>
      <c r="CX11" s="110" t="s">
        <v>13</v>
      </c>
      <c r="CY11" s="901" t="s">
        <v>757</v>
      </c>
      <c r="CZ11" s="84">
        <v>2</v>
      </c>
      <c r="DA11" s="155"/>
      <c r="DB11" s="902"/>
      <c r="DC11" s="403"/>
      <c r="DD11" s="902"/>
      <c r="DE11" s="902"/>
      <c r="DF11" s="902"/>
      <c r="DG11" s="902"/>
      <c r="DH11" s="902"/>
      <c r="DI11" s="142">
        <v>1</v>
      </c>
      <c r="DJ11" s="903"/>
      <c r="DK11" s="108"/>
      <c r="DL11" s="108"/>
      <c r="DN11" s="2"/>
      <c r="DO11" s="2"/>
      <c r="DP11" s="2"/>
    </row>
    <row r="12" spans="1:124" ht="242.1" customHeight="1" outlineLevel="1" thickTop="1" thickBot="1" x14ac:dyDescent="0.4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47</v>
      </c>
      <c r="Y12" s="89" t="s">
        <v>1016</v>
      </c>
      <c r="Z12" s="68" t="s">
        <v>29</v>
      </c>
      <c r="AA12" s="69">
        <f t="shared" si="0"/>
        <v>0</v>
      </c>
      <c r="AB12" s="69">
        <f t="shared" si="1"/>
        <v>0</v>
      </c>
      <c r="AC12" s="90"/>
      <c r="AD12" s="113" t="s">
        <v>45</v>
      </c>
      <c r="AE12" s="90"/>
      <c r="AF12" s="92"/>
      <c r="AG12" s="93"/>
      <c r="AH12" s="161" t="s">
        <v>96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80" t="s">
        <v>1017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22" t="s">
        <v>45</v>
      </c>
      <c r="BB12" s="104"/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450" t="s">
        <v>2454</v>
      </c>
      <c r="BT12" s="68" t="s">
        <v>29</v>
      </c>
      <c r="BU12" s="69">
        <f t="shared" si="6"/>
        <v>0</v>
      </c>
      <c r="BV12" s="69">
        <f t="shared" si="7"/>
        <v>0</v>
      </c>
      <c r="BW12" s="74"/>
      <c r="BX12" s="22"/>
      <c r="BY12" s="1785" t="s">
        <v>2455</v>
      </c>
      <c r="BZ12" s="1911"/>
      <c r="CA12" s="1911"/>
      <c r="CB12" s="1912"/>
      <c r="CC12" s="159"/>
      <c r="CD12" s="159"/>
      <c r="CE12" s="159"/>
      <c r="CF12" s="159"/>
      <c r="CG12" s="159"/>
      <c r="CH12" s="159"/>
      <c r="CI12" s="159"/>
      <c r="CJ12" s="159"/>
      <c r="CK12" s="159"/>
      <c r="CL12" s="100">
        <v>1</v>
      </c>
      <c r="CM12" s="74"/>
      <c r="CN12" s="157"/>
      <c r="CO12" s="237" t="s">
        <v>171</v>
      </c>
      <c r="CP12" s="117" t="s">
        <v>194</v>
      </c>
      <c r="CQ12" s="68" t="s">
        <v>29</v>
      </c>
      <c r="CR12" s="69">
        <f t="shared" si="8"/>
        <v>1</v>
      </c>
      <c r="CS12" s="69">
        <f t="shared" si="9"/>
        <v>2</v>
      </c>
      <c r="CT12" s="82"/>
      <c r="CU12" s="22" t="s">
        <v>68</v>
      </c>
      <c r="CV12" s="22"/>
      <c r="CW12" s="103"/>
      <c r="CX12" s="82"/>
      <c r="CY12" s="23" t="s">
        <v>195</v>
      </c>
      <c r="CZ12" s="155"/>
      <c r="DA12" s="155"/>
      <c r="DB12" s="144"/>
      <c r="DC12" s="184">
        <v>1</v>
      </c>
      <c r="DD12" s="86">
        <v>1</v>
      </c>
      <c r="DE12" s="765"/>
      <c r="DF12" s="155"/>
      <c r="DG12" s="155"/>
      <c r="DH12" s="155"/>
      <c r="DI12" s="142">
        <v>1</v>
      </c>
      <c r="DJ12" s="241"/>
      <c r="DK12" s="108"/>
      <c r="DL12" s="108"/>
      <c r="DM12" s="108"/>
      <c r="DN12" s="2"/>
      <c r="DO12" s="2"/>
      <c r="DP12" s="2"/>
    </row>
    <row r="13" spans="1:124" ht="242.4" outlineLevel="1" thickTop="1" thickBot="1" x14ac:dyDescent="0.4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116" t="s">
        <v>97</v>
      </c>
      <c r="Z13" s="68" t="s">
        <v>29</v>
      </c>
      <c r="AA13" s="69">
        <f t="shared" si="0"/>
        <v>2</v>
      </c>
      <c r="AB13" s="69">
        <f t="shared" si="1"/>
        <v>4</v>
      </c>
      <c r="AC13" s="171"/>
      <c r="AD13" s="22" t="s">
        <v>68</v>
      </c>
      <c r="AE13" s="172"/>
      <c r="AF13" s="103"/>
      <c r="AG13" s="173"/>
      <c r="AH13" s="173" t="s">
        <v>98</v>
      </c>
      <c r="AI13" s="155"/>
      <c r="AJ13" s="155"/>
      <c r="AK13" s="155"/>
      <c r="AL13" s="84">
        <v>2</v>
      </c>
      <c r="AM13" s="155"/>
      <c r="AN13" s="155"/>
      <c r="AO13" s="155"/>
      <c r="AP13" s="155"/>
      <c r="AQ13" s="86">
        <v>1</v>
      </c>
      <c r="AR13" s="142">
        <v>1</v>
      </c>
      <c r="AS13" s="190"/>
      <c r="AT13" s="26"/>
      <c r="AU13" s="285" t="s">
        <v>226</v>
      </c>
      <c r="AV13" s="98" t="s">
        <v>1020</v>
      </c>
      <c r="AW13" s="68" t="s">
        <v>29</v>
      </c>
      <c r="AX13" s="69">
        <f t="shared" si="2"/>
        <v>0</v>
      </c>
      <c r="AY13" s="69">
        <f t="shared" si="3"/>
        <v>0</v>
      </c>
      <c r="AZ13" s="131"/>
      <c r="BA13" s="22" t="s">
        <v>45</v>
      </c>
      <c r="BB13" s="367"/>
      <c r="BC13" s="131"/>
      <c r="BD13" s="131"/>
      <c r="BE13" s="23" t="s">
        <v>57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27" t="s">
        <v>250</v>
      </c>
      <c r="BS13" s="1450" t="s">
        <v>2456</v>
      </c>
      <c r="BT13" s="68" t="s">
        <v>29</v>
      </c>
      <c r="BU13" s="69">
        <f t="shared" si="6"/>
        <v>0</v>
      </c>
      <c r="BV13" s="69">
        <f t="shared" si="7"/>
        <v>0</v>
      </c>
      <c r="BW13" s="74"/>
      <c r="BX13" s="22"/>
      <c r="BY13" s="1785" t="s">
        <v>2455</v>
      </c>
      <c r="BZ13" s="1911"/>
      <c r="CA13" s="1911"/>
      <c r="CB13" s="1912"/>
      <c r="CC13" s="159"/>
      <c r="CD13" s="159"/>
      <c r="CE13" s="159"/>
      <c r="CF13" s="159"/>
      <c r="CG13" s="159"/>
      <c r="CH13" s="159"/>
      <c r="CI13" s="159"/>
      <c r="CJ13" s="159"/>
      <c r="CK13" s="159"/>
      <c r="CL13" s="100">
        <v>1</v>
      </c>
      <c r="CM13" s="74"/>
      <c r="CN13" s="8"/>
      <c r="CO13" s="237" t="s">
        <v>171</v>
      </c>
      <c r="CP13" s="117" t="s">
        <v>1038</v>
      </c>
      <c r="CQ13" s="68" t="s">
        <v>29</v>
      </c>
      <c r="CR13" s="69">
        <f t="shared" si="8"/>
        <v>1</v>
      </c>
      <c r="CS13" s="69">
        <f t="shared" si="9"/>
        <v>3</v>
      </c>
      <c r="CT13" s="73"/>
      <c r="CU13" s="23" t="s">
        <v>45</v>
      </c>
      <c r="CV13" s="172"/>
      <c r="CW13" s="904"/>
      <c r="CX13" s="905"/>
      <c r="CY13" s="172" t="s">
        <v>188</v>
      </c>
      <c r="CZ13" s="155"/>
      <c r="DA13" s="155"/>
      <c r="DB13" s="155"/>
      <c r="DC13" s="84">
        <v>1</v>
      </c>
      <c r="DD13" s="155"/>
      <c r="DE13" s="155"/>
      <c r="DF13" s="155"/>
      <c r="DG13" s="360"/>
      <c r="DH13" s="234">
        <v>1</v>
      </c>
      <c r="DI13" s="884">
        <v>1</v>
      </c>
      <c r="DJ13" s="190"/>
      <c r="DK13" s="108"/>
      <c r="DL13" s="108"/>
      <c r="DM13" s="108"/>
      <c r="DN13" s="2"/>
      <c r="DO13" s="2"/>
      <c r="DP13" s="2"/>
    </row>
    <row r="14" spans="1:124" ht="223.95" customHeight="1" outlineLevel="1" thickTop="1" x14ac:dyDescent="0.4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9" t="s">
        <v>2457</v>
      </c>
      <c r="Z14" s="68" t="s">
        <v>29</v>
      </c>
      <c r="AA14" s="69">
        <f t="shared" si="0"/>
        <v>0</v>
      </c>
      <c r="AB14" s="69">
        <f t="shared" si="1"/>
        <v>0</v>
      </c>
      <c r="AC14" s="90"/>
      <c r="AD14" s="91" t="s">
        <v>49</v>
      </c>
      <c r="AE14" s="547" t="s">
        <v>50</v>
      </c>
      <c r="AF14" s="92"/>
      <c r="AG14" s="93"/>
      <c r="AH14" s="94" t="s">
        <v>2452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226</v>
      </c>
      <c r="AV14" s="80" t="s">
        <v>1024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45</v>
      </c>
      <c r="BB14" s="104"/>
      <c r="BC14" s="104"/>
      <c r="BD14" s="724" t="s">
        <v>590</v>
      </c>
      <c r="BE14" s="23" t="s">
        <v>1025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27" t="s">
        <v>250</v>
      </c>
      <c r="BS14" s="1450" t="s">
        <v>2458</v>
      </c>
      <c r="BT14" s="68" t="s">
        <v>29</v>
      </c>
      <c r="BU14" s="69">
        <f t="shared" si="6"/>
        <v>0</v>
      </c>
      <c r="BV14" s="69">
        <f t="shared" si="7"/>
        <v>0</v>
      </c>
      <c r="BW14" s="74"/>
      <c r="BX14" s="22"/>
      <c r="BY14" s="1785" t="s">
        <v>2455</v>
      </c>
      <c r="BZ14" s="1911"/>
      <c r="CA14" s="1911"/>
      <c r="CB14" s="1912"/>
      <c r="CC14" s="159"/>
      <c r="CD14" s="159"/>
      <c r="CE14" s="159"/>
      <c r="CF14" s="159"/>
      <c r="CG14" s="159"/>
      <c r="CH14" s="159"/>
      <c r="CI14" s="159"/>
      <c r="CJ14" s="159"/>
      <c r="CK14" s="159"/>
      <c r="CL14" s="100">
        <v>1</v>
      </c>
      <c r="CM14" s="74"/>
      <c r="CN14" s="26"/>
      <c r="CO14" s="237" t="s">
        <v>171</v>
      </c>
      <c r="CP14" s="187" t="s">
        <v>1041</v>
      </c>
      <c r="CQ14" s="102" t="s">
        <v>29</v>
      </c>
      <c r="CR14" s="102">
        <f t="shared" si="8"/>
        <v>0.5</v>
      </c>
      <c r="CS14" s="102">
        <f t="shared" si="9"/>
        <v>0.5</v>
      </c>
      <c r="CT14" s="73"/>
      <c r="CU14" s="23" t="s">
        <v>45</v>
      </c>
      <c r="CV14" s="172"/>
      <c r="CW14" s="904"/>
      <c r="CX14" s="905"/>
      <c r="CY14" s="173" t="s">
        <v>1042</v>
      </c>
      <c r="CZ14" s="84">
        <v>1</v>
      </c>
      <c r="DA14" s="155"/>
      <c r="DB14" s="155"/>
      <c r="DC14" s="907"/>
      <c r="DD14" s="155"/>
      <c r="DE14" s="765"/>
      <c r="DF14" s="155"/>
      <c r="DG14" s="155"/>
      <c r="DH14" s="461"/>
      <c r="DI14" s="896">
        <v>1</v>
      </c>
      <c r="DJ14" s="28"/>
      <c r="DK14" s="108"/>
      <c r="DL14" s="108"/>
      <c r="DM14" s="108"/>
      <c r="DN14" s="2"/>
      <c r="DO14" s="2"/>
      <c r="DP14" s="2"/>
    </row>
    <row r="15" spans="1:124" ht="254.4" customHeight="1" outlineLevel="1" x14ac:dyDescent="0.2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79" t="s">
        <v>43</v>
      </c>
      <c r="Y15" s="117" t="s">
        <v>1028</v>
      </c>
      <c r="Z15" s="68" t="s">
        <v>29</v>
      </c>
      <c r="AA15" s="69">
        <f t="shared" si="0"/>
        <v>0.5</v>
      </c>
      <c r="AB15" s="69">
        <f t="shared" si="1"/>
        <v>0.5</v>
      </c>
      <c r="AC15" s="82"/>
      <c r="AD15" s="22" t="s">
        <v>68</v>
      </c>
      <c r="AE15" s="103"/>
      <c r="AF15" s="119" t="s">
        <v>42</v>
      </c>
      <c r="AG15" s="82"/>
      <c r="AH15" s="23" t="s">
        <v>57</v>
      </c>
      <c r="AI15" s="155"/>
      <c r="AJ15" s="84">
        <v>1</v>
      </c>
      <c r="AK15" s="155"/>
      <c r="AL15" s="155"/>
      <c r="AM15" s="155"/>
      <c r="AN15" s="155"/>
      <c r="AO15" s="155"/>
      <c r="AP15" s="155"/>
      <c r="AQ15" s="155"/>
      <c r="AR15" s="142">
        <v>1</v>
      </c>
      <c r="AS15" s="107"/>
      <c r="AT15" s="26"/>
      <c r="AU15" s="285" t="s">
        <v>226</v>
      </c>
      <c r="AV15" s="80" t="s">
        <v>1029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180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138" t="s">
        <v>1021</v>
      </c>
      <c r="BT15" s="102" t="s">
        <v>29</v>
      </c>
      <c r="BU15" s="69">
        <f>0.5*(CC15+CD15+CE15)+CF15+CH15+2*(CI15+CJ15)</f>
        <v>0</v>
      </c>
      <c r="BV15" s="69">
        <f>CC15*0.5+CD15*0.5+CE15*0.5+CF15+CG15+CH15+2*(CI15+CJ15+CK15)</f>
        <v>0</v>
      </c>
      <c r="BW15" s="131"/>
      <c r="BX15" s="22" t="s">
        <v>45</v>
      </c>
      <c r="BY15" s="131"/>
      <c r="BZ15" s="131"/>
      <c r="CA15" s="131"/>
      <c r="CB15" s="17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346">
        <v>1</v>
      </c>
      <c r="CM15" s="132"/>
      <c r="CN15" s="36"/>
      <c r="CO15" s="237" t="s">
        <v>171</v>
      </c>
      <c r="CP15" s="117" t="s">
        <v>2459</v>
      </c>
      <c r="CQ15" s="102" t="s">
        <v>36</v>
      </c>
      <c r="CR15" s="69">
        <f t="shared" si="8"/>
        <v>2</v>
      </c>
      <c r="CS15" s="69">
        <f t="shared" si="9"/>
        <v>2</v>
      </c>
      <c r="CT15" s="74"/>
      <c r="CU15" s="22" t="s">
        <v>63</v>
      </c>
      <c r="CV15" s="70"/>
      <c r="CW15" s="70"/>
      <c r="CX15" s="73"/>
      <c r="CY15" s="22" t="s">
        <v>180</v>
      </c>
      <c r="CZ15" s="160"/>
      <c r="DA15" s="160"/>
      <c r="DB15" s="155"/>
      <c r="DC15" s="160"/>
      <c r="DD15" s="160"/>
      <c r="DE15" s="160"/>
      <c r="DF15" s="84">
        <v>1</v>
      </c>
      <c r="DG15" s="160"/>
      <c r="DH15" s="160"/>
      <c r="DI15" s="142">
        <v>1</v>
      </c>
      <c r="DJ15" s="241"/>
      <c r="DK15" s="108"/>
      <c r="DL15" s="108"/>
      <c r="DM15" s="108"/>
      <c r="DN15" s="2"/>
      <c r="DO15" s="2"/>
      <c r="DP15" s="2"/>
    </row>
    <row r="16" spans="1:124" ht="275.39999999999998" customHeight="1" outlineLevel="1" thickBot="1" x14ac:dyDescent="0.4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2460</v>
      </c>
      <c r="Z16" s="81" t="s">
        <v>29</v>
      </c>
      <c r="AA16" s="69">
        <f t="shared" si="0"/>
        <v>0</v>
      </c>
      <c r="AB16" s="69">
        <f t="shared" si="1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142">
        <v>1</v>
      </c>
      <c r="AS16" s="339"/>
      <c r="AT16" s="26"/>
      <c r="AU16" s="285" t="s">
        <v>226</v>
      </c>
      <c r="AV16" s="80" t="s">
        <v>1032</v>
      </c>
      <c r="AW16" s="68" t="s">
        <v>29</v>
      </c>
      <c r="AX16" s="69">
        <f t="shared" si="2"/>
        <v>2</v>
      </c>
      <c r="AY16" s="69">
        <f t="shared" si="3"/>
        <v>2</v>
      </c>
      <c r="AZ16" s="82"/>
      <c r="BA16" s="22" t="s">
        <v>45</v>
      </c>
      <c r="BB16" s="104"/>
      <c r="BC16" s="104"/>
      <c r="BD16" s="180"/>
      <c r="BE16" s="23" t="s">
        <v>57</v>
      </c>
      <c r="BF16" s="160"/>
      <c r="BG16" s="160"/>
      <c r="BH16" s="160"/>
      <c r="BI16" s="160"/>
      <c r="BJ16" s="160"/>
      <c r="BK16" s="160"/>
      <c r="BL16" s="84">
        <v>1</v>
      </c>
      <c r="BM16" s="155"/>
      <c r="BN16" s="155"/>
      <c r="BO16" s="142">
        <v>1</v>
      </c>
      <c r="BP16" s="107"/>
      <c r="BQ16" s="157"/>
      <c r="BR16" s="327" t="s">
        <v>250</v>
      </c>
      <c r="BS16" s="98" t="s">
        <v>1026</v>
      </c>
      <c r="BT16" s="68" t="s">
        <v>29</v>
      </c>
      <c r="BU16" s="69">
        <f>0.5*(CC16+CD16+CE16)+CF16+CH16+2*(CI16+CJ16)</f>
        <v>0</v>
      </c>
      <c r="BV16" s="69">
        <f>CC16*0.5+CD16*0.5+CE16*0.5+CF16+CG16+CH16+2*(CI16+CJ16+CK16)</f>
        <v>0</v>
      </c>
      <c r="BW16" s="74"/>
      <c r="BX16" s="22" t="s">
        <v>45</v>
      </c>
      <c r="BY16" s="74"/>
      <c r="BZ16" s="74"/>
      <c r="CA16" s="74"/>
      <c r="CB16" s="131" t="s">
        <v>193</v>
      </c>
      <c r="CC16" s="159"/>
      <c r="CD16" s="159"/>
      <c r="CE16" s="159"/>
      <c r="CF16" s="159"/>
      <c r="CG16" s="159"/>
      <c r="CH16" s="159"/>
      <c r="CI16" s="159"/>
      <c r="CJ16" s="159"/>
      <c r="CK16" s="159"/>
      <c r="CL16" s="100">
        <v>1</v>
      </c>
      <c r="CM16" s="74"/>
      <c r="CN16" s="36"/>
      <c r="CO16" s="237" t="s">
        <v>171</v>
      </c>
      <c r="CP16" s="117" t="s">
        <v>1069</v>
      </c>
      <c r="CQ16" s="102" t="s">
        <v>36</v>
      </c>
      <c r="CR16" s="69">
        <f t="shared" si="8"/>
        <v>2</v>
      </c>
      <c r="CS16" s="69">
        <f t="shared" si="9"/>
        <v>2</v>
      </c>
      <c r="CT16" s="103"/>
      <c r="CU16" s="22" t="s">
        <v>45</v>
      </c>
      <c r="CV16" s="919"/>
      <c r="CW16" s="70"/>
      <c r="CX16" s="172"/>
      <c r="CY16" s="23" t="s">
        <v>57</v>
      </c>
      <c r="CZ16" s="155"/>
      <c r="DA16" s="155"/>
      <c r="DB16" s="155"/>
      <c r="DC16" s="155"/>
      <c r="DD16" s="155"/>
      <c r="DE16" s="155"/>
      <c r="DF16" s="84">
        <v>1</v>
      </c>
      <c r="DG16" s="155"/>
      <c r="DH16" s="155"/>
      <c r="DI16" s="142">
        <v>1</v>
      </c>
      <c r="DJ16" s="28"/>
      <c r="DK16" s="108"/>
      <c r="DL16" s="108"/>
      <c r="DM16" s="108"/>
      <c r="DN16" s="2"/>
      <c r="DO16" s="2"/>
      <c r="DP16" s="2"/>
    </row>
    <row r="17" spans="1:115" ht="234" outlineLevel="1" thickTop="1" thickBot="1" x14ac:dyDescent="0.4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83" t="s">
        <v>218</v>
      </c>
      <c r="Y17" s="138" t="s">
        <v>1035</v>
      </c>
      <c r="Z17" s="68" t="s">
        <v>29</v>
      </c>
      <c r="AA17" s="69">
        <f t="shared" si="0"/>
        <v>0</v>
      </c>
      <c r="AB17" s="69">
        <f t="shared" si="1"/>
        <v>0</v>
      </c>
      <c r="AC17" s="74"/>
      <c r="AD17" s="225" t="s">
        <v>45</v>
      </c>
      <c r="AE17" s="74"/>
      <c r="AF17" s="74"/>
      <c r="AG17" s="74"/>
      <c r="AH17" s="131" t="s">
        <v>193</v>
      </c>
      <c r="AI17" s="403"/>
      <c r="AJ17" s="403"/>
      <c r="AK17" s="403"/>
      <c r="AL17" s="403"/>
      <c r="AM17" s="403"/>
      <c r="AN17" s="403"/>
      <c r="AO17" s="403"/>
      <c r="AP17" s="403"/>
      <c r="AQ17" s="403"/>
      <c r="AR17" s="350">
        <v>1</v>
      </c>
      <c r="AS17" s="74"/>
      <c r="AT17" s="26"/>
      <c r="AU17" s="285" t="s">
        <v>226</v>
      </c>
      <c r="AV17" s="114" t="s">
        <v>1036</v>
      </c>
      <c r="AW17" s="68" t="s">
        <v>36</v>
      </c>
      <c r="AX17" s="69">
        <f t="shared" si="2"/>
        <v>2</v>
      </c>
      <c r="AY17" s="69">
        <f t="shared" si="3"/>
        <v>2</v>
      </c>
      <c r="AZ17" s="103"/>
      <c r="BA17" s="22" t="s">
        <v>45</v>
      </c>
      <c r="BB17" s="232"/>
      <c r="BC17" s="72" t="s">
        <v>42</v>
      </c>
      <c r="BD17" s="73"/>
      <c r="BE17" s="23" t="s">
        <v>57</v>
      </c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142">
        <v>1</v>
      </c>
      <c r="BP17" s="107"/>
      <c r="BQ17" s="8"/>
      <c r="BR17" s="327" t="s">
        <v>250</v>
      </c>
      <c r="BS17" s="1450" t="s">
        <v>2461</v>
      </c>
      <c r="BT17" s="68" t="s">
        <v>29</v>
      </c>
      <c r="BU17" s="69">
        <f t="shared" ref="BU17" si="10">0.5*(CC17+CD17+CE17)+CF17+CH17+2*(CI17+CJ17)</f>
        <v>0</v>
      </c>
      <c r="BV17" s="69">
        <f t="shared" ref="BV17" si="11">CC17*0.5+CD17*0.5+CE17*0.5+CF17+CG17+CH17+2*(CI17+CJ17+CK17)</f>
        <v>0</v>
      </c>
      <c r="BW17" s="74"/>
      <c r="BX17" s="22"/>
      <c r="BY17" s="1785" t="s">
        <v>2455</v>
      </c>
      <c r="BZ17" s="1911"/>
      <c r="CA17" s="1911"/>
      <c r="CB17" s="1912"/>
      <c r="CC17" s="159"/>
      <c r="CD17" s="159"/>
      <c r="CE17" s="159"/>
      <c r="CF17" s="159"/>
      <c r="CG17" s="159"/>
      <c r="CH17" s="159"/>
      <c r="CI17" s="159"/>
      <c r="CJ17" s="159"/>
      <c r="CK17" s="159"/>
      <c r="CL17" s="100">
        <v>1</v>
      </c>
      <c r="CM17" s="74"/>
      <c r="CN17" s="36"/>
      <c r="CO17" s="1429" t="s">
        <v>171</v>
      </c>
      <c r="CP17" s="1430" t="s">
        <v>1081</v>
      </c>
      <c r="CQ17" s="102" t="s">
        <v>36</v>
      </c>
      <c r="CR17" s="69">
        <f t="shared" si="8"/>
        <v>1</v>
      </c>
      <c r="CS17" s="69">
        <f t="shared" si="9"/>
        <v>2</v>
      </c>
      <c r="CT17" s="983"/>
      <c r="CU17" s="906" t="s">
        <v>45</v>
      </c>
      <c r="CV17" s="1431"/>
      <c r="CW17" s="1431"/>
      <c r="CX17" s="1431"/>
      <c r="CY17" s="906" t="s">
        <v>1082</v>
      </c>
      <c r="CZ17" s="821"/>
      <c r="DA17" s="821"/>
      <c r="DB17" s="821"/>
      <c r="DC17" s="929">
        <v>1</v>
      </c>
      <c r="DD17" s="254">
        <v>1</v>
      </c>
      <c r="DE17" s="930"/>
      <c r="DF17" s="821"/>
      <c r="DG17" s="821"/>
      <c r="DH17" s="821"/>
      <c r="DI17" s="142">
        <v>1</v>
      </c>
      <c r="DJ17" s="190"/>
      <c r="DK17" s="3"/>
    </row>
    <row r="18" spans="1:115" ht="198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83" t="s">
        <v>218</v>
      </c>
      <c r="Y18" s="117" t="s">
        <v>2116</v>
      </c>
      <c r="Z18" s="68" t="s">
        <v>29</v>
      </c>
      <c r="AA18" s="69">
        <f t="shared" si="0"/>
        <v>0</v>
      </c>
      <c r="AB18" s="69">
        <f t="shared" si="1"/>
        <v>0</v>
      </c>
      <c r="AC18" s="74"/>
      <c r="AD18" s="339" t="s">
        <v>45</v>
      </c>
      <c r="AE18" s="906"/>
      <c r="AF18" s="74"/>
      <c r="AG18" s="82"/>
      <c r="AH18" s="23" t="s">
        <v>57</v>
      </c>
      <c r="AI18" s="403"/>
      <c r="AJ18" s="403"/>
      <c r="AK18" s="403"/>
      <c r="AL18" s="403"/>
      <c r="AM18" s="403"/>
      <c r="AN18" s="403"/>
      <c r="AO18" s="403"/>
      <c r="AP18" s="403"/>
      <c r="AQ18" s="403"/>
      <c r="AR18" s="142">
        <v>1</v>
      </c>
      <c r="AS18" s="107"/>
      <c r="AT18" s="26"/>
      <c r="AU18" s="283" t="s">
        <v>218</v>
      </c>
      <c r="AV18" s="117" t="s">
        <v>219</v>
      </c>
      <c r="AW18" s="68" t="s">
        <v>36</v>
      </c>
      <c r="AX18" s="69">
        <f t="shared" si="2"/>
        <v>0</v>
      </c>
      <c r="AY18" s="69">
        <f t="shared" si="3"/>
        <v>0</v>
      </c>
      <c r="AZ18" s="74"/>
      <c r="BA18" s="22" t="s">
        <v>63</v>
      </c>
      <c r="BB18" s="99"/>
      <c r="BC18" s="74"/>
      <c r="BD18" s="74"/>
      <c r="BE18" s="23" t="s">
        <v>220</v>
      </c>
      <c r="BF18" s="155"/>
      <c r="BG18" s="155"/>
      <c r="BH18" s="155"/>
      <c r="BI18" s="155"/>
      <c r="BJ18" s="155"/>
      <c r="BK18" s="155"/>
      <c r="BL18" s="155"/>
      <c r="BM18" s="155"/>
      <c r="BN18" s="155"/>
      <c r="BO18" s="142">
        <v>1</v>
      </c>
      <c r="BP18" s="241"/>
      <c r="BQ18" s="47"/>
      <c r="BR18" s="327" t="s">
        <v>250</v>
      </c>
      <c r="BS18" s="130" t="s">
        <v>1030</v>
      </c>
      <c r="BT18" s="102" t="s">
        <v>29</v>
      </c>
      <c r="BU18" s="69">
        <f t="shared" ref="BU18:BU26" si="12">0.5*(CC18+CD18+CE18)+CF18+CH18+2*(CI18+CJ18)</f>
        <v>0</v>
      </c>
      <c r="BV18" s="69">
        <f t="shared" ref="BV18:BV26" si="13">CC18*0.5+CD18*0.5+CE18*0.5+CF18+CG18+CH18+2*(CI18+CJ18+CK18)</f>
        <v>0</v>
      </c>
      <c r="BW18" s="131"/>
      <c r="BX18" s="22" t="s">
        <v>45</v>
      </c>
      <c r="BY18" s="131"/>
      <c r="BZ18" s="131"/>
      <c r="CA18" s="131"/>
      <c r="CB18" s="173" t="s">
        <v>57</v>
      </c>
      <c r="CC18" s="314"/>
      <c r="CD18" s="314"/>
      <c r="CE18" s="314"/>
      <c r="CF18" s="314"/>
      <c r="CG18" s="314"/>
      <c r="CH18" s="314"/>
      <c r="CI18" s="314"/>
      <c r="CJ18" s="314"/>
      <c r="CK18" s="314"/>
      <c r="CL18" s="346">
        <v>1</v>
      </c>
      <c r="CM18" s="132"/>
      <c r="CN18" s="36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</row>
    <row r="19" spans="1:115" s="36" customFormat="1" ht="267.60000000000002" customHeight="1" outlineLevel="1" thickTop="1" thickBot="1" x14ac:dyDescent="0.3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218</v>
      </c>
      <c r="Y19" s="138" t="s">
        <v>1043</v>
      </c>
      <c r="Z19" s="68" t="s">
        <v>29</v>
      </c>
      <c r="AA19" s="69">
        <f t="shared" si="0"/>
        <v>0</v>
      </c>
      <c r="AB19" s="69">
        <f t="shared" si="1"/>
        <v>0</v>
      </c>
      <c r="AC19" s="131"/>
      <c r="AD19" s="22" t="s">
        <v>45</v>
      </c>
      <c r="AE19" s="367"/>
      <c r="AF19" s="131"/>
      <c r="AG19" s="131"/>
      <c r="AH19" s="23" t="s">
        <v>57</v>
      </c>
      <c r="AI19" s="314"/>
      <c r="AJ19" s="314"/>
      <c r="AK19" s="314"/>
      <c r="AL19" s="314"/>
      <c r="AM19" s="314"/>
      <c r="AN19" s="314"/>
      <c r="AO19" s="314"/>
      <c r="AP19" s="314"/>
      <c r="AQ19" s="314"/>
      <c r="AR19" s="346">
        <v>1</v>
      </c>
      <c r="AS19" s="131"/>
      <c r="AT19" s="26"/>
      <c r="AU19" s="283" t="s">
        <v>218</v>
      </c>
      <c r="AV19" s="117" t="s">
        <v>1044</v>
      </c>
      <c r="AW19" s="68" t="s">
        <v>36</v>
      </c>
      <c r="AX19" s="69">
        <f t="shared" si="2"/>
        <v>2</v>
      </c>
      <c r="AY19" s="69">
        <f t="shared" si="3"/>
        <v>3</v>
      </c>
      <c r="AZ19" s="198"/>
      <c r="BA19" s="22" t="s">
        <v>45</v>
      </c>
      <c r="BB19" s="104"/>
      <c r="BC19" s="119" t="s">
        <v>42</v>
      </c>
      <c r="BD19" s="82"/>
      <c r="BE19" s="23" t="s">
        <v>129</v>
      </c>
      <c r="BF19" s="1260"/>
      <c r="BG19" s="1260"/>
      <c r="BH19" s="1260"/>
      <c r="BI19" s="820">
        <v>2</v>
      </c>
      <c r="BJ19" s="1211">
        <v>1</v>
      </c>
      <c r="BK19" s="1260"/>
      <c r="BL19" s="1260"/>
      <c r="BM19" s="1261"/>
      <c r="BN19" s="1262"/>
      <c r="BO19" s="142">
        <v>1</v>
      </c>
      <c r="BP19" s="107"/>
      <c r="BQ19" s="47"/>
      <c r="BR19" s="327" t="s">
        <v>250</v>
      </c>
      <c r="BS19" s="117" t="s">
        <v>1033</v>
      </c>
      <c r="BT19" s="102" t="s">
        <v>29</v>
      </c>
      <c r="BU19" s="69">
        <f t="shared" si="12"/>
        <v>0.5</v>
      </c>
      <c r="BV19" s="69">
        <f t="shared" si="13"/>
        <v>0.5</v>
      </c>
      <c r="BW19" s="82"/>
      <c r="BX19" s="22" t="s">
        <v>45</v>
      </c>
      <c r="BY19" s="1405" t="s">
        <v>2462</v>
      </c>
      <c r="BZ19" s="104"/>
      <c r="CA19" s="621"/>
      <c r="CB19" s="23" t="s">
        <v>302</v>
      </c>
      <c r="CC19" s="160"/>
      <c r="CD19" s="84">
        <v>1</v>
      </c>
      <c r="CE19" s="155"/>
      <c r="CF19" s="144"/>
      <c r="CG19" s="155"/>
      <c r="CH19" s="155"/>
      <c r="CI19" s="155"/>
      <c r="CJ19" s="155"/>
      <c r="CK19" s="155"/>
      <c r="CL19" s="142">
        <v>1</v>
      </c>
      <c r="CM19" s="132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</row>
    <row r="20" spans="1:115" s="36" customFormat="1" ht="313.2" customHeight="1" outlineLevel="1" thickTop="1" thickBot="1" x14ac:dyDescent="0.4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38" t="s">
        <v>1048</v>
      </c>
      <c r="Z20" s="68" t="s">
        <v>29</v>
      </c>
      <c r="AA20" s="69">
        <f t="shared" si="0"/>
        <v>0</v>
      </c>
      <c r="AB20" s="69">
        <f t="shared" si="1"/>
        <v>0</v>
      </c>
      <c r="AC20" s="74"/>
      <c r="AD20" s="225" t="s">
        <v>45</v>
      </c>
      <c r="AE20" s="74"/>
      <c r="AF20" s="74"/>
      <c r="AG20" s="74"/>
      <c r="AH20" s="131" t="s">
        <v>193</v>
      </c>
      <c r="AI20" s="403"/>
      <c r="AJ20" s="403"/>
      <c r="AK20" s="403"/>
      <c r="AL20" s="403"/>
      <c r="AM20" s="403"/>
      <c r="AN20" s="403"/>
      <c r="AO20" s="403"/>
      <c r="AP20" s="403"/>
      <c r="AQ20" s="403"/>
      <c r="AR20" s="350">
        <v>1</v>
      </c>
      <c r="AS20" s="74"/>
      <c r="AT20" s="613"/>
      <c r="AU20" s="283" t="s">
        <v>218</v>
      </c>
      <c r="AV20" s="117" t="s">
        <v>1049</v>
      </c>
      <c r="AW20" s="68" t="s">
        <v>36</v>
      </c>
      <c r="AX20" s="69">
        <f t="shared" si="2"/>
        <v>0</v>
      </c>
      <c r="AY20" s="69">
        <f t="shared" si="3"/>
        <v>0</v>
      </c>
      <c r="AZ20" s="103"/>
      <c r="BA20" s="22" t="s">
        <v>45</v>
      </c>
      <c r="BB20" s="145"/>
      <c r="BC20" s="74"/>
      <c r="BD20" s="82"/>
      <c r="BE20" s="23" t="s">
        <v>57</v>
      </c>
      <c r="BF20" s="403"/>
      <c r="BG20" s="403"/>
      <c r="BH20" s="403"/>
      <c r="BI20" s="403"/>
      <c r="BJ20" s="403"/>
      <c r="BK20" s="403"/>
      <c r="BL20" s="403"/>
      <c r="BM20" s="403"/>
      <c r="BN20" s="403"/>
      <c r="BO20" s="142">
        <v>1</v>
      </c>
      <c r="BP20" s="107"/>
      <c r="BQ20" s="47"/>
      <c r="BR20" s="299" t="s">
        <v>243</v>
      </c>
      <c r="BS20" s="178" t="s">
        <v>1037</v>
      </c>
      <c r="BT20" s="102" t="s">
        <v>29</v>
      </c>
      <c r="BU20" s="69">
        <f t="shared" si="12"/>
        <v>0</v>
      </c>
      <c r="BV20" s="69">
        <f t="shared" si="13"/>
        <v>0</v>
      </c>
      <c r="BW20" s="99"/>
      <c r="BX20" s="225" t="s">
        <v>45</v>
      </c>
      <c r="BY20" s="99"/>
      <c r="BZ20" s="99"/>
      <c r="CA20" s="99"/>
      <c r="CB20" s="909" t="s">
        <v>261</v>
      </c>
      <c r="CC20" s="159"/>
      <c r="CD20" s="159"/>
      <c r="CE20" s="159"/>
      <c r="CF20" s="159"/>
      <c r="CG20" s="159"/>
      <c r="CH20" s="159"/>
      <c r="CI20" s="159"/>
      <c r="CJ20" s="159"/>
      <c r="CK20" s="159"/>
      <c r="CL20" s="507">
        <v>1</v>
      </c>
      <c r="CM20" s="132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5" s="36" customFormat="1" ht="380.25" customHeight="1" outlineLevel="1" thickTop="1" thickBot="1" x14ac:dyDescent="0.4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17" t="s">
        <v>1052</v>
      </c>
      <c r="Z21" s="68" t="s">
        <v>29</v>
      </c>
      <c r="AA21" s="69">
        <f t="shared" si="0"/>
        <v>0</v>
      </c>
      <c r="AB21" s="69">
        <f t="shared" si="1"/>
        <v>0</v>
      </c>
      <c r="AC21" s="103"/>
      <c r="AD21" s="22" t="s">
        <v>45</v>
      </c>
      <c r="AE21" s="23"/>
      <c r="AF21" s="74"/>
      <c r="AG21" s="82"/>
      <c r="AH21" s="23" t="s">
        <v>57</v>
      </c>
      <c r="AI21" s="302"/>
      <c r="AJ21" s="302"/>
      <c r="AK21" s="155"/>
      <c r="AL21" s="302"/>
      <c r="AM21" s="302"/>
      <c r="AN21" s="302"/>
      <c r="AO21" s="302"/>
      <c r="AP21" s="302"/>
      <c r="AQ21" s="302"/>
      <c r="AR21" s="142">
        <v>1</v>
      </c>
      <c r="AS21" s="107"/>
      <c r="AT21" s="613"/>
      <c r="AU21" s="231" t="s">
        <v>160</v>
      </c>
      <c r="AV21" s="387" t="s">
        <v>161</v>
      </c>
      <c r="AW21" s="68" t="s">
        <v>36</v>
      </c>
      <c r="AX21" s="69">
        <f>0.5*(BF21+BG21+BH21)+BI21+BK21+2*(BL21+BM21)</f>
        <v>6</v>
      </c>
      <c r="AY21" s="69">
        <f>BF21*0.5+BG21*0.5+BH21*0.5+BI21+BJ21+BK21+2*(BL21+BM21+BN21)</f>
        <v>8</v>
      </c>
      <c r="AZ21" s="103"/>
      <c r="BA21" s="22" t="s">
        <v>182</v>
      </c>
      <c r="BB21" s="232"/>
      <c r="BC21" s="72" t="s">
        <v>42</v>
      </c>
      <c r="BD21" s="73"/>
      <c r="BE21" s="23" t="s">
        <v>162</v>
      </c>
      <c r="BF21" s="155"/>
      <c r="BG21" s="155"/>
      <c r="BH21" s="155"/>
      <c r="BI21" s="155"/>
      <c r="BJ21" s="155"/>
      <c r="BK21" s="155"/>
      <c r="BL21" s="84">
        <v>3</v>
      </c>
      <c r="BM21" s="155"/>
      <c r="BN21" s="234">
        <v>1</v>
      </c>
      <c r="BO21" s="142">
        <v>1</v>
      </c>
      <c r="BP21" s="1427" t="s">
        <v>2463</v>
      </c>
      <c r="BQ21" s="47"/>
      <c r="BR21" s="299" t="s">
        <v>243</v>
      </c>
      <c r="BS21" s="178" t="s">
        <v>1040</v>
      </c>
      <c r="BT21" s="102" t="s">
        <v>29</v>
      </c>
      <c r="BU21" s="69">
        <f t="shared" si="12"/>
        <v>0</v>
      </c>
      <c r="BV21" s="69">
        <f t="shared" si="13"/>
        <v>0</v>
      </c>
      <c r="BW21" s="74"/>
      <c r="BX21" s="22" t="s">
        <v>68</v>
      </c>
      <c r="BY21" s="74"/>
      <c r="BZ21" s="74"/>
      <c r="CA21" s="74"/>
      <c r="CB21" s="131" t="s">
        <v>290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350">
        <v>1</v>
      </c>
      <c r="CM21" s="132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5" s="36" customFormat="1" ht="197.4" customHeight="1" outlineLevel="1" thickTop="1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83" t="s">
        <v>218</v>
      </c>
      <c r="Y22" s="138" t="s">
        <v>1054</v>
      </c>
      <c r="Z22" s="68" t="s">
        <v>29</v>
      </c>
      <c r="AA22" s="69">
        <f t="shared" si="0"/>
        <v>0</v>
      </c>
      <c r="AB22" s="69">
        <f t="shared" si="1"/>
        <v>0</v>
      </c>
      <c r="AC22" s="131"/>
      <c r="AD22" s="22" t="s">
        <v>45</v>
      </c>
      <c r="AE22" s="367"/>
      <c r="AF22" s="131"/>
      <c r="AG22" s="131"/>
      <c r="AH22" s="23" t="s">
        <v>57</v>
      </c>
      <c r="AI22" s="314"/>
      <c r="AJ22" s="314"/>
      <c r="AK22" s="314"/>
      <c r="AL22" s="314"/>
      <c r="AM22" s="314"/>
      <c r="AN22" s="314"/>
      <c r="AO22" s="314"/>
      <c r="AP22" s="314"/>
      <c r="AQ22" s="314"/>
      <c r="AR22" s="346">
        <v>1</v>
      </c>
      <c r="AS22" s="131"/>
      <c r="AT22" s="9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299" t="s">
        <v>243</v>
      </c>
      <c r="BS22" s="179" t="s">
        <v>2062</v>
      </c>
      <c r="BT22" s="102" t="s">
        <v>29</v>
      </c>
      <c r="BU22" s="69">
        <f t="shared" si="12"/>
        <v>1</v>
      </c>
      <c r="BV22" s="69">
        <f t="shared" si="13"/>
        <v>1</v>
      </c>
      <c r="BW22" s="82"/>
      <c r="BX22" s="22" t="s">
        <v>45</v>
      </c>
      <c r="BY22" s="911"/>
      <c r="BZ22" s="911"/>
      <c r="CA22" s="911"/>
      <c r="CB22" s="189" t="s">
        <v>1047</v>
      </c>
      <c r="CC22" s="160"/>
      <c r="CD22" s="155"/>
      <c r="CE22" s="160"/>
      <c r="CF22" s="84">
        <v>1</v>
      </c>
      <c r="CG22" s="160"/>
      <c r="CH22" s="160"/>
      <c r="CI22" s="160"/>
      <c r="CJ22" s="160"/>
      <c r="CK22" s="155"/>
      <c r="CL22" s="142">
        <v>1</v>
      </c>
      <c r="CM22" s="132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s="36" customFormat="1" ht="181.2" customHeight="1" outlineLevel="1" x14ac:dyDescent="0.25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283" t="s">
        <v>218</v>
      </c>
      <c r="Y23" s="116" t="s">
        <v>2464</v>
      </c>
      <c r="Z23" s="68" t="s">
        <v>29</v>
      </c>
      <c r="AA23" s="69">
        <f t="shared" si="0"/>
        <v>0</v>
      </c>
      <c r="AB23" s="69">
        <f t="shared" si="1"/>
        <v>0</v>
      </c>
      <c r="AC23" s="103"/>
      <c r="AD23" s="665" t="s">
        <v>77</v>
      </c>
      <c r="AE23" s="666" t="s">
        <v>50</v>
      </c>
      <c r="AF23" s="70"/>
      <c r="AG23" s="73"/>
      <c r="AH23" s="23" t="s">
        <v>2465</v>
      </c>
      <c r="AI23" s="160"/>
      <c r="AJ23" s="160"/>
      <c r="AK23" s="160"/>
      <c r="AL23" s="144"/>
      <c r="AM23" s="160"/>
      <c r="AN23" s="160"/>
      <c r="AO23" s="160"/>
      <c r="AP23" s="160"/>
      <c r="AQ23" s="160"/>
      <c r="AR23" s="346">
        <v>1</v>
      </c>
      <c r="AS23" s="22"/>
      <c r="AT23" s="2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12"/>
      <c r="BR23" s="299" t="s">
        <v>243</v>
      </c>
      <c r="BS23" s="179" t="s">
        <v>1050</v>
      </c>
      <c r="BT23" s="102" t="s">
        <v>29</v>
      </c>
      <c r="BU23" s="69">
        <f t="shared" si="12"/>
        <v>0</v>
      </c>
      <c r="BV23" s="69">
        <f t="shared" si="13"/>
        <v>0</v>
      </c>
      <c r="BW23" s="82"/>
      <c r="BX23" s="22" t="s">
        <v>68</v>
      </c>
      <c r="BY23" s="362"/>
      <c r="BZ23" s="104"/>
      <c r="CA23" s="173"/>
      <c r="CB23" s="131" t="s">
        <v>1051</v>
      </c>
      <c r="CC23" s="160"/>
      <c r="CD23" s="155"/>
      <c r="CE23" s="160"/>
      <c r="CF23" s="160"/>
      <c r="CG23" s="160"/>
      <c r="CH23" s="160"/>
      <c r="CI23" s="160"/>
      <c r="CJ23" s="160"/>
      <c r="CK23" s="155"/>
      <c r="CL23" s="142">
        <v>1</v>
      </c>
      <c r="CM23" s="132"/>
      <c r="CN23" s="112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s="36" customFormat="1" ht="221.4" customHeight="1" outlineLevel="1" x14ac:dyDescent="0.4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299" t="s">
        <v>243</v>
      </c>
      <c r="BS24" s="130" t="s">
        <v>1053</v>
      </c>
      <c r="BT24" s="102" t="s">
        <v>29</v>
      </c>
      <c r="BU24" s="69">
        <f t="shared" si="12"/>
        <v>0</v>
      </c>
      <c r="BV24" s="69">
        <f t="shared" si="13"/>
        <v>0</v>
      </c>
      <c r="BW24" s="74"/>
      <c r="BX24" s="22" t="s">
        <v>68</v>
      </c>
      <c r="BY24" s="74"/>
      <c r="BZ24" s="74"/>
      <c r="CA24" s="74"/>
      <c r="CB24" s="131" t="s">
        <v>193</v>
      </c>
      <c r="CC24" s="159"/>
      <c r="CD24" s="159"/>
      <c r="CE24" s="159"/>
      <c r="CF24" s="159"/>
      <c r="CG24" s="159"/>
      <c r="CH24" s="159"/>
      <c r="CI24" s="159"/>
      <c r="CJ24" s="159"/>
      <c r="CK24" s="159"/>
      <c r="CL24" s="350">
        <v>1</v>
      </c>
      <c r="CM24" s="132"/>
      <c r="CN24" s="112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s="36" customFormat="1" ht="240.6" customHeight="1" outlineLevel="1" x14ac:dyDescent="0.25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299" t="s">
        <v>243</v>
      </c>
      <c r="BS25" s="179" t="s">
        <v>338</v>
      </c>
      <c r="BT25" s="102" t="s">
        <v>29</v>
      </c>
      <c r="BU25" s="69">
        <f t="shared" si="12"/>
        <v>0.5</v>
      </c>
      <c r="BV25" s="69">
        <f t="shared" si="13"/>
        <v>0.5</v>
      </c>
      <c r="BW25" s="82"/>
      <c r="BX25" s="22" t="s">
        <v>68</v>
      </c>
      <c r="BY25" s="362"/>
      <c r="BZ25" s="104"/>
      <c r="CA25" s="173"/>
      <c r="CB25" s="131"/>
      <c r="CC25" s="160"/>
      <c r="CD25" s="84">
        <v>1</v>
      </c>
      <c r="CE25" s="160"/>
      <c r="CF25" s="160"/>
      <c r="CG25" s="160"/>
      <c r="CH25" s="160"/>
      <c r="CI25" s="160"/>
      <c r="CJ25" s="160"/>
      <c r="CK25" s="155"/>
      <c r="CL25" s="142">
        <v>1</v>
      </c>
      <c r="CM25" s="132"/>
      <c r="CN25" s="112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s="32" customFormat="1" ht="222.6" customHeight="1" outlineLevel="1" x14ac:dyDescent="0.25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299" t="s">
        <v>243</v>
      </c>
      <c r="BS26" s="179" t="s">
        <v>2466</v>
      </c>
      <c r="BT26" s="102" t="s">
        <v>29</v>
      </c>
      <c r="BU26" s="69">
        <f t="shared" si="12"/>
        <v>0.5</v>
      </c>
      <c r="BV26" s="69">
        <f t="shared" si="13"/>
        <v>0.5</v>
      </c>
      <c r="BW26" s="82"/>
      <c r="BX26" s="124" t="s">
        <v>73</v>
      </c>
      <c r="BY26" s="939" t="s">
        <v>50</v>
      </c>
      <c r="BZ26" s="104"/>
      <c r="CA26" s="173"/>
      <c r="CB26" s="131" t="s">
        <v>2467</v>
      </c>
      <c r="CC26" s="160"/>
      <c r="CD26" s="84">
        <v>1</v>
      </c>
      <c r="CE26" s="160"/>
      <c r="CF26" s="160"/>
      <c r="CG26" s="160"/>
      <c r="CH26" s="160"/>
      <c r="CI26" s="160"/>
      <c r="CJ26" s="160"/>
      <c r="CK26" s="155"/>
      <c r="CL26" s="142">
        <v>1</v>
      </c>
      <c r="CM26" s="132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s="32" customFormat="1" ht="283.95" customHeight="1" outlineLevel="1" x14ac:dyDescent="0.25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s="32" customFormat="1" ht="190.5" customHeight="1" outlineLevel="1" x14ac:dyDescent="0.25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5" s="32" customFormat="1" ht="17.399999999999999" outlineLevel="1" x14ac:dyDescent="0.25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5" s="32" customFormat="1" ht="17.399999999999999" outlineLevel="1" x14ac:dyDescent="0.25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5" s="32" customFormat="1" ht="17.399999999999999" outlineLevel="1" x14ac:dyDescent="0.25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5" s="32" customFormat="1" ht="30" outlineLevel="1" x14ac:dyDescent="0.25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914"/>
      <c r="AB32" s="914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399999999999999" outlineLevel="1" x14ac:dyDescent="0.25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399999999999999" outlineLevel="1" x14ac:dyDescent="0.25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17.399999999999999" outlineLevel="1" x14ac:dyDescent="0.25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 x14ac:dyDescent="0.3">
      <c r="A37" s="38" t="s">
        <v>27</v>
      </c>
      <c r="B37" s="39" t="s">
        <v>2468</v>
      </c>
      <c r="C37" s="937" t="s">
        <v>29</v>
      </c>
      <c r="D37" s="503">
        <f ca="1">0.5*(L37+M37+N37)+O37+Q37+2*(R37+S37)</f>
        <v>1</v>
      </c>
      <c r="E37" s="536">
        <f ca="1">L37*0.5+M37*0.5+N37*0.5+O37+P37+Q37+2*(R37+S37+T37)</f>
        <v>1</v>
      </c>
      <c r="F37" s="43"/>
      <c r="G37" s="39"/>
      <c r="H37" s="43"/>
      <c r="I37" s="43"/>
      <c r="J37" s="43"/>
      <c r="K37" s="43"/>
      <c r="L37" s="44">
        <f ca="1">SUMIFS(L9:L59,C9:C59,C37)</f>
        <v>2</v>
      </c>
      <c r="M37" s="44">
        <f ca="1">SUMIFS(M9:M59,C9:C59,C37)</f>
        <v>0</v>
      </c>
      <c r="N37" s="44">
        <f ca="1">SUMIFS(N9:N59,C9:C59,C37)</f>
        <v>0</v>
      </c>
      <c r="O37" s="44">
        <f ca="1">SUMIFS(O9:O59,C9:C59,C37)</f>
        <v>0</v>
      </c>
      <c r="P37" s="44">
        <f ca="1">SUMIFS(P9:P59,C9:C59,C37)</f>
        <v>0</v>
      </c>
      <c r="Q37" s="44">
        <f ca="1">SUMIFS(Q9:Q59,C9:C59,C37)</f>
        <v>0</v>
      </c>
      <c r="R37" s="44">
        <f ca="1">SUMIFS(R9:R59,C9:C59,C37)</f>
        <v>0</v>
      </c>
      <c r="S37" s="44">
        <f ca="1">SUMIFS(S9:S59,C9:C59,C37)</f>
        <v>0</v>
      </c>
      <c r="T37" s="44">
        <f ca="1">SUMIFS(T9:T59,C9:C59,C37)</f>
        <v>0</v>
      </c>
      <c r="U37" s="917"/>
      <c r="V37" s="1422">
        <f>SUM(U9:U58)</f>
        <v>2</v>
      </c>
      <c r="W37" s="29"/>
      <c r="X37" s="38" t="s">
        <v>2469</v>
      </c>
      <c r="Y37" s="1039" t="s">
        <v>1057</v>
      </c>
      <c r="Z37" s="40" t="s">
        <v>29</v>
      </c>
      <c r="AA37" s="41">
        <f t="shared" ref="AA37:AA47" si="14">0.5*(AI37+AJ37+AK37)+AL37+AN37+2*(AO37+AP37)</f>
        <v>7.5</v>
      </c>
      <c r="AB37" s="42">
        <f t="shared" ref="AB37:AB47" si="15">AI37*0.5+AJ37*0.5+AK37*0.5+AL37+AM37+AN37+2*(AO37+AP37+AQ37)</f>
        <v>14.5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7</v>
      </c>
      <c r="AK37" s="44">
        <f>SUMIFS(AK39:AK60,Z39:Z60,Z37)</f>
        <v>0</v>
      </c>
      <c r="AL37" s="44">
        <f>SUMIFS(AL39:AL60,Z39:Z60,Z37)</f>
        <v>4</v>
      </c>
      <c r="AM37" s="44">
        <f>SUMIFS(AM39:AM60,Z39:Z60,Z37)</f>
        <v>3</v>
      </c>
      <c r="AN37" s="44">
        <f>SUMIFS(AN39:AN60,Z39:Z60,Z37)</f>
        <v>0</v>
      </c>
      <c r="AO37" s="44">
        <f>SUMIFS(AO39:AO60,Z39:Z60,Z37)</f>
        <v>0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13.5</v>
      </c>
      <c r="AT37" s="29"/>
      <c r="AU37" s="38" t="s">
        <v>145</v>
      </c>
      <c r="AV37" s="1039"/>
      <c r="AW37" s="40" t="s">
        <v>29</v>
      </c>
      <c r="AX37" s="41">
        <f t="shared" ref="AX37:AX45" si="16">0.5*(BF37+BG37+BH37)+BI37+BK37+2*(BL37+BM37)</f>
        <v>11</v>
      </c>
      <c r="AY37" s="42">
        <f t="shared" ref="AY37:AY45" si="17">BF37*0.5+BG37*0.5+BH37*0.5+BI37+BJ37+BK37+2*(BL37+BM37+BN37)</f>
        <v>16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5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SUM(BO39:BO47)</f>
        <v>7</v>
      </c>
      <c r="BR37" s="55" t="s">
        <v>145</v>
      </c>
      <c r="BS37" s="56" t="s">
        <v>28</v>
      </c>
      <c r="BT37" s="40" t="s">
        <v>29</v>
      </c>
      <c r="BU37" s="41">
        <f t="shared" ref="BU37:BU43" ca="1" si="18">0.5*(CC37+CD37+CE37)+CF37+CH37+2*(CI37+CJ37)</f>
        <v>5</v>
      </c>
      <c r="BV37" s="42">
        <f t="shared" ref="BV37:BV43" ca="1" si="19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SUM(CL39:CL39)</f>
        <v>1</v>
      </c>
      <c r="CN37" s="32"/>
      <c r="CO37" s="55" t="s">
        <v>2470</v>
      </c>
      <c r="CP37" s="51"/>
      <c r="CQ37" s="40" t="s">
        <v>29</v>
      </c>
      <c r="CR37" s="41" t="e">
        <f t="shared" ref="CR37:CR38" si="20">0.5*(CZ37+DA37+DB37)+DC37+DE37+2*(DF37+DG37)</f>
        <v>#REF!</v>
      </c>
      <c r="CS37" s="42" t="e">
        <f t="shared" ref="CS37:CS38" si="21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>
        <f>SUM(DI39:DI49)</f>
        <v>0</v>
      </c>
    </row>
    <row r="38" spans="1:116" ht="33.6" thickBot="1" x14ac:dyDescent="0.35">
      <c r="A38" s="38" t="s">
        <v>35</v>
      </c>
      <c r="B38" s="39"/>
      <c r="C38" s="937" t="s">
        <v>36</v>
      </c>
      <c r="D38" s="503">
        <f ca="1">0.5*(L38+M38+N38)+O38+Q38+2*(R38+S38)</f>
        <v>0</v>
      </c>
      <c r="E38" s="536">
        <f ca="1">L38*0.5+M38*0.5+N38*0.5+O38+P38+Q38+2*(R38+S38+T38)</f>
        <v>0</v>
      </c>
      <c r="F38" s="39"/>
      <c r="G38" s="39"/>
      <c r="H38" s="39"/>
      <c r="I38" s="39"/>
      <c r="J38" s="39"/>
      <c r="K38" s="39"/>
      <c r="L38" s="44">
        <f ca="1">SUMIFS(L9:L59,C9:C59,C38)</f>
        <v>0</v>
      </c>
      <c r="M38" s="44">
        <f ca="1">SUMIFS(M9:M59,C9:C59,C38)</f>
        <v>0</v>
      </c>
      <c r="N38" s="44">
        <f ca="1">SUMIFS(N9:N59,C9:C59,C38)</f>
        <v>0</v>
      </c>
      <c r="O38" s="44">
        <f ca="1">SUMIFS(O9:O59,C9:C59,C38)</f>
        <v>0</v>
      </c>
      <c r="P38" s="44">
        <f ca="1">SUMIFS(P9:P59,C9:C59,C38)</f>
        <v>0</v>
      </c>
      <c r="Q38" s="44">
        <f ca="1">SUMIFS(Q9:Q59,C9:C59,C38)</f>
        <v>0</v>
      </c>
      <c r="R38" s="44">
        <f ca="1">SUMIFS(R9:R59,C9:C59,C38)</f>
        <v>0</v>
      </c>
      <c r="S38" s="44">
        <f ca="1">SUMIFS(S9:S59,C9:C59,C38)</f>
        <v>0</v>
      </c>
      <c r="T38" s="44">
        <f ca="1">SUMIFS(T9:T59,C9:C59,C38)</f>
        <v>0</v>
      </c>
      <c r="U38" s="917"/>
      <c r="V38" s="1422"/>
      <c r="W38" s="29"/>
      <c r="X38" s="38" t="s">
        <v>153</v>
      </c>
      <c r="Y38" s="1041"/>
      <c r="Z38" s="40" t="s">
        <v>36</v>
      </c>
      <c r="AA38" s="41">
        <f t="shared" si="14"/>
        <v>0</v>
      </c>
      <c r="AB38" s="42">
        <f t="shared" si="15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38" t="s">
        <v>153</v>
      </c>
      <c r="AV38" s="1041"/>
      <c r="AW38" s="40" t="s">
        <v>36</v>
      </c>
      <c r="AX38" s="41">
        <f t="shared" si="16"/>
        <v>4</v>
      </c>
      <c r="AY38" s="42">
        <f t="shared" si="17"/>
        <v>4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4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55" t="s">
        <v>153</v>
      </c>
      <c r="BS38" s="701"/>
      <c r="BT38" s="578" t="s">
        <v>36</v>
      </c>
      <c r="BU38" s="579">
        <f t="shared" ca="1" si="18"/>
        <v>0</v>
      </c>
      <c r="BV38" s="580">
        <f t="shared" ca="1" si="19"/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2471</v>
      </c>
      <c r="CP38" s="701"/>
      <c r="CQ38" s="40" t="s">
        <v>36</v>
      </c>
      <c r="CR38" s="41" t="e">
        <f t="shared" si="20"/>
        <v>#REF!</v>
      </c>
      <c r="CS38" s="42" t="e">
        <f t="shared" si="21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208.2" customHeight="1" outlineLevel="1" thickTop="1" thickBot="1" x14ac:dyDescent="0.45">
      <c r="A39" s="299" t="s">
        <v>243</v>
      </c>
      <c r="B39" s="1435" t="s">
        <v>2472</v>
      </c>
      <c r="C39" s="594" t="s">
        <v>29</v>
      </c>
      <c r="D39" s="552">
        <f>0.5*(L39+M39+N39)+O39+Q39+2*(R39+S39)</f>
        <v>0</v>
      </c>
      <c r="E39" s="552">
        <f>L39*0.5+M39*0.5+N39*0.5+O39+P39+Q39+2*(R39+S39+T39)</f>
        <v>0</v>
      </c>
      <c r="F39" s="546"/>
      <c r="G39" s="1963" t="s">
        <v>2473</v>
      </c>
      <c r="H39" s="1964"/>
      <c r="I39" s="1964"/>
      <c r="J39" s="1964"/>
      <c r="K39" s="1965"/>
      <c r="L39" s="546"/>
      <c r="M39" s="546"/>
      <c r="N39" s="546"/>
      <c r="O39" s="546"/>
      <c r="P39" s="546"/>
      <c r="Q39" s="546"/>
      <c r="R39" s="1437"/>
      <c r="S39" s="546"/>
      <c r="T39" s="546"/>
      <c r="U39" s="1438">
        <v>1</v>
      </c>
      <c r="V39" s="546"/>
      <c r="W39" s="108"/>
      <c r="X39" s="231" t="s">
        <v>160</v>
      </c>
      <c r="Y39" s="328" t="s">
        <v>1059</v>
      </c>
      <c r="Z39" s="68" t="s">
        <v>29</v>
      </c>
      <c r="AA39" s="69">
        <f t="shared" si="14"/>
        <v>0.5</v>
      </c>
      <c r="AB39" s="69">
        <f t="shared" si="15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1061</v>
      </c>
      <c r="AV39" s="116" t="s">
        <v>2474</v>
      </c>
      <c r="AW39" s="68" t="s">
        <v>29</v>
      </c>
      <c r="AX39" s="69">
        <f t="shared" si="16"/>
        <v>1</v>
      </c>
      <c r="AY39" s="69">
        <f t="shared" si="17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155"/>
      <c r="BG39" s="155"/>
      <c r="BH39" s="155"/>
      <c r="BI39" s="240">
        <v>1</v>
      </c>
      <c r="BJ39" s="234">
        <v>1</v>
      </c>
      <c r="BK39" s="155"/>
      <c r="BL39" s="155"/>
      <c r="BM39" s="155"/>
      <c r="BN39" s="155"/>
      <c r="BO39" s="507">
        <v>1</v>
      </c>
      <c r="BP39" s="546"/>
      <c r="BQ39" s="108"/>
      <c r="BR39" s="97" t="s">
        <v>52</v>
      </c>
      <c r="BS39" s="130" t="s">
        <v>1211</v>
      </c>
      <c r="BT39" s="68" t="s">
        <v>29</v>
      </c>
      <c r="BU39" s="69">
        <f t="shared" si="18"/>
        <v>4</v>
      </c>
      <c r="BV39" s="69">
        <f t="shared" si="19"/>
        <v>4</v>
      </c>
      <c r="BW39" s="99"/>
      <c r="BX39" s="22" t="s">
        <v>54</v>
      </c>
      <c r="BY39" s="754"/>
      <c r="BZ39" s="99"/>
      <c r="CA39" s="99"/>
      <c r="CB39" s="225" t="s">
        <v>278</v>
      </c>
      <c r="CC39" s="159"/>
      <c r="CD39" s="159"/>
      <c r="CE39" s="159"/>
      <c r="CF39" s="159"/>
      <c r="CG39" s="159"/>
      <c r="CH39" s="159"/>
      <c r="CI39" s="84">
        <v>2</v>
      </c>
      <c r="CJ39" s="159"/>
      <c r="CK39" s="159"/>
      <c r="CL39" s="350">
        <v>1</v>
      </c>
      <c r="CM39" s="99"/>
      <c r="CN39" s="108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</row>
    <row r="40" spans="1:116" ht="178.8" outlineLevel="1" thickTop="1" thickBot="1" x14ac:dyDescent="0.35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231" t="s">
        <v>160</v>
      </c>
      <c r="Y40" s="117" t="s">
        <v>1064</v>
      </c>
      <c r="Z40" s="68" t="s">
        <v>29</v>
      </c>
      <c r="AA40" s="69">
        <f t="shared" si="14"/>
        <v>0.5</v>
      </c>
      <c r="AB40" s="69">
        <f t="shared" si="15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1061</v>
      </c>
      <c r="AV40" s="168" t="s">
        <v>1065</v>
      </c>
      <c r="AW40" s="68" t="s">
        <v>29</v>
      </c>
      <c r="AX40" s="69">
        <f t="shared" si="16"/>
        <v>1</v>
      </c>
      <c r="AY40" s="69">
        <f t="shared" si="17"/>
        <v>1</v>
      </c>
      <c r="AZ40" s="447"/>
      <c r="BA40" s="22" t="s">
        <v>45</v>
      </c>
      <c r="BB40" s="70"/>
      <c r="BC40" s="504" t="s">
        <v>42</v>
      </c>
      <c r="BD40" s="173"/>
      <c r="BE40" s="173" t="s">
        <v>1066</v>
      </c>
      <c r="BF40" s="169"/>
      <c r="BG40" s="169"/>
      <c r="BH40" s="169"/>
      <c r="BI40" s="234">
        <v>1</v>
      </c>
      <c r="BJ40" s="169"/>
      <c r="BK40" s="169"/>
      <c r="BL40" s="169"/>
      <c r="BM40" s="169"/>
      <c r="BN40" s="169"/>
      <c r="BO40" s="513">
        <v>1</v>
      </c>
      <c r="BP40" s="546"/>
      <c r="BQ40" s="108"/>
      <c r="BR40" s="509" t="s">
        <v>38</v>
      </c>
      <c r="BS40" s="510" t="s">
        <v>39</v>
      </c>
      <c r="BT40" s="68" t="s">
        <v>29</v>
      </c>
      <c r="BU40" s="69">
        <f t="shared" si="18"/>
        <v>0</v>
      </c>
      <c r="BV40" s="69">
        <f t="shared" si="19"/>
        <v>0</v>
      </c>
      <c r="BW40" s="70"/>
      <c r="BX40" s="22" t="s">
        <v>40</v>
      </c>
      <c r="BY40" s="71" t="s">
        <v>41</v>
      </c>
      <c r="BZ40" s="72" t="s">
        <v>42</v>
      </c>
      <c r="CA40" s="73"/>
      <c r="CB40" s="140" t="s">
        <v>3</v>
      </c>
      <c r="CC40" s="75"/>
      <c r="CD40" s="23"/>
      <c r="CE40" s="23"/>
      <c r="CF40" s="23"/>
      <c r="CG40" s="23"/>
      <c r="CH40" s="23"/>
      <c r="CI40" s="23"/>
      <c r="CJ40" s="23"/>
      <c r="CK40" s="23"/>
      <c r="CL40" s="76">
        <v>7</v>
      </c>
      <c r="CM40" s="77"/>
      <c r="CN40" s="108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</row>
    <row r="41" spans="1:116" ht="225.75" customHeight="1" outlineLevel="1" thickTop="1" thickBot="1" x14ac:dyDescent="0.35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231" t="s">
        <v>160</v>
      </c>
      <c r="Y41" s="117" t="s">
        <v>1070</v>
      </c>
      <c r="Z41" s="68" t="s">
        <v>29</v>
      </c>
      <c r="AA41" s="69">
        <f t="shared" si="14"/>
        <v>0</v>
      </c>
      <c r="AB41" s="69">
        <f t="shared" si="15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500</v>
      </c>
      <c r="AV41" s="116" t="s">
        <v>501</v>
      </c>
      <c r="AW41" s="68" t="s">
        <v>29</v>
      </c>
      <c r="AX41" s="69">
        <f t="shared" si="16"/>
        <v>9</v>
      </c>
      <c r="AY41" s="69">
        <f t="shared" si="17"/>
        <v>10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169"/>
      <c r="BG41" s="169"/>
      <c r="BH41" s="169"/>
      <c r="BI41" s="252">
        <v>1</v>
      </c>
      <c r="BJ41" s="86">
        <v>1</v>
      </c>
      <c r="BK41" s="169"/>
      <c r="BL41" s="252">
        <v>4</v>
      </c>
      <c r="BM41" s="169"/>
      <c r="BN41" s="169"/>
      <c r="BO41" s="507">
        <v>1</v>
      </c>
      <c r="BP41" s="546"/>
      <c r="BQ41" s="108"/>
      <c r="BR41" s="284" t="s">
        <v>222</v>
      </c>
      <c r="BS41" s="387" t="s">
        <v>1235</v>
      </c>
      <c r="BT41" s="68" t="s">
        <v>36</v>
      </c>
      <c r="BU41" s="69">
        <f t="shared" si="18"/>
        <v>12</v>
      </c>
      <c r="BV41" s="69">
        <f t="shared" si="19"/>
        <v>18</v>
      </c>
      <c r="BW41" s="116"/>
      <c r="BX41" s="22"/>
      <c r="BY41" s="145"/>
      <c r="BZ41" s="72" t="s">
        <v>42</v>
      </c>
      <c r="CA41" s="173"/>
      <c r="CB41" s="173" t="s">
        <v>225</v>
      </c>
      <c r="CC41" s="160"/>
      <c r="CD41" s="160"/>
      <c r="CE41" s="160"/>
      <c r="CF41" s="160"/>
      <c r="CG41" s="160"/>
      <c r="CH41" s="482"/>
      <c r="CI41" s="324">
        <v>6</v>
      </c>
      <c r="CJ41" s="482"/>
      <c r="CK41" s="978">
        <v>3</v>
      </c>
      <c r="CL41" s="896">
        <v>1</v>
      </c>
      <c r="CM41" s="28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6" ht="266.39999999999998" customHeight="1" outlineLevel="1" thickTop="1" thickBot="1" x14ac:dyDescent="0.3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14"/>
        <v>0.5</v>
      </c>
      <c r="AB42" s="69">
        <f t="shared" si="15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500</v>
      </c>
      <c r="AV42" s="116" t="s">
        <v>508</v>
      </c>
      <c r="AW42" s="68" t="s">
        <v>29</v>
      </c>
      <c r="AX42" s="69">
        <f t="shared" si="16"/>
        <v>2</v>
      </c>
      <c r="AY42" s="69">
        <f t="shared" si="17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83"/>
      <c r="BG42" s="83"/>
      <c r="BH42" s="83"/>
      <c r="BI42" s="83"/>
      <c r="BJ42" s="83"/>
      <c r="BK42" s="83"/>
      <c r="BL42" s="240">
        <v>1</v>
      </c>
      <c r="BM42" s="83"/>
      <c r="BN42" s="83"/>
      <c r="BO42" s="513">
        <v>1</v>
      </c>
      <c r="BP42" s="546"/>
      <c r="BQ42" s="108"/>
      <c r="BR42" s="97" t="s">
        <v>52</v>
      </c>
      <c r="BS42" s="117" t="s">
        <v>1241</v>
      </c>
      <c r="BT42" s="68" t="s">
        <v>93</v>
      </c>
      <c r="BU42" s="69">
        <f t="shared" si="18"/>
        <v>10.5</v>
      </c>
      <c r="BV42" s="69">
        <f t="shared" si="19"/>
        <v>12.5</v>
      </c>
      <c r="BW42" s="23"/>
      <c r="BX42" s="23" t="s">
        <v>68</v>
      </c>
      <c r="BY42" s="118"/>
      <c r="BZ42" s="72" t="s">
        <v>42</v>
      </c>
      <c r="CA42" s="27"/>
      <c r="CB42" s="173" t="s">
        <v>299</v>
      </c>
      <c r="CC42" s="155"/>
      <c r="CD42" s="84">
        <v>1</v>
      </c>
      <c r="CE42" s="155"/>
      <c r="CF42" s="84">
        <v>2</v>
      </c>
      <c r="CG42" s="155"/>
      <c r="CH42" s="155"/>
      <c r="CI42" s="84">
        <v>4</v>
      </c>
      <c r="CJ42" s="155"/>
      <c r="CK42" s="234">
        <v>1</v>
      </c>
      <c r="CL42" s="142">
        <v>1</v>
      </c>
      <c r="CM42" s="190"/>
      <c r="CN42" s="108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 s="108"/>
      <c r="DL42" s="108"/>
    </row>
    <row r="43" spans="1:116" ht="199.2" outlineLevel="1" thickTop="1" thickBot="1" x14ac:dyDescent="0.4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14"/>
        <v>0</v>
      </c>
      <c r="AB43" s="69">
        <f t="shared" si="15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818" t="s">
        <v>1061</v>
      </c>
      <c r="AV43" s="920" t="s">
        <v>1078</v>
      </c>
      <c r="AW43" s="68" t="s">
        <v>29</v>
      </c>
      <c r="AX43" s="69">
        <f t="shared" si="16"/>
        <v>0</v>
      </c>
      <c r="AY43" s="69">
        <f t="shared" si="17"/>
        <v>0</v>
      </c>
      <c r="AZ43" s="839" t="s">
        <v>945</v>
      </c>
      <c r="BA43" s="124" t="s">
        <v>77</v>
      </c>
      <c r="BB43" s="125" t="s">
        <v>50</v>
      </c>
      <c r="BC43" s="523" t="s">
        <v>42</v>
      </c>
      <c r="BD43" s="839"/>
      <c r="BE43" s="840" t="s">
        <v>947</v>
      </c>
      <c r="BF43" s="998"/>
      <c r="BG43" s="998"/>
      <c r="BH43" s="998"/>
      <c r="BI43" s="998"/>
      <c r="BJ43" s="998"/>
      <c r="BK43" s="998"/>
      <c r="BL43" s="998"/>
      <c r="BM43" s="998"/>
      <c r="BN43" s="998"/>
      <c r="BO43" s="921">
        <v>1</v>
      </c>
      <c r="BP43" s="546"/>
      <c r="BQ43" s="108"/>
      <c r="BR43" s="97" t="s">
        <v>52</v>
      </c>
      <c r="BS43" s="353" t="s">
        <v>1246</v>
      </c>
      <c r="BT43" s="102" t="s">
        <v>93</v>
      </c>
      <c r="BU43" s="69">
        <f t="shared" si="18"/>
        <v>0</v>
      </c>
      <c r="BV43" s="69">
        <f t="shared" si="19"/>
        <v>0</v>
      </c>
      <c r="BW43" s="354"/>
      <c r="BX43" s="22" t="s">
        <v>63</v>
      </c>
      <c r="BY43" s="354"/>
      <c r="BZ43" s="72" t="s">
        <v>42</v>
      </c>
      <c r="CA43" s="354"/>
      <c r="CB43" s="355" t="s">
        <v>292</v>
      </c>
      <c r="CC43" s="356"/>
      <c r="CD43" s="356"/>
      <c r="CE43" s="356"/>
      <c r="CF43" s="356"/>
      <c r="CG43" s="356"/>
      <c r="CH43" s="356"/>
      <c r="CI43" s="356"/>
      <c r="CJ43" s="356"/>
      <c r="CK43" s="356"/>
      <c r="CL43" s="357">
        <v>1</v>
      </c>
      <c r="CM43" s="74"/>
      <c r="CN43" s="108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 s="108"/>
      <c r="DL43" s="108"/>
    </row>
    <row r="44" spans="1:116" ht="230.4" customHeight="1" outlineLevel="1" thickTop="1" thickBot="1" x14ac:dyDescent="0.3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14"/>
        <v>1</v>
      </c>
      <c r="AB44" s="148">
        <f t="shared" si="15"/>
        <v>2</v>
      </c>
      <c r="AC44" s="393"/>
      <c r="AD44" s="225" t="s">
        <v>68</v>
      </c>
      <c r="AE44" s="268"/>
      <c r="AF44" s="393"/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521" t="s">
        <v>517</v>
      </c>
      <c r="AV44" s="178" t="s">
        <v>518</v>
      </c>
      <c r="AW44" s="68" t="s">
        <v>29</v>
      </c>
      <c r="AX44" s="69">
        <f t="shared" si="16"/>
        <v>0</v>
      </c>
      <c r="AY44" s="69">
        <f t="shared" si="17"/>
        <v>4</v>
      </c>
      <c r="AZ44" s="131"/>
      <c r="BA44" s="225" t="s">
        <v>63</v>
      </c>
      <c r="BB44" s="131"/>
      <c r="BC44" s="131"/>
      <c r="BD44" s="131"/>
      <c r="BE44" s="131" t="s">
        <v>519</v>
      </c>
      <c r="BF44" s="314"/>
      <c r="BG44" s="314"/>
      <c r="BH44" s="314"/>
      <c r="BI44" s="314"/>
      <c r="BJ44" s="314"/>
      <c r="BK44" s="314"/>
      <c r="BL44" s="314"/>
      <c r="BM44" s="314"/>
      <c r="BN44" s="86">
        <v>2</v>
      </c>
      <c r="BO44" s="408">
        <v>1</v>
      </c>
      <c r="BP44" s="131"/>
      <c r="BQ44" s="108"/>
      <c r="BR44" s="648" t="s">
        <v>642</v>
      </c>
      <c r="BS44" s="138" t="s">
        <v>1895</v>
      </c>
      <c r="BT44" s="68" t="s">
        <v>93</v>
      </c>
      <c r="BU44" s="69">
        <f>0.5*(CC44+CD44+CE44)+CF44+CH44+2*(CI44+CJ44)</f>
        <v>1</v>
      </c>
      <c r="BV44" s="69">
        <f>CC44*0.5+CD44*0.5+CE44*0.5+CF44+CG44+CH44+2*(CI44+CJ44+CK44)</f>
        <v>2</v>
      </c>
      <c r="BW44" s="131"/>
      <c r="BX44" s="885" t="s">
        <v>77</v>
      </c>
      <c r="BY44" s="646" t="s">
        <v>50</v>
      </c>
      <c r="BZ44" s="131"/>
      <c r="CA44" s="131"/>
      <c r="CB44" s="131" t="s">
        <v>1892</v>
      </c>
      <c r="CC44" s="75"/>
      <c r="CD44" s="223"/>
      <c r="CE44" s="223"/>
      <c r="CF44" s="1202">
        <v>1</v>
      </c>
      <c r="CG44" s="1203">
        <v>1</v>
      </c>
      <c r="CH44" s="1204"/>
      <c r="CI44" s="223"/>
      <c r="CJ44" s="223"/>
      <c r="CK44" s="223"/>
      <c r="CL44" s="76">
        <v>1</v>
      </c>
      <c r="CM44" s="68"/>
      <c r="CN44" s="108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 s="108"/>
      <c r="DL44" s="108"/>
    </row>
    <row r="45" spans="1:116" ht="231" customHeight="1" outlineLevel="1" thickTop="1" thickBot="1" x14ac:dyDescent="0.4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14"/>
        <v>1</v>
      </c>
      <c r="AB45" s="69">
        <f t="shared" si="15"/>
        <v>2</v>
      </c>
      <c r="AC45" s="392"/>
      <c r="AD45" s="225" t="s">
        <v>68</v>
      </c>
      <c r="AE45" s="467"/>
      <c r="AF45" s="394"/>
      <c r="AG45" s="395"/>
      <c r="AH45" s="268" t="s">
        <v>1086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 s="1154" t="s">
        <v>171</v>
      </c>
      <c r="AV45" s="600" t="s">
        <v>1071</v>
      </c>
      <c r="AW45" s="551" t="s">
        <v>36</v>
      </c>
      <c r="AX45" s="552">
        <f t="shared" si="16"/>
        <v>4</v>
      </c>
      <c r="AY45" s="552">
        <f t="shared" si="17"/>
        <v>4</v>
      </c>
      <c r="AZ45" s="1155"/>
      <c r="BA45" s="1156" t="s">
        <v>106</v>
      </c>
      <c r="BB45" s="1157"/>
      <c r="BC45" s="1155"/>
      <c r="BD45" s="1155"/>
      <c r="BE45" s="1158" t="s">
        <v>204</v>
      </c>
      <c r="BF45" s="992"/>
      <c r="BG45" s="992"/>
      <c r="BH45" s="1159"/>
      <c r="BI45" s="992"/>
      <c r="BJ45" s="992"/>
      <c r="BK45" s="595">
        <v>4</v>
      </c>
      <c r="BL45" s="992"/>
      <c r="BM45" s="992"/>
      <c r="BN45" s="992"/>
      <c r="BO45" s="584">
        <v>1</v>
      </c>
      <c r="BP45" s="1160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 s="3"/>
    </row>
    <row r="46" spans="1:116" ht="228.6" customHeight="1" outlineLevel="1" thickTop="1" thickBot="1" x14ac:dyDescent="0.35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39" t="s">
        <v>173</v>
      </c>
      <c r="Y46" s="179" t="s">
        <v>1088</v>
      </c>
      <c r="Z46" s="102" t="s">
        <v>29</v>
      </c>
      <c r="AA46" s="102">
        <f t="shared" si="14"/>
        <v>0</v>
      </c>
      <c r="AB46" s="102">
        <f t="shared" si="15"/>
        <v>0</v>
      </c>
      <c r="AC46" s="244"/>
      <c r="AD46" s="225" t="s">
        <v>182</v>
      </c>
      <c r="AE46" s="245"/>
      <c r="AF46" s="246"/>
      <c r="AG46" s="222"/>
      <c r="AH46" s="140" t="s">
        <v>3</v>
      </c>
      <c r="AI46" s="131"/>
      <c r="AJ46" s="705"/>
      <c r="AK46" s="131"/>
      <c r="AL46" s="131"/>
      <c r="AM46" s="268"/>
      <c r="AN46" s="131"/>
      <c r="AO46" s="131"/>
      <c r="AP46" s="131"/>
      <c r="AQ46" s="131"/>
      <c r="AR46" s="100">
        <v>0.5</v>
      </c>
      <c r="AS46" s="99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 s="3"/>
    </row>
    <row r="47" spans="1:116" ht="241.95" customHeight="1" outlineLevel="1" thickTop="1" thickBot="1" x14ac:dyDescent="0.35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77" t="s">
        <v>2255</v>
      </c>
      <c r="Z47" s="102" t="s">
        <v>29</v>
      </c>
      <c r="AA47" s="102">
        <f t="shared" si="14"/>
        <v>2.5</v>
      </c>
      <c r="AB47" s="102">
        <f t="shared" si="15"/>
        <v>2.5</v>
      </c>
      <c r="AC47" s="225"/>
      <c r="AD47" s="225" t="s">
        <v>68</v>
      </c>
      <c r="AE47" s="225"/>
      <c r="AF47" s="72" t="s">
        <v>42</v>
      </c>
      <c r="AG47" s="74"/>
      <c r="AH47" s="131"/>
      <c r="AI47" s="262"/>
      <c r="AJ47" s="86">
        <v>1</v>
      </c>
      <c r="AK47" s="263"/>
      <c r="AL47" s="276">
        <v>2</v>
      </c>
      <c r="AM47" s="131"/>
      <c r="AN47" s="131"/>
      <c r="AO47" s="131"/>
      <c r="AP47" s="131"/>
      <c r="AQ47" s="131"/>
      <c r="AR47" s="100">
        <v>1</v>
      </c>
      <c r="AS47" s="9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3"/>
    </row>
    <row r="48" spans="1:116" ht="154.80000000000001" outlineLevel="1" thickTop="1" x14ac:dyDescent="0.3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38" t="s">
        <v>481</v>
      </c>
      <c r="Z48" s="102" t="s">
        <v>29</v>
      </c>
      <c r="AA48" s="102">
        <f>0.5*(AI48+AJ48+AK48)+AL48+AN48+2*(AO48+AP48)</f>
        <v>0</v>
      </c>
      <c r="AB48" s="102">
        <f>AI48*0.5+AJ48*0.5+AK48*0.5+AL48+AM48+AN48+2*(AO48+AP48+AQ48)</f>
        <v>0</v>
      </c>
      <c r="AC48" s="171"/>
      <c r="AD48" s="22" t="s">
        <v>63</v>
      </c>
      <c r="AE48" s="172"/>
      <c r="AF48" s="74"/>
      <c r="AG48" s="82"/>
      <c r="AH48" s="23" t="s">
        <v>166</v>
      </c>
      <c r="AI48" s="169"/>
      <c r="AJ48" s="169"/>
      <c r="AK48" s="169"/>
      <c r="AL48" s="169"/>
      <c r="AM48" s="169"/>
      <c r="AN48" s="169"/>
      <c r="AO48" s="169"/>
      <c r="AP48" s="169"/>
      <c r="AQ48" s="155"/>
      <c r="AR48" s="346">
        <v>1</v>
      </c>
      <c r="AS48" s="431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3"/>
    </row>
    <row r="49" spans="1:115" ht="204" customHeight="1" outlineLevel="1" x14ac:dyDescent="0.4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39" t="s">
        <v>173</v>
      </c>
      <c r="Y49" s="178" t="s">
        <v>1234</v>
      </c>
      <c r="Z49" s="102" t="s">
        <v>29</v>
      </c>
      <c r="AA49" s="102">
        <f>0.5*(AI49+AJ49+AK49)+AL49+AN49+2*(AO49+AP49)</f>
        <v>0</v>
      </c>
      <c r="AB49" s="102">
        <f>AI49*0.5+AJ49*0.5+AK49*0.5+AL49+AM49+AN49+2*(AO49+AP49+AQ49)</f>
        <v>0</v>
      </c>
      <c r="AC49" s="99"/>
      <c r="AD49" s="22" t="s">
        <v>45</v>
      </c>
      <c r="AE49" s="367"/>
      <c r="AF49" s="99"/>
      <c r="AG49" s="99"/>
      <c r="AH49" s="23" t="s">
        <v>166</v>
      </c>
      <c r="AI49" s="159"/>
      <c r="AJ49" s="159"/>
      <c r="AK49" s="159"/>
      <c r="AL49" s="159"/>
      <c r="AM49" s="159"/>
      <c r="AN49" s="159"/>
      <c r="AO49" s="159"/>
      <c r="AP49" s="159"/>
      <c r="AQ49" s="159"/>
      <c r="AR49" s="142">
        <v>1</v>
      </c>
      <c r="AS49" s="431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3"/>
    </row>
    <row r="50" spans="1:115" ht="204" customHeight="1" outlineLevel="1" x14ac:dyDescent="0.4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239" t="s">
        <v>173</v>
      </c>
      <c r="Y50" s="278" t="s">
        <v>1239</v>
      </c>
      <c r="Z50" s="102" t="s">
        <v>29</v>
      </c>
      <c r="AA50" s="102">
        <f>0.5*(AI50+AJ50+AK50)+AL50+AN50+2*(AO50+AP50)</f>
        <v>0</v>
      </c>
      <c r="AB50" s="102">
        <f>AI50*0.5+AJ50*0.5+AK50*0.5+AL50+AM50+AN50+2*(AO50+AP50+AQ50)</f>
        <v>0</v>
      </c>
      <c r="AC50" s="99"/>
      <c r="AD50" s="22" t="s">
        <v>45</v>
      </c>
      <c r="AE50" s="367"/>
      <c r="AF50" s="99"/>
      <c r="AG50" s="99"/>
      <c r="AH50" s="23" t="s">
        <v>166</v>
      </c>
      <c r="AI50" s="159"/>
      <c r="AJ50" s="159"/>
      <c r="AK50" s="159"/>
      <c r="AL50" s="159"/>
      <c r="AM50" s="159"/>
      <c r="AN50" s="159"/>
      <c r="AO50" s="159"/>
      <c r="AP50" s="159"/>
      <c r="AQ50" s="159"/>
      <c r="AR50" s="142">
        <v>1</v>
      </c>
      <c r="AS50" s="431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 s="3"/>
    </row>
    <row r="51" spans="1:115" ht="204" customHeight="1" outlineLevel="1" x14ac:dyDescent="0.4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239" t="s">
        <v>173</v>
      </c>
      <c r="Y51" s="178" t="s">
        <v>1244</v>
      </c>
      <c r="Z51" s="102" t="s">
        <v>29</v>
      </c>
      <c r="AA51" s="102">
        <f>0.5*(AI51+AJ51+AK51)+AL51+AN51+2*(AO51+AP51)</f>
        <v>0</v>
      </c>
      <c r="AB51" s="102">
        <f>AI51*0.5+AJ51*0.5+AK51*0.5+AL51+AM51+AN51+2*(AO51+AP51+AQ51)</f>
        <v>0</v>
      </c>
      <c r="AC51" s="99"/>
      <c r="AD51" s="124" t="s">
        <v>77</v>
      </c>
      <c r="AE51" s="125" t="s">
        <v>50</v>
      </c>
      <c r="AF51" s="99"/>
      <c r="AG51" s="99"/>
      <c r="AH51" s="131" t="s">
        <v>1245</v>
      </c>
      <c r="AI51" s="159"/>
      <c r="AJ51" s="159"/>
      <c r="AK51" s="159"/>
      <c r="AL51" s="159"/>
      <c r="AM51" s="159"/>
      <c r="AN51" s="159"/>
      <c r="AO51" s="159"/>
      <c r="AP51" s="159"/>
      <c r="AQ51" s="159"/>
      <c r="AR51" s="142">
        <v>1</v>
      </c>
      <c r="AS51" s="431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 s="3"/>
    </row>
    <row r="52" spans="1:115" ht="204" customHeight="1" outlineLevel="1" x14ac:dyDescent="0.4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415" t="s">
        <v>380</v>
      </c>
      <c r="Y52" s="496" t="s">
        <v>492</v>
      </c>
      <c r="Z52" s="102" t="s">
        <v>29</v>
      </c>
      <c r="AA52" s="102">
        <f>0.5*(AI52+AJ52+AK52)+AL52+AN52+2*(AO52+AP52)</f>
        <v>0</v>
      </c>
      <c r="AB52" s="102">
        <f>AI52*0.5+AJ52*0.5+AK52*0.5+AL52+AM52+AN52+2*(AO52+AP52+AQ52)</f>
        <v>0</v>
      </c>
      <c r="AC52" s="351"/>
      <c r="AD52" s="22" t="s">
        <v>68</v>
      </c>
      <c r="AE52" s="172"/>
      <c r="AF52" s="72" t="s">
        <v>42</v>
      </c>
      <c r="AG52" s="82"/>
      <c r="AH52" s="23" t="s">
        <v>493</v>
      </c>
      <c r="AI52" s="120"/>
      <c r="AJ52" s="120"/>
      <c r="AK52" s="120"/>
      <c r="AL52" s="120"/>
      <c r="AM52" s="120"/>
      <c r="AN52" s="120"/>
      <c r="AO52" s="120"/>
      <c r="AP52" s="120"/>
      <c r="AQ52" s="120"/>
      <c r="AR52" s="76">
        <v>1</v>
      </c>
      <c r="AS52" s="77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3"/>
    </row>
    <row r="53" spans="1:115" ht="204" customHeight="1" outlineLevel="1" x14ac:dyDescent="0.3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 s="3"/>
    </row>
    <row r="54" spans="1:115" ht="204" customHeight="1" outlineLevel="1" x14ac:dyDescent="0.25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3"/>
    </row>
    <row r="55" spans="1:115" ht="204" customHeight="1" outlineLevel="1" x14ac:dyDescent="0.25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5" ht="204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5" ht="204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5" ht="17.399999999999999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399999999999999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 x14ac:dyDescent="0.3">
      <c r="A60" s="38" t="s">
        <v>30</v>
      </c>
      <c r="B60" s="39" t="s">
        <v>235</v>
      </c>
      <c r="C60" s="40" t="s">
        <v>29</v>
      </c>
      <c r="D60" s="41">
        <f t="shared" ref="D60:D70" si="22">0.5*(L60+M60+N60)+O60+Q60+2*(R60+S60)</f>
        <v>10</v>
      </c>
      <c r="E60" s="42">
        <f t="shared" ref="E60:E70" si="23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SUMIFS(L62:L84,C62:C84,C60)</f>
        <v>0</v>
      </c>
      <c r="M60" s="44">
        <f>SUMIFS(M62:M84,C62:C84,C60)</f>
        <v>0</v>
      </c>
      <c r="N60" s="44">
        <f>SUMIFS(N62:N84,C62:C84,C60)</f>
        <v>4</v>
      </c>
      <c r="O60" s="44">
        <f>SUMIFS(O62:O84,C62:C84,C60)</f>
        <v>1</v>
      </c>
      <c r="P60" s="44">
        <f>SUMIFS(P62:P84,C62:C84,C60)</f>
        <v>0</v>
      </c>
      <c r="Q60" s="44">
        <f>SUMIFS(Q62:Q84,C62:C84,C60)</f>
        <v>3</v>
      </c>
      <c r="R60" s="44">
        <f>SUMIFS(R62:R84,C62:C84,C60)</f>
        <v>1</v>
      </c>
      <c r="S60" s="44">
        <f>SUMIFS(S62:S84,C62:C84,C60)</f>
        <v>1</v>
      </c>
      <c r="T60" s="44">
        <f>SUMIFS(T62:T84,C62:C84,C60)</f>
        <v>0</v>
      </c>
      <c r="U60" s="45"/>
      <c r="V60" s="46">
        <f>SUM(U62:U88)</f>
        <v>9</v>
      </c>
      <c r="X60" s="38" t="s">
        <v>2475</v>
      </c>
      <c r="Y60" s="39" t="s">
        <v>1092</v>
      </c>
      <c r="Z60" s="40" t="s">
        <v>29</v>
      </c>
      <c r="AA60" s="41">
        <f t="shared" ref="AA60:AA65" si="24">0.5*(AI60+AJ60+AK60)+AL60+AN60+2*(AO60+AP60)</f>
        <v>1.5</v>
      </c>
      <c r="AB60" s="42">
        <f t="shared" ref="AB60:AB65" si="25">AI60*0.5+AJ60*0.5+AK60*0.5+AL60+AM60+AN60+2*(AO60+AP60+AQ60)</f>
        <v>1.5</v>
      </c>
      <c r="AC60" s="43"/>
      <c r="AD60" s="39"/>
      <c r="AE60" s="43"/>
      <c r="AF60" s="43"/>
      <c r="AG60" s="43"/>
      <c r="AH60" s="43"/>
      <c r="AI60" s="44">
        <f>SUMIFS(AI63:AI88,Z63:Z88,Z60)</f>
        <v>0</v>
      </c>
      <c r="AJ60" s="44">
        <f>SUMIFS(AJ68:AJ88,Z68:Z88,Z60)</f>
        <v>1</v>
      </c>
      <c r="AK60" s="44">
        <f>SUMIFS(AK68:AK88,Z68:Z88,Z60)</f>
        <v>0</v>
      </c>
      <c r="AL60" s="44">
        <f>SUMIFS(AL68:AL88,Z68:Z88,Z60)</f>
        <v>1</v>
      </c>
      <c r="AM60" s="44">
        <f>SUMIFS(AM68:AM88,Z68:Z88,Z60)</f>
        <v>0</v>
      </c>
      <c r="AN60" s="44">
        <f>SUMIFS(AN68:AN88,Z68:Z88,Z60)</f>
        <v>0</v>
      </c>
      <c r="AO60" s="44">
        <f>SUMIFS(AO68:AO88,Z68:Z88,Z60)</f>
        <v>0</v>
      </c>
      <c r="AP60" s="44">
        <f>SUMIFS(AP68:AP88,Z68:Z88,Z60)</f>
        <v>0</v>
      </c>
      <c r="AQ60" s="44">
        <f>SUMIFS(AQ68:AQ88,Z68:Z88,Z60)</f>
        <v>0</v>
      </c>
      <c r="AR60" s="45"/>
      <c r="AS60" s="46">
        <f>SUM(AR62:AR88)</f>
        <v>9</v>
      </c>
      <c r="AT60" s="59"/>
      <c r="AU60" s="38" t="s">
        <v>2476</v>
      </c>
      <c r="AV60" s="1426" t="s">
        <v>1093</v>
      </c>
      <c r="AW60" s="40" t="s">
        <v>29</v>
      </c>
      <c r="AX60" s="41">
        <f t="shared" ref="AX60:AX70" si="26">0.5*(BF60+BG60+BH60)+BI60+BK60+2*(BL60+BM60)</f>
        <v>10.5</v>
      </c>
      <c r="AY60" s="42">
        <f t="shared" ref="AY60:AY70" si="27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SUMIFS(BF62:BF85,AW62:AW85,AW60)</f>
        <v>1</v>
      </c>
      <c r="BG60" s="44">
        <f>SUMIFS(BG62:BG85,AW62:AW85,AW60)</f>
        <v>0</v>
      </c>
      <c r="BH60" s="44">
        <f>SUMIFS(BH62:BH85,AW62:AW85,AW60)</f>
        <v>6</v>
      </c>
      <c r="BI60" s="44">
        <f>SUMIFS(BI62:BI85,AW62:AW85,AW60)</f>
        <v>0</v>
      </c>
      <c r="BJ60" s="44">
        <f>SUMIFS(BJ62:BJ85,AW62:AW85,AW60)</f>
        <v>0</v>
      </c>
      <c r="BK60" s="44">
        <f>SUMIFS(BK62:BK85,AW62:AW85,AW60)</f>
        <v>3</v>
      </c>
      <c r="BL60" s="44">
        <f>SUMIFS(BL62:BL85,AW62:AW85,AW60)</f>
        <v>2</v>
      </c>
      <c r="BM60" s="44">
        <f>SUMIFS(BM62:BM85,AW62:AW85,AW60)</f>
        <v>0</v>
      </c>
      <c r="BN60" s="44">
        <f>SUMIFS(BN62:BN85,AW62:AW85,AW60)</f>
        <v>0</v>
      </c>
      <c r="BO60" s="45"/>
      <c r="BP60" s="46">
        <f>SUM(BO62:BO88)</f>
        <v>9</v>
      </c>
      <c r="BQ60" s="29"/>
      <c r="BR60" s="55" t="s">
        <v>2477</v>
      </c>
      <c r="BS60" s="56" t="s">
        <v>1094</v>
      </c>
      <c r="BT60" s="40" t="s">
        <v>29</v>
      </c>
      <c r="BU60" s="41">
        <f t="shared" ref="BU60:BU74" si="28">0.5*(CC60+CD60+CE60)+CF60+CH60+2*(CI60+CJ60)</f>
        <v>6</v>
      </c>
      <c r="BV60" s="42">
        <f t="shared" ref="BV60:BV74" si="29">CC60*0.5+CD60*0.5+CE60*0.5+CF60+CG60+CH60+2*(CI60+CJ60+CK60)</f>
        <v>17</v>
      </c>
      <c r="BW60" s="43"/>
      <c r="BX60" s="39"/>
      <c r="BY60" s="43"/>
      <c r="BZ60" s="43"/>
      <c r="CA60" s="43"/>
      <c r="CB60" s="43"/>
      <c r="CC60" s="44">
        <f>SUMIFS(CC63:CC86,BT63:BT86,BT60)</f>
        <v>1</v>
      </c>
      <c r="CD60" s="44">
        <f>SUMIFS(CD63:CD86,BT63:BT86,BT60)</f>
        <v>1</v>
      </c>
      <c r="CE60" s="44">
        <f>SUMIFS(CE63:CE86,BT63:BT86,BT60)</f>
        <v>0</v>
      </c>
      <c r="CF60" s="44">
        <f>SUMIFS(CF63:CF86,BT63:BT86,BT60)</f>
        <v>1</v>
      </c>
      <c r="CG60" s="44">
        <f>SUMIFS(CG63:CG86,BT63:BT86,BT60)</f>
        <v>1</v>
      </c>
      <c r="CH60" s="44">
        <f>SUMIFS(CH63:CH86,BT63:BT86,BT60)</f>
        <v>4</v>
      </c>
      <c r="CI60" s="44">
        <f>SUMIFS(CI63:CI86,BT63:BT86,BT60)</f>
        <v>0</v>
      </c>
      <c r="CJ60" s="44">
        <f>SUMIFS(CJ63:CJ86,BT63:BT86,BT60)</f>
        <v>0</v>
      </c>
      <c r="CK60" s="44">
        <f>SUMIFS(CK63:CK86,BT63:BT86,BT60)</f>
        <v>5</v>
      </c>
      <c r="CL60" s="45"/>
      <c r="CM60" s="46">
        <f>SUM(CL62:CL88)</f>
        <v>14</v>
      </c>
      <c r="CN60" s="29"/>
      <c r="CO60" s="55" t="s">
        <v>145</v>
      </c>
      <c r="CP60" s="56"/>
      <c r="CQ60" s="40" t="s">
        <v>29</v>
      </c>
      <c r="CR60" s="41">
        <f t="shared" ref="CR60:CR61" si="30">0.5*(CZ60+DA60+DB60)+DC60+DE60+2*(DF60+DG60)</f>
        <v>0</v>
      </c>
      <c r="CS60" s="42">
        <f t="shared" ref="CS60:CS61" si="31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/>
    </row>
    <row r="61" spans="1:115" s="62" customFormat="1" ht="33.6" thickBot="1" x14ac:dyDescent="0.3">
      <c r="A61" s="38" t="s">
        <v>37</v>
      </c>
      <c r="B61" s="39"/>
      <c r="C61" s="40" t="s">
        <v>36</v>
      </c>
      <c r="D61" s="41">
        <f t="shared" si="22"/>
        <v>9</v>
      </c>
      <c r="E61" s="42">
        <f t="shared" si="23"/>
        <v>9</v>
      </c>
      <c r="F61" s="39"/>
      <c r="G61" s="39"/>
      <c r="H61" s="39"/>
      <c r="I61" s="39"/>
      <c r="J61" s="39"/>
      <c r="K61" s="39"/>
      <c r="L61" s="44">
        <f>SUMIFS(L62:L84,C62:C84,C61)</f>
        <v>0</v>
      </c>
      <c r="M61" s="44">
        <f>SUMIFS(M62:M84,C62:C84,C61)</f>
        <v>0</v>
      </c>
      <c r="N61" s="44">
        <f>SUMIFS(N62:N84,C62:C84,C61)</f>
        <v>2</v>
      </c>
      <c r="O61" s="44">
        <f>SUMIFS(O62:O84,C62:C84,C61)</f>
        <v>1</v>
      </c>
      <c r="P61" s="44">
        <f>SUMIFS(P62:P84,C62:C84,C61)</f>
        <v>0</v>
      </c>
      <c r="Q61" s="44">
        <f>SUMIFS(Q62:Q84,C62:C84,C61)</f>
        <v>1</v>
      </c>
      <c r="R61" s="44">
        <f>SUMIFS(R62:R84,C62:C84,C61)</f>
        <v>2</v>
      </c>
      <c r="S61" s="44">
        <f>SUMIFS(S62:S84,C62:C84,C61)</f>
        <v>1</v>
      </c>
      <c r="T61" s="44">
        <f>SUMIFS(T62:T84,C62:C84,C61)</f>
        <v>0</v>
      </c>
      <c r="U61" s="45"/>
      <c r="V61" s="46"/>
      <c r="W61" s="59"/>
      <c r="X61" s="38" t="s">
        <v>345</v>
      </c>
      <c r="Y61" s="451"/>
      <c r="Z61" s="937" t="s">
        <v>36</v>
      </c>
      <c r="AA61" s="503">
        <f t="shared" si="24"/>
        <v>7</v>
      </c>
      <c r="AB61" s="536">
        <f t="shared" si="25"/>
        <v>7</v>
      </c>
      <c r="AC61" s="39"/>
      <c r="AD61" s="39"/>
      <c r="AE61" s="39"/>
      <c r="AF61" s="39"/>
      <c r="AG61" s="39"/>
      <c r="AH61" s="39"/>
      <c r="AI61" s="44">
        <f>SUMIFS(AI68:AI88,Z68:Z88,Z61)</f>
        <v>0</v>
      </c>
      <c r="AJ61" s="44">
        <f>SUMIFS(AJ68:AJ88,Z68:Z88,Z61)</f>
        <v>5</v>
      </c>
      <c r="AK61" s="44">
        <f>SUMIFS(AK68:AK88,Z68:Z88,Z61)</f>
        <v>1</v>
      </c>
      <c r="AL61" s="44">
        <f>SUMIFS(AL68:AL88,Z68:Z88,Z61)</f>
        <v>3</v>
      </c>
      <c r="AM61" s="44">
        <f>SUMIFS(AM68:AM88,Z68:Z88,Z61)</f>
        <v>0</v>
      </c>
      <c r="AN61" s="44">
        <f>SUMIFS(AN68:AN88,Z68:Z88,Z61)</f>
        <v>1</v>
      </c>
      <c r="AO61" s="44">
        <f>SUMIFS(AO68:AO88,Z68:Z88,Z61)</f>
        <v>0</v>
      </c>
      <c r="AP61" s="44">
        <f>SUMIFS(AP68:AP88,Z68:Z88,Z61)</f>
        <v>0</v>
      </c>
      <c r="AQ61" s="44">
        <f>SUMIFS(AQ68:AQ88,Z68:Z88,Z61)</f>
        <v>0</v>
      </c>
      <c r="AR61" s="45"/>
      <c r="AS61" s="46"/>
      <c r="AT61" s="59"/>
      <c r="AU61" s="38" t="s">
        <v>35</v>
      </c>
      <c r="AV61" s="39"/>
      <c r="AW61" s="40" t="s">
        <v>36</v>
      </c>
      <c r="AX61" s="41">
        <f t="shared" si="26"/>
        <v>10.5</v>
      </c>
      <c r="AY61" s="42">
        <f t="shared" si="27"/>
        <v>12.5</v>
      </c>
      <c r="AZ61" s="39"/>
      <c r="BA61" s="39"/>
      <c r="BB61" s="39"/>
      <c r="BC61" s="39"/>
      <c r="BD61" s="39"/>
      <c r="BE61" s="39"/>
      <c r="BF61" s="44">
        <f>SUMIFS(BF62:BF85,AW62:AW85,AW61)</f>
        <v>1</v>
      </c>
      <c r="BG61" s="44">
        <f>SUMIFS(BG62:BG85,AW62:AW85,AW61)</f>
        <v>0</v>
      </c>
      <c r="BH61" s="44">
        <f>SUMIFS(BH62:BH85,AW62:AW85,AW61)</f>
        <v>0</v>
      </c>
      <c r="BI61" s="44">
        <f>SUMIFS(BI62:BI85,AW62:AW85,AW61)</f>
        <v>0</v>
      </c>
      <c r="BJ61" s="44">
        <f>SUMIFS(BJ62:BJ85,AW62:AW85,AW61)</f>
        <v>0</v>
      </c>
      <c r="BK61" s="44">
        <f>SUMIFS(BK62:BK85,AW62:AW85,AW61)</f>
        <v>2</v>
      </c>
      <c r="BL61" s="44">
        <f>SUMIFS(BL62:BL85,AW62:AW85,AW61)</f>
        <v>0</v>
      </c>
      <c r="BM61" s="44">
        <f>SUMIFS(BM62:BM85,AW62:AW85,AW61)</f>
        <v>4</v>
      </c>
      <c r="BN61" s="44">
        <f>SUMIFS(BN62:BN85,AW62:AW85,AW61)</f>
        <v>1</v>
      </c>
      <c r="BO61" s="45"/>
      <c r="BP61" s="46"/>
      <c r="BQ61" s="363"/>
      <c r="BR61" s="55" t="s">
        <v>37</v>
      </c>
      <c r="BS61" s="701"/>
      <c r="BT61" s="40" t="s">
        <v>36</v>
      </c>
      <c r="BU61" s="41">
        <f t="shared" si="28"/>
        <v>8</v>
      </c>
      <c r="BV61" s="42">
        <f t="shared" si="29"/>
        <v>8</v>
      </c>
      <c r="BW61" s="39"/>
      <c r="BX61" s="39"/>
      <c r="BY61" s="39"/>
      <c r="BZ61" s="39"/>
      <c r="CA61" s="39"/>
      <c r="CB61" s="39"/>
      <c r="CC61" s="44">
        <f>SUMIFS(CC63:CC86,BT63:BT86,BT61)</f>
        <v>4</v>
      </c>
      <c r="CD61" s="44">
        <f>SUMIFS(CD63:CD86,BT63:BT86,BT61)</f>
        <v>2</v>
      </c>
      <c r="CE61" s="44">
        <f>SUMIFS(CE63:CE86,BT63:BT86,BT61)</f>
        <v>0</v>
      </c>
      <c r="CF61" s="44">
        <f>SUMIFS(CF63:CF86,BT63:BT86,BT61)</f>
        <v>3</v>
      </c>
      <c r="CG61" s="44">
        <f>SUMIFS(CG63:CG86,BT63:BT86,BT61)</f>
        <v>0</v>
      </c>
      <c r="CH61" s="44">
        <f>SUMIFS(CH63:CH86,BT63:BT86,BT61)</f>
        <v>0</v>
      </c>
      <c r="CI61" s="44">
        <f>SUMIFS(CI63:CI86,BT63:BT86,BT61)</f>
        <v>1</v>
      </c>
      <c r="CJ61" s="44">
        <f>SUMIFS(CJ63:CJ86,BT63:BT86,BT61)</f>
        <v>0</v>
      </c>
      <c r="CK61" s="44">
        <f>SUMIFS(CK63:CK86,BT63:BT86,BT61)</f>
        <v>0</v>
      </c>
      <c r="CL61" s="45"/>
      <c r="CM61" s="46"/>
      <c r="CN61" s="29"/>
      <c r="CO61" s="55" t="s">
        <v>153</v>
      </c>
      <c r="CP61" s="701"/>
      <c r="CQ61" s="40" t="s">
        <v>36</v>
      </c>
      <c r="CR61" s="41">
        <f t="shared" si="30"/>
        <v>0</v>
      </c>
      <c r="CS61" s="42">
        <f t="shared" si="31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41.95" customHeight="1" outlineLevel="1" thickTop="1" thickBot="1" x14ac:dyDescent="0.45">
      <c r="A62" s="97" t="s">
        <v>52</v>
      </c>
      <c r="B62" s="387" t="s">
        <v>1095</v>
      </c>
      <c r="C62" s="102" t="s">
        <v>29</v>
      </c>
      <c r="D62" s="69">
        <f t="shared" si="22"/>
        <v>6</v>
      </c>
      <c r="E62" s="69">
        <f t="shared" si="23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532" t="s">
        <v>2478</v>
      </c>
      <c r="Z62" s="68" t="s">
        <v>29</v>
      </c>
      <c r="AA62" s="69">
        <f t="shared" si="24"/>
        <v>0</v>
      </c>
      <c r="AB62" s="69">
        <f t="shared" si="25"/>
        <v>2</v>
      </c>
      <c r="AC62" s="338"/>
      <c r="AD62" s="124" t="s">
        <v>77</v>
      </c>
      <c r="AE62" s="125" t="s">
        <v>50</v>
      </c>
      <c r="AF62" s="338"/>
      <c r="AG62" s="338"/>
      <c r="AH62" s="341" t="s">
        <v>1097</v>
      </c>
      <c r="AI62" s="275"/>
      <c r="AJ62" s="461"/>
      <c r="AK62" s="275"/>
      <c r="AL62" s="275"/>
      <c r="AM62" s="234">
        <v>2</v>
      </c>
      <c r="AN62" s="275"/>
      <c r="AO62" s="275"/>
      <c r="AP62" s="275"/>
      <c r="AQ62" s="275"/>
      <c r="AR62" s="346">
        <v>1</v>
      </c>
      <c r="AS62" s="22"/>
      <c r="AT62" s="880"/>
      <c r="AU62" s="101" t="s">
        <v>55</v>
      </c>
      <c r="AV62" s="116" t="s">
        <v>1098</v>
      </c>
      <c r="AW62" s="147" t="s">
        <v>29</v>
      </c>
      <c r="AX62" s="148">
        <f t="shared" si="26"/>
        <v>0</v>
      </c>
      <c r="AY62" s="148">
        <f t="shared" si="27"/>
        <v>0</v>
      </c>
      <c r="AZ62" s="103"/>
      <c r="BA62" s="22" t="s">
        <v>68</v>
      </c>
      <c r="BB62" s="546"/>
      <c r="BC62" s="74"/>
      <c r="BD62" s="82"/>
      <c r="BE62" s="23" t="s">
        <v>57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247</v>
      </c>
      <c r="BS62" s="387" t="s">
        <v>1099</v>
      </c>
      <c r="BT62" s="102" t="s">
        <v>29</v>
      </c>
      <c r="BU62" s="69">
        <f t="shared" si="28"/>
        <v>0.5</v>
      </c>
      <c r="BV62" s="69">
        <f t="shared" si="29"/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97" t="s">
        <v>52</v>
      </c>
      <c r="CP62" s="130" t="s">
        <v>163</v>
      </c>
      <c r="CQ62" s="102" t="s">
        <v>29</v>
      </c>
      <c r="CR62" s="69">
        <f>0.5*(CZ62+DA62+DB62)+DC62+DE62+2*(DF62+DG62)</f>
        <v>4</v>
      </c>
      <c r="CS62" s="69">
        <f>CZ62*0.5+DA62*0.5+DB62*0.5+DC62+DD62+DE62+2*(DF62+DG62+DH62)</f>
        <v>4</v>
      </c>
      <c r="CT62" s="99"/>
      <c r="CU62" s="22" t="s">
        <v>54</v>
      </c>
      <c r="CV62" s="99"/>
      <c r="CW62" s="99"/>
      <c r="CX62" s="99"/>
      <c r="CY62" s="225" t="s">
        <v>278</v>
      </c>
      <c r="CZ62" s="159"/>
      <c r="DA62" s="159"/>
      <c r="DB62" s="159"/>
      <c r="DC62" s="159"/>
      <c r="DD62" s="159"/>
      <c r="DE62" s="159"/>
      <c r="DF62" s="84">
        <v>2</v>
      </c>
      <c r="DG62" s="159"/>
      <c r="DH62" s="159"/>
      <c r="DI62" s="350">
        <v>1</v>
      </c>
      <c r="DJ62" s="99"/>
    </row>
    <row r="63" spans="1:115" ht="226.2" customHeight="1" outlineLevel="1" thickTop="1" thickBot="1" x14ac:dyDescent="0.45">
      <c r="A63" s="97" t="s">
        <v>52</v>
      </c>
      <c r="B63" s="116" t="s">
        <v>1100</v>
      </c>
      <c r="C63" s="102" t="s">
        <v>29</v>
      </c>
      <c r="D63" s="69">
        <f t="shared" si="22"/>
        <v>4</v>
      </c>
      <c r="E63" s="69">
        <f t="shared" si="23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17" t="s">
        <v>1102</v>
      </c>
      <c r="Z63" s="68" t="s">
        <v>29</v>
      </c>
      <c r="AA63" s="69">
        <f t="shared" si="24"/>
        <v>1</v>
      </c>
      <c r="AB63" s="69">
        <f t="shared" si="25"/>
        <v>1</v>
      </c>
      <c r="AC63" s="73"/>
      <c r="AD63" s="22" t="s">
        <v>45</v>
      </c>
      <c r="AE63" s="103"/>
      <c r="AF63" s="103"/>
      <c r="AG63" s="23"/>
      <c r="AH63" s="23" t="s">
        <v>1103</v>
      </c>
      <c r="AI63" s="155"/>
      <c r="AJ63" s="155"/>
      <c r="AK63" s="84">
        <v>2</v>
      </c>
      <c r="AL63" s="155"/>
      <c r="AM63" s="155"/>
      <c r="AN63" s="155"/>
      <c r="AO63" s="155"/>
      <c r="AP63" s="155"/>
      <c r="AQ63" s="155"/>
      <c r="AR63" s="142">
        <v>1</v>
      </c>
      <c r="AS63" s="251"/>
      <c r="AT63" s="880"/>
      <c r="AU63" s="101" t="s">
        <v>55</v>
      </c>
      <c r="AV63" s="138" t="s">
        <v>2479</v>
      </c>
      <c r="AW63" s="102" t="s">
        <v>29</v>
      </c>
      <c r="AX63" s="69">
        <f t="shared" si="26"/>
        <v>0</v>
      </c>
      <c r="AY63" s="69">
        <f t="shared" si="27"/>
        <v>0</v>
      </c>
      <c r="AZ63" s="131"/>
      <c r="BA63" s="22" t="s">
        <v>45</v>
      </c>
      <c r="BB63" s="132"/>
      <c r="BC63" s="131"/>
      <c r="BD63" s="131"/>
      <c r="BE63" s="23" t="s">
        <v>57</v>
      </c>
      <c r="BF63" s="314"/>
      <c r="BG63" s="314"/>
      <c r="BH63" s="314"/>
      <c r="BI63" s="314"/>
      <c r="BJ63" s="314"/>
      <c r="BK63" s="314"/>
      <c r="BL63" s="314"/>
      <c r="BM63" s="314"/>
      <c r="BN63" s="314"/>
      <c r="BO63" s="346">
        <v>1</v>
      </c>
      <c r="BP63" s="277"/>
      <c r="BQ63" s="363"/>
      <c r="BR63" s="311" t="s">
        <v>247</v>
      </c>
      <c r="BS63" s="387" t="s">
        <v>1105</v>
      </c>
      <c r="BT63" s="102" t="s">
        <v>29</v>
      </c>
      <c r="BU63" s="69">
        <f t="shared" si="28"/>
        <v>1</v>
      </c>
      <c r="BV63" s="69">
        <f t="shared" si="29"/>
        <v>2</v>
      </c>
      <c r="BW63" s="198"/>
      <c r="BX63" s="22" t="s">
        <v>45</v>
      </c>
      <c r="BY63" s="104"/>
      <c r="BZ63" s="119" t="s">
        <v>42</v>
      </c>
      <c r="CA63" s="82"/>
      <c r="CB63" s="23" t="s">
        <v>129</v>
      </c>
      <c r="CC63" s="155"/>
      <c r="CD63" s="155"/>
      <c r="CE63" s="155"/>
      <c r="CF63" s="84">
        <v>1</v>
      </c>
      <c r="CG63" s="86">
        <v>1</v>
      </c>
      <c r="CH63" s="155"/>
      <c r="CI63" s="155"/>
      <c r="CJ63" s="159"/>
      <c r="CK63" s="159"/>
      <c r="CL63" s="142">
        <v>1</v>
      </c>
      <c r="CM63" s="28"/>
      <c r="CN63" s="29"/>
      <c r="CO63" s="137" t="s">
        <v>86</v>
      </c>
      <c r="CP63" s="138" t="s">
        <v>87</v>
      </c>
      <c r="CQ63" s="102" t="s">
        <v>29</v>
      </c>
      <c r="CR63" s="69">
        <f>0.5*(CZ63+DA63+DB63)+DC63+DE63+2*(DF63+DG63)</f>
        <v>1</v>
      </c>
      <c r="CS63" s="69">
        <f>CZ63*0.5+DA63*0.5+DB63*0.5+DC63+DD63+DE63+2*(DF63+DG63+DH63)</f>
        <v>1</v>
      </c>
      <c r="CT63" s="139"/>
      <c r="CU63" s="22" t="s">
        <v>88</v>
      </c>
      <c r="CV63" s="139" t="s">
        <v>89</v>
      </c>
      <c r="CW63" s="131"/>
      <c r="CX63" s="131"/>
      <c r="CY63" s="140" t="s">
        <v>3</v>
      </c>
      <c r="CZ63" s="141">
        <v>2</v>
      </c>
      <c r="DA63" s="131"/>
      <c r="DB63" s="131"/>
      <c r="DC63" s="131"/>
      <c r="DD63" s="131"/>
      <c r="DE63" s="131"/>
      <c r="DF63" s="131"/>
      <c r="DG63" s="131"/>
      <c r="DH63" s="131"/>
      <c r="DI63" s="142">
        <v>1</v>
      </c>
      <c r="DJ63" s="68"/>
    </row>
    <row r="64" spans="1:115" s="32" customFormat="1" ht="243" customHeight="1" outlineLevel="1" thickTop="1" thickBot="1" x14ac:dyDescent="0.3">
      <c r="A64" s="97" t="s">
        <v>52</v>
      </c>
      <c r="B64" s="116" t="s">
        <v>1107</v>
      </c>
      <c r="C64" s="68" t="s">
        <v>36</v>
      </c>
      <c r="D64" s="69">
        <f t="shared" si="22"/>
        <v>1</v>
      </c>
      <c r="E64" s="69">
        <f t="shared" si="23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38" t="s">
        <v>1108</v>
      </c>
      <c r="Z64" s="68" t="s">
        <v>29</v>
      </c>
      <c r="AA64" s="69">
        <f t="shared" si="24"/>
        <v>1</v>
      </c>
      <c r="AB64" s="69">
        <f t="shared" si="25"/>
        <v>3</v>
      </c>
      <c r="AC64" s="74"/>
      <c r="AD64" s="22" t="s">
        <v>45</v>
      </c>
      <c r="AE64" s="74"/>
      <c r="AF64" s="72" t="s">
        <v>42</v>
      </c>
      <c r="AG64" s="74"/>
      <c r="AH64" s="131" t="s">
        <v>1109</v>
      </c>
      <c r="AI64" s="403"/>
      <c r="AJ64" s="403"/>
      <c r="AK64" s="403"/>
      <c r="AL64" s="84">
        <v>1</v>
      </c>
      <c r="AM64" s="403"/>
      <c r="AN64" s="403"/>
      <c r="AO64" s="403"/>
      <c r="AP64" s="403"/>
      <c r="AQ64" s="86">
        <v>1</v>
      </c>
      <c r="AR64" s="507">
        <v>1</v>
      </c>
      <c r="AS64" s="74"/>
      <c r="AT64" s="935"/>
      <c r="AU64" s="101" t="s">
        <v>55</v>
      </c>
      <c r="AV64" s="116" t="s">
        <v>1110</v>
      </c>
      <c r="AW64" s="147" t="s">
        <v>29</v>
      </c>
      <c r="AX64" s="148">
        <f t="shared" si="26"/>
        <v>0</v>
      </c>
      <c r="AY64" s="148">
        <f t="shared" si="27"/>
        <v>0</v>
      </c>
      <c r="AZ64" s="103"/>
      <c r="BA64" s="22" t="s">
        <v>68</v>
      </c>
      <c r="BB64" s="104"/>
      <c r="BC64" s="74"/>
      <c r="BD64" s="82"/>
      <c r="BE64" s="23" t="s">
        <v>57</v>
      </c>
      <c r="BF64" s="302"/>
      <c r="BG64" s="302"/>
      <c r="BH64" s="302"/>
      <c r="BI64" s="302"/>
      <c r="BJ64" s="302"/>
      <c r="BK64" s="302"/>
      <c r="BL64" s="302"/>
      <c r="BM64" s="302"/>
      <c r="BN64" s="302"/>
      <c r="BO64" s="142">
        <v>1</v>
      </c>
      <c r="BP64" s="28"/>
      <c r="BQ64" s="363"/>
      <c r="BR64" s="311" t="s">
        <v>247</v>
      </c>
      <c r="BS64" s="779" t="s">
        <v>1111</v>
      </c>
      <c r="BT64" s="102" t="s">
        <v>29</v>
      </c>
      <c r="BU64" s="69">
        <f t="shared" si="28"/>
        <v>0</v>
      </c>
      <c r="BV64" s="69">
        <f t="shared" si="29"/>
        <v>0</v>
      </c>
      <c r="BW64" s="131"/>
      <c r="BX64" s="22" t="s">
        <v>45</v>
      </c>
      <c r="BY64" s="367"/>
      <c r="BZ64" s="131"/>
      <c r="CA64" s="131"/>
      <c r="CB64" s="638" t="s">
        <v>57</v>
      </c>
      <c r="CC64" s="314"/>
      <c r="CD64" s="314"/>
      <c r="CE64" s="314"/>
      <c r="CF64" s="314"/>
      <c r="CG64" s="314"/>
      <c r="CH64" s="314"/>
      <c r="CI64" s="314"/>
      <c r="CJ64" s="314"/>
      <c r="CK64" s="314"/>
      <c r="CL64" s="346">
        <v>1</v>
      </c>
      <c r="CM64" s="131"/>
      <c r="CN64" s="29"/>
      <c r="CO64" s="137" t="s">
        <v>86</v>
      </c>
      <c r="CP64" s="138" t="s">
        <v>1994</v>
      </c>
      <c r="CQ64" s="102" t="s">
        <v>29</v>
      </c>
      <c r="CR64" s="69">
        <f t="shared" ref="CR64" si="32">0.5*(CZ64+DA64+DB64)+DC64+DE64+2*(DF64+DG64)</f>
        <v>1</v>
      </c>
      <c r="CS64" s="69">
        <f t="shared" ref="CS64" si="33">CZ64*0.5+DA64*0.5+DB64*0.5+DC64+DD64+DE64+2*(DF64+DG64+DH64)</f>
        <v>1</v>
      </c>
      <c r="CT64" s="132"/>
      <c r="CU64" s="22" t="s">
        <v>63</v>
      </c>
      <c r="CV64" s="139"/>
      <c r="CW64" s="131"/>
      <c r="CX64" s="131"/>
      <c r="CY64" s="140" t="s">
        <v>3</v>
      </c>
      <c r="CZ64" s="141">
        <v>2</v>
      </c>
      <c r="DA64" s="131"/>
      <c r="DB64" s="131"/>
      <c r="DC64" s="131"/>
      <c r="DD64" s="131"/>
      <c r="DE64" s="131"/>
      <c r="DF64" s="131"/>
      <c r="DG64" s="131"/>
      <c r="DH64" s="131"/>
      <c r="DI64" s="76">
        <v>1</v>
      </c>
      <c r="DJ64" s="68"/>
    </row>
    <row r="65" spans="1:115" ht="173.4" customHeight="1" outlineLevel="1" thickTop="1" thickBot="1" x14ac:dyDescent="0.3">
      <c r="A65" s="97" t="s">
        <v>52</v>
      </c>
      <c r="B65" s="117" t="s">
        <v>1112</v>
      </c>
      <c r="C65" s="102" t="s">
        <v>36</v>
      </c>
      <c r="D65" s="69">
        <f t="shared" si="22"/>
        <v>3.5</v>
      </c>
      <c r="E65" s="69">
        <f t="shared" si="23"/>
        <v>3.5</v>
      </c>
      <c r="F65" s="116"/>
      <c r="G65" s="22" t="s">
        <v>68</v>
      </c>
      <c r="H65" s="70"/>
      <c r="I65" s="70"/>
      <c r="J65" s="110" t="s">
        <v>13</v>
      </c>
      <c r="K65" s="23" t="s">
        <v>1113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267</v>
      </c>
      <c r="Y65" s="117" t="s">
        <v>1114</v>
      </c>
      <c r="Z65" s="68" t="s">
        <v>29</v>
      </c>
      <c r="AA65" s="69">
        <f t="shared" si="24"/>
        <v>2</v>
      </c>
      <c r="AB65" s="69">
        <f t="shared" si="25"/>
        <v>2</v>
      </c>
      <c r="AC65" s="171"/>
      <c r="AD65" s="22" t="s">
        <v>68</v>
      </c>
      <c r="AE65" s="919"/>
      <c r="AF65" s="72" t="s">
        <v>42</v>
      </c>
      <c r="AG65" s="173"/>
      <c r="AH65" s="173" t="s">
        <v>1115</v>
      </c>
      <c r="AI65" s="302"/>
      <c r="AJ65" s="302"/>
      <c r="AK65" s="302"/>
      <c r="AL65" s="302"/>
      <c r="AM65" s="302"/>
      <c r="AN65" s="240">
        <v>2</v>
      </c>
      <c r="AO65" s="302"/>
      <c r="AP65" s="302"/>
      <c r="AQ65" s="302"/>
      <c r="AR65" s="941">
        <v>1</v>
      </c>
      <c r="AS65" s="241"/>
      <c r="AT65" s="363"/>
      <c r="AV65" s="187" t="s">
        <v>65</v>
      </c>
      <c r="AW65" s="147" t="s">
        <v>29</v>
      </c>
      <c r="AX65" s="148">
        <f t="shared" si="26"/>
        <v>6.5</v>
      </c>
      <c r="AY65" s="148">
        <f t="shared" si="27"/>
        <v>6.5</v>
      </c>
      <c r="AZ65" s="116"/>
      <c r="BA65" s="22" t="s">
        <v>63</v>
      </c>
      <c r="BB65" s="22"/>
      <c r="BC65" s="72" t="s">
        <v>42</v>
      </c>
      <c r="BD65" s="82"/>
      <c r="BE65" s="23" t="s">
        <v>66</v>
      </c>
      <c r="BF65" s="84">
        <v>1</v>
      </c>
      <c r="BG65" s="160"/>
      <c r="BH65" s="84">
        <v>6</v>
      </c>
      <c r="BI65" s="155"/>
      <c r="BJ65" s="155"/>
      <c r="BK65" s="84">
        <v>3</v>
      </c>
      <c r="BL65" s="160"/>
      <c r="BM65" s="160"/>
      <c r="BN65" s="419"/>
      <c r="BO65" s="142">
        <v>1</v>
      </c>
      <c r="BP65" s="28"/>
      <c r="BQ65" s="363"/>
      <c r="BR65" s="311" t="s">
        <v>247</v>
      </c>
      <c r="BS65" s="80" t="s">
        <v>2480</v>
      </c>
      <c r="BT65" s="102" t="s">
        <v>29</v>
      </c>
      <c r="BU65" s="69">
        <f t="shared" si="28"/>
        <v>4</v>
      </c>
      <c r="BV65" s="69">
        <f t="shared" si="29"/>
        <v>12</v>
      </c>
      <c r="BW65" s="82"/>
      <c r="BX65" s="22" t="s">
        <v>68</v>
      </c>
      <c r="BY65" s="1413" t="s">
        <v>2481</v>
      </c>
      <c r="BZ65" s="72" t="s">
        <v>42</v>
      </c>
      <c r="CA65" s="248"/>
      <c r="CB65" s="172" t="s">
        <v>2085</v>
      </c>
      <c r="CC65" s="155"/>
      <c r="CD65" s="155"/>
      <c r="CE65" s="155"/>
      <c r="CF65" s="144"/>
      <c r="CG65" s="155"/>
      <c r="CH65" s="84">
        <v>4</v>
      </c>
      <c r="CI65" s="155"/>
      <c r="CJ65" s="360"/>
      <c r="CK65" s="86">
        <v>4</v>
      </c>
      <c r="CL65" s="884">
        <v>2</v>
      </c>
      <c r="CM65" s="28"/>
      <c r="CN65" s="29"/>
      <c r="CO65" s="137" t="s">
        <v>86</v>
      </c>
      <c r="CP65" s="130" t="s">
        <v>101</v>
      </c>
      <c r="CQ65" s="102" t="s">
        <v>29</v>
      </c>
      <c r="CR65" s="69">
        <f>0.5*(CZ65+DA65+DB65)+DC65+DE65+2*(DF65+DG65)</f>
        <v>2</v>
      </c>
      <c r="CS65" s="69">
        <f>CZ65*0.5+DA65*0.5+DB65*0.5+DC65+DD65+DE65+2*(DF65+DG65+DH65)</f>
        <v>2</v>
      </c>
      <c r="CT65" s="139"/>
      <c r="CU65" s="22" t="s">
        <v>88</v>
      </c>
      <c r="CV65" s="139" t="s">
        <v>89</v>
      </c>
      <c r="CW65" s="131"/>
      <c r="CX65" s="131"/>
      <c r="CY65" s="140" t="s">
        <v>3</v>
      </c>
      <c r="CZ65" s="141">
        <v>4</v>
      </c>
      <c r="DA65" s="131"/>
      <c r="DB65" s="131"/>
      <c r="DC65" s="131"/>
      <c r="DD65" s="131"/>
      <c r="DE65" s="131"/>
      <c r="DF65" s="131"/>
      <c r="DG65" s="131"/>
      <c r="DH65" s="131"/>
      <c r="DI65" s="142">
        <v>1</v>
      </c>
      <c r="DJ65" s="68"/>
    </row>
    <row r="66" spans="1:115" ht="183.6" customHeight="1" outlineLevel="1" thickTop="1" thickBot="1" x14ac:dyDescent="0.45">
      <c r="A66" s="97" t="s">
        <v>52</v>
      </c>
      <c r="B66" s="116" t="s">
        <v>1117</v>
      </c>
      <c r="C66" s="102" t="s">
        <v>36</v>
      </c>
      <c r="D66" s="69">
        <f t="shared" si="22"/>
        <v>0.5</v>
      </c>
      <c r="E66" s="69">
        <f t="shared" si="23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1129</v>
      </c>
      <c r="Z66" s="68" t="s">
        <v>29</v>
      </c>
      <c r="AA66" s="69">
        <f>0.5*(AI66+AJ66+AK66)+AL66+AN66+2*(AO66+AP66)</f>
        <v>2.5</v>
      </c>
      <c r="AB66" s="69">
        <f>AI66*0.5+AJ66*0.5+AK66*0.5+AL66+AM66+AN66+2*(AO66+AP66+AQ66)</f>
        <v>2.5</v>
      </c>
      <c r="AC66" s="171"/>
      <c r="AD66" s="22" t="s">
        <v>45</v>
      </c>
      <c r="AE66" s="74"/>
      <c r="AF66" s="944"/>
      <c r="AG66" s="173"/>
      <c r="AH66" s="173" t="s">
        <v>1130</v>
      </c>
      <c r="AI66" s="155"/>
      <c r="AJ66" s="84">
        <v>1</v>
      </c>
      <c r="AK66" s="155"/>
      <c r="AL66" s="155"/>
      <c r="AM66" s="155"/>
      <c r="AN66" s="155"/>
      <c r="AO66" s="84">
        <v>1</v>
      </c>
      <c r="AP66" s="155"/>
      <c r="AQ66" s="155"/>
      <c r="AR66" s="941">
        <v>1</v>
      </c>
      <c r="AS66" s="241"/>
      <c r="AT66" s="363"/>
      <c r="AV66" s="387" t="s">
        <v>1119</v>
      </c>
      <c r="AW66" s="147" t="s">
        <v>29</v>
      </c>
      <c r="AX66" s="148">
        <f t="shared" si="26"/>
        <v>4</v>
      </c>
      <c r="AY66" s="148">
        <f t="shared" si="27"/>
        <v>4</v>
      </c>
      <c r="AZ66" s="103"/>
      <c r="BA66" s="22" t="s">
        <v>45</v>
      </c>
      <c r="BB66" s="103"/>
      <c r="BC66" s="72" t="s">
        <v>42</v>
      </c>
      <c r="BE66" s="23" t="s">
        <v>1120</v>
      </c>
      <c r="BF66" s="155"/>
      <c r="BG66" s="155"/>
      <c r="BH66" s="155"/>
      <c r="BI66" s="155"/>
      <c r="BJ66" s="155"/>
      <c r="BK66" s="155"/>
      <c r="BL66" s="84">
        <v>2</v>
      </c>
      <c r="BM66" s="155"/>
      <c r="BN66" s="155"/>
      <c r="BO66" s="142">
        <v>1</v>
      </c>
      <c r="BP66" s="281"/>
      <c r="BQ66" s="363"/>
      <c r="BR66" s="311" t="s">
        <v>247</v>
      </c>
      <c r="BS66" s="117" t="s">
        <v>1121</v>
      </c>
      <c r="BT66" s="102" t="s">
        <v>29</v>
      </c>
      <c r="BU66" s="69">
        <f t="shared" si="28"/>
        <v>0</v>
      </c>
      <c r="BV66" s="69">
        <f t="shared" si="29"/>
        <v>0</v>
      </c>
      <c r="BW66" s="171"/>
      <c r="BX66" s="124" t="s">
        <v>77</v>
      </c>
      <c r="BY66" s="125" t="s">
        <v>50</v>
      </c>
      <c r="BZ66" s="74"/>
      <c r="CA66" s="73"/>
      <c r="CB66" s="23" t="s">
        <v>96</v>
      </c>
      <c r="CC66" s="120"/>
      <c r="CD66" s="120"/>
      <c r="CE66" s="120"/>
      <c r="CF66" s="120"/>
      <c r="CG66" s="120"/>
      <c r="CH66" s="120"/>
      <c r="CI66" s="120"/>
      <c r="CJ66" s="120"/>
      <c r="CK66" s="120"/>
      <c r="CL66" s="142">
        <v>1</v>
      </c>
      <c r="CM66" s="28"/>
      <c r="CN66" s="29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</row>
    <row r="67" spans="1:115" ht="318" customHeight="1" outlineLevel="1" thickTop="1" thickBot="1" x14ac:dyDescent="0.45">
      <c r="A67" s="97" t="s">
        <v>52</v>
      </c>
      <c r="B67" s="116" t="s">
        <v>1122</v>
      </c>
      <c r="C67" s="102" t="s">
        <v>36</v>
      </c>
      <c r="D67" s="69">
        <f t="shared" si="22"/>
        <v>4</v>
      </c>
      <c r="E67" s="69">
        <f t="shared" si="23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335" t="s">
        <v>1135</v>
      </c>
      <c r="Z67" s="68" t="s">
        <v>29</v>
      </c>
      <c r="AA67" s="69">
        <f>0.5*(AI67+AJ67+AK67)+AL67+AN67+2*(AO67+AP67)</f>
        <v>2</v>
      </c>
      <c r="AB67" s="69">
        <f>AI67*0.5+AJ67*0.5+AK67*0.5+AL67+AM67+AN67+2*(AO67+AP67+AQ67)</f>
        <v>2</v>
      </c>
      <c r="AC67" s="171"/>
      <c r="AD67" s="22" t="s">
        <v>45</v>
      </c>
      <c r="AE67" s="919"/>
      <c r="AF67" s="944"/>
      <c r="AG67" s="173"/>
      <c r="AH67" s="173" t="s">
        <v>57</v>
      </c>
      <c r="AI67" s="155"/>
      <c r="AJ67" s="155"/>
      <c r="AK67" s="155"/>
      <c r="AL67" s="155"/>
      <c r="AM67" s="155"/>
      <c r="AN67" s="144"/>
      <c r="AO67" s="84">
        <v>1</v>
      </c>
      <c r="AP67" s="155"/>
      <c r="AQ67" s="155"/>
      <c r="AR67" s="941">
        <v>1</v>
      </c>
      <c r="AS67" s="241"/>
      <c r="AT67" s="363"/>
      <c r="AV67" s="945" t="s">
        <v>1124</v>
      </c>
      <c r="AW67" s="1267" t="s">
        <v>36</v>
      </c>
      <c r="AX67" s="1268">
        <f t="shared" si="26"/>
        <v>0.5</v>
      </c>
      <c r="AY67" s="1268">
        <f t="shared" si="27"/>
        <v>2.5</v>
      </c>
      <c r="AZ67" s="412"/>
      <c r="BA67" s="197" t="s">
        <v>45</v>
      </c>
      <c r="BB67" s="197"/>
      <c r="BC67" s="197"/>
      <c r="BD67" s="197"/>
      <c r="BE67" s="238" t="s">
        <v>1125</v>
      </c>
      <c r="BF67" s="324">
        <v>1</v>
      </c>
      <c r="BG67" s="419"/>
      <c r="BH67" s="419"/>
      <c r="BI67" s="419"/>
      <c r="BJ67" s="419"/>
      <c r="BK67" s="419"/>
      <c r="BL67" s="419"/>
      <c r="BM67" s="419"/>
      <c r="BN67" s="86">
        <v>1</v>
      </c>
      <c r="BO67" s="896">
        <v>1</v>
      </c>
      <c r="BP67" s="714"/>
      <c r="BQ67" s="363"/>
      <c r="BR67" s="311" t="s">
        <v>247</v>
      </c>
      <c r="BS67" s="779" t="s">
        <v>1126</v>
      </c>
      <c r="BT67" s="102" t="s">
        <v>29</v>
      </c>
      <c r="BU67" s="69">
        <f t="shared" si="28"/>
        <v>0</v>
      </c>
      <c r="BV67" s="69">
        <f t="shared" si="29"/>
        <v>0</v>
      </c>
      <c r="BW67" s="131"/>
      <c r="BX67" s="22" t="s">
        <v>45</v>
      </c>
      <c r="BY67" s="367"/>
      <c r="BZ67" s="131"/>
      <c r="CA67" s="131"/>
      <c r="CB67" s="638" t="s">
        <v>57</v>
      </c>
      <c r="CC67" s="314"/>
      <c r="CD67" s="314"/>
      <c r="CE67" s="314"/>
      <c r="CF67" s="314"/>
      <c r="CG67" s="314"/>
      <c r="CH67" s="314"/>
      <c r="CI67" s="314"/>
      <c r="CJ67" s="314"/>
      <c r="CK67" s="314"/>
      <c r="CL67" s="346">
        <v>1</v>
      </c>
      <c r="CM67" s="131"/>
      <c r="CN67" s="32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</row>
    <row r="68" spans="1:115" ht="324" customHeight="1" outlineLevel="1" thickTop="1" thickBot="1" x14ac:dyDescent="0.3">
      <c r="A68" s="97" t="s">
        <v>52</v>
      </c>
      <c r="B68" s="117" t="s">
        <v>2395</v>
      </c>
      <c r="C68" s="68" t="s">
        <v>93</v>
      </c>
      <c r="D68" s="69">
        <f t="shared" si="22"/>
        <v>6.5</v>
      </c>
      <c r="E68" s="69">
        <f t="shared" si="23"/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117" t="s">
        <v>1140</v>
      </c>
      <c r="Z68" s="68" t="s">
        <v>29</v>
      </c>
      <c r="AA68" s="69">
        <f>0.5*(AI68+AJ68+AK68)+AL68+AN68+2*(AO68+AP68)</f>
        <v>1.5</v>
      </c>
      <c r="AB68" s="69">
        <f>AI68*0.5+AJ68*0.5+AK68*0.5+AL68+AM68+AN68+2*(AO68+AP68+AQ68)</f>
        <v>1.5</v>
      </c>
      <c r="AC68" s="321"/>
      <c r="AD68" s="322" t="s">
        <v>45</v>
      </c>
      <c r="AE68" s="118"/>
      <c r="AF68" s="118"/>
      <c r="AG68" s="173"/>
      <c r="AH68" s="23" t="s">
        <v>177</v>
      </c>
      <c r="AI68" s="155"/>
      <c r="AJ68" s="84">
        <v>1</v>
      </c>
      <c r="AK68" s="144"/>
      <c r="AL68" s="84">
        <v>1</v>
      </c>
      <c r="AM68" s="155"/>
      <c r="AN68" s="155"/>
      <c r="AO68" s="155"/>
      <c r="AP68" s="155"/>
      <c r="AQ68" s="155"/>
      <c r="AR68" s="142">
        <v>1</v>
      </c>
      <c r="AS68" s="241"/>
      <c r="AT68" s="363"/>
      <c r="AU68" s="22"/>
      <c r="AV68" s="187" t="s">
        <v>84</v>
      </c>
      <c r="AW68" s="68" t="s">
        <v>36</v>
      </c>
      <c r="AX68" s="69">
        <f t="shared" si="26"/>
        <v>10</v>
      </c>
      <c r="AY68" s="69">
        <f t="shared" si="27"/>
        <v>10</v>
      </c>
      <c r="AZ68" s="82"/>
      <c r="BA68" s="22" t="s">
        <v>68</v>
      </c>
      <c r="BB68" s="103"/>
      <c r="BC68" s="103"/>
      <c r="BD68" s="82"/>
      <c r="BE68" s="23" t="s">
        <v>85</v>
      </c>
      <c r="BF68" s="155"/>
      <c r="BG68" s="155"/>
      <c r="BH68" s="155"/>
      <c r="BI68" s="155"/>
      <c r="BJ68" s="155"/>
      <c r="BK68" s="84">
        <v>2</v>
      </c>
      <c r="BL68" s="144"/>
      <c r="BM68" s="84">
        <v>4</v>
      </c>
      <c r="BN68" s="461"/>
      <c r="BO68" s="142">
        <v>1</v>
      </c>
      <c r="BP68" s="77"/>
      <c r="BQ68" s="363"/>
      <c r="BR68" s="311" t="s">
        <v>247</v>
      </c>
      <c r="BS68" s="117" t="s">
        <v>1131</v>
      </c>
      <c r="BT68" s="102" t="s">
        <v>29</v>
      </c>
      <c r="BU68" s="69">
        <f t="shared" si="28"/>
        <v>0.5</v>
      </c>
      <c r="BV68" s="69">
        <f t="shared" si="29"/>
        <v>2.5</v>
      </c>
      <c r="BW68" s="315"/>
      <c r="BX68" s="22" t="s">
        <v>45</v>
      </c>
      <c r="BY68" s="316"/>
      <c r="BZ68" s="72" t="s">
        <v>42</v>
      </c>
      <c r="CA68" s="73"/>
      <c r="CB68" s="23" t="s">
        <v>1132</v>
      </c>
      <c r="CC68" s="302"/>
      <c r="CD68" s="240">
        <v>1</v>
      </c>
      <c r="CE68" s="302"/>
      <c r="CF68" s="301"/>
      <c r="CG68" s="160"/>
      <c r="CH68" s="302"/>
      <c r="CI68" s="302"/>
      <c r="CJ68" s="302"/>
      <c r="CK68" s="234">
        <v>1</v>
      </c>
      <c r="CL68" s="142">
        <v>1</v>
      </c>
      <c r="CM68" s="22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3"/>
    </row>
    <row r="69" spans="1:115" ht="346.5" customHeight="1" outlineLevel="1" thickTop="1" thickBot="1" x14ac:dyDescent="0.3">
      <c r="A69" s="97" t="s">
        <v>52</v>
      </c>
      <c r="B69" s="387" t="s">
        <v>1151</v>
      </c>
      <c r="C69" s="102" t="s">
        <v>93</v>
      </c>
      <c r="D69" s="69">
        <f t="shared" si="22"/>
        <v>3.5</v>
      </c>
      <c r="E69" s="69">
        <f t="shared" si="23"/>
        <v>5.5</v>
      </c>
      <c r="F69" s="22"/>
      <c r="G69" s="22" t="s">
        <v>63</v>
      </c>
      <c r="H69" s="118"/>
      <c r="I69" s="118"/>
      <c r="J69" s="173"/>
      <c r="K69" s="173"/>
      <c r="L69" s="84">
        <v>1</v>
      </c>
      <c r="M69" s="155"/>
      <c r="N69" s="155"/>
      <c r="O69" s="84">
        <v>1</v>
      </c>
      <c r="P69" s="155"/>
      <c r="Q69" s="155"/>
      <c r="R69" s="84">
        <v>1</v>
      </c>
      <c r="S69" s="360"/>
      <c r="T69" s="86">
        <v>1</v>
      </c>
      <c r="U69" s="156">
        <v>1</v>
      </c>
      <c r="V69" s="77"/>
      <c r="W69" s="363"/>
      <c r="X69" s="320" t="s">
        <v>267</v>
      </c>
      <c r="Y69" s="117" t="s">
        <v>1143</v>
      </c>
      <c r="Z69" s="68" t="s">
        <v>36</v>
      </c>
      <c r="AA69" s="69">
        <f>0.5*(AI69+AJ69+AK69)+AL69+AN69+2*(AO69+AP69)</f>
        <v>1.5</v>
      </c>
      <c r="AB69" s="69">
        <f>AI69*0.5+AJ69*0.5+AK69*0.5+AL69+AM69+AN69+2*(AO69+AP69+AQ69)</f>
        <v>1.5</v>
      </c>
      <c r="AC69" s="73"/>
      <c r="AD69" s="22" t="s">
        <v>45</v>
      </c>
      <c r="AE69" s="103"/>
      <c r="AF69" s="103"/>
      <c r="AG69" s="23"/>
      <c r="AH69" s="23" t="s">
        <v>1144</v>
      </c>
      <c r="AI69" s="155"/>
      <c r="AJ69" s="155"/>
      <c r="AK69" s="84">
        <v>1</v>
      </c>
      <c r="AL69" s="155"/>
      <c r="AM69" s="155"/>
      <c r="AN69" s="84">
        <v>1</v>
      </c>
      <c r="AO69" s="155"/>
      <c r="AP69" s="155"/>
      <c r="AQ69" s="155"/>
      <c r="AR69" s="142">
        <v>1</v>
      </c>
      <c r="AS69" s="190"/>
      <c r="AT69" s="363"/>
      <c r="AU69" s="22"/>
      <c r="AV69" s="187" t="s">
        <v>84</v>
      </c>
      <c r="AW69" s="68" t="s">
        <v>93</v>
      </c>
      <c r="AX69" s="69">
        <f t="shared" si="26"/>
        <v>6</v>
      </c>
      <c r="AY69" s="69">
        <f t="shared" si="27"/>
        <v>6</v>
      </c>
      <c r="AZ69" s="82"/>
      <c r="BA69" s="22" t="s">
        <v>68</v>
      </c>
      <c r="BB69" s="103"/>
      <c r="BC69" s="103"/>
      <c r="BD69" s="82"/>
      <c r="BE69" s="23" t="s">
        <v>85</v>
      </c>
      <c r="BF69" s="155"/>
      <c r="BG69" s="155"/>
      <c r="BH69" s="155"/>
      <c r="BI69" s="155"/>
      <c r="BJ69" s="155"/>
      <c r="BK69" s="144"/>
      <c r="BL69" s="144"/>
      <c r="BM69" s="84">
        <v>3</v>
      </c>
      <c r="BN69" s="155"/>
      <c r="BO69" s="142">
        <v>1</v>
      </c>
      <c r="BP69" s="77"/>
      <c r="BQ69" s="363"/>
      <c r="BR69" s="311" t="s">
        <v>247</v>
      </c>
      <c r="BS69" s="117" t="s">
        <v>258</v>
      </c>
      <c r="BT69" s="102" t="s">
        <v>29</v>
      </c>
      <c r="BU69" s="69">
        <f t="shared" si="28"/>
        <v>0.5</v>
      </c>
      <c r="BV69" s="69">
        <f t="shared" si="29"/>
        <v>0.5</v>
      </c>
      <c r="BW69" s="315"/>
      <c r="BX69" s="22" t="s">
        <v>68</v>
      </c>
      <c r="BY69" s="316"/>
      <c r="BZ69" s="70"/>
      <c r="CA69" s="73"/>
      <c r="CB69" s="23" t="s">
        <v>259</v>
      </c>
      <c r="CC69" s="240">
        <v>1</v>
      </c>
      <c r="CD69" s="160"/>
      <c r="CE69" s="83"/>
      <c r="CF69" s="302"/>
      <c r="CG69" s="83"/>
      <c r="CH69" s="83"/>
      <c r="CI69" s="83"/>
      <c r="CJ69" s="83"/>
      <c r="CK69" s="83"/>
      <c r="CL69" s="142">
        <v>1</v>
      </c>
      <c r="CM69" s="28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ht="313.95" customHeight="1" outlineLevel="1" thickTop="1" thickBot="1" x14ac:dyDescent="0.35">
      <c r="A70" s="284" t="s">
        <v>222</v>
      </c>
      <c r="B70" s="187" t="s">
        <v>1202</v>
      </c>
      <c r="C70" s="102" t="s">
        <v>311</v>
      </c>
      <c r="D70" s="69">
        <f t="shared" si="22"/>
        <v>12</v>
      </c>
      <c r="E70" s="69">
        <f t="shared" si="23"/>
        <v>18</v>
      </c>
      <c r="F70" s="82"/>
      <c r="G70" s="23" t="s">
        <v>1203</v>
      </c>
      <c r="H70" s="103"/>
      <c r="I70" s="72" t="s">
        <v>42</v>
      </c>
      <c r="J70" s="82"/>
      <c r="K70" s="173" t="s">
        <v>225</v>
      </c>
      <c r="L70" s="169"/>
      <c r="M70" s="169"/>
      <c r="N70" s="169"/>
      <c r="O70" s="144"/>
      <c r="P70" s="169"/>
      <c r="Q70" s="160"/>
      <c r="R70" s="84">
        <v>6</v>
      </c>
      <c r="S70" s="964"/>
      <c r="T70" s="86">
        <v>3</v>
      </c>
      <c r="U70" s="156">
        <v>1</v>
      </c>
      <c r="V70" s="28"/>
      <c r="W70" s="363"/>
      <c r="X70" s="1319" t="s">
        <v>208</v>
      </c>
      <c r="Y70" s="1320" t="s">
        <v>2482</v>
      </c>
      <c r="Z70" s="551" t="s">
        <v>36</v>
      </c>
      <c r="AA70" s="551">
        <f>0.5*(AI70+AJ70+AK70)+AL70+AN70+2*(AO70+AP70)</f>
        <v>5.5</v>
      </c>
      <c r="AB70" s="551">
        <f>AI70*0.5+AJ70*0.5+AK70*0.5+AL70+AM70+AN70+2*(AO70+AP70+AQ70)</f>
        <v>5.5</v>
      </c>
      <c r="AC70" s="1889" t="s">
        <v>2483</v>
      </c>
      <c r="AD70" s="1890"/>
      <c r="AE70" s="1890"/>
      <c r="AF70" s="1890"/>
      <c r="AG70" s="1890"/>
      <c r="AH70" s="1891"/>
      <c r="AI70" s="1000"/>
      <c r="AJ70" s="240">
        <v>5</v>
      </c>
      <c r="AK70" s="1000"/>
      <c r="AL70" s="85">
        <v>3</v>
      </c>
      <c r="AM70" s="1000"/>
      <c r="AN70" s="1000"/>
      <c r="AO70" s="1000"/>
      <c r="AP70" s="1000"/>
      <c r="AQ70" s="1001"/>
      <c r="AR70" s="1177">
        <v>1</v>
      </c>
      <c r="AS70" s="95"/>
      <c r="AT70" s="363"/>
      <c r="AU70" s="1269" t="s">
        <v>140</v>
      </c>
      <c r="AV70" s="210" t="s">
        <v>141</v>
      </c>
      <c r="AW70" s="147" t="s">
        <v>93</v>
      </c>
      <c r="AX70" s="148">
        <f t="shared" si="26"/>
        <v>5</v>
      </c>
      <c r="AY70" s="148">
        <f t="shared" si="27"/>
        <v>5</v>
      </c>
      <c r="AZ70" s="211"/>
      <c r="BA70" s="212" t="s">
        <v>63</v>
      </c>
      <c r="BB70" s="212"/>
      <c r="BC70" s="669" t="s">
        <v>42</v>
      </c>
      <c r="BD70" s="213"/>
      <c r="BE70" s="205" t="s">
        <v>142</v>
      </c>
      <c r="BF70" s="330"/>
      <c r="BG70" s="330"/>
      <c r="BH70" s="461"/>
      <c r="BI70" s="85">
        <v>5</v>
      </c>
      <c r="BJ70" s="461"/>
      <c r="BK70" s="461"/>
      <c r="BL70" s="330"/>
      <c r="BM70" s="330"/>
      <c r="BN70" s="461"/>
      <c r="BO70" s="1270">
        <v>1</v>
      </c>
      <c r="BP70" s="473"/>
      <c r="BQ70" s="363"/>
      <c r="BR70" s="311" t="s">
        <v>247</v>
      </c>
      <c r="BS70" s="117" t="s">
        <v>1137</v>
      </c>
      <c r="BT70" s="102" t="s">
        <v>36</v>
      </c>
      <c r="BU70" s="69">
        <f t="shared" si="28"/>
        <v>0.5</v>
      </c>
      <c r="BV70" s="69">
        <f t="shared" si="29"/>
        <v>0.5</v>
      </c>
      <c r="BW70" s="315"/>
      <c r="BX70" s="22" t="s">
        <v>45</v>
      </c>
      <c r="BY70" s="316"/>
      <c r="BZ70" s="70"/>
      <c r="CA70" s="940" t="s">
        <v>590</v>
      </c>
      <c r="CB70" s="70"/>
      <c r="CC70" s="83"/>
      <c r="CD70" s="240">
        <v>1</v>
      </c>
      <c r="CE70" s="160"/>
      <c r="CF70" s="302"/>
      <c r="CG70" s="83"/>
      <c r="CH70" s="83"/>
      <c r="CI70" s="83"/>
      <c r="CJ70" s="83"/>
      <c r="CK70" s="83"/>
      <c r="CL70" s="142">
        <v>1</v>
      </c>
      <c r="CM70" s="22"/>
      <c r="CN70" s="363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</row>
    <row r="71" spans="1:115" ht="329.4" customHeight="1" outlineLevel="1" thickTop="1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 s="363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 s="363"/>
      <c r="AU71" s="1777" t="s">
        <v>2151</v>
      </c>
      <c r="AV71" s="1777"/>
      <c r="AW71" s="1777"/>
      <c r="AX71" s="1777"/>
      <c r="AY71" s="1777"/>
      <c r="AZ71" s="1777"/>
      <c r="BA71" s="1777"/>
      <c r="BB71" s="1777"/>
      <c r="BC71" s="1777"/>
      <c r="BD71" s="1777"/>
      <c r="BE71" s="1777"/>
      <c r="BF71" s="1777"/>
      <c r="BG71" s="1777"/>
      <c r="BH71" s="1777"/>
      <c r="BI71" s="1777"/>
      <c r="BJ71" s="1777"/>
      <c r="BK71" s="1777"/>
      <c r="BL71" s="1777"/>
      <c r="BM71" s="1777"/>
      <c r="BN71" s="1777"/>
      <c r="BO71" s="1777"/>
      <c r="BP71" s="1777"/>
      <c r="BQ71" s="108"/>
      <c r="BR71" s="311" t="s">
        <v>247</v>
      </c>
      <c r="BS71" s="117" t="s">
        <v>1141</v>
      </c>
      <c r="BT71" s="102" t="s">
        <v>36</v>
      </c>
      <c r="BU71" s="69">
        <f t="shared" si="28"/>
        <v>3</v>
      </c>
      <c r="BV71" s="69">
        <f t="shared" si="29"/>
        <v>3</v>
      </c>
      <c r="BW71" s="82"/>
      <c r="BX71" s="22" t="s">
        <v>45</v>
      </c>
      <c r="BY71" s="103"/>
      <c r="BZ71" s="74"/>
      <c r="CA71" s="172"/>
      <c r="CB71" s="172" t="s">
        <v>1132</v>
      </c>
      <c r="CC71" s="155"/>
      <c r="CD71" s="160"/>
      <c r="CE71" s="155"/>
      <c r="CF71" s="84">
        <v>1</v>
      </c>
      <c r="CG71" s="160"/>
      <c r="CH71" s="155"/>
      <c r="CI71" s="84">
        <v>1</v>
      </c>
      <c r="CJ71" s="160"/>
      <c r="CK71" s="155"/>
      <c r="CL71" s="142">
        <v>1</v>
      </c>
      <c r="CM71" s="22"/>
      <c r="CN71" s="363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</row>
    <row r="72" spans="1:115" s="62" customFormat="1" ht="143.4" outlineLevel="1" thickBot="1" x14ac:dyDescent="0.35">
      <c r="W72" s="363"/>
      <c r="AT72" s="363"/>
      <c r="BQ72" s="108"/>
      <c r="BR72" s="1274" t="s">
        <v>247</v>
      </c>
      <c r="BS72" s="1275" t="s">
        <v>2484</v>
      </c>
      <c r="BT72" s="1276" t="s">
        <v>36</v>
      </c>
      <c r="BU72" s="1277">
        <f t="shared" si="28"/>
        <v>4</v>
      </c>
      <c r="BV72" s="1277">
        <f t="shared" si="29"/>
        <v>4</v>
      </c>
      <c r="BW72" s="1149"/>
      <c r="BX72" s="1278" t="s">
        <v>45</v>
      </c>
      <c r="BY72" s="74"/>
      <c r="BZ72" s="1279"/>
      <c r="CA72" s="1280"/>
      <c r="CB72" s="1281" t="s">
        <v>57</v>
      </c>
      <c r="CC72" s="1282">
        <v>4</v>
      </c>
      <c r="CD72" s="1283"/>
      <c r="CE72" s="1283"/>
      <c r="CF72" s="1282">
        <v>2</v>
      </c>
      <c r="CG72" s="1283"/>
      <c r="CH72" s="1283"/>
      <c r="CI72" s="1283"/>
      <c r="CJ72" s="1283"/>
      <c r="CK72" s="1283"/>
      <c r="CL72" s="1284">
        <v>1</v>
      </c>
      <c r="CM72" s="829"/>
      <c r="CN72" s="363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</row>
    <row r="73" spans="1:115" s="62" customFormat="1" ht="243" customHeight="1" outlineLevel="1" thickBot="1" x14ac:dyDescent="0.35">
      <c r="W73" s="363"/>
      <c r="AT73" s="363"/>
      <c r="BQ73" s="108"/>
      <c r="BR73" s="1274" t="s">
        <v>247</v>
      </c>
      <c r="BS73" s="1285" t="s">
        <v>1149</v>
      </c>
      <c r="BT73" s="1286" t="s">
        <v>36</v>
      </c>
      <c r="BU73" s="1287">
        <f t="shared" si="28"/>
        <v>0.5</v>
      </c>
      <c r="BV73" s="1287">
        <f t="shared" si="29"/>
        <v>0.5</v>
      </c>
      <c r="BW73" s="1149"/>
      <c r="BX73" s="1278" t="s">
        <v>45</v>
      </c>
      <c r="BY73" s="1279"/>
      <c r="BZ73" s="1279"/>
      <c r="CA73" s="1280"/>
      <c r="CB73" s="1280" t="s">
        <v>57</v>
      </c>
      <c r="CC73" s="1290"/>
      <c r="CD73" s="1282">
        <v>1</v>
      </c>
      <c r="CE73" s="1290"/>
      <c r="CF73" s="1291"/>
      <c r="CG73" s="1290"/>
      <c r="CH73" s="1290"/>
      <c r="CI73" s="1290"/>
      <c r="CJ73" s="1290"/>
      <c r="CK73" s="1290"/>
      <c r="CL73" s="1292">
        <v>1</v>
      </c>
      <c r="CM73" s="829"/>
      <c r="CN73" s="363"/>
    </row>
    <row r="74" spans="1:115" s="62" customFormat="1" ht="149.4" customHeight="1" outlineLevel="1" x14ac:dyDescent="0.4">
      <c r="W74" s="363"/>
      <c r="AT74" s="363"/>
      <c r="BQ74" s="108"/>
      <c r="BR74" s="662" t="s">
        <v>674</v>
      </c>
      <c r="BS74" s="130" t="s">
        <v>716</v>
      </c>
      <c r="BT74" s="68" t="s">
        <v>36</v>
      </c>
      <c r="BU74" s="69">
        <f t="shared" si="28"/>
        <v>0</v>
      </c>
      <c r="BV74" s="69">
        <f t="shared" si="29"/>
        <v>0</v>
      </c>
      <c r="BW74" s="1966" t="s">
        <v>2485</v>
      </c>
      <c r="BX74" s="1966"/>
      <c r="BY74" s="1966"/>
      <c r="BZ74" s="1966"/>
      <c r="CA74" s="1966"/>
      <c r="CB74" s="1966"/>
      <c r="CC74" s="159"/>
      <c r="CD74" s="159"/>
      <c r="CE74" s="159"/>
      <c r="CF74" s="159"/>
      <c r="CG74" s="159"/>
      <c r="CH74" s="159"/>
      <c r="CI74" s="159"/>
      <c r="CJ74" s="159"/>
      <c r="CK74" s="159"/>
      <c r="CL74" s="96">
        <v>1</v>
      </c>
      <c r="CM74" s="95"/>
      <c r="CN74" s="363"/>
    </row>
    <row r="75" spans="1:115" s="62" customFormat="1" ht="180.6" customHeight="1" outlineLevel="1" x14ac:dyDescent="0.25">
      <c r="W75" s="363"/>
      <c r="AT75" s="363"/>
      <c r="BQ75" s="108"/>
      <c r="BR75" s="108"/>
      <c r="BU75" s="953"/>
      <c r="BV75" s="953"/>
      <c r="CN75" s="363"/>
      <c r="CO75" s="108"/>
      <c r="CP75" s="108"/>
      <c r="CQ75" s="108"/>
      <c r="CR75" s="953"/>
      <c r="CS75" s="953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172.2" customHeight="1" outlineLevel="1" x14ac:dyDescent="0.25">
      <c r="W76" s="108"/>
      <c r="AT76" s="363"/>
      <c r="BQ76" s="108"/>
      <c r="BR76" s="108"/>
      <c r="BU76" s="953"/>
      <c r="BV76" s="953"/>
      <c r="CN76" s="363"/>
      <c r="CO76" s="108"/>
      <c r="CP76" s="108"/>
      <c r="CQ76" s="108"/>
      <c r="CR76" s="635"/>
      <c r="CS76" s="635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46.4" customHeight="1" outlineLevel="1" x14ac:dyDescent="0.25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AT77" s="363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7.399999999999999" outlineLevel="1" x14ac:dyDescent="0.25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399999999999999" outlineLevel="1" x14ac:dyDescent="0.25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U79" s="953"/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/>
      <c r="BV80" s="953"/>
      <c r="CN80" s="363"/>
      <c r="CO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D82" s="953"/>
      <c r="E82" s="953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953"/>
      <c r="BV84" s="953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25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399999999999999" x14ac:dyDescent="0.2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 x14ac:dyDescent="0.25">
      <c r="A90" s="55" t="s">
        <v>2486</v>
      </c>
      <c r="B90" s="39"/>
      <c r="C90" s="40" t="s">
        <v>29</v>
      </c>
      <c r="D90" s="41">
        <f t="shared" ref="D90:D102" si="34">0.5*(L90+M90+N90)+O90+Q90+2*(R90+S90)</f>
        <v>0</v>
      </c>
      <c r="E90" s="42">
        <f t="shared" ref="E90:E102" si="35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SUMIFS(L98:L118,C98:C118,C90)</f>
        <v>0</v>
      </c>
      <c r="M90" s="44">
        <f>SUMIFS(M98:M118,C98:C118,C90)</f>
        <v>0</v>
      </c>
      <c r="N90" s="44">
        <f>SUMIFS(N98:N118,C98:C118,C90)</f>
        <v>0</v>
      </c>
      <c r="O90" s="44">
        <f>SUMIFS(O98:O118,C98:C118,C90)</f>
        <v>0</v>
      </c>
      <c r="P90" s="44">
        <f>SUMIFS(P98:P118,C98:C118,C90)</f>
        <v>0</v>
      </c>
      <c r="Q90" s="44">
        <f>SUMIFS(Q98:Q118,C98:C118,C90)</f>
        <v>0</v>
      </c>
      <c r="R90" s="44">
        <f>SUMIFS(R98:R118,C98:C118,C90)</f>
        <v>0</v>
      </c>
      <c r="S90" s="44">
        <f>SUMIFS(S98:S118,C98:C118,C90)</f>
        <v>0</v>
      </c>
      <c r="T90" s="44">
        <f>SUMIFS(T98:T118,C98:C118,C90)</f>
        <v>0</v>
      </c>
      <c r="U90" s="45"/>
      <c r="V90" s="46">
        <f>SUM(U93:U118)</f>
        <v>10</v>
      </c>
      <c r="W90" s="59"/>
      <c r="X90" s="1423"/>
      <c r="Y90" s="1424" t="s">
        <v>27</v>
      </c>
      <c r="Z90" s="40" t="s">
        <v>29</v>
      </c>
      <c r="AA90" s="41">
        <f t="shared" ref="AA90:AA91" si="36">0.5*(AI90+AJ90+AK90)+AL90+AN90+2*(AO90+AP90)</f>
        <v>9</v>
      </c>
      <c r="AB90" s="42">
        <f t="shared" ref="AB90:AB91" si="37">AI90*0.5+AJ90*0.5+AK90*0.5+AL90+AM90+AN90+2*(AO90+AP90+AQ90)</f>
        <v>12</v>
      </c>
      <c r="AC90" s="43"/>
      <c r="AD90" s="39"/>
      <c r="AE90" s="43"/>
      <c r="AF90" s="43"/>
      <c r="AG90" s="43"/>
      <c r="AH90" s="43"/>
      <c r="AI90" s="44">
        <f>SUMIFS(AI93:AI121,Z93:Z121,Z90)</f>
        <v>0</v>
      </c>
      <c r="AJ90" s="44">
        <f>SUMIFS(AJ93:AJ121,Z93:Z121,Z90)</f>
        <v>2</v>
      </c>
      <c r="AK90" s="44">
        <f>SUMIFS(AK93:AK121,Z93:Z121,Z90)</f>
        <v>0</v>
      </c>
      <c r="AL90" s="44">
        <f>SUMIFS(AL93:AL121,Z93:Z121,Z90)</f>
        <v>0</v>
      </c>
      <c r="AM90" s="44">
        <f>SUMIFS(AM93:AM121,Z93:Z121,Z90)</f>
        <v>1</v>
      </c>
      <c r="AN90" s="44">
        <f>SUMIFS(AN93:AN121,Z93:Z121,Z90)</f>
        <v>0</v>
      </c>
      <c r="AO90" s="44">
        <f>SUMIFS(AO93:AO121,Z93:Z121,Z90)</f>
        <v>4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0</v>
      </c>
      <c r="AT90" s="36"/>
      <c r="AU90" s="55" t="s">
        <v>2475</v>
      </c>
      <c r="AV90" s="56" t="s">
        <v>341</v>
      </c>
      <c r="AW90" s="40" t="s">
        <v>29</v>
      </c>
      <c r="AX90" s="41">
        <f t="shared" ref="AX90:AX104" si="38">0.5*(BF90+BG90+BH90)+BI90+BK90+2*(BL90+BM90)</f>
        <v>4.5</v>
      </c>
      <c r="AY90" s="42">
        <f t="shared" ref="AY90:AY104" si="39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13</v>
      </c>
      <c r="BQ90" s="363"/>
      <c r="BR90" s="753" t="s">
        <v>148</v>
      </c>
      <c r="BS90" s="56" t="s">
        <v>1156</v>
      </c>
      <c r="BT90" s="40" t="s">
        <v>29</v>
      </c>
      <c r="BU90" s="41">
        <f>0.5*(CC90+CD90+CE90)+CF90+CH90+2*(CI90+CJ90)</f>
        <v>2.5</v>
      </c>
      <c r="BV90" s="42">
        <f t="shared" ref="BV90:BV101" si="40">CC90*0.5+CD90*0.5+CE90*0.5+CF90+CG90+CH90+2*(CI90+CJ90+CK90)</f>
        <v>4.5</v>
      </c>
      <c r="BW90" s="43"/>
      <c r="BX90" s="39"/>
      <c r="BY90" s="43"/>
      <c r="BZ90" s="43"/>
      <c r="CA90" s="43"/>
      <c r="CB90" s="43"/>
      <c r="CC90" s="44">
        <f>SUMIFS(CC100:CC115,BT100:BT115,BT90)</f>
        <v>1</v>
      </c>
      <c r="CD90" s="44">
        <f>SUMIFS(CD100:CD115,BT100:BT115,BT90)</f>
        <v>0</v>
      </c>
      <c r="CE90" s="44">
        <f>SUMIFS(CE100:CE115,BT100:BT115,BT90)</f>
        <v>0</v>
      </c>
      <c r="CF90" s="44">
        <f>SUMIFS(CF100:CF115,BT100:BT115,BT90)</f>
        <v>2</v>
      </c>
      <c r="CG90" s="44">
        <f>SUMIFS(CG100:CG115,BT100:BT115,BT90)</f>
        <v>0</v>
      </c>
      <c r="CH90" s="44">
        <f>SUMIFS(CH100:CH115,BT100:BT115,BT90)</f>
        <v>0</v>
      </c>
      <c r="CI90" s="44">
        <f>SUMIFS(CI100:CI115,BT100:BT115,BT90)</f>
        <v>0</v>
      </c>
      <c r="CJ90" s="44">
        <f>SUMIFS(CJ100:CJ115,BT100:BT115,BT90)</f>
        <v>0</v>
      </c>
      <c r="CK90" s="44">
        <f>SUMIFS(CK100:CK115,BT100:BT115,BT90)</f>
        <v>1</v>
      </c>
      <c r="CL90" s="45"/>
      <c r="CM90" s="46">
        <f>SUM(CL92:CL118)</f>
        <v>10</v>
      </c>
      <c r="CN90" s="363"/>
      <c r="CO90" s="753" t="s">
        <v>27</v>
      </c>
      <c r="CP90" s="56" t="s">
        <v>1157</v>
      </c>
      <c r="CQ90" s="40" t="s">
        <v>29</v>
      </c>
      <c r="CR90" s="41">
        <f t="shared" ref="CR90:CR93" si="41">0.5*(CZ90+DA90+DB90)+DC90+DE90+2*(DF90+DG90)</f>
        <v>2.5</v>
      </c>
      <c r="CS90" s="42">
        <f t="shared" ref="CS90:CS93" si="42">CZ90*0.5+DA90*0.5+DB90*0.5+DC90+DD90+DE90+2*(DF90+DG90+DH90)</f>
        <v>2.5</v>
      </c>
      <c r="CT90" s="43"/>
      <c r="CU90" s="39"/>
      <c r="CV90" s="43"/>
      <c r="CW90" s="43"/>
      <c r="CX90" s="43"/>
      <c r="CY90" s="43"/>
      <c r="CZ90" s="44">
        <f>SUMIFS(CZ94:CZ110,CQ94:CQ110,CQ90)</f>
        <v>3</v>
      </c>
      <c r="DA90" s="44">
        <f>SUMIFS(DA95:DA110,CQ95:CQ110,CQ90)</f>
        <v>2</v>
      </c>
      <c r="DB90" s="44">
        <f>SUMIFS(DB95:DB110,CQ95:CQ110,CQ90)</f>
        <v>0</v>
      </c>
      <c r="DC90" s="44">
        <f>SUMIFS(DC95:DC110,CQ95:CQ110,CQ90)</f>
        <v>0</v>
      </c>
      <c r="DD90" s="44">
        <f>SUMIFS(DD95:DD110,CQ95:CQ110,CQ90)</f>
        <v>0</v>
      </c>
      <c r="DE90" s="44">
        <f>SUMIFS(DE95:DE110,CQ95:CQ110,CQ90)</f>
        <v>0</v>
      </c>
      <c r="DF90" s="44">
        <f>SUMIFS(DF95:DF110,CQ95:CQ110,CQ90)</f>
        <v>0</v>
      </c>
      <c r="DG90" s="44">
        <f>SUMIFS(DG95:DG110,CQ95:CQ110,CQ90)</f>
        <v>0</v>
      </c>
      <c r="DH90" s="44">
        <f>SUMIFS(DH95:DH110,CQ95:CQ110,CQ90)</f>
        <v>0</v>
      </c>
      <c r="DI90" s="45"/>
      <c r="DJ90" s="46">
        <f>SUM(DI94:DI118)</f>
        <v>5</v>
      </c>
    </row>
    <row r="91" spans="1:114" s="62" customFormat="1" ht="33" x14ac:dyDescent="0.25">
      <c r="A91" s="55" t="s">
        <v>152</v>
      </c>
      <c r="B91" s="39"/>
      <c r="C91" s="40" t="s">
        <v>36</v>
      </c>
      <c r="D91" s="41">
        <f t="shared" si="34"/>
        <v>0</v>
      </c>
      <c r="E91" s="42">
        <f t="shared" si="35"/>
        <v>0</v>
      </c>
      <c r="F91" s="39"/>
      <c r="G91" s="39"/>
      <c r="H91" s="39"/>
      <c r="I91" s="39"/>
      <c r="J91" s="39"/>
      <c r="K91" s="39"/>
      <c r="L91" s="44">
        <f>SUMIFS(L98:L118,C98:C118,C91)</f>
        <v>0</v>
      </c>
      <c r="M91" s="44">
        <f>SUMIFS(M98:M118,C98:C118,C91)</f>
        <v>0</v>
      </c>
      <c r="N91" s="44">
        <f>SUMIFS(N98:N118,C98:C118,C91)</f>
        <v>0</v>
      </c>
      <c r="O91" s="44">
        <f>SUMIFS(O98:O118,C98:C118,C91)</f>
        <v>0</v>
      </c>
      <c r="P91" s="44">
        <f>SUMIFS(P98:P118,C98:C118,C91)</f>
        <v>0</v>
      </c>
      <c r="Q91" s="44">
        <f>SUMIFS(Q98:Q118,C98:C118,C91)</f>
        <v>0</v>
      </c>
      <c r="R91" s="44">
        <f>SUMIFS(R98:R118,C98:C118,C91)</f>
        <v>0</v>
      </c>
      <c r="S91" s="44">
        <f>SUMIFS(S98:S118,C98:C118,C91)</f>
        <v>0</v>
      </c>
      <c r="T91" s="44">
        <f>SUMIFS(T98:T118,C98:C118,C91)</f>
        <v>0</v>
      </c>
      <c r="U91" s="45"/>
      <c r="V91" s="46"/>
      <c r="W91" s="32"/>
      <c r="X91" s="1425"/>
      <c r="Y91" s="1424" t="s">
        <v>2487</v>
      </c>
      <c r="Z91" s="40" t="s">
        <v>36</v>
      </c>
      <c r="AA91" s="41">
        <f t="shared" si="36"/>
        <v>7</v>
      </c>
      <c r="AB91" s="42">
        <f t="shared" si="37"/>
        <v>7</v>
      </c>
      <c r="AC91" s="39"/>
      <c r="AD91" s="39"/>
      <c r="AE91" s="39"/>
      <c r="AF91" s="39"/>
      <c r="AG91" s="39"/>
      <c r="AH91" s="39"/>
      <c r="AI91" s="44">
        <f>SUMIFS(AI93:AI121,Z93:Z121,Z91)</f>
        <v>8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3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154</v>
      </c>
      <c r="AV91" s="39"/>
      <c r="AW91" s="40" t="s">
        <v>36</v>
      </c>
      <c r="AX91" s="41">
        <f t="shared" si="38"/>
        <v>9</v>
      </c>
      <c r="AY91" s="42">
        <f t="shared" si="39"/>
        <v>11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5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55" t="s">
        <v>345</v>
      </c>
      <c r="BS91" s="39"/>
      <c r="BT91" s="40" t="s">
        <v>36</v>
      </c>
      <c r="BU91" s="41">
        <f>0.5*(CC91+CD91+CE91)+CF91+CH91+2*(CI91+CJ91)</f>
        <v>0</v>
      </c>
      <c r="BV91" s="42">
        <f t="shared" si="40"/>
        <v>0</v>
      </c>
      <c r="BW91" s="39"/>
      <c r="BX91" s="39"/>
      <c r="BY91" s="39"/>
      <c r="BZ91" s="39"/>
      <c r="CA91" s="39"/>
      <c r="CB91" s="39"/>
      <c r="CC91" s="44">
        <f>SUMIFS(CC100:CC115,BT100:BT115,BT91)</f>
        <v>0</v>
      </c>
      <c r="CD91" s="44">
        <f>SUMIFS(CD100:CD115,BT100:BT115,BT91)</f>
        <v>0</v>
      </c>
      <c r="CE91" s="44">
        <f>SUMIFS(CE100:CE115,BT100:BT115,BT91)</f>
        <v>0</v>
      </c>
      <c r="CF91" s="44">
        <f>SUMIFS(CF100:CF115,BT100:BT115,BT91)</f>
        <v>0</v>
      </c>
      <c r="CG91" s="44">
        <f>SUMIFS(CG100:CG115,BT100:BT115,BT91)</f>
        <v>0</v>
      </c>
      <c r="CH91" s="44">
        <f>SUMIFS(CH100:CH115,BT100:BT115,BT91)</f>
        <v>0</v>
      </c>
      <c r="CI91" s="44">
        <f>SUMIFS(CI100:CI115,BT100:BT115,BT91)</f>
        <v>0</v>
      </c>
      <c r="CJ91" s="44">
        <f>SUMIFS(CJ100:CJ115,BT100:BT115,BT91)</f>
        <v>0</v>
      </c>
      <c r="CK91" s="44">
        <f>SUMIFS(CK100:CK115,BT100:BT115,BT91)</f>
        <v>0</v>
      </c>
      <c r="CL91" s="45"/>
      <c r="CM91" s="46"/>
      <c r="CN91" s="363"/>
      <c r="CO91" s="55" t="s">
        <v>35</v>
      </c>
      <c r="CP91" s="39"/>
      <c r="CQ91" s="40" t="s">
        <v>36</v>
      </c>
      <c r="CR91" s="41">
        <f t="shared" si="41"/>
        <v>0</v>
      </c>
      <c r="CS91" s="42">
        <f t="shared" si="42"/>
        <v>0</v>
      </c>
      <c r="CT91" s="39"/>
      <c r="CU91" s="39"/>
      <c r="CV91" s="39"/>
      <c r="CW91" s="39"/>
      <c r="CX91" s="39"/>
      <c r="CY91" s="39"/>
      <c r="CZ91" s="44">
        <f>SUMIFS(CZ95:CZ110,CQ95:CQ110,CQ91)</f>
        <v>0</v>
      </c>
      <c r="DA91" s="44">
        <f>SUMIFS(DA95:DA110,CQ95:CQ110,CQ91)</f>
        <v>0</v>
      </c>
      <c r="DB91" s="44">
        <f>SUMIFS(DB95:DB110,CQ95:CQ110,CQ91)</f>
        <v>0</v>
      </c>
      <c r="DC91" s="44">
        <f>SUMIFS(DC95:DC110,CQ95:CQ110,CQ91)</f>
        <v>0</v>
      </c>
      <c r="DD91" s="44">
        <f>SUMIFS(DD95:DD110,CQ95:CQ110,CQ91)</f>
        <v>0</v>
      </c>
      <c r="DE91" s="44">
        <f>SUMIFS(DE95:DE110,CQ95:CQ110,CQ91)</f>
        <v>0</v>
      </c>
      <c r="DF91" s="44">
        <f>SUMIFS(DF95:DF110,CQ95:CQ110,CQ91)</f>
        <v>0</v>
      </c>
      <c r="DG91" s="44">
        <f>SUMIFS(DG95:DG110,CQ95:CQ110,CQ91)</f>
        <v>0</v>
      </c>
      <c r="DH91" s="44">
        <f>SUMIFS(DH95:DH110,CQ95:CQ110,CQ91)</f>
        <v>0</v>
      </c>
      <c r="DI91" s="45"/>
      <c r="DJ91" s="46"/>
    </row>
    <row r="92" spans="1:114" s="62" customFormat="1" ht="283.2" customHeight="1" outlineLevel="1" thickBot="1" x14ac:dyDescent="0.45">
      <c r="A92" s="97" t="s">
        <v>52</v>
      </c>
      <c r="B92" s="130" t="s">
        <v>163</v>
      </c>
      <c r="C92" s="68" t="s">
        <v>29</v>
      </c>
      <c r="D92" s="69">
        <f t="shared" si="34"/>
        <v>4</v>
      </c>
      <c r="E92" s="69">
        <f t="shared" si="35"/>
        <v>4</v>
      </c>
      <c r="F92" s="99"/>
      <c r="G92" s="22" t="s">
        <v>54</v>
      </c>
      <c r="H92" s="99"/>
      <c r="I92" s="99"/>
      <c r="J92" s="99"/>
      <c r="K92" s="225" t="s">
        <v>278</v>
      </c>
      <c r="L92" s="159"/>
      <c r="M92" s="159"/>
      <c r="N92" s="159"/>
      <c r="O92" s="159"/>
      <c r="P92" s="159"/>
      <c r="Q92" s="159"/>
      <c r="R92" s="84">
        <v>2</v>
      </c>
      <c r="S92" s="159"/>
      <c r="T92" s="159"/>
      <c r="U92" s="350">
        <v>1</v>
      </c>
      <c r="V92" s="99"/>
      <c r="W92" s="363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 s="363"/>
      <c r="AU92" s="97" t="s">
        <v>52</v>
      </c>
      <c r="AV92" s="130" t="s">
        <v>163</v>
      </c>
      <c r="AW92" s="102" t="s">
        <v>29</v>
      </c>
      <c r="AX92" s="69">
        <f t="shared" si="38"/>
        <v>4</v>
      </c>
      <c r="AY92" s="69">
        <f t="shared" si="39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40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86</v>
      </c>
      <c r="CP92" s="278" t="s">
        <v>349</v>
      </c>
      <c r="CQ92" s="102" t="s">
        <v>29</v>
      </c>
      <c r="CR92" s="69">
        <f t="shared" si="41"/>
        <v>2</v>
      </c>
      <c r="CS92" s="69">
        <f t="shared" si="42"/>
        <v>2</v>
      </c>
      <c r="CT92" s="222"/>
      <c r="CU92" s="131" t="s">
        <v>63</v>
      </c>
      <c r="CV92" s="139"/>
      <c r="CW92" s="131"/>
      <c r="CX92" s="131"/>
      <c r="CY92" s="140" t="s">
        <v>3</v>
      </c>
      <c r="CZ92" s="141">
        <v>4</v>
      </c>
      <c r="DA92" s="131"/>
      <c r="DB92" s="131"/>
      <c r="DC92" s="131"/>
      <c r="DD92" s="131"/>
      <c r="DE92" s="131"/>
      <c r="DF92" s="131"/>
      <c r="DG92" s="131"/>
      <c r="DH92" s="131"/>
      <c r="DI92" s="142">
        <v>1</v>
      </c>
      <c r="DJ92" s="68"/>
    </row>
    <row r="93" spans="1:114" ht="335.4" customHeight="1" outlineLevel="1" thickTop="1" thickBot="1" x14ac:dyDescent="0.45">
      <c r="A93" s="97" t="s">
        <v>52</v>
      </c>
      <c r="B93" s="116" t="s">
        <v>1159</v>
      </c>
      <c r="C93" s="68" t="s">
        <v>36</v>
      </c>
      <c r="D93" s="69">
        <f t="shared" si="34"/>
        <v>7</v>
      </c>
      <c r="E93" s="69">
        <f t="shared" si="35"/>
        <v>7</v>
      </c>
      <c r="F93" s="82"/>
      <c r="G93" s="22" t="s">
        <v>182</v>
      </c>
      <c r="H93" s="105"/>
      <c r="I93" s="105"/>
      <c r="J93" s="187"/>
      <c r="K93" s="23" t="s">
        <v>272</v>
      </c>
      <c r="L93" s="160"/>
      <c r="M93" s="160"/>
      <c r="N93" s="169"/>
      <c r="O93" s="84">
        <v>7</v>
      </c>
      <c r="P93" s="160"/>
      <c r="Q93" s="160"/>
      <c r="R93" s="160"/>
      <c r="S93" s="160"/>
      <c r="T93" s="160"/>
      <c r="U93" s="76">
        <v>1</v>
      </c>
      <c r="V93" s="190"/>
      <c r="W93" s="36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 s="363"/>
      <c r="AU93" s="97" t="s">
        <v>52</v>
      </c>
      <c r="AV93" s="138" t="s">
        <v>379</v>
      </c>
      <c r="AW93" s="68" t="s">
        <v>29</v>
      </c>
      <c r="AX93" s="69">
        <f t="shared" si="38"/>
        <v>3.5</v>
      </c>
      <c r="AY93" s="69">
        <f t="shared" si="39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179" t="s">
        <v>1162</v>
      </c>
      <c r="BT93" s="102" t="s">
        <v>29</v>
      </c>
      <c r="BU93" s="102">
        <v>0</v>
      </c>
      <c r="BV93" s="102">
        <f t="shared" si="40"/>
        <v>0.5</v>
      </c>
      <c r="BW93" s="244"/>
      <c r="BX93" s="124" t="s">
        <v>77</v>
      </c>
      <c r="BY93" s="125" t="s">
        <v>50</v>
      </c>
      <c r="BZ93" s="246"/>
      <c r="CA93" s="222"/>
      <c r="CB93" s="131" t="s">
        <v>1163</v>
      </c>
      <c r="CC93" s="403"/>
      <c r="CD93" s="86">
        <v>1</v>
      </c>
      <c r="CE93" s="403"/>
      <c r="CF93" s="403"/>
      <c r="CG93" s="403"/>
      <c r="CH93" s="403"/>
      <c r="CI93" s="403"/>
      <c r="CJ93" s="403"/>
      <c r="CK93" s="403"/>
      <c r="CL93" s="350">
        <v>1</v>
      </c>
      <c r="CM93" s="99"/>
      <c r="CO93" s="137" t="s">
        <v>86</v>
      </c>
      <c r="CP93" s="278" t="s">
        <v>357</v>
      </c>
      <c r="CQ93" s="102" t="s">
        <v>29</v>
      </c>
      <c r="CR93" s="69">
        <f t="shared" si="41"/>
        <v>1</v>
      </c>
      <c r="CS93" s="69">
        <f t="shared" si="42"/>
        <v>1</v>
      </c>
      <c r="CT93" s="222"/>
      <c r="CU93" s="131" t="s">
        <v>68</v>
      </c>
      <c r="CV93" s="139"/>
      <c r="CW93" s="131"/>
      <c r="CX93" s="131"/>
      <c r="CY93" s="140" t="s">
        <v>3</v>
      </c>
      <c r="CZ93" s="141">
        <v>2</v>
      </c>
      <c r="DA93" s="131"/>
      <c r="DB93" s="131"/>
      <c r="DC93" s="131"/>
      <c r="DD93" s="131"/>
      <c r="DE93" s="131"/>
      <c r="DF93" s="131"/>
      <c r="DG93" s="131"/>
      <c r="DH93" s="131"/>
      <c r="DI93" s="142">
        <v>1</v>
      </c>
      <c r="DJ93" s="68"/>
    </row>
    <row r="94" spans="1:114" ht="306.60000000000002" customHeight="1" outlineLevel="1" thickTop="1" thickBot="1" x14ac:dyDescent="0.45">
      <c r="A94" s="97" t="s">
        <v>52</v>
      </c>
      <c r="B94" s="114" t="s">
        <v>307</v>
      </c>
      <c r="C94" s="68" t="s">
        <v>36</v>
      </c>
      <c r="D94" s="69">
        <f t="shared" si="34"/>
        <v>5</v>
      </c>
      <c r="E94" s="69">
        <f t="shared" si="35"/>
        <v>5</v>
      </c>
      <c r="F94" s="82"/>
      <c r="G94" s="22" t="s">
        <v>233</v>
      </c>
      <c r="H94" s="105"/>
      <c r="I94" s="72" t="s">
        <v>42</v>
      </c>
      <c r="J94" s="187"/>
      <c r="K94" s="23" t="s">
        <v>283</v>
      </c>
      <c r="L94" s="84">
        <v>2</v>
      </c>
      <c r="M94" s="160"/>
      <c r="N94" s="169"/>
      <c r="O94" s="160"/>
      <c r="P94" s="160"/>
      <c r="Q94" s="160"/>
      <c r="R94" s="84">
        <v>2</v>
      </c>
      <c r="S94" s="160"/>
      <c r="T94" s="160"/>
      <c r="U94" s="76">
        <v>1</v>
      </c>
      <c r="V94" s="77"/>
      <c r="W94" s="363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 s="363"/>
      <c r="AU94" s="97" t="s">
        <v>52</v>
      </c>
      <c r="AV94" s="413" t="s">
        <v>386</v>
      </c>
      <c r="AW94" s="102" t="s">
        <v>29</v>
      </c>
      <c r="AX94" s="69">
        <f t="shared" si="38"/>
        <v>1</v>
      </c>
      <c r="AY94" s="69">
        <f t="shared" si="39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82" t="s">
        <v>381</v>
      </c>
      <c r="BT94" s="102" t="s">
        <v>29</v>
      </c>
      <c r="BU94" s="102">
        <f t="shared" ref="BU94:BU101" si="43">0.5*(CC94+CD94+CE94)+CF94+CH94+2*(CI94+CJ94)</f>
        <v>0</v>
      </c>
      <c r="BV94" s="102">
        <f t="shared" si="40"/>
        <v>0</v>
      </c>
      <c r="BW94" s="103"/>
      <c r="BX94" s="22" t="s">
        <v>68</v>
      </c>
      <c r="BY94" s="70"/>
      <c r="BZ94" s="70"/>
      <c r="CA94" s="73"/>
      <c r="CB94" s="73"/>
      <c r="CC94" s="155"/>
      <c r="CD94" s="155"/>
      <c r="CE94" s="155"/>
      <c r="CF94" s="155"/>
      <c r="CG94" s="155"/>
      <c r="CH94" s="155"/>
      <c r="CI94" s="155"/>
      <c r="CJ94" s="155"/>
      <c r="CK94" s="155"/>
      <c r="CL94" s="350">
        <v>1</v>
      </c>
      <c r="CM94" s="99"/>
      <c r="CO94" s="389" t="s">
        <v>365</v>
      </c>
      <c r="CP94" s="98" t="s">
        <v>2098</v>
      </c>
      <c r="CQ94" s="68" t="s">
        <v>29</v>
      </c>
      <c r="CR94" s="69">
        <f>0.5*(CZ94+DA94+DB94)+DC94+DE94+2*(DF94+DG94)</f>
        <v>3.5</v>
      </c>
      <c r="CS94" s="69">
        <f>CZ94*0.5+DA94*0.5+DB94*0.5+DC94+DD94+DE94+2*(DF94+DG94+DH94)</f>
        <v>5.5</v>
      </c>
      <c r="CT94" s="74"/>
      <c r="CU94" s="225" t="s">
        <v>68</v>
      </c>
      <c r="CV94" s="140" t="s">
        <v>3</v>
      </c>
      <c r="CW94" s="74"/>
      <c r="CX94" s="940" t="s">
        <v>590</v>
      </c>
      <c r="CY94" s="131" t="s">
        <v>367</v>
      </c>
      <c r="CZ94" s="85">
        <v>1</v>
      </c>
      <c r="DA94" s="318"/>
      <c r="DB94" s="390"/>
      <c r="DC94" s="85">
        <v>1</v>
      </c>
      <c r="DD94" s="390"/>
      <c r="DE94" s="390"/>
      <c r="DF94" s="85">
        <v>1</v>
      </c>
      <c r="DG94" s="390"/>
      <c r="DH94" s="86">
        <v>1</v>
      </c>
      <c r="DI94" s="142">
        <v>1</v>
      </c>
      <c r="DJ94" s="74"/>
    </row>
    <row r="95" spans="1:114" s="62" customFormat="1" ht="243" customHeight="1" outlineLevel="1" thickTop="1" thickBot="1" x14ac:dyDescent="0.45">
      <c r="A95" s="97" t="s">
        <v>52</v>
      </c>
      <c r="B95" s="117" t="s">
        <v>1164</v>
      </c>
      <c r="C95" s="68" t="s">
        <v>93</v>
      </c>
      <c r="D95" s="69">
        <f t="shared" si="34"/>
        <v>1</v>
      </c>
      <c r="E95" s="69">
        <f t="shared" si="35"/>
        <v>1</v>
      </c>
      <c r="F95" s="82"/>
      <c r="G95" s="22" t="s">
        <v>68</v>
      </c>
      <c r="H95" s="22"/>
      <c r="I95" s="103"/>
      <c r="J95" s="173"/>
      <c r="K95" s="173" t="s">
        <v>57</v>
      </c>
      <c r="L95" s="83"/>
      <c r="M95" s="83"/>
      <c r="N95" s="83"/>
      <c r="O95" s="84">
        <v>1</v>
      </c>
      <c r="P95" s="83"/>
      <c r="Q95" s="83"/>
      <c r="R95" s="83"/>
      <c r="S95" s="83"/>
      <c r="T95" s="83"/>
      <c r="U95" s="76">
        <v>1</v>
      </c>
      <c r="V95" s="347"/>
      <c r="W95" s="363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 s="363"/>
      <c r="AU95" s="400" t="s">
        <v>370</v>
      </c>
      <c r="AV95" s="116" t="s">
        <v>1170</v>
      </c>
      <c r="AW95" s="147" t="s">
        <v>29</v>
      </c>
      <c r="AX95" s="148">
        <f t="shared" si="38"/>
        <v>0</v>
      </c>
      <c r="AY95" s="148">
        <f t="shared" si="39"/>
        <v>0</v>
      </c>
      <c r="AZ95" s="82"/>
      <c r="BA95" s="22" t="s">
        <v>68</v>
      </c>
      <c r="BB95" s="70"/>
      <c r="BC95" s="70"/>
      <c r="BD95" s="73"/>
      <c r="BE95" s="23" t="s">
        <v>57</v>
      </c>
      <c r="BF95" s="159"/>
      <c r="BG95" s="159"/>
      <c r="BH95" s="159"/>
      <c r="BI95" s="159"/>
      <c r="BJ95" s="159"/>
      <c r="BK95" s="159"/>
      <c r="BL95" s="159"/>
      <c r="BM95" s="159"/>
      <c r="BN95" s="159"/>
      <c r="BO95" s="142">
        <v>1</v>
      </c>
      <c r="BP95" s="241"/>
      <c r="BR95" s="415" t="s">
        <v>380</v>
      </c>
      <c r="BS95" s="179" t="s">
        <v>1171</v>
      </c>
      <c r="BT95" s="102" t="s">
        <v>29</v>
      </c>
      <c r="BU95" s="102">
        <f t="shared" si="43"/>
        <v>0</v>
      </c>
      <c r="BV95" s="102">
        <f t="shared" si="40"/>
        <v>2</v>
      </c>
      <c r="BW95" s="225"/>
      <c r="BX95" s="225" t="s">
        <v>45</v>
      </c>
      <c r="BY95" s="225"/>
      <c r="BZ95" s="225"/>
      <c r="CA95" s="131"/>
      <c r="CB95" s="131" t="s">
        <v>188</v>
      </c>
      <c r="CC95" s="403"/>
      <c r="CD95" s="403"/>
      <c r="CE95" s="403"/>
      <c r="CF95" s="403"/>
      <c r="CG95" s="403"/>
      <c r="CH95" s="403"/>
      <c r="CI95" s="403"/>
      <c r="CJ95" s="403"/>
      <c r="CK95" s="86">
        <v>1</v>
      </c>
      <c r="CL95" s="350">
        <v>1</v>
      </c>
      <c r="CM95" s="99"/>
      <c r="CO95" s="389" t="s">
        <v>365</v>
      </c>
      <c r="CP95" s="98" t="s">
        <v>1172</v>
      </c>
      <c r="CQ95" s="68" t="s">
        <v>29</v>
      </c>
      <c r="CR95" s="69">
        <f>0.5*(CZ95+DA95+DB95)+DC95+DE95+2*(DF95+DG95)</f>
        <v>0</v>
      </c>
      <c r="CS95" s="69">
        <f>CZ95*0.5+DA95*0.5+DB95*0.5+DC95+DD95+DE95+2*(DF95+DG95+DH95)</f>
        <v>0</v>
      </c>
      <c r="CT95" s="74"/>
      <c r="CU95" s="225" t="s">
        <v>63</v>
      </c>
      <c r="CV95" s="140" t="s">
        <v>3</v>
      </c>
      <c r="CW95" s="74"/>
      <c r="CX95" s="74"/>
      <c r="CY95" s="131" t="s">
        <v>751</v>
      </c>
      <c r="CZ95" s="390"/>
      <c r="DA95" s="144"/>
      <c r="DB95" s="409"/>
      <c r="DC95" s="409"/>
      <c r="DD95" s="409"/>
      <c r="DE95" s="409"/>
      <c r="DF95" s="144"/>
      <c r="DG95" s="390"/>
      <c r="DH95" s="390"/>
      <c r="DI95" s="142">
        <v>1</v>
      </c>
      <c r="DJ95" s="74"/>
    </row>
    <row r="96" spans="1:114" s="62" customFormat="1" ht="328.2" customHeight="1" outlineLevel="1" thickTop="1" thickBot="1" x14ac:dyDescent="0.35">
      <c r="A96" s="97" t="s">
        <v>52</v>
      </c>
      <c r="B96" s="116" t="s">
        <v>1168</v>
      </c>
      <c r="C96" s="68" t="s">
        <v>93</v>
      </c>
      <c r="D96" s="69">
        <f t="shared" si="34"/>
        <v>2</v>
      </c>
      <c r="E96" s="69">
        <f t="shared" si="35"/>
        <v>2</v>
      </c>
      <c r="F96" s="82"/>
      <c r="G96" s="22" t="s">
        <v>68</v>
      </c>
      <c r="H96" s="103"/>
      <c r="I96" s="103"/>
      <c r="J96" s="82"/>
      <c r="K96" s="23" t="s">
        <v>57</v>
      </c>
      <c r="L96" s="302"/>
      <c r="M96" s="302"/>
      <c r="N96" s="302"/>
      <c r="O96" s="302"/>
      <c r="P96" s="302"/>
      <c r="Q96" s="302"/>
      <c r="R96" s="84">
        <v>1</v>
      </c>
      <c r="S96" s="302"/>
      <c r="T96" s="959"/>
      <c r="U96" s="76">
        <v>1</v>
      </c>
      <c r="V96" s="77"/>
      <c r="W96" s="363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 s="363"/>
      <c r="AU96" s="400" t="s">
        <v>370</v>
      </c>
      <c r="AV96" s="412" t="s">
        <v>1177</v>
      </c>
      <c r="AW96" s="68" t="s">
        <v>36</v>
      </c>
      <c r="AX96" s="69">
        <f t="shared" si="38"/>
        <v>2</v>
      </c>
      <c r="AY96" s="69">
        <f t="shared" si="39"/>
        <v>2</v>
      </c>
      <c r="AZ96" s="82"/>
      <c r="BA96" s="22" t="s">
        <v>68</v>
      </c>
      <c r="BB96" s="118"/>
      <c r="BC96" s="119" t="s">
        <v>42</v>
      </c>
      <c r="BD96" s="173"/>
      <c r="BE96" s="173" t="s">
        <v>57</v>
      </c>
      <c r="BF96" s="155"/>
      <c r="BG96" s="155"/>
      <c r="BH96" s="144"/>
      <c r="BI96" s="84">
        <v>2</v>
      </c>
      <c r="BJ96" s="155"/>
      <c r="BK96" s="155"/>
      <c r="BL96" s="155"/>
      <c r="BM96" s="155"/>
      <c r="BN96" s="155"/>
      <c r="BO96" s="142">
        <v>1</v>
      </c>
      <c r="BP96" s="77"/>
      <c r="BR96" s="415" t="s">
        <v>380</v>
      </c>
      <c r="BS96" s="179" t="s">
        <v>1178</v>
      </c>
      <c r="BT96" s="102" t="s">
        <v>29</v>
      </c>
      <c r="BU96" s="102">
        <f t="shared" si="43"/>
        <v>2</v>
      </c>
      <c r="BV96" s="102">
        <f t="shared" si="40"/>
        <v>4</v>
      </c>
      <c r="BW96" s="225"/>
      <c r="BX96" s="225" t="s">
        <v>45</v>
      </c>
      <c r="BY96" s="225"/>
      <c r="BZ96" s="225"/>
      <c r="CA96" s="131"/>
      <c r="CB96" s="131" t="s">
        <v>1179</v>
      </c>
      <c r="CC96" s="403"/>
      <c r="CD96" s="403"/>
      <c r="CE96" s="403"/>
      <c r="CF96" s="84">
        <v>2</v>
      </c>
      <c r="CG96" s="403"/>
      <c r="CH96" s="403"/>
      <c r="CI96" s="403"/>
      <c r="CJ96" s="403"/>
      <c r="CK96" s="86">
        <v>1</v>
      </c>
      <c r="CL96" s="350">
        <v>1</v>
      </c>
      <c r="CM96" s="99"/>
      <c r="CO96" s="1337" t="s">
        <v>365</v>
      </c>
      <c r="CP96" s="1338" t="s">
        <v>764</v>
      </c>
      <c r="CQ96" s="1339" t="s">
        <v>29</v>
      </c>
      <c r="CR96" s="551">
        <f t="shared" ref="CR96" si="44">0.5*(CZ96+DA96+DB96)+DC96+DE96+2*(DF96+DG96)</f>
        <v>1</v>
      </c>
      <c r="CS96" s="551">
        <f t="shared" ref="CS96" si="45">CZ96*0.5+DA96*0.5+DB96*0.5+DC96+DD96+DE96+2*(DF96+DG96+DH96)</f>
        <v>1</v>
      </c>
      <c r="CT96" s="1795" t="s">
        <v>2385</v>
      </c>
      <c r="CU96" s="1796"/>
      <c r="CV96" s="1796"/>
      <c r="CW96" s="1796"/>
      <c r="CX96" s="1796"/>
      <c r="CY96" s="1797"/>
      <c r="CZ96" s="1000"/>
      <c r="DA96" s="85">
        <v>2</v>
      </c>
      <c r="DB96" s="1000"/>
      <c r="DC96" s="1000"/>
      <c r="DD96" s="1000"/>
      <c r="DE96" s="992"/>
      <c r="DF96" s="1000"/>
      <c r="DG96" s="1000"/>
      <c r="DH96" s="992"/>
      <c r="DI96" s="1242">
        <v>1</v>
      </c>
      <c r="DJ96" s="1341"/>
    </row>
    <row r="97" spans="1:116" s="62" customFormat="1" ht="335.25" customHeight="1" outlineLevel="1" thickTop="1" thickBot="1" x14ac:dyDescent="0.45">
      <c r="A97" s="97" t="s">
        <v>52</v>
      </c>
      <c r="B97" s="130" t="s">
        <v>1173</v>
      </c>
      <c r="C97" s="68" t="s">
        <v>93</v>
      </c>
      <c r="D97" s="69">
        <f t="shared" si="34"/>
        <v>2.5</v>
      </c>
      <c r="E97" s="69">
        <f t="shared" si="35"/>
        <v>2.5</v>
      </c>
      <c r="F97" s="99"/>
      <c r="G97" s="106" t="s">
        <v>45</v>
      </c>
      <c r="H97" s="178"/>
      <c r="I97" s="99"/>
      <c r="J97" s="99"/>
      <c r="K97" s="131" t="s">
        <v>1174</v>
      </c>
      <c r="L97" s="84">
        <v>1</v>
      </c>
      <c r="M97" s="159"/>
      <c r="N97" s="159"/>
      <c r="O97" s="84">
        <v>2</v>
      </c>
      <c r="P97" s="159"/>
      <c r="Q97" s="159"/>
      <c r="R97" s="159"/>
      <c r="S97" s="159"/>
      <c r="T97" s="159"/>
      <c r="U97" s="100">
        <v>1</v>
      </c>
      <c r="V97" s="99"/>
      <c r="W97" s="363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 s="363"/>
      <c r="AU97" s="400" t="s">
        <v>370</v>
      </c>
      <c r="AV97" s="130" t="s">
        <v>1182</v>
      </c>
      <c r="AW97" s="68" t="s">
        <v>36</v>
      </c>
      <c r="AX97" s="69">
        <f t="shared" si="38"/>
        <v>0</v>
      </c>
      <c r="AY97" s="69">
        <f t="shared" si="39"/>
        <v>0</v>
      </c>
      <c r="AZ97" s="99"/>
      <c r="BA97" s="225" t="s">
        <v>68</v>
      </c>
      <c r="BB97" s="258"/>
      <c r="BC97" s="258"/>
      <c r="BD97" s="258"/>
      <c r="BE97" s="131" t="s">
        <v>393</v>
      </c>
      <c r="BF97" s="159"/>
      <c r="BG97" s="159"/>
      <c r="BH97" s="159"/>
      <c r="BI97" s="159"/>
      <c r="BJ97" s="159"/>
      <c r="BK97" s="159"/>
      <c r="BL97" s="159"/>
      <c r="BM97" s="159"/>
      <c r="BN97" s="159"/>
      <c r="BO97" s="142">
        <v>1</v>
      </c>
      <c r="BP97" s="107"/>
      <c r="BR97" s="382" t="s">
        <v>350</v>
      </c>
      <c r="BS97" s="348" t="s">
        <v>1183</v>
      </c>
      <c r="BT97" s="102" t="s">
        <v>29</v>
      </c>
      <c r="BU97" s="102">
        <f t="shared" si="43"/>
        <v>0</v>
      </c>
      <c r="BV97" s="102">
        <f t="shared" si="40"/>
        <v>0</v>
      </c>
      <c r="BW97" s="225"/>
      <c r="BX97" s="225" t="s">
        <v>45</v>
      </c>
      <c r="BY97" s="131"/>
      <c r="BZ97" s="225"/>
      <c r="CA97" s="131"/>
      <c r="CB97" s="131" t="s">
        <v>57</v>
      </c>
      <c r="CC97" s="314"/>
      <c r="CD97" s="314"/>
      <c r="CE97" s="314"/>
      <c r="CF97" s="314"/>
      <c r="CG97" s="314"/>
      <c r="CH97" s="314"/>
      <c r="CI97" s="314"/>
      <c r="CJ97" s="314"/>
      <c r="CK97" s="314"/>
      <c r="CL97" s="350">
        <v>1</v>
      </c>
      <c r="CM97" s="99"/>
      <c r="CN97" s="108"/>
      <c r="CO97" s="654" t="s">
        <v>651</v>
      </c>
      <c r="CP97" s="130" t="s">
        <v>1180</v>
      </c>
      <c r="CQ97" s="68" t="s">
        <v>29</v>
      </c>
      <c r="CR97" s="69">
        <f>0.5*(CZ97+DA97+DB97)+DC97+DE97+2*(DF97+DG97)</f>
        <v>0</v>
      </c>
      <c r="CS97" s="69">
        <f>CZ97*0.5+DA97*0.5+DB97*0.5+DC97+DD97+DE97+2*(DF97+DG97+DH97)</f>
        <v>0</v>
      </c>
      <c r="CT97" s="99"/>
      <c r="CU97" s="22" t="s">
        <v>45</v>
      </c>
      <c r="CV97" s="99"/>
      <c r="CW97" s="99"/>
      <c r="CX97" s="99"/>
      <c r="CY97" s="99"/>
      <c r="CZ97" s="159"/>
      <c r="DA97" s="159"/>
      <c r="DB97" s="159"/>
      <c r="DC97" s="159"/>
      <c r="DD97" s="159"/>
      <c r="DE97" s="159"/>
      <c r="DF97" s="159"/>
      <c r="DG97" s="159"/>
      <c r="DH97" s="159"/>
      <c r="DI97" s="142">
        <v>1</v>
      </c>
      <c r="DJ97" s="99"/>
      <c r="DK97" s="108"/>
      <c r="DL97" s="108"/>
    </row>
    <row r="98" spans="1:116" ht="290.39999999999998" customHeight="1" outlineLevel="1" thickTop="1" thickBot="1" x14ac:dyDescent="0.45">
      <c r="A98" s="97" t="s">
        <v>52</v>
      </c>
      <c r="B98" s="1198" t="s">
        <v>1649</v>
      </c>
      <c r="C98" s="594" t="s">
        <v>93</v>
      </c>
      <c r="D98" s="552">
        <f t="shared" si="34"/>
        <v>5</v>
      </c>
      <c r="E98" s="552">
        <f t="shared" si="35"/>
        <v>5</v>
      </c>
      <c r="F98" s="1155"/>
      <c r="G98" s="1156" t="s">
        <v>106</v>
      </c>
      <c r="H98" s="1157"/>
      <c r="I98" s="1199" t="s">
        <v>42</v>
      </c>
      <c r="J98" s="1155"/>
      <c r="K98" s="601"/>
      <c r="L98" s="1197"/>
      <c r="M98" s="1197"/>
      <c r="N98" s="1197"/>
      <c r="O98" s="595">
        <v>5</v>
      </c>
      <c r="P98" s="1197"/>
      <c r="Q98" s="1197"/>
      <c r="R98" s="1197"/>
      <c r="S98" s="1197"/>
      <c r="T98" s="1197"/>
      <c r="U98" s="584">
        <v>1</v>
      </c>
      <c r="V98" s="1160"/>
      <c r="W98" s="363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 s="363"/>
      <c r="AU98" s="400" t="s">
        <v>370</v>
      </c>
      <c r="AV98" s="117" t="s">
        <v>1185</v>
      </c>
      <c r="AW98" s="68" t="s">
        <v>36</v>
      </c>
      <c r="AX98" s="69">
        <f t="shared" si="38"/>
        <v>1.5</v>
      </c>
      <c r="AY98" s="69">
        <f t="shared" si="39"/>
        <v>3.5</v>
      </c>
      <c r="AZ98" s="22"/>
      <c r="BA98" s="22" t="s">
        <v>45</v>
      </c>
      <c r="BB98" s="118"/>
      <c r="BC98" s="119" t="s">
        <v>42</v>
      </c>
      <c r="BD98" s="173"/>
      <c r="BE98" s="173" t="s">
        <v>1186</v>
      </c>
      <c r="BF98" s="84">
        <v>1</v>
      </c>
      <c r="BG98" s="169"/>
      <c r="BH98" s="169"/>
      <c r="BI98" s="84">
        <v>1</v>
      </c>
      <c r="BJ98" s="169"/>
      <c r="BK98" s="169"/>
      <c r="BL98" s="169"/>
      <c r="BM98" s="169"/>
      <c r="BN98" s="86">
        <v>1</v>
      </c>
      <c r="BO98" s="142">
        <v>1</v>
      </c>
      <c r="BP98" s="74"/>
      <c r="BR98" s="382" t="s">
        <v>350</v>
      </c>
      <c r="BS98" s="348" t="s">
        <v>1187</v>
      </c>
      <c r="BT98" s="102" t="s">
        <v>29</v>
      </c>
      <c r="BU98" s="102">
        <f t="shared" si="43"/>
        <v>2</v>
      </c>
      <c r="BV98" s="102">
        <f t="shared" si="40"/>
        <v>2</v>
      </c>
      <c r="BW98" s="244"/>
      <c r="BX98" s="225" t="s">
        <v>45</v>
      </c>
      <c r="BY98" s="962"/>
      <c r="BZ98" s="246"/>
      <c r="CA98" s="222"/>
      <c r="CB98" s="131" t="s">
        <v>1188</v>
      </c>
      <c r="CC98" s="403"/>
      <c r="CD98" s="403"/>
      <c r="CE98" s="403"/>
      <c r="CF98" s="403"/>
      <c r="CG98" s="403"/>
      <c r="CH98" s="84">
        <v>2</v>
      </c>
      <c r="CI98" s="403"/>
      <c r="CJ98" s="403"/>
      <c r="CK98" s="403"/>
      <c r="CL98" s="350">
        <v>1</v>
      </c>
      <c r="CM98" s="99"/>
      <c r="CN98" s="108"/>
      <c r="CO98" s="74"/>
      <c r="CP98" s="116" t="s">
        <v>232</v>
      </c>
      <c r="CQ98" s="102" t="s">
        <v>29</v>
      </c>
      <c r="CR98" s="69">
        <f>0.5*(CZ98+DA98+DB98)+DC98+DE98+2*(DF98+DG98)</f>
        <v>1</v>
      </c>
      <c r="CS98" s="69">
        <f>CZ98*0.5+DA98*0.5+DB98*0.5+DC98+DD98+DE98+2*(DF98+DG98+DH98)</f>
        <v>1</v>
      </c>
      <c r="CT98" s="116"/>
      <c r="CU98" s="22" t="s">
        <v>233</v>
      </c>
      <c r="CV98" s="173" t="s">
        <v>234</v>
      </c>
      <c r="CW98" s="286"/>
      <c r="CX98" s="287"/>
      <c r="CY98" s="140" t="s">
        <v>3</v>
      </c>
      <c r="CZ98" s="84">
        <v>2</v>
      </c>
      <c r="DA98" s="155"/>
      <c r="DB98" s="155"/>
      <c r="DC98" s="155"/>
      <c r="DD98" s="155"/>
      <c r="DE98" s="155"/>
      <c r="DF98" s="155"/>
      <c r="DG98" s="155"/>
      <c r="DH98" s="155"/>
      <c r="DI98" s="142">
        <v>1</v>
      </c>
      <c r="DJ98" s="961"/>
      <c r="DK98" s="108"/>
      <c r="DL98" s="108"/>
    </row>
    <row r="99" spans="1:116" ht="162.75" customHeight="1" outlineLevel="1" thickTop="1" thickBot="1" x14ac:dyDescent="0.45">
      <c r="A99" s="97" t="s">
        <v>52</v>
      </c>
      <c r="B99" s="116" t="s">
        <v>1225</v>
      </c>
      <c r="C99" s="102" t="s">
        <v>311</v>
      </c>
      <c r="D99" s="69">
        <f t="shared" si="34"/>
        <v>2.5</v>
      </c>
      <c r="E99" s="69">
        <f t="shared" si="35"/>
        <v>2.5</v>
      </c>
      <c r="F99" s="103"/>
      <c r="G99" s="22" t="s">
        <v>45</v>
      </c>
      <c r="H99" s="919"/>
      <c r="I99" s="70"/>
      <c r="J99" s="172"/>
      <c r="K99" s="23" t="s">
        <v>57</v>
      </c>
      <c r="L99" s="160"/>
      <c r="M99" s="160"/>
      <c r="N99" s="84">
        <v>1</v>
      </c>
      <c r="O99" s="160"/>
      <c r="P99" s="160"/>
      <c r="Q99" s="476"/>
      <c r="R99" s="84">
        <v>1</v>
      </c>
      <c r="S99" s="160"/>
      <c r="T99" s="155"/>
      <c r="U99" s="142">
        <v>1</v>
      </c>
      <c r="V99" s="28"/>
      <c r="W99" s="363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 s="62"/>
      <c r="AU99" s="400" t="s">
        <v>370</v>
      </c>
      <c r="AV99" s="422" t="s">
        <v>1190</v>
      </c>
      <c r="AW99" s="68" t="s">
        <v>36</v>
      </c>
      <c r="AX99" s="148">
        <f t="shared" si="38"/>
        <v>0</v>
      </c>
      <c r="AY99" s="148">
        <f t="shared" si="39"/>
        <v>0</v>
      </c>
      <c r="AZ99" s="82"/>
      <c r="BA99" s="23" t="s">
        <v>45</v>
      </c>
      <c r="BB99" s="82"/>
      <c r="BC99" s="82"/>
      <c r="BD99" s="248"/>
      <c r="BE99" s="172" t="s">
        <v>1191</v>
      </c>
      <c r="BF99" s="155"/>
      <c r="BG99" s="155"/>
      <c r="BH99" s="155"/>
      <c r="BI99" s="155"/>
      <c r="BJ99" s="155"/>
      <c r="BK99" s="155"/>
      <c r="BL99" s="155"/>
      <c r="BM99" s="159"/>
      <c r="BN99" s="159"/>
      <c r="BO99" s="896">
        <v>1</v>
      </c>
      <c r="BP99" s="74"/>
      <c r="BR99" s="382" t="s">
        <v>350</v>
      </c>
      <c r="BS99" s="348" t="s">
        <v>2488</v>
      </c>
      <c r="BT99" s="102" t="s">
        <v>29</v>
      </c>
      <c r="BU99" s="102">
        <f t="shared" si="43"/>
        <v>0.5</v>
      </c>
      <c r="BV99" s="102">
        <f t="shared" si="40"/>
        <v>2.5</v>
      </c>
      <c r="BW99" s="244"/>
      <c r="BX99" s="225" t="s">
        <v>45</v>
      </c>
      <c r="BY99" s="546"/>
      <c r="BZ99" s="246"/>
      <c r="CA99" s="222"/>
      <c r="CB99" s="131" t="s">
        <v>1194</v>
      </c>
      <c r="CC99" s="403"/>
      <c r="CD99" s="84">
        <v>1</v>
      </c>
      <c r="CE99" s="403"/>
      <c r="CF99" s="144"/>
      <c r="CG99" s="403"/>
      <c r="CH99" s="403"/>
      <c r="CI99" s="403"/>
      <c r="CJ99" s="403"/>
      <c r="CK99" s="86">
        <v>1</v>
      </c>
      <c r="CL99" s="350">
        <v>1</v>
      </c>
      <c r="CM99" s="99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</row>
    <row r="100" spans="1:116" ht="153" customHeight="1" outlineLevel="1" thickTop="1" thickBot="1" x14ac:dyDescent="0.45">
      <c r="A100" s="97" t="s">
        <v>52</v>
      </c>
      <c r="B100" s="387" t="s">
        <v>1237</v>
      </c>
      <c r="C100" s="102" t="s">
        <v>311</v>
      </c>
      <c r="D100" s="69">
        <f t="shared" si="34"/>
        <v>2</v>
      </c>
      <c r="E100" s="69">
        <f t="shared" si="35"/>
        <v>2</v>
      </c>
      <c r="F100" s="22"/>
      <c r="G100" s="22" t="s">
        <v>68</v>
      </c>
      <c r="H100" s="108"/>
      <c r="I100" s="22"/>
      <c r="J100" s="22"/>
      <c r="K100" s="23" t="s">
        <v>1238</v>
      </c>
      <c r="L100" s="155"/>
      <c r="M100" s="155"/>
      <c r="N100" s="155"/>
      <c r="O100" s="384">
        <v>2</v>
      </c>
      <c r="P100" s="155"/>
      <c r="Q100" s="155"/>
      <c r="R100" s="155"/>
      <c r="S100" s="155"/>
      <c r="T100" s="155"/>
      <c r="U100" s="142">
        <v>1</v>
      </c>
      <c r="V100" s="77"/>
      <c r="W100" s="363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 s="62"/>
      <c r="AU100" s="400" t="s">
        <v>370</v>
      </c>
      <c r="AV100" s="387" t="s">
        <v>1196</v>
      </c>
      <c r="AW100" s="68" t="s">
        <v>36</v>
      </c>
      <c r="AX100" s="148">
        <f t="shared" si="38"/>
        <v>2</v>
      </c>
      <c r="AY100" s="148">
        <f t="shared" si="39"/>
        <v>2</v>
      </c>
      <c r="AZ100" s="23"/>
      <c r="BA100" s="23" t="s">
        <v>45</v>
      </c>
      <c r="BB100" s="104"/>
      <c r="BC100" s="119" t="s">
        <v>42</v>
      </c>
      <c r="BD100" s="110" t="s">
        <v>13</v>
      </c>
      <c r="BE100" s="173" t="s">
        <v>1197</v>
      </c>
      <c r="BF100" s="159"/>
      <c r="BG100" s="159"/>
      <c r="BH100" s="159"/>
      <c r="BI100" s="84">
        <v>2</v>
      </c>
      <c r="BJ100" s="159"/>
      <c r="BK100" s="159"/>
      <c r="BL100" s="159"/>
      <c r="BM100" s="159"/>
      <c r="BN100" s="159"/>
      <c r="BO100" s="142">
        <v>1</v>
      </c>
      <c r="BP100" s="208"/>
      <c r="BR100" s="382" t="s">
        <v>350</v>
      </c>
      <c r="BS100" s="117" t="s">
        <v>1198</v>
      </c>
      <c r="BT100" s="102" t="s">
        <v>29</v>
      </c>
      <c r="BU100" s="102">
        <f t="shared" si="43"/>
        <v>2</v>
      </c>
      <c r="BV100" s="102">
        <f t="shared" si="40"/>
        <v>4</v>
      </c>
      <c r="BW100" s="116"/>
      <c r="BX100" s="124" t="s">
        <v>77</v>
      </c>
      <c r="BY100" s="125" t="s">
        <v>50</v>
      </c>
      <c r="BZ100" s="118"/>
      <c r="CA100" s="173"/>
      <c r="CB100" s="173" t="s">
        <v>1199</v>
      </c>
      <c r="CC100" s="155"/>
      <c r="CD100" s="155"/>
      <c r="CE100" s="155"/>
      <c r="CF100" s="84">
        <v>2</v>
      </c>
      <c r="CG100" s="155"/>
      <c r="CH100" s="155"/>
      <c r="CI100" s="155"/>
      <c r="CJ100" s="461"/>
      <c r="CK100" s="86">
        <v>1</v>
      </c>
      <c r="CL100" s="350">
        <v>1</v>
      </c>
      <c r="CM100" s="99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133.94999999999999" customHeight="1" outlineLevel="1" thickTop="1" thickBot="1" x14ac:dyDescent="0.45">
      <c r="A101" s="97" t="s">
        <v>52</v>
      </c>
      <c r="B101" s="397" t="s">
        <v>1243</v>
      </c>
      <c r="C101" s="102" t="s">
        <v>311</v>
      </c>
      <c r="D101" s="69">
        <f t="shared" si="34"/>
        <v>0.5</v>
      </c>
      <c r="E101" s="69">
        <f t="shared" si="35"/>
        <v>0.5</v>
      </c>
      <c r="F101" s="268"/>
      <c r="G101" s="339" t="s">
        <v>68</v>
      </c>
      <c r="H101" s="398"/>
      <c r="I101" s="225"/>
      <c r="J101" s="268"/>
      <c r="K101" s="268" t="s">
        <v>361</v>
      </c>
      <c r="L101" s="84">
        <v>1</v>
      </c>
      <c r="M101" s="660"/>
      <c r="N101" s="660"/>
      <c r="O101" s="660"/>
      <c r="P101" s="660"/>
      <c r="Q101" s="660"/>
      <c r="R101" s="660"/>
      <c r="S101" s="660"/>
      <c r="T101" s="660"/>
      <c r="U101" s="142">
        <v>1</v>
      </c>
      <c r="V101" s="241"/>
      <c r="W101" s="363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 s="62"/>
      <c r="AU101" s="400" t="s">
        <v>370</v>
      </c>
      <c r="AV101" s="130" t="s">
        <v>1201</v>
      </c>
      <c r="AW101" s="68" t="s">
        <v>36</v>
      </c>
      <c r="AX101" s="148">
        <f t="shared" si="38"/>
        <v>3.5</v>
      </c>
      <c r="AY101" s="148">
        <f t="shared" si="39"/>
        <v>3.5</v>
      </c>
      <c r="AZ101" s="74"/>
      <c r="BA101" s="225" t="s">
        <v>63</v>
      </c>
      <c r="BB101" s="74"/>
      <c r="BC101" s="74"/>
      <c r="BD101" s="74"/>
      <c r="BE101" s="131" t="s">
        <v>399</v>
      </c>
      <c r="BF101" s="159"/>
      <c r="BG101" s="85">
        <v>3</v>
      </c>
      <c r="BH101" s="159"/>
      <c r="BI101" s="159"/>
      <c r="BJ101" s="159"/>
      <c r="BK101" s="159"/>
      <c r="BL101" s="85">
        <v>1</v>
      </c>
      <c r="BM101" s="159"/>
      <c r="BN101" s="159"/>
      <c r="BO101" s="896">
        <v>1</v>
      </c>
      <c r="BP101" s="74"/>
      <c r="BR101" s="178"/>
      <c r="BS101" s="130" t="s">
        <v>322</v>
      </c>
      <c r="BT101" s="68" t="s">
        <v>29</v>
      </c>
      <c r="BU101" s="69">
        <f t="shared" si="43"/>
        <v>0.5</v>
      </c>
      <c r="BV101" s="69">
        <f t="shared" si="40"/>
        <v>0.5</v>
      </c>
      <c r="BW101" s="131"/>
      <c r="BX101" s="22" t="s">
        <v>63</v>
      </c>
      <c r="BY101" s="367"/>
      <c r="BZ101" s="119" t="s">
        <v>42</v>
      </c>
      <c r="CA101" s="131"/>
      <c r="CB101" s="140" t="s">
        <v>3</v>
      </c>
      <c r="CC101" s="128">
        <v>1</v>
      </c>
      <c r="CD101" s="314"/>
      <c r="CE101" s="314"/>
      <c r="CF101" s="314"/>
      <c r="CG101" s="314"/>
      <c r="CH101" s="314"/>
      <c r="CI101" s="314"/>
      <c r="CJ101" s="314"/>
      <c r="CK101" s="368"/>
      <c r="CL101" s="76">
        <v>1</v>
      </c>
      <c r="CM101" s="131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244.8" outlineLevel="1" thickTop="1" thickBot="1" x14ac:dyDescent="0.45">
      <c r="A102" s="97" t="s">
        <v>52</v>
      </c>
      <c r="B102" s="1414" t="s">
        <v>2489</v>
      </c>
      <c r="C102" s="551" t="s">
        <v>311</v>
      </c>
      <c r="D102" s="551">
        <f t="shared" si="34"/>
        <v>3</v>
      </c>
      <c r="E102" s="551">
        <f t="shared" si="35"/>
        <v>7</v>
      </c>
      <c r="F102" s="602"/>
      <c r="G102" s="602" t="s">
        <v>68</v>
      </c>
      <c r="H102" s="597"/>
      <c r="I102" s="1415" t="s">
        <v>42</v>
      </c>
      <c r="J102" s="600"/>
      <c r="K102" s="1416" t="s">
        <v>2490</v>
      </c>
      <c r="L102" s="1417"/>
      <c r="M102" s="1417"/>
      <c r="N102" s="1417"/>
      <c r="O102" s="1418">
        <v>1</v>
      </c>
      <c r="P102" s="1417"/>
      <c r="Q102" s="1418">
        <v>2</v>
      </c>
      <c r="R102" s="1419"/>
      <c r="S102" s="1420"/>
      <c r="T102" s="1184">
        <v>2</v>
      </c>
      <c r="U102" s="1421">
        <v>1</v>
      </c>
      <c r="V102" s="585"/>
      <c r="W102" s="363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 s="108"/>
      <c r="AU102" s="400" t="s">
        <v>370</v>
      </c>
      <c r="AV102" s="130" t="s">
        <v>1204</v>
      </c>
      <c r="AW102" s="68" t="s">
        <v>93</v>
      </c>
      <c r="AX102" s="148">
        <f t="shared" si="38"/>
        <v>2</v>
      </c>
      <c r="AY102" s="148">
        <f t="shared" si="39"/>
        <v>3</v>
      </c>
      <c r="AZ102" s="74"/>
      <c r="BA102" s="225" t="s">
        <v>63</v>
      </c>
      <c r="BB102" s="74"/>
      <c r="BC102" s="74"/>
      <c r="BD102" s="74"/>
      <c r="BE102" s="131" t="s">
        <v>406</v>
      </c>
      <c r="BF102" s="159"/>
      <c r="BG102" s="159"/>
      <c r="BH102" s="159"/>
      <c r="BI102" s="85">
        <v>2</v>
      </c>
      <c r="BJ102" s="86">
        <v>1</v>
      </c>
      <c r="BK102" s="159"/>
      <c r="BL102" s="159"/>
      <c r="BM102" s="159"/>
      <c r="BN102" s="155"/>
      <c r="BO102" s="142">
        <v>1</v>
      </c>
      <c r="BP102" s="107"/>
      <c r="BQ102" s="108"/>
      <c r="BR102" s="289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 s="108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 s="108"/>
      <c r="AU103" s="400" t="s">
        <v>370</v>
      </c>
      <c r="AV103" s="117" t="s">
        <v>1205</v>
      </c>
      <c r="AW103" s="147" t="s">
        <v>93</v>
      </c>
      <c r="AX103" s="148">
        <f t="shared" si="38"/>
        <v>0</v>
      </c>
      <c r="AY103" s="148">
        <f t="shared" si="39"/>
        <v>0</v>
      </c>
      <c r="AZ103" s="82"/>
      <c r="BA103" s="23" t="s">
        <v>68</v>
      </c>
      <c r="BB103" s="82"/>
      <c r="BC103" s="74"/>
      <c r="BD103" s="248"/>
      <c r="BE103" s="172" t="s">
        <v>57</v>
      </c>
      <c r="BF103" s="155"/>
      <c r="BG103" s="155"/>
      <c r="BH103" s="155"/>
      <c r="BI103" s="155"/>
      <c r="BJ103" s="155"/>
      <c r="BK103" s="155"/>
      <c r="BL103" s="155"/>
      <c r="BM103" s="155"/>
      <c r="BN103" s="965"/>
      <c r="BO103" s="142">
        <v>1</v>
      </c>
      <c r="BP103" s="103"/>
      <c r="BQ103" s="289"/>
      <c r="BR103" s="289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2" customHeight="1" outlineLevel="1" x14ac:dyDescent="0.3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 s="108"/>
      <c r="AU104" s="97" t="s">
        <v>52</v>
      </c>
      <c r="AV104" s="114" t="s">
        <v>307</v>
      </c>
      <c r="AW104" s="68" t="s">
        <v>93</v>
      </c>
      <c r="AX104" s="69">
        <f t="shared" si="38"/>
        <v>5</v>
      </c>
      <c r="AY104" s="69">
        <f t="shared" si="39"/>
        <v>5</v>
      </c>
      <c r="AZ104" s="82"/>
      <c r="BA104" s="22" t="s">
        <v>233</v>
      </c>
      <c r="BB104" s="105"/>
      <c r="BC104" s="72" t="s">
        <v>42</v>
      </c>
      <c r="BD104" s="187"/>
      <c r="BE104" s="23" t="s">
        <v>283</v>
      </c>
      <c r="BF104" s="84">
        <v>2</v>
      </c>
      <c r="BG104" s="160"/>
      <c r="BH104" s="169"/>
      <c r="BI104" s="160"/>
      <c r="BJ104" s="160"/>
      <c r="BK104" s="160"/>
      <c r="BL104" s="84">
        <v>2</v>
      </c>
      <c r="BM104" s="160"/>
      <c r="BN104" s="160"/>
      <c r="BO104" s="142">
        <v>1</v>
      </c>
      <c r="BP104" s="77"/>
      <c r="BQ104" s="289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5" customHeight="1" outlineLevel="1" x14ac:dyDescent="0.3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</row>
    <row r="106" spans="1:116" outlineLevel="1" x14ac:dyDescent="0.3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3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3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3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3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3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3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 x14ac:dyDescent="0.3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 x14ac:dyDescent="0.25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399999999999999" x14ac:dyDescent="0.2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 x14ac:dyDescent="0.25">
      <c r="A120" s="38" t="s">
        <v>2491</v>
      </c>
      <c r="B120" s="56"/>
      <c r="C120" s="40" t="s">
        <v>29</v>
      </c>
      <c r="D120" s="41">
        <f t="shared" ref="D120:D136" ca="1" si="46">0.5*(L120+M120+N120)+O120+Q120+2*(R120+S120)</f>
        <v>1</v>
      </c>
      <c r="E120" s="42">
        <f t="shared" ref="E120:E136" ca="1" si="47">L120*0.5+M120*0.5+N120*0.5+O120+P120+Q120+2*(R120+S120+T120)</f>
        <v>1</v>
      </c>
      <c r="F120" s="43"/>
      <c r="G120" s="39"/>
      <c r="H120" s="43"/>
      <c r="I120" s="43"/>
      <c r="J120" s="43"/>
      <c r="K120" s="43"/>
      <c r="L120" s="44">
        <f ca="1">SUMIFS(L9:L59,C9:C59,C120)</f>
        <v>2</v>
      </c>
      <c r="M120" s="44">
        <f ca="1">SUMIFS(M9:M59,C9:C59,C120)</f>
        <v>0</v>
      </c>
      <c r="N120" s="44">
        <f ca="1">SUMIFS(N9:N59,C9:C59,C120)</f>
        <v>0</v>
      </c>
      <c r="O120" s="44">
        <f ca="1">SUMIFS(O9:O59,C9:C59,C120)</f>
        <v>0</v>
      </c>
      <c r="P120" s="44">
        <f ca="1">SUMIFS(P9:P59,C9:C59,C120)</f>
        <v>0</v>
      </c>
      <c r="Q120" s="44">
        <f ca="1">SUMIFS(Q9:Q59,C9:C59,C120)</f>
        <v>0</v>
      </c>
      <c r="R120" s="44">
        <f ca="1">SUMIFS(R9:R59,C9:C59,C120)</f>
        <v>0</v>
      </c>
      <c r="S120" s="44">
        <f ca="1">SUMIFS(S9:S59,C9:C59,C120)</f>
        <v>0</v>
      </c>
      <c r="T120" s="44">
        <f ca="1">SUMIFS(T9:T59,C9:C59,C120)</f>
        <v>0</v>
      </c>
      <c r="U120" s="45"/>
      <c r="V120" s="46">
        <f>SUM(U92:U148)</f>
        <v>26</v>
      </c>
      <c r="W120" s="452"/>
      <c r="X120" s="55" t="s">
        <v>143</v>
      </c>
      <c r="Y120" s="39"/>
      <c r="Z120" s="40" t="s">
        <v>29</v>
      </c>
      <c r="AA120" s="41">
        <f t="shared" ref="AA120:AA121" si="48">0.5*(AI120+AJ120+AK120)+AL120+AN120+2*(AO120+AP120)</f>
        <v>9</v>
      </c>
      <c r="AB120" s="42">
        <f t="shared" ref="AB120:AB121" si="49">AI120*0.5+AJ120*0.5+AK120*0.5+AL120+AM120+AN120+2*(AO120+AP120+AQ120)</f>
        <v>12</v>
      </c>
      <c r="AC120" s="43"/>
      <c r="AD120" s="39"/>
      <c r="AE120" s="43"/>
      <c r="AF120" s="43"/>
      <c r="AG120" s="43"/>
      <c r="AH120" s="43"/>
      <c r="AI120" s="44">
        <f>SUMIFS(AI124:AI148,Z124:Z148,Z120)</f>
        <v>0</v>
      </c>
      <c r="AJ120" s="44">
        <f>SUMIFS(AJ124:AJ148,Z124:Z148,Z120)</f>
        <v>2</v>
      </c>
      <c r="AK120" s="44">
        <f>SUMIFS(AK124:AK148,Z124:Z148,Z120)</f>
        <v>0</v>
      </c>
      <c r="AL120" s="44">
        <f>SUMIFS(AL124:AL148,Z124:Z148,Z120)</f>
        <v>0</v>
      </c>
      <c r="AM120" s="44">
        <f>SUMIFS(AM124:AM148,Z124:Z148,Z120)</f>
        <v>1</v>
      </c>
      <c r="AN120" s="44">
        <f>SUMIFS(AN124:AN148,Z124:Z148,Z120)</f>
        <v>0</v>
      </c>
      <c r="AO120" s="44">
        <f>SUMIFS(AO124:AO148,Z124:Z148,Z120)</f>
        <v>4</v>
      </c>
      <c r="AP120" s="44">
        <f>SUMIFS(AP124:AP148,Z124:Z148,Z120)</f>
        <v>0</v>
      </c>
      <c r="AQ120" s="44">
        <f>SUMIFS(AQ124:AQ148,Z124:Z148,Z120)</f>
        <v>1</v>
      </c>
      <c r="AR120" s="45"/>
      <c r="AS120" s="46">
        <f>SUM(AR123:AR148)</f>
        <v>10</v>
      </c>
      <c r="AT120" s="452"/>
      <c r="AU120" s="55" t="s">
        <v>143</v>
      </c>
      <c r="AV120" s="1293" t="s">
        <v>1207</v>
      </c>
      <c r="AW120" s="40" t="s">
        <v>29</v>
      </c>
      <c r="AX120" s="41">
        <f t="shared" ref="AX120:AX132" si="50">0.5*(BF120+BG120+BH120)+BI120+BK120+2*(BL120+BM120)</f>
        <v>0</v>
      </c>
      <c r="AY120" s="42">
        <f t="shared" ref="AY120:AY132" si="51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1986</v>
      </c>
      <c r="BS120" s="56"/>
      <c r="BT120" s="40" t="s">
        <v>29</v>
      </c>
      <c r="BU120" s="41">
        <f t="shared" ref="BU120:BU121" si="52">0.5*(CC120+CD120+CE120)+CF120+CH120+2*(CI120+CJ120)</f>
        <v>0</v>
      </c>
      <c r="BV120" s="42">
        <f t="shared" ref="BV120:BV121" si="53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SUM(CL39:CL148)</f>
        <v>36</v>
      </c>
      <c r="CN120" s="955"/>
      <c r="CO120" s="38" t="s">
        <v>2477</v>
      </c>
      <c r="CP120" s="39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13</v>
      </c>
    </row>
    <row r="121" spans="1:116" s="363" customFormat="1" ht="33.6" thickBot="1" x14ac:dyDescent="0.3">
      <c r="A121" s="853" t="s">
        <v>497</v>
      </c>
      <c r="B121" s="653"/>
      <c r="C121" s="40" t="s">
        <v>36</v>
      </c>
      <c r="D121" s="41">
        <f t="shared" ca="1" si="46"/>
        <v>0</v>
      </c>
      <c r="E121" s="42">
        <f t="shared" ca="1" si="47"/>
        <v>0</v>
      </c>
      <c r="F121" s="39"/>
      <c r="G121" s="39"/>
      <c r="H121" s="39"/>
      <c r="I121" s="39"/>
      <c r="J121" s="39"/>
      <c r="K121" s="39"/>
      <c r="L121" s="44">
        <f ca="1">SUMIFS(L9:L59,C9:C59,C121)</f>
        <v>0</v>
      </c>
      <c r="M121" s="44">
        <f ca="1">SUMIFS(M9:M59,C9:C59,C121)</f>
        <v>0</v>
      </c>
      <c r="N121" s="44">
        <f ca="1">SUMIFS(N9:N59,C9:C59,C121)</f>
        <v>0</v>
      </c>
      <c r="O121" s="44">
        <f ca="1">SUMIFS(O9:O59,C9:C59,C121)</f>
        <v>0</v>
      </c>
      <c r="P121" s="44">
        <f ca="1">SUMIFS(P9:P59,C9:C59,C121)</f>
        <v>0</v>
      </c>
      <c r="Q121" s="44">
        <f ca="1">SUMIFS(Q9:Q59,C9:C59,C121)</f>
        <v>0</v>
      </c>
      <c r="R121" s="44">
        <f ca="1">SUMIFS(R9:R59,C9:C59,C121)</f>
        <v>0</v>
      </c>
      <c r="S121" s="44">
        <f ca="1">SUMIFS(S9:S59,C9:C59,C121)</f>
        <v>0</v>
      </c>
      <c r="T121" s="44">
        <f ca="1">SUMIFS(T9:T59,C9:C59,C121)</f>
        <v>0</v>
      </c>
      <c r="U121" s="45"/>
      <c r="V121" s="46"/>
      <c r="W121" s="456"/>
      <c r="X121" s="55" t="s">
        <v>152</v>
      </c>
      <c r="Y121" s="63"/>
      <c r="Z121" s="40" t="s">
        <v>36</v>
      </c>
      <c r="AA121" s="41">
        <f t="shared" si="48"/>
        <v>7</v>
      </c>
      <c r="AB121" s="42">
        <f t="shared" si="49"/>
        <v>7</v>
      </c>
      <c r="AC121" s="39"/>
      <c r="AD121" s="39"/>
      <c r="AE121" s="39"/>
      <c r="AF121" s="39"/>
      <c r="AG121" s="39"/>
      <c r="AH121" s="39"/>
      <c r="AI121" s="44">
        <f>SUMIFS(AI124:AI148,Z124:Z148,Z121)</f>
        <v>8</v>
      </c>
      <c r="AJ121" s="44">
        <f>SUMIFS(AJ124:AJ148,Z124:Z148,Z121)</f>
        <v>0</v>
      </c>
      <c r="AK121" s="44">
        <f>SUMIFS(AK124:AK148,Z124:Z148,Z121)</f>
        <v>0</v>
      </c>
      <c r="AL121" s="44">
        <f>SUMIFS(AL124:AL148,Z124:Z148,Z121)</f>
        <v>0</v>
      </c>
      <c r="AM121" s="44">
        <f>SUMIFS(AM124:AM148,Z124:Z148,Z121)</f>
        <v>0</v>
      </c>
      <c r="AN121" s="44">
        <f>SUMIFS(AN124:AN148,Z124:Z148,Z121)</f>
        <v>3</v>
      </c>
      <c r="AO121" s="44">
        <f>SUMIFS(AO124:AO148,Z124:Z148,Z121)</f>
        <v>0</v>
      </c>
      <c r="AP121" s="44">
        <f>SUMIFS(AP124:AP148,Z124:Z148,Z121)</f>
        <v>0</v>
      </c>
      <c r="AQ121" s="44">
        <f>SUMIFS(AQ124:AQ148,Z124:Z148,Z121)</f>
        <v>0</v>
      </c>
      <c r="AR121" s="45"/>
      <c r="AS121" s="46"/>
      <c r="AU121" s="55" t="s">
        <v>152</v>
      </c>
      <c r="AV121" s="39"/>
      <c r="AW121" s="40" t="s">
        <v>36</v>
      </c>
      <c r="AX121" s="41">
        <f t="shared" si="50"/>
        <v>0</v>
      </c>
      <c r="AY121" s="42">
        <f t="shared" si="51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1989</v>
      </c>
      <c r="BS121" s="39"/>
      <c r="BT121" s="40" t="s">
        <v>36</v>
      </c>
      <c r="BU121" s="41">
        <f t="shared" si="52"/>
        <v>0</v>
      </c>
      <c r="BV121" s="42">
        <f t="shared" si="53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38" t="s">
        <v>37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52" customHeight="1" outlineLevel="1" thickTop="1" thickBot="1" x14ac:dyDescent="0.45">
      <c r="A122" s="97" t="s">
        <v>52</v>
      </c>
      <c r="B122" s="117" t="s">
        <v>1214</v>
      </c>
      <c r="C122" s="68" t="s">
        <v>29</v>
      </c>
      <c r="D122" s="69">
        <f t="shared" si="46"/>
        <v>0</v>
      </c>
      <c r="E122" s="69">
        <f t="shared" si="47"/>
        <v>0</v>
      </c>
      <c r="F122" s="103"/>
      <c r="G122" s="22" t="s">
        <v>182</v>
      </c>
      <c r="H122" s="70"/>
      <c r="I122" s="119" t="s">
        <v>42</v>
      </c>
      <c r="J122" s="73"/>
      <c r="K122" s="23" t="s">
        <v>359</v>
      </c>
      <c r="L122" s="160"/>
      <c r="M122" s="160"/>
      <c r="N122" s="160"/>
      <c r="O122" s="160"/>
      <c r="P122" s="160"/>
      <c r="Q122" s="160"/>
      <c r="R122" s="160"/>
      <c r="S122" s="160"/>
      <c r="T122" s="160"/>
      <c r="U122" s="142">
        <v>1</v>
      </c>
      <c r="V122" s="107"/>
      <c r="X122" s="97" t="s">
        <v>52</v>
      </c>
      <c r="Y122" s="130" t="s">
        <v>1160</v>
      </c>
      <c r="Z122" s="68" t="s">
        <v>29</v>
      </c>
      <c r="AA122" s="69">
        <f>0.5*(AI122+AJ122+AK122)+AL122+AN122+2*(AO122+AP122)</f>
        <v>4</v>
      </c>
      <c r="AB122" s="69">
        <f t="shared" ref="AB122:AB132" si="54">AI122*0.5+AJ122*0.5+AK122*0.5+AL122+AM122+AN122+2*(AO122+AP122+AQ122)</f>
        <v>4</v>
      </c>
      <c r="AC122" s="99"/>
      <c r="AD122" s="22" t="s">
        <v>54</v>
      </c>
      <c r="AE122" s="99"/>
      <c r="AF122" s="99"/>
      <c r="AG122" s="99"/>
      <c r="AH122" s="131" t="s">
        <v>278</v>
      </c>
      <c r="AI122" s="403"/>
      <c r="AJ122" s="403"/>
      <c r="AK122" s="403"/>
      <c r="AL122" s="403"/>
      <c r="AM122" s="403"/>
      <c r="AN122" s="403"/>
      <c r="AO122" s="84">
        <v>2</v>
      </c>
      <c r="AP122" s="403"/>
      <c r="AQ122" s="403"/>
      <c r="AR122" s="350">
        <v>1</v>
      </c>
      <c r="AS122" s="99"/>
      <c r="AU122" s="239" t="s">
        <v>173</v>
      </c>
      <c r="AV122" s="138" t="s">
        <v>1210</v>
      </c>
      <c r="AW122" s="102" t="s">
        <v>29</v>
      </c>
      <c r="AX122" s="102">
        <f t="shared" si="50"/>
        <v>7.5</v>
      </c>
      <c r="AY122" s="102">
        <f t="shared" si="51"/>
        <v>9.5</v>
      </c>
      <c r="AZ122" s="966"/>
      <c r="BA122" s="22" t="s">
        <v>68</v>
      </c>
      <c r="BB122" s="967"/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CN122" s="363"/>
      <c r="CO122" s="801" t="s">
        <v>940</v>
      </c>
      <c r="CP122" s="388" t="s">
        <v>1212</v>
      </c>
      <c r="CQ122" s="102" t="s">
        <v>29</v>
      </c>
      <c r="CR122" s="69">
        <f t="shared" ref="CR122:CR123" si="55">0.5*(CZ122+DA122+DB122)+DC122+DE122+2*(DF122+DG122)</f>
        <v>1</v>
      </c>
      <c r="CS122" s="69">
        <f t="shared" ref="CS122:CS123" si="56"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319" t="s">
        <v>1213</v>
      </c>
      <c r="CZ122" s="403"/>
      <c r="DA122" s="403"/>
      <c r="DB122" s="403"/>
      <c r="DC122" s="252">
        <v>1</v>
      </c>
      <c r="DD122" s="403"/>
      <c r="DE122" s="403"/>
      <c r="DF122" s="403"/>
      <c r="DG122" s="403"/>
      <c r="DH122" s="86">
        <v>1</v>
      </c>
      <c r="DI122" s="507">
        <v>1</v>
      </c>
      <c r="DJ122" s="546"/>
    </row>
    <row r="123" spans="1:116" s="108" customFormat="1" ht="206.4" customHeight="1" outlineLevel="1" thickTop="1" thickBot="1" x14ac:dyDescent="0.45">
      <c r="A123" s="97" t="s">
        <v>52</v>
      </c>
      <c r="B123" s="117" t="s">
        <v>1219</v>
      </c>
      <c r="C123" s="68" t="s">
        <v>29</v>
      </c>
      <c r="D123" s="69">
        <f t="shared" si="46"/>
        <v>0</v>
      </c>
      <c r="E123" s="69">
        <f t="shared" si="47"/>
        <v>0</v>
      </c>
      <c r="F123" s="103"/>
      <c r="G123" s="22" t="s">
        <v>182</v>
      </c>
      <c r="H123" s="70"/>
      <c r="I123" s="70"/>
      <c r="J123" s="73"/>
      <c r="K123" s="23" t="s">
        <v>528</v>
      </c>
      <c r="L123" s="169"/>
      <c r="M123" s="169"/>
      <c r="N123" s="169"/>
      <c r="O123" s="169"/>
      <c r="P123" s="169"/>
      <c r="Q123" s="169"/>
      <c r="R123" s="169"/>
      <c r="S123" s="169"/>
      <c r="T123" s="169"/>
      <c r="U123" s="142">
        <v>1</v>
      </c>
      <c r="V123" s="107"/>
      <c r="X123" s="415" t="s">
        <v>380</v>
      </c>
      <c r="Y123" s="178" t="s">
        <v>1209</v>
      </c>
      <c r="Z123" s="102" t="s">
        <v>29</v>
      </c>
      <c r="AA123" s="102">
        <f>0.5*(AI123+AJ123+AK123)+AL123+AN123+2*(AO123+AP123)</f>
        <v>0</v>
      </c>
      <c r="AB123" s="102">
        <f t="shared" si="54"/>
        <v>0</v>
      </c>
      <c r="AC123" s="99"/>
      <c r="AD123" s="22" t="s">
        <v>45</v>
      </c>
      <c r="AE123" s="367"/>
      <c r="AF123" s="99"/>
      <c r="AG123" s="99"/>
      <c r="AH123" s="23" t="s">
        <v>166</v>
      </c>
      <c r="AI123" s="159"/>
      <c r="AJ123" s="159"/>
      <c r="AK123" s="159"/>
      <c r="AL123" s="159"/>
      <c r="AM123" s="159"/>
      <c r="AN123" s="159"/>
      <c r="AO123" s="159"/>
      <c r="AP123" s="159"/>
      <c r="AQ123" s="159"/>
      <c r="AR123" s="142">
        <v>1</v>
      </c>
      <c r="AS123" s="431"/>
      <c r="AU123" s="415" t="s">
        <v>380</v>
      </c>
      <c r="AV123" s="387" t="s">
        <v>1215</v>
      </c>
      <c r="AW123" s="102" t="s">
        <v>29</v>
      </c>
      <c r="AX123" s="102">
        <f t="shared" si="50"/>
        <v>1</v>
      </c>
      <c r="AY123" s="102">
        <f t="shared" si="51"/>
        <v>2</v>
      </c>
      <c r="AZ123" s="349"/>
      <c r="BA123" s="22" t="s">
        <v>45</v>
      </c>
      <c r="BB123" s="446"/>
      <c r="BC123" s="243"/>
      <c r="BD123" s="70"/>
      <c r="BE123" s="23" t="s">
        <v>2105</v>
      </c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CO123" s="801" t="s">
        <v>940</v>
      </c>
      <c r="CP123" s="116" t="s">
        <v>1218</v>
      </c>
      <c r="CQ123" s="102" t="s">
        <v>29</v>
      </c>
      <c r="CR123" s="69">
        <f t="shared" si="55"/>
        <v>1</v>
      </c>
      <c r="CS123" s="69">
        <f t="shared" si="56"/>
        <v>1</v>
      </c>
      <c r="CT123" s="23"/>
      <c r="CU123" s="23" t="s">
        <v>45</v>
      </c>
      <c r="CV123" s="23"/>
      <c r="CW123" s="504" t="s">
        <v>42</v>
      </c>
      <c r="CX123" s="23"/>
      <c r="CY123" s="23" t="s">
        <v>892</v>
      </c>
      <c r="CZ123" s="302"/>
      <c r="DA123" s="302"/>
      <c r="DB123" s="302"/>
      <c r="DC123" s="84">
        <v>1</v>
      </c>
      <c r="DD123" s="302"/>
      <c r="DE123" s="302"/>
      <c r="DF123" s="302"/>
      <c r="DG123" s="302"/>
      <c r="DH123" s="302"/>
      <c r="DI123" s="507">
        <v>1</v>
      </c>
      <c r="DJ123" s="546"/>
    </row>
    <row r="124" spans="1:116" s="108" customFormat="1" ht="248.4" customHeight="1" outlineLevel="1" thickTop="1" thickBot="1" x14ac:dyDescent="0.35">
      <c r="A124" s="97" t="s">
        <v>52</v>
      </c>
      <c r="B124" s="179" t="s">
        <v>1230</v>
      </c>
      <c r="C124" s="68" t="s">
        <v>29</v>
      </c>
      <c r="D124" s="69">
        <f t="shared" si="46"/>
        <v>0</v>
      </c>
      <c r="E124" s="69">
        <f t="shared" si="47"/>
        <v>0</v>
      </c>
      <c r="F124" s="103"/>
      <c r="G124" s="22"/>
      <c r="H124" s="70"/>
      <c r="I124" s="119" t="s">
        <v>42</v>
      </c>
      <c r="J124" s="73"/>
      <c r="K124" s="23" t="s">
        <v>767</v>
      </c>
      <c r="L124" s="160"/>
      <c r="M124" s="160"/>
      <c r="N124" s="160"/>
      <c r="O124" s="160"/>
      <c r="P124" s="160"/>
      <c r="Q124" s="160"/>
      <c r="R124" s="160"/>
      <c r="S124" s="160"/>
      <c r="T124" s="160"/>
      <c r="U124" s="142">
        <v>1</v>
      </c>
      <c r="V124" s="241"/>
      <c r="X124" s="270" t="s">
        <v>208</v>
      </c>
      <c r="Y124" s="138" t="s">
        <v>440</v>
      </c>
      <c r="Z124" s="102" t="s">
        <v>29</v>
      </c>
      <c r="AA124" s="102">
        <f>0.5*(AI124+AJ124+AK124)+AL124+AN124+2*(AO124+AP124)</f>
        <v>8</v>
      </c>
      <c r="AB124" s="102">
        <f t="shared" si="54"/>
        <v>10</v>
      </c>
      <c r="AC124" s="244"/>
      <c r="AD124" s="225" t="s">
        <v>441</v>
      </c>
      <c r="AE124" s="245"/>
      <c r="AF124" s="72" t="s">
        <v>42</v>
      </c>
      <c r="AG124" s="82"/>
      <c r="AH124" s="131" t="s">
        <v>442</v>
      </c>
      <c r="AI124" s="314"/>
      <c r="AJ124" s="314"/>
      <c r="AK124" s="314"/>
      <c r="AL124" s="314"/>
      <c r="AM124" s="314"/>
      <c r="AN124" s="971"/>
      <c r="AO124" s="972">
        <v>4</v>
      </c>
      <c r="AP124" s="971"/>
      <c r="AQ124" s="86">
        <v>1</v>
      </c>
      <c r="AR124" s="973">
        <v>1</v>
      </c>
      <c r="AS124" s="974"/>
      <c r="AU124" s="415" t="s">
        <v>380</v>
      </c>
      <c r="AV124" s="387" t="s">
        <v>1221</v>
      </c>
      <c r="AW124" s="102" t="s">
        <v>29</v>
      </c>
      <c r="AX124" s="102">
        <f t="shared" si="50"/>
        <v>0.5</v>
      </c>
      <c r="AY124" s="102">
        <f t="shared" si="51"/>
        <v>0.5</v>
      </c>
      <c r="AZ124" s="349"/>
      <c r="BA124" s="22" t="s">
        <v>45</v>
      </c>
      <c r="BB124" s="446"/>
      <c r="BC124" s="119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CO124" s="801" t="s">
        <v>940</v>
      </c>
      <c r="CP124" s="117" t="s">
        <v>1242</v>
      </c>
      <c r="CQ124" s="102" t="s">
        <v>29</v>
      </c>
      <c r="CR124" s="69">
        <f t="shared" ref="CR124:CR134" si="57">0.5*(CZ124+DA124+DB124)+DC124+DE124+2*(DF124+DG124)</f>
        <v>0.5</v>
      </c>
      <c r="CS124" s="69">
        <f t="shared" ref="CS124:CS134" si="58">CZ124*0.5+DA124*0.5+DB124*0.5+DC124+DD124+DE124+2*(DF124+DG124+DH124)</f>
        <v>0.5</v>
      </c>
      <c r="CT124" s="22"/>
      <c r="CU124" s="22" t="s">
        <v>45</v>
      </c>
      <c r="CV124" s="104"/>
      <c r="CW124" s="523" t="s">
        <v>42</v>
      </c>
      <c r="CX124" s="172"/>
      <c r="CY124" s="172"/>
      <c r="CZ124" s="84">
        <v>1</v>
      </c>
      <c r="DA124" s="155"/>
      <c r="DB124" s="155"/>
      <c r="DC124" s="155"/>
      <c r="DD124" s="155"/>
      <c r="DE124" s="155"/>
      <c r="DF124" s="155"/>
      <c r="DG124" s="155"/>
      <c r="DH124" s="419"/>
      <c r="DI124" s="507">
        <v>1</v>
      </c>
      <c r="DJ124" s="546"/>
    </row>
    <row r="125" spans="1:116" s="108" customFormat="1" ht="252.6" customHeight="1" outlineLevel="1" thickTop="1" thickBot="1" x14ac:dyDescent="0.45">
      <c r="A125" s="97" t="s">
        <v>52</v>
      </c>
      <c r="B125" s="668" t="s">
        <v>1181</v>
      </c>
      <c r="C125" s="68" t="s">
        <v>29</v>
      </c>
      <c r="D125" s="69">
        <f t="shared" si="46"/>
        <v>0</v>
      </c>
      <c r="E125" s="69">
        <f t="shared" si="47"/>
        <v>0</v>
      </c>
      <c r="F125" s="23"/>
      <c r="G125" s="23" t="s">
        <v>182</v>
      </c>
      <c r="H125" s="103"/>
      <c r="I125" s="103"/>
      <c r="J125" s="172"/>
      <c r="K125" s="104" t="s">
        <v>549</v>
      </c>
      <c r="L125" s="159"/>
      <c r="M125" s="159"/>
      <c r="N125" s="159"/>
      <c r="O125" s="159"/>
      <c r="P125" s="159"/>
      <c r="Q125" s="159"/>
      <c r="R125" s="159"/>
      <c r="S125" s="159"/>
      <c r="T125" s="390"/>
      <c r="U125" s="76">
        <v>1</v>
      </c>
      <c r="V125" s="107"/>
      <c r="X125" s="270" t="s">
        <v>208</v>
      </c>
      <c r="Y125" s="178" t="s">
        <v>1220</v>
      </c>
      <c r="Z125" s="102" t="s">
        <v>29</v>
      </c>
      <c r="AA125" s="102">
        <f>0.5*(AI125+AJ125+AK125)+AL125+AN125+2*(AO125+AP125)</f>
        <v>0</v>
      </c>
      <c r="AB125" s="102">
        <f t="shared" si="54"/>
        <v>0</v>
      </c>
      <c r="AC125" s="99"/>
      <c r="AD125" s="22" t="s">
        <v>45</v>
      </c>
      <c r="AE125" s="367"/>
      <c r="AF125" s="99"/>
      <c r="AG125" s="99"/>
      <c r="AH125" s="23" t="s">
        <v>166</v>
      </c>
      <c r="AI125" s="159"/>
      <c r="AJ125" s="159"/>
      <c r="AK125" s="159"/>
      <c r="AL125" s="159"/>
      <c r="AM125" s="159"/>
      <c r="AN125" s="159"/>
      <c r="AO125" s="159"/>
      <c r="AP125" s="159"/>
      <c r="AQ125" s="159"/>
      <c r="AR125" s="142">
        <v>1</v>
      </c>
      <c r="AS125" s="99"/>
      <c r="AU125" s="415" t="s">
        <v>380</v>
      </c>
      <c r="AV125" s="387" t="s">
        <v>1227</v>
      </c>
      <c r="AW125" s="102" t="s">
        <v>29</v>
      </c>
      <c r="AX125" s="102">
        <f t="shared" si="50"/>
        <v>2</v>
      </c>
      <c r="AY125" s="102">
        <f t="shared" si="51"/>
        <v>4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664"/>
      <c r="BI125" s="84">
        <v>2</v>
      </c>
      <c r="BJ125" s="160"/>
      <c r="BK125" s="160"/>
      <c r="BL125" s="160"/>
      <c r="BM125" s="160"/>
      <c r="BN125" s="86">
        <v>1</v>
      </c>
      <c r="BO125" s="350">
        <v>1</v>
      </c>
      <c r="BP125" s="99"/>
      <c r="CO125" s="801" t="s">
        <v>940</v>
      </c>
      <c r="CP125" s="117" t="s">
        <v>1247</v>
      </c>
      <c r="CQ125" s="102" t="s">
        <v>29</v>
      </c>
      <c r="CR125" s="69">
        <f t="shared" si="57"/>
        <v>1</v>
      </c>
      <c r="CS125" s="69">
        <f t="shared" si="58"/>
        <v>2</v>
      </c>
      <c r="CT125" s="200"/>
      <c r="CU125" s="106" t="s">
        <v>45</v>
      </c>
      <c r="CV125" s="23"/>
      <c r="CW125" s="105"/>
      <c r="CX125" s="187"/>
      <c r="CY125" s="23" t="s">
        <v>210</v>
      </c>
      <c r="CZ125" s="155"/>
      <c r="DA125" s="155"/>
      <c r="DB125" s="155"/>
      <c r="DC125" s="85">
        <v>1</v>
      </c>
      <c r="DD125" s="86">
        <v>1</v>
      </c>
      <c r="DE125" s="1432"/>
      <c r="DF125" s="155"/>
      <c r="DG125" s="360"/>
      <c r="DH125" s="155"/>
      <c r="DI125" s="567">
        <v>1</v>
      </c>
      <c r="DJ125" s="546"/>
    </row>
    <row r="126" spans="1:116" s="108" customFormat="1" ht="294.60000000000002" customHeight="1" outlineLevel="1" thickTop="1" thickBot="1" x14ac:dyDescent="0.35">
      <c r="A126" s="97" t="s">
        <v>52</v>
      </c>
      <c r="B126" s="387" t="s">
        <v>862</v>
      </c>
      <c r="C126" s="68" t="s">
        <v>29</v>
      </c>
      <c r="D126" s="69">
        <f t="shared" si="46"/>
        <v>0</v>
      </c>
      <c r="E126" s="69">
        <f t="shared" si="47"/>
        <v>0</v>
      </c>
      <c r="F126" s="82"/>
      <c r="G126" s="22" t="s">
        <v>182</v>
      </c>
      <c r="H126" s="103"/>
      <c r="I126" s="119" t="s">
        <v>42</v>
      </c>
      <c r="J126" s="82"/>
      <c r="K126" s="23" t="s">
        <v>551</v>
      </c>
      <c r="L126" s="155"/>
      <c r="M126" s="155"/>
      <c r="N126" s="155"/>
      <c r="O126" s="155"/>
      <c r="P126" s="155"/>
      <c r="Q126" s="155"/>
      <c r="R126" s="155"/>
      <c r="S126" s="155"/>
      <c r="T126" s="155"/>
      <c r="U126" s="76">
        <v>1</v>
      </c>
      <c r="V126" s="107"/>
      <c r="X126" s="270" t="s">
        <v>208</v>
      </c>
      <c r="Y126" s="179" t="s">
        <v>1226</v>
      </c>
      <c r="Z126" s="102" t="s">
        <v>29</v>
      </c>
      <c r="AA126" s="102">
        <f>0.5*(AI126+AJ126+AK126)+AM126+AN126+2*(AO126+AP126)</f>
        <v>2</v>
      </c>
      <c r="AB126" s="102">
        <f t="shared" si="54"/>
        <v>2</v>
      </c>
      <c r="AC126" s="171"/>
      <c r="AD126" s="22" t="s">
        <v>68</v>
      </c>
      <c r="AE126" s="172"/>
      <c r="AF126" s="104"/>
      <c r="AG126" s="27"/>
      <c r="AH126" s="23" t="s">
        <v>452</v>
      </c>
      <c r="AI126" s="169"/>
      <c r="AJ126" s="128">
        <v>2</v>
      </c>
      <c r="AK126" s="83"/>
      <c r="AL126" s="83"/>
      <c r="AM126" s="86">
        <v>1</v>
      </c>
      <c r="AN126" s="169"/>
      <c r="AO126" s="169"/>
      <c r="AP126" s="169"/>
      <c r="AQ126" s="155"/>
      <c r="AR126" s="346">
        <v>1</v>
      </c>
      <c r="AS126" s="431"/>
      <c r="AU126" s="415" t="s">
        <v>380</v>
      </c>
      <c r="AV126" s="82" t="s">
        <v>1231</v>
      </c>
      <c r="AW126" s="102" t="s">
        <v>29</v>
      </c>
      <c r="AX126" s="69">
        <f t="shared" si="50"/>
        <v>1</v>
      </c>
      <c r="AY126" s="69">
        <f t="shared" si="51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CO126" s="801" t="s">
        <v>940</v>
      </c>
      <c r="CP126" s="117" t="s">
        <v>1249</v>
      </c>
      <c r="CQ126" s="102" t="s">
        <v>29</v>
      </c>
      <c r="CR126" s="69">
        <f t="shared" si="57"/>
        <v>2</v>
      </c>
      <c r="CS126" s="69">
        <f t="shared" si="58"/>
        <v>2</v>
      </c>
      <c r="CT126" s="73"/>
      <c r="CU126" s="22" t="s">
        <v>45</v>
      </c>
      <c r="CV126" s="104"/>
      <c r="CW126" s="523" t="s">
        <v>42</v>
      </c>
      <c r="CX126" s="979" t="s">
        <v>952</v>
      </c>
      <c r="CY126" s="172"/>
      <c r="CZ126" s="155"/>
      <c r="DA126" s="155"/>
      <c r="DB126" s="155"/>
      <c r="DC126" s="84">
        <v>1</v>
      </c>
      <c r="DD126" s="155"/>
      <c r="DE126" s="84">
        <v>1</v>
      </c>
      <c r="DF126" s="155"/>
      <c r="DG126" s="155"/>
      <c r="DH126" s="461"/>
      <c r="DI126" s="507">
        <v>1</v>
      </c>
      <c r="DJ126" s="546"/>
    </row>
    <row r="127" spans="1:116" s="108" customFormat="1" ht="288.60000000000002" customHeight="1" outlineLevel="1" thickTop="1" thickBot="1" x14ac:dyDescent="0.35">
      <c r="A127" s="97" t="s">
        <v>52</v>
      </c>
      <c r="B127" s="117" t="s">
        <v>1150</v>
      </c>
      <c r="C127" s="68" t="s">
        <v>29</v>
      </c>
      <c r="D127" s="69">
        <f t="shared" si="46"/>
        <v>0</v>
      </c>
      <c r="E127" s="69">
        <f t="shared" si="47"/>
        <v>0</v>
      </c>
      <c r="F127" s="103"/>
      <c r="G127" s="22" t="s">
        <v>68</v>
      </c>
      <c r="H127" s="70"/>
      <c r="I127" s="70"/>
      <c r="J127" s="73"/>
      <c r="K127" s="23" t="s">
        <v>528</v>
      </c>
      <c r="L127" s="160"/>
      <c r="M127" s="160"/>
      <c r="N127" s="160"/>
      <c r="O127" s="160"/>
      <c r="P127" s="160"/>
      <c r="Q127" s="160"/>
      <c r="R127" s="160"/>
      <c r="S127" s="160"/>
      <c r="T127" s="160"/>
      <c r="U127" s="76">
        <v>1</v>
      </c>
      <c r="V127" s="107"/>
      <c r="X127" s="269" t="s">
        <v>206</v>
      </c>
      <c r="Y127" s="328" t="s">
        <v>207</v>
      </c>
      <c r="Z127" s="68" t="s">
        <v>36</v>
      </c>
      <c r="AA127" s="69">
        <f t="shared" ref="AA127:AA132" si="59">0.5*(AI127+AJ127+AK127)+AL127+AN127+2*(AO127+AP127)</f>
        <v>3</v>
      </c>
      <c r="AB127" s="69">
        <f t="shared" si="54"/>
        <v>3</v>
      </c>
      <c r="AC127" s="213"/>
      <c r="AD127" s="212" t="s">
        <v>68</v>
      </c>
      <c r="AE127" s="212"/>
      <c r="AF127" s="568"/>
      <c r="AG127" s="205"/>
      <c r="AH127" s="205" t="s">
        <v>57</v>
      </c>
      <c r="AI127" s="385"/>
      <c r="AJ127" s="385"/>
      <c r="AK127" s="385"/>
      <c r="AL127" s="385"/>
      <c r="AM127" s="155"/>
      <c r="AN127" s="240">
        <v>3</v>
      </c>
      <c r="AO127" s="385"/>
      <c r="AP127" s="385"/>
      <c r="AQ127" s="385"/>
      <c r="AR127" s="346">
        <v>1</v>
      </c>
      <c r="AS127" s="431"/>
      <c r="AU127" s="415" t="s">
        <v>380</v>
      </c>
      <c r="AV127" s="278" t="s">
        <v>395</v>
      </c>
      <c r="AW127" s="102" t="s">
        <v>29</v>
      </c>
      <c r="AX127" s="69">
        <f t="shared" si="50"/>
        <v>1</v>
      </c>
      <c r="AY127" s="69">
        <f t="shared" si="51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CO127" s="801" t="s">
        <v>940</v>
      </c>
      <c r="CP127" s="404" t="s">
        <v>2111</v>
      </c>
      <c r="CQ127" s="102" t="s">
        <v>29</v>
      </c>
      <c r="CR127" s="69">
        <f t="shared" si="57"/>
        <v>2</v>
      </c>
      <c r="CS127" s="69">
        <f t="shared" si="58"/>
        <v>2</v>
      </c>
      <c r="CT127" s="104"/>
      <c r="CU127" s="104" t="s">
        <v>45</v>
      </c>
      <c r="CV127" s="104"/>
      <c r="CW127" s="523" t="s">
        <v>42</v>
      </c>
      <c r="CX127" s="979" t="s">
        <v>952</v>
      </c>
      <c r="CY127" s="104"/>
      <c r="CZ127" s="155"/>
      <c r="DA127" s="155"/>
      <c r="DB127" s="155"/>
      <c r="DC127" s="155"/>
      <c r="DD127" s="155"/>
      <c r="DE127" s="155"/>
      <c r="DF127" s="155"/>
      <c r="DG127" s="85">
        <v>1</v>
      </c>
      <c r="DH127" s="155"/>
      <c r="DI127" s="507">
        <v>1</v>
      </c>
      <c r="DJ127" s="546"/>
    </row>
    <row r="128" spans="1:116" s="108" customFormat="1" ht="235.95" customHeight="1" outlineLevel="1" thickTop="1" thickBot="1" x14ac:dyDescent="0.35">
      <c r="A128" s="97" t="s">
        <v>52</v>
      </c>
      <c r="B128" s="117" t="s">
        <v>1189</v>
      </c>
      <c r="C128" s="68" t="s">
        <v>29</v>
      </c>
      <c r="D128" s="69">
        <f t="shared" si="46"/>
        <v>0</v>
      </c>
      <c r="E128" s="69">
        <f t="shared" si="47"/>
        <v>0</v>
      </c>
      <c r="F128" s="1900" t="s">
        <v>2492</v>
      </c>
      <c r="G128" s="1901"/>
      <c r="H128" s="1901"/>
      <c r="I128" s="1901"/>
      <c r="J128" s="1901"/>
      <c r="K128" s="1902"/>
      <c r="L128" s="155"/>
      <c r="M128" s="155"/>
      <c r="N128" s="155"/>
      <c r="O128" s="155"/>
      <c r="P128" s="155"/>
      <c r="Q128" s="155"/>
      <c r="R128" s="155"/>
      <c r="S128" s="155"/>
      <c r="T128" s="155"/>
      <c r="U128" s="76">
        <v>1</v>
      </c>
      <c r="V128" s="107"/>
      <c r="X128" s="74"/>
      <c r="Y128" s="116" t="s">
        <v>232</v>
      </c>
      <c r="Z128" s="102" t="s">
        <v>36</v>
      </c>
      <c r="AA128" s="69">
        <f t="shared" si="59"/>
        <v>1</v>
      </c>
      <c r="AB128" s="69">
        <f t="shared" si="54"/>
        <v>1</v>
      </c>
      <c r="AC128" s="116"/>
      <c r="AD128" s="22" t="s">
        <v>233</v>
      </c>
      <c r="AE128" s="173" t="s">
        <v>234</v>
      </c>
      <c r="AF128" s="286"/>
      <c r="AG128" s="287"/>
      <c r="AH128" s="140" t="s">
        <v>3</v>
      </c>
      <c r="AI128" s="84">
        <v>2</v>
      </c>
      <c r="AJ128" s="155"/>
      <c r="AK128" s="155"/>
      <c r="AL128" s="155"/>
      <c r="AM128" s="155"/>
      <c r="AN128" s="155"/>
      <c r="AO128" s="155"/>
      <c r="AP128" s="155"/>
      <c r="AQ128" s="155"/>
      <c r="AR128" s="142">
        <v>1</v>
      </c>
      <c r="AS128" s="225"/>
      <c r="AU128" s="320" t="s">
        <v>267</v>
      </c>
      <c r="AV128" s="337" t="s">
        <v>1240</v>
      </c>
      <c r="AW128" s="68" t="s">
        <v>36</v>
      </c>
      <c r="AX128" s="69">
        <f t="shared" si="50"/>
        <v>1</v>
      </c>
      <c r="AY128" s="69">
        <f t="shared" si="51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CO128" s="801" t="s">
        <v>940</v>
      </c>
      <c r="CP128" s="116" t="s">
        <v>1256</v>
      </c>
      <c r="CQ128" s="102" t="s">
        <v>29</v>
      </c>
      <c r="CR128" s="69">
        <f t="shared" si="57"/>
        <v>1</v>
      </c>
      <c r="CS128" s="69">
        <f t="shared" si="58"/>
        <v>3</v>
      </c>
      <c r="CT128" s="103"/>
      <c r="CU128" s="22" t="s">
        <v>45</v>
      </c>
      <c r="CV128" s="23"/>
      <c r="CW128" s="523" t="s">
        <v>42</v>
      </c>
      <c r="CX128" s="180"/>
      <c r="CY128" s="760"/>
      <c r="CZ128" s="155"/>
      <c r="DA128" s="155"/>
      <c r="DB128" s="155"/>
      <c r="DC128" s="84">
        <v>1</v>
      </c>
      <c r="DD128" s="155"/>
      <c r="DE128" s="155"/>
      <c r="DF128" s="155"/>
      <c r="DG128" s="155"/>
      <c r="DH128" s="86">
        <v>1</v>
      </c>
      <c r="DI128" s="507">
        <v>1</v>
      </c>
      <c r="DJ128" s="546"/>
    </row>
    <row r="129" spans="1:114" s="108" customFormat="1" ht="226.2" customHeight="1" outlineLevel="1" thickTop="1" thickBot="1" x14ac:dyDescent="0.35">
      <c r="A129" s="97" t="s">
        <v>52</v>
      </c>
      <c r="B129" s="117" t="s">
        <v>1195</v>
      </c>
      <c r="C129" s="68" t="s">
        <v>29</v>
      </c>
      <c r="D129" s="69">
        <f t="shared" si="46"/>
        <v>0</v>
      </c>
      <c r="E129" s="69">
        <f t="shared" si="47"/>
        <v>0</v>
      </c>
      <c r="F129" s="82"/>
      <c r="G129" s="22" t="s">
        <v>68</v>
      </c>
      <c r="H129" s="118"/>
      <c r="I129" s="72" t="s">
        <v>42</v>
      </c>
      <c r="J129" s="104"/>
      <c r="K129" s="104" t="s">
        <v>91</v>
      </c>
      <c r="L129" s="155"/>
      <c r="M129" s="155"/>
      <c r="N129" s="155"/>
      <c r="O129" s="155"/>
      <c r="P129" s="155"/>
      <c r="Q129" s="155"/>
      <c r="R129" s="155"/>
      <c r="S129" s="155"/>
      <c r="T129" s="155"/>
      <c r="U129" s="76">
        <v>1</v>
      </c>
      <c r="V129" s="241"/>
      <c r="X129" s="137" t="s">
        <v>86</v>
      </c>
      <c r="Y129" s="138" t="s">
        <v>87</v>
      </c>
      <c r="Z129" s="102" t="s">
        <v>36</v>
      </c>
      <c r="AA129" s="69">
        <f t="shared" si="59"/>
        <v>1</v>
      </c>
      <c r="AB129" s="69">
        <f t="shared" si="54"/>
        <v>1</v>
      </c>
      <c r="AC129" s="546"/>
      <c r="AD129" s="22" t="s">
        <v>88</v>
      </c>
      <c r="AE129" s="139" t="s">
        <v>89</v>
      </c>
      <c r="AF129" s="131"/>
      <c r="AG129" s="131"/>
      <c r="AH129" s="140" t="s">
        <v>3</v>
      </c>
      <c r="AI129" s="141">
        <v>2</v>
      </c>
      <c r="AJ129" s="131"/>
      <c r="AK129" s="131"/>
      <c r="AL129" s="131"/>
      <c r="AM129" s="131"/>
      <c r="AN129" s="131"/>
      <c r="AO129" s="131"/>
      <c r="AP129" s="131"/>
      <c r="AQ129" s="131"/>
      <c r="AR129" s="142">
        <v>1</v>
      </c>
      <c r="AS129" s="68"/>
      <c r="AU129" s="320" t="s">
        <v>267</v>
      </c>
      <c r="AV129" s="116" t="s">
        <v>277</v>
      </c>
      <c r="AW129" s="68" t="s">
        <v>36</v>
      </c>
      <c r="AX129" s="69">
        <f t="shared" si="50"/>
        <v>3</v>
      </c>
      <c r="AY129" s="69">
        <f t="shared" si="51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CO129" s="521" t="s">
        <v>504</v>
      </c>
      <c r="CP129" s="1009" t="s">
        <v>529</v>
      </c>
      <c r="CQ129" s="102" t="s">
        <v>29</v>
      </c>
      <c r="CR129" s="69">
        <f t="shared" si="57"/>
        <v>2</v>
      </c>
      <c r="CS129" s="69">
        <f t="shared" si="58"/>
        <v>6</v>
      </c>
      <c r="CT129" s="103"/>
      <c r="CU129" s="22" t="s">
        <v>68</v>
      </c>
      <c r="CV129" s="1200" t="s">
        <v>2493</v>
      </c>
      <c r="CW129" s="512"/>
      <c r="CX129" s="73"/>
      <c r="CY129" s="23" t="s">
        <v>530</v>
      </c>
      <c r="CZ129" s="155"/>
      <c r="DA129" s="155"/>
      <c r="DB129" s="155"/>
      <c r="DC129" s="84">
        <v>2</v>
      </c>
      <c r="DD129" s="419"/>
      <c r="DE129" s="155"/>
      <c r="DF129" s="155"/>
      <c r="DG129" s="155"/>
      <c r="DH129" s="86">
        <v>2</v>
      </c>
      <c r="DI129" s="507">
        <v>1</v>
      </c>
      <c r="DJ129" s="546"/>
    </row>
    <row r="130" spans="1:114" s="108" customFormat="1" ht="237.6" customHeight="1" outlineLevel="1" thickTop="1" thickBot="1" x14ac:dyDescent="0.45">
      <c r="A130" s="97" t="s">
        <v>52</v>
      </c>
      <c r="B130" s="116" t="s">
        <v>531</v>
      </c>
      <c r="C130" s="68" t="s">
        <v>29</v>
      </c>
      <c r="D130" s="69">
        <f t="shared" si="46"/>
        <v>0</v>
      </c>
      <c r="E130" s="69">
        <f t="shared" si="47"/>
        <v>0</v>
      </c>
      <c r="F130" s="103"/>
      <c r="G130" s="22" t="s">
        <v>68</v>
      </c>
      <c r="H130" s="82"/>
      <c r="I130" s="72" t="s">
        <v>42</v>
      </c>
      <c r="J130" s="73"/>
      <c r="K130" s="23" t="s">
        <v>1200</v>
      </c>
      <c r="L130" s="160"/>
      <c r="M130" s="160"/>
      <c r="N130" s="160"/>
      <c r="O130" s="160"/>
      <c r="P130" s="160"/>
      <c r="Q130" s="160"/>
      <c r="R130" s="160"/>
      <c r="S130" s="160"/>
      <c r="T130" s="160"/>
      <c r="U130" s="76">
        <v>1</v>
      </c>
      <c r="V130" s="190"/>
      <c r="X130" s="137" t="s">
        <v>86</v>
      </c>
      <c r="Y130" s="130" t="s">
        <v>101</v>
      </c>
      <c r="Z130" s="102" t="s">
        <v>36</v>
      </c>
      <c r="AA130" s="69">
        <f t="shared" si="59"/>
        <v>2</v>
      </c>
      <c r="AB130" s="69">
        <f t="shared" si="54"/>
        <v>2</v>
      </c>
      <c r="AC130" s="546"/>
      <c r="AD130" s="22" t="s">
        <v>88</v>
      </c>
      <c r="AE130" s="139" t="s">
        <v>89</v>
      </c>
      <c r="AF130" s="131"/>
      <c r="AG130" s="131"/>
      <c r="AH130" s="140" t="s">
        <v>3</v>
      </c>
      <c r="AI130" s="141">
        <v>4</v>
      </c>
      <c r="AJ130" s="131"/>
      <c r="AK130" s="131"/>
      <c r="AL130" s="131"/>
      <c r="AM130" s="131"/>
      <c r="AN130" s="131"/>
      <c r="AO130" s="131"/>
      <c r="AP130" s="131"/>
      <c r="AQ130" s="131"/>
      <c r="AR130" s="142">
        <v>1</v>
      </c>
      <c r="AS130" s="68"/>
      <c r="AU130" s="320" t="s">
        <v>267</v>
      </c>
      <c r="AV130" s="116" t="s">
        <v>268</v>
      </c>
      <c r="AW130" s="68" t="s">
        <v>36</v>
      </c>
      <c r="AX130" s="69">
        <f t="shared" si="50"/>
        <v>3</v>
      </c>
      <c r="AY130" s="69">
        <f t="shared" si="51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CO130" s="521" t="s">
        <v>504</v>
      </c>
      <c r="CP130" s="80" t="s">
        <v>533</v>
      </c>
      <c r="CQ130" s="102" t="s">
        <v>29</v>
      </c>
      <c r="CR130" s="69">
        <f t="shared" si="57"/>
        <v>3</v>
      </c>
      <c r="CS130" s="69">
        <f t="shared" si="58"/>
        <v>3</v>
      </c>
      <c r="CT130" s="103"/>
      <c r="CU130" s="22" t="s">
        <v>68</v>
      </c>
      <c r="CV130" s="103"/>
      <c r="CW130" s="504" t="s">
        <v>42</v>
      </c>
      <c r="CX130" s="82"/>
      <c r="CY130" s="23" t="s">
        <v>534</v>
      </c>
      <c r="CZ130" s="155"/>
      <c r="DA130" s="155"/>
      <c r="DB130" s="155"/>
      <c r="DC130" s="1012"/>
      <c r="DD130" s="155"/>
      <c r="DE130" s="565">
        <v>1</v>
      </c>
      <c r="DF130" s="155"/>
      <c r="DG130" s="84">
        <v>1</v>
      </c>
      <c r="DH130" s="155"/>
      <c r="DI130" s="513">
        <v>1</v>
      </c>
      <c r="DJ130" s="546"/>
    </row>
    <row r="131" spans="1:114" s="108" customFormat="1" ht="245.4" customHeight="1" outlineLevel="1" thickTop="1" thickBot="1" x14ac:dyDescent="0.35">
      <c r="A131" s="97" t="s">
        <v>52</v>
      </c>
      <c r="B131" s="117" t="s">
        <v>1133</v>
      </c>
      <c r="C131" s="68" t="s">
        <v>29</v>
      </c>
      <c r="D131" s="69">
        <f t="shared" si="46"/>
        <v>0</v>
      </c>
      <c r="E131" s="69">
        <f t="shared" si="47"/>
        <v>0</v>
      </c>
      <c r="F131" s="82"/>
      <c r="G131" s="22" t="s">
        <v>63</v>
      </c>
      <c r="H131" s="22"/>
      <c r="I131" s="119" t="s">
        <v>42</v>
      </c>
      <c r="J131" s="82"/>
      <c r="K131" s="23" t="s">
        <v>1134</v>
      </c>
      <c r="L131" s="169"/>
      <c r="M131" s="169"/>
      <c r="N131" s="169"/>
      <c r="O131" s="169"/>
      <c r="P131" s="169"/>
      <c r="Q131" s="169"/>
      <c r="R131" s="169"/>
      <c r="S131" s="169"/>
      <c r="T131" s="169"/>
      <c r="U131" s="76">
        <v>1</v>
      </c>
      <c r="V131" s="107"/>
      <c r="X131" s="284" t="s">
        <v>222</v>
      </c>
      <c r="Y131" s="117" t="s">
        <v>1165</v>
      </c>
      <c r="Z131" s="68" t="s">
        <v>93</v>
      </c>
      <c r="AA131" s="69">
        <f t="shared" si="59"/>
        <v>4</v>
      </c>
      <c r="AB131" s="69">
        <f t="shared" si="54"/>
        <v>4</v>
      </c>
      <c r="AC131" s="22"/>
      <c r="AD131" s="104" t="s">
        <v>45</v>
      </c>
      <c r="AE131" s="145"/>
      <c r="AF131" s="957"/>
      <c r="AG131" s="145"/>
      <c r="AH131" s="172" t="s">
        <v>1166</v>
      </c>
      <c r="AI131" s="958"/>
      <c r="AJ131" s="958"/>
      <c r="AK131" s="958"/>
      <c r="AL131" s="958"/>
      <c r="AM131" s="958"/>
      <c r="AN131" s="155"/>
      <c r="AO131" s="240">
        <v>2</v>
      </c>
      <c r="AP131" s="155"/>
      <c r="AQ131" s="155"/>
      <c r="AR131" s="142">
        <v>1</v>
      </c>
      <c r="AS131" s="241"/>
      <c r="AU131" s="320" t="s">
        <v>267</v>
      </c>
      <c r="AV131" s="117" t="s">
        <v>1251</v>
      </c>
      <c r="AW131" s="68" t="s">
        <v>36</v>
      </c>
      <c r="AX131" s="69">
        <f t="shared" si="50"/>
        <v>1</v>
      </c>
      <c r="AY131" s="69">
        <f t="shared" si="51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521" t="s">
        <v>504</v>
      </c>
      <c r="CP131" s="80" t="s">
        <v>537</v>
      </c>
      <c r="CQ131" s="102" t="s">
        <v>29</v>
      </c>
      <c r="CR131" s="69">
        <f t="shared" si="57"/>
        <v>1</v>
      </c>
      <c r="CS131" s="69">
        <f t="shared" si="58"/>
        <v>5</v>
      </c>
      <c r="CT131" s="103"/>
      <c r="CU131" s="22" t="s">
        <v>68</v>
      </c>
      <c r="CV131" s="26"/>
      <c r="CW131" s="504" t="s">
        <v>42</v>
      </c>
      <c r="CX131" s="527"/>
      <c r="CY131" s="23" t="s">
        <v>538</v>
      </c>
      <c r="CZ131" s="155"/>
      <c r="DA131" s="155"/>
      <c r="DB131" s="155"/>
      <c r="DC131" s="84">
        <v>1</v>
      </c>
      <c r="DD131" s="461"/>
      <c r="DE131" s="155"/>
      <c r="DF131" s="155"/>
      <c r="DG131" s="302"/>
      <c r="DH131" s="86">
        <v>2</v>
      </c>
      <c r="DI131" s="507">
        <v>1</v>
      </c>
      <c r="DJ131" s="546"/>
    </row>
    <row r="132" spans="1:114" s="108" customFormat="1" ht="159.6" outlineLevel="1" thickTop="1" thickBot="1" x14ac:dyDescent="0.35">
      <c r="A132" s="97" t="s">
        <v>52</v>
      </c>
      <c r="B132" s="387" t="s">
        <v>466</v>
      </c>
      <c r="C132" s="68" t="s">
        <v>29</v>
      </c>
      <c r="D132" s="69">
        <f t="shared" si="46"/>
        <v>0</v>
      </c>
      <c r="E132" s="69">
        <f t="shared" si="47"/>
        <v>0</v>
      </c>
      <c r="F132" s="82"/>
      <c r="G132" s="22" t="s">
        <v>63</v>
      </c>
      <c r="H132" s="105"/>
      <c r="I132" s="127"/>
      <c r="J132" s="187"/>
      <c r="K132" s="140" t="s">
        <v>467</v>
      </c>
      <c r="L132" s="302"/>
      <c r="M132" s="302"/>
      <c r="N132" s="302"/>
      <c r="O132" s="302"/>
      <c r="P132" s="302"/>
      <c r="Q132" s="302"/>
      <c r="R132" s="302"/>
      <c r="S132" s="302"/>
      <c r="T132" s="302"/>
      <c r="U132" s="76">
        <v>1</v>
      </c>
      <c r="V132" s="77"/>
      <c r="X132" s="284" t="s">
        <v>222</v>
      </c>
      <c r="Y132" s="387" t="s">
        <v>1169</v>
      </c>
      <c r="Z132" s="68" t="s">
        <v>93</v>
      </c>
      <c r="AA132" s="69">
        <f t="shared" si="59"/>
        <v>1</v>
      </c>
      <c r="AB132" s="69">
        <f t="shared" si="54"/>
        <v>2</v>
      </c>
      <c r="AC132" s="200"/>
      <c r="AD132" s="960"/>
      <c r="AE132" s="960"/>
      <c r="AF132" s="960"/>
      <c r="AG132" s="960"/>
      <c r="AH132" s="23" t="s">
        <v>636</v>
      </c>
      <c r="AI132" s="314"/>
      <c r="AJ132" s="314"/>
      <c r="AK132" s="314"/>
      <c r="AL132" s="240">
        <v>1</v>
      </c>
      <c r="AM132" s="86">
        <v>1</v>
      </c>
      <c r="AN132" s="314"/>
      <c r="AO132" s="314"/>
      <c r="AP132" s="314"/>
      <c r="AQ132" s="368"/>
      <c r="AR132" s="142">
        <v>1</v>
      </c>
      <c r="AS132" s="241"/>
      <c r="AU132" s="320" t="s">
        <v>267</v>
      </c>
      <c r="AV132" s="117" t="s">
        <v>1254</v>
      </c>
      <c r="AW132" s="68" t="s">
        <v>36</v>
      </c>
      <c r="AX132" s="69">
        <f t="shared" si="50"/>
        <v>2</v>
      </c>
      <c r="AY132" s="69">
        <f t="shared" si="51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521" t="s">
        <v>504</v>
      </c>
      <c r="CP132" s="193" t="s">
        <v>2125</v>
      </c>
      <c r="CQ132" s="102" t="s">
        <v>29</v>
      </c>
      <c r="CR132" s="69">
        <f t="shared" si="57"/>
        <v>0.5</v>
      </c>
      <c r="CS132" s="69">
        <f t="shared" si="58"/>
        <v>1.5</v>
      </c>
      <c r="CT132" s="528"/>
      <c r="CU132" s="197" t="s">
        <v>68</v>
      </c>
      <c r="CV132" s="145"/>
      <c r="CW132" s="529" t="s">
        <v>42</v>
      </c>
      <c r="CX132" s="530"/>
      <c r="CY132" s="238" t="s">
        <v>542</v>
      </c>
      <c r="CZ132" s="419"/>
      <c r="DA132" s="564">
        <v>1</v>
      </c>
      <c r="DB132" s="419"/>
      <c r="DC132" s="419"/>
      <c r="DD132" s="86">
        <v>1</v>
      </c>
      <c r="DE132" s="419"/>
      <c r="DF132" s="419"/>
      <c r="DG132" s="419"/>
      <c r="DH132" s="419"/>
      <c r="DI132" s="513">
        <v>1</v>
      </c>
      <c r="DJ132" s="546"/>
    </row>
    <row r="133" spans="1:114" s="108" customFormat="1" ht="179.4" customHeight="1" outlineLevel="1" thickTop="1" x14ac:dyDescent="0.3">
      <c r="A133" s="97" t="s">
        <v>52</v>
      </c>
      <c r="B133" s="117" t="s">
        <v>1138</v>
      </c>
      <c r="C133" s="68" t="s">
        <v>29</v>
      </c>
      <c r="D133" s="69">
        <f t="shared" si="46"/>
        <v>0</v>
      </c>
      <c r="E133" s="69">
        <f t="shared" si="47"/>
        <v>0</v>
      </c>
      <c r="F133" s="82"/>
      <c r="G133" s="22" t="s">
        <v>45</v>
      </c>
      <c r="H133" s="118"/>
      <c r="I133" s="118"/>
      <c r="J133" s="110" t="s">
        <v>13</v>
      </c>
      <c r="K133" s="172" t="s">
        <v>1139</v>
      </c>
      <c r="L133" s="155"/>
      <c r="M133" s="155"/>
      <c r="N133" s="155"/>
      <c r="O133" s="155"/>
      <c r="P133" s="155"/>
      <c r="Q133" s="155"/>
      <c r="R133" s="155"/>
      <c r="S133" s="155"/>
      <c r="T133" s="155"/>
      <c r="U133" s="76">
        <v>1</v>
      </c>
      <c r="V133" s="107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 s="521" t="s">
        <v>504</v>
      </c>
      <c r="CP133" s="80" t="s">
        <v>544</v>
      </c>
      <c r="CQ133" s="102" t="s">
        <v>29</v>
      </c>
      <c r="CR133" s="69">
        <f t="shared" si="57"/>
        <v>2</v>
      </c>
      <c r="CS133" s="69">
        <f t="shared" si="58"/>
        <v>2</v>
      </c>
      <c r="CT133" s="116"/>
      <c r="CU133" s="197" t="s">
        <v>68</v>
      </c>
      <c r="CV133" s="531"/>
      <c r="CW133" s="504" t="s">
        <v>42</v>
      </c>
      <c r="CX133" s="27"/>
      <c r="CY133" s="173" t="s">
        <v>545</v>
      </c>
      <c r="CZ133" s="302"/>
      <c r="DA133" s="302"/>
      <c r="DB133" s="302"/>
      <c r="DC133" s="302"/>
      <c r="DD133" s="302"/>
      <c r="DE133" s="302"/>
      <c r="DF133" s="240">
        <v>1</v>
      </c>
      <c r="DG133" s="302"/>
      <c r="DH133" s="302"/>
      <c r="DI133" s="513">
        <v>1</v>
      </c>
      <c r="DJ133" s="546"/>
    </row>
    <row r="134" spans="1:114" s="108" customFormat="1" ht="174.6" outlineLevel="1" thickBot="1" x14ac:dyDescent="0.35">
      <c r="A134" s="97" t="s">
        <v>52</v>
      </c>
      <c r="B134" s="391" t="s">
        <v>1142</v>
      </c>
      <c r="C134" s="68" t="s">
        <v>29</v>
      </c>
      <c r="D134" s="69">
        <f t="shared" si="46"/>
        <v>0</v>
      </c>
      <c r="E134" s="69">
        <f t="shared" si="47"/>
        <v>0</v>
      </c>
      <c r="F134" s="268"/>
      <c r="G134" s="393" t="s">
        <v>63</v>
      </c>
      <c r="H134" s="393"/>
      <c r="I134" s="119" t="s">
        <v>42</v>
      </c>
      <c r="J134" s="268"/>
      <c r="K134" s="268" t="s">
        <v>536</v>
      </c>
      <c r="L134" s="660"/>
      <c r="M134" s="660"/>
      <c r="N134" s="660"/>
      <c r="O134" s="660"/>
      <c r="P134" s="660"/>
      <c r="Q134" s="660"/>
      <c r="R134" s="660"/>
      <c r="S134" s="660"/>
      <c r="T134" s="660"/>
      <c r="U134" s="76">
        <v>1</v>
      </c>
      <c r="V134" s="77"/>
      <c r="CO134" s="521" t="s">
        <v>504</v>
      </c>
      <c r="CP134" s="80" t="s">
        <v>547</v>
      </c>
      <c r="CQ134" s="102" t="s">
        <v>29</v>
      </c>
      <c r="CR134" s="69">
        <f t="shared" si="57"/>
        <v>0</v>
      </c>
      <c r="CS134" s="69">
        <f t="shared" si="58"/>
        <v>2</v>
      </c>
      <c r="CT134" s="103"/>
      <c r="CU134" s="22" t="s">
        <v>68</v>
      </c>
      <c r="CV134" s="23"/>
      <c r="CW134" s="533" t="s">
        <v>42</v>
      </c>
      <c r="CX134" s="82"/>
      <c r="CY134" s="534" t="s">
        <v>538</v>
      </c>
      <c r="CZ134" s="155"/>
      <c r="DA134" s="155"/>
      <c r="DB134" s="155"/>
      <c r="DC134" s="155"/>
      <c r="DD134" s="155"/>
      <c r="DE134" s="155"/>
      <c r="DF134" s="155"/>
      <c r="DG134" s="302"/>
      <c r="DH134" s="240">
        <v>1</v>
      </c>
      <c r="DI134" s="513">
        <v>1</v>
      </c>
      <c r="DJ134" s="546"/>
    </row>
    <row r="135" spans="1:114" s="108" customFormat="1" ht="171" customHeight="1" outlineLevel="1" x14ac:dyDescent="0.4">
      <c r="A135" s="97" t="s">
        <v>52</v>
      </c>
      <c r="B135" s="117" t="s">
        <v>1147</v>
      </c>
      <c r="C135" s="68" t="s">
        <v>29</v>
      </c>
      <c r="D135" s="69">
        <f t="shared" si="46"/>
        <v>0</v>
      </c>
      <c r="E135" s="69">
        <f t="shared" si="47"/>
        <v>0</v>
      </c>
      <c r="F135" s="23"/>
      <c r="G135" s="23" t="s">
        <v>45</v>
      </c>
      <c r="H135" s="103"/>
      <c r="I135" s="103"/>
      <c r="J135" s="110" t="s">
        <v>13</v>
      </c>
      <c r="K135" s="172" t="s">
        <v>57</v>
      </c>
      <c r="L135" s="159"/>
      <c r="M135" s="159"/>
      <c r="N135" s="159"/>
      <c r="O135" s="159"/>
      <c r="P135" s="159"/>
      <c r="Q135" s="159"/>
      <c r="R135" s="159"/>
      <c r="S135" s="159"/>
      <c r="T135" s="159"/>
      <c r="U135" s="76">
        <v>1</v>
      </c>
      <c r="V135" s="107"/>
    </row>
    <row r="136" spans="1:114" s="108" customFormat="1" ht="185.4" customHeight="1" outlineLevel="1" x14ac:dyDescent="0.25">
      <c r="A136" s="97" t="s">
        <v>52</v>
      </c>
      <c r="B136" s="387" t="s">
        <v>1233</v>
      </c>
      <c r="C136" s="68" t="s">
        <v>29</v>
      </c>
      <c r="D136" s="69">
        <f t="shared" si="46"/>
        <v>0</v>
      </c>
      <c r="E136" s="69">
        <f t="shared" si="47"/>
        <v>0</v>
      </c>
      <c r="F136" s="73"/>
      <c r="G136" s="22" t="s">
        <v>63</v>
      </c>
      <c r="H136" s="104"/>
      <c r="I136" s="118"/>
      <c r="J136" s="172"/>
      <c r="K136" s="104" t="s">
        <v>278</v>
      </c>
      <c r="L136" s="155"/>
      <c r="M136" s="155"/>
      <c r="N136" s="155"/>
      <c r="O136" s="155"/>
      <c r="P136" s="155"/>
      <c r="Q136" s="155"/>
      <c r="R136" s="155"/>
      <c r="S136" s="155"/>
      <c r="T136" s="155"/>
      <c r="U136" s="142">
        <v>1</v>
      </c>
      <c r="V136" s="107"/>
    </row>
    <row r="137" spans="1:114" s="108" customFormat="1" ht="13.8" outlineLevel="1" x14ac:dyDescent="0.25"/>
    <row r="138" spans="1:114" s="108" customFormat="1" ht="13.8" outlineLevel="1" x14ac:dyDescent="0.25"/>
    <row r="139" spans="1:114" s="108" customFormat="1" ht="13.8" outlineLevel="1" x14ac:dyDescent="0.25"/>
    <row r="140" spans="1:114" s="108" customFormat="1" ht="17.399999999999999" outlineLevel="1" x14ac:dyDescent="0.3">
      <c r="BS140" s="642"/>
    </row>
    <row r="141" spans="1:114" s="108" customFormat="1" ht="17.399999999999999" outlineLevel="1" x14ac:dyDescent="0.3">
      <c r="BS141" s="642"/>
    </row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.8" outlineLevel="1" x14ac:dyDescent="0.25"/>
    <row r="146" spans="1:114" s="108" customFormat="1" ht="13.8" outlineLevel="1" x14ac:dyDescent="0.25"/>
    <row r="147" spans="1:114" s="108" customFormat="1" ht="13.8" outlineLevel="1" x14ac:dyDescent="0.25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</row>
    <row r="148" spans="1:114" s="108" customFormat="1" ht="13.8" outlineLevel="1" x14ac:dyDescent="0.25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ht="17.399999999999999" x14ac:dyDescent="0.25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955"/>
      <c r="DA149" s="955"/>
      <c r="DB149" s="955"/>
      <c r="DC149" s="955"/>
      <c r="DD149" s="955"/>
      <c r="DE149" s="955"/>
      <c r="DF149" s="955"/>
      <c r="DG149" s="955"/>
      <c r="DH149" s="955"/>
      <c r="DI149" s="955"/>
      <c r="DJ149" s="955"/>
    </row>
    <row r="150" spans="1:114" s="108" customFormat="1" ht="33" x14ac:dyDescent="0.25">
      <c r="A150" s="38" t="s">
        <v>2316</v>
      </c>
      <c r="B150" s="39"/>
      <c r="C150" s="40" t="s">
        <v>29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SUMIFS(L104:L116,C104:C116,C150)</f>
        <v>0</v>
      </c>
      <c r="M150" s="44">
        <f>SUMIFS(M104:M116,C104:C116,C150)</f>
        <v>0</v>
      </c>
      <c r="N150" s="44">
        <f>SUMIFS(N104:N116,C104:C116,C150)</f>
        <v>0</v>
      </c>
      <c r="O150" s="44">
        <f>SUMIFS(O104:O116,C104:C116,C150)</f>
        <v>0</v>
      </c>
      <c r="P150" s="44">
        <f>SUMIFS(P104:P116,C104:C116,C150)</f>
        <v>0</v>
      </c>
      <c r="Q150" s="44">
        <f>SUMIFS(Q104:Q116,C104:C116,C150)</f>
        <v>0</v>
      </c>
      <c r="R150" s="44">
        <f>SUMIFS(R104:R116,C104:C116,C150)</f>
        <v>0</v>
      </c>
      <c r="S150" s="44">
        <f>SUMIFS(S104:S116,C104:C116,C150)</f>
        <v>0</v>
      </c>
      <c r="T150" s="44">
        <f>SUMIFS(T104:T116,C104:C116,C150)</f>
        <v>0</v>
      </c>
      <c r="U150" s="45"/>
      <c r="V150" s="46">
        <f>SUM(U151:U162)</f>
        <v>6.5</v>
      </c>
      <c r="X150" s="55" t="s">
        <v>495</v>
      </c>
      <c r="Y150" s="39"/>
      <c r="Z150" s="40" t="s">
        <v>29</v>
      </c>
      <c r="AA150" s="41">
        <f t="shared" ref="AA150:AA162" si="60">0.5*(AI150+AJ150+AK150)+AL150+AN150+2*(AO150+AP150)</f>
        <v>0</v>
      </c>
      <c r="AB150" s="42">
        <f t="shared" ref="AB150:AB162" si="61"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SUM(AR152:AR162)</f>
        <v>12</v>
      </c>
      <c r="AT150" s="363"/>
      <c r="AU150" s="55" t="s">
        <v>495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SUM(BO152:BO158)</f>
        <v>6</v>
      </c>
      <c r="BQ150" s="955"/>
      <c r="BR150" s="55" t="s">
        <v>143</v>
      </c>
      <c r="BS150" s="56" t="s">
        <v>1257</v>
      </c>
      <c r="BT150" s="40" t="s">
        <v>29</v>
      </c>
      <c r="BU150" s="41">
        <f t="shared" ref="BU150:BU158" si="62">0.5*(CC150+CD150+CE150)+CF150+CH150+2*(CI150+CJ150)</f>
        <v>0</v>
      </c>
      <c r="BV150" s="42">
        <f t="shared" ref="BV150:BV158" si="63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SUM(CL152:CL162)</f>
        <v>11</v>
      </c>
      <c r="CN150" s="59"/>
      <c r="CO150" s="38" t="s">
        <v>495</v>
      </c>
      <c r="CP150" s="39"/>
      <c r="CQ150" s="40" t="s">
        <v>29</v>
      </c>
      <c r="CR150" s="41">
        <f t="shared" ref="CR150:CR156" si="64">0.5*(CZ150+DA150+DB150)+DC150+DE150+2*(DF150+DG150)</f>
        <v>0</v>
      </c>
      <c r="CS150" s="42">
        <f t="shared" ref="CS150:CS156" si="65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44"/>
      <c r="DA150" s="44"/>
      <c r="DB150" s="44"/>
      <c r="DC150" s="44"/>
      <c r="DD150" s="44"/>
      <c r="DE150" s="44"/>
      <c r="DF150" s="44"/>
      <c r="DG150" s="44"/>
      <c r="DH150" s="44"/>
      <c r="DI150" s="45"/>
      <c r="DJ150" s="46">
        <f>SUM(DI153:DI162)</f>
        <v>8</v>
      </c>
    </row>
    <row r="151" spans="1:114" s="108" customFormat="1" ht="33.6" thickBot="1" x14ac:dyDescent="0.3">
      <c r="A151" s="38" t="s">
        <v>345</v>
      </c>
      <c r="B151" s="451"/>
      <c r="C151" s="40" t="s">
        <v>36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SUMIFS(L104:L116,C104:C116,C151)</f>
        <v>0</v>
      </c>
      <c r="M151" s="44">
        <f>SUMIFS(M104:M116,C104:C116,C151)</f>
        <v>0</v>
      </c>
      <c r="N151" s="44">
        <f>SUMIFS(N104:N116,C104:C116,C151)</f>
        <v>0</v>
      </c>
      <c r="O151" s="44">
        <f>SUMIFS(O104:O116,C104:C116,C151)</f>
        <v>0</v>
      </c>
      <c r="P151" s="44">
        <f>SUMIFS(P104:P116,C104:C116,C151)</f>
        <v>0</v>
      </c>
      <c r="Q151" s="44">
        <f>SUMIFS(Q104:Q116,C104:C116,C151)</f>
        <v>0</v>
      </c>
      <c r="R151" s="44">
        <f>SUMIFS(R104:R116,C104:C116,C151)</f>
        <v>0</v>
      </c>
      <c r="S151" s="44">
        <f>SUMIFS(S104:S116,C104:C116,C151)</f>
        <v>0</v>
      </c>
      <c r="T151" s="44">
        <f>SUMIFS(T104:T116,C104:C116,C151)</f>
        <v>0</v>
      </c>
      <c r="U151" s="45"/>
      <c r="V151" s="46"/>
      <c r="X151" s="55" t="s">
        <v>497</v>
      </c>
      <c r="Y151" s="63"/>
      <c r="Z151" s="578" t="s">
        <v>36</v>
      </c>
      <c r="AA151" s="579">
        <f t="shared" si="60"/>
        <v>0</v>
      </c>
      <c r="AB151" s="580">
        <f t="shared" si="61"/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345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152</v>
      </c>
      <c r="BS151" s="56"/>
      <c r="BT151" s="40" t="s">
        <v>36</v>
      </c>
      <c r="BU151" s="41">
        <f t="shared" si="62"/>
        <v>0</v>
      </c>
      <c r="BV151" s="42">
        <f t="shared" si="63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38" t="s">
        <v>497</v>
      </c>
      <c r="CP151" s="39"/>
      <c r="CQ151" s="40" t="s">
        <v>36</v>
      </c>
      <c r="CR151" s="41">
        <f t="shared" si="64"/>
        <v>0</v>
      </c>
      <c r="CS151" s="42">
        <f t="shared" si="65"/>
        <v>0</v>
      </c>
      <c r="CT151" s="39"/>
      <c r="CU151" s="39"/>
      <c r="CV151" s="39"/>
      <c r="CW151" s="39"/>
      <c r="CX151" s="39"/>
      <c r="CY151" s="39"/>
      <c r="CZ151" s="44"/>
      <c r="DA151" s="44"/>
      <c r="DB151" s="44"/>
      <c r="DC151" s="44"/>
      <c r="DD151" s="60"/>
      <c r="DE151" s="44"/>
      <c r="DF151" s="44"/>
      <c r="DG151" s="44"/>
      <c r="DH151" s="44"/>
      <c r="DI151" s="45"/>
      <c r="DJ151" s="46"/>
    </row>
    <row r="152" spans="1:114" s="108" customFormat="1" ht="207" customHeight="1" outlineLevel="1" thickTop="1" thickBot="1" x14ac:dyDescent="0.45">
      <c r="A152" s="801" t="s">
        <v>940</v>
      </c>
      <c r="B152" s="177" t="s">
        <v>941</v>
      </c>
      <c r="C152" s="102" t="s">
        <v>29</v>
      </c>
      <c r="D152" s="69">
        <v>0</v>
      </c>
      <c r="E152" s="69">
        <v>0</v>
      </c>
      <c r="F152" s="74"/>
      <c r="G152" s="802" t="s">
        <v>63</v>
      </c>
      <c r="H152" s="74"/>
      <c r="I152" s="74"/>
      <c r="J152" s="74"/>
      <c r="K152" s="802" t="s">
        <v>519</v>
      </c>
      <c r="L152" s="226"/>
      <c r="M152" s="226"/>
      <c r="N152" s="226"/>
      <c r="O152" s="226"/>
      <c r="P152" s="226"/>
      <c r="Q152" s="226"/>
      <c r="R152" s="808"/>
      <c r="S152" s="86">
        <v>2</v>
      </c>
      <c r="T152" s="1407"/>
      <c r="U152" s="408">
        <v>1</v>
      </c>
      <c r="V152" s="546"/>
      <c r="X152" s="320" t="s">
        <v>267</v>
      </c>
      <c r="Y152" s="117" t="s">
        <v>1118</v>
      </c>
      <c r="Z152" s="68" t="s">
        <v>29</v>
      </c>
      <c r="AA152" s="69">
        <f t="shared" si="60"/>
        <v>0</v>
      </c>
      <c r="AB152" s="69">
        <f t="shared" si="61"/>
        <v>0</v>
      </c>
      <c r="AC152" s="171"/>
      <c r="AD152" s="22" t="s">
        <v>68</v>
      </c>
      <c r="AE152" s="919"/>
      <c r="AF152" s="74"/>
      <c r="AG152" s="173"/>
      <c r="AH152" s="173" t="s">
        <v>57</v>
      </c>
      <c r="AI152" s="155"/>
      <c r="AJ152" s="155"/>
      <c r="AK152" s="155"/>
      <c r="AL152" s="155"/>
      <c r="AM152" s="155"/>
      <c r="AN152" s="155"/>
      <c r="AO152" s="155"/>
      <c r="AP152" s="155"/>
      <c r="AQ152" s="155"/>
      <c r="AR152" s="941">
        <v>1</v>
      </c>
      <c r="AS152" s="107"/>
      <c r="AU152" s="654" t="s">
        <v>651</v>
      </c>
      <c r="AV152" s="138" t="s">
        <v>1259</v>
      </c>
      <c r="AW152" s="102" t="s">
        <v>29</v>
      </c>
      <c r="AX152" s="69">
        <f t="shared" ref="AX152" si="66">0.5*(BF152+BG152+BH152)+BI152+BK152+2*(BL152+BM152)</f>
        <v>0</v>
      </c>
      <c r="AY152" s="69">
        <f t="shared" ref="AY152" si="67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62"/>
        <v>6</v>
      </c>
      <c r="BV152" s="69">
        <f t="shared" si="63"/>
        <v>6</v>
      </c>
      <c r="BW152" s="244"/>
      <c r="BX152" s="225" t="s">
        <v>68</v>
      </c>
      <c r="BY152" s="422" t="s">
        <v>1260</v>
      </c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21" t="s">
        <v>517</v>
      </c>
      <c r="CP152" s="193" t="s">
        <v>1261</v>
      </c>
      <c r="CQ152" s="102" t="s">
        <v>29</v>
      </c>
      <c r="CR152" s="69">
        <f t="shared" si="64"/>
        <v>0</v>
      </c>
      <c r="CS152" s="69">
        <f t="shared" si="65"/>
        <v>1</v>
      </c>
      <c r="CT152" s="632"/>
      <c r="CU152" s="238" t="s">
        <v>45</v>
      </c>
      <c r="CV152" s="632"/>
      <c r="CW152" s="523" t="s">
        <v>42</v>
      </c>
      <c r="CX152" s="195"/>
      <c r="CY152" s="238" t="s">
        <v>1262</v>
      </c>
      <c r="CZ152" s="959"/>
      <c r="DA152" s="959"/>
      <c r="DB152" s="1011"/>
      <c r="DC152" s="461"/>
      <c r="DD152" s="86">
        <v>1</v>
      </c>
      <c r="DE152" s="1011"/>
      <c r="DF152" s="1011"/>
      <c r="DG152" s="959"/>
      <c r="DH152" s="959"/>
      <c r="DI152" s="507">
        <v>1</v>
      </c>
      <c r="DJ152" s="546"/>
    </row>
    <row r="153" spans="1:114" s="108" customFormat="1" ht="192" customHeight="1" outlineLevel="1" thickTop="1" thickBot="1" x14ac:dyDescent="0.45">
      <c r="A153" s="801" t="s">
        <v>954</v>
      </c>
      <c r="B153" s="80" t="s">
        <v>565</v>
      </c>
      <c r="C153" s="102" t="s">
        <v>29</v>
      </c>
      <c r="D153" s="69">
        <f>0.5*(L153+M153+N153)+O153+Q153+2*(R153+S153)</f>
        <v>0.5</v>
      </c>
      <c r="E153" s="69">
        <f>L153*0.5+M153*0.5+N153*0.5+O153+P153+Q153+2*(R153+S153+T153)</f>
        <v>0.5</v>
      </c>
      <c r="F153" s="103"/>
      <c r="G153" s="22" t="s">
        <v>63</v>
      </c>
      <c r="H153" s="541"/>
      <c r="I153" s="523" t="s">
        <v>42</v>
      </c>
      <c r="J153" s="73"/>
      <c r="K153" s="140" t="s">
        <v>3</v>
      </c>
      <c r="L153" s="84">
        <v>1</v>
      </c>
      <c r="M153" s="1408"/>
      <c r="N153" s="1408"/>
      <c r="O153" s="230"/>
      <c r="P153" s="230"/>
      <c r="Q153" s="1409"/>
      <c r="R153" s="230"/>
      <c r="S153" s="230"/>
      <c r="T153" s="230"/>
      <c r="U153" s="1406">
        <v>1</v>
      </c>
      <c r="V153" s="546"/>
      <c r="X153" s="320" t="s">
        <v>267</v>
      </c>
      <c r="Y153" s="117" t="s">
        <v>1123</v>
      </c>
      <c r="Z153" s="68" t="s">
        <v>29</v>
      </c>
      <c r="AA153" s="69">
        <f t="shared" si="60"/>
        <v>0</v>
      </c>
      <c r="AB153" s="69">
        <f t="shared" si="61"/>
        <v>0</v>
      </c>
      <c r="AC153" s="158"/>
      <c r="AD153" s="22" t="s">
        <v>45</v>
      </c>
      <c r="AE153" s="74"/>
      <c r="AF153" s="74"/>
      <c r="AG153" s="23"/>
      <c r="AH153" s="23" t="s">
        <v>57</v>
      </c>
      <c r="AI153" s="155"/>
      <c r="AJ153" s="155"/>
      <c r="AK153" s="155"/>
      <c r="AL153" s="155"/>
      <c r="AM153" s="155"/>
      <c r="AN153" s="155"/>
      <c r="AO153" s="155"/>
      <c r="AP153" s="155"/>
      <c r="AQ153" s="155"/>
      <c r="AR153" s="142">
        <v>1</v>
      </c>
      <c r="AS153" s="241"/>
      <c r="AU153" s="654" t="s">
        <v>651</v>
      </c>
      <c r="AV153" s="130" t="s">
        <v>1263</v>
      </c>
      <c r="AW153" s="102" t="s">
        <v>29</v>
      </c>
      <c r="AX153" s="102">
        <f>0.5*(BF153+BG153+BH153)+BI153+BK153+2*(BL153+BM153)</f>
        <v>0</v>
      </c>
      <c r="AY153" s="102">
        <f>BF153*0.5+BG153*0.5+BH153*0.5+BI153+BJ153+BK153+2*(BL153+BM153+BN153)</f>
        <v>0</v>
      </c>
      <c r="AZ153" s="99"/>
      <c r="BA153" s="22" t="s">
        <v>45</v>
      </c>
      <c r="BB153" s="99"/>
      <c r="BC153" s="99"/>
      <c r="BD153" s="99"/>
      <c r="BE153" s="99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79" t="s">
        <v>1264</v>
      </c>
      <c r="BT153" s="102" t="s">
        <v>29</v>
      </c>
      <c r="BU153" s="69">
        <f t="shared" si="62"/>
        <v>1</v>
      </c>
      <c r="BV153" s="69">
        <f t="shared" si="63"/>
        <v>1</v>
      </c>
      <c r="BW153" s="244"/>
      <c r="BX153" s="225" t="s">
        <v>68</v>
      </c>
      <c r="BY153" s="1412"/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21" t="s">
        <v>504</v>
      </c>
      <c r="CP153" s="98" t="s">
        <v>505</v>
      </c>
      <c r="CQ153" s="102" t="s">
        <v>29</v>
      </c>
      <c r="CR153" s="69">
        <f t="shared" si="64"/>
        <v>0</v>
      </c>
      <c r="CS153" s="69">
        <f t="shared" si="65"/>
        <v>0</v>
      </c>
      <c r="CT153" s="74"/>
      <c r="CU153" s="238" t="s">
        <v>68</v>
      </c>
      <c r="CV153" s="74"/>
      <c r="CW153" s="74"/>
      <c r="CX153" s="74"/>
      <c r="CY153" s="245" t="s">
        <v>193</v>
      </c>
      <c r="CZ153" s="159"/>
      <c r="DA153" s="159"/>
      <c r="DB153" s="159"/>
      <c r="DC153" s="159"/>
      <c r="DD153" s="159"/>
      <c r="DE153" s="159"/>
      <c r="DF153" s="159"/>
      <c r="DG153" s="159"/>
      <c r="DH153" s="159"/>
      <c r="DI153" s="513">
        <v>1</v>
      </c>
      <c r="DJ153" s="546"/>
    </row>
    <row r="154" spans="1:114" s="108" customFormat="1" ht="268.2" customHeight="1" outlineLevel="1" thickTop="1" thickBot="1" x14ac:dyDescent="0.45">
      <c r="A154" s="801" t="s">
        <v>954</v>
      </c>
      <c r="B154" s="80" t="s">
        <v>1265</v>
      </c>
      <c r="C154" s="102" t="s">
        <v>29</v>
      </c>
      <c r="D154" s="69">
        <v>2</v>
      </c>
      <c r="E154" s="69">
        <v>2</v>
      </c>
      <c r="F154" s="103"/>
      <c r="G154" s="22" t="s">
        <v>68</v>
      </c>
      <c r="H154" s="106"/>
      <c r="I154" s="523" t="s">
        <v>42</v>
      </c>
      <c r="J154" s="73"/>
      <c r="K154" s="23" t="s">
        <v>567</v>
      </c>
      <c r="L154" s="229"/>
      <c r="M154" s="226"/>
      <c r="N154" s="230"/>
      <c r="O154" s="226"/>
      <c r="P154" s="226"/>
      <c r="Q154" s="240">
        <v>2</v>
      </c>
      <c r="R154" s="229"/>
      <c r="S154" s="86">
        <v>2</v>
      </c>
      <c r="T154" s="1409"/>
      <c r="U154" s="1301">
        <v>0.5</v>
      </c>
      <c r="V154" s="546"/>
      <c r="X154" s="320" t="s">
        <v>267</v>
      </c>
      <c r="Y154" s="117" t="s">
        <v>1136</v>
      </c>
      <c r="Z154" s="68" t="s">
        <v>29</v>
      </c>
      <c r="AA154" s="69">
        <f t="shared" si="60"/>
        <v>0</v>
      </c>
      <c r="AB154" s="69">
        <f t="shared" si="61"/>
        <v>0</v>
      </c>
      <c r="AC154" s="171"/>
      <c r="AD154" s="124" t="s">
        <v>77</v>
      </c>
      <c r="AE154" s="939" t="s">
        <v>50</v>
      </c>
      <c r="AF154" s="944"/>
      <c r="AG154" s="173"/>
      <c r="AH154" s="118" t="s">
        <v>91</v>
      </c>
      <c r="AI154" s="155"/>
      <c r="AJ154" s="155"/>
      <c r="AK154" s="155"/>
      <c r="AL154" s="155"/>
      <c r="AM154" s="155"/>
      <c r="AN154" s="155"/>
      <c r="AO154" s="155"/>
      <c r="AP154" s="155"/>
      <c r="AQ154" s="155"/>
      <c r="AR154" s="941">
        <v>2</v>
      </c>
      <c r="AS154" s="241"/>
      <c r="AU154" s="654" t="s">
        <v>651</v>
      </c>
      <c r="AV154" s="130" t="s">
        <v>1267</v>
      </c>
      <c r="AW154" s="68" t="s">
        <v>29</v>
      </c>
      <c r="AX154" s="69">
        <f>0.5*(BF154+BG154+BH154)+BI154+BK154+2*(BL154+BM154)</f>
        <v>0</v>
      </c>
      <c r="AY154" s="69">
        <f>BF154*0.5+BG154*0.5+BH154*0.5+BI154+BJ154+BK154+2*(BL154+BM154+BN154)</f>
        <v>0</v>
      </c>
      <c r="AZ154" s="99"/>
      <c r="BA154" s="124" t="s">
        <v>77</v>
      </c>
      <c r="BB154" s="939" t="s">
        <v>50</v>
      </c>
      <c r="BC154" s="99"/>
      <c r="BD154" s="99"/>
      <c r="BE154" s="99"/>
      <c r="BF154" s="226"/>
      <c r="BG154" s="226"/>
      <c r="BH154" s="226"/>
      <c r="BI154" s="226"/>
      <c r="BJ154" s="226"/>
      <c r="BK154" s="226"/>
      <c r="BL154" s="226"/>
      <c r="BM154" s="226"/>
      <c r="BN154" s="226"/>
      <c r="BO154" s="142">
        <v>1</v>
      </c>
      <c r="BP154" s="99"/>
      <c r="BR154" s="421" t="s">
        <v>411</v>
      </c>
      <c r="BS154" s="179" t="s">
        <v>1268</v>
      </c>
      <c r="BT154" s="102" t="s">
        <v>29</v>
      </c>
      <c r="BU154" s="69">
        <f t="shared" si="62"/>
        <v>1</v>
      </c>
      <c r="BV154" s="69">
        <f t="shared" si="63"/>
        <v>2</v>
      </c>
      <c r="BW154" s="244"/>
      <c r="BX154" s="225" t="s">
        <v>45</v>
      </c>
      <c r="BY154" s="246"/>
      <c r="BZ154" s="246"/>
      <c r="CA154" s="222"/>
      <c r="CB154" s="131" t="s">
        <v>2120</v>
      </c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21" t="s">
        <v>504</v>
      </c>
      <c r="CP154" s="80" t="s">
        <v>512</v>
      </c>
      <c r="CQ154" s="102" t="s">
        <v>29</v>
      </c>
      <c r="CR154" s="69">
        <f t="shared" si="64"/>
        <v>0</v>
      </c>
      <c r="CS154" s="69">
        <f t="shared" si="65"/>
        <v>0</v>
      </c>
      <c r="CT154" s="103"/>
      <c r="CU154" s="22" t="s">
        <v>68</v>
      </c>
      <c r="CV154" s="23"/>
      <c r="CW154" s="523" t="s">
        <v>42</v>
      </c>
      <c r="CX154" s="82"/>
      <c r="CY154" s="23" t="s">
        <v>177</v>
      </c>
      <c r="CZ154" s="155"/>
      <c r="DA154" s="155"/>
      <c r="DB154" s="155"/>
      <c r="DC154" s="155"/>
      <c r="DD154" s="155"/>
      <c r="DE154" s="155"/>
      <c r="DF154" s="155"/>
      <c r="DG154" s="302"/>
      <c r="DH154" s="419"/>
      <c r="DI154" s="513">
        <v>1</v>
      </c>
      <c r="DJ154" s="546"/>
    </row>
    <row r="155" spans="1:114" s="108" customFormat="1" ht="273" customHeight="1" outlineLevel="1" thickTop="1" x14ac:dyDescent="0.4">
      <c r="A155" s="801" t="s">
        <v>954</v>
      </c>
      <c r="B155" s="177" t="s">
        <v>966</v>
      </c>
      <c r="C155" s="102" t="s">
        <v>29</v>
      </c>
      <c r="D155" s="69">
        <f>0.5*(L155+M155+N155)+O155+Q155+2*(R155+S155)</f>
        <v>0.5</v>
      </c>
      <c r="E155" s="69">
        <f>L155*0.5+M155*0.5+N155*0.5+O155+P155+Q155+2*(R155+S155+T155)</f>
        <v>0.5</v>
      </c>
      <c r="F155" s="103"/>
      <c r="G155" s="22" t="s">
        <v>63</v>
      </c>
      <c r="H155" s="546"/>
      <c r="I155" s="541"/>
      <c r="J155" s="541"/>
      <c r="K155" s="140" t="s">
        <v>3</v>
      </c>
      <c r="L155" s="85">
        <v>1</v>
      </c>
      <c r="M155" s="230"/>
      <c r="N155" s="230"/>
      <c r="O155" s="230"/>
      <c r="P155" s="230"/>
      <c r="Q155" s="226"/>
      <c r="R155" s="230"/>
      <c r="S155" s="230"/>
      <c r="T155" s="230"/>
      <c r="U155" s="507">
        <v>1</v>
      </c>
      <c r="V155" s="546"/>
      <c r="X155" s="1410" t="s">
        <v>267</v>
      </c>
      <c r="Y155" s="337" t="s">
        <v>1281</v>
      </c>
      <c r="Z155" s="68" t="s">
        <v>29</v>
      </c>
      <c r="AA155" s="69">
        <f t="shared" si="60"/>
        <v>0</v>
      </c>
      <c r="AB155" s="69">
        <f t="shared" si="61"/>
        <v>0</v>
      </c>
      <c r="AC155" s="338"/>
      <c r="AD155" s="339" t="s">
        <v>45</v>
      </c>
      <c r="AE155" s="983"/>
      <c r="AF155" s="338"/>
      <c r="AG155" s="338"/>
      <c r="AH155" s="341" t="s">
        <v>57</v>
      </c>
      <c r="AI155" s="821"/>
      <c r="AJ155" s="160"/>
      <c r="AK155" s="821"/>
      <c r="AL155" s="821"/>
      <c r="AM155" s="302"/>
      <c r="AN155" s="821"/>
      <c r="AO155" s="821"/>
      <c r="AP155" s="821"/>
      <c r="AQ155" s="821"/>
      <c r="AR155" s="346">
        <v>1</v>
      </c>
      <c r="AS155" s="22"/>
      <c r="AU155" s="415" t="s">
        <v>380</v>
      </c>
      <c r="AV155" s="984" t="s">
        <v>1284</v>
      </c>
      <c r="AW155" s="102" t="s">
        <v>29</v>
      </c>
      <c r="AX155" s="69">
        <f>0.5*(BF155+BG155+BH155)+BI155+BK155+2*(BL155+BM155)</f>
        <v>0</v>
      </c>
      <c r="AY155" s="69">
        <f>BF155*0.5+BG155*0.5+BH155*0.5+BI155+BJ155+BK155+2*(BL155+BM155+BN155)</f>
        <v>0</v>
      </c>
      <c r="AZ155" s="131"/>
      <c r="BA155" s="22" t="s">
        <v>45</v>
      </c>
      <c r="BB155" s="367"/>
      <c r="BC155" s="131"/>
      <c r="BD155" s="131"/>
      <c r="BE155" s="968" t="s">
        <v>57</v>
      </c>
      <c r="BF155" s="314"/>
      <c r="BG155" s="314"/>
      <c r="BH155" s="314"/>
      <c r="BI155" s="314"/>
      <c r="BJ155" s="314"/>
      <c r="BK155" s="314"/>
      <c r="BL155" s="314"/>
      <c r="BM155" s="314"/>
      <c r="BN155" s="368"/>
      <c r="BO155" s="346">
        <v>1</v>
      </c>
      <c r="BP155" s="131"/>
      <c r="BR155" s="421" t="s">
        <v>411</v>
      </c>
      <c r="BS155" s="138" t="s">
        <v>2121</v>
      </c>
      <c r="BT155" s="102" t="s">
        <v>29</v>
      </c>
      <c r="BU155" s="69">
        <f t="shared" si="62"/>
        <v>1</v>
      </c>
      <c r="BV155" s="69">
        <f t="shared" si="63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21" t="s">
        <v>504</v>
      </c>
      <c r="CP155" s="422" t="s">
        <v>520</v>
      </c>
      <c r="CQ155" s="102" t="s">
        <v>29</v>
      </c>
      <c r="CR155" s="69">
        <f t="shared" si="64"/>
        <v>0</v>
      </c>
      <c r="CS155" s="69">
        <f t="shared" si="65"/>
        <v>0</v>
      </c>
      <c r="CT155" s="103"/>
      <c r="CU155" s="22" t="s">
        <v>68</v>
      </c>
      <c r="CV155" s="524"/>
      <c r="CW155" s="546"/>
      <c r="CX155" s="82"/>
      <c r="CY155" s="23" t="s">
        <v>521</v>
      </c>
      <c r="CZ155" s="302"/>
      <c r="DA155" s="302"/>
      <c r="DB155" s="302"/>
      <c r="DC155" s="302"/>
      <c r="DD155" s="302"/>
      <c r="DE155" s="302"/>
      <c r="DF155" s="302"/>
      <c r="DG155" s="302"/>
      <c r="DH155" s="302"/>
      <c r="DI155" s="513">
        <v>1</v>
      </c>
      <c r="DJ155" s="546"/>
    </row>
    <row r="156" spans="1:114" s="108" customFormat="1" ht="255.6" customHeight="1" outlineLevel="1" thickBot="1" x14ac:dyDescent="0.35">
      <c r="A156" s="364" t="s">
        <v>318</v>
      </c>
      <c r="B156" s="116" t="s">
        <v>1250</v>
      </c>
      <c r="C156" s="102" t="s">
        <v>29</v>
      </c>
      <c r="D156" s="69">
        <f>0.5*(L156+M156+N156)+O156+Q156+2*(R156+S156)</f>
        <v>0</v>
      </c>
      <c r="E156" s="69">
        <f>L156*0.5+M156*0.5+N156*0.5+O156+P156+Q156+2*(R156+S156+T156)</f>
        <v>0</v>
      </c>
      <c r="F156" s="104"/>
      <c r="G156" s="104" t="s">
        <v>68</v>
      </c>
      <c r="H156" s="104"/>
      <c r="I156" s="72" t="s">
        <v>42</v>
      </c>
      <c r="J156" s="172"/>
      <c r="K156" s="172" t="s">
        <v>480</v>
      </c>
      <c r="L156" s="155"/>
      <c r="M156" s="155"/>
      <c r="N156" s="155"/>
      <c r="O156" s="155"/>
      <c r="P156" s="155"/>
      <c r="Q156" s="155"/>
      <c r="R156" s="155"/>
      <c r="S156" s="155"/>
      <c r="T156" s="155"/>
      <c r="U156" s="142">
        <v>1</v>
      </c>
      <c r="V156" s="484"/>
      <c r="X156" s="320" t="s">
        <v>267</v>
      </c>
      <c r="Y156" s="117" t="s">
        <v>1282</v>
      </c>
      <c r="Z156" s="68" t="s">
        <v>29</v>
      </c>
      <c r="AA156" s="69">
        <f t="shared" si="60"/>
        <v>0</v>
      </c>
      <c r="AB156" s="69">
        <f t="shared" si="61"/>
        <v>0</v>
      </c>
      <c r="AC156" s="103"/>
      <c r="AD156" s="22" t="s">
        <v>45</v>
      </c>
      <c r="AE156" s="118"/>
      <c r="AF156" s="74"/>
      <c r="AG156" s="173"/>
      <c r="AH156" s="173" t="s">
        <v>57</v>
      </c>
      <c r="AI156" s="155"/>
      <c r="AJ156" s="155"/>
      <c r="AK156" s="155"/>
      <c r="AL156" s="155"/>
      <c r="AM156" s="155"/>
      <c r="AN156" s="155"/>
      <c r="AO156" s="155"/>
      <c r="AP156" s="155"/>
      <c r="AQ156" s="155"/>
      <c r="AR156" s="142">
        <v>1</v>
      </c>
      <c r="AS156" s="241"/>
      <c r="AT156" s="62"/>
      <c r="AU156" s="415" t="s">
        <v>380</v>
      </c>
      <c r="AV156" s="767" t="s">
        <v>1285</v>
      </c>
      <c r="AW156" s="102" t="s">
        <v>29</v>
      </c>
      <c r="AX156" s="102">
        <f>0.5*(BF156+BG156+BH156)+BI156+BK156+2*(BL156+BM156)</f>
        <v>0</v>
      </c>
      <c r="AY156" s="102">
        <f>BF156*0.5+BG156*0.5+BH156*0.5+BI156+BJ156+BK156+2*(BL156+BM156+BN156)</f>
        <v>0</v>
      </c>
      <c r="AZ156" s="349"/>
      <c r="BA156" s="22" t="s">
        <v>45</v>
      </c>
      <c r="BB156" s="446"/>
      <c r="BC156" s="74"/>
      <c r="BD156" s="70"/>
      <c r="BE156" s="23" t="s">
        <v>276</v>
      </c>
      <c r="BF156" s="160"/>
      <c r="BG156" s="160"/>
      <c r="BH156" s="160"/>
      <c r="BI156" s="160"/>
      <c r="BJ156" s="160"/>
      <c r="BK156" s="160"/>
      <c r="BL156" s="160"/>
      <c r="BM156" s="160"/>
      <c r="BN156" s="160"/>
      <c r="BO156" s="350">
        <v>1</v>
      </c>
      <c r="BP156" s="99"/>
      <c r="BR156" s="421" t="s">
        <v>411</v>
      </c>
      <c r="BS156" s="179" t="s">
        <v>1272</v>
      </c>
      <c r="BT156" s="102" t="s">
        <v>29</v>
      </c>
      <c r="BU156" s="69">
        <f t="shared" si="62"/>
        <v>2</v>
      </c>
      <c r="BV156" s="69">
        <f t="shared" si="63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21" t="s">
        <v>504</v>
      </c>
      <c r="CP156" s="80" t="s">
        <v>525</v>
      </c>
      <c r="CQ156" s="102" t="s">
        <v>29</v>
      </c>
      <c r="CR156" s="69">
        <f t="shared" si="64"/>
        <v>0</v>
      </c>
      <c r="CS156" s="69">
        <f t="shared" si="65"/>
        <v>0</v>
      </c>
      <c r="CT156" s="103"/>
      <c r="CU156" s="22" t="s">
        <v>68</v>
      </c>
      <c r="CV156" s="103"/>
      <c r="CW156" s="523" t="s">
        <v>42</v>
      </c>
      <c r="CX156" s="82"/>
      <c r="CY156" s="23" t="s">
        <v>526</v>
      </c>
      <c r="CZ156" s="302"/>
      <c r="DA156" s="302"/>
      <c r="DB156" s="302"/>
      <c r="DC156" s="302"/>
      <c r="DD156" s="302"/>
      <c r="DE156" s="302"/>
      <c r="DF156" s="302"/>
      <c r="DG156" s="302"/>
      <c r="DH156" s="302"/>
      <c r="DI156" s="507">
        <v>1</v>
      </c>
      <c r="DJ156" s="546"/>
    </row>
    <row r="157" spans="1:114" s="108" customFormat="1" ht="189" customHeight="1" outlineLevel="1" thickTop="1" thickBot="1" x14ac:dyDescent="0.35">
      <c r="A157" s="364" t="s">
        <v>318</v>
      </c>
      <c r="B157" s="387" t="s">
        <v>484</v>
      </c>
      <c r="C157" s="102" t="s">
        <v>29</v>
      </c>
      <c r="D157" s="69">
        <f>0.5*(L157+M157+N157)+O157+Q157+2*(R157+S157)</f>
        <v>3</v>
      </c>
      <c r="E157" s="69">
        <f>L157*0.5+M157*0.5+N157*0.5+O157+P157+Q157+2*(R157+S157+T157)</f>
        <v>5</v>
      </c>
      <c r="F157" s="116"/>
      <c r="G157" s="22" t="s">
        <v>68</v>
      </c>
      <c r="H157" s="383"/>
      <c r="I157" s="145"/>
      <c r="J157" s="23"/>
      <c r="K157" s="173" t="s">
        <v>1253</v>
      </c>
      <c r="L157" s="302"/>
      <c r="M157" s="302"/>
      <c r="N157" s="302"/>
      <c r="O157" s="84">
        <v>1</v>
      </c>
      <c r="P157" s="302"/>
      <c r="Q157" s="494"/>
      <c r="R157" s="84">
        <v>1</v>
      </c>
      <c r="S157" s="302"/>
      <c r="T157" s="234">
        <v>1</v>
      </c>
      <c r="U157" s="142">
        <v>1</v>
      </c>
      <c r="V157" s="77"/>
      <c r="X157" s="320" t="s">
        <v>267</v>
      </c>
      <c r="Y157" s="138" t="s">
        <v>1283</v>
      </c>
      <c r="Z157" s="68" t="s">
        <v>29</v>
      </c>
      <c r="AA157" s="69">
        <f t="shared" si="60"/>
        <v>0</v>
      </c>
      <c r="AB157" s="69">
        <f t="shared" si="61"/>
        <v>0</v>
      </c>
      <c r="AC157" s="131"/>
      <c r="AD157" s="22" t="s">
        <v>45</v>
      </c>
      <c r="AE157" s="200"/>
      <c r="AF157" s="131"/>
      <c r="AG157" s="131"/>
      <c r="AH157" s="173" t="s">
        <v>57</v>
      </c>
      <c r="AI157" s="314"/>
      <c r="AJ157" s="314"/>
      <c r="AK157" s="314"/>
      <c r="AL157" s="314"/>
      <c r="AM157" s="314"/>
      <c r="AN157" s="314"/>
      <c r="AO157" s="314"/>
      <c r="AP157" s="314"/>
      <c r="AQ157" s="314"/>
      <c r="AR157" s="346">
        <v>1</v>
      </c>
      <c r="AS157" s="131"/>
      <c r="AT157" s="62"/>
      <c r="AU157" s="415" t="s">
        <v>380</v>
      </c>
      <c r="AV157" s="117" t="s">
        <v>1286</v>
      </c>
      <c r="AW157" s="102" t="s">
        <v>29</v>
      </c>
      <c r="AX157" s="102">
        <f>0.5*(BF157+BG157+BH157)+BI157+BK157+2*(BL157+BM157)</f>
        <v>0</v>
      </c>
      <c r="AY157" s="102">
        <f>BF157*0.5+BG157*0.5+BH157*0.5+BI157+BJ157+BK157+2*(BL157+BM157+BN157)</f>
        <v>0</v>
      </c>
      <c r="AZ157" s="103"/>
      <c r="BA157" s="22" t="s">
        <v>68</v>
      </c>
      <c r="BB157" s="22"/>
      <c r="BC157" s="617"/>
      <c r="BD157" s="110" t="s">
        <v>13</v>
      </c>
      <c r="BE157" s="22" t="s">
        <v>91</v>
      </c>
      <c r="BF157" s="160"/>
      <c r="BG157" s="160"/>
      <c r="BH157" s="155"/>
      <c r="BI157" s="160"/>
      <c r="BJ157" s="160"/>
      <c r="BK157" s="160"/>
      <c r="BL157" s="160"/>
      <c r="BM157" s="160"/>
      <c r="BN157" s="330"/>
      <c r="BO157" s="350">
        <v>1</v>
      </c>
      <c r="BP157" s="99"/>
      <c r="BR157" s="421" t="s">
        <v>411</v>
      </c>
      <c r="BS157" s="179" t="s">
        <v>1274</v>
      </c>
      <c r="BT157" s="102" t="s">
        <v>29</v>
      </c>
      <c r="BU157" s="69">
        <f t="shared" si="62"/>
        <v>0</v>
      </c>
      <c r="BV157" s="69">
        <f t="shared" si="63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801" t="s">
        <v>940</v>
      </c>
      <c r="CP157" s="98" t="s">
        <v>1224</v>
      </c>
      <c r="CQ157" s="102" t="s">
        <v>29</v>
      </c>
      <c r="CR157" s="69">
        <f>0.5*(CZ157+DA157+DB157)+DC157+DE157+2*(DF157+DG157)</f>
        <v>0</v>
      </c>
      <c r="CS157" s="69">
        <f>CZ157*0.5+DA157*0.5+DB157*0.5+DC157+DD157+DE157+2*(DF157+DG157+DH157)</f>
        <v>0</v>
      </c>
      <c r="CT157" s="131"/>
      <c r="CU157" s="22" t="s">
        <v>45</v>
      </c>
      <c r="CV157" s="131"/>
      <c r="CW157" s="131"/>
      <c r="CX157" s="131"/>
      <c r="CY157" s="178"/>
      <c r="CZ157" s="314"/>
      <c r="DA157" s="314"/>
      <c r="DB157" s="314"/>
      <c r="DC157" s="314"/>
      <c r="DD157" s="314"/>
      <c r="DE157" s="314"/>
      <c r="DF157" s="314"/>
      <c r="DG157" s="314"/>
      <c r="DH157" s="314"/>
      <c r="DI157" s="507">
        <v>1</v>
      </c>
      <c r="DJ157" s="546"/>
    </row>
    <row r="158" spans="1:114" s="108" customFormat="1" ht="275.39999999999998" customHeight="1" outlineLevel="1" thickTop="1" x14ac:dyDescent="0.4">
      <c r="A158" s="364" t="s">
        <v>318</v>
      </c>
      <c r="B158" s="80" t="s">
        <v>2112</v>
      </c>
      <c r="C158" s="68" t="s">
        <v>29</v>
      </c>
      <c r="D158" s="69">
        <f>0.5*(L158+M158+N158)+O158+Q158+2*(R158+S158)</f>
        <v>4</v>
      </c>
      <c r="E158" s="69">
        <f>L158*0.5+M158*0.5+N158*0.5+O158+P158+Q158+2*(R158+S158+T158)</f>
        <v>4</v>
      </c>
      <c r="F158" s="82"/>
      <c r="G158" s="22" t="s">
        <v>63</v>
      </c>
      <c r="H158" s="74"/>
      <c r="I158" s="72" t="s">
        <v>42</v>
      </c>
      <c r="J158" s="173"/>
      <c r="K158" s="23" t="s">
        <v>2113</v>
      </c>
      <c r="L158" s="83"/>
      <c r="M158" s="301"/>
      <c r="N158" s="83"/>
      <c r="O158" s="301"/>
      <c r="P158" s="83"/>
      <c r="Q158" s="83"/>
      <c r="R158" s="84">
        <v>2</v>
      </c>
      <c r="S158" s="83"/>
      <c r="T158" s="302"/>
      <c r="U158" s="495">
        <v>1</v>
      </c>
      <c r="V158" s="190"/>
      <c r="X158" s="320" t="s">
        <v>267</v>
      </c>
      <c r="Y158" s="138" t="s">
        <v>1148</v>
      </c>
      <c r="Z158" s="68" t="s">
        <v>29</v>
      </c>
      <c r="AA158" s="69">
        <f t="shared" si="60"/>
        <v>0</v>
      </c>
      <c r="AB158" s="69">
        <f t="shared" si="61"/>
        <v>0</v>
      </c>
      <c r="AC158" s="131"/>
      <c r="AD158" s="22" t="s">
        <v>45</v>
      </c>
      <c r="AE158" s="131"/>
      <c r="AF158" s="131"/>
      <c r="AG158" s="131"/>
      <c r="AH158" s="173" t="s">
        <v>57</v>
      </c>
      <c r="AI158" s="314"/>
      <c r="AJ158" s="314"/>
      <c r="AK158" s="314"/>
      <c r="AL158" s="314"/>
      <c r="AM158" s="314"/>
      <c r="AN158" s="314"/>
      <c r="AO158" s="314"/>
      <c r="AP158" s="314"/>
      <c r="AQ158" s="314"/>
      <c r="AR158" s="346">
        <v>1</v>
      </c>
      <c r="AS158" s="131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 s="421" t="s">
        <v>411</v>
      </c>
      <c r="BS158" s="138" t="s">
        <v>2494</v>
      </c>
      <c r="BT158" s="102" t="s">
        <v>29</v>
      </c>
      <c r="BU158" s="69">
        <f t="shared" si="62"/>
        <v>0</v>
      </c>
      <c r="BV158" s="69">
        <f t="shared" si="63"/>
        <v>0</v>
      </c>
      <c r="BW158" s="99"/>
      <c r="BX158" s="22" t="s">
        <v>45</v>
      </c>
      <c r="BY158" s="99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801" t="s">
        <v>940</v>
      </c>
      <c r="CP158" s="80" t="s">
        <v>1229</v>
      </c>
      <c r="CQ158" s="102" t="s">
        <v>29</v>
      </c>
      <c r="CR158" s="69">
        <f>0.5*(CZ158+DA158+DB158)+DC158+DE158+2*(DF158+DG158)</f>
        <v>0</v>
      </c>
      <c r="CS158" s="69">
        <f>CZ158*0.5+DA158*0.5+DB158*0.5+DC158+DD158+DE158+2*(DF158+DG158+DH158)</f>
        <v>0</v>
      </c>
      <c r="CT158" s="73"/>
      <c r="CU158" s="104" t="s">
        <v>45</v>
      </c>
      <c r="CV158" s="172"/>
      <c r="CW158" s="546"/>
      <c r="CX158" s="172"/>
      <c r="CY158" s="172" t="s">
        <v>2108</v>
      </c>
      <c r="CZ158" s="155"/>
      <c r="DA158" s="155"/>
      <c r="DB158" s="155"/>
      <c r="DC158" s="155"/>
      <c r="DD158" s="155"/>
      <c r="DE158" s="155"/>
      <c r="DF158" s="155"/>
      <c r="DG158" s="155"/>
      <c r="DH158" s="155"/>
      <c r="DI158" s="507">
        <v>1</v>
      </c>
      <c r="DJ158" s="546"/>
    </row>
    <row r="159" spans="1:114" s="108" customFormat="1" ht="189.6" customHeight="1" outlineLevel="1" x14ac:dyDescent="0.3">
      <c r="X159" s="269" t="s">
        <v>206</v>
      </c>
      <c r="Y159" s="138" t="s">
        <v>1184</v>
      </c>
      <c r="Z159" s="68" t="s">
        <v>29</v>
      </c>
      <c r="AA159" s="69">
        <f t="shared" si="60"/>
        <v>0</v>
      </c>
      <c r="AB159" s="69">
        <f t="shared" si="61"/>
        <v>0</v>
      </c>
      <c r="AC159" s="74"/>
      <c r="AD159" s="22" t="s">
        <v>68</v>
      </c>
      <c r="AE159" s="74"/>
      <c r="AF159" s="74"/>
      <c r="AG159" s="74"/>
      <c r="AH159" s="131" t="s">
        <v>193</v>
      </c>
      <c r="AI159" s="403"/>
      <c r="AJ159" s="403"/>
      <c r="AK159" s="403"/>
      <c r="AL159" s="403"/>
      <c r="AM159" s="403"/>
      <c r="AN159" s="403"/>
      <c r="AO159" s="403"/>
      <c r="AP159" s="403"/>
      <c r="AQ159" s="403"/>
      <c r="AR159" s="142">
        <v>1</v>
      </c>
      <c r="AS159" s="74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411</v>
      </c>
      <c r="BS159" s="179" t="s">
        <v>2099</v>
      </c>
      <c r="BT159" s="102" t="s">
        <v>29</v>
      </c>
      <c r="BU159" s="69">
        <f>0.5*(CC159+CD159+CE159)+CF159+CH159+2*(CI159+CJ159)</f>
        <v>1</v>
      </c>
      <c r="BV159" s="69">
        <f>CC159*0.5+CD159*0.5+CE159*0.5+CF159+CG159+CH159+2*(CI159+CJ159+CK159)</f>
        <v>1</v>
      </c>
      <c r="BW159" s="225"/>
      <c r="BX159" s="225" t="s">
        <v>45</v>
      </c>
      <c r="BY159" s="131"/>
      <c r="BZ159" s="225"/>
      <c r="CA159" s="222"/>
      <c r="CB159" s="131" t="s">
        <v>2100</v>
      </c>
      <c r="CC159" s="314"/>
      <c r="CD159" s="314"/>
      <c r="CE159" s="314"/>
      <c r="CF159" s="252">
        <v>1</v>
      </c>
      <c r="CG159" s="314"/>
      <c r="CH159" s="314"/>
      <c r="CI159" s="314"/>
      <c r="CJ159" s="314"/>
      <c r="CK159" s="314"/>
      <c r="CL159" s="142">
        <v>1</v>
      </c>
      <c r="CM159" s="28"/>
      <c r="CO159" s="801" t="s">
        <v>940</v>
      </c>
      <c r="CP159" s="80" t="s">
        <v>1232</v>
      </c>
      <c r="CQ159" s="102" t="s">
        <v>29</v>
      </c>
      <c r="CR159" s="69">
        <f>0.5*(CZ159+DA159+DB159)+DC159+DE159+2*(DF159+DG159)</f>
        <v>0</v>
      </c>
      <c r="CS159" s="69">
        <f>CZ159*0.5+DA159*0.5+DB159*0.5+DC159+DD159+DE159+2*(DF159+DG159+DH159)</f>
        <v>0</v>
      </c>
      <c r="CT159" s="82"/>
      <c r="CU159" s="104" t="s">
        <v>45</v>
      </c>
      <c r="CV159" s="118"/>
      <c r="CW159" s="546"/>
      <c r="CX159" s="977"/>
      <c r="CY159" s="118"/>
      <c r="CZ159" s="155"/>
      <c r="DA159" s="155"/>
      <c r="DB159" s="155"/>
      <c r="DC159" s="155"/>
      <c r="DD159" s="155"/>
      <c r="DE159" s="155"/>
      <c r="DF159" s="155"/>
      <c r="DG159" s="155"/>
      <c r="DH159" s="155"/>
      <c r="DI159" s="507">
        <v>1</v>
      </c>
      <c r="DJ159" s="546"/>
    </row>
    <row r="160" spans="1:114" s="108" customFormat="1" ht="168.75" customHeight="1" outlineLevel="1" x14ac:dyDescent="0.4">
      <c r="W160" s="59"/>
      <c r="X160" s="269" t="s">
        <v>206</v>
      </c>
      <c r="Y160" s="117" t="s">
        <v>221</v>
      </c>
      <c r="Z160" s="68" t="s">
        <v>29</v>
      </c>
      <c r="AA160" s="69">
        <f t="shared" si="60"/>
        <v>0</v>
      </c>
      <c r="AB160" s="69">
        <f t="shared" si="61"/>
        <v>0</v>
      </c>
      <c r="AC160" s="82"/>
      <c r="AD160" s="23" t="s">
        <v>68</v>
      </c>
      <c r="AE160" s="105"/>
      <c r="AF160" s="74"/>
      <c r="AG160" s="187"/>
      <c r="AH160" s="23" t="s">
        <v>57</v>
      </c>
      <c r="AI160" s="155"/>
      <c r="AJ160" s="155"/>
      <c r="AK160" s="155"/>
      <c r="AL160" s="155"/>
      <c r="AM160" s="155"/>
      <c r="AN160" s="155"/>
      <c r="AO160" s="155"/>
      <c r="AP160" s="155"/>
      <c r="AQ160" s="155"/>
      <c r="AR160" s="142">
        <v>1</v>
      </c>
      <c r="AS160" s="107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 s="421" t="s">
        <v>411</v>
      </c>
      <c r="BS160" s="138" t="s">
        <v>1277</v>
      </c>
      <c r="BT160" s="102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99"/>
      <c r="BX160" s="22" t="s">
        <v>45</v>
      </c>
      <c r="BY160" s="99"/>
      <c r="BZ160" s="99"/>
      <c r="CA160" s="99"/>
      <c r="CB160" s="99"/>
      <c r="CC160" s="159"/>
      <c r="CD160" s="159"/>
      <c r="CE160" s="159"/>
      <c r="CF160" s="159"/>
      <c r="CG160" s="159"/>
      <c r="CH160" s="159"/>
      <c r="CI160" s="159"/>
      <c r="CJ160" s="159"/>
      <c r="CK160" s="159"/>
      <c r="CL160" s="142">
        <v>1</v>
      </c>
      <c r="CM160" s="99"/>
      <c r="CO160" s="801" t="s">
        <v>940</v>
      </c>
      <c r="CP160" s="80" t="s">
        <v>1236</v>
      </c>
      <c r="CQ160" s="102" t="s">
        <v>29</v>
      </c>
      <c r="CR160" s="69">
        <f>0.5*(CZ160+DA160+DB160)+DC160+DE160+2*(DF160+DG160)</f>
        <v>0</v>
      </c>
      <c r="CS160" s="69">
        <f>CZ160*0.5+DA160*0.5+DB160*0.5+DC160+DD160+DE160+2*(DF160+DG160+DH160)</f>
        <v>0</v>
      </c>
      <c r="CT160" s="22"/>
      <c r="CU160" s="104" t="s">
        <v>45</v>
      </c>
      <c r="CV160" s="118"/>
      <c r="CW160" s="546"/>
      <c r="CX160" s="248"/>
      <c r="CY160" s="172"/>
      <c r="CZ160" s="943"/>
      <c r="DA160" s="943"/>
      <c r="DB160" s="943"/>
      <c r="DC160" s="943"/>
      <c r="DD160" s="943"/>
      <c r="DE160" s="943"/>
      <c r="DF160" s="943"/>
      <c r="DG160" s="943"/>
      <c r="DH160" s="943"/>
      <c r="DI160" s="507">
        <v>1</v>
      </c>
      <c r="DJ160" s="546"/>
    </row>
    <row r="161" spans="1:124" s="108" customFormat="1" ht="339.6" customHeight="1" outlineLevel="1" x14ac:dyDescent="0.25">
      <c r="W161" s="32"/>
      <c r="X161" s="97" t="s">
        <v>52</v>
      </c>
      <c r="Y161" s="117" t="s">
        <v>354</v>
      </c>
      <c r="Z161" s="68" t="s">
        <v>29</v>
      </c>
      <c r="AA161" s="69">
        <f t="shared" si="60"/>
        <v>0</v>
      </c>
      <c r="AB161" s="69">
        <f t="shared" si="61"/>
        <v>0</v>
      </c>
      <c r="AC161" s="22"/>
      <c r="AD161" s="104" t="s">
        <v>63</v>
      </c>
      <c r="AE161" s="104"/>
      <c r="AF161" s="72" t="s">
        <v>42</v>
      </c>
      <c r="AG161" s="248"/>
      <c r="AH161" s="172" t="s">
        <v>355</v>
      </c>
      <c r="AI161" s="155"/>
      <c r="AJ161" s="155"/>
      <c r="AK161" s="155"/>
      <c r="AL161" s="155"/>
      <c r="AM161" s="155"/>
      <c r="AN161" s="155"/>
      <c r="AO161" s="155"/>
      <c r="AP161" s="155"/>
      <c r="AQ161" s="155"/>
      <c r="AR161" s="142">
        <v>1</v>
      </c>
      <c r="AS161" s="107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R161" s="421" t="s">
        <v>411</v>
      </c>
      <c r="BS161" s="179" t="s">
        <v>1276</v>
      </c>
      <c r="BT161" s="102" t="s">
        <v>29</v>
      </c>
      <c r="BU161" s="69">
        <f>0.5*(CC161+CD161+CE161)+CF161+CH161+2*(CI161+CJ161)</f>
        <v>0</v>
      </c>
      <c r="BV161" s="69">
        <f>CC161*0.5+CD161*0.5+CE161*0.5+CF161+CG161+CH161+2*(CI161+CJ161+CK161)</f>
        <v>0</v>
      </c>
      <c r="BW161" s="225"/>
      <c r="BX161" s="225" t="s">
        <v>45</v>
      </c>
      <c r="BY161" s="131"/>
      <c r="BZ161" s="225"/>
      <c r="CA161" s="222"/>
      <c r="CB161" s="131" t="s">
        <v>57</v>
      </c>
      <c r="CC161" s="314"/>
      <c r="CD161" s="314"/>
      <c r="CE161" s="314"/>
      <c r="CF161" s="314"/>
      <c r="CG161" s="314"/>
      <c r="CH161" s="314"/>
      <c r="CI161" s="314"/>
      <c r="CJ161" s="314"/>
      <c r="CK161" s="314"/>
      <c r="CL161" s="142">
        <v>1</v>
      </c>
      <c r="CM161" s="28"/>
    </row>
    <row r="162" spans="1:124" ht="251.4" customHeight="1" outlineLevel="1" x14ac:dyDescent="0.3">
      <c r="X162" s="284" t="s">
        <v>222</v>
      </c>
      <c r="Y162" s="117" t="s">
        <v>1175</v>
      </c>
      <c r="Z162" s="68" t="s">
        <v>29</v>
      </c>
      <c r="AA162" s="69">
        <f t="shared" si="60"/>
        <v>0</v>
      </c>
      <c r="AB162" s="69">
        <f t="shared" si="61"/>
        <v>0</v>
      </c>
      <c r="AC162" s="22"/>
      <c r="AD162" s="22" t="s">
        <v>45</v>
      </c>
      <c r="AE162" s="118"/>
      <c r="AF162" s="72" t="s">
        <v>42</v>
      </c>
      <c r="AG162" s="173"/>
      <c r="AH162" s="173" t="s">
        <v>1176</v>
      </c>
      <c r="AI162" s="155"/>
      <c r="AJ162" s="155"/>
      <c r="AK162" s="155"/>
      <c r="AL162" s="155"/>
      <c r="AM162" s="155"/>
      <c r="AN162" s="155"/>
      <c r="AO162" s="155"/>
      <c r="AP162" s="155"/>
      <c r="AQ162" s="155"/>
      <c r="AR162" s="142">
        <v>1</v>
      </c>
      <c r="AS162" s="107"/>
      <c r="BQ162" s="108"/>
      <c r="BR162" s="382" t="s">
        <v>350</v>
      </c>
      <c r="BS162" s="138" t="s">
        <v>1278</v>
      </c>
      <c r="BT162" s="102" t="s">
        <v>29</v>
      </c>
      <c r="BU162" s="69">
        <f>0.5*(CC162+CD162+CE162)+CF162+CH162+2*(CI162+CJ162)</f>
        <v>0</v>
      </c>
      <c r="BV162" s="69">
        <f>CC162*0.5+CD162*0.5+CE162*0.5+CF162+CG162+CH162+2*(CI162+CJ162+CK162)</f>
        <v>0</v>
      </c>
      <c r="BW162" s="225"/>
      <c r="BX162" s="225" t="s">
        <v>63</v>
      </c>
      <c r="BY162" s="131"/>
      <c r="BZ162" s="225"/>
      <c r="CA162" s="131"/>
      <c r="CB162" s="131" t="s">
        <v>359</v>
      </c>
      <c r="CC162" s="314"/>
      <c r="CD162" s="314"/>
      <c r="CE162" s="314"/>
      <c r="CF162" s="314"/>
      <c r="CG162" s="314"/>
      <c r="CH162" s="314"/>
      <c r="CI162" s="314"/>
      <c r="CJ162" s="314"/>
      <c r="CK162" s="314"/>
      <c r="CL162" s="142">
        <v>1</v>
      </c>
      <c r="CM162" s="190"/>
      <c r="CN162" s="108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 s="3"/>
    </row>
    <row r="163" spans="1:124" ht="21" customHeight="1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U163" s="32"/>
      <c r="AV163" s="32"/>
      <c r="AW163" s="32"/>
      <c r="AX163" s="32"/>
      <c r="AY163" s="32"/>
      <c r="AZ163" s="32"/>
      <c r="BA163" s="32"/>
      <c r="BB163" s="32"/>
      <c r="BC163" s="32"/>
      <c r="BD163" s="32"/>
      <c r="BE163" s="32"/>
      <c r="BF163" s="32"/>
      <c r="BG163" s="32"/>
      <c r="BH163" s="32"/>
      <c r="BI163" s="32"/>
      <c r="BJ163" s="32"/>
      <c r="BK163" s="32"/>
      <c r="BL163" s="32"/>
      <c r="BM163" s="32"/>
      <c r="BN163" s="32"/>
      <c r="BO163" s="32"/>
      <c r="BP163" s="32"/>
      <c r="BQ163" s="108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 x14ac:dyDescent="0.3">
      <c r="A164" s="800" t="s">
        <v>1280</v>
      </c>
      <c r="B164" s="56"/>
      <c r="C164" s="372" t="s">
        <v>1279</v>
      </c>
      <c r="D164" s="373">
        <f>0.5*(L164+M164+N164)+O164+Q164+2*(R164+S164)</f>
        <v>0</v>
      </c>
      <c r="E164" s="374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/>
      <c r="M164" s="44"/>
      <c r="N164" s="44"/>
      <c r="O164" s="44"/>
      <c r="P164" s="981"/>
      <c r="Q164" s="44"/>
      <c r="R164" s="44"/>
      <c r="S164" s="44"/>
      <c r="T164" s="981"/>
      <c r="U164" s="45"/>
      <c r="V164" s="46">
        <f>SUM(U152:U162)</f>
        <v>6.5</v>
      </c>
      <c r="W164" s="62"/>
      <c r="X164" s="800" t="s">
        <v>1280</v>
      </c>
      <c r="Y164" s="56"/>
      <c r="Z164" s="372" t="s">
        <v>1279</v>
      </c>
      <c r="AA164" s="373">
        <f>0.5*(AI164+AJ164+AK164)+AL164+AN164+2*(AO164+AP164)</f>
        <v>0</v>
      </c>
      <c r="AB164" s="374">
        <f>AI164*0.5+AJ164*0.5+AK164*0.5+AL164+AM164+AN164+2*(AO164+AP164+AQ164)</f>
        <v>0</v>
      </c>
      <c r="AC164" s="43"/>
      <c r="AD164" s="43"/>
      <c r="AE164" s="43"/>
      <c r="AF164" s="43"/>
      <c r="AG164" s="43"/>
      <c r="AH164" s="43"/>
      <c r="AI164" s="44"/>
      <c r="AJ164" s="44"/>
      <c r="AK164" s="44"/>
      <c r="AL164" s="44"/>
      <c r="AM164" s="981"/>
      <c r="AN164" s="44"/>
      <c r="AO164" s="44"/>
      <c r="AP164" s="44"/>
      <c r="AQ164" s="981"/>
      <c r="AR164" s="45"/>
      <c r="AS164" s="46">
        <f>SUM(AR129:AR162)</f>
        <v>16</v>
      </c>
      <c r="AT164" s="59"/>
      <c r="AU164" s="1411"/>
      <c r="AV164" s="39"/>
      <c r="AW164" s="1103" t="s">
        <v>1279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981"/>
      <c r="BK164" s="44"/>
      <c r="BL164" s="44"/>
      <c r="BM164" s="44"/>
      <c r="BN164" s="981"/>
      <c r="BO164" s="45"/>
      <c r="BP164" s="46">
        <f>SUM(BO152:BO160)</f>
        <v>6</v>
      </c>
      <c r="BQ164" s="32"/>
      <c r="BR164" s="800" t="s">
        <v>495</v>
      </c>
      <c r="BS164" s="56"/>
      <c r="BT164" s="372" t="s">
        <v>1279</v>
      </c>
      <c r="BU164" s="373">
        <f t="shared" ref="BU164:BU180" si="68">0.5*(CC164+CD164+CE164)+CF164+CH164+2*(CI164+CJ164)</f>
        <v>0</v>
      </c>
      <c r="BV164" s="374">
        <f t="shared" ref="BV164:BV180" si="69"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SUM(CL166:CL188)</f>
        <v>15</v>
      </c>
      <c r="CN164" s="32"/>
      <c r="CO164" s="55" t="s">
        <v>556</v>
      </c>
      <c r="CP164" s="39"/>
      <c r="CQ164" s="535" t="s">
        <v>29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 x14ac:dyDescent="0.3">
      <c r="A165" s="800" t="s">
        <v>558</v>
      </c>
      <c r="B165" s="653"/>
      <c r="C165" s="372" t="s">
        <v>36</v>
      </c>
      <c r="D165" s="373">
        <f>0.5*(L165+M165+N165)+O165+Q165+2*(R165+S165)</f>
        <v>0</v>
      </c>
      <c r="E165" s="374">
        <f>L165*0.5+M165*0.5+N165*0.5+O165+P165+Q165+2*(R165+S165+T165)</f>
        <v>0</v>
      </c>
      <c r="F165" s="376"/>
      <c r="G165" s="377"/>
      <c r="H165" s="378"/>
      <c r="I165" s="377"/>
      <c r="J165" s="377"/>
      <c r="K165" s="377"/>
      <c r="L165" s="60"/>
      <c r="M165" s="60"/>
      <c r="N165" s="60"/>
      <c r="O165" s="60"/>
      <c r="P165" s="982"/>
      <c r="Q165" s="60"/>
      <c r="R165" s="60"/>
      <c r="S165" s="60"/>
      <c r="T165" s="982"/>
      <c r="U165" s="45"/>
      <c r="V165" s="46"/>
      <c r="W165" s="62"/>
      <c r="X165" s="800" t="s">
        <v>558</v>
      </c>
      <c r="Y165" s="653"/>
      <c r="Z165" s="372" t="s">
        <v>36</v>
      </c>
      <c r="AA165" s="373">
        <f>0.5*(AI165+AJ165+AK165)+AL165+AN165+2*(AO165+AP165)</f>
        <v>0</v>
      </c>
      <c r="AB165" s="374">
        <f>AI165*0.5+AJ165*0.5+AK165*0.5+AL165+AM165+AN165+2*(AO165+AP165+AQ165)</f>
        <v>0</v>
      </c>
      <c r="AC165" s="376"/>
      <c r="AD165" s="377"/>
      <c r="AE165" s="378"/>
      <c r="AF165" s="377"/>
      <c r="AG165" s="377"/>
      <c r="AH165" s="377"/>
      <c r="AI165" s="60"/>
      <c r="AJ165" s="60"/>
      <c r="AK165" s="60"/>
      <c r="AL165" s="60"/>
      <c r="AM165" s="982"/>
      <c r="AN165" s="60"/>
      <c r="AO165" s="60"/>
      <c r="AP165" s="60"/>
      <c r="AQ165" s="982"/>
      <c r="AR165" s="45"/>
      <c r="AS165" s="46"/>
      <c r="AT165" s="59"/>
      <c r="AU165" s="1411"/>
      <c r="AV165" s="39"/>
      <c r="AW165" s="1103" t="s">
        <v>36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982"/>
      <c r="BK165" s="60"/>
      <c r="BL165" s="60"/>
      <c r="BM165" s="60"/>
      <c r="BN165" s="982"/>
      <c r="BO165" s="45"/>
      <c r="BP165" s="46"/>
      <c r="BR165" s="800" t="s">
        <v>497</v>
      </c>
      <c r="BS165" s="653"/>
      <c r="BT165" s="372" t="s">
        <v>36</v>
      </c>
      <c r="BU165" s="373">
        <f t="shared" si="68"/>
        <v>0</v>
      </c>
      <c r="BV165" s="374">
        <f t="shared" si="69"/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558</v>
      </c>
      <c r="CP165" s="451"/>
      <c r="CQ165" s="535" t="s">
        <v>36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156.6" outlineLevel="1" x14ac:dyDescent="0.4">
      <c r="W166" s="62"/>
      <c r="BR166" s="97" t="s">
        <v>52</v>
      </c>
      <c r="BS166" s="975" t="s">
        <v>1217</v>
      </c>
      <c r="BT166" s="102" t="s">
        <v>29</v>
      </c>
      <c r="BU166" s="69">
        <f t="shared" si="68"/>
        <v>0</v>
      </c>
      <c r="BV166" s="69">
        <f t="shared" si="69"/>
        <v>0</v>
      </c>
      <c r="BW166" s="205"/>
      <c r="BX166" s="205" t="s">
        <v>63</v>
      </c>
      <c r="BY166" s="617"/>
      <c r="BZ166" s="74"/>
      <c r="CA166" s="638"/>
      <c r="CB166" s="638" t="s">
        <v>57</v>
      </c>
      <c r="CC166" s="474"/>
      <c r="CD166" s="474"/>
      <c r="CE166" s="474"/>
      <c r="CF166" s="474"/>
      <c r="CG166" s="474"/>
      <c r="CH166" s="474"/>
      <c r="CI166" s="474"/>
      <c r="CJ166" s="474"/>
      <c r="CK166" s="976"/>
      <c r="CL166" s="346">
        <v>1</v>
      </c>
      <c r="CM166" s="431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N166" s="3"/>
      <c r="DO166" s="3"/>
      <c r="DP166" s="3"/>
      <c r="DQ166" s="3"/>
      <c r="DR166" s="3"/>
      <c r="DS166" s="3"/>
      <c r="DT166" s="3"/>
    </row>
    <row r="167" spans="1:124" ht="235.95" customHeight="1" outlineLevel="1" x14ac:dyDescent="0.4">
      <c r="W167" s="62"/>
      <c r="BQ167" s="62"/>
      <c r="BR167" s="97" t="s">
        <v>52</v>
      </c>
      <c r="BS167" s="130" t="s">
        <v>1223</v>
      </c>
      <c r="BT167" s="102" t="s">
        <v>29</v>
      </c>
      <c r="BU167" s="69">
        <f t="shared" si="68"/>
        <v>0</v>
      </c>
      <c r="BV167" s="69">
        <f t="shared" si="69"/>
        <v>0</v>
      </c>
      <c r="BW167" s="74"/>
      <c r="BX167" s="212" t="s">
        <v>45</v>
      </c>
      <c r="BY167" s="74"/>
      <c r="BZ167" s="74"/>
      <c r="CA167" s="74"/>
      <c r="CB167" s="131" t="s">
        <v>193</v>
      </c>
      <c r="CC167" s="159"/>
      <c r="CD167" s="159"/>
      <c r="CE167" s="159"/>
      <c r="CF167" s="159"/>
      <c r="CG167" s="159"/>
      <c r="CH167" s="159"/>
      <c r="CI167" s="159"/>
      <c r="CJ167" s="159"/>
      <c r="CK167" s="159"/>
      <c r="CL167" s="350">
        <v>1</v>
      </c>
      <c r="CM167" s="74"/>
      <c r="CN167" s="62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N167" s="3"/>
      <c r="DO167" s="3"/>
      <c r="DP167" s="3"/>
      <c r="DQ167" s="3"/>
      <c r="DR167" s="3"/>
      <c r="DS167" s="3"/>
      <c r="DT167" s="3"/>
    </row>
    <row r="168" spans="1:124" ht="196.95" customHeight="1" outlineLevel="1" x14ac:dyDescent="0.4">
      <c r="W168" s="62"/>
      <c r="BQ168" s="62"/>
      <c r="BR168" s="97" t="s">
        <v>52</v>
      </c>
      <c r="BS168" s="117" t="s">
        <v>1228</v>
      </c>
      <c r="BT168" s="102" t="s">
        <v>29</v>
      </c>
      <c r="BU168" s="69">
        <f t="shared" si="68"/>
        <v>0</v>
      </c>
      <c r="BV168" s="69">
        <f t="shared" si="69"/>
        <v>0</v>
      </c>
      <c r="BW168" s="82"/>
      <c r="BX168" s="22" t="s">
        <v>63</v>
      </c>
      <c r="BY168" s="103"/>
      <c r="BZ168" s="74"/>
      <c r="CA168" s="82"/>
      <c r="CB168" s="23" t="s">
        <v>359</v>
      </c>
      <c r="CC168" s="120"/>
      <c r="CD168" s="120"/>
      <c r="CE168" s="120"/>
      <c r="CF168" s="120"/>
      <c r="CG168" s="120"/>
      <c r="CH168" s="120"/>
      <c r="CI168" s="120"/>
      <c r="CJ168" s="120"/>
      <c r="CK168" s="943"/>
      <c r="CL168" s="142">
        <v>1</v>
      </c>
      <c r="CM168" s="107"/>
      <c r="CN168" s="62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N168" s="3"/>
      <c r="DO168" s="3"/>
      <c r="DP168" s="3"/>
      <c r="DQ168" s="3"/>
      <c r="DR168" s="3"/>
      <c r="DS168" s="3"/>
      <c r="DT168" s="3"/>
    </row>
    <row r="169" spans="1:124" ht="157.19999999999999" customHeight="1" outlineLevel="1" x14ac:dyDescent="0.4">
      <c r="W169" s="62"/>
      <c r="BQ169" s="62"/>
      <c r="BR169" s="237" t="s">
        <v>171</v>
      </c>
      <c r="BS169" s="116" t="s">
        <v>1015</v>
      </c>
      <c r="BT169" s="102" t="s">
        <v>29</v>
      </c>
      <c r="BU169" s="102">
        <f t="shared" si="68"/>
        <v>0</v>
      </c>
      <c r="BV169" s="102">
        <f t="shared" si="69"/>
        <v>0</v>
      </c>
      <c r="BW169" s="23"/>
      <c r="BX169" s="238" t="s">
        <v>68</v>
      </c>
      <c r="BY169" s="103"/>
      <c r="BZ169" s="74"/>
      <c r="CA169" s="82"/>
      <c r="CB169" s="172" t="s">
        <v>57</v>
      </c>
      <c r="CC169" s="159"/>
      <c r="CD169" s="159"/>
      <c r="CE169" s="159"/>
      <c r="CF169" s="159"/>
      <c r="CG169" s="159"/>
      <c r="CH169" s="159"/>
      <c r="CI169" s="159"/>
      <c r="CJ169" s="159"/>
      <c r="CK169" s="410"/>
      <c r="CL169" s="142">
        <v>1</v>
      </c>
      <c r="CM169" s="1428" t="s">
        <v>2495</v>
      </c>
      <c r="CN169" s="62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N169" s="3"/>
      <c r="DO169" s="3"/>
      <c r="DP169" s="3"/>
      <c r="DQ169" s="3"/>
      <c r="DR169" s="3"/>
      <c r="DS169" s="3"/>
      <c r="DT169" s="3"/>
    </row>
    <row r="170" spans="1:124" ht="150.6" customHeight="1" outlineLevel="1" x14ac:dyDescent="0.4">
      <c r="W170" s="62"/>
      <c r="BQ170" s="62"/>
      <c r="BR170" s="237" t="s">
        <v>171</v>
      </c>
      <c r="BS170" s="404" t="s">
        <v>1019</v>
      </c>
      <c r="BT170" s="68" t="s">
        <v>29</v>
      </c>
      <c r="BU170" s="69">
        <f t="shared" si="68"/>
        <v>0</v>
      </c>
      <c r="BV170" s="69">
        <f t="shared" si="69"/>
        <v>0</v>
      </c>
      <c r="BW170" s="74"/>
      <c r="BX170" s="23" t="s">
        <v>45</v>
      </c>
      <c r="BY170" s="74"/>
      <c r="BZ170" s="74"/>
      <c r="CA170" s="74"/>
      <c r="CB170" s="131" t="s">
        <v>193</v>
      </c>
      <c r="CC170" s="159"/>
      <c r="CD170" s="159"/>
      <c r="CE170" s="159"/>
      <c r="CF170" s="159"/>
      <c r="CG170" s="671"/>
      <c r="CH170" s="159"/>
      <c r="CI170" s="159"/>
      <c r="CJ170" s="159"/>
      <c r="CK170" s="159"/>
      <c r="CL170" s="350">
        <v>1</v>
      </c>
      <c r="CM170" s="1428" t="s">
        <v>2495</v>
      </c>
      <c r="CN170" s="62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N170" s="3"/>
      <c r="DO170" s="3"/>
      <c r="DP170" s="3"/>
      <c r="DQ170" s="3"/>
      <c r="DR170" s="3"/>
      <c r="DS170" s="3"/>
      <c r="DT170" s="3"/>
    </row>
    <row r="171" spans="1:124" ht="151.94999999999999" customHeight="1" outlineLevel="1" x14ac:dyDescent="0.3">
      <c r="W171" s="62"/>
      <c r="BQ171" s="62"/>
      <c r="BR171" s="237" t="s">
        <v>171</v>
      </c>
      <c r="BS171" s="404" t="s">
        <v>1022</v>
      </c>
      <c r="BT171" s="102" t="s">
        <v>29</v>
      </c>
      <c r="BU171" s="102">
        <f t="shared" si="68"/>
        <v>0</v>
      </c>
      <c r="BV171" s="102">
        <f t="shared" si="69"/>
        <v>0</v>
      </c>
      <c r="BW171" s="131"/>
      <c r="BX171" s="22" t="s">
        <v>45</v>
      </c>
      <c r="BY171" s="367"/>
      <c r="BZ171" s="131"/>
      <c r="CA171" s="131"/>
      <c r="CB171" s="23" t="s">
        <v>57</v>
      </c>
      <c r="CC171" s="314"/>
      <c r="CD171" s="314"/>
      <c r="CE171" s="314"/>
      <c r="CF171" s="314"/>
      <c r="CG171" s="314"/>
      <c r="CH171" s="314"/>
      <c r="CI171" s="314"/>
      <c r="CJ171" s="314"/>
      <c r="CK171" s="314"/>
      <c r="CL171" s="142">
        <v>1</v>
      </c>
      <c r="CM171" s="1428" t="s">
        <v>2495</v>
      </c>
      <c r="CN171" s="62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N171" s="3"/>
      <c r="DO171" s="3"/>
      <c r="DP171" s="3"/>
      <c r="DQ171" s="3"/>
      <c r="DR171" s="3"/>
      <c r="DS171" s="3"/>
      <c r="DT171" s="3"/>
    </row>
    <row r="172" spans="1:124" ht="130.94999999999999" customHeight="1" outlineLevel="1" x14ac:dyDescent="0.3">
      <c r="W172" s="62"/>
      <c r="BQ172" s="62"/>
      <c r="BR172" s="237" t="s">
        <v>171</v>
      </c>
      <c r="BS172" s="130" t="s">
        <v>1034</v>
      </c>
      <c r="BT172" s="102" t="s">
        <v>29</v>
      </c>
      <c r="BU172" s="102">
        <f t="shared" si="68"/>
        <v>0</v>
      </c>
      <c r="BV172" s="102">
        <f t="shared" si="69"/>
        <v>0</v>
      </c>
      <c r="BW172" s="131"/>
      <c r="BX172" s="22" t="s">
        <v>45</v>
      </c>
      <c r="BY172" s="367"/>
      <c r="BZ172" s="131"/>
      <c r="CA172" s="131"/>
      <c r="CB172" s="23" t="s">
        <v>57</v>
      </c>
      <c r="CC172" s="314"/>
      <c r="CD172" s="314"/>
      <c r="CE172" s="314"/>
      <c r="CF172" s="314"/>
      <c r="CG172" s="368"/>
      <c r="CH172" s="314"/>
      <c r="CI172" s="314"/>
      <c r="CJ172" s="314"/>
      <c r="CK172" s="314"/>
      <c r="CL172" s="346">
        <v>1</v>
      </c>
      <c r="CM172" s="1428" t="s">
        <v>2495</v>
      </c>
      <c r="CN172" s="6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N172" s="3"/>
      <c r="DO172" s="3"/>
      <c r="DP172" s="3"/>
      <c r="DQ172" s="3"/>
      <c r="DR172" s="3"/>
      <c r="DS172" s="3"/>
      <c r="DT172" s="3"/>
    </row>
    <row r="173" spans="1:124" ht="232.8" outlineLevel="1" x14ac:dyDescent="0.3">
      <c r="W173" s="62"/>
      <c r="BQ173" s="62"/>
      <c r="BR173" s="237" t="s">
        <v>171</v>
      </c>
      <c r="BS173" s="117" t="s">
        <v>1072</v>
      </c>
      <c r="BT173" s="102" t="s">
        <v>29</v>
      </c>
      <c r="BU173" s="69">
        <f t="shared" si="68"/>
        <v>0</v>
      </c>
      <c r="BV173" s="69">
        <f t="shared" si="69"/>
        <v>0</v>
      </c>
      <c r="BW173" s="103"/>
      <c r="BX173" s="22" t="s">
        <v>45</v>
      </c>
      <c r="BY173" s="22"/>
      <c r="BZ173" s="118"/>
      <c r="CA173" s="23"/>
      <c r="CB173" s="23" t="s">
        <v>1073</v>
      </c>
      <c r="CC173" s="302"/>
      <c r="CD173" s="302"/>
      <c r="CE173" s="302"/>
      <c r="CF173" s="302"/>
      <c r="CG173" s="302"/>
      <c r="CH173" s="302"/>
      <c r="CI173" s="302"/>
      <c r="CJ173" s="302"/>
      <c r="CK173" s="302"/>
      <c r="CL173" s="142">
        <v>1</v>
      </c>
      <c r="CM173" s="1428" t="s">
        <v>2495</v>
      </c>
      <c r="CN173" s="62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N173" s="3"/>
      <c r="DO173" s="3"/>
      <c r="DP173" s="3"/>
      <c r="DQ173" s="3"/>
      <c r="DR173" s="3"/>
      <c r="DS173" s="3"/>
      <c r="DT173" s="3"/>
    </row>
    <row r="174" spans="1:124" ht="232.8" outlineLevel="1" x14ac:dyDescent="0.3">
      <c r="W174" s="62"/>
      <c r="BQ174" s="62"/>
      <c r="BR174" s="237" t="s">
        <v>171</v>
      </c>
      <c r="BS174" s="387" t="s">
        <v>1075</v>
      </c>
      <c r="BT174" s="102" t="s">
        <v>29</v>
      </c>
      <c r="BU174" s="69">
        <f t="shared" si="68"/>
        <v>0</v>
      </c>
      <c r="BV174" s="69">
        <f t="shared" si="69"/>
        <v>0</v>
      </c>
      <c r="BW174" s="23"/>
      <c r="BX174" s="23" t="s">
        <v>45</v>
      </c>
      <c r="BY174" s="104"/>
      <c r="BZ174" s="72" t="s">
        <v>42</v>
      </c>
      <c r="CA174" s="82"/>
      <c r="CB174" s="23" t="s">
        <v>1076</v>
      </c>
      <c r="CC174" s="155"/>
      <c r="CD174" s="155"/>
      <c r="CE174" s="155"/>
      <c r="CF174" s="155"/>
      <c r="CG174" s="155"/>
      <c r="CH174" s="155"/>
      <c r="CI174" s="155"/>
      <c r="CJ174" s="155"/>
      <c r="CK174" s="155"/>
      <c r="CL174" s="142">
        <v>1</v>
      </c>
      <c r="CM174" s="1428" t="s">
        <v>2495</v>
      </c>
      <c r="CN174" s="62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N174" s="3"/>
      <c r="DO174" s="3"/>
      <c r="DP174" s="3"/>
      <c r="DQ174" s="3"/>
      <c r="DR174" s="3"/>
      <c r="DS174" s="3"/>
      <c r="DT174" s="3"/>
    </row>
    <row r="175" spans="1:124" ht="232.8" outlineLevel="1" x14ac:dyDescent="0.3">
      <c r="W175" s="62"/>
      <c r="BQ175" s="62"/>
      <c r="BR175" s="237" t="s">
        <v>171</v>
      </c>
      <c r="BS175" s="130" t="s">
        <v>1079</v>
      </c>
      <c r="BT175" s="102" t="s">
        <v>29</v>
      </c>
      <c r="BU175" s="69">
        <f t="shared" si="68"/>
        <v>0</v>
      </c>
      <c r="BV175" s="69">
        <f t="shared" si="69"/>
        <v>0</v>
      </c>
      <c r="BW175" s="131"/>
      <c r="BX175" s="22" t="s">
        <v>45</v>
      </c>
      <c r="BY175" s="367"/>
      <c r="BZ175" s="131"/>
      <c r="CA175" s="131"/>
      <c r="CB175" s="23" t="s">
        <v>57</v>
      </c>
      <c r="CC175" s="314"/>
      <c r="CD175" s="314"/>
      <c r="CE175" s="314"/>
      <c r="CF175" s="314"/>
      <c r="CG175" s="314"/>
      <c r="CH175" s="314"/>
      <c r="CI175" s="314"/>
      <c r="CJ175" s="314"/>
      <c r="CK175" s="314"/>
      <c r="CL175" s="142">
        <v>1</v>
      </c>
      <c r="CM175" s="1428" t="s">
        <v>2495</v>
      </c>
      <c r="CN175" s="62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N175" s="3"/>
      <c r="DO175" s="3"/>
      <c r="DP175" s="3"/>
      <c r="DQ175" s="3"/>
      <c r="DR175" s="3"/>
      <c r="DS175" s="3"/>
      <c r="DT175" s="3"/>
    </row>
    <row r="176" spans="1:124" ht="232.8" outlineLevel="1" x14ac:dyDescent="0.4">
      <c r="W176" s="62"/>
      <c r="BQ176" s="62"/>
      <c r="BR176" s="237" t="s">
        <v>171</v>
      </c>
      <c r="BS176" s="117" t="s">
        <v>1084</v>
      </c>
      <c r="BT176" s="102" t="s">
        <v>29</v>
      </c>
      <c r="BU176" s="102">
        <f t="shared" si="68"/>
        <v>0</v>
      </c>
      <c r="BV176" s="102">
        <f t="shared" si="69"/>
        <v>0</v>
      </c>
      <c r="BW176" s="23"/>
      <c r="BX176" s="23" t="s">
        <v>63</v>
      </c>
      <c r="BY176" s="103"/>
      <c r="BZ176" s="74"/>
      <c r="CA176" s="82"/>
      <c r="CB176" s="172" t="s">
        <v>57</v>
      </c>
      <c r="CC176" s="159"/>
      <c r="CD176" s="159"/>
      <c r="CE176" s="159"/>
      <c r="CF176" s="159"/>
      <c r="CG176" s="159"/>
      <c r="CH176" s="159"/>
      <c r="CI176" s="159"/>
      <c r="CJ176" s="159"/>
      <c r="CK176" s="390"/>
      <c r="CL176" s="142">
        <v>1</v>
      </c>
      <c r="CM176" s="1428" t="s">
        <v>2495</v>
      </c>
      <c r="CN176" s="62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N176" s="3"/>
      <c r="DO176" s="3"/>
      <c r="DP176" s="3"/>
      <c r="DQ176" s="3"/>
      <c r="DR176" s="3"/>
      <c r="DS176" s="3"/>
      <c r="DT176" s="3"/>
    </row>
    <row r="177" spans="1:124" ht="232.8" outlineLevel="1" x14ac:dyDescent="0.3">
      <c r="W177" s="62"/>
      <c r="BQ177" s="62"/>
      <c r="BR177" s="237" t="s">
        <v>171</v>
      </c>
      <c r="BS177" s="387" t="s">
        <v>1087</v>
      </c>
      <c r="BT177" s="68" t="s">
        <v>29</v>
      </c>
      <c r="BU177" s="69">
        <f t="shared" si="68"/>
        <v>0</v>
      </c>
      <c r="BV177" s="69">
        <f t="shared" si="69"/>
        <v>0</v>
      </c>
      <c r="BW177" s="23"/>
      <c r="BX177" s="22" t="s">
        <v>45</v>
      </c>
      <c r="BY177" s="104"/>
      <c r="BZ177" s="74"/>
      <c r="CA177" s="82"/>
      <c r="CB177" s="23" t="s">
        <v>57</v>
      </c>
      <c r="CC177" s="155"/>
      <c r="CD177" s="155"/>
      <c r="CE177" s="155"/>
      <c r="CF177" s="155"/>
      <c r="CG177" s="155"/>
      <c r="CH177" s="155"/>
      <c r="CI177" s="155"/>
      <c r="CJ177" s="155"/>
      <c r="CK177" s="155"/>
      <c r="CL177" s="142">
        <v>1</v>
      </c>
      <c r="CM177" s="1428" t="s">
        <v>2495</v>
      </c>
      <c r="CN177" s="62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N177" s="3"/>
      <c r="DO177" s="3"/>
      <c r="DP177" s="3"/>
      <c r="DQ177" s="3"/>
      <c r="DR177" s="3"/>
      <c r="DS177" s="3"/>
      <c r="DT177" s="3"/>
    </row>
    <row r="178" spans="1:124" ht="233.4" outlineLevel="1" thickBot="1" x14ac:dyDescent="0.35">
      <c r="W178" s="62"/>
      <c r="BQ178" s="62"/>
      <c r="BR178" s="237" t="s">
        <v>171</v>
      </c>
      <c r="BS178" s="117" t="s">
        <v>1089</v>
      </c>
      <c r="BT178" s="68" t="s">
        <v>29</v>
      </c>
      <c r="BU178" s="69">
        <f t="shared" si="68"/>
        <v>0</v>
      </c>
      <c r="BV178" s="69">
        <f t="shared" si="69"/>
        <v>0</v>
      </c>
      <c r="BW178" s="73"/>
      <c r="BX178" s="22" t="s">
        <v>45</v>
      </c>
      <c r="BY178" s="118"/>
      <c r="BZ178" s="22"/>
      <c r="CA178" s="110" t="s">
        <v>13</v>
      </c>
      <c r="CB178" s="104" t="s">
        <v>91</v>
      </c>
      <c r="CC178" s="155"/>
      <c r="CD178" s="155"/>
      <c r="CE178" s="155"/>
      <c r="CF178" s="155"/>
      <c r="CG178" s="155"/>
      <c r="CH178" s="155"/>
      <c r="CI178" s="155"/>
      <c r="CJ178" s="155"/>
      <c r="CK178" s="155"/>
      <c r="CL178" s="142">
        <v>1</v>
      </c>
      <c r="CM178" s="1428" t="s">
        <v>2495</v>
      </c>
      <c r="CN178" s="62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N178" s="3"/>
      <c r="DO178" s="3"/>
      <c r="DP178" s="3"/>
      <c r="DQ178" s="3"/>
      <c r="DR178" s="3"/>
      <c r="DS178" s="3"/>
      <c r="DT178" s="3"/>
    </row>
    <row r="179" spans="1:124" ht="234" outlineLevel="1" thickTop="1" thickBot="1" x14ac:dyDescent="0.35">
      <c r="W179" s="62"/>
      <c r="BQ179" s="62"/>
      <c r="BR179" s="237" t="s">
        <v>171</v>
      </c>
      <c r="BS179" s="117" t="s">
        <v>1090</v>
      </c>
      <c r="BT179" s="68" t="s">
        <v>29</v>
      </c>
      <c r="BU179" s="69">
        <f t="shared" si="68"/>
        <v>0</v>
      </c>
      <c r="BV179" s="69">
        <f t="shared" si="69"/>
        <v>2</v>
      </c>
      <c r="BW179" s="82"/>
      <c r="BX179" s="22" t="s">
        <v>45</v>
      </c>
      <c r="BY179" s="22"/>
      <c r="BZ179" s="103"/>
      <c r="CA179" s="82"/>
      <c r="CB179" s="23" t="s">
        <v>519</v>
      </c>
      <c r="CC179" s="155"/>
      <c r="CD179" s="155"/>
      <c r="CE179" s="144"/>
      <c r="CF179" s="155"/>
      <c r="CG179" s="155"/>
      <c r="CH179" s="155"/>
      <c r="CI179" s="155"/>
      <c r="CJ179" s="360"/>
      <c r="CK179" s="86">
        <v>1</v>
      </c>
      <c r="CL179" s="884">
        <v>1</v>
      </c>
      <c r="CM179" s="1428" t="s">
        <v>2495</v>
      </c>
      <c r="CN179" s="62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N179" s="3"/>
      <c r="DO179" s="3"/>
      <c r="DP179" s="3"/>
      <c r="DQ179" s="3"/>
      <c r="DR179" s="3"/>
      <c r="DS179" s="3"/>
      <c r="DT179" s="3"/>
    </row>
    <row r="180" spans="1:124" ht="233.4" outlineLevel="1" thickTop="1" x14ac:dyDescent="0.3">
      <c r="W180" s="62"/>
      <c r="BQ180" s="62"/>
      <c r="BR180" s="237" t="s">
        <v>171</v>
      </c>
      <c r="BS180" s="933" t="s">
        <v>1091</v>
      </c>
      <c r="BT180" s="102" t="s">
        <v>29</v>
      </c>
      <c r="BU180" s="102">
        <f t="shared" si="68"/>
        <v>0</v>
      </c>
      <c r="BV180" s="102">
        <f t="shared" si="69"/>
        <v>0</v>
      </c>
      <c r="BW180" s="82"/>
      <c r="BX180" s="22" t="s">
        <v>68</v>
      </c>
      <c r="BY180" s="22"/>
      <c r="BZ180" s="103"/>
      <c r="CA180" s="173"/>
      <c r="CB180" s="173" t="s">
        <v>188</v>
      </c>
      <c r="CC180" s="83"/>
      <c r="CD180" s="83"/>
      <c r="CE180" s="83"/>
      <c r="CF180" s="883"/>
      <c r="CG180" s="83"/>
      <c r="CH180" s="934"/>
      <c r="CI180" s="83"/>
      <c r="CJ180" s="83"/>
      <c r="CK180" s="83"/>
      <c r="CL180" s="142">
        <v>1</v>
      </c>
      <c r="CM180" s="1428" t="s">
        <v>2495</v>
      </c>
      <c r="CN180" s="62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N180" s="3"/>
      <c r="DO180" s="3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BQ190" s="62"/>
      <c r="CN190" s="62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BQ191" s="62"/>
      <c r="CN191" s="62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BQ192" s="62"/>
      <c r="CN192" s="6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N192" s="3"/>
      <c r="DO192" s="3"/>
      <c r="DP192" s="3"/>
      <c r="DQ192" s="3"/>
      <c r="DR192" s="3"/>
      <c r="DS192" s="3"/>
      <c r="DT192" s="3"/>
    </row>
    <row r="193" spans="3:124" outlineLevel="1" x14ac:dyDescent="0.3"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BQ193" s="62"/>
      <c r="CN193" s="62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N193" s="3"/>
      <c r="DO193" s="3"/>
      <c r="DP193" s="3"/>
      <c r="DQ193" s="3"/>
      <c r="DR193" s="3"/>
      <c r="DS193" s="3"/>
      <c r="DT193" s="3"/>
    </row>
    <row r="194" spans="3:124" outlineLevel="1" x14ac:dyDescent="0.3"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BQ194" s="62"/>
      <c r="CN194" s="62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N194" s="3"/>
      <c r="DO194" s="3"/>
      <c r="DP194" s="3"/>
      <c r="DQ194" s="3"/>
      <c r="DR194" s="3"/>
      <c r="DS194" s="3"/>
      <c r="DT194" s="3"/>
    </row>
    <row r="195" spans="3:124" x14ac:dyDescent="0.3"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BQ195" s="62"/>
      <c r="CN195" s="62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N195" s="3"/>
      <c r="DO195" s="3"/>
      <c r="DP195" s="3"/>
      <c r="DQ195" s="3"/>
      <c r="DR195" s="3"/>
      <c r="DS195" s="3"/>
      <c r="DT195" s="3"/>
    </row>
    <row r="196" spans="3:124" x14ac:dyDescent="0.3"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BQ196" s="62"/>
      <c r="CN196" s="62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N196" s="3"/>
      <c r="DO196" s="3"/>
      <c r="DP196" s="3"/>
      <c r="DQ196" s="3"/>
      <c r="DR196" s="3"/>
      <c r="DS196" s="3"/>
      <c r="DT196" s="3"/>
    </row>
    <row r="197" spans="3:124" x14ac:dyDescent="0.3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BQ197" s="62"/>
      <c r="CN197" s="62"/>
      <c r="CO197" s="62"/>
    </row>
    <row r="198" spans="3:124" x14ac:dyDescent="0.3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BQ198" s="62"/>
      <c r="CN198" s="62"/>
      <c r="CO198" s="62"/>
    </row>
    <row r="199" spans="3:124" x14ac:dyDescent="0.3">
      <c r="W199" s="62"/>
      <c r="BQ199" s="62"/>
      <c r="CN199" s="62"/>
      <c r="CO199" s="62"/>
    </row>
    <row r="200" spans="3:124" x14ac:dyDescent="0.3">
      <c r="W200" s="62"/>
      <c r="BQ200" s="62"/>
      <c r="CN200" s="62"/>
      <c r="CO200" s="62"/>
    </row>
    <row r="201" spans="3:124" x14ac:dyDescent="0.3">
      <c r="BQ201" s="62"/>
      <c r="CN201" s="62"/>
      <c r="CO201" s="62"/>
    </row>
    <row r="202" spans="3:124" x14ac:dyDescent="0.3">
      <c r="BQ202" s="62"/>
      <c r="CN202" s="62"/>
      <c r="CO202" s="62"/>
    </row>
    <row r="203" spans="3:124" x14ac:dyDescent="0.3">
      <c r="BQ203" s="62"/>
      <c r="CN203" s="62"/>
    </row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CT96:CY96"/>
    <mergeCell ref="F128:K128"/>
    <mergeCell ref="AC70:AH70"/>
    <mergeCell ref="BS2:BS4"/>
    <mergeCell ref="CA2:CA4"/>
    <mergeCell ref="CM2:CM4"/>
    <mergeCell ref="AU71:BP71"/>
    <mergeCell ref="CP2:CP4"/>
    <mergeCell ref="CX2:CX4"/>
    <mergeCell ref="G39:K39"/>
    <mergeCell ref="BW74:CB74"/>
    <mergeCell ref="BY14:CB14"/>
    <mergeCell ref="BY17:CB17"/>
    <mergeCell ref="BY12:CB12"/>
    <mergeCell ref="BY13:CB13"/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</mergeCells>
  <conditionalFormatting sqref="D6:D7">
    <cfRule type="cellIs" dxfId="785" priority="7" operator="lessThan">
      <formula>10.5</formula>
    </cfRule>
    <cfRule type="cellIs" dxfId="784" priority="8" operator="greaterThan">
      <formula>10</formula>
    </cfRule>
  </conditionalFormatting>
  <conditionalFormatting sqref="D37:D38">
    <cfRule type="cellIs" dxfId="783" priority="27" operator="lessThan">
      <formula>10.5</formula>
    </cfRule>
    <cfRule type="cellIs" dxfId="782" priority="28" operator="greaterThan">
      <formula>10</formula>
    </cfRule>
  </conditionalFormatting>
  <conditionalFormatting sqref="D60:D61">
    <cfRule type="cellIs" dxfId="781" priority="53" operator="lessThan">
      <formula>10.5</formula>
    </cfRule>
    <cfRule type="cellIs" dxfId="780" priority="54" operator="greaterThan">
      <formula>10</formula>
    </cfRule>
  </conditionalFormatting>
  <conditionalFormatting sqref="D90:D91">
    <cfRule type="cellIs" dxfId="779" priority="45" operator="lessThan">
      <formula>10.5</formula>
    </cfRule>
    <cfRule type="cellIs" dxfId="778" priority="46" operator="greaterThan">
      <formula>10</formula>
    </cfRule>
  </conditionalFormatting>
  <conditionalFormatting sqref="D120:D121">
    <cfRule type="cellIs" dxfId="777" priority="63" operator="lessThan">
      <formula>10.5</formula>
    </cfRule>
    <cfRule type="cellIs" dxfId="776" priority="64" operator="greaterThan">
      <formula>10</formula>
    </cfRule>
  </conditionalFormatting>
  <conditionalFormatting sqref="D150:D151">
    <cfRule type="cellIs" dxfId="775" priority="23" operator="lessThan">
      <formula>10.5</formula>
    </cfRule>
    <cfRule type="cellIs" dxfId="774" priority="24" operator="greaterThan">
      <formula>10</formula>
    </cfRule>
  </conditionalFormatting>
  <conditionalFormatting sqref="D164:D165">
    <cfRule type="cellIs" dxfId="773" priority="1" operator="lessThan">
      <formula>10.5</formula>
    </cfRule>
    <cfRule type="cellIs" dxfId="772" priority="2" operator="greaterThan">
      <formula>10</formula>
    </cfRule>
  </conditionalFormatting>
  <conditionalFormatting sqref="AA6:AA7">
    <cfRule type="cellIs" dxfId="771" priority="71" operator="lessThan">
      <formula>10.5</formula>
    </cfRule>
    <cfRule type="cellIs" dxfId="770" priority="72" operator="greaterThan">
      <formula>10</formula>
    </cfRule>
  </conditionalFormatting>
  <conditionalFormatting sqref="AA37:AA38">
    <cfRule type="cellIs" dxfId="769" priority="61" operator="lessThan">
      <formula>10.5</formula>
    </cfRule>
    <cfRule type="cellIs" dxfId="768" priority="62" operator="greaterThan">
      <formula>10</formula>
    </cfRule>
  </conditionalFormatting>
  <conditionalFormatting sqref="AA60:AA61">
    <cfRule type="cellIs" dxfId="767" priority="51" operator="lessThan">
      <formula>10.5</formula>
    </cfRule>
    <cfRule type="cellIs" dxfId="766" priority="52" operator="greaterThan">
      <formula>10</formula>
    </cfRule>
  </conditionalFormatting>
  <conditionalFormatting sqref="AA90:AA91">
    <cfRule type="cellIs" dxfId="765" priority="43" operator="lessThan">
      <formula>10.5</formula>
    </cfRule>
    <cfRule type="cellIs" dxfId="764" priority="44" operator="greaterThan">
      <formula>10</formula>
    </cfRule>
  </conditionalFormatting>
  <conditionalFormatting sqref="AA120:AA121">
    <cfRule type="cellIs" dxfId="763" priority="31" operator="lessThan">
      <formula>10.5</formula>
    </cfRule>
    <cfRule type="cellIs" dxfId="762" priority="32" operator="greaterThan">
      <formula>10</formula>
    </cfRule>
  </conditionalFormatting>
  <conditionalFormatting sqref="AA150:AA151">
    <cfRule type="cellIs" dxfId="761" priority="17" operator="lessThan">
      <formula>10.5</formula>
    </cfRule>
    <cfRule type="cellIs" dxfId="760" priority="18" operator="greaterThan">
      <formula>10</formula>
    </cfRule>
  </conditionalFormatting>
  <conditionalFormatting sqref="AA164:AA165">
    <cfRule type="cellIs" dxfId="759" priority="3" operator="lessThan">
      <formula>10.5</formula>
    </cfRule>
    <cfRule type="cellIs" dxfId="758" priority="4" operator="greaterThan">
      <formula>10</formula>
    </cfRule>
  </conditionalFormatting>
  <conditionalFormatting sqref="AX6:AX7">
    <cfRule type="cellIs" dxfId="757" priority="69" operator="lessThan">
      <formula>10.5</formula>
    </cfRule>
    <cfRule type="cellIs" dxfId="756" priority="70" operator="greaterThan">
      <formula>10</formula>
    </cfRule>
  </conditionalFormatting>
  <conditionalFormatting sqref="AX37:AX38">
    <cfRule type="cellIs" dxfId="755" priority="59" operator="lessThan">
      <formula>10.5</formula>
    </cfRule>
    <cfRule type="cellIs" dxfId="754" priority="60" operator="greaterThan">
      <formula>10</formula>
    </cfRule>
  </conditionalFormatting>
  <conditionalFormatting sqref="AX60:AX61">
    <cfRule type="cellIs" dxfId="753" priority="49" operator="lessThan">
      <formula>10.5</formula>
    </cfRule>
    <cfRule type="cellIs" dxfId="752" priority="50" operator="greaterThan">
      <formula>10</formula>
    </cfRule>
  </conditionalFormatting>
  <conditionalFormatting sqref="AX90:AX91">
    <cfRule type="cellIs" dxfId="751" priority="41" operator="lessThan">
      <formula>10.5</formula>
    </cfRule>
    <cfRule type="cellIs" dxfId="750" priority="42" operator="greaterThan">
      <formula>10</formula>
    </cfRule>
  </conditionalFormatting>
  <conditionalFormatting sqref="AX120:AX121">
    <cfRule type="cellIs" dxfId="749" priority="33" operator="lessThan">
      <formula>10.5</formula>
    </cfRule>
    <cfRule type="cellIs" dxfId="748" priority="34" operator="greaterThan">
      <formula>10</formula>
    </cfRule>
  </conditionalFormatting>
  <conditionalFormatting sqref="AX150:AX151">
    <cfRule type="cellIs" dxfId="747" priority="19" operator="lessThan">
      <formula>10.5</formula>
    </cfRule>
    <cfRule type="cellIs" dxfId="746" priority="20" operator="greaterThan">
      <formula>10</formula>
    </cfRule>
  </conditionalFormatting>
  <conditionalFormatting sqref="AX164:AX165">
    <cfRule type="cellIs" dxfId="745" priority="5" operator="lessThan">
      <formula>10.5</formula>
    </cfRule>
    <cfRule type="cellIs" dxfId="744" priority="6" operator="greaterThan">
      <formula>10</formula>
    </cfRule>
  </conditionalFormatting>
  <conditionalFormatting sqref="BU6:BU7">
    <cfRule type="cellIs" dxfId="743" priority="67" operator="lessThan">
      <formula>10.5</formula>
    </cfRule>
    <cfRule type="cellIs" dxfId="742" priority="68" operator="greaterThan">
      <formula>10</formula>
    </cfRule>
  </conditionalFormatting>
  <conditionalFormatting sqref="BU37:BU38">
    <cfRule type="cellIs" dxfId="741" priority="57" operator="lessThan">
      <formula>10.5</formula>
    </cfRule>
    <cfRule type="cellIs" dxfId="740" priority="58" operator="greaterThan">
      <formula>10</formula>
    </cfRule>
  </conditionalFormatting>
  <conditionalFormatting sqref="BU60:BU61">
    <cfRule type="cellIs" dxfId="739" priority="47" operator="lessThan">
      <formula>10.5</formula>
    </cfRule>
    <cfRule type="cellIs" dxfId="738" priority="48" operator="greaterThan">
      <formula>10</formula>
    </cfRule>
  </conditionalFormatting>
  <conditionalFormatting sqref="BU90:BU91">
    <cfRule type="cellIs" dxfId="737" priority="39" operator="lessThan">
      <formula>10.5</formula>
    </cfRule>
    <cfRule type="cellIs" dxfId="736" priority="40" operator="greaterThan">
      <formula>10</formula>
    </cfRule>
  </conditionalFormatting>
  <conditionalFormatting sqref="BU120:BU121">
    <cfRule type="cellIs" dxfId="735" priority="29" operator="lessThan">
      <formula>10.5</formula>
    </cfRule>
    <cfRule type="cellIs" dxfId="734" priority="30" operator="greaterThan">
      <formula>10</formula>
    </cfRule>
  </conditionalFormatting>
  <conditionalFormatting sqref="BU150:BU151">
    <cfRule type="cellIs" dxfId="733" priority="15" operator="lessThan">
      <formula>10.5</formula>
    </cfRule>
    <cfRule type="cellIs" dxfId="732" priority="16" operator="greaterThan">
      <formula>10</formula>
    </cfRule>
  </conditionalFormatting>
  <conditionalFormatting sqref="BU164:BU165">
    <cfRule type="cellIs" dxfId="731" priority="9" operator="lessThan">
      <formula>10.5</formula>
    </cfRule>
    <cfRule type="cellIs" dxfId="730" priority="10" operator="greaterThan">
      <formula>10</formula>
    </cfRule>
  </conditionalFormatting>
  <conditionalFormatting sqref="CR6:CR7">
    <cfRule type="cellIs" dxfId="729" priority="65" operator="lessThan">
      <formula>10.5</formula>
    </cfRule>
    <cfRule type="cellIs" dxfId="728" priority="66" operator="greaterThan">
      <formula>10</formula>
    </cfRule>
  </conditionalFormatting>
  <conditionalFormatting sqref="CR37:CR38">
    <cfRule type="cellIs" dxfId="727" priority="55" operator="lessThan">
      <formula>10.5</formula>
    </cfRule>
    <cfRule type="cellIs" dxfId="726" priority="56" operator="greaterThan">
      <formula>10</formula>
    </cfRule>
  </conditionalFormatting>
  <conditionalFormatting sqref="CR60:CR61">
    <cfRule type="cellIs" dxfId="725" priority="25" operator="lessThan">
      <formula>10.5</formula>
    </cfRule>
    <cfRule type="cellIs" dxfId="724" priority="26" operator="greaterThan">
      <formula>10</formula>
    </cfRule>
  </conditionalFormatting>
  <conditionalFormatting sqref="CR90:CR91">
    <cfRule type="cellIs" dxfId="723" priority="37" operator="lessThan">
      <formula>10.5</formula>
    </cfRule>
    <cfRule type="cellIs" dxfId="722" priority="38" operator="greaterThan">
      <formula>10</formula>
    </cfRule>
  </conditionalFormatting>
  <conditionalFormatting sqref="CR120:CR121">
    <cfRule type="cellIs" dxfId="721" priority="35" operator="lessThan">
      <formula>10.5</formula>
    </cfRule>
    <cfRule type="cellIs" dxfId="720" priority="36" operator="greaterThan">
      <formula>10</formula>
    </cfRule>
  </conditionalFormatting>
  <conditionalFormatting sqref="CR150:CR151">
    <cfRule type="cellIs" dxfId="719" priority="21" operator="lessThan">
      <formula>10.5</formula>
    </cfRule>
    <cfRule type="cellIs" dxfId="718" priority="22" operator="greaterThan">
      <formula>10</formula>
    </cfRule>
  </conditionalFormatting>
  <conditionalFormatting sqref="CR164:CR165">
    <cfRule type="cellIs" dxfId="717" priority="11" operator="lessThan">
      <formula>10.5</formula>
    </cfRule>
    <cfRule type="cellIs" dxfId="716" priority="12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0" name="Button 2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163</xdr:row>
                    <xdr:rowOff>792480</xdr:rowOff>
                  </from>
                  <to>
                    <xdr:col>24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1" name="Button 25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7EF6E-5360-41E9-AD16-697B97A8E715}">
  <sheetPr codeName="Feuil15">
    <pageSetUpPr fitToPage="1"/>
  </sheetPr>
  <dimension ref="A1:DO210"/>
  <sheetViews>
    <sheetView zoomScale="60" zoomScaleNormal="60" workbookViewId="0">
      <pane ySplit="5" topLeftCell="A20" activePane="bottomLeft" state="frozenSplit"/>
      <selection activeCell="CP107" sqref="CP107"/>
      <selection pane="bottomLeft" activeCell="AV42" sqref="AV42"/>
    </sheetView>
  </sheetViews>
  <sheetFormatPr baseColWidth="10" defaultColWidth="12.33203125" defaultRowHeight="22.8" outlineLevelRow="1" outlineLevelCol="1" x14ac:dyDescent="0.3"/>
  <cols>
    <col min="1" max="1" width="24.8867187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33203125" style="3" customWidth="1" outlineLevel="1"/>
    <col min="9" max="9" width="4.44140625" style="519" customWidth="1" outlineLevel="1"/>
    <col min="10" max="10" width="6.109375" style="520" customWidth="1" outlineLevel="1"/>
    <col min="11" max="11" width="27.664062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6640625" style="59" customWidth="1"/>
    <col min="24" max="24" width="25.44140625" style="208" bestFit="1" customWidth="1"/>
    <col min="25" max="25" width="74" style="62" customWidth="1"/>
    <col min="26" max="26" width="6.664062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441406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664062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25.6640625" style="208" bestFit="1" customWidth="1"/>
    <col min="48" max="48" width="74" style="62" customWidth="1"/>
    <col min="49" max="49" width="6.664062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6640625" style="103" customWidth="1" outlineLevel="1"/>
    <col min="55" max="55" width="4.44140625" style="545" customWidth="1" outlineLevel="1"/>
    <col min="56" max="56" width="6.664062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20.33203125" style="208" bestFit="1" customWidth="1"/>
    <col min="71" max="71" width="74" style="62" customWidth="1"/>
    <col min="72" max="72" width="6.6640625" style="288" customWidth="1" outlineLevel="1"/>
    <col min="73" max="74" width="9.88671875" style="289" customWidth="1" outlineLevel="1"/>
    <col min="75" max="75" width="12.33203125" style="518" customWidth="1" outlineLevel="1"/>
    <col min="76" max="76" width="6.3320312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18" style="208" bestFit="1" customWidth="1"/>
    <col min="94" max="94" width="74" style="62" customWidth="1"/>
    <col min="95" max="95" width="6.664062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50.44140625" style="3" customWidth="1"/>
    <col min="118" max="118" width="71.5546875" style="3" customWidth="1"/>
    <col min="119" max="16384" width="12.33203125" style="3"/>
  </cols>
  <sheetData>
    <row r="1" spans="1:119" ht="18" thickBot="1" x14ac:dyDescent="0.35">
      <c r="A1" s="1821" t="s">
        <v>1287</v>
      </c>
      <c r="B1" s="1821"/>
      <c r="C1" s="1821"/>
      <c r="D1" s="1821"/>
      <c r="E1" s="1821"/>
      <c r="F1" s="1821"/>
      <c r="G1" s="1821"/>
      <c r="H1" s="1821"/>
      <c r="I1" s="1821"/>
      <c r="J1" s="1821"/>
      <c r="K1" s="1821"/>
      <c r="L1" s="1821"/>
      <c r="M1" s="1821"/>
      <c r="N1" s="1821"/>
      <c r="O1" s="1821"/>
      <c r="P1" s="1821"/>
      <c r="Q1" s="1821"/>
      <c r="R1" s="1821"/>
      <c r="S1" s="1821"/>
      <c r="T1" s="1821"/>
      <c r="U1" s="1821"/>
      <c r="V1" s="1821"/>
      <c r="W1" s="1821"/>
      <c r="X1" s="1821"/>
      <c r="Y1" s="1821"/>
      <c r="Z1" s="1821"/>
      <c r="AA1" s="1821"/>
      <c r="AB1" s="1821"/>
      <c r="AC1" s="1821"/>
      <c r="AD1" s="1821"/>
      <c r="AE1" s="1821"/>
      <c r="AF1" s="1821"/>
      <c r="AG1" s="1821"/>
      <c r="AH1" s="1821"/>
      <c r="AI1" s="1821"/>
      <c r="AJ1" s="1821"/>
      <c r="AK1" s="1821"/>
      <c r="AL1" s="1821"/>
      <c r="AM1" s="1821"/>
      <c r="AN1" s="1821"/>
      <c r="AO1" s="1821"/>
      <c r="AP1" s="1821"/>
      <c r="AQ1" s="1821"/>
      <c r="AR1" s="1821"/>
      <c r="AS1" s="1821"/>
      <c r="AT1" s="1821"/>
      <c r="AU1" s="1821"/>
      <c r="AV1" s="1821"/>
      <c r="AW1" s="1821"/>
      <c r="AX1" s="1821"/>
      <c r="AY1" s="1821"/>
      <c r="AZ1" s="1821"/>
      <c r="BA1" s="1821"/>
      <c r="BB1" s="1821"/>
      <c r="BC1" s="1821"/>
      <c r="BD1" s="1821"/>
      <c r="BE1" s="1821"/>
      <c r="BF1" s="1821"/>
      <c r="BG1" s="1821"/>
      <c r="BH1" s="1821"/>
      <c r="BI1" s="1821"/>
      <c r="BJ1" s="1821"/>
      <c r="BK1" s="1821"/>
      <c r="BL1" s="1821"/>
      <c r="BM1" s="1821"/>
      <c r="BN1" s="1821"/>
      <c r="BO1" s="1821"/>
      <c r="BP1" s="1821"/>
      <c r="BQ1" s="1821"/>
      <c r="BR1" s="1821"/>
      <c r="BS1" s="1821"/>
      <c r="BT1" s="1821"/>
      <c r="BU1" s="1821"/>
      <c r="BV1" s="1821"/>
      <c r="BW1" s="1821"/>
      <c r="BX1" s="1821"/>
      <c r="BY1" s="1821"/>
      <c r="BZ1" s="1821"/>
      <c r="CA1" s="1821"/>
      <c r="CB1" s="1821"/>
      <c r="CC1" s="1821"/>
      <c r="CD1" s="1821"/>
      <c r="CE1" s="1821"/>
      <c r="CF1" s="1821"/>
      <c r="CG1" s="1821"/>
      <c r="CH1" s="1821"/>
      <c r="CI1" s="1821"/>
      <c r="CJ1" s="1821"/>
      <c r="CK1" s="1821"/>
      <c r="CL1" s="1821"/>
      <c r="CM1" s="1821"/>
      <c r="CN1" s="1821"/>
      <c r="CO1" s="1821"/>
      <c r="CP1" s="1821"/>
      <c r="CQ1" s="1821"/>
      <c r="CR1" s="1821"/>
      <c r="CS1" s="1821"/>
      <c r="CT1" s="1821"/>
      <c r="CU1" s="1821"/>
      <c r="CV1" s="1821"/>
      <c r="CW1" s="1821"/>
      <c r="CX1" s="1821"/>
      <c r="CY1" s="1821"/>
      <c r="CZ1" s="1821"/>
      <c r="DA1" s="1821"/>
      <c r="DB1" s="1821"/>
      <c r="DC1" s="1821"/>
      <c r="DD1" s="1821"/>
      <c r="DE1" s="1821"/>
      <c r="DF1" s="1821"/>
      <c r="DG1" s="1821"/>
      <c r="DH1" s="1821"/>
      <c r="DI1" s="1821"/>
      <c r="DJ1" s="1822"/>
      <c r="DK1" s="1"/>
      <c r="DL1" s="2"/>
    </row>
    <row r="2" spans="1:119" ht="22.95" customHeight="1" x14ac:dyDescent="0.3">
      <c r="A2" s="1016"/>
      <c r="B2" s="1746" t="s">
        <v>1</v>
      </c>
      <c r="C2" s="1823" t="str">
        <f>A6</f>
        <v>Raphaël</v>
      </c>
      <c r="D2" s="1824"/>
      <c r="E2" s="1825" t="str">
        <f>A90</f>
        <v>Ali</v>
      </c>
      <c r="F2" s="1826"/>
      <c r="G2" s="1017"/>
      <c r="H2" s="7"/>
      <c r="I2" s="7"/>
      <c r="J2" s="1742">
        <f>SUMIFS(L9:L41,K9:K41,"Bio-déchets")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827">
        <f>SUM(U:U)</f>
        <v>70</v>
      </c>
      <c r="W2" s="4"/>
      <c r="X2" s="4"/>
      <c r="Y2" s="1770" t="s">
        <v>2496</v>
      </c>
      <c r="Z2" s="5"/>
      <c r="AA2" s="6"/>
      <c r="AB2" s="6"/>
      <c r="AC2" s="7"/>
      <c r="AD2" s="5"/>
      <c r="AE2" s="7"/>
      <c r="AF2" s="7"/>
      <c r="AG2" s="1742">
        <f>SUMIFS(AI8:AI91,AH8:AH91,"Bio-déchets")</f>
        <v>8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744">
        <f>SUM(AR:AR)</f>
        <v>68</v>
      </c>
      <c r="AT2" s="4"/>
      <c r="AU2" s="4"/>
      <c r="AV2" s="1746" t="s">
        <v>1</v>
      </c>
      <c r="AW2" s="7"/>
      <c r="AX2" s="6"/>
      <c r="AY2" s="6"/>
      <c r="AZ2" s="7"/>
      <c r="BA2" s="5"/>
      <c r="BB2" s="7"/>
      <c r="BC2" s="7"/>
      <c r="BD2" s="1742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744">
        <f>SUM(BO:BO)</f>
        <v>60</v>
      </c>
      <c r="BQ2" s="4"/>
      <c r="BR2" s="4"/>
      <c r="BS2" s="1746" t="s">
        <v>1</v>
      </c>
      <c r="BT2" s="5"/>
      <c r="BU2" s="6"/>
      <c r="BV2" s="6"/>
      <c r="BW2" s="7"/>
      <c r="BX2" s="1018"/>
      <c r="BY2" s="7"/>
      <c r="BZ2" s="7"/>
      <c r="CA2" s="1742">
        <f>SUMIFS(CC9:CC51,CB9:CB51,"Bio-déchets")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744">
        <f>SUM(CL:CL)</f>
        <v>78</v>
      </c>
      <c r="CN2" s="4"/>
      <c r="CO2" s="882"/>
      <c r="CP2" s="1976" t="s">
        <v>2497</v>
      </c>
      <c r="CQ2" s="5"/>
      <c r="CR2" s="6"/>
      <c r="CS2" s="6"/>
      <c r="CT2" s="7"/>
      <c r="CU2" s="7"/>
      <c r="CV2" s="7"/>
      <c r="CW2" s="7"/>
      <c r="CX2" s="1742">
        <f>SUMIFS(CZ8:CZ92,CY8:CY92,"Bio-déchets")</f>
        <v>8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744">
        <f>SUM(DI:DI)</f>
        <v>43</v>
      </c>
      <c r="DK2" s="1"/>
      <c r="DL2" s="2"/>
    </row>
    <row r="3" spans="1:119" x14ac:dyDescent="0.3">
      <c r="A3" s="1016"/>
      <c r="B3" s="1747"/>
      <c r="C3" s="1829" t="str">
        <f>A39</f>
        <v>Franck</v>
      </c>
      <c r="D3" s="1830"/>
      <c r="E3" s="1020"/>
      <c r="F3" s="1019" t="str">
        <f>co_5_lundi_B1</f>
        <v>Artem</v>
      </c>
      <c r="G3" s="1021"/>
      <c r="H3" s="12" t="s">
        <v>3</v>
      </c>
      <c r="I3" s="12"/>
      <c r="J3" s="1743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1828">
        <f>SUM(U:U)</f>
        <v>70</v>
      </c>
      <c r="W3" s="4"/>
      <c r="X3" s="4"/>
      <c r="Y3" s="1771"/>
      <c r="Z3" s="10"/>
      <c r="AA3" s="11"/>
      <c r="AB3" s="11"/>
      <c r="AC3" s="12"/>
      <c r="AD3" s="10"/>
      <c r="AE3" s="12" t="s">
        <v>3</v>
      </c>
      <c r="AF3" s="12"/>
      <c r="AG3" s="1743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745">
        <f>SUM(AR:AR)</f>
        <v>68</v>
      </c>
      <c r="AT3" s="4"/>
      <c r="AU3" s="4"/>
      <c r="AV3" s="1747"/>
      <c r="AW3" s="12"/>
      <c r="AX3" s="11"/>
      <c r="AY3" s="11"/>
      <c r="AZ3" s="12"/>
      <c r="BA3" s="10"/>
      <c r="BB3" s="12" t="s">
        <v>3</v>
      </c>
      <c r="BC3" s="12"/>
      <c r="BD3" s="1743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745">
        <f>SUM(BO:BO)</f>
        <v>60</v>
      </c>
      <c r="BQ3" s="4"/>
      <c r="BR3" s="4"/>
      <c r="BS3" s="1747"/>
      <c r="BT3" s="10"/>
      <c r="BU3" s="11"/>
      <c r="BV3" s="11"/>
      <c r="BW3" s="12"/>
      <c r="BX3" s="1022"/>
      <c r="BY3" s="12" t="s">
        <v>3</v>
      </c>
      <c r="BZ3" s="12"/>
      <c r="CA3" s="1743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745">
        <f>SUM(CL:CL)</f>
        <v>78</v>
      </c>
      <c r="CN3" s="4"/>
      <c r="CO3" s="882"/>
      <c r="CP3" s="1835"/>
      <c r="CQ3" s="10"/>
      <c r="CR3" s="11"/>
      <c r="CS3" s="11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745">
        <f>SUM(DI:DI)</f>
        <v>43</v>
      </c>
      <c r="DK3" s="1"/>
      <c r="DL3" s="2"/>
    </row>
    <row r="4" spans="1:119" ht="15.6" customHeight="1" thickBot="1" x14ac:dyDescent="0.35">
      <c r="A4" s="1016"/>
      <c r="B4" s="1747"/>
      <c r="C4" s="1831" t="str">
        <f>co_3_lundi_B1</f>
        <v xml:space="preserve">Stéphane </v>
      </c>
      <c r="D4" s="1832"/>
      <c r="E4" s="1833" t="str">
        <f>A155</f>
        <v>André</v>
      </c>
      <c r="F4" s="1832"/>
      <c r="G4" s="1021"/>
      <c r="H4" s="12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828">
        <f>SUM(U:U)</f>
        <v>70</v>
      </c>
      <c r="W4" s="4"/>
      <c r="X4" s="4"/>
      <c r="Y4" s="1772"/>
      <c r="Z4" s="10"/>
      <c r="AA4" s="11"/>
      <c r="AB4" s="11"/>
      <c r="AC4" s="12"/>
      <c r="AD4" s="10"/>
      <c r="AE4" s="12"/>
      <c r="AF4" s="12"/>
      <c r="AG4" s="1743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745">
        <f>SUM(AR:AR)</f>
        <v>68</v>
      </c>
      <c r="AT4" s="4"/>
      <c r="AU4" s="4"/>
      <c r="AV4" s="1747"/>
      <c r="AW4" s="15"/>
      <c r="AX4" s="14"/>
      <c r="AY4" s="14"/>
      <c r="AZ4" s="12"/>
      <c r="BA4" s="10"/>
      <c r="BB4" s="12"/>
      <c r="BC4" s="12"/>
      <c r="BD4" s="1743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745">
        <f>SUM(BO:BO)</f>
        <v>60</v>
      </c>
      <c r="BQ4" s="4"/>
      <c r="BR4" s="4"/>
      <c r="BS4" s="1748"/>
      <c r="BT4" s="10"/>
      <c r="BU4" s="11"/>
      <c r="BV4" s="11"/>
      <c r="BW4" s="12"/>
      <c r="BX4" s="1022"/>
      <c r="BY4" s="12"/>
      <c r="BZ4" s="12"/>
      <c r="CA4" s="1743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745">
        <f>SUM(CL:CL)</f>
        <v>78</v>
      </c>
      <c r="CN4" s="4"/>
      <c r="CO4" s="882"/>
      <c r="CP4" s="1835"/>
      <c r="CQ4" s="10"/>
      <c r="CR4" s="11"/>
      <c r="CS4" s="11"/>
      <c r="CT4" s="12"/>
      <c r="CU4" s="12"/>
      <c r="CV4" s="12"/>
      <c r="CW4" s="12"/>
      <c r="CX4" s="1743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745">
        <f>SUM(DI:DI)</f>
        <v>43</v>
      </c>
      <c r="DK4" s="1"/>
      <c r="DL4" s="2"/>
    </row>
    <row r="5" spans="1:119" s="36" customFormat="1" ht="92.4" x14ac:dyDescent="0.3">
      <c r="A5" s="1023" t="s">
        <v>4</v>
      </c>
      <c r="B5" s="1024" t="s">
        <v>2498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2499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2500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2501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2502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 x14ac:dyDescent="0.3">
      <c r="A6" s="38" t="s">
        <v>145</v>
      </c>
      <c r="B6" s="39" t="s">
        <v>38</v>
      </c>
      <c r="C6" s="535" t="s">
        <v>29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9</v>
      </c>
      <c r="W6" s="78"/>
      <c r="X6" s="38" t="s">
        <v>145</v>
      </c>
      <c r="Y6" s="39" t="s">
        <v>1297</v>
      </c>
      <c r="Z6" s="1030" t="s">
        <v>29</v>
      </c>
      <c r="AA6" s="48">
        <f t="shared" ref="AA6:AA9" si="0">0.5*(AI6+AJ6+AK6)+AL6+AN6+2*(AO6+AP6)</f>
        <v>12.5</v>
      </c>
      <c r="AB6" s="1031">
        <f t="shared" ref="AB6:AB9" si="1">AI6*0.5+AJ6*0.5+AK6*0.5+AL6+AM6+AN6+2*(AO6+AP6+AQ6)</f>
        <v>14.5</v>
      </c>
      <c r="AC6" s="50"/>
      <c r="AD6" s="51"/>
      <c r="AE6" s="50"/>
      <c r="AF6" s="50"/>
      <c r="AG6" s="50"/>
      <c r="AH6" s="50"/>
      <c r="AI6" s="52">
        <f>SUMIFS(AI8:AI32,Z8:Z32,Z6)</f>
        <v>0</v>
      </c>
      <c r="AJ6" s="52">
        <f>SUMIFS(AJ8:AJ32,Z8:Z32,Z6)</f>
        <v>5</v>
      </c>
      <c r="AK6" s="52">
        <f>SUMIFS(AK8:AK32,Z8:Z32,Z6)</f>
        <v>0</v>
      </c>
      <c r="AL6" s="52">
        <f>SUMIFS(AL8:AL32,Z8:Z32,Z6)</f>
        <v>0</v>
      </c>
      <c r="AM6" s="52">
        <f>SUMIFS(AM8:AM32,Z8:Z32,Z6)</f>
        <v>0</v>
      </c>
      <c r="AN6" s="52">
        <f>SUMIFS(AN8:AN32,Z8:Z32,Z6)</f>
        <v>2</v>
      </c>
      <c r="AO6" s="52">
        <f>SUMIFS(AO8:AO32,Z8:Z32,Z6)</f>
        <v>3</v>
      </c>
      <c r="AP6" s="52">
        <f>SUMIFS(AP8:AP32,Z8:Z32,Z6)</f>
        <v>1</v>
      </c>
      <c r="AQ6" s="52">
        <f>SUMIFS(AQ8:AQ32,Z8:Z32,Z6)</f>
        <v>1</v>
      </c>
      <c r="AR6" s="53"/>
      <c r="AS6" s="54">
        <f>SUM(AR8:AR37)</f>
        <v>8</v>
      </c>
      <c r="AT6" s="87"/>
      <c r="AU6" s="38" t="s">
        <v>27</v>
      </c>
      <c r="AV6" s="39" t="s">
        <v>1298</v>
      </c>
      <c r="AW6" s="535" t="s">
        <v>29</v>
      </c>
      <c r="AX6" s="41">
        <f t="shared" ref="AX6:AX18" si="2">0.5*(BF6+BG6+BH6)+BI6+BK6+2*(BL6+BM6)</f>
        <v>9</v>
      </c>
      <c r="AY6" s="536">
        <f t="shared" ref="AY6:AY18" si="3">BF6*0.5+BG6*0.5+BH6*0.5+BI6+BJ6+BK6+2*(BL6+BM6+BN6)</f>
        <v>11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11</v>
      </c>
      <c r="BQ6" s="61"/>
      <c r="BR6" s="38" t="s">
        <v>150</v>
      </c>
      <c r="BS6" s="39" t="s">
        <v>1299</v>
      </c>
      <c r="BT6" s="535" t="s">
        <v>29</v>
      </c>
      <c r="BU6" s="41">
        <f t="shared" ref="BU6:BU23" si="4">0.5*(CC6+CD6+CE6)+CF6+CH6+2*(CI6+CJ6)</f>
        <v>6</v>
      </c>
      <c r="BV6" s="536">
        <f t="shared" ref="BV6:BV23" si="5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150</v>
      </c>
      <c r="CP6" s="39" t="s">
        <v>1301</v>
      </c>
      <c r="CQ6" s="535" t="s">
        <v>29</v>
      </c>
      <c r="CR6" s="41">
        <f>0.5*(CZ6+DA6+DB6)+DC6+DE6+2*(DF6+DG6)</f>
        <v>4</v>
      </c>
      <c r="CS6" s="536">
        <f>CZ6*0.5+DA6*0.5+DB6*0.5+DC6+DD6+DE6+2*(DF6+DG6+DH6)</f>
        <v>6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3</v>
      </c>
      <c r="DD6" s="44">
        <f>SUMIFS(DD8:DD35,CQ8:CQ35,CQ6)</f>
        <v>2</v>
      </c>
      <c r="DE6" s="44">
        <f>SUMIFS(DE8:DE35,CQ8:CQ35,CQ6)</f>
        <v>1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0</v>
      </c>
      <c r="DI6" s="45"/>
      <c r="DJ6" s="46">
        <f>SUM(DI8:DI37)</f>
        <v>3</v>
      </c>
      <c r="DM6" s="58"/>
    </row>
    <row r="7" spans="1:119" s="62" customFormat="1" ht="25.2" thickBot="1" x14ac:dyDescent="0.35">
      <c r="A7" s="38" t="s">
        <v>497</v>
      </c>
      <c r="B7" s="39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0"/>
        <v>7.5</v>
      </c>
      <c r="AB7" s="536">
        <f t="shared" si="1"/>
        <v>10.5</v>
      </c>
      <c r="AC7" s="39"/>
      <c r="AD7" s="39"/>
      <c r="AE7" s="39"/>
      <c r="AF7" s="39"/>
      <c r="AG7" s="39"/>
      <c r="AH7" s="39"/>
      <c r="AI7" s="44">
        <f>SUMIFS(AI8:AI32,Z8:Z32,Z7)</f>
        <v>0</v>
      </c>
      <c r="AJ7" s="44">
        <f>SUMIFS(AJ8:AJ32,Z8:Z32,Z7)</f>
        <v>3</v>
      </c>
      <c r="AK7" s="44">
        <f>SUMIFS(AK8:AK32,Z8:Z32,Z7)</f>
        <v>0</v>
      </c>
      <c r="AL7" s="44">
        <f>SUMIFS(AL8:AL32,Z8:Z32,Z7)</f>
        <v>2</v>
      </c>
      <c r="AM7" s="44">
        <f>SUMIFS(AM8:AM32,Z8:Z32,Z7)</f>
        <v>1</v>
      </c>
      <c r="AN7" s="44">
        <f>SUMIFS(AN8:AN32,Z8:Z32,Z7)</f>
        <v>0</v>
      </c>
      <c r="AO7" s="44">
        <f>SUMIFS(AO8:AO32,Z8:Z32,Z7)</f>
        <v>2</v>
      </c>
      <c r="AP7" s="44">
        <f>SUMIFS(AP8:AP32,Z8:Z32,Z7)</f>
        <v>0</v>
      </c>
      <c r="AQ7" s="44">
        <f>SUMIFS(AQ8:AQ32,Z8:Z32,Z7)</f>
        <v>1</v>
      </c>
      <c r="AR7" s="45"/>
      <c r="AS7" s="46"/>
      <c r="AT7" s="36"/>
      <c r="AU7" s="38" t="s">
        <v>35</v>
      </c>
      <c r="AV7" s="39"/>
      <c r="AW7" s="535" t="s">
        <v>36</v>
      </c>
      <c r="AX7" s="41">
        <f t="shared" si="2"/>
        <v>9</v>
      </c>
      <c r="AY7" s="536">
        <f t="shared" si="3"/>
        <v>10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345</v>
      </c>
      <c r="BS7" s="39"/>
      <c r="BT7" s="535" t="s">
        <v>36</v>
      </c>
      <c r="BU7" s="41">
        <f t="shared" si="4"/>
        <v>8.5</v>
      </c>
      <c r="BV7" s="536">
        <f t="shared" si="5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46"/>
    </row>
    <row r="8" spans="1:119" ht="261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224">
        <v>7</v>
      </c>
      <c r="V8" s="77"/>
      <c r="W8" s="112"/>
      <c r="X8" s="231" t="s">
        <v>580</v>
      </c>
      <c r="Y8" s="114" t="s">
        <v>1305</v>
      </c>
      <c r="Z8" s="68" t="s">
        <v>29</v>
      </c>
      <c r="AA8" s="69">
        <f t="shared" si="0"/>
        <v>6</v>
      </c>
      <c r="AB8" s="69">
        <f t="shared" si="1"/>
        <v>8</v>
      </c>
      <c r="AC8" s="103"/>
      <c r="AD8" s="22" t="s">
        <v>182</v>
      </c>
      <c r="AE8" s="232"/>
      <c r="AF8" s="233" t="s">
        <v>42</v>
      </c>
      <c r="AG8" s="73"/>
      <c r="AH8" s="23" t="s">
        <v>162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80" t="s">
        <v>1303</v>
      </c>
      <c r="AW8" s="68" t="s">
        <v>29</v>
      </c>
      <c r="AX8" s="69">
        <f t="shared" si="2"/>
        <v>1</v>
      </c>
      <c r="AY8" s="69">
        <f t="shared" si="3"/>
        <v>1</v>
      </c>
      <c r="AZ8" s="637"/>
      <c r="BA8" s="22" t="s">
        <v>68</v>
      </c>
      <c r="BB8" s="22"/>
      <c r="BC8" s="233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173</v>
      </c>
      <c r="CP8" s="267" t="s">
        <v>594</v>
      </c>
      <c r="CQ8" s="102" t="s">
        <v>29</v>
      </c>
      <c r="CR8" s="102">
        <f>0.5*(CZ8+DA8+DB8)+DC8+DE8+2*(DF8+DG8)</f>
        <v>3</v>
      </c>
      <c r="CS8" s="102">
        <f>CZ8*0.5+DA8*0.5+DB8*0.5+DC8+DD8+DE8+2*(DF8+DG8+DH8)</f>
        <v>5</v>
      </c>
      <c r="CT8" s="705"/>
      <c r="CU8" s="197" t="s">
        <v>68</v>
      </c>
      <c r="CV8" s="705"/>
      <c r="CW8" s="233" t="s">
        <v>42</v>
      </c>
      <c r="CX8" s="705"/>
      <c r="CY8" s="705" t="s">
        <v>595</v>
      </c>
      <c r="CZ8" s="630"/>
      <c r="DA8" s="630"/>
      <c r="DB8" s="630"/>
      <c r="DC8" s="1456">
        <v>3</v>
      </c>
      <c r="DD8" s="978">
        <v>2</v>
      </c>
      <c r="DE8" s="1457"/>
      <c r="DF8" s="630"/>
      <c r="DG8" s="630"/>
      <c r="DH8" s="630"/>
      <c r="DI8" s="133">
        <v>1</v>
      </c>
      <c r="DJ8" s="131"/>
      <c r="DK8" s="108"/>
      <c r="DL8" s="108"/>
      <c r="DM8" s="108"/>
      <c r="DN8" s="108"/>
      <c r="DO8" s="108"/>
    </row>
    <row r="9" spans="1:119" ht="255" customHeight="1" outlineLevel="1" thickTop="1" thickBot="1" x14ac:dyDescent="0.3">
      <c r="A9" s="509" t="s">
        <v>38</v>
      </c>
      <c r="B9" s="387" t="s">
        <v>1304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224">
        <v>1</v>
      </c>
      <c r="V9" s="107"/>
      <c r="W9" s="112"/>
      <c r="X9" s="1453" t="s">
        <v>226</v>
      </c>
      <c r="Y9" s="990" t="s">
        <v>2503</v>
      </c>
      <c r="Z9" s="594" t="s">
        <v>29</v>
      </c>
      <c r="AA9" s="552">
        <f t="shared" si="0"/>
        <v>2.5</v>
      </c>
      <c r="AB9" s="552">
        <f t="shared" si="1"/>
        <v>2.5</v>
      </c>
      <c r="AC9" s="1850" t="s">
        <v>2504</v>
      </c>
      <c r="AD9" s="1977"/>
      <c r="AE9" s="1977"/>
      <c r="AF9" s="1977"/>
      <c r="AG9" s="1977"/>
      <c r="AH9" s="1978"/>
      <c r="AI9" s="1340"/>
      <c r="AJ9" s="84">
        <v>5</v>
      </c>
      <c r="AK9" s="1340"/>
      <c r="AL9" s="1340"/>
      <c r="AM9" s="1340"/>
      <c r="AN9" s="1340"/>
      <c r="AO9" s="1340"/>
      <c r="AP9" s="1340"/>
      <c r="AQ9" s="1340"/>
      <c r="AR9" s="1194">
        <v>1</v>
      </c>
      <c r="AS9" s="873"/>
      <c r="AT9" s="36"/>
      <c r="AU9" s="615" t="s">
        <v>583</v>
      </c>
      <c r="AV9" s="945" t="s">
        <v>2330</v>
      </c>
      <c r="AW9" s="68" t="s">
        <v>29</v>
      </c>
      <c r="AX9" s="69">
        <f t="shared" si="2"/>
        <v>0</v>
      </c>
      <c r="AY9" s="69">
        <f t="shared" si="3"/>
        <v>0</v>
      </c>
      <c r="AZ9" s="325"/>
      <c r="BA9" s="22" t="s">
        <v>68</v>
      </c>
      <c r="BB9" s="325"/>
      <c r="BC9" s="119" t="s">
        <v>42</v>
      </c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206</v>
      </c>
      <c r="BS9" s="736" t="s">
        <v>1306</v>
      </c>
      <c r="BT9" s="102" t="s">
        <v>29</v>
      </c>
      <c r="BU9" s="69">
        <f t="shared" si="4"/>
        <v>6</v>
      </c>
      <c r="BV9" s="69">
        <f t="shared" si="5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1454" t="s">
        <v>674</v>
      </c>
      <c r="CP9" s="1455" t="s">
        <v>2505</v>
      </c>
      <c r="CQ9" s="594" t="s">
        <v>29</v>
      </c>
      <c r="CR9" s="552">
        <v>4</v>
      </c>
      <c r="CS9" s="552">
        <v>4</v>
      </c>
      <c r="CT9" s="1968" t="s">
        <v>2506</v>
      </c>
      <c r="CU9" s="1968"/>
      <c r="CV9" s="1968"/>
      <c r="CW9" s="1968"/>
      <c r="CX9" s="1968"/>
      <c r="CY9" s="1968"/>
      <c r="CZ9" s="1968"/>
      <c r="DA9" s="1968"/>
      <c r="DB9" s="1968"/>
      <c r="DC9" s="1968"/>
      <c r="DD9" s="1968"/>
      <c r="DE9" s="1968"/>
      <c r="DF9" s="1968"/>
      <c r="DG9" s="1968"/>
      <c r="DH9" s="1968"/>
      <c r="DI9" s="96">
        <v>1</v>
      </c>
      <c r="DJ9" s="95"/>
      <c r="DK9" s="108"/>
      <c r="DL9" s="108"/>
      <c r="DM9" s="108"/>
      <c r="DN9" s="108"/>
      <c r="DO9" s="108"/>
    </row>
    <row r="10" spans="1:119" ht="169.2" customHeight="1" outlineLevel="1" thickTop="1" thickBot="1" x14ac:dyDescent="0.45">
      <c r="A10" s="509" t="s">
        <v>38</v>
      </c>
      <c r="B10" s="510" t="s">
        <v>596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224">
        <v>1</v>
      </c>
      <c r="V10" s="77"/>
      <c r="W10" s="47"/>
      <c r="X10" s="400" t="s">
        <v>370</v>
      </c>
      <c r="Y10" s="80" t="s">
        <v>778</v>
      </c>
      <c r="Z10" s="68" t="s">
        <v>29</v>
      </c>
      <c r="AA10" s="69">
        <f>0.5*(AI10+AJ10+AK10)+AL10+AN10+2*(AO10+AP10)</f>
        <v>4</v>
      </c>
      <c r="AB10" s="69">
        <f>AI10*0.5+AJ10*0.5+AK10*0.5+AL10+AM10+AN10+2*(AO10+AP10+AQ10)</f>
        <v>4</v>
      </c>
      <c r="AD10" s="22" t="s">
        <v>68</v>
      </c>
      <c r="AE10" s="23"/>
      <c r="AF10" s="103"/>
      <c r="AG10" s="172"/>
      <c r="AH10" s="172" t="s">
        <v>57</v>
      </c>
      <c r="AI10" s="302"/>
      <c r="AJ10" s="302"/>
      <c r="AK10" s="144"/>
      <c r="AL10" s="302"/>
      <c r="AM10" s="302"/>
      <c r="AN10" s="84">
        <v>2</v>
      </c>
      <c r="AO10" s="302"/>
      <c r="AP10" s="86">
        <v>1</v>
      </c>
      <c r="AQ10" s="302"/>
      <c r="AR10" s="76">
        <v>1</v>
      </c>
      <c r="AS10" s="70"/>
      <c r="AT10" s="36"/>
      <c r="AU10" s="615" t="s">
        <v>583</v>
      </c>
      <c r="AV10" s="80" t="s">
        <v>1309</v>
      </c>
      <c r="AW10" s="68" t="s">
        <v>29</v>
      </c>
      <c r="AX10" s="69">
        <f t="shared" si="2"/>
        <v>0</v>
      </c>
      <c r="AY10" s="69">
        <f t="shared" si="3"/>
        <v>0</v>
      </c>
      <c r="AZ10" s="82"/>
      <c r="BA10" s="22" t="s">
        <v>68</v>
      </c>
      <c r="BC10" s="74"/>
      <c r="BD10" s="172"/>
      <c r="BE10" s="23" t="s">
        <v>57</v>
      </c>
      <c r="BF10" s="155"/>
      <c r="BG10" s="155"/>
      <c r="BH10" s="155"/>
      <c r="BI10" s="155"/>
      <c r="BJ10" s="155"/>
      <c r="BK10" s="155"/>
      <c r="BL10" s="155"/>
      <c r="BM10" s="155"/>
      <c r="BN10" s="155"/>
      <c r="BO10" s="76">
        <v>1</v>
      </c>
      <c r="BP10" s="241"/>
      <c r="BQ10" s="47"/>
      <c r="BR10" s="269" t="s">
        <v>206</v>
      </c>
      <c r="BS10" s="138" t="s">
        <v>1310</v>
      </c>
      <c r="BT10" s="102" t="s">
        <v>36</v>
      </c>
      <c r="BU10" s="69">
        <f t="shared" si="4"/>
        <v>7.5</v>
      </c>
      <c r="BV10" s="69">
        <f t="shared" si="5"/>
        <v>11.5</v>
      </c>
      <c r="BW10" s="131"/>
      <c r="BX10" s="22" t="s">
        <v>68</v>
      </c>
      <c r="BY10" s="131"/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1066" t="s">
        <v>1403</v>
      </c>
      <c r="CP10" s="600" t="s">
        <v>2507</v>
      </c>
      <c r="CQ10" s="551" t="s">
        <v>29</v>
      </c>
      <c r="CR10" s="552">
        <f t="shared" ref="CR10" si="6">0.5*(CZ10+DA10+DB10)+DC10+DE10+2*(DF10+DG10)</f>
        <v>1</v>
      </c>
      <c r="CS10" s="552">
        <f t="shared" ref="CS10" si="7">CZ10*0.5+DA10*0.5+DB10*0.5+DC10+DD10+DE10+2*(DF10+DG10+DH10)</f>
        <v>1</v>
      </c>
      <c r="CT10" s="1155"/>
      <c r="CU10" s="1156" t="s">
        <v>106</v>
      </c>
      <c r="CV10" s="1157"/>
      <c r="CW10" s="1155"/>
      <c r="CX10" s="1155"/>
      <c r="CY10" s="1158" t="s">
        <v>204</v>
      </c>
      <c r="CZ10" s="992"/>
      <c r="DA10" s="992"/>
      <c r="DB10" s="1159"/>
      <c r="DC10" s="992"/>
      <c r="DD10" s="992"/>
      <c r="DE10" s="595">
        <v>1</v>
      </c>
      <c r="DF10" s="992"/>
      <c r="DG10" s="992"/>
      <c r="DH10" s="992"/>
      <c r="DI10" s="584">
        <v>1</v>
      </c>
      <c r="DJ10" s="1160"/>
      <c r="DK10" s="108"/>
      <c r="DL10" s="108"/>
      <c r="DM10" s="108"/>
      <c r="DN10" s="108"/>
      <c r="DO10" s="108"/>
    </row>
    <row r="11" spans="1:119" ht="240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47"/>
      <c r="X11" s="400" t="s">
        <v>370</v>
      </c>
      <c r="Y11" s="98" t="s">
        <v>398</v>
      </c>
      <c r="Z11" s="68" t="s">
        <v>36</v>
      </c>
      <c r="AA11" s="69">
        <f>0.5*(AI11+AJ11+AK11)+AL11+AN11+2*(AO11+AP11)</f>
        <v>3.5</v>
      </c>
      <c r="AB11" s="69">
        <f>AI11*0.5+AJ11*0.5+AK11*0.5+AL11+AM11+AN11+2*(AO11+AP11+AQ11)</f>
        <v>3.5</v>
      </c>
      <c r="AC11" s="74"/>
      <c r="AD11" s="225" t="s">
        <v>63</v>
      </c>
      <c r="AE11" s="74"/>
      <c r="AF11" s="74"/>
      <c r="AG11" s="74"/>
      <c r="AH11" s="131" t="s">
        <v>399</v>
      </c>
      <c r="AI11" s="390"/>
      <c r="AJ11" s="85">
        <v>3</v>
      </c>
      <c r="AK11" s="390"/>
      <c r="AL11" s="390"/>
      <c r="AM11" s="390"/>
      <c r="AN11" s="390"/>
      <c r="AO11" s="85">
        <v>1</v>
      </c>
      <c r="AP11" s="390"/>
      <c r="AQ11" s="390"/>
      <c r="AR11" s="228">
        <v>1</v>
      </c>
      <c r="AS11" s="74"/>
      <c r="AT11" s="36"/>
      <c r="AU11" s="283" t="s">
        <v>218</v>
      </c>
      <c r="AV11" s="114" t="s">
        <v>643</v>
      </c>
      <c r="AW11" s="68" t="s">
        <v>29</v>
      </c>
      <c r="AX11" s="69">
        <f t="shared" si="2"/>
        <v>1</v>
      </c>
      <c r="AY11" s="69">
        <f t="shared" si="3"/>
        <v>1</v>
      </c>
      <c r="BA11" s="22" t="s">
        <v>68</v>
      </c>
      <c r="BB11" s="232"/>
      <c r="BC11" s="119" t="s">
        <v>42</v>
      </c>
      <c r="BD11" s="73"/>
      <c r="BE11" s="23" t="s">
        <v>1313</v>
      </c>
      <c r="BF11" s="155"/>
      <c r="BG11" s="155"/>
      <c r="BH11" s="155"/>
      <c r="BI11" s="155"/>
      <c r="BJ11" s="155"/>
      <c r="BK11" s="84">
        <v>1</v>
      </c>
      <c r="BL11" s="155"/>
      <c r="BM11" s="155"/>
      <c r="BN11" s="155"/>
      <c r="BO11" s="76">
        <v>1</v>
      </c>
      <c r="BP11" s="77"/>
      <c r="BQ11" s="47"/>
      <c r="BR11" s="269" t="s">
        <v>206</v>
      </c>
      <c r="BS11" s="130" t="s">
        <v>919</v>
      </c>
      <c r="BT11" s="68" t="s">
        <v>36</v>
      </c>
      <c r="BU11" s="69">
        <f t="shared" si="4"/>
        <v>0</v>
      </c>
      <c r="BV11" s="69">
        <f t="shared" si="5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76">
        <v>1</v>
      </c>
      <c r="CM11" s="74"/>
      <c r="CN11" s="175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</row>
    <row r="12" spans="1:119" ht="218.1" customHeight="1" outlineLevel="1" thickTop="1" thickBot="1" x14ac:dyDescent="0.45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370</v>
      </c>
      <c r="Y12" s="98" t="s">
        <v>1319</v>
      </c>
      <c r="Z12" s="68" t="s">
        <v>36</v>
      </c>
      <c r="AA12" s="69">
        <f>0.5*(AI12+AJ12+AK12)+AL12+AN12+2*(AO12+AP12)</f>
        <v>2</v>
      </c>
      <c r="AB12" s="69">
        <f>AI12*0.5+AJ12*0.5+AK12*0.5+AL12+AM12+AN12+2*(AO12+AP12+AQ12)</f>
        <v>3</v>
      </c>
      <c r="AC12" s="74"/>
      <c r="AD12" s="225" t="s">
        <v>63</v>
      </c>
      <c r="AE12" s="74"/>
      <c r="AF12" s="74"/>
      <c r="AG12" s="74"/>
      <c r="AH12" s="131" t="s">
        <v>406</v>
      </c>
      <c r="AI12" s="390"/>
      <c r="AJ12" s="390"/>
      <c r="AK12" s="390"/>
      <c r="AL12" s="85">
        <v>2</v>
      </c>
      <c r="AM12" s="86">
        <v>1</v>
      </c>
      <c r="AN12" s="390"/>
      <c r="AO12" s="390"/>
      <c r="AP12" s="390"/>
      <c r="AQ12" s="155"/>
      <c r="AR12" s="228">
        <v>1</v>
      </c>
      <c r="AS12" s="74"/>
      <c r="AT12" s="36"/>
      <c r="AU12" s="283" t="s">
        <v>218</v>
      </c>
      <c r="AV12" s="80" t="s">
        <v>1317</v>
      </c>
      <c r="AW12" s="68" t="s">
        <v>29</v>
      </c>
      <c r="AX12" s="69">
        <f t="shared" si="2"/>
        <v>7</v>
      </c>
      <c r="AY12" s="69">
        <f t="shared" si="3"/>
        <v>9</v>
      </c>
      <c r="BA12" s="22" t="s">
        <v>68</v>
      </c>
      <c r="BB12" s="748" t="s">
        <v>803</v>
      </c>
      <c r="BC12" s="748"/>
      <c r="BD12" s="73"/>
      <c r="BE12" s="23" t="s">
        <v>804</v>
      </c>
      <c r="BF12" s="155"/>
      <c r="BG12" s="155"/>
      <c r="BH12" s="155"/>
      <c r="BI12" s="84">
        <v>1</v>
      </c>
      <c r="BJ12" s="155"/>
      <c r="BK12" s="155"/>
      <c r="BL12" s="84">
        <v>3</v>
      </c>
      <c r="BM12" s="155"/>
      <c r="BN12" s="86">
        <v>1</v>
      </c>
      <c r="BO12" s="76">
        <v>1</v>
      </c>
      <c r="BP12" s="673"/>
      <c r="BQ12" s="112"/>
      <c r="BR12" s="269" t="s">
        <v>206</v>
      </c>
      <c r="BS12" s="616" t="s">
        <v>1318</v>
      </c>
      <c r="BT12" s="81" t="s">
        <v>36</v>
      </c>
      <c r="BU12" s="148">
        <f t="shared" si="4"/>
        <v>1</v>
      </c>
      <c r="BV12" s="148">
        <f t="shared" si="5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" customHeight="1" outlineLevel="1" thickTop="1" thickBot="1" x14ac:dyDescent="0.3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370</v>
      </c>
      <c r="Y13" s="114" t="s">
        <v>1329</v>
      </c>
      <c r="Z13" s="68" t="s">
        <v>36</v>
      </c>
      <c r="AA13" s="69">
        <f>0.5*(AI13+AJ13+AK13)+AL13+AN13+2*(AO13+AP13)</f>
        <v>2</v>
      </c>
      <c r="AB13" s="69">
        <f>AI13*0.5+AJ13*0.5+AK13*0.5+AL13+AM13+AN13+2*(AO13+AP13+AQ13)</f>
        <v>4</v>
      </c>
      <c r="AC13" s="23"/>
      <c r="AD13" s="23" t="s">
        <v>68</v>
      </c>
      <c r="AE13" s="104"/>
      <c r="AF13" s="104"/>
      <c r="AG13" s="82"/>
      <c r="AH13" s="23" t="s">
        <v>1330</v>
      </c>
      <c r="AI13" s="155"/>
      <c r="AJ13" s="155"/>
      <c r="AK13" s="155"/>
      <c r="AL13" s="155"/>
      <c r="AM13" s="155"/>
      <c r="AN13" s="155"/>
      <c r="AO13" s="84">
        <v>1</v>
      </c>
      <c r="AP13" s="155"/>
      <c r="AQ13" s="86">
        <v>1</v>
      </c>
      <c r="AR13" s="76">
        <v>1</v>
      </c>
      <c r="AS13" s="77"/>
      <c r="AT13" s="36"/>
      <c r="AU13" s="283" t="s">
        <v>218</v>
      </c>
      <c r="AV13" s="80" t="s">
        <v>1320</v>
      </c>
      <c r="AW13" s="102" t="s">
        <v>36</v>
      </c>
      <c r="AX13" s="69">
        <f t="shared" si="2"/>
        <v>0</v>
      </c>
      <c r="AY13" s="69">
        <f t="shared" si="3"/>
        <v>0</v>
      </c>
      <c r="AZ13" s="82"/>
      <c r="BA13" s="22" t="s">
        <v>68</v>
      </c>
      <c r="BB13" s="106"/>
      <c r="BC13" s="119" t="s">
        <v>42</v>
      </c>
      <c r="BD13" s="710"/>
      <c r="BE13" s="197" t="s">
        <v>757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76">
        <v>1</v>
      </c>
      <c r="BP13" s="77"/>
      <c r="BQ13" s="162"/>
      <c r="BR13" s="269" t="s">
        <v>206</v>
      </c>
      <c r="BS13" s="387" t="s">
        <v>1321</v>
      </c>
      <c r="BT13" s="68" t="s">
        <v>36</v>
      </c>
      <c r="BU13" s="69">
        <f t="shared" si="4"/>
        <v>0</v>
      </c>
      <c r="BV13" s="69">
        <f t="shared" si="5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thickTop="1" thickBot="1" x14ac:dyDescent="0.35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97" t="s">
        <v>52</v>
      </c>
      <c r="Y14" s="496" t="s">
        <v>1934</v>
      </c>
      <c r="Z14" s="68" t="s">
        <v>93</v>
      </c>
      <c r="AA14" s="69">
        <f>0.5*(AI14+AJ14+AK14)+AL14+AN14+2*(AO14+AP14)</f>
        <v>15</v>
      </c>
      <c r="AB14" s="69">
        <f>AI14*0.5+AJ14*0.5+AK14*0.5+AL14+AM14+AN14+2*(AO14+AP14+AQ14)</f>
        <v>15</v>
      </c>
      <c r="AC14" s="702"/>
      <c r="AD14" s="339" t="s">
        <v>68</v>
      </c>
      <c r="AE14" s="398"/>
      <c r="AF14" s="72" t="s">
        <v>42</v>
      </c>
      <c r="AG14" s="702"/>
      <c r="AH14" s="22" t="s">
        <v>91</v>
      </c>
      <c r="AI14" s="702"/>
      <c r="AJ14" s="702"/>
      <c r="AK14" s="702"/>
      <c r="AL14" s="1042"/>
      <c r="AM14" s="702"/>
      <c r="AN14" s="1043">
        <v>15</v>
      </c>
      <c r="AO14" s="702"/>
      <c r="AP14" s="702"/>
      <c r="AQ14" s="702"/>
      <c r="AR14" s="142">
        <v>2</v>
      </c>
      <c r="AS14" s="68"/>
      <c r="AT14" s="36"/>
      <c r="AU14" s="283" t="s">
        <v>218</v>
      </c>
      <c r="AV14" s="80" t="s">
        <v>1323</v>
      </c>
      <c r="AW14" s="102" t="s">
        <v>36</v>
      </c>
      <c r="AX14" s="69">
        <f t="shared" si="2"/>
        <v>0</v>
      </c>
      <c r="AY14" s="69">
        <f t="shared" si="3"/>
        <v>0</v>
      </c>
      <c r="AZ14" s="82"/>
      <c r="BA14" s="401" t="s">
        <v>77</v>
      </c>
      <c r="BB14" s="402" t="s">
        <v>50</v>
      </c>
      <c r="BC14" s="127"/>
      <c r="BD14" s="187"/>
      <c r="BE14" s="23" t="s">
        <v>1324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206</v>
      </c>
      <c r="BS14" s="387" t="s">
        <v>1325</v>
      </c>
      <c r="BT14" s="102" t="s">
        <v>93</v>
      </c>
      <c r="BU14" s="69">
        <f t="shared" si="4"/>
        <v>2</v>
      </c>
      <c r="BV14" s="69">
        <f t="shared" si="5"/>
        <v>4</v>
      </c>
      <c r="BW14" s="82"/>
      <c r="BX14" s="118" t="s">
        <v>68</v>
      </c>
      <c r="BY14" s="74"/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 x14ac:dyDescent="0.35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 s="36"/>
      <c r="AU15" s="283" t="s">
        <v>218</v>
      </c>
      <c r="AV15" s="117" t="s">
        <v>1327</v>
      </c>
      <c r="AW15" s="68" t="s">
        <v>36</v>
      </c>
      <c r="AX15" s="69">
        <f t="shared" si="2"/>
        <v>4</v>
      </c>
      <c r="AY15" s="69">
        <f t="shared" si="3"/>
        <v>5</v>
      </c>
      <c r="AZ15" s="82"/>
      <c r="BA15" s="22" t="s">
        <v>68</v>
      </c>
      <c r="BB15" s="104"/>
      <c r="BC15" s="70"/>
      <c r="BD15" s="110" t="s">
        <v>13</v>
      </c>
      <c r="BE15" s="173" t="s">
        <v>707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206</v>
      </c>
      <c r="BS15" s="117" t="s">
        <v>1328</v>
      </c>
      <c r="BT15" s="102" t="s">
        <v>93</v>
      </c>
      <c r="BU15" s="69">
        <f t="shared" si="4"/>
        <v>0</v>
      </c>
      <c r="BV15" s="69">
        <f t="shared" si="5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59.5" customHeight="1" outlineLevel="1" thickTop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 s="36"/>
      <c r="AU16" s="283" t="s">
        <v>218</v>
      </c>
      <c r="AV16" s="80" t="s">
        <v>219</v>
      </c>
      <c r="AW16" s="68" t="s">
        <v>36</v>
      </c>
      <c r="AX16" s="69">
        <f t="shared" si="2"/>
        <v>0</v>
      </c>
      <c r="AY16" s="69">
        <f t="shared" si="3"/>
        <v>0</v>
      </c>
      <c r="AZ16" s="74"/>
      <c r="BA16" s="22" t="s">
        <v>63</v>
      </c>
      <c r="BB16" s="99"/>
      <c r="BC16" s="74"/>
      <c r="BD16" s="74"/>
      <c r="BE16" s="23" t="s">
        <v>220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241"/>
      <c r="BQ16" s="162"/>
      <c r="BR16" s="269" t="s">
        <v>206</v>
      </c>
      <c r="BS16" s="117" t="s">
        <v>1331</v>
      </c>
      <c r="BT16" s="68" t="s">
        <v>93</v>
      </c>
      <c r="BU16" s="69">
        <f t="shared" si="4"/>
        <v>0</v>
      </c>
      <c r="BV16" s="69">
        <f t="shared" si="5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2" customHeight="1" outlineLevel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 s="36"/>
      <c r="AU17" s="97" t="s">
        <v>52</v>
      </c>
      <c r="AV17" s="114" t="s">
        <v>307</v>
      </c>
      <c r="AW17" s="68" t="s">
        <v>36</v>
      </c>
      <c r="AX17" s="69">
        <f t="shared" si="2"/>
        <v>5</v>
      </c>
      <c r="AY17" s="69">
        <f t="shared" si="3"/>
        <v>5</v>
      </c>
      <c r="AZ17" s="82"/>
      <c r="BA17" s="22" t="s">
        <v>233</v>
      </c>
      <c r="BB17" s="105"/>
      <c r="BC17" s="72" t="s">
        <v>42</v>
      </c>
      <c r="BD17" s="187"/>
      <c r="BE17" s="23" t="s">
        <v>283</v>
      </c>
      <c r="BF17" s="84">
        <v>2</v>
      </c>
      <c r="BG17" s="160"/>
      <c r="BH17" s="103"/>
      <c r="BI17" s="160"/>
      <c r="BJ17" s="160"/>
      <c r="BK17" s="160"/>
      <c r="BL17" s="84">
        <v>2</v>
      </c>
      <c r="BM17" s="160"/>
      <c r="BN17" s="160"/>
      <c r="BO17" s="76">
        <v>1</v>
      </c>
      <c r="BP17" s="77"/>
      <c r="BQ17" s="47"/>
      <c r="BR17" s="269" t="s">
        <v>206</v>
      </c>
      <c r="BS17" s="117" t="s">
        <v>1333</v>
      </c>
      <c r="BT17" s="102" t="s">
        <v>93</v>
      </c>
      <c r="BU17" s="69">
        <f t="shared" si="4"/>
        <v>0</v>
      </c>
      <c r="BV17" s="69">
        <f t="shared" si="5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2" customHeight="1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 s="36"/>
      <c r="AU18" s="97" t="s">
        <v>52</v>
      </c>
      <c r="AV18" s="353" t="s">
        <v>1334</v>
      </c>
      <c r="AW18" s="102" t="s">
        <v>36</v>
      </c>
      <c r="AX18" s="69">
        <f t="shared" si="2"/>
        <v>0</v>
      </c>
      <c r="AY18" s="69">
        <f t="shared" si="3"/>
        <v>0</v>
      </c>
      <c r="AZ18" s="354"/>
      <c r="BA18" s="22" t="s">
        <v>63</v>
      </c>
      <c r="BB18" s="354"/>
      <c r="BC18" s="72" t="s">
        <v>42</v>
      </c>
      <c r="BD18" s="354"/>
      <c r="BE18" s="355" t="s">
        <v>292</v>
      </c>
      <c r="BF18" s="356"/>
      <c r="BG18" s="356"/>
      <c r="BH18" s="356"/>
      <c r="BI18" s="356"/>
      <c r="BJ18" s="356"/>
      <c r="BK18" s="356"/>
      <c r="BL18" s="356"/>
      <c r="BM18" s="356"/>
      <c r="BN18" s="356"/>
      <c r="BO18" s="357">
        <v>1</v>
      </c>
      <c r="BP18" s="74"/>
      <c r="BQ18" s="112"/>
      <c r="BR18" s="269" t="s">
        <v>206</v>
      </c>
      <c r="BS18" s="116" t="s">
        <v>1335</v>
      </c>
      <c r="BT18" s="102" t="s">
        <v>93</v>
      </c>
      <c r="BU18" s="69">
        <f t="shared" si="4"/>
        <v>2</v>
      </c>
      <c r="BV18" s="69">
        <f t="shared" si="5"/>
        <v>4</v>
      </c>
      <c r="BW18" s="82"/>
      <c r="BX18" s="22" t="s">
        <v>68</v>
      </c>
      <c r="BY18" s="1200" t="s">
        <v>2508</v>
      </c>
      <c r="BZ18" s="22"/>
      <c r="CA18" s="23"/>
      <c r="CB18" s="23" t="s">
        <v>929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01" customHeight="1" outlineLevel="1" thickTop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 s="36"/>
      <c r="AU19" s="108"/>
      <c r="AV19" s="108"/>
      <c r="AW19" s="108"/>
      <c r="AX19" s="108"/>
      <c r="AY19" s="108"/>
      <c r="AZ19" s="108"/>
      <c r="BA19" s="764"/>
      <c r="BB19" s="108"/>
      <c r="BC19" s="108"/>
      <c r="BD19" s="108"/>
      <c r="BE19" s="1037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Q19" s="112"/>
      <c r="BR19" s="269" t="s">
        <v>206</v>
      </c>
      <c r="BS19" s="116" t="s">
        <v>1336</v>
      </c>
      <c r="BT19" s="102" t="s">
        <v>93</v>
      </c>
      <c r="BU19" s="69">
        <f t="shared" si="4"/>
        <v>0</v>
      </c>
      <c r="BV19" s="69">
        <f t="shared" si="5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91.4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108"/>
      <c r="AV20" s="108"/>
      <c r="AW20" s="108"/>
      <c r="AX20" s="108"/>
      <c r="AY20" s="108"/>
      <c r="AZ20" s="108"/>
      <c r="BA20" s="764"/>
      <c r="BB20" s="108"/>
      <c r="BC20" s="108"/>
      <c r="BD20" s="108"/>
      <c r="BE20" s="1037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Q20" s="112"/>
      <c r="BR20" s="269" t="s">
        <v>206</v>
      </c>
      <c r="BS20" s="116" t="s">
        <v>1337</v>
      </c>
      <c r="BT20" s="102" t="s">
        <v>93</v>
      </c>
      <c r="BU20" s="69">
        <f t="shared" si="4"/>
        <v>0</v>
      </c>
      <c r="BV20" s="69">
        <f t="shared" si="5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13.6" customHeight="1" outlineLevel="1" thickBot="1" x14ac:dyDescent="0.3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 s="108"/>
      <c r="AV21" s="108"/>
      <c r="AW21" s="108"/>
      <c r="AX21" s="108"/>
      <c r="AY21" s="108"/>
      <c r="AZ21" s="108"/>
      <c r="BA21" s="764"/>
      <c r="BB21" s="108"/>
      <c r="BC21" s="108"/>
      <c r="BD21" s="108"/>
      <c r="BE21" s="1037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Q21" s="112"/>
      <c r="BR21" s="269" t="s">
        <v>206</v>
      </c>
      <c r="BS21" s="116" t="s">
        <v>2076</v>
      </c>
      <c r="BT21" s="102" t="s">
        <v>93</v>
      </c>
      <c r="BU21" s="69">
        <f t="shared" si="4"/>
        <v>0</v>
      </c>
      <c r="BV21" s="69">
        <f t="shared" si="5"/>
        <v>0</v>
      </c>
      <c r="BW21" s="82"/>
      <c r="BX21" s="22" t="s">
        <v>68</v>
      </c>
      <c r="BY21" s="799"/>
      <c r="BZ21" s="72" t="s">
        <v>42</v>
      </c>
      <c r="CA21" s="23"/>
      <c r="CB21" s="23" t="s">
        <v>936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78.95" customHeight="1" outlineLevel="1" thickTop="1" thickBot="1" x14ac:dyDescent="0.3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1441" t="s">
        <v>318</v>
      </c>
      <c r="BS22" s="1442" t="s">
        <v>2152</v>
      </c>
      <c r="BT22" s="1286" t="s">
        <v>93</v>
      </c>
      <c r="BU22" s="1287">
        <f t="shared" si="4"/>
        <v>4</v>
      </c>
      <c r="BV22" s="1287">
        <f t="shared" si="5"/>
        <v>6</v>
      </c>
      <c r="BW22" s="813"/>
      <c r="BX22" s="814" t="s">
        <v>68</v>
      </c>
      <c r="BY22" s="1288"/>
      <c r="BZ22" s="1443" t="s">
        <v>42</v>
      </c>
      <c r="CA22" s="1444"/>
      <c r="CB22" s="814" t="s">
        <v>775</v>
      </c>
      <c r="CC22" s="1445"/>
      <c r="CD22" s="1446"/>
      <c r="CE22" s="1446"/>
      <c r="CF22" s="1446"/>
      <c r="CG22" s="1446"/>
      <c r="CH22" s="820">
        <v>2</v>
      </c>
      <c r="CI22" s="1446"/>
      <c r="CJ22" s="1447">
        <v>1</v>
      </c>
      <c r="CK22" s="1211">
        <v>1</v>
      </c>
      <c r="CL22" s="1448">
        <v>1</v>
      </c>
      <c r="CM22" s="1449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144" outlineLevel="1" thickTop="1" x14ac:dyDescent="0.25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4"/>
        <v>0.5</v>
      </c>
      <c r="BV23" s="69">
        <f t="shared" si="5"/>
        <v>0.5</v>
      </c>
      <c r="BW23" s="131"/>
      <c r="BX23" s="22" t="s">
        <v>63</v>
      </c>
      <c r="BY23" s="74"/>
      <c r="BZ23" s="72" t="s">
        <v>42</v>
      </c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399999999999999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399999999999999" outlineLevel="1" x14ac:dyDescent="0.25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 x14ac:dyDescent="0.2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399999999999999" outlineLevel="1" x14ac:dyDescent="0.25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W33" s="62"/>
      <c r="AX33" s="62"/>
      <c r="AY33" s="62"/>
      <c r="AZ33" s="62"/>
      <c r="BA33" s="62"/>
      <c r="BB33" s="62"/>
      <c r="BC33" s="62"/>
      <c r="BD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 x14ac:dyDescent="0.3">
      <c r="A39" s="38" t="s">
        <v>30</v>
      </c>
      <c r="B39" s="1038" t="s">
        <v>235</v>
      </c>
      <c r="C39" s="535" t="s">
        <v>29</v>
      </c>
      <c r="D39" s="41">
        <f t="shared" ref="D39:D54" si="8">0.5*(L39+M39+N39)+O39+Q39+2*(R39+S39)</f>
        <v>0</v>
      </c>
      <c r="E39" s="536">
        <f t="shared" ref="E39:E54" si="9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SUMIFS(L53:L65,C53:C65,C39)</f>
        <v>0</v>
      </c>
      <c r="M39" s="44">
        <f>SUMIFS(M53:M65,C53:C65,C39)</f>
        <v>0</v>
      </c>
      <c r="N39" s="44">
        <f>SUMIFS(N53:N65,C53:C65,C39)</f>
        <v>0</v>
      </c>
      <c r="O39" s="44">
        <f>SUMIFS(O53:O65,C53:C65,C39)</f>
        <v>0</v>
      </c>
      <c r="P39" s="44">
        <f>SUMIFS(P53:P65,C53:C65,C39)</f>
        <v>0</v>
      </c>
      <c r="Q39" s="44">
        <f>SUMIFS(Q53:Q65,C53:C65,C39)</f>
        <v>0</v>
      </c>
      <c r="R39" s="44">
        <f>SUMIFS(R53:R65,C53:C65,C39)</f>
        <v>0</v>
      </c>
      <c r="S39" s="44">
        <f>SUMIFS(S53:S65,C53:C65,C39)</f>
        <v>0</v>
      </c>
      <c r="T39" s="44">
        <f>SUMIFS(T53:T65,C53:C65,C39)</f>
        <v>0</v>
      </c>
      <c r="U39" s="45"/>
      <c r="V39" s="46">
        <f>SUM(U41:U64)</f>
        <v>14</v>
      </c>
      <c r="W39" s="112"/>
      <c r="X39" s="38" t="s">
        <v>2509</v>
      </c>
      <c r="Y39" s="1039"/>
      <c r="Z39" s="535" t="s">
        <v>29</v>
      </c>
      <c r="AA39" s="41">
        <f t="shared" ref="AA39:AA54" si="10">0.5*(AI39+AJ39+AK39)+AL39+AN39+2*(AO39+AP39)</f>
        <v>0</v>
      </c>
      <c r="AB39" s="536">
        <f t="shared" ref="AB39:AB54" si="11"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SUMIFS(AI47:AI65,Z47:Z65,Z39)</f>
        <v>0</v>
      </c>
      <c r="AJ39" s="44">
        <f>SUMIFS(AJ47:AJ65,Z47:Z65,Z39)</f>
        <v>0</v>
      </c>
      <c r="AK39" s="44">
        <f>SUMIFS(AK47:AK65,Z47:Z65,Z39)</f>
        <v>0</v>
      </c>
      <c r="AL39" s="44">
        <f>SUMIFS(AL47:AL65,Z47:Z65,Z39)</f>
        <v>0</v>
      </c>
      <c r="AM39" s="44">
        <f>SUMIFS(AM47:AM65,Z47:Z65,Z39)</f>
        <v>0</v>
      </c>
      <c r="AN39" s="44">
        <f>SUMIFS(AN47:AN65,Z47:Z65,Z39)</f>
        <v>0</v>
      </c>
      <c r="AO39" s="44">
        <f>SUMIFS(AO47:AO65,Z47:Z65,Z39)</f>
        <v>0</v>
      </c>
      <c r="AP39" s="44">
        <f>SUMIFS(AP47:AP65,Z47:Z65,Z39)</f>
        <v>0</v>
      </c>
      <c r="AQ39" s="44">
        <f>SUMIFS(AQ47:AQ65,Z47:Z65,Z39)</f>
        <v>0</v>
      </c>
      <c r="AR39" s="45"/>
      <c r="AS39" s="46">
        <f>SUM(AR14:AR64)</f>
        <v>22</v>
      </c>
      <c r="AT39" s="112"/>
      <c r="AU39" s="38" t="s">
        <v>30</v>
      </c>
      <c r="AV39" s="1039" t="s">
        <v>1342</v>
      </c>
      <c r="AW39" s="535" t="s">
        <v>29</v>
      </c>
      <c r="AX39" s="41">
        <f t="shared" ref="AX39:AX55" si="12">0.5*(BF39+BG39+BH39)+BI39+BK39+2*(BL39+BM39)</f>
        <v>4</v>
      </c>
      <c r="AY39" s="536">
        <f t="shared" ref="AY39:AY55" si="13">BF39*0.5+BG39*0.5+BH39*0.5+BI39+BJ39+BK39+2*(BL39+BM39+BN39)</f>
        <v>6</v>
      </c>
      <c r="AZ39" s="43"/>
      <c r="BA39" s="43"/>
      <c r="BB39" s="43"/>
      <c r="BC39" s="43"/>
      <c r="BD39" s="43"/>
      <c r="BE39" s="39"/>
      <c r="BF39" s="44">
        <f>SUMIFS(BF41:BF65,AW41:AW65,AW39)</f>
        <v>0</v>
      </c>
      <c r="BG39" s="44">
        <f>SUMIFS(BG41:BG65,AW41:AW65,AW39)</f>
        <v>0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15</v>
      </c>
      <c r="BQ39" s="32"/>
      <c r="BR39" s="38" t="s">
        <v>30</v>
      </c>
      <c r="BS39" s="39" t="s">
        <v>1343</v>
      </c>
      <c r="BT39" s="535" t="s">
        <v>29</v>
      </c>
      <c r="BU39" s="41">
        <f t="shared" ref="BU39:BU53" si="14">0.5*(CC39+CD39+CE39)+CF39+CH39+2*(CI39+CJ39)</f>
        <v>5.5</v>
      </c>
      <c r="BV39" s="536">
        <f t="shared" ref="BV39:BV53" si="15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SUMIFS(CC45:CC65,BT45:BT65,BT39)</f>
        <v>5</v>
      </c>
      <c r="CD39" s="44">
        <f>SUMIFS(CD45:CD65,BT45:BT65,BT39)</f>
        <v>0</v>
      </c>
      <c r="CE39" s="44">
        <f>SUMIFS(CE45:CE65,BT45:BT65,BT39)</f>
        <v>0</v>
      </c>
      <c r="CF39" s="44">
        <f>SUMIFS(CF45:CF65,BT45:BT65,BT39)</f>
        <v>1</v>
      </c>
      <c r="CG39" s="44">
        <f>SUMIFS(CG45:CG65,BT45:BT65,BT39)</f>
        <v>0</v>
      </c>
      <c r="CH39" s="44">
        <f>SUMIFS(CH45:CH65,BT45:BT65,BT39)</f>
        <v>2</v>
      </c>
      <c r="CI39" s="44">
        <f>SUMIFS(CI45:CI65,BT45:BT65,BT39)</f>
        <v>0</v>
      </c>
      <c r="CJ39" s="44">
        <f>SUMIFS(CJ45:CJ65,BT45:BT65,BT39)</f>
        <v>0</v>
      </c>
      <c r="CK39" s="44">
        <f>SUMIFS(CK45:CK65,BT45:BT65,BT39)</f>
        <v>2</v>
      </c>
      <c r="CL39" s="45"/>
      <c r="CM39" s="46">
        <f>SUM(CL41:CL52)</f>
        <v>12</v>
      </c>
      <c r="CN39" s="112"/>
      <c r="CO39" s="38" t="s">
        <v>2510</v>
      </c>
      <c r="CP39" s="39" t="s">
        <v>815</v>
      </c>
      <c r="CQ39" s="535" t="s">
        <v>29</v>
      </c>
      <c r="CR39" s="41">
        <f t="shared" ref="CR39:CR50" si="16">0.5*(CZ39+DA39+DB39)+DC39+DE39+2*(DF39+DG39)</f>
        <v>6</v>
      </c>
      <c r="CS39" s="536">
        <f t="shared" ref="CS39:CS50" si="17">CZ39*0.5+DA39*0.5+DB39*0.5+DC39+DD39+DE39+2*(DF39+DG39+DH39)</f>
        <v>6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3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9</v>
      </c>
    </row>
    <row r="40" spans="1:114" ht="25.2" thickBot="1" x14ac:dyDescent="0.35">
      <c r="A40" s="38" t="s">
        <v>153</v>
      </c>
      <c r="B40" s="1040"/>
      <c r="C40" s="535" t="s">
        <v>36</v>
      </c>
      <c r="D40" s="41">
        <f t="shared" si="8"/>
        <v>0</v>
      </c>
      <c r="E40" s="536">
        <f t="shared" si="9"/>
        <v>0</v>
      </c>
      <c r="F40" s="39"/>
      <c r="G40" s="39"/>
      <c r="H40" s="39"/>
      <c r="I40" s="39"/>
      <c r="J40" s="39"/>
      <c r="K40" s="39"/>
      <c r="L40" s="44">
        <f>SUMIFS(L53:L65,C53:C65,C40)</f>
        <v>0</v>
      </c>
      <c r="M40" s="44">
        <f>SUMIFS(M53:M65,C53:C65,C40)</f>
        <v>0</v>
      </c>
      <c r="N40" s="44">
        <f>SUMIFS(N53:N65,C53:C65,C40)</f>
        <v>0</v>
      </c>
      <c r="O40" s="44">
        <f>SUMIFS(O53:O65,C53:C65,C40)</f>
        <v>0</v>
      </c>
      <c r="P40" s="44">
        <f>SUMIFS(P53:P65,C53:C65,C40)</f>
        <v>0</v>
      </c>
      <c r="Q40" s="44">
        <f>SUMIFS(Q53:Q65,C53:C65,C40)</f>
        <v>0</v>
      </c>
      <c r="R40" s="44">
        <f>SUMIFS(R53:R65,C53:C65,C40)</f>
        <v>0</v>
      </c>
      <c r="S40" s="44">
        <f>SUMIFS(S53:S65,C53:C65,C40)</f>
        <v>0</v>
      </c>
      <c r="T40" s="44">
        <f>SUMIFS(T53:T65,C53:C65,C40)</f>
        <v>0</v>
      </c>
      <c r="U40" s="45"/>
      <c r="V40" s="46"/>
      <c r="W40" s="112"/>
      <c r="X40" s="38" t="s">
        <v>497</v>
      </c>
      <c r="Y40" s="1041"/>
      <c r="Z40" s="535" t="s">
        <v>36</v>
      </c>
      <c r="AA40" s="41">
        <f t="shared" si="10"/>
        <v>0</v>
      </c>
      <c r="AB40" s="536">
        <f t="shared" si="11"/>
        <v>0</v>
      </c>
      <c r="AC40" s="39"/>
      <c r="AD40" s="39"/>
      <c r="AE40" s="39"/>
      <c r="AF40" s="39"/>
      <c r="AG40" s="39"/>
      <c r="AH40" s="39"/>
      <c r="AI40" s="44">
        <f>SUMIFS(AI47:AI65,Z47:Z65,Z40)</f>
        <v>0</v>
      </c>
      <c r="AJ40" s="44">
        <f>SUMIFS(AJ47:AJ65,Z47:Z65,Z40)</f>
        <v>0</v>
      </c>
      <c r="AK40" s="44">
        <f>SUMIFS(AK47:AK65,Z47:Z65,Z40)</f>
        <v>0</v>
      </c>
      <c r="AL40" s="44">
        <f>SUMIFS(AL47:AL65,Z47:Z65,Z40)</f>
        <v>0</v>
      </c>
      <c r="AM40" s="44">
        <f>SUMIFS(AM47:AM65,Z47:Z65,Z40)</f>
        <v>0</v>
      </c>
      <c r="AN40" s="44">
        <f>SUMIFS(AN47:AN65,Z47:Z65,Z40)</f>
        <v>0</v>
      </c>
      <c r="AO40" s="44">
        <f>SUMIFS(AO47:AO65,Z47:Z65,Z40)</f>
        <v>0</v>
      </c>
      <c r="AP40" s="44">
        <f>SUMIFS(AP47:AP65,Z47:Z65,Z40)</f>
        <v>0</v>
      </c>
      <c r="AQ40" s="44">
        <f>SUMIFS(AQ47:AQ65,Z47:Z65,Z40)</f>
        <v>0</v>
      </c>
      <c r="AR40" s="45"/>
      <c r="AS40" s="46"/>
      <c r="AT40" s="112"/>
      <c r="AU40" s="38" t="s">
        <v>37</v>
      </c>
      <c r="AV40" s="1041"/>
      <c r="AW40" s="535" t="s">
        <v>36</v>
      </c>
      <c r="AX40" s="41">
        <f t="shared" si="12"/>
        <v>0</v>
      </c>
      <c r="AY40" s="536">
        <f t="shared" si="13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37</v>
      </c>
      <c r="BS40" s="39"/>
      <c r="BT40" s="535" t="s">
        <v>36</v>
      </c>
      <c r="BU40" s="41">
        <f t="shared" si="14"/>
        <v>4.5</v>
      </c>
      <c r="BV40" s="536">
        <f t="shared" si="15"/>
        <v>8.5</v>
      </c>
      <c r="BW40" s="39"/>
      <c r="BX40" s="451"/>
      <c r="BY40" s="39"/>
      <c r="BZ40" s="39"/>
      <c r="CA40" s="39"/>
      <c r="CB40" s="451"/>
      <c r="CC40" s="44">
        <f>SUMIFS(CC45:CC65,BT45:BT65,BT40)</f>
        <v>0</v>
      </c>
      <c r="CD40" s="44">
        <f>SUMIFS(CD45:CD65,BT45:BT65,BT40)</f>
        <v>1</v>
      </c>
      <c r="CE40" s="44">
        <f>SUMIFS(CE45:CE65,BT45:BT65,BT40)</f>
        <v>0</v>
      </c>
      <c r="CF40" s="44">
        <f>SUMIFS(CF45:CF65,BT45:BT65,BT40)</f>
        <v>1</v>
      </c>
      <c r="CG40" s="44">
        <f>SUMIFS(CG45:CG65,BT45:BT65,BT40)</f>
        <v>0</v>
      </c>
      <c r="CH40" s="44">
        <f>SUMIFS(CH45:CH65,BT45:BT65,BT40)</f>
        <v>1</v>
      </c>
      <c r="CI40" s="44">
        <f>SUMIFS(CI45:CI65,BT45:BT65,BT40)</f>
        <v>1</v>
      </c>
      <c r="CJ40" s="44">
        <f>SUMIFS(CJ45:CJ65,BT45:BT65,BT40)</f>
        <v>0</v>
      </c>
      <c r="CK40" s="44">
        <f>SUMIFS(CK45:CK65,BT45:BT65,BT40)</f>
        <v>2</v>
      </c>
      <c r="CL40" s="45"/>
      <c r="CM40" s="46"/>
      <c r="CN40" s="112"/>
      <c r="CO40" s="38" t="s">
        <v>154</v>
      </c>
      <c r="CP40" s="39"/>
      <c r="CQ40" s="535" t="s">
        <v>36</v>
      </c>
      <c r="CR40" s="41">
        <f t="shared" si="16"/>
        <v>13.5</v>
      </c>
      <c r="CS40" s="536">
        <f t="shared" si="17"/>
        <v>17.5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6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thickTop="1" thickBot="1" x14ac:dyDescent="0.45">
      <c r="A41" s="97" t="s">
        <v>52</v>
      </c>
      <c r="B41" s="114" t="s">
        <v>352</v>
      </c>
      <c r="C41" s="102" t="s">
        <v>29</v>
      </c>
      <c r="D41" s="69">
        <f t="shared" si="8"/>
        <v>6</v>
      </c>
      <c r="E41" s="69">
        <f t="shared" si="9"/>
        <v>6</v>
      </c>
      <c r="F41" s="22"/>
      <c r="G41" s="22" t="s">
        <v>63</v>
      </c>
      <c r="H41" s="383"/>
      <c r="I41" s="72" t="s">
        <v>42</v>
      </c>
      <c r="J41" s="248"/>
      <c r="K41" s="173" t="s">
        <v>353</v>
      </c>
      <c r="L41" s="155"/>
      <c r="M41" s="155"/>
      <c r="N41" s="302"/>
      <c r="O41" s="384">
        <v>1</v>
      </c>
      <c r="P41" s="385"/>
      <c r="Q41" s="384">
        <v>1</v>
      </c>
      <c r="R41" s="384">
        <v>1</v>
      </c>
      <c r="S41" s="384">
        <v>1</v>
      </c>
      <c r="T41" s="155"/>
      <c r="U41" s="76">
        <v>1</v>
      </c>
      <c r="V41" s="77"/>
      <c r="W41" s="62"/>
      <c r="X41" s="400" t="s">
        <v>370</v>
      </c>
      <c r="Y41" s="98" t="s">
        <v>1322</v>
      </c>
      <c r="Z41" s="102" t="s">
        <v>29</v>
      </c>
      <c r="AA41" s="69">
        <f t="shared" si="10"/>
        <v>0</v>
      </c>
      <c r="AB41" s="69">
        <f t="shared" si="11"/>
        <v>0</v>
      </c>
      <c r="AC41" s="1035"/>
      <c r="AD41" s="22" t="s">
        <v>45</v>
      </c>
      <c r="AE41" s="108"/>
      <c r="AF41" s="103"/>
      <c r="AG41" s="110" t="s">
        <v>13</v>
      </c>
      <c r="AH41" s="23" t="s">
        <v>57</v>
      </c>
      <c r="AR41" s="76">
        <v>1</v>
      </c>
      <c r="AS41" s="190"/>
      <c r="AT41" s="112"/>
      <c r="AU41" s="269" t="s">
        <v>206</v>
      </c>
      <c r="AV41" s="80" t="s">
        <v>1344</v>
      </c>
      <c r="AW41" s="68" t="s">
        <v>29</v>
      </c>
      <c r="AX41" s="69">
        <f t="shared" si="12"/>
        <v>2</v>
      </c>
      <c r="AY41" s="69">
        <f t="shared" si="13"/>
        <v>3</v>
      </c>
      <c r="AZ41" s="82"/>
      <c r="BA41" s="23" t="s">
        <v>45</v>
      </c>
      <c r="BB41" s="106"/>
      <c r="BC41" s="119" t="s">
        <v>42</v>
      </c>
      <c r="BD41" s="187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320" t="s">
        <v>267</v>
      </c>
      <c r="BS41" s="420" t="s">
        <v>1345</v>
      </c>
      <c r="BT41" s="68" t="s">
        <v>29</v>
      </c>
      <c r="BU41" s="69">
        <f t="shared" si="14"/>
        <v>0</v>
      </c>
      <c r="BV41" s="69">
        <f t="shared" si="15"/>
        <v>0</v>
      </c>
      <c r="BW41" s="103"/>
      <c r="BX41" s="339" t="s">
        <v>45</v>
      </c>
      <c r="BY41" s="1044"/>
      <c r="BZ41" s="103"/>
      <c r="CA41" s="110" t="s">
        <v>13</v>
      </c>
      <c r="CB41" s="23" t="s">
        <v>91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 s="97" t="s">
        <v>52</v>
      </c>
      <c r="CP41" s="98" t="s">
        <v>163</v>
      </c>
      <c r="CQ41" s="102" t="s">
        <v>29</v>
      </c>
      <c r="CR41" s="69">
        <f t="shared" si="16"/>
        <v>4</v>
      </c>
      <c r="CS41" s="69">
        <f t="shared" si="17"/>
        <v>4</v>
      </c>
      <c r="CT41" s="99"/>
      <c r="CU41" s="22" t="s">
        <v>54</v>
      </c>
      <c r="CV41" s="225"/>
      <c r="CW41" s="99"/>
      <c r="CX41" s="99"/>
      <c r="CY41" s="225" t="s">
        <v>278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thickTop="1" thickBot="1" x14ac:dyDescent="0.3">
      <c r="A42" s="97" t="s">
        <v>52</v>
      </c>
      <c r="B42" s="80" t="s">
        <v>1346</v>
      </c>
      <c r="C42" s="68" t="s">
        <v>29</v>
      </c>
      <c r="D42" s="69">
        <f t="shared" si="8"/>
        <v>2</v>
      </c>
      <c r="E42" s="69">
        <f t="shared" si="9"/>
        <v>4</v>
      </c>
      <c r="F42" s="22"/>
      <c r="G42" s="22" t="s">
        <v>68</v>
      </c>
      <c r="H42" s="104"/>
      <c r="I42" s="72" t="s">
        <v>42</v>
      </c>
      <c r="J42" s="172"/>
      <c r="K42" s="23" t="s">
        <v>835</v>
      </c>
      <c r="L42" s="302"/>
      <c r="M42" s="302"/>
      <c r="N42" s="302"/>
      <c r="O42" s="302"/>
      <c r="P42" s="302"/>
      <c r="Q42" s="240">
        <v>2</v>
      </c>
      <c r="R42" s="302"/>
      <c r="S42" s="301"/>
      <c r="T42" s="86">
        <v>1</v>
      </c>
      <c r="U42" s="76">
        <v>1</v>
      </c>
      <c r="V42" s="715"/>
      <c r="W42" s="62"/>
      <c r="X42" s="400" t="s">
        <v>370</v>
      </c>
      <c r="Y42" s="98" t="s">
        <v>908</v>
      </c>
      <c r="Z42" s="102" t="s">
        <v>29</v>
      </c>
      <c r="AA42" s="69">
        <f t="shared" si="10"/>
        <v>0</v>
      </c>
      <c r="AB42" s="69">
        <f t="shared" si="11"/>
        <v>0</v>
      </c>
      <c r="AC42" s="677"/>
      <c r="AD42" s="22" t="s">
        <v>45</v>
      </c>
      <c r="AE42" s="1036"/>
      <c r="AF42" s="74"/>
      <c r="AG42" s="73"/>
      <c r="AH42" s="23" t="s">
        <v>57</v>
      </c>
      <c r="AR42" s="76">
        <v>1</v>
      </c>
      <c r="AS42" s="190"/>
      <c r="AT42" s="112"/>
      <c r="AU42" s="269" t="s">
        <v>206</v>
      </c>
      <c r="AV42" s="353" t="s">
        <v>1347</v>
      </c>
      <c r="AW42" s="1046" t="s">
        <v>29</v>
      </c>
      <c r="AX42" s="1047">
        <f t="shared" si="12"/>
        <v>0</v>
      </c>
      <c r="AY42" s="1047">
        <f t="shared" si="13"/>
        <v>0</v>
      </c>
      <c r="AZ42" s="1048"/>
      <c r="BA42" s="1049" t="s">
        <v>45</v>
      </c>
      <c r="BB42" s="1048"/>
      <c r="BC42" s="1048"/>
      <c r="BD42" s="1048"/>
      <c r="BE42" s="1050" t="s">
        <v>689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208</v>
      </c>
      <c r="BS42" s="177" t="s">
        <v>1348</v>
      </c>
      <c r="BT42" s="102" t="s">
        <v>29</v>
      </c>
      <c r="BU42" s="102">
        <f t="shared" si="14"/>
        <v>0.5</v>
      </c>
      <c r="BV42" s="102">
        <f t="shared" si="15"/>
        <v>0.5</v>
      </c>
      <c r="BW42" s="225"/>
      <c r="BX42" s="131" t="s">
        <v>45</v>
      </c>
      <c r="BY42" s="131"/>
      <c r="BZ42" s="258"/>
      <c r="CA42" s="131"/>
      <c r="CB42" s="131" t="s">
        <v>180</v>
      </c>
      <c r="CC42" s="821"/>
      <c r="CD42" s="128">
        <v>1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 s="237" t="s">
        <v>171</v>
      </c>
      <c r="CP42" s="116" t="s">
        <v>822</v>
      </c>
      <c r="CQ42" s="102" t="s">
        <v>29</v>
      </c>
      <c r="CR42" s="69">
        <f t="shared" si="16"/>
        <v>2</v>
      </c>
      <c r="CS42" s="69">
        <f t="shared" si="17"/>
        <v>2</v>
      </c>
      <c r="CT42" s="74"/>
      <c r="CU42" s="197" t="s">
        <v>63</v>
      </c>
      <c r="CV42" s="70"/>
      <c r="CW42" s="70"/>
      <c r="CX42" s="73"/>
      <c r="CY42" s="22" t="s">
        <v>180</v>
      </c>
      <c r="CZ42" s="160"/>
      <c r="DA42" s="160"/>
      <c r="DB42" s="155"/>
      <c r="DC42" s="160"/>
      <c r="DD42" s="160"/>
      <c r="DE42" s="160"/>
      <c r="DF42" s="84">
        <v>1</v>
      </c>
      <c r="DG42" s="160"/>
      <c r="DH42" s="160"/>
      <c r="DI42" s="76">
        <v>0.5</v>
      </c>
      <c r="DJ42" s="74"/>
    </row>
    <row r="43" spans="1:114" ht="312.60000000000002" customHeight="1" outlineLevel="1" thickTop="1" thickBot="1" x14ac:dyDescent="0.3">
      <c r="A43" s="97" t="s">
        <v>52</v>
      </c>
      <c r="B43" s="114" t="s">
        <v>1349</v>
      </c>
      <c r="C43" s="68" t="s">
        <v>29</v>
      </c>
      <c r="D43" s="69">
        <f t="shared" si="8"/>
        <v>1</v>
      </c>
      <c r="E43" s="69">
        <f t="shared" si="9"/>
        <v>2</v>
      </c>
      <c r="F43" s="103"/>
      <c r="G43" s="22" t="s">
        <v>68</v>
      </c>
      <c r="H43" s="70"/>
      <c r="I43" s="70"/>
      <c r="J43" s="173"/>
      <c r="K43" s="173" t="s">
        <v>1350</v>
      </c>
      <c r="L43" s="155"/>
      <c r="M43" s="155"/>
      <c r="N43" s="155"/>
      <c r="O43" s="240">
        <v>1</v>
      </c>
      <c r="P43" s="86">
        <v>1</v>
      </c>
      <c r="Q43" s="301"/>
      <c r="R43" s="155"/>
      <c r="S43" s="155"/>
      <c r="T43" s="155"/>
      <c r="U43" s="76">
        <v>1</v>
      </c>
      <c r="V43" s="77"/>
      <c r="W43" s="62"/>
      <c r="X43" s="400" t="s">
        <v>370</v>
      </c>
      <c r="Y43" s="404" t="s">
        <v>1332</v>
      </c>
      <c r="Z43" s="102" t="s">
        <v>29</v>
      </c>
      <c r="AA43" s="69">
        <f t="shared" si="10"/>
        <v>0</v>
      </c>
      <c r="AB43" s="69">
        <f t="shared" si="11"/>
        <v>0</v>
      </c>
      <c r="AC43" s="677"/>
      <c r="AD43" s="22" t="s">
        <v>45</v>
      </c>
      <c r="AE43" s="446"/>
      <c r="AF43" s="74"/>
      <c r="AG43" s="73"/>
      <c r="AH43" s="23" t="s">
        <v>57</v>
      </c>
      <c r="AR43" s="76">
        <v>1</v>
      </c>
      <c r="AS43" s="673"/>
      <c r="AT43" s="112"/>
      <c r="AU43" s="269" t="s">
        <v>206</v>
      </c>
      <c r="AV43" s="114" t="s">
        <v>1351</v>
      </c>
      <c r="AW43" s="102" t="s">
        <v>29</v>
      </c>
      <c r="AX43" s="69">
        <f t="shared" si="12"/>
        <v>2</v>
      </c>
      <c r="AY43" s="69">
        <f t="shared" si="13"/>
        <v>3</v>
      </c>
      <c r="BA43" s="22" t="s">
        <v>45</v>
      </c>
      <c r="BB43" s="108"/>
      <c r="BC43" s="72" t="s">
        <v>42</v>
      </c>
      <c r="BD43" s="110" t="s">
        <v>13</v>
      </c>
      <c r="BE43" s="23" t="s">
        <v>1352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208</v>
      </c>
      <c r="BS43" s="177" t="s">
        <v>1353</v>
      </c>
      <c r="BT43" s="102" t="s">
        <v>29</v>
      </c>
      <c r="BU43" s="102">
        <f t="shared" si="14"/>
        <v>1</v>
      </c>
      <c r="BV43" s="102">
        <f t="shared" si="15"/>
        <v>1</v>
      </c>
      <c r="BW43" s="225"/>
      <c r="BX43" s="1056" t="s">
        <v>77</v>
      </c>
      <c r="BY43" s="411" t="s">
        <v>50</v>
      </c>
      <c r="BZ43" s="258"/>
      <c r="CA43" s="131"/>
      <c r="CB43" s="131" t="s">
        <v>1354</v>
      </c>
      <c r="CC43" s="821"/>
      <c r="CD43" s="128">
        <v>2</v>
      </c>
      <c r="CE43" s="314"/>
      <c r="CF43" s="821"/>
      <c r="CG43" s="155"/>
      <c r="CH43" s="314"/>
      <c r="CI43" s="821"/>
      <c r="CJ43" s="314"/>
      <c r="CK43" s="314"/>
      <c r="CL43" s="76">
        <v>1</v>
      </c>
      <c r="CM43" s="77"/>
      <c r="CN43" s="112"/>
      <c r="CO43" s="237" t="s">
        <v>171</v>
      </c>
      <c r="CP43" s="116" t="s">
        <v>832</v>
      </c>
      <c r="CQ43" s="102" t="s">
        <v>36</v>
      </c>
      <c r="CR43" s="69">
        <f t="shared" si="16"/>
        <v>10</v>
      </c>
      <c r="CS43" s="69">
        <f t="shared" si="17"/>
        <v>12</v>
      </c>
      <c r="CT43" s="74"/>
      <c r="CU43" s="197" t="s">
        <v>68</v>
      </c>
      <c r="CV43" s="118"/>
      <c r="CW43" s="118"/>
      <c r="CX43" s="173"/>
      <c r="CY43" s="173" t="s">
        <v>2158</v>
      </c>
      <c r="CZ43" s="155"/>
      <c r="DA43" s="155"/>
      <c r="DB43" s="155"/>
      <c r="DC43" s="155"/>
      <c r="DD43" s="155"/>
      <c r="DE43" s="155"/>
      <c r="DF43" s="84">
        <v>5</v>
      </c>
      <c r="DG43" s="155"/>
      <c r="DH43" s="86">
        <v>1</v>
      </c>
      <c r="DI43" s="76">
        <v>0.5</v>
      </c>
      <c r="DJ43" s="74"/>
    </row>
    <row r="44" spans="1:114" ht="255" customHeight="1" outlineLevel="1" thickTop="1" thickBot="1" x14ac:dyDescent="0.3">
      <c r="A44" s="97" t="s">
        <v>52</v>
      </c>
      <c r="B44" s="353" t="s">
        <v>1355</v>
      </c>
      <c r="C44" s="102" t="s">
        <v>29</v>
      </c>
      <c r="D44" s="69">
        <f t="shared" si="8"/>
        <v>0</v>
      </c>
      <c r="E44" s="69">
        <f t="shared" si="9"/>
        <v>0</v>
      </c>
      <c r="F44" s="354"/>
      <c r="G44" s="22" t="s">
        <v>45</v>
      </c>
      <c r="H44" s="354"/>
      <c r="I44" s="354"/>
      <c r="J44" s="354"/>
      <c r="K44" s="1053" t="s">
        <v>689</v>
      </c>
      <c r="L44" s="356"/>
      <c r="M44" s="356"/>
      <c r="N44" s="356"/>
      <c r="O44" s="356"/>
      <c r="P44" s="356"/>
      <c r="Q44" s="356"/>
      <c r="R44" s="356"/>
      <c r="S44" s="356"/>
      <c r="T44" s="356"/>
      <c r="U44" s="357">
        <v>1</v>
      </c>
      <c r="V44" s="74"/>
      <c r="W44" s="62"/>
      <c r="X44" s="1066" t="s">
        <v>1403</v>
      </c>
      <c r="Y44" s="387" t="s">
        <v>2172</v>
      </c>
      <c r="Z44" s="102" t="s">
        <v>29</v>
      </c>
      <c r="AA44" s="69">
        <f t="shared" si="10"/>
        <v>0</v>
      </c>
      <c r="AB44" s="69">
        <f t="shared" si="11"/>
        <v>0</v>
      </c>
      <c r="AC44" s="677"/>
      <c r="AD44" s="22" t="s">
        <v>45</v>
      </c>
      <c r="AE44" s="676"/>
      <c r="AF44" s="72" t="s">
        <v>42</v>
      </c>
      <c r="AG44" s="173"/>
      <c r="AH44" s="173" t="s">
        <v>2173</v>
      </c>
      <c r="AI44" s="301"/>
      <c r="AJ44" s="301"/>
      <c r="AK44" s="301"/>
      <c r="AL44" s="301"/>
      <c r="AM44" s="301"/>
      <c r="AN44" s="302"/>
      <c r="AO44" s="302"/>
      <c r="AP44" s="302"/>
      <c r="AQ44" s="302"/>
      <c r="AR44" s="76">
        <v>1</v>
      </c>
      <c r="AS44" s="77"/>
      <c r="AT44" s="112"/>
      <c r="AU44" s="269" t="s">
        <v>206</v>
      </c>
      <c r="AV44" s="114" t="s">
        <v>1358</v>
      </c>
      <c r="AW44" s="102" t="s">
        <v>29</v>
      </c>
      <c r="AX44" s="69">
        <f t="shared" si="12"/>
        <v>0</v>
      </c>
      <c r="AY44" s="69">
        <f t="shared" si="13"/>
        <v>0</v>
      </c>
      <c r="BA44" s="22" t="s">
        <v>45</v>
      </c>
      <c r="BB44" s="70"/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270" t="s">
        <v>208</v>
      </c>
      <c r="BS44" s="256" t="s">
        <v>1359</v>
      </c>
      <c r="BT44" s="102" t="s">
        <v>29</v>
      </c>
      <c r="BU44" s="102">
        <f t="shared" si="14"/>
        <v>3.5</v>
      </c>
      <c r="BV44" s="102">
        <f t="shared" si="15"/>
        <v>4.5</v>
      </c>
      <c r="BW44" s="225"/>
      <c r="BX44" s="131" t="s">
        <v>68</v>
      </c>
      <c r="BY44" s="131"/>
      <c r="BZ44" s="780"/>
      <c r="CA44" s="131"/>
      <c r="CB44" s="131" t="s">
        <v>900</v>
      </c>
      <c r="CC44" s="128">
        <v>1</v>
      </c>
      <c r="CD44" s="314"/>
      <c r="CE44" s="314"/>
      <c r="CF44" s="460">
        <v>1</v>
      </c>
      <c r="CG44" s="86">
        <v>1</v>
      </c>
      <c r="CH44" s="627"/>
      <c r="CI44" s="128">
        <v>1</v>
      </c>
      <c r="CJ44" s="314"/>
      <c r="CK44" s="314"/>
      <c r="CL44" s="76">
        <v>1</v>
      </c>
      <c r="CM44" s="77"/>
      <c r="CN44" s="112"/>
      <c r="CO44" s="237" t="s">
        <v>171</v>
      </c>
      <c r="CP44" s="114" t="s">
        <v>1588</v>
      </c>
      <c r="CQ44" s="102" t="s">
        <v>36</v>
      </c>
      <c r="CR44" s="69">
        <f t="shared" si="16"/>
        <v>0</v>
      </c>
      <c r="CS44" s="69">
        <f t="shared" si="17"/>
        <v>0</v>
      </c>
      <c r="CT44" s="23"/>
      <c r="CU44" s="23" t="s">
        <v>45</v>
      </c>
      <c r="CV44" s="1036"/>
      <c r="CW44" s="74"/>
      <c r="CX44" s="82"/>
      <c r="CY44" s="23" t="s">
        <v>57</v>
      </c>
      <c r="CZ44" s="229"/>
      <c r="DA44" s="229"/>
      <c r="DB44" s="229"/>
      <c r="DC44" s="229"/>
      <c r="DD44" s="229"/>
      <c r="DE44" s="229"/>
      <c r="DF44" s="229"/>
      <c r="DG44" s="229"/>
      <c r="DH44" s="229"/>
      <c r="DI44" s="76">
        <v>1</v>
      </c>
      <c r="DJ44" s="673"/>
    </row>
    <row r="45" spans="1:114" ht="255" customHeight="1" outlineLevel="1" thickTop="1" thickBot="1" x14ac:dyDescent="0.35">
      <c r="A45" s="97" t="s">
        <v>52</v>
      </c>
      <c r="B45" s="114" t="s">
        <v>1360</v>
      </c>
      <c r="C45" s="102" t="s">
        <v>29</v>
      </c>
      <c r="D45" s="69">
        <f t="shared" si="8"/>
        <v>0</v>
      </c>
      <c r="E45" s="69">
        <f t="shared" si="9"/>
        <v>0</v>
      </c>
      <c r="F45" s="82"/>
      <c r="G45" s="22" t="s">
        <v>63</v>
      </c>
      <c r="H45" s="103"/>
      <c r="I45" s="119" t="s">
        <v>42</v>
      </c>
      <c r="J45" s="82"/>
      <c r="K45" s="23" t="s">
        <v>767</v>
      </c>
      <c r="L45" s="155"/>
      <c r="M45" s="155"/>
      <c r="N45" s="155"/>
      <c r="O45" s="155"/>
      <c r="P45" s="155"/>
      <c r="Q45" s="155"/>
      <c r="R45" s="155"/>
      <c r="S45" s="155"/>
      <c r="T45" s="155"/>
      <c r="U45" s="76">
        <v>1</v>
      </c>
      <c r="V45" s="77"/>
      <c r="W45" s="62"/>
      <c r="X45" s="1066" t="s">
        <v>1403</v>
      </c>
      <c r="Y45" s="1068" t="s">
        <v>1409</v>
      </c>
      <c r="Z45" s="102" t="s">
        <v>29</v>
      </c>
      <c r="AA45" s="69">
        <f t="shared" si="10"/>
        <v>0</v>
      </c>
      <c r="AB45" s="69">
        <f t="shared" si="11"/>
        <v>0</v>
      </c>
      <c r="AC45" s="677"/>
      <c r="AD45" s="22" t="s">
        <v>45</v>
      </c>
      <c r="AE45" s="676"/>
      <c r="AF45" s="119" t="s">
        <v>42</v>
      </c>
      <c r="AG45" s="173"/>
      <c r="AH45" s="172" t="s">
        <v>57</v>
      </c>
      <c r="AI45" s="155"/>
      <c r="AJ45" s="155"/>
      <c r="AK45" s="155"/>
      <c r="AL45" s="155"/>
      <c r="AM45" s="155"/>
      <c r="AN45" s="155"/>
      <c r="AO45" s="155"/>
      <c r="AP45" s="155"/>
      <c r="AQ45" s="155"/>
      <c r="AR45" s="76">
        <v>1</v>
      </c>
      <c r="AS45" s="77"/>
      <c r="AT45" s="112"/>
      <c r="AU45" s="269" t="s">
        <v>206</v>
      </c>
      <c r="AV45" s="114" t="s">
        <v>1361</v>
      </c>
      <c r="AW45" s="102" t="s">
        <v>29</v>
      </c>
      <c r="AX45" s="69">
        <f t="shared" si="12"/>
        <v>0</v>
      </c>
      <c r="AY45" s="69">
        <f t="shared" si="13"/>
        <v>0</v>
      </c>
      <c r="BA45" s="22" t="s">
        <v>45</v>
      </c>
      <c r="BB45" s="70"/>
      <c r="BC45" s="72" t="s">
        <v>42</v>
      </c>
      <c r="BD45" s="110" t="s">
        <v>13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380</v>
      </c>
      <c r="BS45" s="256" t="s">
        <v>1362</v>
      </c>
      <c r="BT45" s="102" t="s">
        <v>29</v>
      </c>
      <c r="BU45" s="102">
        <f t="shared" si="14"/>
        <v>0</v>
      </c>
      <c r="BV45" s="102">
        <f t="shared" si="15"/>
        <v>0</v>
      </c>
      <c r="BW45" s="74"/>
      <c r="BX45" s="225" t="s">
        <v>45</v>
      </c>
      <c r="BY45" s="225"/>
      <c r="BZ45" s="72" t="s">
        <v>42</v>
      </c>
      <c r="CA45" s="74"/>
      <c r="CB45" s="131" t="s">
        <v>1363</v>
      </c>
      <c r="CC45" s="403"/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80" t="s">
        <v>1593</v>
      </c>
      <c r="CQ45" s="68" t="s">
        <v>36</v>
      </c>
      <c r="CR45" s="69">
        <f t="shared" si="16"/>
        <v>0</v>
      </c>
      <c r="CS45" s="69">
        <f t="shared" si="17"/>
        <v>0</v>
      </c>
      <c r="CT45" s="23"/>
      <c r="CU45" s="23" t="s">
        <v>63</v>
      </c>
      <c r="CV45" s="103"/>
      <c r="CW45" s="74"/>
      <c r="CX45" s="82"/>
      <c r="CY45" s="23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51"/>
    </row>
    <row r="46" spans="1:114" ht="282.89999999999998" customHeight="1" outlineLevel="1" thickTop="1" thickBot="1" x14ac:dyDescent="0.35">
      <c r="A46" s="97" t="s">
        <v>52</v>
      </c>
      <c r="B46" s="98" t="s">
        <v>1364</v>
      </c>
      <c r="C46" s="102" t="s">
        <v>29</v>
      </c>
      <c r="D46" s="69">
        <f t="shared" si="8"/>
        <v>0</v>
      </c>
      <c r="E46" s="69">
        <f t="shared" si="9"/>
        <v>0</v>
      </c>
      <c r="F46" s="99"/>
      <c r="G46" s="22" t="s">
        <v>68</v>
      </c>
      <c r="H46" s="74"/>
      <c r="I46" s="72" t="s">
        <v>42</v>
      </c>
      <c r="J46" s="99"/>
      <c r="K46" s="131" t="s">
        <v>759</v>
      </c>
      <c r="L46" s="403"/>
      <c r="M46" s="403"/>
      <c r="N46" s="403"/>
      <c r="O46" s="403"/>
      <c r="P46" s="403"/>
      <c r="Q46" s="403"/>
      <c r="R46" s="403"/>
      <c r="S46" s="403"/>
      <c r="T46" s="403"/>
      <c r="U46" s="100">
        <v>1</v>
      </c>
      <c r="V46" s="99"/>
      <c r="W46" s="62"/>
      <c r="X46" s="1066" t="s">
        <v>1403</v>
      </c>
      <c r="Y46" s="98" t="s">
        <v>1414</v>
      </c>
      <c r="Z46" s="102" t="s">
        <v>29</v>
      </c>
      <c r="AA46" s="69">
        <f t="shared" si="10"/>
        <v>0</v>
      </c>
      <c r="AB46" s="69">
        <f t="shared" si="11"/>
        <v>0</v>
      </c>
      <c r="AC46" s="131"/>
      <c r="AD46" s="22" t="s">
        <v>45</v>
      </c>
      <c r="AE46" s="132"/>
      <c r="AF46" s="131"/>
      <c r="AG46" s="131"/>
      <c r="AH46" s="178"/>
      <c r="AI46" s="314"/>
      <c r="AJ46" s="314"/>
      <c r="AK46" s="314"/>
      <c r="AL46" s="314"/>
      <c r="AM46" s="314"/>
      <c r="AN46" s="314"/>
      <c r="AO46" s="314"/>
      <c r="AP46" s="314"/>
      <c r="AQ46" s="314"/>
      <c r="AR46" s="133">
        <v>1</v>
      </c>
      <c r="AS46" s="131"/>
      <c r="AT46" s="112"/>
      <c r="AU46" s="269" t="s">
        <v>206</v>
      </c>
      <c r="AV46" s="210" t="s">
        <v>1365</v>
      </c>
      <c r="AW46" s="68" t="s">
        <v>29</v>
      </c>
      <c r="AX46" s="69">
        <f t="shared" si="12"/>
        <v>0</v>
      </c>
      <c r="AY46" s="69">
        <f t="shared" si="13"/>
        <v>0</v>
      </c>
      <c r="AZ46" s="617"/>
      <c r="BA46" s="22" t="s">
        <v>45</v>
      </c>
      <c r="BB46" s="1036"/>
      <c r="BC46" s="72" t="s">
        <v>42</v>
      </c>
      <c r="BD46" s="205"/>
      <c r="BE46" s="205" t="s">
        <v>57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380</v>
      </c>
      <c r="BS46" s="256" t="s">
        <v>1366</v>
      </c>
      <c r="BT46" s="102" t="s">
        <v>29</v>
      </c>
      <c r="BU46" s="102">
        <f t="shared" si="14"/>
        <v>0.5</v>
      </c>
      <c r="BV46" s="102">
        <f t="shared" si="15"/>
        <v>0.5</v>
      </c>
      <c r="BW46" s="74"/>
      <c r="BX46" s="131" t="s">
        <v>409</v>
      </c>
      <c r="BY46" s="131"/>
      <c r="BZ46" s="72" t="s">
        <v>42</v>
      </c>
      <c r="CA46" s="74"/>
      <c r="CB46" s="140" t="s">
        <v>410</v>
      </c>
      <c r="CC46" s="128">
        <v>1</v>
      </c>
      <c r="CD46" s="403"/>
      <c r="CE46" s="403"/>
      <c r="CF46" s="403"/>
      <c r="CG46" s="403"/>
      <c r="CH46" s="403"/>
      <c r="CI46" s="403"/>
      <c r="CJ46" s="403"/>
      <c r="CK46" s="403"/>
      <c r="CL46" s="76">
        <v>1</v>
      </c>
      <c r="CM46" s="77"/>
      <c r="CN46" s="112"/>
      <c r="CO46" s="237" t="s">
        <v>171</v>
      </c>
      <c r="CP46" s="80" t="s">
        <v>1420</v>
      </c>
      <c r="CQ46" s="68" t="s">
        <v>36</v>
      </c>
      <c r="CR46" s="69">
        <f t="shared" si="16"/>
        <v>1</v>
      </c>
      <c r="CS46" s="69">
        <f t="shared" si="17"/>
        <v>3</v>
      </c>
      <c r="CT46" s="22"/>
      <c r="CU46" s="22" t="s">
        <v>68</v>
      </c>
      <c r="CV46" s="118"/>
      <c r="CW46" s="118"/>
      <c r="CX46" s="173"/>
      <c r="CY46" s="173" t="s">
        <v>780</v>
      </c>
      <c r="CZ46" s="229"/>
      <c r="DA46" s="229"/>
      <c r="DB46" s="229"/>
      <c r="DC46" s="184">
        <v>1</v>
      </c>
      <c r="DD46" s="155"/>
      <c r="DE46" s="1057"/>
      <c r="DF46" s="229"/>
      <c r="DG46" s="229"/>
      <c r="DH46" s="86">
        <v>1</v>
      </c>
      <c r="DI46" s="76">
        <v>1</v>
      </c>
      <c r="DJ46" s="77"/>
    </row>
    <row r="47" spans="1:114" s="62" customFormat="1" ht="261" customHeight="1" outlineLevel="1" thickTop="1" thickBot="1" x14ac:dyDescent="0.35">
      <c r="A47" s="97" t="s">
        <v>52</v>
      </c>
      <c r="B47" s="98" t="s">
        <v>1364</v>
      </c>
      <c r="C47" s="102" t="s">
        <v>29</v>
      </c>
      <c r="D47" s="69">
        <f t="shared" si="8"/>
        <v>0</v>
      </c>
      <c r="E47" s="69">
        <f t="shared" si="9"/>
        <v>0</v>
      </c>
      <c r="F47" s="99"/>
      <c r="G47" s="22" t="s">
        <v>45</v>
      </c>
      <c r="H47" s="74"/>
      <c r="I47" s="72" t="s">
        <v>42</v>
      </c>
      <c r="J47" s="99"/>
      <c r="K47" s="178" t="s">
        <v>1367</v>
      </c>
      <c r="L47" s="403"/>
      <c r="M47" s="403"/>
      <c r="N47" s="403"/>
      <c r="O47" s="403"/>
      <c r="P47" s="403"/>
      <c r="Q47" s="403"/>
      <c r="R47" s="403"/>
      <c r="S47" s="403"/>
      <c r="T47" s="403"/>
      <c r="U47" s="100">
        <v>1</v>
      </c>
      <c r="V47" s="99"/>
      <c r="W47" s="108"/>
      <c r="X47" s="1066" t="s">
        <v>1403</v>
      </c>
      <c r="Y47" s="114" t="s">
        <v>1417</v>
      </c>
      <c r="Z47" s="102" t="s">
        <v>29</v>
      </c>
      <c r="AA47" s="69">
        <f t="shared" si="10"/>
        <v>0</v>
      </c>
      <c r="AB47" s="69">
        <f t="shared" si="11"/>
        <v>0</v>
      </c>
      <c r="AC47" s="167"/>
      <c r="AD47" s="1056" t="s">
        <v>77</v>
      </c>
      <c r="AE47" s="411" t="s">
        <v>50</v>
      </c>
      <c r="AF47" s="74"/>
      <c r="AG47" s="73"/>
      <c r="AH47" s="172" t="s">
        <v>57</v>
      </c>
      <c r="AI47" s="155"/>
      <c r="AJ47" s="155"/>
      <c r="AK47" s="155"/>
      <c r="AL47" s="155"/>
      <c r="AM47" s="155"/>
      <c r="AN47" s="155"/>
      <c r="AO47" s="155"/>
      <c r="AP47" s="155"/>
      <c r="AQ47" s="155"/>
      <c r="AR47" s="76">
        <v>1</v>
      </c>
      <c r="AS47" s="77"/>
      <c r="AT47" s="112"/>
      <c r="AU47" s="269" t="s">
        <v>206</v>
      </c>
      <c r="AV47" s="177" t="s">
        <v>2162</v>
      </c>
      <c r="AW47" s="102" t="s">
        <v>29</v>
      </c>
      <c r="AX47" s="102">
        <f t="shared" si="12"/>
        <v>0</v>
      </c>
      <c r="AY47" s="102">
        <f t="shared" si="13"/>
        <v>0</v>
      </c>
      <c r="AZ47" s="70"/>
      <c r="BA47" s="22" t="s">
        <v>45</v>
      </c>
      <c r="BB47" s="983"/>
      <c r="BC47" s="70"/>
      <c r="BD47" s="70"/>
      <c r="BE47" s="23" t="s">
        <v>2163</v>
      </c>
      <c r="BF47" s="160"/>
      <c r="BG47" s="160"/>
      <c r="BH47" s="160"/>
      <c r="BI47" s="333"/>
      <c r="BJ47" s="144"/>
      <c r="BK47" s="765"/>
      <c r="BL47" s="144"/>
      <c r="BM47" s="144"/>
      <c r="BN47" s="333"/>
      <c r="BO47" s="76">
        <v>1</v>
      </c>
      <c r="BP47" s="74"/>
      <c r="BQ47" s="112"/>
      <c r="BR47" s="415" t="s">
        <v>380</v>
      </c>
      <c r="BS47" s="80" t="s">
        <v>886</v>
      </c>
      <c r="BT47" s="102" t="s">
        <v>29</v>
      </c>
      <c r="BU47" s="102">
        <f t="shared" si="14"/>
        <v>0</v>
      </c>
      <c r="BV47" s="102">
        <f t="shared" si="15"/>
        <v>0</v>
      </c>
      <c r="BW47" s="448"/>
      <c r="BX47" s="440" t="s">
        <v>68</v>
      </c>
      <c r="BY47" s="1058"/>
      <c r="BZ47" s="433" t="s">
        <v>42</v>
      </c>
      <c r="CA47" s="82"/>
      <c r="CB47" s="440" t="s">
        <v>887</v>
      </c>
      <c r="CC47" s="445"/>
      <c r="CD47" s="445"/>
      <c r="CE47" s="445"/>
      <c r="CF47" s="445"/>
      <c r="CG47" s="445"/>
      <c r="CH47" s="445"/>
      <c r="CI47" s="445"/>
      <c r="CJ47" s="445"/>
      <c r="CK47" s="445"/>
      <c r="CL47" s="76">
        <v>1</v>
      </c>
      <c r="CM47" s="77"/>
      <c r="CN47" s="112"/>
      <c r="CO47" s="237" t="s">
        <v>171</v>
      </c>
      <c r="CP47" s="420" t="s">
        <v>1428</v>
      </c>
      <c r="CQ47" s="68" t="s">
        <v>36</v>
      </c>
      <c r="CR47" s="69">
        <f t="shared" si="16"/>
        <v>0.5</v>
      </c>
      <c r="CS47" s="69">
        <f t="shared" si="17"/>
        <v>0.5</v>
      </c>
      <c r="CT47" s="103"/>
      <c r="CU47" s="22" t="s">
        <v>45</v>
      </c>
      <c r="CV47" s="70"/>
      <c r="CW47" s="70"/>
      <c r="CX47" s="73"/>
      <c r="CY47" s="22" t="s">
        <v>278</v>
      </c>
      <c r="CZ47" s="230"/>
      <c r="DA47" s="84">
        <v>1</v>
      </c>
      <c r="DB47" s="230"/>
      <c r="DC47" s="230"/>
      <c r="DD47" s="230"/>
      <c r="DE47" s="230"/>
      <c r="DF47" s="230"/>
      <c r="DG47" s="230"/>
      <c r="DH47" s="230"/>
      <c r="DI47" s="76">
        <v>1</v>
      </c>
      <c r="DJ47" s="22"/>
    </row>
    <row r="48" spans="1:114" s="62" customFormat="1" ht="295.5" customHeight="1" outlineLevel="1" thickTop="1" thickBot="1" x14ac:dyDescent="0.3">
      <c r="A48" s="97" t="s">
        <v>52</v>
      </c>
      <c r="B48" s="114" t="s">
        <v>1370</v>
      </c>
      <c r="C48" s="102" t="s">
        <v>29</v>
      </c>
      <c r="D48" s="69">
        <f t="shared" si="8"/>
        <v>0</v>
      </c>
      <c r="E48" s="69">
        <f t="shared" si="9"/>
        <v>0</v>
      </c>
      <c r="F48" s="82"/>
      <c r="G48" s="22" t="s">
        <v>182</v>
      </c>
      <c r="H48" s="70"/>
      <c r="I48" s="70"/>
      <c r="J48" s="73"/>
      <c r="K48" s="23" t="s">
        <v>1371</v>
      </c>
      <c r="L48" s="302"/>
      <c r="M48" s="302"/>
      <c r="N48" s="302"/>
      <c r="O48" s="302"/>
      <c r="P48" s="302"/>
      <c r="Q48" s="302"/>
      <c r="R48" s="302"/>
      <c r="S48" s="302"/>
      <c r="T48" s="302"/>
      <c r="U48" s="76">
        <v>1</v>
      </c>
      <c r="V48" s="77"/>
      <c r="W48" s="108"/>
      <c r="X48" s="1066" t="s">
        <v>1403</v>
      </c>
      <c r="Y48" s="80" t="s">
        <v>1430</v>
      </c>
      <c r="Z48" s="102" t="s">
        <v>29</v>
      </c>
      <c r="AA48" s="69">
        <f t="shared" si="10"/>
        <v>0</v>
      </c>
      <c r="AB48" s="69">
        <f t="shared" si="11"/>
        <v>0</v>
      </c>
      <c r="AC48" s="677"/>
      <c r="AD48" s="1056" t="s">
        <v>77</v>
      </c>
      <c r="AE48" s="411" t="s">
        <v>50</v>
      </c>
      <c r="AF48" s="72" t="s">
        <v>42</v>
      </c>
      <c r="AG48" s="1076" t="s">
        <v>13</v>
      </c>
      <c r="AH48" s="172" t="s">
        <v>91</v>
      </c>
      <c r="AI48" s="155"/>
      <c r="AJ48" s="144"/>
      <c r="AK48" s="155"/>
      <c r="AL48" s="155"/>
      <c r="AM48" s="155"/>
      <c r="AN48" s="155"/>
      <c r="AO48" s="155"/>
      <c r="AP48" s="155"/>
      <c r="AQ48" s="155"/>
      <c r="AR48" s="76">
        <v>1</v>
      </c>
      <c r="AS48" s="77"/>
      <c r="AT48" s="112"/>
      <c r="AU48" s="269" t="s">
        <v>206</v>
      </c>
      <c r="AV48" s="80" t="s">
        <v>1368</v>
      </c>
      <c r="AW48" s="68" t="s">
        <v>29</v>
      </c>
      <c r="AX48" s="69">
        <f t="shared" si="12"/>
        <v>0</v>
      </c>
      <c r="AY48" s="69">
        <f t="shared" si="13"/>
        <v>0</v>
      </c>
      <c r="AZ48" s="23"/>
      <c r="BA48" s="23" t="s">
        <v>45</v>
      </c>
      <c r="BB48" s="747"/>
      <c r="BC48" s="103"/>
      <c r="BD48" s="110" t="s">
        <v>13</v>
      </c>
      <c r="BE48" s="172" t="s">
        <v>1369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76">
        <v>1</v>
      </c>
      <c r="BP48" s="107"/>
      <c r="BQ48" s="112"/>
      <c r="BR48" s="415" t="s">
        <v>380</v>
      </c>
      <c r="BS48" s="80" t="s">
        <v>1373</v>
      </c>
      <c r="BT48" s="102" t="s">
        <v>29</v>
      </c>
      <c r="BU48" s="102">
        <f t="shared" si="14"/>
        <v>2.5</v>
      </c>
      <c r="BV48" s="102">
        <f t="shared" si="15"/>
        <v>4.5</v>
      </c>
      <c r="BW48" s="448"/>
      <c r="BX48" s="131" t="s">
        <v>45</v>
      </c>
      <c r="BY48" s="1058"/>
      <c r="BZ48" s="448"/>
      <c r="CA48" s="448"/>
      <c r="CB48" s="440" t="s">
        <v>1374</v>
      </c>
      <c r="CC48" s="128">
        <v>1</v>
      </c>
      <c r="CD48" s="445"/>
      <c r="CE48" s="445"/>
      <c r="CF48" s="445"/>
      <c r="CG48" s="445"/>
      <c r="CH48" s="128">
        <v>2</v>
      </c>
      <c r="CI48" s="445"/>
      <c r="CJ48" s="445"/>
      <c r="CK48" s="86">
        <v>1</v>
      </c>
      <c r="CL48" s="76">
        <v>1</v>
      </c>
      <c r="CM48" s="77"/>
      <c r="CN48" s="112"/>
      <c r="CO48" s="237" t="s">
        <v>171</v>
      </c>
      <c r="CP48" s="1059" t="s">
        <v>1433</v>
      </c>
      <c r="CQ48" s="68" t="s">
        <v>36</v>
      </c>
      <c r="CR48" s="69">
        <f t="shared" si="16"/>
        <v>2</v>
      </c>
      <c r="CS48" s="69">
        <f t="shared" si="17"/>
        <v>2</v>
      </c>
      <c r="CT48" s="82"/>
      <c r="CU48" s="22" t="s">
        <v>68</v>
      </c>
      <c r="CV48" s="22"/>
      <c r="CW48" s="103"/>
      <c r="CX48" s="172"/>
      <c r="CY48" s="172" t="s">
        <v>57</v>
      </c>
      <c r="CZ48" s="155"/>
      <c r="DA48" s="155"/>
      <c r="DB48" s="155"/>
      <c r="DC48" s="155"/>
      <c r="DD48" s="419"/>
      <c r="DE48" s="144"/>
      <c r="DF48" s="84">
        <v>1</v>
      </c>
      <c r="DG48" s="155"/>
      <c r="DH48" s="155"/>
      <c r="DI48" s="76">
        <v>1</v>
      </c>
      <c r="DJ48" s="190"/>
    </row>
    <row r="49" spans="1:116" ht="240" customHeight="1" outlineLevel="1" thickTop="1" thickBot="1" x14ac:dyDescent="0.3">
      <c r="A49" s="97" t="s">
        <v>52</v>
      </c>
      <c r="B49" s="80" t="s">
        <v>1375</v>
      </c>
      <c r="C49" s="102" t="s">
        <v>29</v>
      </c>
      <c r="D49" s="69">
        <f t="shared" si="8"/>
        <v>0</v>
      </c>
      <c r="E49" s="69">
        <f t="shared" si="9"/>
        <v>0</v>
      </c>
      <c r="F49" s="103"/>
      <c r="G49" s="22" t="s">
        <v>45</v>
      </c>
      <c r="H49" s="748"/>
      <c r="I49" s="748"/>
      <c r="J49" s="73"/>
      <c r="K49" s="23"/>
      <c r="L49" s="155"/>
      <c r="M49" s="155"/>
      <c r="N49" s="155"/>
      <c r="O49" s="155"/>
      <c r="P49" s="155"/>
      <c r="Q49" s="155"/>
      <c r="R49" s="155"/>
      <c r="S49" s="155"/>
      <c r="T49" s="155"/>
      <c r="U49" s="76">
        <v>1</v>
      </c>
      <c r="V49" s="77"/>
      <c r="W49" s="108"/>
      <c r="X49" s="1066" t="s">
        <v>1403</v>
      </c>
      <c r="Y49" s="80" t="s">
        <v>2027</v>
      </c>
      <c r="Z49" s="68" t="s">
        <v>29</v>
      </c>
      <c r="AA49" s="69">
        <f t="shared" si="10"/>
        <v>0</v>
      </c>
      <c r="AB49" s="69">
        <f t="shared" si="11"/>
        <v>0</v>
      </c>
      <c r="AC49" s="82"/>
      <c r="AD49" s="22" t="s">
        <v>45</v>
      </c>
      <c r="AE49" s="352"/>
      <c r="AF49" s="127"/>
      <c r="AG49" s="173"/>
      <c r="AH49" s="173" t="s">
        <v>2182</v>
      </c>
      <c r="AI49" s="155"/>
      <c r="AJ49" s="155"/>
      <c r="AK49" s="155"/>
      <c r="AL49" s="155"/>
      <c r="AM49" s="155"/>
      <c r="AN49" s="155"/>
      <c r="AO49" s="155"/>
      <c r="AP49" s="155"/>
      <c r="AQ49" s="155"/>
      <c r="AR49" s="100">
        <v>1</v>
      </c>
      <c r="AS49" s="190"/>
      <c r="AT49" s="108"/>
      <c r="AU49" s="269" t="s">
        <v>206</v>
      </c>
      <c r="AV49" s="114" t="s">
        <v>1372</v>
      </c>
      <c r="AW49" s="68" t="s">
        <v>29</v>
      </c>
      <c r="AX49" s="69">
        <f t="shared" si="12"/>
        <v>0</v>
      </c>
      <c r="AY49" s="69">
        <f t="shared" si="13"/>
        <v>0</v>
      </c>
      <c r="AZ49" s="82"/>
      <c r="BA49" s="339" t="s">
        <v>45</v>
      </c>
      <c r="BB49" s="1044"/>
      <c r="BC49" s="103"/>
      <c r="BD49" s="110" t="s">
        <v>13</v>
      </c>
      <c r="BE49" s="22" t="s">
        <v>91</v>
      </c>
      <c r="BF49" s="302"/>
      <c r="BG49" s="302"/>
      <c r="BH49" s="302"/>
      <c r="BI49" s="302"/>
      <c r="BJ49" s="302"/>
      <c r="BK49" s="302"/>
      <c r="BL49" s="302"/>
      <c r="BM49" s="302"/>
      <c r="BN49" s="302"/>
      <c r="BO49" s="76">
        <v>1</v>
      </c>
      <c r="BP49" s="190"/>
      <c r="BQ49" s="108"/>
      <c r="BR49" s="415" t="s">
        <v>380</v>
      </c>
      <c r="BS49" s="114" t="s">
        <v>1377</v>
      </c>
      <c r="BT49" s="102" t="s">
        <v>29</v>
      </c>
      <c r="BU49" s="69">
        <f t="shared" si="14"/>
        <v>1</v>
      </c>
      <c r="BV49" s="69">
        <f t="shared" si="15"/>
        <v>3</v>
      </c>
      <c r="BW49" s="103"/>
      <c r="BX49" s="23" t="s">
        <v>45</v>
      </c>
      <c r="BY49" s="104"/>
      <c r="BZ49" s="72" t="s">
        <v>42</v>
      </c>
      <c r="CA49" s="172"/>
      <c r="CB49" s="23"/>
      <c r="CC49" s="302"/>
      <c r="CD49" s="302"/>
      <c r="CE49" s="302"/>
      <c r="CF49" s="84">
        <v>1</v>
      </c>
      <c r="CG49" s="302"/>
      <c r="CH49" s="302"/>
      <c r="CI49" s="302"/>
      <c r="CJ49" s="781"/>
      <c r="CK49" s="86">
        <v>1</v>
      </c>
      <c r="CL49" s="156">
        <v>1</v>
      </c>
      <c r="CM49" s="77"/>
      <c r="CN49" s="112"/>
      <c r="CO49" s="237" t="s">
        <v>171</v>
      </c>
      <c r="CP49" s="117" t="s">
        <v>1437</v>
      </c>
      <c r="CQ49" s="68" t="s">
        <v>93</v>
      </c>
      <c r="CR49" s="69">
        <f t="shared" si="16"/>
        <v>3</v>
      </c>
      <c r="CS49" s="69">
        <f t="shared" si="17"/>
        <v>3</v>
      </c>
      <c r="CT49" s="82"/>
      <c r="CU49" s="197" t="s">
        <v>68</v>
      </c>
      <c r="CV49" s="232"/>
      <c r="CW49" s="119" t="s">
        <v>42</v>
      </c>
      <c r="CX49" s="73"/>
      <c r="CY49" s="23" t="s">
        <v>57</v>
      </c>
      <c r="CZ49" s="302"/>
      <c r="DA49" s="302"/>
      <c r="DB49" s="302"/>
      <c r="DC49" s="84">
        <v>1</v>
      </c>
      <c r="DD49" s="302"/>
      <c r="DE49" s="302"/>
      <c r="DF49" s="84">
        <v>1</v>
      </c>
      <c r="DG49" s="160"/>
      <c r="DH49" s="302"/>
      <c r="DI49" s="76">
        <v>1</v>
      </c>
      <c r="DJ49" s="74"/>
    </row>
    <row r="50" spans="1:116" ht="234.75" customHeight="1" outlineLevel="1" thickTop="1" thickBot="1" x14ac:dyDescent="0.3">
      <c r="A50" s="97" t="s">
        <v>52</v>
      </c>
      <c r="B50" s="114" t="s">
        <v>1378</v>
      </c>
      <c r="C50" s="102" t="s">
        <v>29</v>
      </c>
      <c r="D50" s="69">
        <f t="shared" si="8"/>
        <v>0</v>
      </c>
      <c r="E50" s="69">
        <f t="shared" si="9"/>
        <v>0</v>
      </c>
      <c r="F50" s="73"/>
      <c r="G50" s="22" t="s">
        <v>45</v>
      </c>
      <c r="H50" s="104"/>
      <c r="I50" s="118"/>
      <c r="J50" s="172"/>
      <c r="K50" s="172" t="s">
        <v>1379</v>
      </c>
      <c r="L50" s="155"/>
      <c r="M50" s="155"/>
      <c r="N50" s="155"/>
      <c r="O50" s="155"/>
      <c r="P50" s="155"/>
      <c r="Q50" s="155"/>
      <c r="R50" s="155"/>
      <c r="S50" s="155"/>
      <c r="T50" s="155"/>
      <c r="U50" s="76">
        <v>1</v>
      </c>
      <c r="V50" s="77"/>
      <c r="W50" s="108"/>
      <c r="X50" s="772" t="s">
        <v>877</v>
      </c>
      <c r="Y50" s="80" t="s">
        <v>2030</v>
      </c>
      <c r="Z50" s="68" t="s">
        <v>29</v>
      </c>
      <c r="AA50" s="69">
        <f t="shared" si="10"/>
        <v>0</v>
      </c>
      <c r="AB50" s="69">
        <f t="shared" si="11"/>
        <v>0</v>
      </c>
      <c r="AC50" s="82"/>
      <c r="AD50" s="22" t="s">
        <v>45</v>
      </c>
      <c r="AE50" s="352"/>
      <c r="AF50" s="127"/>
      <c r="AG50" s="173"/>
      <c r="AH50" s="173" t="s">
        <v>2182</v>
      </c>
      <c r="AI50" s="155"/>
      <c r="AJ50" s="155"/>
      <c r="AK50" s="155"/>
      <c r="AL50" s="155"/>
      <c r="AM50" s="155"/>
      <c r="AN50" s="155"/>
      <c r="AO50" s="155"/>
      <c r="AP50" s="155"/>
      <c r="AQ50" s="155"/>
      <c r="AR50" s="100">
        <v>1</v>
      </c>
      <c r="AS50" s="190"/>
      <c r="AT50" s="108"/>
      <c r="AU50" s="269" t="s">
        <v>206</v>
      </c>
      <c r="AV50" s="98" t="s">
        <v>1376</v>
      </c>
      <c r="AW50" s="102" t="s">
        <v>29</v>
      </c>
      <c r="AX50" s="69">
        <f t="shared" si="12"/>
        <v>0</v>
      </c>
      <c r="AY50" s="69">
        <f t="shared" si="13"/>
        <v>0</v>
      </c>
      <c r="AZ50" s="131"/>
      <c r="BA50" s="22" t="s">
        <v>45</v>
      </c>
      <c r="BB50" s="131"/>
      <c r="BC50" s="131"/>
      <c r="BD50" s="131"/>
      <c r="BE50" s="131"/>
      <c r="BF50" s="314"/>
      <c r="BG50" s="314"/>
      <c r="BH50" s="314"/>
      <c r="BI50" s="314"/>
      <c r="BJ50" s="314"/>
      <c r="BK50" s="314"/>
      <c r="BL50" s="314"/>
      <c r="BM50" s="314"/>
      <c r="BN50" s="314"/>
      <c r="BO50" s="133">
        <v>1</v>
      </c>
      <c r="BP50" s="131"/>
      <c r="BQ50" s="108"/>
      <c r="BR50" s="415" t="s">
        <v>380</v>
      </c>
      <c r="BS50" s="114" t="s">
        <v>1382</v>
      </c>
      <c r="BT50" s="102" t="s">
        <v>29</v>
      </c>
      <c r="BU50" s="69">
        <f t="shared" si="14"/>
        <v>1.5</v>
      </c>
      <c r="BV50" s="69">
        <f t="shared" si="15"/>
        <v>1.5</v>
      </c>
      <c r="BW50" s="103"/>
      <c r="BX50" s="23" t="s">
        <v>45</v>
      </c>
      <c r="BY50" s="104"/>
      <c r="BZ50" s="72" t="s">
        <v>42</v>
      </c>
      <c r="CA50" s="172"/>
      <c r="CB50" s="23" t="s">
        <v>1383</v>
      </c>
      <c r="CC50" s="84">
        <v>3</v>
      </c>
      <c r="CD50" s="302"/>
      <c r="CE50" s="302"/>
      <c r="CF50" s="302"/>
      <c r="CG50" s="302"/>
      <c r="CH50" s="302"/>
      <c r="CI50" s="302"/>
      <c r="CJ50" s="302"/>
      <c r="CK50" s="385"/>
      <c r="CL50" s="76">
        <v>1</v>
      </c>
      <c r="CM50" s="77"/>
      <c r="CN50" s="112"/>
      <c r="CO50" s="237" t="s">
        <v>171</v>
      </c>
      <c r="CP50" s="117" t="s">
        <v>1599</v>
      </c>
      <c r="CQ50" s="68" t="s">
        <v>93</v>
      </c>
      <c r="CR50" s="69">
        <f t="shared" si="16"/>
        <v>0</v>
      </c>
      <c r="CS50" s="69">
        <f t="shared" si="17"/>
        <v>0</v>
      </c>
      <c r="CT50" s="103"/>
      <c r="CU50" s="22" t="s">
        <v>45</v>
      </c>
      <c r="CV50" s="22"/>
      <c r="CW50" s="103"/>
      <c r="CX50" s="73"/>
      <c r="CY50" s="23" t="s">
        <v>1600</v>
      </c>
      <c r="CZ50" s="302"/>
      <c r="DA50" s="302"/>
      <c r="DB50" s="302"/>
      <c r="DC50" s="302"/>
      <c r="DD50" s="385"/>
      <c r="DE50" s="302"/>
      <c r="DF50" s="318"/>
      <c r="DG50" s="302"/>
      <c r="DH50" s="302"/>
      <c r="DI50" s="763">
        <v>1</v>
      </c>
      <c r="DJ50" s="74"/>
    </row>
    <row r="51" spans="1:116" ht="196.5" customHeight="1" outlineLevel="1" x14ac:dyDescent="0.25">
      <c r="A51" s="97" t="s">
        <v>52</v>
      </c>
      <c r="B51" s="80" t="s">
        <v>1384</v>
      </c>
      <c r="C51" s="68" t="s">
        <v>36</v>
      </c>
      <c r="D51" s="69">
        <f t="shared" si="8"/>
        <v>3</v>
      </c>
      <c r="E51" s="69">
        <f t="shared" si="9"/>
        <v>3</v>
      </c>
      <c r="F51" s="103"/>
      <c r="G51" s="22" t="s">
        <v>45</v>
      </c>
      <c r="H51" s="131"/>
      <c r="I51" s="70"/>
      <c r="J51" s="73"/>
      <c r="K51" s="23" t="s">
        <v>57</v>
      </c>
      <c r="L51" s="155"/>
      <c r="M51" s="155"/>
      <c r="N51" s="709"/>
      <c r="O51" s="84">
        <v>3</v>
      </c>
      <c r="P51" s="155"/>
      <c r="Q51" s="155"/>
      <c r="R51" s="155"/>
      <c r="S51" s="155"/>
      <c r="T51" s="155"/>
      <c r="U51" s="76">
        <v>1</v>
      </c>
      <c r="V51" s="70"/>
      <c r="W51" s="108"/>
      <c r="X51" s="772" t="s">
        <v>877</v>
      </c>
      <c r="Y51" s="114" t="s">
        <v>1434</v>
      </c>
      <c r="Z51" s="102" t="s">
        <v>29</v>
      </c>
      <c r="AA51" s="69">
        <f t="shared" si="10"/>
        <v>0</v>
      </c>
      <c r="AB51" s="69">
        <f t="shared" si="11"/>
        <v>0</v>
      </c>
      <c r="AC51" s="167"/>
      <c r="AD51" s="22" t="s">
        <v>68</v>
      </c>
      <c r="AE51" s="1077"/>
      <c r="AF51" s="103"/>
      <c r="AG51" s="1076" t="s">
        <v>13</v>
      </c>
      <c r="AH51" s="23" t="s">
        <v>57</v>
      </c>
      <c r="AI51" s="155"/>
      <c r="AJ51" s="155"/>
      <c r="AK51" s="155"/>
      <c r="AL51" s="155"/>
      <c r="AM51" s="155"/>
      <c r="AN51" s="155"/>
      <c r="AO51" s="155"/>
      <c r="AP51" s="155"/>
      <c r="AQ51" s="155"/>
      <c r="AR51" s="76">
        <v>1</v>
      </c>
      <c r="AS51" s="77"/>
      <c r="AT51" s="108"/>
      <c r="AU51" s="269" t="s">
        <v>206</v>
      </c>
      <c r="AV51" s="210" t="s">
        <v>1380</v>
      </c>
      <c r="AW51" s="102" t="s">
        <v>29</v>
      </c>
      <c r="AX51" s="69">
        <f t="shared" si="12"/>
        <v>0</v>
      </c>
      <c r="AY51" s="69">
        <f t="shared" si="13"/>
        <v>0</v>
      </c>
      <c r="AZ51" s="213"/>
      <c r="BA51" s="759" t="s">
        <v>45</v>
      </c>
      <c r="BB51" s="759"/>
      <c r="BC51" s="617"/>
      <c r="BD51" s="74"/>
      <c r="BE51" s="205" t="s">
        <v>1381</v>
      </c>
      <c r="BF51" s="385"/>
      <c r="BG51" s="385"/>
      <c r="BH51" s="385"/>
      <c r="BI51" s="385"/>
      <c r="BJ51" s="385"/>
      <c r="BK51" s="385"/>
      <c r="BL51" s="385"/>
      <c r="BM51" s="385"/>
      <c r="BN51" s="385"/>
      <c r="BO51" s="76">
        <v>1</v>
      </c>
      <c r="BP51" s="77"/>
      <c r="BQ51" s="108"/>
      <c r="BR51" s="320" t="s">
        <v>267</v>
      </c>
      <c r="BS51" s="420" t="s">
        <v>1387</v>
      </c>
      <c r="BT51" s="68" t="s">
        <v>36</v>
      </c>
      <c r="BU51" s="69">
        <f t="shared" si="14"/>
        <v>3</v>
      </c>
      <c r="BV51" s="69">
        <f t="shared" si="15"/>
        <v>3</v>
      </c>
      <c r="BW51" s="82"/>
      <c r="BX51" s="22" t="s">
        <v>182</v>
      </c>
      <c r="BY51" s="22"/>
      <c r="BZ51" s="72" t="s">
        <v>42</v>
      </c>
      <c r="CA51" s="173"/>
      <c r="CB51" s="172" t="s">
        <v>278</v>
      </c>
      <c r="CC51" s="959"/>
      <c r="CD51" s="959"/>
      <c r="CE51" s="959"/>
      <c r="CF51" s="84">
        <v>1</v>
      </c>
      <c r="CG51" s="959"/>
      <c r="CH51" s="959"/>
      <c r="CI51" s="84">
        <v>1</v>
      </c>
      <c r="CJ51" s="959"/>
      <c r="CK51" s="959"/>
      <c r="CL51" s="228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92.95" customHeight="1" outlineLevel="1" thickBot="1" x14ac:dyDescent="0.45">
      <c r="A52" s="97" t="s">
        <v>52</v>
      </c>
      <c r="B52" s="80" t="s">
        <v>1388</v>
      </c>
      <c r="C52" s="68" t="s">
        <v>36</v>
      </c>
      <c r="D52" s="69">
        <f t="shared" si="8"/>
        <v>0</v>
      </c>
      <c r="E52" s="69">
        <f t="shared" si="9"/>
        <v>0</v>
      </c>
      <c r="F52" s="103"/>
      <c r="G52" s="22" t="s">
        <v>45</v>
      </c>
      <c r="H52" s="70"/>
      <c r="I52" s="70"/>
      <c r="J52" s="73"/>
      <c r="K52" s="23" t="s">
        <v>1389</v>
      </c>
      <c r="L52" s="155"/>
      <c r="M52" s="155"/>
      <c r="N52" s="155"/>
      <c r="O52" s="155"/>
      <c r="P52" s="155"/>
      <c r="Q52" s="155"/>
      <c r="R52" s="155"/>
      <c r="S52" s="155"/>
      <c r="T52" s="155"/>
      <c r="U52" s="76">
        <v>1</v>
      </c>
      <c r="V52" s="77"/>
      <c r="W52" s="108"/>
      <c r="X52" s="662" t="s">
        <v>674</v>
      </c>
      <c r="Y52" s="1078" t="s">
        <v>1439</v>
      </c>
      <c r="Z52" s="68" t="s">
        <v>29</v>
      </c>
      <c r="AA52" s="69">
        <f t="shared" si="10"/>
        <v>0</v>
      </c>
      <c r="AB52" s="69">
        <f t="shared" si="11"/>
        <v>0</v>
      </c>
      <c r="AC52" s="74"/>
      <c r="AD52" s="22" t="s">
        <v>68</v>
      </c>
      <c r="AE52" s="74"/>
      <c r="AF52" s="72" t="s">
        <v>42</v>
      </c>
      <c r="AG52" s="74"/>
      <c r="AH52" s="776" t="s">
        <v>193</v>
      </c>
      <c r="AI52" s="390"/>
      <c r="AJ52" s="390"/>
      <c r="AK52" s="390"/>
      <c r="AL52" s="390"/>
      <c r="AM52" s="390"/>
      <c r="AN52" s="390"/>
      <c r="AO52" s="390"/>
      <c r="AP52" s="390"/>
      <c r="AQ52" s="390"/>
      <c r="AR52" s="100">
        <v>1</v>
      </c>
      <c r="AS52" s="74"/>
      <c r="AT52" s="108"/>
      <c r="AU52" s="269" t="s">
        <v>206</v>
      </c>
      <c r="AV52" s="114" t="s">
        <v>1385</v>
      </c>
      <c r="AW52" s="102" t="s">
        <v>29</v>
      </c>
      <c r="AX52" s="69">
        <f t="shared" si="12"/>
        <v>0</v>
      </c>
      <c r="AY52" s="69">
        <f t="shared" si="13"/>
        <v>0</v>
      </c>
      <c r="AZ52" s="82"/>
      <c r="BA52" s="118" t="s">
        <v>45</v>
      </c>
      <c r="BB52" s="1452" t="s">
        <v>2511</v>
      </c>
      <c r="BC52" s="72" t="s">
        <v>42</v>
      </c>
      <c r="BD52" s="173"/>
      <c r="BE52" s="173" t="s">
        <v>1386</v>
      </c>
      <c r="BF52" s="155"/>
      <c r="BG52" s="155"/>
      <c r="BH52" s="155"/>
      <c r="BI52" s="155"/>
      <c r="BJ52" s="155"/>
      <c r="BK52" s="155"/>
      <c r="BL52" s="155"/>
      <c r="BM52" s="155"/>
      <c r="BN52" s="155"/>
      <c r="BO52" s="76">
        <v>1</v>
      </c>
      <c r="BP52" s="77"/>
      <c r="BQ52" s="108"/>
      <c r="BR52" s="364" t="s">
        <v>318</v>
      </c>
      <c r="BS52" s="80" t="s">
        <v>1392</v>
      </c>
      <c r="BT52" s="68" t="s">
        <v>36</v>
      </c>
      <c r="BU52" s="69">
        <f t="shared" si="14"/>
        <v>1</v>
      </c>
      <c r="BV52" s="69">
        <f t="shared" si="15"/>
        <v>1</v>
      </c>
      <c r="BW52" s="116"/>
      <c r="BX52" s="22" t="s">
        <v>68</v>
      </c>
      <c r="BY52" s="1061"/>
      <c r="BZ52" s="72" t="s">
        <v>42</v>
      </c>
      <c r="CA52" s="173"/>
      <c r="CB52" s="173" t="s">
        <v>264</v>
      </c>
      <c r="CC52" s="155"/>
      <c r="CD52" s="155"/>
      <c r="CE52" s="155"/>
      <c r="CF52" s="155"/>
      <c r="CG52" s="155"/>
      <c r="CH52" s="84">
        <v>1</v>
      </c>
      <c r="CI52" s="155"/>
      <c r="CJ52" s="155"/>
      <c r="CK52" s="155"/>
      <c r="CL52" s="76">
        <v>1</v>
      </c>
      <c r="CM52" s="77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2" customHeight="1" outlineLevel="1" thickTop="1" thickBot="1" x14ac:dyDescent="0.3">
      <c r="A53" s="97" t="s">
        <v>52</v>
      </c>
      <c r="B53" s="114" t="s">
        <v>307</v>
      </c>
      <c r="C53" s="68" t="s">
        <v>93</v>
      </c>
      <c r="D53" s="69">
        <f t="shared" si="8"/>
        <v>5</v>
      </c>
      <c r="E53" s="69">
        <f t="shared" si="9"/>
        <v>5</v>
      </c>
      <c r="F53" s="82"/>
      <c r="G53" s="22" t="s">
        <v>233</v>
      </c>
      <c r="H53" s="105"/>
      <c r="I53" s="72" t="s">
        <v>42</v>
      </c>
      <c r="J53" s="187"/>
      <c r="K53" s="23" t="s">
        <v>283</v>
      </c>
      <c r="L53" s="84">
        <v>2</v>
      </c>
      <c r="M53" s="160"/>
      <c r="N53" s="169"/>
      <c r="O53" s="160"/>
      <c r="P53" s="160"/>
      <c r="Q53" s="160"/>
      <c r="R53" s="84">
        <v>2</v>
      </c>
      <c r="S53" s="160"/>
      <c r="T53" s="160"/>
      <c r="U53" s="76">
        <v>1</v>
      </c>
      <c r="V53" s="77"/>
      <c r="W53" s="108"/>
      <c r="X53" s="662" t="s">
        <v>674</v>
      </c>
      <c r="Y53" s="114" t="s">
        <v>1444</v>
      </c>
      <c r="Z53" s="102" t="s">
        <v>29</v>
      </c>
      <c r="AA53" s="69">
        <f t="shared" si="10"/>
        <v>0</v>
      </c>
      <c r="AB53" s="69">
        <f t="shared" si="11"/>
        <v>0</v>
      </c>
      <c r="AC53" s="1079"/>
      <c r="AD53" s="22" t="s">
        <v>68</v>
      </c>
      <c r="AE53" s="1080"/>
      <c r="AF53" s="74"/>
      <c r="AG53" s="73"/>
      <c r="AH53" s="23" t="s">
        <v>57</v>
      </c>
      <c r="AI53" s="302"/>
      <c r="AJ53" s="302"/>
      <c r="AK53" s="302"/>
      <c r="AL53" s="302"/>
      <c r="AM53" s="302"/>
      <c r="AN53" s="302"/>
      <c r="AO53" s="302"/>
      <c r="AP53" s="302"/>
      <c r="AQ53" s="302"/>
      <c r="AR53" s="76">
        <v>1</v>
      </c>
      <c r="AS53" s="77"/>
      <c r="AT53" s="108"/>
      <c r="AU53" s="269" t="s">
        <v>206</v>
      </c>
      <c r="AV53" s="1062" t="s">
        <v>1390</v>
      </c>
      <c r="AW53" s="102" t="s">
        <v>29</v>
      </c>
      <c r="AX53" s="69">
        <f t="shared" si="12"/>
        <v>0</v>
      </c>
      <c r="AY53" s="69">
        <f t="shared" si="13"/>
        <v>0</v>
      </c>
      <c r="AZ53" s="1063"/>
      <c r="BA53" s="1064" t="s">
        <v>45</v>
      </c>
      <c r="BB53" s="108"/>
      <c r="BC53" s="72" t="s">
        <v>42</v>
      </c>
      <c r="BD53" s="1065"/>
      <c r="BE53" s="1065" t="s">
        <v>1391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77"/>
      <c r="BQ53" s="108"/>
      <c r="BR53" s="364" t="s">
        <v>318</v>
      </c>
      <c r="BS53" s="725" t="s">
        <v>1999</v>
      </c>
      <c r="BT53" s="717" t="s">
        <v>36</v>
      </c>
      <c r="BU53" s="726">
        <f t="shared" si="14"/>
        <v>0.5</v>
      </c>
      <c r="BV53" s="726">
        <f t="shared" si="15"/>
        <v>4.5</v>
      </c>
      <c r="BW53" s="727"/>
      <c r="BX53" s="607" t="s">
        <v>68</v>
      </c>
      <c r="BY53" s="728"/>
      <c r="BZ53" s="728"/>
      <c r="CA53" s="729"/>
      <c r="CB53" s="729" t="s">
        <v>771</v>
      </c>
      <c r="CC53" s="730"/>
      <c r="CD53" s="731">
        <v>1</v>
      </c>
      <c r="CE53" s="730"/>
      <c r="CF53" s="730"/>
      <c r="CG53" s="730"/>
      <c r="CH53" s="730"/>
      <c r="CI53" s="730"/>
      <c r="CJ53" s="732"/>
      <c r="CK53" s="86">
        <v>2</v>
      </c>
      <c r="CL53" s="733">
        <v>1</v>
      </c>
      <c r="CM53" s="610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thickTop="1" x14ac:dyDescent="0.25">
      <c r="A54" s="97" t="s">
        <v>52</v>
      </c>
      <c r="B54" s="114" t="s">
        <v>1394</v>
      </c>
      <c r="C54" s="68" t="s">
        <v>93</v>
      </c>
      <c r="D54" s="69">
        <f t="shared" si="8"/>
        <v>7</v>
      </c>
      <c r="E54" s="69">
        <f t="shared" si="9"/>
        <v>7</v>
      </c>
      <c r="F54" s="82"/>
      <c r="G54" s="22" t="s">
        <v>182</v>
      </c>
      <c r="H54" s="105"/>
      <c r="I54" s="105"/>
      <c r="J54" s="187"/>
      <c r="K54" s="23" t="s">
        <v>272</v>
      </c>
      <c r="L54" s="160"/>
      <c r="M54" s="160"/>
      <c r="N54" s="144"/>
      <c r="O54" s="84">
        <v>7</v>
      </c>
      <c r="P54" s="160"/>
      <c r="Q54" s="160"/>
      <c r="R54" s="160"/>
      <c r="S54" s="160"/>
      <c r="T54" s="160"/>
      <c r="U54" s="76">
        <v>1</v>
      </c>
      <c r="V54" s="77"/>
      <c r="W54" s="108"/>
      <c r="X54" s="662" t="s">
        <v>674</v>
      </c>
      <c r="Y54" s="114" t="s">
        <v>1448</v>
      </c>
      <c r="Z54" s="102" t="s">
        <v>29</v>
      </c>
      <c r="AA54" s="69">
        <f t="shared" si="10"/>
        <v>0</v>
      </c>
      <c r="AB54" s="69">
        <f t="shared" si="11"/>
        <v>0</v>
      </c>
      <c r="AC54" s="167"/>
      <c r="AD54" s="22" t="s">
        <v>68</v>
      </c>
      <c r="AE54" s="1080"/>
      <c r="AF54" s="74"/>
      <c r="AG54" s="73"/>
      <c r="AH54" s="23" t="s">
        <v>57</v>
      </c>
      <c r="AI54" s="155"/>
      <c r="AJ54" s="155"/>
      <c r="AK54" s="155"/>
      <c r="AL54" s="155"/>
      <c r="AM54" s="155"/>
      <c r="AN54" s="155"/>
      <c r="AO54" s="155"/>
      <c r="AP54" s="155"/>
      <c r="AQ54" s="155"/>
      <c r="AR54" s="76">
        <v>1</v>
      </c>
      <c r="AS54" s="77"/>
      <c r="AT54" s="108"/>
      <c r="AU54" s="269" t="s">
        <v>206</v>
      </c>
      <c r="AV54" s="80" t="s">
        <v>1393</v>
      </c>
      <c r="AW54" s="102" t="s">
        <v>29</v>
      </c>
      <c r="AX54" s="69">
        <f t="shared" si="12"/>
        <v>0</v>
      </c>
      <c r="AY54" s="69">
        <f t="shared" si="13"/>
        <v>0</v>
      </c>
      <c r="BA54" s="22" t="s">
        <v>68</v>
      </c>
      <c r="BC54" s="103"/>
      <c r="BD54" s="73"/>
      <c r="BE54" s="22" t="s">
        <v>932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107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332.4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97" t="s">
        <v>52</v>
      </c>
      <c r="Y55" s="117" t="s">
        <v>1457</v>
      </c>
      <c r="Z55" s="102" t="s">
        <v>29</v>
      </c>
      <c r="AA55" s="69">
        <f>0.5*(AI55+AJ55+AK55)+AL55+AN55+2*(AO55+AP55)</f>
        <v>0</v>
      </c>
      <c r="AB55" s="69">
        <f>AI55*0.5+AJ55*0.5+AK55*0.5+AL55+AM55+AN55+2*(AO55+AP55+AQ55)</f>
        <v>0</v>
      </c>
      <c r="AC55" s="3"/>
      <c r="AD55" s="22" t="s">
        <v>63</v>
      </c>
      <c r="AE55" s="1083"/>
      <c r="AF55" s="119" t="s">
        <v>42</v>
      </c>
      <c r="AG55" s="248"/>
      <c r="AH55" s="172" t="s">
        <v>355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76">
        <v>2</v>
      </c>
      <c r="AS55" s="77"/>
      <c r="AT55" s="108"/>
      <c r="AU55" s="269" t="s">
        <v>206</v>
      </c>
      <c r="AV55" s="80" t="s">
        <v>2169</v>
      </c>
      <c r="AW55" s="102" t="s">
        <v>29</v>
      </c>
      <c r="AX55" s="69">
        <f t="shared" si="12"/>
        <v>0</v>
      </c>
      <c r="AY55" s="69">
        <f t="shared" si="13"/>
        <v>0</v>
      </c>
      <c r="BA55" s="22" t="s">
        <v>45</v>
      </c>
      <c r="BC55" s="103"/>
      <c r="BD55" s="73"/>
      <c r="BE55" s="23" t="s">
        <v>1396</v>
      </c>
      <c r="BF55" s="155"/>
      <c r="BG55" s="155"/>
      <c r="BH55" s="155"/>
      <c r="BI55" s="155"/>
      <c r="BJ55" s="155"/>
      <c r="BK55" s="155"/>
      <c r="BL55" s="155"/>
      <c r="BM55" s="155"/>
      <c r="BN55" s="155"/>
      <c r="BO55" s="76">
        <v>1</v>
      </c>
      <c r="BP55" s="107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97" t="s">
        <v>52</v>
      </c>
      <c r="Y56" s="668" t="s">
        <v>1460</v>
      </c>
      <c r="Z56" s="102" t="s">
        <v>29</v>
      </c>
      <c r="AA56" s="69">
        <f>0.5*(AI56+AJ56+AK56)+AL56+AN56+2*(AO56+AP56)</f>
        <v>0</v>
      </c>
      <c r="AB56" s="69">
        <f>AI56*0.5+AJ56*0.5+AK56*0.5+AL56+AM56+AN56+2*(AO56+AP56+AQ56)</f>
        <v>0</v>
      </c>
      <c r="AC56" s="82"/>
      <c r="AD56" s="22" t="s">
        <v>63</v>
      </c>
      <c r="AE56" s="103"/>
      <c r="AF56" s="103"/>
      <c r="AG56" s="82"/>
      <c r="AH56" s="22" t="s">
        <v>549</v>
      </c>
      <c r="AI56" s="155"/>
      <c r="AJ56" s="155"/>
      <c r="AK56" s="155"/>
      <c r="AL56" s="155"/>
      <c r="AM56" s="155"/>
      <c r="AN56" s="155"/>
      <c r="AO56" s="155"/>
      <c r="AP56" s="155"/>
      <c r="AQ56" s="155"/>
      <c r="AR56" s="76">
        <v>1</v>
      </c>
      <c r="AS56" s="77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ht="196.2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97" t="s">
        <v>52</v>
      </c>
      <c r="Y57" s="138" t="s">
        <v>1478</v>
      </c>
      <c r="Z57" s="102" t="s">
        <v>29</v>
      </c>
      <c r="AA57" s="69">
        <f>0.5*(AI57+AJ57+AK57)+AL57+AN57+2*(AO57+AP57)</f>
        <v>0</v>
      </c>
      <c r="AB57" s="69">
        <f>AI57*0.5+AJ57*0.5+AK57*0.5+AL57+AM57+AN57+2*(AO57+AP57+AQ57)</f>
        <v>0</v>
      </c>
      <c r="AC57" s="74"/>
      <c r="AD57" s="22" t="s">
        <v>68</v>
      </c>
      <c r="AE57" s="74"/>
      <c r="AF57" s="74"/>
      <c r="AG57" s="74"/>
      <c r="AH57" s="131" t="s">
        <v>193</v>
      </c>
      <c r="AI57" s="403"/>
      <c r="AJ57" s="403"/>
      <c r="AK57" s="403"/>
      <c r="AL57" s="403"/>
      <c r="AM57" s="403"/>
      <c r="AN57" s="403"/>
      <c r="AO57" s="403"/>
      <c r="AP57" s="403"/>
      <c r="AQ57" s="403"/>
      <c r="AR57" s="100">
        <v>1</v>
      </c>
      <c r="AS57" s="74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ht="139.19999999999999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97" t="s">
        <v>52</v>
      </c>
      <c r="Y58" s="130" t="s">
        <v>1483</v>
      </c>
      <c r="Z58" s="102" t="s">
        <v>29</v>
      </c>
      <c r="AA58" s="69">
        <f>0.5*(AI58+AJ58+AK58)+AL58+AN58+2*(AO58+AP58)</f>
        <v>0</v>
      </c>
      <c r="AB58" s="69">
        <f>AI58*0.5+AJ58*0.5+AK58*0.5+AL58+AM58+AN58+2*(AO58+AP58+AQ58)</f>
        <v>0</v>
      </c>
      <c r="AC58" s="131"/>
      <c r="AD58" s="22" t="s">
        <v>45</v>
      </c>
      <c r="AE58" s="131"/>
      <c r="AF58" s="131"/>
      <c r="AG58" s="131"/>
      <c r="AH58" s="172" t="s">
        <v>721</v>
      </c>
      <c r="AI58" s="314"/>
      <c r="AJ58" s="314"/>
      <c r="AK58" s="314"/>
      <c r="AL58" s="314"/>
      <c r="AM58" s="314"/>
      <c r="AN58" s="314"/>
      <c r="AO58" s="314"/>
      <c r="AP58" s="314"/>
      <c r="AQ58" s="314"/>
      <c r="AR58" s="133">
        <v>1</v>
      </c>
      <c r="AS58" s="131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ht="109.8" outlineLevel="1" x14ac:dyDescent="0.25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97" t="s">
        <v>52</v>
      </c>
      <c r="Y59" s="116" t="s">
        <v>1488</v>
      </c>
      <c r="Z59" s="68" t="s">
        <v>29</v>
      </c>
      <c r="AA59" s="69">
        <f>0.5*(AI59+AJ59+AK59)+AL59+AN59+2*(AO59+AP59)</f>
        <v>0</v>
      </c>
      <c r="AB59" s="69">
        <f>AI59*0.5+AJ59*0.5+AK59*0.5+AL59+AM59+AN59+2*(AO59+AP59+AQ59)</f>
        <v>0</v>
      </c>
      <c r="AC59" s="103"/>
      <c r="AD59" s="22" t="s">
        <v>45</v>
      </c>
      <c r="AE59" s="70"/>
      <c r="AF59" s="70"/>
      <c r="AG59" s="73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6">
        <v>1</v>
      </c>
      <c r="AS59" s="190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25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2512</v>
      </c>
      <c r="B66" s="39" t="s">
        <v>1397</v>
      </c>
      <c r="C66" s="535" t="s">
        <v>29</v>
      </c>
      <c r="D66" s="41">
        <f t="shared" ref="D66:D79" si="18">0.5*(L66+M66+N66)+O66+Q66+2*(R66+S66)</f>
        <v>12</v>
      </c>
      <c r="E66" s="536">
        <f t="shared" ref="E66:E79" si="19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12</v>
      </c>
      <c r="W66" s="59"/>
      <c r="X66" s="38" t="s">
        <v>150</v>
      </c>
      <c r="Y66" s="39"/>
      <c r="Z66" s="535" t="s">
        <v>29</v>
      </c>
      <c r="AA66" s="41">
        <f t="shared" ref="AA66:AA67" ca="1" si="20">0.5*(AI66+AJ66+AK66)+AL66+AN66+2*(AO66+AP66)</f>
        <v>2</v>
      </c>
      <c r="AB66" s="536">
        <f t="shared" ref="AB66:AB67" ca="1" si="21">AI66*0.5+AJ66*0.5+AK66*0.5+AL66+AM66+AN66+2*(AO66+AP66+AQ66)</f>
        <v>8</v>
      </c>
      <c r="AC66" s="43"/>
      <c r="AD66" s="43"/>
      <c r="AE66" s="43"/>
      <c r="AF66" s="43"/>
      <c r="AG66" s="43"/>
      <c r="AH66" s="43"/>
      <c r="AI66" s="44">
        <f ca="1">SUMIFS(AI44:AI88,Z44:Z88,Z66)</f>
        <v>2</v>
      </c>
      <c r="AJ66" s="44">
        <f ca="1">SUMIFS(AJ44:AJ88,Z44:Z88,Z66)</f>
        <v>0</v>
      </c>
      <c r="AK66" s="44">
        <f ca="1">SUMIFS(AK44:AK88,Z44:Z88,Z66)</f>
        <v>0</v>
      </c>
      <c r="AL66" s="44">
        <f ca="1">SUMIFS(AL44:AL88,Z44:Z88,Z66)</f>
        <v>0</v>
      </c>
      <c r="AM66" s="44">
        <f ca="1">SUMIFS(AM44:AM88,Z44:Z88,Z66)</f>
        <v>0</v>
      </c>
      <c r="AN66" s="44">
        <f ca="1">SUMIFS(AN44:AN88,Z44:Z88,Z66)</f>
        <v>1</v>
      </c>
      <c r="AO66" s="44">
        <f ca="1">SUMIFS(AO44:AO88,Z44:Z88,Z66)</f>
        <v>0</v>
      </c>
      <c r="AP66" s="44">
        <f ca="1">SUMIFS(AP44:AP88,Z44:Z88,Z66)</f>
        <v>0</v>
      </c>
      <c r="AQ66" s="44">
        <f ca="1">SUMIFS(AQ44:AQ88,Z44:Z88,Z66)</f>
        <v>3</v>
      </c>
      <c r="AR66" s="45"/>
      <c r="AS66" s="46">
        <f>SUM(AR44:AR88)</f>
        <v>24</v>
      </c>
      <c r="AT66" s="59"/>
      <c r="AU66" s="38" t="s">
        <v>2513</v>
      </c>
      <c r="AV66" s="39" t="s">
        <v>1399</v>
      </c>
      <c r="AW66" s="535" t="s">
        <v>29</v>
      </c>
      <c r="AX66" s="41">
        <f t="shared" ref="AX66:AX72" si="22">0.5*(BF66+BG66+BH66)+BI66+BK66+2*(BL66+BM66)</f>
        <v>5</v>
      </c>
      <c r="AY66" s="536">
        <f t="shared" ref="AY66:AY72" si="23">BF66*0.5+BG66*0.5+BH66*0.5+BI66+BJ66+BK66+2*(BL66+BM66+BN66)</f>
        <v>5</v>
      </c>
      <c r="AZ66" s="43"/>
      <c r="BA66" s="43"/>
      <c r="BB66" s="43"/>
      <c r="BC66" s="43"/>
      <c r="BD66" s="43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2</v>
      </c>
      <c r="BJ66" s="44">
        <f>SUMIFS(BJ68:BJ88,AW68:AW88,AW66)</f>
        <v>0</v>
      </c>
      <c r="BK66" s="44">
        <f>SUMIFS(BK68:BK88,AW68:AW88,AW66)</f>
        <v>1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0</v>
      </c>
      <c r="BO66" s="45"/>
      <c r="BP66" s="46">
        <f>SUM(BO68:BO88)</f>
        <v>9</v>
      </c>
      <c r="BQ66" s="32"/>
      <c r="BR66" s="38" t="s">
        <v>2510</v>
      </c>
      <c r="BS66" s="39" t="s">
        <v>1400</v>
      </c>
      <c r="BT66" s="535" t="s">
        <v>29</v>
      </c>
      <c r="BU66" s="41">
        <f t="shared" ref="BU66:BU83" si="24">0.5*(CC66+CD66+CE66)+CF66+CH66+2*(CI66+CJ66)</f>
        <v>12</v>
      </c>
      <c r="BV66" s="536">
        <f t="shared" ref="BV66:BV83" si="25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143</v>
      </c>
      <c r="CP66" s="39" t="s">
        <v>1401</v>
      </c>
      <c r="CQ66" s="535" t="s">
        <v>29</v>
      </c>
      <c r="CR66" s="41">
        <f>0.5*(CZ66+DA66+DB66)+DC66+DE66+2*(DF66+DG66)</f>
        <v>4</v>
      </c>
      <c r="CS66" s="536">
        <f>CZ66*0.5+DA66*0.5+DB66*0.5+DC66+DD66+DE66+2*(DF66+DG66+DH66)</f>
        <v>4</v>
      </c>
      <c r="CT66" s="43"/>
      <c r="CU66" s="43"/>
      <c r="CV66" s="43"/>
      <c r="CW66" s="43"/>
      <c r="CX66" s="43"/>
      <c r="CY66" s="43"/>
      <c r="CZ66" s="44">
        <f>SUMIFS(CZ68:CZ82,CQ68:CQ82,CQ66)</f>
        <v>8</v>
      </c>
      <c r="DA66" s="44">
        <f>SUMIFS(DA68:DA82,CQ68:CQ82,CQ66)</f>
        <v>0</v>
      </c>
      <c r="DB66" s="44">
        <f>SUMIFS(DB68:DB82,CQ68:CQ82,CQ66)</f>
        <v>0</v>
      </c>
      <c r="DC66" s="44">
        <f>SUMIFS(DC68:DC82,CQ68:CQ82,CQ66)</f>
        <v>0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0</v>
      </c>
      <c r="DI66" s="45"/>
      <c r="DJ66" s="46">
        <f>SUM(DI68:DI88)</f>
        <v>3</v>
      </c>
    </row>
    <row r="67" spans="1:115" s="62" customFormat="1" ht="25.2" thickBot="1" x14ac:dyDescent="0.35">
      <c r="A67" s="38" t="s">
        <v>345</v>
      </c>
      <c r="B67" s="39"/>
      <c r="C67" s="535" t="s">
        <v>36</v>
      </c>
      <c r="D67" s="41">
        <f t="shared" si="18"/>
        <v>6</v>
      </c>
      <c r="E67" s="536">
        <f t="shared" si="19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345</v>
      </c>
      <c r="Y67" s="39"/>
      <c r="Z67" s="535" t="s">
        <v>36</v>
      </c>
      <c r="AA67" s="41">
        <f t="shared" ca="1" si="20"/>
        <v>0</v>
      </c>
      <c r="AB67" s="536">
        <f t="shared" ca="1" si="21"/>
        <v>0</v>
      </c>
      <c r="AC67" s="39"/>
      <c r="AD67" s="39"/>
      <c r="AE67" s="39"/>
      <c r="AF67" s="39"/>
      <c r="AG67" s="39"/>
      <c r="AH67" s="39"/>
      <c r="AI67" s="44">
        <f ca="1">SUMIFS(AI44:AI88,Z44:Z88,Z67)</f>
        <v>0</v>
      </c>
      <c r="AJ67" s="44">
        <f ca="1">SUMIFS(AJ44:AJ88,Z44:Z88,Z67)</f>
        <v>0</v>
      </c>
      <c r="AK67" s="44">
        <f ca="1">SUMIFS(AK44:AK88,Z44:Z88,Z67)</f>
        <v>0</v>
      </c>
      <c r="AL67" s="44">
        <f ca="1">SUMIFS(AL44:AL88,Z44:Z88,Z67)</f>
        <v>0</v>
      </c>
      <c r="AM67" s="44">
        <f ca="1">SUMIFS(AM44:AM88,Z44:Z88,Z67)</f>
        <v>0</v>
      </c>
      <c r="AN67" s="44">
        <f ca="1">SUMIFS(AN44:AN88,Z44:Z88,Z67)</f>
        <v>0</v>
      </c>
      <c r="AO67" s="44">
        <f ca="1">SUMIFS(AO44:AO88,Z44:Z88,Z67)</f>
        <v>0</v>
      </c>
      <c r="AP67" s="44">
        <f ca="1">SUMIFS(AP44:AP88,Z44:Z88,Z67)</f>
        <v>0</v>
      </c>
      <c r="AQ67" s="44">
        <f ca="1">SUMIFS(AQ44:AQ88,Z44:Z88,Z67)</f>
        <v>0</v>
      </c>
      <c r="AR67" s="45"/>
      <c r="AS67" s="46"/>
      <c r="AT67" s="59"/>
      <c r="AU67" s="38" t="s">
        <v>345</v>
      </c>
      <c r="AV67" s="39"/>
      <c r="AW67" s="535" t="s">
        <v>36</v>
      </c>
      <c r="AX67" s="41">
        <f t="shared" si="22"/>
        <v>7.5</v>
      </c>
      <c r="AY67" s="536">
        <f t="shared" si="23"/>
        <v>9.5</v>
      </c>
      <c r="AZ67" s="39"/>
      <c r="BA67" s="39"/>
      <c r="BB67" s="39"/>
      <c r="BC67" s="39"/>
      <c r="BD67" s="39"/>
      <c r="BE67" s="39"/>
      <c r="BF67" s="44">
        <f>SUMIFS(BF68:BF88,AW68:AW88,AW67)</f>
        <v>1</v>
      </c>
      <c r="BG67" s="44">
        <f>SUMIFS(BG68:BG88,AW68:AW88,AW67)</f>
        <v>0</v>
      </c>
      <c r="BH67" s="44">
        <f>SUMIFS(BH68:BH88,AW68:AW88,AW67)</f>
        <v>6</v>
      </c>
      <c r="BI67" s="44">
        <f>SUMIFS(BI68:BI88,AW68:AW88,AW67)</f>
        <v>1</v>
      </c>
      <c r="BJ67" s="44">
        <f>SUMIFS(BJ68:BJ88,AW68:AW88,AW67)</f>
        <v>0</v>
      </c>
      <c r="BK67" s="44">
        <f>SUMIFS(BK68:BK88,AW68:AW88,AW67)</f>
        <v>3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1</v>
      </c>
      <c r="BO67" s="45"/>
      <c r="BP67" s="46"/>
      <c r="BQ67" s="59"/>
      <c r="BR67" s="38" t="s">
        <v>154</v>
      </c>
      <c r="BS67" s="39"/>
      <c r="BT67" s="535" t="s">
        <v>36</v>
      </c>
      <c r="BU67" s="41">
        <f t="shared" si="24"/>
        <v>12</v>
      </c>
      <c r="BV67" s="536">
        <f t="shared" si="25"/>
        <v>12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1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152</v>
      </c>
      <c r="CP67" s="39"/>
      <c r="CQ67" s="535" t="s">
        <v>36</v>
      </c>
      <c r="CR67" s="41">
        <f>0.5*(CZ67+DA67+DB67)+DC67+DE67+2*(DF67+DG67)</f>
        <v>0</v>
      </c>
      <c r="CS67" s="536">
        <f>CZ67*0.5+DA67*0.5+DB67*0.5+DC67+DD67+DE67+2*(DF67+DG67+DH67)</f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thickTop="1" thickBot="1" x14ac:dyDescent="0.35">
      <c r="A68" s="284" t="s">
        <v>222</v>
      </c>
      <c r="B68" s="114" t="s">
        <v>223</v>
      </c>
      <c r="C68" s="68" t="s">
        <v>29</v>
      </c>
      <c r="D68" s="69">
        <f t="shared" si="18"/>
        <v>12</v>
      </c>
      <c r="E68" s="69">
        <f t="shared" si="19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97" t="s">
        <v>52</v>
      </c>
      <c r="Y68" s="130" t="s">
        <v>163</v>
      </c>
      <c r="Z68" s="102" t="s">
        <v>29</v>
      </c>
      <c r="AA68" s="69">
        <f t="shared" ref="AA68:AA74" si="26">0.5*(AI68+AJ68+AK68)+AL68+AN68+2*(AO68+AP68)</f>
        <v>4</v>
      </c>
      <c r="AB68" s="69">
        <f t="shared" ref="AB68:AB74" si="27">AI68*0.5+AJ68*0.5+AK68*0.5+AL68+AM68+AN68+2*(AO68+AP68+AQ68)</f>
        <v>4</v>
      </c>
      <c r="AC68" s="99"/>
      <c r="AD68" s="22" t="s">
        <v>54</v>
      </c>
      <c r="AE68" s="99"/>
      <c r="AF68" s="99"/>
      <c r="AG68" s="99"/>
      <c r="AH68" s="225" t="s">
        <v>278</v>
      </c>
      <c r="AI68" s="403"/>
      <c r="AJ68" s="403"/>
      <c r="AK68" s="403"/>
      <c r="AL68" s="403"/>
      <c r="AM68" s="403"/>
      <c r="AN68" s="403"/>
      <c r="AO68" s="84">
        <v>2</v>
      </c>
      <c r="AP68" s="403"/>
      <c r="AQ68" s="403"/>
      <c r="AR68" s="100">
        <v>1</v>
      </c>
      <c r="AS68" s="99"/>
      <c r="AT68" s="29"/>
      <c r="AU68" s="97" t="s">
        <v>52</v>
      </c>
      <c r="AV68" s="387" t="s">
        <v>1406</v>
      </c>
      <c r="AW68" s="102" t="s">
        <v>29</v>
      </c>
      <c r="AX68" s="69">
        <f t="shared" si="22"/>
        <v>0</v>
      </c>
      <c r="AY68" s="69">
        <f t="shared" si="23"/>
        <v>0</v>
      </c>
      <c r="AZ68" s="158"/>
      <c r="BA68" s="1056" t="s">
        <v>77</v>
      </c>
      <c r="BB68" s="411" t="s">
        <v>50</v>
      </c>
      <c r="BC68" s="145"/>
      <c r="BD68" s="110" t="s">
        <v>13</v>
      </c>
      <c r="BE68" s="22" t="s">
        <v>91</v>
      </c>
      <c r="BF68" s="23"/>
      <c r="BG68" s="23"/>
      <c r="BH68" s="23"/>
      <c r="BI68" s="23"/>
      <c r="BJ68" s="23"/>
      <c r="BK68" s="23"/>
      <c r="BL68" s="23"/>
      <c r="BM68" s="23"/>
      <c r="BN68" s="23"/>
      <c r="BO68" s="76">
        <v>1</v>
      </c>
      <c r="BP68" s="207"/>
      <c r="BQ68" s="59"/>
      <c r="BR68" s="284" t="s">
        <v>222</v>
      </c>
      <c r="BS68" s="114" t="s">
        <v>1407</v>
      </c>
      <c r="BT68" s="102" t="s">
        <v>29</v>
      </c>
      <c r="BU68" s="69">
        <f t="shared" si="24"/>
        <v>12</v>
      </c>
      <c r="BV68" s="69">
        <f t="shared" si="25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37" t="s">
        <v>86</v>
      </c>
      <c r="CP68" s="138" t="s">
        <v>87</v>
      </c>
      <c r="CQ68" s="102" t="s">
        <v>29</v>
      </c>
      <c r="CR68" s="69">
        <f>0.5*(CZ68+DA68+DB68)+DC68+DE68+2*(DF68+DG68)</f>
        <v>1</v>
      </c>
      <c r="CS68" s="69">
        <f>CZ68*0.5+DA68*0.5+DB68*0.5+DC68+DD68+DE68+2*(DF68+DG68+DH68)</f>
        <v>1</v>
      </c>
      <c r="CT68" s="74"/>
      <c r="CU68" s="22" t="s">
        <v>88</v>
      </c>
      <c r="CV68" s="139" t="s">
        <v>89</v>
      </c>
      <c r="CW68" s="131"/>
      <c r="CX68" s="131"/>
      <c r="CY68" s="140" t="s">
        <v>3</v>
      </c>
      <c r="CZ68" s="141">
        <v>2</v>
      </c>
      <c r="DA68" s="131"/>
      <c r="DB68" s="131"/>
      <c r="DC68" s="131"/>
      <c r="DD68" s="131"/>
      <c r="DE68" s="131"/>
      <c r="DF68" s="131"/>
      <c r="DG68" s="131"/>
      <c r="DH68" s="131"/>
      <c r="DI68" s="142">
        <v>1</v>
      </c>
      <c r="DJ68" s="68"/>
    </row>
    <row r="69" spans="1:115" s="62" customFormat="1" ht="223.2" customHeight="1" outlineLevel="1" thickTop="1" thickBot="1" x14ac:dyDescent="0.3">
      <c r="A69" s="284" t="s">
        <v>222</v>
      </c>
      <c r="B69" s="80" t="s">
        <v>1408</v>
      </c>
      <c r="C69" s="102" t="s">
        <v>36</v>
      </c>
      <c r="D69" s="69">
        <f t="shared" si="18"/>
        <v>4</v>
      </c>
      <c r="E69" s="69">
        <f t="shared" si="19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98" t="s">
        <v>2178</v>
      </c>
      <c r="Z69" s="102" t="s">
        <v>29</v>
      </c>
      <c r="AA69" s="69">
        <f t="shared" si="26"/>
        <v>0</v>
      </c>
      <c r="AB69" s="69">
        <f t="shared" si="27"/>
        <v>2</v>
      </c>
      <c r="AC69" s="131"/>
      <c r="AD69" s="22" t="s">
        <v>45</v>
      </c>
      <c r="AE69" s="132"/>
      <c r="AF69" s="131"/>
      <c r="AG69" s="131"/>
      <c r="AH69" s="131" t="s">
        <v>2179</v>
      </c>
      <c r="AI69" s="314"/>
      <c r="AJ69" s="314"/>
      <c r="AK69" s="314"/>
      <c r="AL69" s="314"/>
      <c r="AM69" s="314"/>
      <c r="AN69" s="314"/>
      <c r="AO69" s="314"/>
      <c r="AP69" s="314"/>
      <c r="AQ69" s="174">
        <v>1</v>
      </c>
      <c r="AR69" s="133">
        <v>1</v>
      </c>
      <c r="AS69" s="131"/>
      <c r="AT69" s="29"/>
      <c r="AU69" s="97" t="s">
        <v>52</v>
      </c>
      <c r="AV69" s="114" t="s">
        <v>1410</v>
      </c>
      <c r="AW69" s="102" t="s">
        <v>29</v>
      </c>
      <c r="AX69" s="69">
        <f t="shared" si="22"/>
        <v>0</v>
      </c>
      <c r="AY69" s="69">
        <f t="shared" si="23"/>
        <v>0</v>
      </c>
      <c r="AZ69" s="103"/>
      <c r="BA69" s="22" t="s">
        <v>45</v>
      </c>
      <c r="BB69" s="70"/>
      <c r="BC69" s="72" t="s">
        <v>42</v>
      </c>
      <c r="BD69" s="110" t="s">
        <v>13</v>
      </c>
      <c r="BE69" s="23"/>
      <c r="BF69" s="155"/>
      <c r="BG69" s="155"/>
      <c r="BH69" s="155"/>
      <c r="BI69" s="1054"/>
      <c r="BJ69" s="301"/>
      <c r="BK69" s="765"/>
      <c r="BL69" s="155"/>
      <c r="BM69" s="155"/>
      <c r="BN69" s="155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4"/>
        <v>0</v>
      </c>
      <c r="BV69" s="69">
        <f t="shared" si="25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37" t="s">
        <v>86</v>
      </c>
      <c r="CP69" s="138" t="s">
        <v>1994</v>
      </c>
      <c r="CQ69" s="102" t="s">
        <v>29</v>
      </c>
      <c r="CR69" s="69">
        <f>0.5*(CZ69+DA69+DB69)+DC69+DE69+2*(DF69+DG69)</f>
        <v>1</v>
      </c>
      <c r="CS69" s="69">
        <f>CZ69*0.5+DA69*0.5+DB69*0.5+DC69+DD69+DE69+2*(DF69+DG69+DH69)</f>
        <v>1</v>
      </c>
      <c r="CT69" s="131"/>
      <c r="CU69" s="22" t="s">
        <v>63</v>
      </c>
      <c r="CV69" s="139"/>
      <c r="CW69" s="131"/>
      <c r="CX69" s="131"/>
      <c r="CY69" s="140" t="s">
        <v>3</v>
      </c>
      <c r="CZ69" s="141">
        <v>2</v>
      </c>
      <c r="DA69" s="131"/>
      <c r="DB69" s="131"/>
      <c r="DC69" s="131"/>
      <c r="DD69" s="131"/>
      <c r="DE69" s="131"/>
      <c r="DF69" s="131"/>
      <c r="DG69" s="131"/>
      <c r="DH69" s="131"/>
      <c r="DI69" s="76">
        <v>1</v>
      </c>
      <c r="DJ69" s="68"/>
    </row>
    <row r="70" spans="1:115" s="62" customFormat="1" ht="226.95" customHeight="1" outlineLevel="1" thickTop="1" thickBot="1" x14ac:dyDescent="0.35">
      <c r="A70" s="1066" t="s">
        <v>1403</v>
      </c>
      <c r="B70" s="353" t="s">
        <v>1621</v>
      </c>
      <c r="C70" s="102" t="s">
        <v>36</v>
      </c>
      <c r="D70" s="69">
        <f t="shared" si="18"/>
        <v>0</v>
      </c>
      <c r="E70" s="69">
        <f t="shared" si="19"/>
        <v>0</v>
      </c>
      <c r="F70" s="354"/>
      <c r="G70" s="22" t="s">
        <v>45</v>
      </c>
      <c r="H70" s="354"/>
      <c r="I70" s="354"/>
      <c r="J70" s="354"/>
      <c r="K70" s="667" t="s">
        <v>689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1403</v>
      </c>
      <c r="Y70" s="114" t="s">
        <v>1423</v>
      </c>
      <c r="Z70" s="102" t="s">
        <v>29</v>
      </c>
      <c r="AA70" s="69">
        <f t="shared" si="26"/>
        <v>0</v>
      </c>
      <c r="AB70" s="69">
        <f t="shared" si="27"/>
        <v>2</v>
      </c>
      <c r="AC70" s="677"/>
      <c r="AD70" s="22" t="s">
        <v>45</v>
      </c>
      <c r="AE70" s="676"/>
      <c r="AF70" s="104"/>
      <c r="AG70" s="173"/>
      <c r="AH70" s="173" t="s">
        <v>1424</v>
      </c>
      <c r="AI70" s="155"/>
      <c r="AJ70" s="155"/>
      <c r="AK70" s="155"/>
      <c r="AL70" s="155"/>
      <c r="AM70" s="155"/>
      <c r="AN70" s="155"/>
      <c r="AO70" s="144"/>
      <c r="AP70" s="155"/>
      <c r="AQ70" s="174">
        <v>1</v>
      </c>
      <c r="AR70" s="76">
        <v>1</v>
      </c>
      <c r="AS70" s="77"/>
      <c r="AT70" s="29"/>
      <c r="AU70" s="97" t="s">
        <v>52</v>
      </c>
      <c r="AV70" s="387" t="s">
        <v>1415</v>
      </c>
      <c r="AW70" s="102" t="s">
        <v>29</v>
      </c>
      <c r="AX70" s="69">
        <f t="shared" si="22"/>
        <v>0</v>
      </c>
      <c r="AY70" s="69">
        <f t="shared" si="23"/>
        <v>0</v>
      </c>
      <c r="AZ70" s="158"/>
      <c r="BA70" s="22" t="s">
        <v>45</v>
      </c>
      <c r="BB70" s="145"/>
      <c r="BC70" s="145"/>
      <c r="BD70" s="110" t="s">
        <v>13</v>
      </c>
      <c r="BE70" s="22" t="s">
        <v>91</v>
      </c>
      <c r="BF70" s="22"/>
      <c r="BG70" s="22"/>
      <c r="BH70" s="22"/>
      <c r="BI70" s="22"/>
      <c r="BJ70" s="22"/>
      <c r="BK70" s="22"/>
      <c r="BL70" s="22"/>
      <c r="BM70" s="22"/>
      <c r="BN70" s="22"/>
      <c r="BO70" s="76">
        <v>1</v>
      </c>
      <c r="BP70" s="77"/>
      <c r="BQ70" s="59"/>
      <c r="BR70" s="656" t="s">
        <v>140</v>
      </c>
      <c r="BS70" s="117" t="s">
        <v>2356</v>
      </c>
      <c r="BT70" s="102" t="s">
        <v>36</v>
      </c>
      <c r="BU70" s="69">
        <f t="shared" si="24"/>
        <v>3</v>
      </c>
      <c r="BV70" s="69">
        <f t="shared" si="25"/>
        <v>3</v>
      </c>
      <c r="BW70" s="103"/>
      <c r="BX70" s="22" t="s">
        <v>68</v>
      </c>
      <c r="BY70" s="70"/>
      <c r="BZ70" s="118"/>
      <c r="CA70" s="73"/>
      <c r="CB70" s="23" t="s">
        <v>96</v>
      </c>
      <c r="CC70" s="155"/>
      <c r="CD70" s="155"/>
      <c r="CE70" s="318"/>
      <c r="CF70" s="144"/>
      <c r="CG70" s="155"/>
      <c r="CH70" s="85">
        <v>1</v>
      </c>
      <c r="CI70" s="85">
        <v>1</v>
      </c>
      <c r="CJ70" s="155"/>
      <c r="CK70" s="155"/>
      <c r="CL70" s="100">
        <v>1</v>
      </c>
      <c r="CM70" s="661"/>
      <c r="CO70" s="137" t="s">
        <v>86</v>
      </c>
      <c r="CP70" s="130" t="s">
        <v>101</v>
      </c>
      <c r="CQ70" s="102" t="s">
        <v>29</v>
      </c>
      <c r="CR70" s="69">
        <f>0.5*(CZ70+DA70+DB70)+DC70+DE70+2*(DF70+DG70)</f>
        <v>2</v>
      </c>
      <c r="CS70" s="69">
        <f>CZ70*0.5+DA70*0.5+DB70*0.5+DC70+DD70+DE70+2*(DF70+DG70+DH70)</f>
        <v>2</v>
      </c>
      <c r="CT70" s="74"/>
      <c r="CU70" s="22" t="s">
        <v>88</v>
      </c>
      <c r="CV70" s="139" t="s">
        <v>89</v>
      </c>
      <c r="CW70" s="131"/>
      <c r="CX70" s="131"/>
      <c r="CY70" s="140" t="s">
        <v>3</v>
      </c>
      <c r="CZ70" s="141">
        <v>4</v>
      </c>
      <c r="DA70" s="131"/>
      <c r="DB70" s="131"/>
      <c r="DC70" s="131"/>
      <c r="DD70" s="131"/>
      <c r="DE70" s="131"/>
      <c r="DF70" s="131"/>
      <c r="DG70" s="131"/>
      <c r="DH70" s="131"/>
      <c r="DI70" s="142">
        <v>1</v>
      </c>
      <c r="DJ70" s="68"/>
    </row>
    <row r="71" spans="1:115" s="62" customFormat="1" ht="203.4" customHeight="1" outlineLevel="1" thickTop="1" thickBot="1" x14ac:dyDescent="0.3">
      <c r="A71" s="97" t="s">
        <v>52</v>
      </c>
      <c r="B71" s="353" t="s">
        <v>1616</v>
      </c>
      <c r="C71" s="102" t="s">
        <v>36</v>
      </c>
      <c r="D71" s="69">
        <f t="shared" si="18"/>
        <v>0</v>
      </c>
      <c r="E71" s="69">
        <f t="shared" si="19"/>
        <v>0</v>
      </c>
      <c r="F71" s="354"/>
      <c r="G71" s="22" t="s">
        <v>45</v>
      </c>
      <c r="H71" s="354"/>
      <c r="I71" s="354"/>
      <c r="J71" s="354"/>
      <c r="K71" s="667" t="s">
        <v>689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662" t="s">
        <v>674</v>
      </c>
      <c r="Y71" s="177" t="s">
        <v>2185</v>
      </c>
      <c r="Z71" s="102" t="s">
        <v>29</v>
      </c>
      <c r="AA71" s="69">
        <f t="shared" si="26"/>
        <v>1</v>
      </c>
      <c r="AB71" s="69">
        <f t="shared" si="27"/>
        <v>3</v>
      </c>
      <c r="AC71" s="167"/>
      <c r="AD71" s="22" t="s">
        <v>68</v>
      </c>
      <c r="AE71" s="663"/>
      <c r="AF71" s="103"/>
      <c r="AG71" s="73"/>
      <c r="AH71" s="23" t="s">
        <v>676</v>
      </c>
      <c r="AI71" s="302"/>
      <c r="AJ71" s="302"/>
      <c r="AK71" s="302"/>
      <c r="AL71" s="302"/>
      <c r="AM71" s="144"/>
      <c r="AN71" s="84">
        <v>1</v>
      </c>
      <c r="AO71" s="144"/>
      <c r="AP71" s="302"/>
      <c r="AQ71" s="174">
        <v>1</v>
      </c>
      <c r="AR71" s="76">
        <v>1</v>
      </c>
      <c r="AS71" s="77"/>
      <c r="AT71" s="29"/>
      <c r="AU71" s="97" t="s">
        <v>52</v>
      </c>
      <c r="AV71" s="117" t="s">
        <v>1418</v>
      </c>
      <c r="AW71" s="102" t="s">
        <v>29</v>
      </c>
      <c r="AX71" s="69">
        <f t="shared" si="22"/>
        <v>0</v>
      </c>
      <c r="AY71" s="69">
        <f t="shared" si="23"/>
        <v>0</v>
      </c>
      <c r="AZ71" s="82"/>
      <c r="BA71" s="22" t="s">
        <v>63</v>
      </c>
      <c r="BB71" s="104"/>
      <c r="BC71" s="74"/>
      <c r="BD71" s="173"/>
      <c r="BE71" s="118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77"/>
      <c r="BQ71" s="59"/>
      <c r="BR71" s="656" t="s">
        <v>140</v>
      </c>
      <c r="BS71" s="1069" t="s">
        <v>1419</v>
      </c>
      <c r="BT71" s="68" t="s">
        <v>36</v>
      </c>
      <c r="BU71" s="69">
        <f t="shared" si="24"/>
        <v>0</v>
      </c>
      <c r="BV71" s="69">
        <f t="shared" si="25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</row>
    <row r="72" spans="1:115" s="62" customFormat="1" ht="236.4" customHeight="1" outlineLevel="1" thickTop="1" x14ac:dyDescent="0.3">
      <c r="A72" s="97" t="s">
        <v>52</v>
      </c>
      <c r="B72" s="114" t="s">
        <v>1619</v>
      </c>
      <c r="C72" s="68" t="s">
        <v>36</v>
      </c>
      <c r="D72" s="69">
        <f t="shared" si="18"/>
        <v>0</v>
      </c>
      <c r="E72" s="69">
        <f t="shared" si="19"/>
        <v>0</v>
      </c>
      <c r="F72" s="22"/>
      <c r="G72" s="22" t="s">
        <v>45</v>
      </c>
      <c r="H72" s="22"/>
      <c r="I72" s="70"/>
      <c r="J72" s="198"/>
      <c r="K72" s="23" t="s">
        <v>555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8"/>
      <c r="Y72" s="116" t="s">
        <v>232</v>
      </c>
      <c r="Z72" s="102" t="s">
        <v>29</v>
      </c>
      <c r="AA72" s="69">
        <f t="shared" si="26"/>
        <v>1</v>
      </c>
      <c r="AB72" s="69">
        <f t="shared" si="27"/>
        <v>1</v>
      </c>
      <c r="AC72" s="116"/>
      <c r="AD72" s="22" t="s">
        <v>233</v>
      </c>
      <c r="AE72" s="173" t="s">
        <v>234</v>
      </c>
      <c r="AF72" s="286"/>
      <c r="AG72" s="287"/>
      <c r="AH72" s="140" t="s">
        <v>3</v>
      </c>
      <c r="AI72" s="84">
        <v>2</v>
      </c>
      <c r="AJ72" s="155"/>
      <c r="AK72" s="155"/>
      <c r="AL72" s="155"/>
      <c r="AM72" s="155"/>
      <c r="AN72" s="155"/>
      <c r="AO72" s="155"/>
      <c r="AP72" s="155"/>
      <c r="AQ72" s="155"/>
      <c r="AR72" s="76">
        <v>1</v>
      </c>
      <c r="AS72" s="225"/>
      <c r="AT72" s="29"/>
      <c r="AU72" s="97" t="s">
        <v>52</v>
      </c>
      <c r="AV72" s="117" t="s">
        <v>1425</v>
      </c>
      <c r="AW72" s="102" t="s">
        <v>29</v>
      </c>
      <c r="AX72" s="69">
        <f t="shared" si="22"/>
        <v>4</v>
      </c>
      <c r="AY72" s="69">
        <f t="shared" si="23"/>
        <v>4</v>
      </c>
      <c r="AZ72" s="103"/>
      <c r="BA72" s="22" t="s">
        <v>45</v>
      </c>
      <c r="BB72" s="70"/>
      <c r="BC72" s="70"/>
      <c r="BD72" s="73"/>
      <c r="BE72" s="23" t="s">
        <v>1426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4"/>
        <v>0.5</v>
      </c>
      <c r="BV72" s="69">
        <f t="shared" si="25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</row>
    <row r="73" spans="1:115" s="62" customFormat="1" ht="247.95" customHeight="1" outlineLevel="1" thickBot="1" x14ac:dyDescent="0.3">
      <c r="A73" s="97" t="s">
        <v>52</v>
      </c>
      <c r="B73" s="1071" t="s">
        <v>2177</v>
      </c>
      <c r="C73" s="68" t="s">
        <v>36</v>
      </c>
      <c r="D73" s="69">
        <f t="shared" si="18"/>
        <v>2</v>
      </c>
      <c r="E73" s="69">
        <f t="shared" si="19"/>
        <v>2</v>
      </c>
      <c r="F73" s="151"/>
      <c r="G73" s="150" t="s">
        <v>45</v>
      </c>
      <c r="H73" s="149"/>
      <c r="I73" s="151"/>
      <c r="J73" s="1072"/>
      <c r="K73" s="152" t="s">
        <v>1422</v>
      </c>
      <c r="L73" s="950"/>
      <c r="M73" s="950"/>
      <c r="N73" s="950"/>
      <c r="O73" s="153">
        <v>2</v>
      </c>
      <c r="P73" s="950"/>
      <c r="Q73" s="950"/>
      <c r="R73" s="950"/>
      <c r="S73" s="950"/>
      <c r="T73" s="950"/>
      <c r="U73" s="697">
        <v>1</v>
      </c>
      <c r="V73" s="673"/>
      <c r="W73" s="108"/>
      <c r="X73" s="137" t="s">
        <v>86</v>
      </c>
      <c r="Y73" s="138" t="s">
        <v>87</v>
      </c>
      <c r="Z73" s="102" t="s">
        <v>29</v>
      </c>
      <c r="AA73" s="69">
        <f t="shared" si="26"/>
        <v>1</v>
      </c>
      <c r="AB73" s="69">
        <f t="shared" si="27"/>
        <v>1</v>
      </c>
      <c r="AC73" s="74"/>
      <c r="AD73" s="22" t="s">
        <v>88</v>
      </c>
      <c r="AE73" s="139" t="s">
        <v>89</v>
      </c>
      <c r="AF73" s="131"/>
      <c r="AG73" s="131"/>
      <c r="AH73" s="140" t="s">
        <v>3</v>
      </c>
      <c r="AI73" s="141">
        <v>2</v>
      </c>
      <c r="AJ73" s="131"/>
      <c r="AK73" s="131"/>
      <c r="AL73" s="131"/>
      <c r="AM73" s="131"/>
      <c r="AN73" s="131"/>
      <c r="AO73" s="131"/>
      <c r="AP73" s="131"/>
      <c r="AQ73" s="131"/>
      <c r="AR73" s="142">
        <v>1</v>
      </c>
      <c r="AS73" s="68"/>
      <c r="AT73" s="29"/>
      <c r="AU73" s="97" t="s">
        <v>52</v>
      </c>
      <c r="AV73" s="668" t="s">
        <v>1460</v>
      </c>
      <c r="AW73" s="102" t="s">
        <v>29</v>
      </c>
      <c r="AX73" s="69">
        <f>0.5*(BF73+BG73+BH73)+BI73+BK73+2*(BL73+BM73)</f>
        <v>0</v>
      </c>
      <c r="AY73" s="69">
        <f>BF73*0.5+BG73*0.5+BH73*0.5+BI73+BJ73+BK73+2*(BL73+BM73+BN73)</f>
        <v>0</v>
      </c>
      <c r="AZ73" s="1739" t="s">
        <v>2514</v>
      </c>
      <c r="BA73" s="1768"/>
      <c r="BB73" s="1768"/>
      <c r="BC73" s="1768"/>
      <c r="BD73" s="1768"/>
      <c r="BE73" s="1768"/>
      <c r="BF73" s="1768"/>
      <c r="BG73" s="1768"/>
      <c r="BH73" s="1768"/>
      <c r="BI73" s="1768"/>
      <c r="BJ73" s="1768"/>
      <c r="BK73" s="1768"/>
      <c r="BL73" s="1768"/>
      <c r="BM73" s="1768"/>
      <c r="BN73" s="1769"/>
      <c r="BO73" s="76">
        <v>1</v>
      </c>
      <c r="BP73" s="77"/>
      <c r="BQ73" s="59"/>
      <c r="BR73" s="656" t="s">
        <v>140</v>
      </c>
      <c r="BS73" s="80" t="s">
        <v>678</v>
      </c>
      <c r="BT73" s="68" t="s">
        <v>36</v>
      </c>
      <c r="BU73" s="69">
        <f t="shared" si="24"/>
        <v>0.5</v>
      </c>
      <c r="BV73" s="69">
        <f t="shared" si="25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</row>
    <row r="74" spans="1:115" s="62" customFormat="1" ht="186.6" customHeight="1" outlineLevel="1" thickBot="1" x14ac:dyDescent="0.3">
      <c r="A74" s="364" t="s">
        <v>318</v>
      </c>
      <c r="B74" s="1073" t="s">
        <v>1429</v>
      </c>
      <c r="C74" s="102" t="s">
        <v>93</v>
      </c>
      <c r="D74" s="69">
        <f t="shared" si="18"/>
        <v>2</v>
      </c>
      <c r="E74" s="69">
        <f t="shared" si="19"/>
        <v>2</v>
      </c>
      <c r="F74" s="785"/>
      <c r="G74" s="786" t="s">
        <v>68</v>
      </c>
      <c r="H74" s="1161"/>
      <c r="I74" s="768"/>
      <c r="J74" s="787"/>
      <c r="K74" s="787" t="s">
        <v>180</v>
      </c>
      <c r="L74" s="788"/>
      <c r="M74" s="788"/>
      <c r="N74" s="788"/>
      <c r="O74" s="1074"/>
      <c r="P74" s="788"/>
      <c r="Q74" s="788"/>
      <c r="R74" s="789">
        <v>1</v>
      </c>
      <c r="S74" s="788"/>
      <c r="T74" s="1075"/>
      <c r="U74" s="791">
        <v>1</v>
      </c>
      <c r="V74" s="792"/>
      <c r="W74" s="108"/>
      <c r="X74" s="137" t="s">
        <v>86</v>
      </c>
      <c r="Y74" s="130" t="s">
        <v>101</v>
      </c>
      <c r="Z74" s="102" t="s">
        <v>29</v>
      </c>
      <c r="AA74" s="69">
        <f t="shared" si="26"/>
        <v>2</v>
      </c>
      <c r="AB74" s="69">
        <f t="shared" si="27"/>
        <v>2</v>
      </c>
      <c r="AC74" s="74"/>
      <c r="AD74" s="22" t="s">
        <v>88</v>
      </c>
      <c r="AE74" s="139" t="s">
        <v>89</v>
      </c>
      <c r="AF74" s="131"/>
      <c r="AG74" s="131"/>
      <c r="AH74" s="140" t="s">
        <v>3</v>
      </c>
      <c r="AI74" s="141">
        <v>4</v>
      </c>
      <c r="AJ74" s="131"/>
      <c r="AK74" s="131"/>
      <c r="AL74" s="131"/>
      <c r="AM74" s="131"/>
      <c r="AN74" s="131"/>
      <c r="AO74" s="131"/>
      <c r="AP74" s="131"/>
      <c r="AQ74" s="131"/>
      <c r="AR74" s="142">
        <v>1</v>
      </c>
      <c r="AS74" s="68"/>
      <c r="AT74" s="29"/>
      <c r="AV74" s="117" t="s">
        <v>1440</v>
      </c>
      <c r="AW74" s="102" t="s">
        <v>29</v>
      </c>
      <c r="AX74" s="69">
        <f>0.5*(BF74+BG74+BH74)+BI74+BK74+2*(BL74+BM74)</f>
        <v>1</v>
      </c>
      <c r="AY74" s="69">
        <f>BF74*0.5+BG74*0.5+BH74*0.5+BI74+BJ74+BK74+2*(BL74+BM74+BN74)</f>
        <v>1</v>
      </c>
      <c r="AZ74" s="82"/>
      <c r="BA74" s="22" t="s">
        <v>45</v>
      </c>
      <c r="BB74" s="104"/>
      <c r="BC74" s="127"/>
      <c r="BD74" s="173"/>
      <c r="BE74" s="173" t="s">
        <v>1441</v>
      </c>
      <c r="BF74" s="23"/>
      <c r="BG74" s="23"/>
      <c r="BH74" s="23"/>
      <c r="BI74" s="23"/>
      <c r="BJ74" s="23"/>
      <c r="BK74" s="84">
        <v>1</v>
      </c>
      <c r="BL74" s="23"/>
      <c r="BM74" s="23"/>
      <c r="BN74" s="23"/>
      <c r="BO74" s="76">
        <v>1</v>
      </c>
      <c r="BP74" s="77"/>
      <c r="BQ74" s="59"/>
      <c r="BR74" s="656" t="s">
        <v>140</v>
      </c>
      <c r="BS74" s="210" t="s">
        <v>141</v>
      </c>
      <c r="BT74" s="147" t="s">
        <v>36</v>
      </c>
      <c r="BU74" s="148">
        <f t="shared" si="24"/>
        <v>5</v>
      </c>
      <c r="BV74" s="148">
        <f t="shared" si="25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</row>
    <row r="75" spans="1:115" s="62" customFormat="1" ht="298.95" customHeight="1" outlineLevel="1" thickTop="1" thickBot="1" x14ac:dyDescent="0.3">
      <c r="A75" s="364" t="s">
        <v>318</v>
      </c>
      <c r="B75" s="80" t="s">
        <v>2180</v>
      </c>
      <c r="C75" s="68" t="s">
        <v>93</v>
      </c>
      <c r="D75" s="69">
        <f t="shared" si="18"/>
        <v>8</v>
      </c>
      <c r="E75" s="69">
        <f t="shared" si="19"/>
        <v>8</v>
      </c>
      <c r="F75" s="82"/>
      <c r="G75" s="22" t="s">
        <v>63</v>
      </c>
      <c r="H75" s="74"/>
      <c r="I75" s="72" t="s">
        <v>42</v>
      </c>
      <c r="J75" s="173"/>
      <c r="K75" s="23" t="s">
        <v>2181</v>
      </c>
      <c r="L75" s="83"/>
      <c r="M75" s="301"/>
      <c r="N75" s="83"/>
      <c r="O75" s="301"/>
      <c r="P75" s="83"/>
      <c r="Q75" s="83"/>
      <c r="R75" s="789">
        <v>4</v>
      </c>
      <c r="S75" s="83"/>
      <c r="T75" s="302"/>
      <c r="U75" s="495">
        <v>1</v>
      </c>
      <c r="V75" s="190"/>
      <c r="W75" s="108"/>
      <c r="AT75" s="29"/>
      <c r="AU75" s="215"/>
      <c r="AV75" s="187" t="s">
        <v>1445</v>
      </c>
      <c r="AW75" s="102" t="s">
        <v>36</v>
      </c>
      <c r="AX75" s="69">
        <f>0.5*(BF75+BG75+BH75)+BI75+BK75+2*(BL75+BM75)</f>
        <v>1</v>
      </c>
      <c r="AY75" s="69">
        <f>BF75*0.5+BG75*0.5+BH75*0.5+BI75+BJ75+BK75+2*(BL75+BM75+BN75)</f>
        <v>3</v>
      </c>
      <c r="AZ75" s="82"/>
      <c r="BA75" s="22" t="s">
        <v>45</v>
      </c>
      <c r="BB75" s="104"/>
      <c r="BC75" s="104"/>
      <c r="BD75" s="173"/>
      <c r="BE75" s="173" t="s">
        <v>1446</v>
      </c>
      <c r="BF75" s="155"/>
      <c r="BG75" s="155"/>
      <c r="BH75" s="155"/>
      <c r="BI75" s="84">
        <v>1</v>
      </c>
      <c r="BJ75" s="155"/>
      <c r="BK75" s="155"/>
      <c r="BL75" s="155"/>
      <c r="BM75" s="155"/>
      <c r="BN75" s="234">
        <v>1</v>
      </c>
      <c r="BO75" s="76">
        <v>1</v>
      </c>
      <c r="BP75" s="225"/>
      <c r="BQ75" s="59"/>
      <c r="BR75" s="656" t="s">
        <v>140</v>
      </c>
      <c r="BS75" s="1069" t="s">
        <v>1442</v>
      </c>
      <c r="BT75" s="102" t="s">
        <v>36</v>
      </c>
      <c r="BU75" s="69">
        <f t="shared" si="24"/>
        <v>2</v>
      </c>
      <c r="BV75" s="69">
        <f t="shared" si="25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 x14ac:dyDescent="0.3">
      <c r="A76" s="364" t="s">
        <v>318</v>
      </c>
      <c r="B76" s="210" t="s">
        <v>1438</v>
      </c>
      <c r="C76" s="102" t="s">
        <v>311</v>
      </c>
      <c r="D76" s="69">
        <f t="shared" si="18"/>
        <v>2</v>
      </c>
      <c r="E76" s="69">
        <f t="shared" si="19"/>
        <v>4</v>
      </c>
      <c r="F76" s="211"/>
      <c r="G76" s="212" t="s">
        <v>68</v>
      </c>
      <c r="H76" s="759"/>
      <c r="I76" s="214"/>
      <c r="J76" s="205"/>
      <c r="K76" s="755" t="s">
        <v>897</v>
      </c>
      <c r="L76" s="385"/>
      <c r="M76" s="385"/>
      <c r="N76" s="385"/>
      <c r="O76" s="85">
        <v>2</v>
      </c>
      <c r="P76" s="385"/>
      <c r="Q76" s="385"/>
      <c r="R76" s="385"/>
      <c r="S76" s="385"/>
      <c r="T76" s="234">
        <v>1</v>
      </c>
      <c r="U76" s="133">
        <v>1</v>
      </c>
      <c r="V76" s="77"/>
      <c r="W76" s="108"/>
      <c r="AT76" s="108"/>
      <c r="AU76" s="215"/>
      <c r="AV76" s="187" t="s">
        <v>65</v>
      </c>
      <c r="AW76" s="68" t="s">
        <v>36</v>
      </c>
      <c r="AX76" s="69">
        <f>0.5*(BF76+BG76+BH76)+BI76+BK76+2*(BL76+BM76)</f>
        <v>6.5</v>
      </c>
      <c r="AY76" s="69">
        <f>BF76*0.5+BG76*0.5+BH76*0.5+BI76+BJ76+BK76+2*(BL76+BM76+BN76)</f>
        <v>6.5</v>
      </c>
      <c r="AZ76" s="116"/>
      <c r="BA76" s="22" t="s">
        <v>63</v>
      </c>
      <c r="BB76" s="22"/>
      <c r="BC76" s="72" t="s">
        <v>42</v>
      </c>
      <c r="BD76" s="82"/>
      <c r="BE76" s="23" t="s">
        <v>66</v>
      </c>
      <c r="BF76" s="84">
        <v>1</v>
      </c>
      <c r="BG76" s="155"/>
      <c r="BH76" s="84">
        <v>6</v>
      </c>
      <c r="BI76" s="155"/>
      <c r="BJ76" s="155"/>
      <c r="BK76" s="84">
        <v>3</v>
      </c>
      <c r="BL76" s="155"/>
      <c r="BM76" s="155"/>
      <c r="BN76" s="155"/>
      <c r="BO76" s="76">
        <v>1</v>
      </c>
      <c r="BP76" s="77"/>
      <c r="BQ76" s="59"/>
      <c r="BR76" s="656" t="s">
        <v>140</v>
      </c>
      <c r="BS76" s="80" t="s">
        <v>691</v>
      </c>
      <c r="BT76" s="102" t="s">
        <v>36</v>
      </c>
      <c r="BU76" s="69">
        <f t="shared" si="24"/>
        <v>0.5</v>
      </c>
      <c r="BV76" s="69">
        <f t="shared" si="25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 x14ac:dyDescent="0.3">
      <c r="A77" s="364" t="s">
        <v>318</v>
      </c>
      <c r="B77" s="80" t="s">
        <v>1443</v>
      </c>
      <c r="C77" s="68" t="s">
        <v>311</v>
      </c>
      <c r="D77" s="69">
        <f t="shared" si="18"/>
        <v>2</v>
      </c>
      <c r="E77" s="69">
        <f t="shared" si="19"/>
        <v>4</v>
      </c>
      <c r="F77" s="116"/>
      <c r="G77" s="22" t="s">
        <v>68</v>
      </c>
      <c r="H77" s="118"/>
      <c r="I77" s="70"/>
      <c r="J77" s="27"/>
      <c r="K77" s="173" t="s">
        <v>897</v>
      </c>
      <c r="L77" s="302"/>
      <c r="M77" s="302"/>
      <c r="N77" s="302"/>
      <c r="O77" s="302"/>
      <c r="P77" s="302"/>
      <c r="Q77" s="302"/>
      <c r="R77" s="84">
        <v>1</v>
      </c>
      <c r="S77" s="302"/>
      <c r="T77" s="234">
        <v>1</v>
      </c>
      <c r="U77" s="76">
        <v>1</v>
      </c>
      <c r="V77" s="107"/>
      <c r="W77" s="108"/>
      <c r="AT77" s="108"/>
      <c r="BQ77" s="108"/>
      <c r="BR77" s="656" t="s">
        <v>140</v>
      </c>
      <c r="BS77" s="80" t="s">
        <v>700</v>
      </c>
      <c r="BT77" s="102" t="s">
        <v>36</v>
      </c>
      <c r="BU77" s="69">
        <f t="shared" si="24"/>
        <v>0.5</v>
      </c>
      <c r="BV77" s="69">
        <f t="shared" si="25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92.2" customHeight="1" outlineLevel="1" thickTop="1" thickBot="1" x14ac:dyDescent="0.35">
      <c r="A78" s="364" t="s">
        <v>318</v>
      </c>
      <c r="B78" s="114" t="s">
        <v>1447</v>
      </c>
      <c r="C78" s="102" t="s">
        <v>311</v>
      </c>
      <c r="D78" s="69">
        <f t="shared" si="18"/>
        <v>0</v>
      </c>
      <c r="E78" s="69">
        <f t="shared" si="19"/>
        <v>1</v>
      </c>
      <c r="F78" s="116"/>
      <c r="G78" s="22" t="s">
        <v>45</v>
      </c>
      <c r="H78" s="383"/>
      <c r="I78" s="145"/>
      <c r="J78" s="23"/>
      <c r="K78" s="173" t="s">
        <v>897</v>
      </c>
      <c r="L78" s="302"/>
      <c r="M78" s="302"/>
      <c r="N78" s="302"/>
      <c r="O78" s="302"/>
      <c r="P78" s="234">
        <v>1</v>
      </c>
      <c r="Q78" s="302"/>
      <c r="R78" s="302"/>
      <c r="S78" s="302"/>
      <c r="T78" s="918"/>
      <c r="U78" s="76">
        <v>1</v>
      </c>
      <c r="V78" s="77"/>
      <c r="W78" s="10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 s="108"/>
      <c r="AU78" s="108"/>
      <c r="AV78" s="108"/>
      <c r="AW78" s="108"/>
      <c r="AX78" s="108"/>
      <c r="AY78" s="108"/>
      <c r="AZ78" s="108"/>
      <c r="BA78" s="764"/>
      <c r="BB78" s="108"/>
      <c r="BC78" s="108"/>
      <c r="BD78" s="108"/>
      <c r="BE78" s="1037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656" t="s">
        <v>140</v>
      </c>
      <c r="BS78" s="114" t="s">
        <v>728</v>
      </c>
      <c r="BT78" s="102" t="s">
        <v>93</v>
      </c>
      <c r="BU78" s="69">
        <f t="shared" si="24"/>
        <v>1</v>
      </c>
      <c r="BV78" s="69">
        <f t="shared" si="25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291.60000000000002" customHeight="1" outlineLevel="1" thickTop="1" x14ac:dyDescent="0.3">
      <c r="A79" s="364" t="s">
        <v>318</v>
      </c>
      <c r="B79" s="114" t="s">
        <v>921</v>
      </c>
      <c r="C79" s="102" t="s">
        <v>311</v>
      </c>
      <c r="D79" s="69">
        <f t="shared" si="18"/>
        <v>2</v>
      </c>
      <c r="E79" s="69">
        <f t="shared" si="19"/>
        <v>2</v>
      </c>
      <c r="F79" s="116"/>
      <c r="G79" s="22" t="s">
        <v>63</v>
      </c>
      <c r="H79" s="383"/>
      <c r="I79" s="145"/>
      <c r="J79" s="23"/>
      <c r="K79" s="173" t="s">
        <v>922</v>
      </c>
      <c r="L79" s="302"/>
      <c r="M79" s="302"/>
      <c r="N79" s="302"/>
      <c r="O79" s="144"/>
      <c r="P79" s="302"/>
      <c r="Q79" s="494"/>
      <c r="R79" s="84">
        <v>1</v>
      </c>
      <c r="S79" s="781"/>
      <c r="T79" s="302"/>
      <c r="U79" s="156">
        <v>1</v>
      </c>
      <c r="V79" s="77"/>
      <c r="W79" s="108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140</v>
      </c>
      <c r="BS79" s="80" t="s">
        <v>704</v>
      </c>
      <c r="BT79" s="102" t="s">
        <v>93</v>
      </c>
      <c r="BU79" s="69">
        <f t="shared" si="24"/>
        <v>1</v>
      </c>
      <c r="BV79" s="69">
        <f t="shared" si="25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301.95" customHeight="1" outlineLevel="1" x14ac:dyDescent="0.3">
      <c r="W80" s="108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140</v>
      </c>
      <c r="BS80" s="177" t="s">
        <v>708</v>
      </c>
      <c r="BT80" s="102" t="s">
        <v>93</v>
      </c>
      <c r="BU80" s="69">
        <f t="shared" si="24"/>
        <v>1</v>
      </c>
      <c r="BV80" s="69">
        <f t="shared" si="25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Bot="1" x14ac:dyDescent="0.35">
      <c r="A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108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140</v>
      </c>
      <c r="BS81" s="114" t="s">
        <v>1450</v>
      </c>
      <c r="BT81" s="102" t="s">
        <v>93</v>
      </c>
      <c r="BU81" s="69">
        <f t="shared" si="24"/>
        <v>1</v>
      </c>
      <c r="BV81" s="69">
        <f t="shared" si="25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 x14ac:dyDescent="0.3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140</v>
      </c>
      <c r="BS82" s="114" t="s">
        <v>725</v>
      </c>
      <c r="BT82" s="102" t="s">
        <v>93</v>
      </c>
      <c r="BU82" s="69">
        <f t="shared" si="24"/>
        <v>3</v>
      </c>
      <c r="BV82" s="69">
        <f t="shared" si="25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 s="108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656" t="s">
        <v>140</v>
      </c>
      <c r="BS83" s="114" t="s">
        <v>1451</v>
      </c>
      <c r="BT83" s="102" t="s">
        <v>93</v>
      </c>
      <c r="BU83" s="69">
        <f t="shared" si="24"/>
        <v>1</v>
      </c>
      <c r="BV83" s="69">
        <f t="shared" si="25"/>
        <v>3</v>
      </c>
      <c r="BW83" s="200"/>
      <c r="BX83" s="22" t="s">
        <v>45</v>
      </c>
      <c r="BY83" s="200"/>
      <c r="BZ83" s="105"/>
      <c r="CA83" s="187"/>
      <c r="CB83" s="23" t="s">
        <v>1452</v>
      </c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2" customHeight="1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11" customHeight="1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 t="s">
        <v>148</v>
      </c>
      <c r="B90" s="39" t="s">
        <v>1453</v>
      </c>
      <c r="C90" s="535" t="s">
        <v>29</v>
      </c>
      <c r="D90" s="41">
        <f t="shared" ref="D90:D104" si="28">0.5*(L90+M90+N90)+O90+Q90+2*(R90+S90)</f>
        <v>5</v>
      </c>
      <c r="E90" s="536">
        <f t="shared" ref="E90:E104" si="29">L90*0.5+M90*0.5+N90*0.5+O90+P90+Q90+2*(R90+S90+T90)</f>
        <v>7</v>
      </c>
      <c r="F90" s="43"/>
      <c r="G90" s="43"/>
      <c r="H90" s="43"/>
      <c r="I90" s="43"/>
      <c r="J90" s="43"/>
      <c r="K90" s="43"/>
      <c r="L90" s="44">
        <f>SUMIFS(L92:L122,C92:C122,C90)</f>
        <v>0</v>
      </c>
      <c r="M90" s="44">
        <f>SUMIFS(M92:M122,C92:C122,C90)</f>
        <v>0</v>
      </c>
      <c r="N90" s="44">
        <f>SUMIFS(N92:N122,C92:C122,C90)</f>
        <v>0</v>
      </c>
      <c r="O90" s="44">
        <f>SUMIFS(O92:O122,C92:C122,C90)</f>
        <v>1</v>
      </c>
      <c r="P90" s="44">
        <f>SUMIFS(P92:P122,C92:C122,C90)</f>
        <v>2</v>
      </c>
      <c r="Q90" s="44">
        <f>SUMIFS(Q92:Q122,C92:C122,C90)</f>
        <v>0</v>
      </c>
      <c r="R90" s="44">
        <f>SUMIFS(R92:R122,C92:C122,C90)</f>
        <v>2</v>
      </c>
      <c r="S90" s="44">
        <f>SUMIFS(S92:S122,C92:C122,C90)</f>
        <v>0</v>
      </c>
      <c r="T90" s="44">
        <f>SUMIFS(T92:T122,C92:C122,C90)</f>
        <v>0</v>
      </c>
      <c r="U90" s="45"/>
      <c r="V90" s="46">
        <f>SUM(U92:U122)</f>
        <v>15</v>
      </c>
      <c r="X90" s="38"/>
      <c r="Y90" s="39"/>
      <c r="Z90" s="535" t="s">
        <v>29</v>
      </c>
      <c r="AA90" s="41">
        <f t="shared" ref="AA90:AA91" ca="1" si="30">0.5*(AI90+AJ90+AK90)+AL90+AN90+2*(AO90+AP90)</f>
        <v>6</v>
      </c>
      <c r="AB90" s="536">
        <f t="shared" ref="AB90:AB91" ca="1" si="31">AI90*0.5+AJ90*0.5+AK90*0.5+AL90+AM90+AN90+2*(AO90+AP90+AQ90)</f>
        <v>11</v>
      </c>
      <c r="AC90" s="43"/>
      <c r="AD90" s="43"/>
      <c r="AE90" s="43"/>
      <c r="AF90" s="43"/>
      <c r="AG90" s="43"/>
      <c r="AH90" s="43"/>
      <c r="AI90" s="44">
        <f ca="1">SUMIFS(AI68:AI116,Z68:Z116,Z90)</f>
        <v>0</v>
      </c>
      <c r="AJ90" s="44">
        <f ca="1">SUMIFS(AJ68:AJ116,Z68:Z116,Z90)</f>
        <v>0</v>
      </c>
      <c r="AK90" s="44">
        <f ca="1">SUMIFS(AK68:AK116,Z68:Z116,Z90)</f>
        <v>0</v>
      </c>
      <c r="AL90" s="44">
        <f ca="1">SUMIFS(AL68:AL116,Z68:Z116,Z90)</f>
        <v>2</v>
      </c>
      <c r="AM90" s="44">
        <f ca="1">SUMIFS(AM68:AM116,Z68:Z116,Z90)</f>
        <v>1</v>
      </c>
      <c r="AN90" s="44">
        <f ca="1">SUMIFS(AN68:AN116,Z68:Z116,Z90)</f>
        <v>0</v>
      </c>
      <c r="AO90" s="44">
        <f ca="1">SUMIFS(AO68:AO116,Z68:Z116,Z90)</f>
        <v>2</v>
      </c>
      <c r="AP90" s="44">
        <f ca="1">SUMIFS(AP68:AP116,Z68:Z116,Z90)</f>
        <v>0</v>
      </c>
      <c r="AQ90" s="44">
        <f ca="1">SUMIFS(AQ68:AQ116,Z68:Z116,Z90)</f>
        <v>2</v>
      </c>
      <c r="AR90" s="45"/>
      <c r="AS90" s="46">
        <f>SUM(AR68:AR122)</f>
        <v>7</v>
      </c>
      <c r="AU90" s="38" t="s">
        <v>2095</v>
      </c>
      <c r="AV90" s="39" t="s">
        <v>1454</v>
      </c>
      <c r="AW90" s="535" t="s">
        <v>29</v>
      </c>
      <c r="AX90" s="41">
        <f t="shared" ref="AX90:AX102" si="32">0.5*(BF90+BG90+BH90)+BI90+BK90+2*(BL90+BM90)</f>
        <v>5</v>
      </c>
      <c r="AY90" s="536">
        <f t="shared" ref="AY90:AY102" si="33">BF90*0.5+BG90*0.5+BH90*0.5+BI90+BJ90+BK90+2*(BL90+BM90+BN90)</f>
        <v>5</v>
      </c>
      <c r="AZ90" s="43"/>
      <c r="BA90" s="43"/>
      <c r="BB90" s="43"/>
      <c r="BC90" s="43"/>
      <c r="BD90" s="43"/>
      <c r="BE90" s="39"/>
      <c r="BF90" s="44">
        <f>SUMIFS(BF93:BF122,AW93:AW122,AW90)</f>
        <v>2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0</v>
      </c>
      <c r="BL90" s="44">
        <f>SUMIFS(BL93:BL122,AW93:AW122,AW90)</f>
        <v>0</v>
      </c>
      <c r="BM90" s="44">
        <f>SUMIFS(BM93:BM122,AW93:AW122,AW90)</f>
        <v>0</v>
      </c>
      <c r="BN90" s="44">
        <f>SUMIFS(BN93:BN122,AW93:AW122,AW90)</f>
        <v>0</v>
      </c>
      <c r="BO90" s="45"/>
      <c r="BP90" s="46">
        <f>SUM(BO92:BO122)</f>
        <v>10</v>
      </c>
      <c r="BQ90" s="32"/>
      <c r="BR90" s="38" t="s">
        <v>27</v>
      </c>
      <c r="BS90" s="39" t="s">
        <v>1455</v>
      </c>
      <c r="BT90" s="535" t="s">
        <v>29</v>
      </c>
      <c r="BU90" s="41">
        <f t="shared" ref="BU90:BU103" si="34">0.5*(CC90+CD90+CE90)+CF90+CH90+2*(CI90+CJ90)</f>
        <v>0</v>
      </c>
      <c r="BV90" s="536">
        <f t="shared" ref="BV90:BV103" si="35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SUMIFS(CC100:CC122,BT100:BT122,BT90)</f>
        <v>0</v>
      </c>
      <c r="CD90" s="44">
        <f>SUMIFS(CD100:CD122,BT100:BT122,BT90)</f>
        <v>0</v>
      </c>
      <c r="CE90" s="44">
        <f>SUMIFS(CE100:CE122,BT100:BT122,BT90)</f>
        <v>0</v>
      </c>
      <c r="CF90" s="44">
        <f>SUMIFS(CF100:CF122,BT100:BT122,BT90)</f>
        <v>0</v>
      </c>
      <c r="CG90" s="44">
        <f>SUMIFS(CG100:CG122,BT100:BT122,BT90)</f>
        <v>0</v>
      </c>
      <c r="CH90" s="44">
        <f>SUMIFS(CH100:CH122,BT100:BT122,BT90)</f>
        <v>0</v>
      </c>
      <c r="CI90" s="44">
        <f>SUMIFS(CI100:CI122,BT100:BT122,BT90)</f>
        <v>0</v>
      </c>
      <c r="CJ90" s="44">
        <f>SUMIFS(CJ100:CJ122,BT100:BT122,BT90)</f>
        <v>0</v>
      </c>
      <c r="CK90" s="44">
        <f>SUMIFS(CK100:CK122,BT100:BT122,BT90)</f>
        <v>0</v>
      </c>
      <c r="CL90" s="45"/>
      <c r="CM90" s="46">
        <f>SUM(CL92:CL122)</f>
        <v>13</v>
      </c>
      <c r="CO90" s="38" t="s">
        <v>27</v>
      </c>
      <c r="CP90" s="39" t="s">
        <v>732</v>
      </c>
      <c r="CQ90" s="535" t="s">
        <v>29</v>
      </c>
      <c r="CR90" s="41">
        <f t="shared" ref="CR90:CR104" si="36">0.5*(CZ90+DA90+DB90)+DC90+DE90+2*(DF90+DG90)</f>
        <v>10.5</v>
      </c>
      <c r="CS90" s="536">
        <f t="shared" ref="CS90:CS104" si="37">CZ90*0.5+DA90*0.5+DB90*0.5+DC90+DD90+DE90+2*(DF90+DG90+DH90)</f>
        <v>10.5</v>
      </c>
      <c r="CT90" s="43"/>
      <c r="CU90" s="43"/>
      <c r="CV90" s="43"/>
      <c r="CW90" s="43"/>
      <c r="CX90" s="43"/>
      <c r="CY90" s="43"/>
      <c r="CZ90" s="44">
        <f>SUMIFS(CZ93:CZ113,CQ93:CQ113,CQ90)</f>
        <v>2</v>
      </c>
      <c r="DA90" s="44">
        <f>SUMIFS(DA93:DA113,CQ93:CQ113,CQ90)</f>
        <v>1</v>
      </c>
      <c r="DB90" s="44">
        <f>SUMIFS(DB93:DB113,CQ93:CQ113,CQ90)</f>
        <v>0</v>
      </c>
      <c r="DC90" s="44">
        <f>SUMIFS(DC93:DC113,CQ93:CQ113,CQ90)</f>
        <v>2</v>
      </c>
      <c r="DD90" s="44">
        <f>SUMIFS(DD93:DD113,CQ93:CQ113,CQ90)</f>
        <v>0</v>
      </c>
      <c r="DE90" s="44">
        <f>SUMIFS(DE93:DE113,CQ93:CQ113,CQ90)</f>
        <v>1</v>
      </c>
      <c r="DF90" s="44">
        <f>SUMIFS(DF93:DF113,CQ93:CQ113,CQ90)</f>
        <v>1</v>
      </c>
      <c r="DG90" s="44">
        <f>SUMIFS(DG93:DG113,CQ93:CQ113,CQ90)</f>
        <v>2</v>
      </c>
      <c r="DH90" s="44">
        <f>SUMIFS(DH93:DH113,CQ93:CQ113,CQ90)</f>
        <v>0</v>
      </c>
      <c r="DI90" s="45"/>
      <c r="DJ90" s="46">
        <f>SUM(DI92:DI122)</f>
        <v>13</v>
      </c>
    </row>
    <row r="91" spans="1:115" ht="24.6" x14ac:dyDescent="0.3">
      <c r="A91" s="38" t="s">
        <v>154</v>
      </c>
      <c r="B91" s="39"/>
      <c r="C91" s="535" t="s">
        <v>36</v>
      </c>
      <c r="D91" s="41">
        <f t="shared" si="28"/>
        <v>10</v>
      </c>
      <c r="E91" s="536">
        <f t="shared" si="29"/>
        <v>14</v>
      </c>
      <c r="F91" s="39"/>
      <c r="G91" s="39"/>
      <c r="H91" s="39"/>
      <c r="I91" s="39"/>
      <c r="J91" s="39"/>
      <c r="K91" s="39"/>
      <c r="L91" s="44">
        <f>SUMIFS(L92:L122,C92:C122,C91)</f>
        <v>2</v>
      </c>
      <c r="M91" s="44">
        <f>SUMIFS(M92:M122,C92:C122,C91)</f>
        <v>0</v>
      </c>
      <c r="N91" s="44">
        <f>SUMIFS(N92:N122,C92:C122,C91)</f>
        <v>0</v>
      </c>
      <c r="O91" s="44">
        <f>SUMIFS(O92:O122,C92:C122,C91)</f>
        <v>5</v>
      </c>
      <c r="P91" s="44">
        <f>SUMIFS(P92:P122,C92:C122,C91)</f>
        <v>0</v>
      </c>
      <c r="Q91" s="44">
        <f>SUMIFS(Q92:Q122,C92:C122,C91)</f>
        <v>0</v>
      </c>
      <c r="R91" s="44">
        <f>SUMIFS(R92:R122,C92:C122,C91)</f>
        <v>2</v>
      </c>
      <c r="S91" s="44">
        <f>SUMIFS(S92:S122,C92:C122,C91)</f>
        <v>0</v>
      </c>
      <c r="T91" s="44">
        <f>SUMIFS(T92:T122,C92:C122,C91)</f>
        <v>2</v>
      </c>
      <c r="U91" s="45"/>
      <c r="V91" s="46"/>
      <c r="X91" s="38"/>
      <c r="Y91" s="39"/>
      <c r="Z91" s="535" t="s">
        <v>36</v>
      </c>
      <c r="AA91" s="41">
        <f t="shared" ca="1" si="30"/>
        <v>0</v>
      </c>
      <c r="AB91" s="536">
        <f t="shared" ca="1" si="31"/>
        <v>0</v>
      </c>
      <c r="AC91" s="39"/>
      <c r="AD91" s="39"/>
      <c r="AE91" s="39"/>
      <c r="AF91" s="39"/>
      <c r="AG91" s="39"/>
      <c r="AH91" s="39"/>
      <c r="AI91" s="44">
        <f ca="1">SUMIFS(AI68:AI116,Z68:Z116,Z91)</f>
        <v>0</v>
      </c>
      <c r="AJ91" s="44">
        <f ca="1">SUMIFS(AJ68:AJ116,Z68:Z116,Z91)</f>
        <v>0</v>
      </c>
      <c r="AK91" s="44">
        <f ca="1">SUMIFS(AK68:AK116,Z68:Z116,Z91)</f>
        <v>0</v>
      </c>
      <c r="AL91" s="44">
        <f ca="1">SUMIFS(AL68:AL116,Z68:Z116,Z91)</f>
        <v>0</v>
      </c>
      <c r="AM91" s="44">
        <f ca="1">SUMIFS(AM68:AM116,Z68:Z116,Z91)</f>
        <v>0</v>
      </c>
      <c r="AN91" s="44">
        <f ca="1">SUMIFS(AN68:AN116,Z68:Z116,Z91)</f>
        <v>0</v>
      </c>
      <c r="AO91" s="44">
        <f ca="1">SUMIFS(AO68:AO116,Z68:Z116,Z91)</f>
        <v>0</v>
      </c>
      <c r="AP91" s="44">
        <f ca="1">SUMIFS(AP68:AP116,Z68:Z116,Z91)</f>
        <v>0</v>
      </c>
      <c r="AQ91" s="44">
        <f ca="1">SUMIFS(AQ68:AQ116,Z68:Z116,Z91)</f>
        <v>0</v>
      </c>
      <c r="AR91" s="45"/>
      <c r="AS91" s="46"/>
      <c r="AU91" s="38" t="s">
        <v>154</v>
      </c>
      <c r="AV91" s="39"/>
      <c r="AW91" s="535" t="s">
        <v>36</v>
      </c>
      <c r="AX91" s="41">
        <f t="shared" si="32"/>
        <v>4.5</v>
      </c>
      <c r="AY91" s="536">
        <f t="shared" si="33"/>
        <v>6.5</v>
      </c>
      <c r="AZ91" s="39"/>
      <c r="BA91" s="39"/>
      <c r="BB91" s="39"/>
      <c r="BC91" s="39"/>
      <c r="BD91" s="39"/>
      <c r="BE91" s="39"/>
      <c r="BF91" s="44">
        <f>SUMIFS(BF93:BF122,AW93:AW122,AW91)</f>
        <v>1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0</v>
      </c>
      <c r="BJ91" s="44">
        <f>SUMIFS(BJ93:BJ122,AW93:AW122,AW91)</f>
        <v>0</v>
      </c>
      <c r="BK91" s="44">
        <f>SUMIFS(BK93:BK122,AW93:AW122,AW91)</f>
        <v>2</v>
      </c>
      <c r="BL91" s="44">
        <f>SUMIFS(BL93:BL122,AW93:AW122,AW91)</f>
        <v>0</v>
      </c>
      <c r="BM91" s="44">
        <f>SUMIFS(BM93:BM122,AW93:AW122,AW91)</f>
        <v>1</v>
      </c>
      <c r="BN91" s="44">
        <f>SUMIFS(BN93:BN122,AW93:AW122,AW91)</f>
        <v>1</v>
      </c>
      <c r="BO91" s="45"/>
      <c r="BP91" s="46"/>
      <c r="BR91" s="38" t="s">
        <v>35</v>
      </c>
      <c r="BS91" s="39"/>
      <c r="BT91" s="535" t="s">
        <v>36</v>
      </c>
      <c r="BU91" s="41">
        <f t="shared" si="34"/>
        <v>0</v>
      </c>
      <c r="BV91" s="536">
        <f t="shared" si="35"/>
        <v>0</v>
      </c>
      <c r="BW91" s="39"/>
      <c r="BX91" s="451"/>
      <c r="BY91" s="39"/>
      <c r="BZ91" s="39"/>
      <c r="CA91" s="39"/>
      <c r="CB91" s="451"/>
      <c r="CC91" s="44">
        <f>SUMIFS(CC100:CC122,BT100:BT122,BT91)</f>
        <v>0</v>
      </c>
      <c r="CD91" s="44">
        <f>SUMIFS(CD100:CD122,BT100:BT122,BT91)</f>
        <v>0</v>
      </c>
      <c r="CE91" s="44">
        <f>SUMIFS(CE100:CE122,BT100:BT122,BT91)</f>
        <v>0</v>
      </c>
      <c r="CF91" s="44">
        <f>SUMIFS(CF100:CF122,BT100:BT122,BT91)</f>
        <v>0</v>
      </c>
      <c r="CG91" s="44">
        <f>SUMIFS(CG100:CG122,BT100:BT122,BT91)</f>
        <v>0</v>
      </c>
      <c r="CH91" s="44">
        <f>SUMIFS(CH100:CH122,BT100:BT122,BT91)</f>
        <v>0</v>
      </c>
      <c r="CI91" s="44">
        <f>SUMIFS(CI100:CI122,BT100:BT122,BT91)</f>
        <v>0</v>
      </c>
      <c r="CJ91" s="44">
        <f>SUMIFS(CJ100:CJ122,BT100:BT122,BT91)</f>
        <v>0</v>
      </c>
      <c r="CK91" s="44">
        <f>SUMIFS(CK100:CK122,BT100:BT122,BT91)</f>
        <v>0</v>
      </c>
      <c r="CL91" s="45"/>
      <c r="CM91" s="46"/>
      <c r="CO91" s="38" t="s">
        <v>35</v>
      </c>
      <c r="CP91" s="39"/>
      <c r="CQ91" s="535" t="s">
        <v>36</v>
      </c>
      <c r="CR91" s="41">
        <f t="shared" si="36"/>
        <v>1</v>
      </c>
      <c r="CS91" s="536">
        <f t="shared" si="37"/>
        <v>1</v>
      </c>
      <c r="CT91" s="39"/>
      <c r="CU91" s="39"/>
      <c r="CV91" s="39"/>
      <c r="CW91" s="39"/>
      <c r="CX91" s="39"/>
      <c r="CY91" s="39"/>
      <c r="CZ91" s="44">
        <f>SUMIFS(CZ93:CZ113,CQ93:CQ113,CQ91)</f>
        <v>2</v>
      </c>
      <c r="DA91" s="44">
        <f>SUMIFS(DA93:DA113,CQ93:CQ113,CQ91)</f>
        <v>0</v>
      </c>
      <c r="DB91" s="44">
        <f>SUMIFS(DB93:DB113,CQ93:CQ113,CQ91)</f>
        <v>0</v>
      </c>
      <c r="DC91" s="44">
        <f>SUMIFS(DC93:DC113,CQ93:CQ113,CQ91)</f>
        <v>0</v>
      </c>
      <c r="DD91" s="44">
        <f>SUMIFS(DD93:DD113,CQ93:CQ113,CQ91)</f>
        <v>0</v>
      </c>
      <c r="DE91" s="44">
        <f>SUMIFS(DE93:DE113,CQ93:CQ113,CQ91)</f>
        <v>0</v>
      </c>
      <c r="DF91" s="44">
        <f>SUMIFS(DF93:DF113,CQ93:CQ113,CQ91)</f>
        <v>0</v>
      </c>
      <c r="DG91" s="44">
        <f>SUMIFS(DG93:DG113,CQ93:CQ113,CQ91)</f>
        <v>0</v>
      </c>
      <c r="DH91" s="44">
        <f>SUMIFS(DH93:DH113,CQ93:CQ113,CQ91)</f>
        <v>0</v>
      </c>
      <c r="DI91" s="45"/>
      <c r="DJ91" s="46"/>
    </row>
    <row r="92" spans="1:115" ht="216.6" customHeight="1" outlineLevel="1" x14ac:dyDescent="0.3">
      <c r="A92" s="97" t="s">
        <v>52</v>
      </c>
      <c r="B92" s="130" t="s">
        <v>1505</v>
      </c>
      <c r="C92" s="102" t="s">
        <v>29</v>
      </c>
      <c r="D92" s="69">
        <f t="shared" si="28"/>
        <v>4</v>
      </c>
      <c r="E92" s="69">
        <f t="shared" si="29"/>
        <v>4</v>
      </c>
      <c r="F92" s="99"/>
      <c r="G92" s="22" t="s">
        <v>54</v>
      </c>
      <c r="H92" s="99"/>
      <c r="I92" s="99"/>
      <c r="J92" s="99"/>
      <c r="K92" s="99"/>
      <c r="L92" s="403"/>
      <c r="M92" s="403"/>
      <c r="N92" s="403"/>
      <c r="O92" s="403"/>
      <c r="P92" s="403"/>
      <c r="Q92" s="403"/>
      <c r="R92" s="84">
        <v>2</v>
      </c>
      <c r="S92" s="403"/>
      <c r="T92" s="403"/>
      <c r="U92" s="100">
        <v>1</v>
      </c>
      <c r="V92" s="99"/>
      <c r="AU92" s="97" t="s">
        <v>52</v>
      </c>
      <c r="AV92" s="130" t="s">
        <v>163</v>
      </c>
      <c r="AW92" s="102" t="s">
        <v>29</v>
      </c>
      <c r="AX92" s="69">
        <f t="shared" si="32"/>
        <v>4</v>
      </c>
      <c r="AY92" s="69">
        <f t="shared" si="33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137" t="s">
        <v>86</v>
      </c>
      <c r="BS92" s="278" t="s">
        <v>349</v>
      </c>
      <c r="BT92" s="102" t="s">
        <v>29</v>
      </c>
      <c r="BU92" s="69">
        <f t="shared" si="34"/>
        <v>2</v>
      </c>
      <c r="BV92" s="69">
        <f t="shared" si="35"/>
        <v>2</v>
      </c>
      <c r="BW92" s="222"/>
      <c r="BX92" s="131" t="s">
        <v>63</v>
      </c>
      <c r="BY92" s="74"/>
      <c r="BZ92" s="131"/>
      <c r="CA92" s="131"/>
      <c r="CB92" s="140" t="s">
        <v>3</v>
      </c>
      <c r="CC92" s="141">
        <v>4</v>
      </c>
      <c r="CD92" s="131"/>
      <c r="CE92" s="131"/>
      <c r="CF92" s="131"/>
      <c r="CG92" s="131"/>
      <c r="CH92" s="131"/>
      <c r="CI92" s="131"/>
      <c r="CJ92" s="131"/>
      <c r="CK92" s="131"/>
      <c r="CL92" s="142">
        <v>1</v>
      </c>
      <c r="CM92" s="68"/>
      <c r="CN92" s="108"/>
      <c r="CO92" s="389" t="s">
        <v>365</v>
      </c>
      <c r="CP92" s="816" t="s">
        <v>1456</v>
      </c>
      <c r="CQ92" s="68" t="s">
        <v>29</v>
      </c>
      <c r="CR92" s="102">
        <f t="shared" si="36"/>
        <v>0</v>
      </c>
      <c r="CS92" s="102">
        <f t="shared" si="37"/>
        <v>0</v>
      </c>
      <c r="CT92" s="1082"/>
      <c r="CU92" s="22" t="s">
        <v>45</v>
      </c>
      <c r="CV92" s="909"/>
      <c r="CW92" s="99"/>
      <c r="CX92" s="99"/>
      <c r="CY92" s="131" t="s">
        <v>57</v>
      </c>
      <c r="CZ92" s="403"/>
      <c r="DA92" s="403"/>
      <c r="DB92" s="403"/>
      <c r="DC92" s="403"/>
      <c r="DD92" s="403"/>
      <c r="DE92" s="403"/>
      <c r="DF92" s="403"/>
      <c r="DG92" s="403"/>
      <c r="DH92" s="403"/>
      <c r="DI92" s="76">
        <v>1</v>
      </c>
      <c r="DJ92" s="99"/>
    </row>
    <row r="93" spans="1:115" ht="334.5" customHeight="1" outlineLevel="1" thickBot="1" x14ac:dyDescent="0.45">
      <c r="A93" s="97" t="s">
        <v>52</v>
      </c>
      <c r="B93" s="114" t="s">
        <v>1585</v>
      </c>
      <c r="C93" s="102" t="s">
        <v>29</v>
      </c>
      <c r="D93" s="69">
        <f t="shared" si="28"/>
        <v>0</v>
      </c>
      <c r="E93" s="69">
        <f t="shared" si="29"/>
        <v>0</v>
      </c>
      <c r="F93" s="22"/>
      <c r="G93" s="756" t="s">
        <v>68</v>
      </c>
      <c r="H93" s="1839" t="s">
        <v>824</v>
      </c>
      <c r="I93" s="1840"/>
      <c r="J93" s="1840"/>
      <c r="K93" s="1841"/>
      <c r="L93" s="144"/>
      <c r="M93" s="144"/>
      <c r="N93" s="301"/>
      <c r="O93" s="757"/>
      <c r="P93" s="301"/>
      <c r="Q93" s="757"/>
      <c r="R93" s="757"/>
      <c r="S93" s="757"/>
      <c r="T93" s="144"/>
      <c r="U93" s="76">
        <v>1</v>
      </c>
      <c r="V93" s="77"/>
      <c r="AU93" s="97" t="s">
        <v>52</v>
      </c>
      <c r="AV93" s="413" t="s">
        <v>1458</v>
      </c>
      <c r="AW93" s="102" t="s">
        <v>29</v>
      </c>
      <c r="AX93" s="69">
        <f t="shared" si="32"/>
        <v>4</v>
      </c>
      <c r="AY93" s="69">
        <f t="shared" si="33"/>
        <v>4</v>
      </c>
      <c r="AZ93" s="22"/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 s="389" t="s">
        <v>365</v>
      </c>
      <c r="BS93" s="816" t="s">
        <v>1459</v>
      </c>
      <c r="BT93" s="68" t="s">
        <v>29</v>
      </c>
      <c r="BU93" s="102">
        <f t="shared" si="34"/>
        <v>0</v>
      </c>
      <c r="BV93" s="102">
        <f t="shared" si="35"/>
        <v>0</v>
      </c>
      <c r="BW93" s="1082"/>
      <c r="BX93" s="22" t="s">
        <v>45</v>
      </c>
      <c r="BY93" s="1084"/>
      <c r="BZ93" s="99"/>
      <c r="CA93" s="99"/>
      <c r="CB93" s="172" t="s">
        <v>57</v>
      </c>
      <c r="CC93" s="403"/>
      <c r="CD93" s="403"/>
      <c r="CE93" s="403"/>
      <c r="CF93" s="403"/>
      <c r="CG93" s="403"/>
      <c r="CH93" s="403"/>
      <c r="CI93" s="403"/>
      <c r="CJ93" s="403"/>
      <c r="CK93" s="403"/>
      <c r="CL93" s="76">
        <v>1</v>
      </c>
      <c r="CM93" s="99"/>
      <c r="CN93" s="108"/>
      <c r="CO93" s="389" t="s">
        <v>365</v>
      </c>
      <c r="CP93" s="98" t="s">
        <v>742</v>
      </c>
      <c r="CQ93" s="68" t="s">
        <v>29</v>
      </c>
      <c r="CR93" s="69">
        <f t="shared" si="36"/>
        <v>2.5</v>
      </c>
      <c r="CS93" s="69">
        <f t="shared" si="37"/>
        <v>2.5</v>
      </c>
      <c r="CT93" s="74"/>
      <c r="CU93" s="225" t="s">
        <v>63</v>
      </c>
      <c r="CV93" s="140" t="s">
        <v>3</v>
      </c>
      <c r="CW93" s="74"/>
      <c r="CX93" s="74"/>
      <c r="CY93" s="131" t="s">
        <v>743</v>
      </c>
      <c r="CZ93" s="85">
        <v>1</v>
      </c>
      <c r="DA93" s="318"/>
      <c r="DB93" s="390"/>
      <c r="DC93" s="318"/>
      <c r="DD93" s="390"/>
      <c r="DE93" s="390"/>
      <c r="DF93" s="85">
        <v>1</v>
      </c>
      <c r="DG93" s="406"/>
      <c r="DH93" s="708"/>
      <c r="DI93" s="156">
        <v>1</v>
      </c>
      <c r="DJ93" s="74"/>
    </row>
    <row r="94" spans="1:115" ht="203.4" customHeight="1" outlineLevel="1" thickTop="1" thickBot="1" x14ac:dyDescent="0.45">
      <c r="A94" s="97" t="s">
        <v>52</v>
      </c>
      <c r="B94" s="117" t="s">
        <v>2188</v>
      </c>
      <c r="C94" s="102" t="s">
        <v>29</v>
      </c>
      <c r="D94" s="69">
        <f t="shared" si="28"/>
        <v>1</v>
      </c>
      <c r="E94" s="69">
        <f t="shared" si="29"/>
        <v>3</v>
      </c>
      <c r="F94" s="23"/>
      <c r="G94" s="22" t="s">
        <v>45</v>
      </c>
      <c r="H94" s="118"/>
      <c r="I94" s="72" t="s">
        <v>42</v>
      </c>
      <c r="J94" s="172"/>
      <c r="K94" s="172" t="s">
        <v>1413</v>
      </c>
      <c r="L94" s="302"/>
      <c r="M94" s="302"/>
      <c r="N94" s="302"/>
      <c r="O94" s="240">
        <v>1</v>
      </c>
      <c r="P94" s="234">
        <v>2</v>
      </c>
      <c r="Q94" s="302"/>
      <c r="R94" s="302"/>
      <c r="S94" s="302"/>
      <c r="T94" s="959"/>
      <c r="U94" s="76">
        <v>1</v>
      </c>
      <c r="V94" s="77"/>
      <c r="AU94" s="97" t="s">
        <v>52</v>
      </c>
      <c r="AV94" s="413" t="s">
        <v>1461</v>
      </c>
      <c r="AW94" s="102" t="s">
        <v>29</v>
      </c>
      <c r="AX94" s="69">
        <f t="shared" si="32"/>
        <v>1</v>
      </c>
      <c r="AY94" s="69">
        <f t="shared" si="33"/>
        <v>1</v>
      </c>
      <c r="AZ94" s="22"/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816" t="s">
        <v>1462</v>
      </c>
      <c r="BT94" s="68" t="s">
        <v>29</v>
      </c>
      <c r="BU94" s="102">
        <f t="shared" si="34"/>
        <v>0</v>
      </c>
      <c r="BV94" s="102">
        <f t="shared" si="35"/>
        <v>0</v>
      </c>
      <c r="BW94" s="1082"/>
      <c r="BX94" s="22" t="s">
        <v>45</v>
      </c>
      <c r="BY94" s="1084"/>
      <c r="BZ94" s="99"/>
      <c r="CA94" s="99"/>
      <c r="CB94" s="172" t="s">
        <v>57</v>
      </c>
      <c r="CC94" s="403"/>
      <c r="CD94" s="403"/>
      <c r="CE94" s="403"/>
      <c r="CF94" s="403"/>
      <c r="CG94" s="403"/>
      <c r="CH94" s="403"/>
      <c r="CI94" s="403"/>
      <c r="CJ94" s="403"/>
      <c r="CK94" s="403"/>
      <c r="CL94" s="76">
        <v>1</v>
      </c>
      <c r="CM94" s="99"/>
      <c r="CN94" s="108"/>
      <c r="CO94" s="389" t="s">
        <v>365</v>
      </c>
      <c r="CP94" s="98" t="s">
        <v>1172</v>
      </c>
      <c r="CQ94" s="68" t="s">
        <v>29</v>
      </c>
      <c r="CR94" s="69">
        <f t="shared" si="36"/>
        <v>0</v>
      </c>
      <c r="CS94" s="69">
        <f t="shared" si="37"/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228">
        <v>1</v>
      </c>
      <c r="DJ94" s="74"/>
    </row>
    <row r="95" spans="1:115" ht="268.35000000000002" customHeight="1" outlineLevel="1" thickTop="1" thickBot="1" x14ac:dyDescent="0.3">
      <c r="A95" s="97" t="s">
        <v>52</v>
      </c>
      <c r="B95" s="117" t="s">
        <v>1589</v>
      </c>
      <c r="C95" s="102" t="s">
        <v>29</v>
      </c>
      <c r="D95" s="69">
        <f t="shared" si="28"/>
        <v>0</v>
      </c>
      <c r="E95" s="69">
        <f t="shared" si="29"/>
        <v>0</v>
      </c>
      <c r="F95" s="82"/>
      <c r="G95" s="22" t="s">
        <v>45</v>
      </c>
      <c r="H95" s="118"/>
      <c r="I95" s="118"/>
      <c r="J95" s="27"/>
      <c r="K95" s="172" t="s">
        <v>1590</v>
      </c>
      <c r="L95" s="155"/>
      <c r="M95" s="155"/>
      <c r="N95" s="155"/>
      <c r="O95" s="155"/>
      <c r="P95" s="155"/>
      <c r="Q95" s="155"/>
      <c r="R95" s="155"/>
      <c r="S95" s="155"/>
      <c r="T95" s="155"/>
      <c r="U95" s="76">
        <v>1</v>
      </c>
      <c r="V95" s="107"/>
      <c r="AU95" s="97" t="s">
        <v>52</v>
      </c>
      <c r="AV95" s="387" t="s">
        <v>1464</v>
      </c>
      <c r="AW95" s="102" t="s">
        <v>36</v>
      </c>
      <c r="AX95" s="69">
        <f t="shared" si="32"/>
        <v>1</v>
      </c>
      <c r="AY95" s="69">
        <f t="shared" si="33"/>
        <v>3</v>
      </c>
      <c r="BA95" s="22" t="s">
        <v>68</v>
      </c>
      <c r="BB95" s="22"/>
      <c r="BC95" s="70"/>
      <c r="BD95" s="73"/>
      <c r="BE95" s="23" t="s">
        <v>871</v>
      </c>
      <c r="BK95" s="216">
        <v>1</v>
      </c>
      <c r="BN95" s="174">
        <v>1</v>
      </c>
      <c r="BO95" s="76">
        <v>1</v>
      </c>
      <c r="BP95" s="77"/>
      <c r="BR95" s="389" t="s">
        <v>365</v>
      </c>
      <c r="BS95" s="848" t="s">
        <v>1465</v>
      </c>
      <c r="BT95" s="68" t="s">
        <v>29</v>
      </c>
      <c r="BU95" s="102">
        <f t="shared" si="34"/>
        <v>0</v>
      </c>
      <c r="BV95" s="102">
        <f t="shared" si="35"/>
        <v>0</v>
      </c>
      <c r="BW95" s="1082"/>
      <c r="BX95" s="22" t="s">
        <v>45</v>
      </c>
      <c r="BY95" s="74"/>
      <c r="BZ95" s="74"/>
      <c r="CA95" s="74"/>
      <c r="CB95" s="131" t="s">
        <v>193</v>
      </c>
      <c r="CC95" s="403"/>
      <c r="CD95" s="403"/>
      <c r="CE95" s="403"/>
      <c r="CF95" s="403"/>
      <c r="CG95" s="403"/>
      <c r="CH95" s="403"/>
      <c r="CI95" s="403"/>
      <c r="CJ95" s="403"/>
      <c r="CK95" s="711"/>
      <c r="CL95" s="100">
        <v>1</v>
      </c>
      <c r="CM95" s="74"/>
      <c r="CN95" s="108"/>
      <c r="CO95" s="389" t="s">
        <v>365</v>
      </c>
      <c r="CP95" s="848" t="s">
        <v>1466</v>
      </c>
      <c r="CQ95" s="68" t="s">
        <v>29</v>
      </c>
      <c r="CR95" s="102">
        <f t="shared" si="36"/>
        <v>1</v>
      </c>
      <c r="CS95" s="102">
        <f t="shared" si="37"/>
        <v>1</v>
      </c>
      <c r="CT95" s="1085"/>
      <c r="CU95" s="22" t="s">
        <v>45</v>
      </c>
      <c r="CV95" s="1086"/>
      <c r="CW95" s="119" t="s">
        <v>42</v>
      </c>
      <c r="CX95" s="172"/>
      <c r="CY95" s="104" t="s">
        <v>83</v>
      </c>
      <c r="CZ95" s="155"/>
      <c r="DA95" s="155"/>
      <c r="DB95" s="155"/>
      <c r="DC95" s="84">
        <v>1</v>
      </c>
      <c r="DD95" s="155"/>
      <c r="DE95" s="155"/>
      <c r="DF95" s="155"/>
      <c r="DG95" s="155"/>
      <c r="DH95" s="155"/>
      <c r="DI95" s="76">
        <v>1</v>
      </c>
      <c r="DJ95" s="251"/>
    </row>
    <row r="96" spans="1:115" ht="393" customHeight="1" outlineLevel="1" thickTop="1" thickBot="1" x14ac:dyDescent="0.3">
      <c r="A96" s="97" t="s">
        <v>52</v>
      </c>
      <c r="B96" s="391" t="s">
        <v>1594</v>
      </c>
      <c r="C96" s="68" t="s">
        <v>29</v>
      </c>
      <c r="D96" s="69">
        <f t="shared" si="28"/>
        <v>0</v>
      </c>
      <c r="E96" s="69">
        <f t="shared" si="29"/>
        <v>0</v>
      </c>
      <c r="F96" s="268"/>
      <c r="G96" s="393" t="s">
        <v>63</v>
      </c>
      <c r="H96" s="225"/>
      <c r="I96" s="72" t="s">
        <v>42</v>
      </c>
      <c r="J96" s="131"/>
      <c r="K96" s="268" t="s">
        <v>1595</v>
      </c>
      <c r="L96" s="660"/>
      <c r="M96" s="660"/>
      <c r="N96" s="660"/>
      <c r="O96" s="660"/>
      <c r="P96" s="660"/>
      <c r="Q96" s="660"/>
      <c r="R96" s="660"/>
      <c r="S96" s="660"/>
      <c r="T96" s="660"/>
      <c r="U96" s="76">
        <v>1</v>
      </c>
      <c r="V96" s="77"/>
      <c r="AU96" s="97" t="s">
        <v>52</v>
      </c>
      <c r="AV96" s="138" t="s">
        <v>1468</v>
      </c>
      <c r="AW96" s="68" t="s">
        <v>36</v>
      </c>
      <c r="AX96" s="69">
        <f t="shared" si="32"/>
        <v>3.5</v>
      </c>
      <c r="AY96" s="69">
        <f t="shared" si="33"/>
        <v>3.5</v>
      </c>
      <c r="AZ96" s="74"/>
      <c r="BA96" s="407" t="s">
        <v>63</v>
      </c>
      <c r="BB96" s="74"/>
      <c r="BC96" s="74"/>
      <c r="BD96" s="74"/>
      <c r="BE96" s="140" t="s">
        <v>3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 s="389" t="s">
        <v>365</v>
      </c>
      <c r="BS96" s="848" t="s">
        <v>1469</v>
      </c>
      <c r="BT96" s="68" t="s">
        <v>29</v>
      </c>
      <c r="BU96" s="102">
        <f t="shared" si="34"/>
        <v>1</v>
      </c>
      <c r="BV96" s="102">
        <f t="shared" si="35"/>
        <v>3</v>
      </c>
      <c r="BW96" s="1085"/>
      <c r="BX96" s="22" t="s">
        <v>45</v>
      </c>
      <c r="BY96" s="1090"/>
      <c r="BZ96" s="72" t="s">
        <v>42</v>
      </c>
      <c r="CA96" s="82"/>
      <c r="CB96" s="22" t="s">
        <v>83</v>
      </c>
      <c r="CC96" s="302"/>
      <c r="CD96" s="302"/>
      <c r="CE96" s="302"/>
      <c r="CF96" s="240">
        <v>1</v>
      </c>
      <c r="CG96" s="959"/>
      <c r="CH96" s="302"/>
      <c r="CI96" s="302"/>
      <c r="CJ96" s="781"/>
      <c r="CK96" s="234">
        <v>1</v>
      </c>
      <c r="CL96" s="156">
        <v>1</v>
      </c>
      <c r="CM96" s="190"/>
      <c r="CN96" s="108"/>
      <c r="CO96" s="389" t="s">
        <v>365</v>
      </c>
      <c r="CP96" s="848" t="s">
        <v>1470</v>
      </c>
      <c r="CQ96" s="68" t="s">
        <v>29</v>
      </c>
      <c r="CR96" s="102">
        <f t="shared" si="36"/>
        <v>1</v>
      </c>
      <c r="CS96" s="102">
        <f t="shared" si="37"/>
        <v>1</v>
      </c>
      <c r="CT96" s="1085"/>
      <c r="CU96" s="22" t="s">
        <v>45</v>
      </c>
      <c r="CV96" s="1086"/>
      <c r="CW96" s="72" t="s">
        <v>42</v>
      </c>
      <c r="CX96" s="172"/>
      <c r="CY96" s="172" t="s">
        <v>1471</v>
      </c>
      <c r="CZ96" s="302"/>
      <c r="DA96" s="302"/>
      <c r="DB96" s="302"/>
      <c r="DC96" s="240">
        <v>1</v>
      </c>
      <c r="DD96" s="302"/>
      <c r="DE96" s="302"/>
      <c r="DF96" s="302"/>
      <c r="DG96" s="302"/>
      <c r="DH96" s="302"/>
      <c r="DI96" s="76">
        <v>1</v>
      </c>
      <c r="DJ96" s="251"/>
    </row>
    <row r="97" spans="1:116" ht="364.2" customHeight="1" outlineLevel="1" thickTop="1" thickBot="1" x14ac:dyDescent="0.35">
      <c r="A97" s="97" t="s">
        <v>52</v>
      </c>
      <c r="B97" s="187" t="s">
        <v>1601</v>
      </c>
      <c r="C97" s="102" t="s">
        <v>29</v>
      </c>
      <c r="D97" s="69">
        <f t="shared" si="28"/>
        <v>0</v>
      </c>
      <c r="E97" s="69">
        <f t="shared" si="29"/>
        <v>0</v>
      </c>
      <c r="F97" s="178"/>
      <c r="G97" s="393" t="s">
        <v>45</v>
      </c>
      <c r="H97" s="178"/>
      <c r="I97" s="178"/>
      <c r="J97" s="178"/>
      <c r="K97" s="178"/>
      <c r="L97" s="314"/>
      <c r="M97" s="314"/>
      <c r="N97" s="314"/>
      <c r="O97" s="314"/>
      <c r="P97" s="314"/>
      <c r="Q97" s="314"/>
      <c r="R97" s="314"/>
      <c r="S97" s="314"/>
      <c r="T97" s="314"/>
      <c r="U97" s="76">
        <v>1</v>
      </c>
      <c r="V97" s="131"/>
      <c r="AU97" s="97" t="s">
        <v>52</v>
      </c>
      <c r="AV97" s="117" t="s">
        <v>1479</v>
      </c>
      <c r="AW97" s="102" t="s">
        <v>36</v>
      </c>
      <c r="AX97" s="69">
        <f t="shared" si="32"/>
        <v>0</v>
      </c>
      <c r="AY97" s="69">
        <f t="shared" si="33"/>
        <v>0</v>
      </c>
      <c r="AZ97" s="158"/>
      <c r="BA97" s="22" t="s">
        <v>63</v>
      </c>
      <c r="BB97" s="104"/>
      <c r="BC97" s="74"/>
      <c r="BD97" s="187"/>
      <c r="BE97" s="172" t="s">
        <v>364</v>
      </c>
      <c r="BO97" s="76">
        <v>1</v>
      </c>
      <c r="BP97" s="251"/>
      <c r="BQ97" s="29"/>
      <c r="BR97" s="389" t="s">
        <v>365</v>
      </c>
      <c r="BS97" s="848" t="s">
        <v>1474</v>
      </c>
      <c r="BT97" s="68" t="s">
        <v>29</v>
      </c>
      <c r="BU97" s="102">
        <f t="shared" si="34"/>
        <v>1</v>
      </c>
      <c r="BV97" s="102">
        <f t="shared" si="35"/>
        <v>2</v>
      </c>
      <c r="BW97" s="1085"/>
      <c r="BX97" s="22" t="s">
        <v>45</v>
      </c>
      <c r="BY97" s="1090"/>
      <c r="BZ97" s="74"/>
      <c r="CA97" s="172"/>
      <c r="CB97" s="172" t="s">
        <v>2198</v>
      </c>
      <c r="CC97" s="302"/>
      <c r="CD97" s="302"/>
      <c r="CE97" s="302"/>
      <c r="CF97" s="1091">
        <v>1</v>
      </c>
      <c r="CG97" s="234">
        <v>1</v>
      </c>
      <c r="CH97" s="494"/>
      <c r="CI97" s="301"/>
      <c r="CJ97" s="302"/>
      <c r="CK97" s="385"/>
      <c r="CL97" s="76">
        <v>1</v>
      </c>
      <c r="CM97" s="251"/>
      <c r="CO97" s="389" t="s">
        <v>365</v>
      </c>
      <c r="CP97" s="848" t="s">
        <v>1476</v>
      </c>
      <c r="CQ97" s="68" t="s">
        <v>29</v>
      </c>
      <c r="CR97" s="102">
        <f t="shared" si="36"/>
        <v>0</v>
      </c>
      <c r="CS97" s="102">
        <f t="shared" si="37"/>
        <v>0</v>
      </c>
      <c r="CT97" s="1085"/>
      <c r="CU97" s="22" t="s">
        <v>45</v>
      </c>
      <c r="CV97" s="232"/>
      <c r="CW97" s="74"/>
      <c r="CX97" s="172"/>
      <c r="CY97" s="172" t="s">
        <v>1477</v>
      </c>
      <c r="CZ97" s="302"/>
      <c r="DA97" s="959"/>
      <c r="DB97" s="302"/>
      <c r="DC97" s="302"/>
      <c r="DD97" s="302"/>
      <c r="DE97" s="302"/>
      <c r="DF97" s="302"/>
      <c r="DG97" s="302"/>
      <c r="DH97" s="302"/>
      <c r="DI97" s="76">
        <v>1</v>
      </c>
      <c r="DJ97" s="251"/>
    </row>
    <row r="98" spans="1:116" ht="217.5" customHeight="1" outlineLevel="1" thickTop="1" thickBot="1" x14ac:dyDescent="0.35">
      <c r="A98" s="97" t="s">
        <v>52</v>
      </c>
      <c r="B98" s="387" t="s">
        <v>1604</v>
      </c>
      <c r="C98" s="102" t="s">
        <v>29</v>
      </c>
      <c r="D98" s="69">
        <f t="shared" si="28"/>
        <v>0</v>
      </c>
      <c r="E98" s="69">
        <f t="shared" si="29"/>
        <v>0</v>
      </c>
      <c r="F98" s="82"/>
      <c r="G98" s="22" t="s">
        <v>63</v>
      </c>
      <c r="H98" s="22"/>
      <c r="I98" s="22"/>
      <c r="J98" s="23"/>
      <c r="K98" s="22"/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77"/>
      <c r="AU98" s="97" t="s">
        <v>52</v>
      </c>
      <c r="AV98" s="117" t="s">
        <v>1484</v>
      </c>
      <c r="AW98" s="102" t="s">
        <v>36</v>
      </c>
      <c r="AX98" s="69">
        <f t="shared" si="32"/>
        <v>0</v>
      </c>
      <c r="AY98" s="69">
        <f t="shared" si="33"/>
        <v>0</v>
      </c>
      <c r="AZ98" s="158"/>
      <c r="BA98" s="22" t="s">
        <v>68</v>
      </c>
      <c r="BB98" s="104"/>
      <c r="BC98" s="74"/>
      <c r="BD98" s="187"/>
      <c r="BE98" s="23" t="s">
        <v>57</v>
      </c>
      <c r="BO98" s="76">
        <v>1</v>
      </c>
      <c r="BP98" s="251"/>
      <c r="BQ98" s="29"/>
      <c r="BR98" s="389" t="s">
        <v>365</v>
      </c>
      <c r="BS98" s="420" t="s">
        <v>1480</v>
      </c>
      <c r="BT98" s="720" t="s">
        <v>29</v>
      </c>
      <c r="BU98" s="102">
        <f t="shared" si="34"/>
        <v>1</v>
      </c>
      <c r="BV98" s="102">
        <f t="shared" si="35"/>
        <v>1</v>
      </c>
      <c r="BW98" s="1093"/>
      <c r="BX98" s="22" t="s">
        <v>68</v>
      </c>
      <c r="BY98" s="188"/>
      <c r="BZ98" s="72" t="s">
        <v>42</v>
      </c>
      <c r="CA98" s="721" t="s">
        <v>13</v>
      </c>
      <c r="CB98" s="22" t="s">
        <v>757</v>
      </c>
      <c r="CC98" s="155"/>
      <c r="CD98" s="155"/>
      <c r="CE98" s="155"/>
      <c r="CF98" s="84">
        <v>1</v>
      </c>
      <c r="CG98" s="461"/>
      <c r="CH98" s="155"/>
      <c r="CI98" s="155"/>
      <c r="CJ98" s="155"/>
      <c r="CK98" s="155"/>
      <c r="CL98" s="133">
        <v>1</v>
      </c>
      <c r="CM98" s="431"/>
      <c r="CO98" s="389" t="s">
        <v>365</v>
      </c>
      <c r="CP98" s="848" t="s">
        <v>1481</v>
      </c>
      <c r="CQ98" s="68" t="s">
        <v>29</v>
      </c>
      <c r="CR98" s="102">
        <f t="shared" si="36"/>
        <v>1</v>
      </c>
      <c r="CS98" s="102">
        <f t="shared" si="37"/>
        <v>1</v>
      </c>
      <c r="CT98" s="1085"/>
      <c r="CU98" s="22" t="s">
        <v>45</v>
      </c>
      <c r="CV98" s="232"/>
      <c r="CW98" s="72" t="s">
        <v>42</v>
      </c>
      <c r="CX98" s="735"/>
      <c r="CY98" s="735" t="s">
        <v>1482</v>
      </c>
      <c r="CZ98" s="1094">
        <v>1</v>
      </c>
      <c r="DA98" s="234">
        <v>1</v>
      </c>
      <c r="DB98" s="1095"/>
      <c r="DC98" s="959"/>
      <c r="DD98" s="959"/>
      <c r="DE98" s="959"/>
      <c r="DF98" s="959"/>
      <c r="DG98" s="959"/>
      <c r="DH98" s="959"/>
      <c r="DI98" s="228">
        <v>1</v>
      </c>
      <c r="DJ98" s="190"/>
    </row>
    <row r="99" spans="1:116" ht="224.25" customHeight="1" outlineLevel="1" thickTop="1" x14ac:dyDescent="0.3">
      <c r="A99" s="97" t="s">
        <v>52</v>
      </c>
      <c r="B99" s="387" t="s">
        <v>1608</v>
      </c>
      <c r="C99" s="102" t="s">
        <v>29</v>
      </c>
      <c r="D99" s="69">
        <f t="shared" si="28"/>
        <v>0</v>
      </c>
      <c r="E99" s="69">
        <f t="shared" si="29"/>
        <v>0</v>
      </c>
      <c r="F99" s="82"/>
      <c r="G99" s="22" t="s">
        <v>63</v>
      </c>
      <c r="H99" s="105"/>
      <c r="I99" s="72" t="s">
        <v>42</v>
      </c>
      <c r="J99" s="187"/>
      <c r="K99" s="23" t="s">
        <v>852</v>
      </c>
      <c r="L99" s="302"/>
      <c r="M99" s="302"/>
      <c r="N99" s="302"/>
      <c r="O99" s="302"/>
      <c r="P99" s="302"/>
      <c r="Q99" s="302"/>
      <c r="R99" s="302"/>
      <c r="S99" s="302"/>
      <c r="T99" s="302"/>
      <c r="U99" s="76">
        <v>1</v>
      </c>
      <c r="V99" s="77"/>
      <c r="AU99" s="97" t="s">
        <v>52</v>
      </c>
      <c r="AV99" s="117" t="s">
        <v>1489</v>
      </c>
      <c r="AW99" s="102" t="s">
        <v>36</v>
      </c>
      <c r="AX99" s="69">
        <f t="shared" si="32"/>
        <v>0</v>
      </c>
      <c r="AY99" s="69">
        <f t="shared" si="33"/>
        <v>0</v>
      </c>
      <c r="AZ99" s="158"/>
      <c r="BA99" s="22" t="s">
        <v>68</v>
      </c>
      <c r="BB99" s="104"/>
      <c r="BC99" s="74"/>
      <c r="BD99" s="187"/>
      <c r="BE99" s="172" t="s">
        <v>57</v>
      </c>
      <c r="BO99" s="76">
        <v>1</v>
      </c>
      <c r="BP99" s="251"/>
      <c r="BR99" s="389" t="s">
        <v>365</v>
      </c>
      <c r="BS99" s="420" t="s">
        <v>1485</v>
      </c>
      <c r="BT99" s="68" t="s">
        <v>29</v>
      </c>
      <c r="BU99" s="102">
        <f t="shared" si="34"/>
        <v>0</v>
      </c>
      <c r="BV99" s="102">
        <f t="shared" si="35"/>
        <v>0</v>
      </c>
      <c r="BW99" s="1085"/>
      <c r="BX99" s="23" t="s">
        <v>45</v>
      </c>
      <c r="BY99" s="1061"/>
      <c r="BZ99" s="72" t="s">
        <v>42</v>
      </c>
      <c r="CA99" s="74"/>
      <c r="CB99" s="172" t="s">
        <v>1486</v>
      </c>
      <c r="CC99" s="302"/>
      <c r="CD99" s="302"/>
      <c r="CE99" s="302"/>
      <c r="CF99" s="302"/>
      <c r="CG99" s="302"/>
      <c r="CH99" s="302"/>
      <c r="CI99" s="302"/>
      <c r="CJ99" s="302"/>
      <c r="CK99" s="302"/>
      <c r="CL99" s="76">
        <v>1</v>
      </c>
      <c r="CM99" s="190"/>
      <c r="CO99" s="389" t="s">
        <v>365</v>
      </c>
      <c r="CP99" s="1096" t="s">
        <v>2201</v>
      </c>
      <c r="CQ99" s="720" t="s">
        <v>29</v>
      </c>
      <c r="CR99" s="102">
        <f t="shared" si="36"/>
        <v>5</v>
      </c>
      <c r="CS99" s="102">
        <f t="shared" si="37"/>
        <v>5</v>
      </c>
      <c r="CT99" s="1097"/>
      <c r="CU99" s="741" t="s">
        <v>68</v>
      </c>
      <c r="CV99" s="742"/>
      <c r="CW99" s="743"/>
      <c r="CX99" s="110" t="s">
        <v>13</v>
      </c>
      <c r="CY99" s="744" t="s">
        <v>784</v>
      </c>
      <c r="CZ99" s="745"/>
      <c r="DA99" s="1098"/>
      <c r="DB99" s="745"/>
      <c r="DC99" s="745"/>
      <c r="DD99" s="745"/>
      <c r="DE99" s="746">
        <v>1</v>
      </c>
      <c r="DF99" s="745"/>
      <c r="DG99" s="746">
        <v>2</v>
      </c>
      <c r="DH99" s="745"/>
      <c r="DI99" s="133">
        <v>1</v>
      </c>
      <c r="DJ99" s="28"/>
    </row>
    <row r="100" spans="1:116" ht="222" customHeight="1" outlineLevel="1" x14ac:dyDescent="0.3">
      <c r="A100" s="97" t="s">
        <v>52</v>
      </c>
      <c r="B100" s="117" t="s">
        <v>1611</v>
      </c>
      <c r="C100" s="68" t="s">
        <v>29</v>
      </c>
      <c r="D100" s="69">
        <f t="shared" si="28"/>
        <v>0</v>
      </c>
      <c r="E100" s="69">
        <f t="shared" si="29"/>
        <v>0</v>
      </c>
      <c r="F100" s="70"/>
      <c r="G100" s="22" t="s">
        <v>182</v>
      </c>
      <c r="H100" s="70"/>
      <c r="I100" s="72" t="s">
        <v>42</v>
      </c>
      <c r="J100" s="73"/>
      <c r="K100" s="23" t="s">
        <v>461</v>
      </c>
      <c r="L100" s="155"/>
      <c r="M100" s="155"/>
      <c r="N100" s="155"/>
      <c r="O100" s="155"/>
      <c r="P100" s="155"/>
      <c r="Q100" s="155"/>
      <c r="R100" s="155"/>
      <c r="S100" s="155"/>
      <c r="T100" s="155"/>
      <c r="U100" s="76">
        <v>1</v>
      </c>
      <c r="V100" s="251"/>
      <c r="AT100" s="29"/>
      <c r="AU100" s="97" t="s">
        <v>52</v>
      </c>
      <c r="AV100" s="387" t="s">
        <v>1493</v>
      </c>
      <c r="AW100" s="102" t="s">
        <v>36</v>
      </c>
      <c r="AX100" s="69">
        <f t="shared" si="32"/>
        <v>0</v>
      </c>
      <c r="AY100" s="69">
        <f t="shared" si="33"/>
        <v>0</v>
      </c>
      <c r="AZ100" s="158"/>
      <c r="BA100" s="339" t="s">
        <v>45</v>
      </c>
      <c r="BB100" s="1044"/>
      <c r="BC100" s="145"/>
      <c r="BD100" s="110" t="s">
        <v>13</v>
      </c>
      <c r="BE100" s="22" t="s">
        <v>91</v>
      </c>
      <c r="BN100" s="1099"/>
      <c r="BO100" s="76">
        <v>1</v>
      </c>
      <c r="BP100" s="77"/>
      <c r="BR100" s="389" t="s">
        <v>365</v>
      </c>
      <c r="BS100" s="848" t="s">
        <v>1490</v>
      </c>
      <c r="BT100" s="68" t="s">
        <v>29</v>
      </c>
      <c r="BU100" s="102">
        <f t="shared" si="34"/>
        <v>0</v>
      </c>
      <c r="BV100" s="102">
        <f t="shared" si="35"/>
        <v>0</v>
      </c>
      <c r="BW100" s="1085"/>
      <c r="BX100" s="1056" t="s">
        <v>77</v>
      </c>
      <c r="BY100" s="411" t="s">
        <v>50</v>
      </c>
      <c r="BZ100" s="74"/>
      <c r="CA100" s="172"/>
      <c r="CB100" s="172" t="s">
        <v>57</v>
      </c>
      <c r="CC100" s="155"/>
      <c r="CD100" s="155"/>
      <c r="CE100" s="155"/>
      <c r="CF100" s="155"/>
      <c r="CG100" s="155"/>
      <c r="CH100" s="155"/>
      <c r="CI100" s="155"/>
      <c r="CJ100" s="155"/>
      <c r="CK100" s="155"/>
      <c r="CL100" s="76">
        <v>1</v>
      </c>
      <c r="CM100" s="251"/>
      <c r="CO100" s="389" t="s">
        <v>365</v>
      </c>
      <c r="CP100" s="848" t="s">
        <v>1491</v>
      </c>
      <c r="CQ100" s="68" t="s">
        <v>29</v>
      </c>
      <c r="CR100" s="102">
        <f t="shared" si="36"/>
        <v>0</v>
      </c>
      <c r="CS100" s="102">
        <f t="shared" si="37"/>
        <v>0</v>
      </c>
      <c r="CT100" s="1082"/>
      <c r="CU100" s="1056" t="s">
        <v>77</v>
      </c>
      <c r="CV100" s="411" t="s">
        <v>50</v>
      </c>
      <c r="CW100" s="74"/>
      <c r="CX100" s="74"/>
      <c r="CY100" s="225" t="s">
        <v>1492</v>
      </c>
      <c r="CZ100" s="403"/>
      <c r="DA100" s="403"/>
      <c r="DB100" s="403"/>
      <c r="DC100" s="403"/>
      <c r="DD100" s="403"/>
      <c r="DE100" s="403"/>
      <c r="DF100" s="403"/>
      <c r="DG100" s="403"/>
      <c r="DH100" s="403"/>
      <c r="DI100" s="76">
        <v>1</v>
      </c>
      <c r="DJ100" s="74"/>
    </row>
    <row r="101" spans="1:116" ht="222" customHeight="1" outlineLevel="1" x14ac:dyDescent="0.3">
      <c r="A101" s="97" t="s">
        <v>52</v>
      </c>
      <c r="B101" s="387" t="s">
        <v>466</v>
      </c>
      <c r="C101" s="102" t="s">
        <v>29</v>
      </c>
      <c r="D101" s="69">
        <f t="shared" si="28"/>
        <v>0</v>
      </c>
      <c r="E101" s="69">
        <f t="shared" si="29"/>
        <v>0</v>
      </c>
      <c r="F101" s="82"/>
      <c r="G101" s="22" t="s">
        <v>63</v>
      </c>
      <c r="H101" s="105"/>
      <c r="I101" s="127"/>
      <c r="J101" s="187"/>
      <c r="K101" s="140" t="s">
        <v>467</v>
      </c>
      <c r="L101" s="302"/>
      <c r="M101" s="302"/>
      <c r="N101" s="302"/>
      <c r="O101" s="302"/>
      <c r="P101" s="302"/>
      <c r="Q101" s="302"/>
      <c r="R101" s="302"/>
      <c r="S101" s="302"/>
      <c r="T101" s="302"/>
      <c r="U101" s="76">
        <v>1</v>
      </c>
      <c r="V101" s="77"/>
      <c r="AT101" s="108"/>
      <c r="AU101" s="97" t="s">
        <v>52</v>
      </c>
      <c r="AV101" s="616" t="s">
        <v>1497</v>
      </c>
      <c r="AW101" s="102" t="s">
        <v>36</v>
      </c>
      <c r="AX101" s="69">
        <f t="shared" si="32"/>
        <v>0</v>
      </c>
      <c r="AY101" s="69">
        <f t="shared" si="33"/>
        <v>0</v>
      </c>
      <c r="AZ101" s="617"/>
      <c r="BA101" s="212" t="s">
        <v>45</v>
      </c>
      <c r="BB101" s="617"/>
      <c r="BC101" s="70"/>
      <c r="BD101" s="721" t="s">
        <v>13</v>
      </c>
      <c r="BE101" s="205" t="s">
        <v>57</v>
      </c>
      <c r="BF101" s="205"/>
      <c r="BG101" s="205"/>
      <c r="BH101" s="205"/>
      <c r="BI101" s="205"/>
      <c r="BJ101" s="205"/>
      <c r="BK101" s="205"/>
      <c r="BL101" s="205"/>
      <c r="BM101" s="205"/>
      <c r="BN101" s="205"/>
      <c r="BO101" s="133">
        <v>1</v>
      </c>
      <c r="BP101" s="431"/>
      <c r="BR101" s="389" t="s">
        <v>365</v>
      </c>
      <c r="BS101" s="848" t="s">
        <v>1494</v>
      </c>
      <c r="BT101" s="68" t="s">
        <v>29</v>
      </c>
      <c r="BU101" s="102">
        <f t="shared" si="34"/>
        <v>0</v>
      </c>
      <c r="BV101" s="102">
        <f t="shared" si="35"/>
        <v>0</v>
      </c>
      <c r="BW101" s="1085"/>
      <c r="BX101" s="22" t="s">
        <v>45</v>
      </c>
      <c r="BY101" s="1100"/>
      <c r="BZ101" s="74"/>
      <c r="CA101" s="172"/>
      <c r="CB101" s="172" t="s">
        <v>1495</v>
      </c>
      <c r="CC101" s="302"/>
      <c r="CD101" s="302"/>
      <c r="CE101" s="302"/>
      <c r="CF101" s="302"/>
      <c r="CG101" s="302"/>
      <c r="CH101" s="302"/>
      <c r="CI101" s="302"/>
      <c r="CJ101" s="302"/>
      <c r="CK101" s="302"/>
      <c r="CL101" s="76">
        <v>1</v>
      </c>
      <c r="CM101" s="251"/>
      <c r="CO101" s="389" t="s">
        <v>365</v>
      </c>
      <c r="CP101" s="816" t="s">
        <v>1496</v>
      </c>
      <c r="CQ101" s="68" t="s">
        <v>29</v>
      </c>
      <c r="CR101" s="102">
        <f t="shared" si="36"/>
        <v>0</v>
      </c>
      <c r="CS101" s="102">
        <f t="shared" si="37"/>
        <v>0</v>
      </c>
      <c r="CT101" s="1082"/>
      <c r="CU101" s="22" t="s">
        <v>45</v>
      </c>
      <c r="CV101" s="367"/>
      <c r="CW101" s="99"/>
      <c r="CX101" s="99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76">
        <v>1</v>
      </c>
      <c r="DJ101" s="764"/>
    </row>
    <row r="102" spans="1:116" ht="279.60000000000002" customHeight="1" outlineLevel="1" thickBot="1" x14ac:dyDescent="0.3">
      <c r="A102" s="97" t="s">
        <v>52</v>
      </c>
      <c r="B102" s="387" t="s">
        <v>550</v>
      </c>
      <c r="C102" s="102" t="s">
        <v>29</v>
      </c>
      <c r="D102" s="69">
        <f t="shared" si="28"/>
        <v>0</v>
      </c>
      <c r="E102" s="69">
        <f t="shared" si="29"/>
        <v>0</v>
      </c>
      <c r="F102" s="82"/>
      <c r="G102" s="22" t="s">
        <v>63</v>
      </c>
      <c r="H102" s="103"/>
      <c r="I102" s="72" t="s">
        <v>42</v>
      </c>
      <c r="J102" s="82"/>
      <c r="K102" s="23" t="s">
        <v>551</v>
      </c>
      <c r="L102" s="155"/>
      <c r="M102" s="155"/>
      <c r="N102" s="155"/>
      <c r="O102" s="155"/>
      <c r="P102" s="155"/>
      <c r="Q102" s="155"/>
      <c r="R102" s="155"/>
      <c r="S102" s="155"/>
      <c r="T102" s="155"/>
      <c r="U102" s="76">
        <v>1</v>
      </c>
      <c r="V102" s="77"/>
      <c r="AT102" s="108"/>
      <c r="AU102" s="97" t="s">
        <v>52</v>
      </c>
      <c r="AV102" s="130" t="s">
        <v>1500</v>
      </c>
      <c r="AW102" s="102" t="s">
        <v>36</v>
      </c>
      <c r="AX102" s="69">
        <f t="shared" si="32"/>
        <v>0</v>
      </c>
      <c r="AY102" s="69">
        <f t="shared" si="33"/>
        <v>0</v>
      </c>
      <c r="AZ102" s="74"/>
      <c r="BA102" s="225" t="s">
        <v>45</v>
      </c>
      <c r="BB102" s="74"/>
      <c r="BC102" s="74"/>
      <c r="BD102" s="74"/>
      <c r="BE102" s="131" t="s">
        <v>193</v>
      </c>
      <c r="BF102" s="74"/>
      <c r="BG102" s="74"/>
      <c r="BH102" s="74"/>
      <c r="BI102" s="74"/>
      <c r="BJ102" s="74"/>
      <c r="BK102" s="74"/>
      <c r="BL102" s="74"/>
      <c r="BM102" s="74"/>
      <c r="BN102" s="74"/>
      <c r="BO102" s="100">
        <v>1</v>
      </c>
      <c r="BP102" s="74"/>
      <c r="BR102" s="389" t="s">
        <v>365</v>
      </c>
      <c r="BS102" s="848" t="s">
        <v>1498</v>
      </c>
      <c r="BT102" s="68" t="s">
        <v>29</v>
      </c>
      <c r="BU102" s="102">
        <f t="shared" si="34"/>
        <v>0</v>
      </c>
      <c r="BV102" s="102">
        <f t="shared" si="35"/>
        <v>0</v>
      </c>
      <c r="BW102" s="1085"/>
      <c r="BX102" s="22" t="s">
        <v>45</v>
      </c>
      <c r="BY102" s="1090"/>
      <c r="BZ102" s="74"/>
      <c r="CA102" s="173"/>
      <c r="CB102" s="172" t="s">
        <v>1477</v>
      </c>
      <c r="CC102" s="155"/>
      <c r="CD102" s="155"/>
      <c r="CE102" s="155"/>
      <c r="CF102" s="155"/>
      <c r="CG102" s="155"/>
      <c r="CH102" s="155"/>
      <c r="CI102" s="155"/>
      <c r="CJ102" s="155"/>
      <c r="CK102" s="155"/>
      <c r="CL102" s="76">
        <v>1</v>
      </c>
      <c r="CM102" s="251"/>
      <c r="CO102" s="389" t="s">
        <v>365</v>
      </c>
      <c r="CP102" s="848" t="s">
        <v>1499</v>
      </c>
      <c r="CQ102" s="68" t="s">
        <v>29</v>
      </c>
      <c r="CR102" s="102">
        <f t="shared" si="36"/>
        <v>0</v>
      </c>
      <c r="CS102" s="102">
        <f t="shared" si="37"/>
        <v>0</v>
      </c>
      <c r="CT102" s="1085"/>
      <c r="CU102" s="22" t="s">
        <v>45</v>
      </c>
      <c r="CV102" s="315"/>
      <c r="CW102" s="74"/>
      <c r="CX102" s="172"/>
      <c r="CY102" s="172" t="s">
        <v>1477</v>
      </c>
      <c r="CZ102" s="155"/>
      <c r="DA102" s="155"/>
      <c r="DB102" s="155"/>
      <c r="DC102" s="155"/>
      <c r="DD102" s="155"/>
      <c r="DE102" s="155"/>
      <c r="DF102" s="155"/>
      <c r="DG102" s="155"/>
      <c r="DH102" s="155"/>
      <c r="DI102" s="76">
        <v>1</v>
      </c>
      <c r="DJ102" s="251"/>
    </row>
    <row r="103" spans="1:116" ht="292.2" customHeight="1" outlineLevel="1" thickTop="1" thickBot="1" x14ac:dyDescent="0.3">
      <c r="A103" s="97" t="s">
        <v>52</v>
      </c>
      <c r="B103" s="117" t="s">
        <v>2087</v>
      </c>
      <c r="C103" s="68" t="s">
        <v>36</v>
      </c>
      <c r="D103" s="69">
        <f>0.5*(L103+M103+N103)+O103+Q103+2*(R103+S103)</f>
        <v>6.5</v>
      </c>
      <c r="E103" s="69">
        <f>L103*0.5+M103*0.5+N103*0.5+O103+P103+Q103+2*(R103+S103+T103)</f>
        <v>8.5</v>
      </c>
      <c r="F103" s="82"/>
      <c r="G103" s="22" t="s">
        <v>63</v>
      </c>
      <c r="H103" s="70"/>
      <c r="I103" s="70"/>
      <c r="J103" s="73"/>
      <c r="K103" s="23" t="s">
        <v>2088</v>
      </c>
      <c r="L103" s="84">
        <v>1</v>
      </c>
      <c r="M103" s="144"/>
      <c r="N103" s="160"/>
      <c r="O103" s="84">
        <v>4</v>
      </c>
      <c r="P103" s="160"/>
      <c r="Q103" s="160"/>
      <c r="R103" s="84">
        <v>1</v>
      </c>
      <c r="S103" s="160"/>
      <c r="T103" s="86">
        <v>1</v>
      </c>
      <c r="U103" s="96">
        <v>1</v>
      </c>
      <c r="V103" s="95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 s="108"/>
      <c r="AW103" s="108"/>
      <c r="AX103" s="108"/>
      <c r="AY103" s="108"/>
      <c r="AZ103" s="108"/>
      <c r="BA103" s="108"/>
      <c r="BB103" s="108"/>
      <c r="BC103" s="108"/>
      <c r="BD103" s="108"/>
      <c r="BE103" s="108"/>
      <c r="BF103" s="108"/>
      <c r="BG103" s="108"/>
      <c r="BH103" s="108"/>
      <c r="BI103" s="108"/>
      <c r="BJ103" s="108"/>
      <c r="BK103" s="108"/>
      <c r="BL103" s="108"/>
      <c r="BM103" s="108"/>
      <c r="BN103" s="108"/>
      <c r="BO103" s="108"/>
      <c r="BP103" s="108"/>
      <c r="BR103" s="389" t="s">
        <v>365</v>
      </c>
      <c r="BS103" s="848" t="s">
        <v>1501</v>
      </c>
      <c r="BT103" s="68" t="s">
        <v>29</v>
      </c>
      <c r="BU103" s="102">
        <f t="shared" si="34"/>
        <v>0</v>
      </c>
      <c r="BV103" s="102">
        <f t="shared" si="35"/>
        <v>0</v>
      </c>
      <c r="BW103" s="1085"/>
      <c r="BX103" s="1056" t="s">
        <v>77</v>
      </c>
      <c r="BY103" s="411" t="s">
        <v>50</v>
      </c>
      <c r="BZ103" s="74"/>
      <c r="CA103" s="172"/>
      <c r="CB103" s="172" t="s">
        <v>57</v>
      </c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190"/>
      <c r="CO103" s="389" t="s">
        <v>365</v>
      </c>
      <c r="CP103" s="1101" t="s">
        <v>1502</v>
      </c>
      <c r="CQ103" s="68" t="s">
        <v>29</v>
      </c>
      <c r="CR103" s="102">
        <f t="shared" si="36"/>
        <v>0</v>
      </c>
      <c r="CS103" s="102">
        <f t="shared" si="37"/>
        <v>0</v>
      </c>
      <c r="CT103" s="1102"/>
      <c r="CU103" s="22" t="s">
        <v>45</v>
      </c>
      <c r="CV103" s="367"/>
      <c r="CW103" s="131"/>
      <c r="CX103" s="131"/>
      <c r="CY103" s="131" t="s">
        <v>57</v>
      </c>
      <c r="CZ103" s="314"/>
      <c r="DA103" s="314"/>
      <c r="DB103" s="314"/>
      <c r="DC103" s="314"/>
      <c r="DD103" s="314"/>
      <c r="DE103" s="314"/>
      <c r="DF103" s="314"/>
      <c r="DG103" s="314"/>
      <c r="DH103" s="314"/>
      <c r="DI103" s="133">
        <v>1</v>
      </c>
      <c r="DJ103" s="131"/>
    </row>
    <row r="104" spans="1:116" ht="200.4" customHeight="1" outlineLevel="1" thickTop="1" thickBot="1" x14ac:dyDescent="0.3">
      <c r="A104" s="97" t="s">
        <v>52</v>
      </c>
      <c r="B104" s="387" t="s">
        <v>1573</v>
      </c>
      <c r="C104" s="102" t="s">
        <v>36</v>
      </c>
      <c r="D104" s="69">
        <f t="shared" si="28"/>
        <v>3.5</v>
      </c>
      <c r="E104" s="69">
        <f t="shared" si="29"/>
        <v>5.5</v>
      </c>
      <c r="F104" s="22"/>
      <c r="G104" s="22" t="s">
        <v>63</v>
      </c>
      <c r="H104" s="118"/>
      <c r="I104" s="118"/>
      <c r="J104" s="173"/>
      <c r="K104" s="173"/>
      <c r="L104" s="84">
        <v>1</v>
      </c>
      <c r="M104" s="155"/>
      <c r="N104" s="155"/>
      <c r="O104" s="84">
        <v>1</v>
      </c>
      <c r="P104" s="155"/>
      <c r="Q104" s="155"/>
      <c r="R104" s="84">
        <v>1</v>
      </c>
      <c r="S104" s="360"/>
      <c r="T104" s="86">
        <v>1</v>
      </c>
      <c r="U104" s="156">
        <v>1</v>
      </c>
      <c r="V104" s="77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 s="108"/>
      <c r="AV104" s="108"/>
      <c r="AW104" s="108"/>
      <c r="AX104" s="108"/>
      <c r="AY104" s="108"/>
      <c r="AZ104" s="108"/>
      <c r="BA104" s="108"/>
      <c r="BB104" s="108"/>
      <c r="BC104" s="108"/>
      <c r="BD104" s="108"/>
      <c r="BE104" s="108"/>
      <c r="BF104" s="108"/>
      <c r="BG104" s="108"/>
      <c r="BH104" s="108"/>
      <c r="BI104" s="108"/>
      <c r="BJ104" s="108"/>
      <c r="BK104" s="108"/>
      <c r="BL104" s="108"/>
      <c r="BM104" s="108"/>
      <c r="BN104" s="108"/>
      <c r="BO104" s="108"/>
      <c r="BP104" s="108"/>
      <c r="BR104" s="1319" t="s">
        <v>208</v>
      </c>
      <c r="BS104" s="1320" t="s">
        <v>2482</v>
      </c>
      <c r="BT104" s="551" t="s">
        <v>29</v>
      </c>
      <c r="BU104" s="551">
        <f>0.5*(CC104+CD104+CE104)+CF104+CH104+2*(CI104+CJ104)</f>
        <v>0</v>
      </c>
      <c r="BV104" s="551">
        <f>CC104*0.5+CD104*0.5+CE104*0.5+CF104+CG104+CH104+2*(CI104+CJ104+CK104)</f>
        <v>0</v>
      </c>
      <c r="BW104" s="1889" t="s">
        <v>2515</v>
      </c>
      <c r="BX104" s="1890"/>
      <c r="BY104" s="1890"/>
      <c r="BZ104" s="1890"/>
      <c r="CA104" s="1890"/>
      <c r="CB104" s="1891"/>
      <c r="CC104" s="1439"/>
      <c r="CD104" s="301"/>
      <c r="CE104" s="1439"/>
      <c r="CF104" s="144"/>
      <c r="CG104" s="1439"/>
      <c r="CH104" s="1000"/>
      <c r="CI104" s="1000"/>
      <c r="CJ104" s="1000"/>
      <c r="CK104" s="1001"/>
      <c r="CL104" s="1177">
        <v>1</v>
      </c>
      <c r="CM104" s="95"/>
      <c r="CO104" s="74"/>
      <c r="CP104" s="80" t="s">
        <v>232</v>
      </c>
      <c r="CQ104" s="102" t="s">
        <v>36</v>
      </c>
      <c r="CR104" s="69">
        <f t="shared" si="36"/>
        <v>1</v>
      </c>
      <c r="CS104" s="69">
        <f t="shared" si="37"/>
        <v>1</v>
      </c>
      <c r="CT104" s="116"/>
      <c r="CU104" s="22" t="s">
        <v>233</v>
      </c>
      <c r="CV104" s="173" t="s">
        <v>234</v>
      </c>
      <c r="CW104" s="286"/>
      <c r="CX104" s="287"/>
      <c r="CY104" s="140" t="s">
        <v>3</v>
      </c>
      <c r="CZ104" s="84">
        <v>2</v>
      </c>
      <c r="DA104" s="155"/>
      <c r="DB104" s="155"/>
      <c r="DC104" s="155"/>
      <c r="DD104" s="155"/>
      <c r="DE104" s="155"/>
      <c r="DF104" s="155"/>
      <c r="DG104" s="155"/>
      <c r="DH104" s="155"/>
      <c r="DI104" s="76">
        <v>1</v>
      </c>
      <c r="DJ104" s="225"/>
    </row>
    <row r="105" spans="1:116" ht="192" customHeight="1" outlineLevel="1" thickTop="1" x14ac:dyDescent="0.25">
      <c r="A105" s="97" t="s">
        <v>52</v>
      </c>
      <c r="B105" s="117" t="s">
        <v>2199</v>
      </c>
      <c r="C105" s="68" t="s">
        <v>93</v>
      </c>
      <c r="D105" s="69">
        <f>0.5*(L105+M105+N105)+O105+Q105+2*(R105+S105)</f>
        <v>2</v>
      </c>
      <c r="E105" s="69">
        <f>L105*0.5+M105*0.5+N105*0.5+O105+P105+Q105+2*(R105+S105+T105)</f>
        <v>4</v>
      </c>
      <c r="F105" s="82"/>
      <c r="G105" s="22" t="s">
        <v>68</v>
      </c>
      <c r="H105" s="749" t="s">
        <v>800</v>
      </c>
      <c r="I105" s="22"/>
      <c r="J105" s="172"/>
      <c r="K105" s="23" t="s">
        <v>1963</v>
      </c>
      <c r="L105" s="302"/>
      <c r="M105" s="302"/>
      <c r="N105" s="144"/>
      <c r="O105" s="302"/>
      <c r="P105" s="302"/>
      <c r="Q105" s="302"/>
      <c r="R105" s="84">
        <v>1</v>
      </c>
      <c r="S105" s="302"/>
      <c r="T105" s="978">
        <v>1</v>
      </c>
      <c r="U105" s="96">
        <v>1</v>
      </c>
      <c r="V105" s="95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3"/>
    </row>
    <row r="106" spans="1:116" ht="201" customHeight="1" outlineLevel="1" x14ac:dyDescent="0.3">
      <c r="A106" s="97" t="s">
        <v>52</v>
      </c>
      <c r="B106" s="117" t="s">
        <v>2516</v>
      </c>
      <c r="C106" s="68" t="s">
        <v>93</v>
      </c>
      <c r="D106" s="69">
        <f>0.5*(L106+M106+N106)+O106+Q106+2*(R106+S106)</f>
        <v>2</v>
      </c>
      <c r="E106" s="69">
        <f>L106*0.5+M106*0.5+N106*0.5+O106+P106+Q106+2*(R106+S106+T106)</f>
        <v>2</v>
      </c>
      <c r="F106" s="1791" t="s">
        <v>2517</v>
      </c>
      <c r="G106" s="1792"/>
      <c r="H106" s="1792"/>
      <c r="I106" s="1792"/>
      <c r="J106" s="1792"/>
      <c r="K106" s="1793"/>
      <c r="L106" s="302"/>
      <c r="M106" s="302"/>
      <c r="N106" s="144"/>
      <c r="O106" s="302"/>
      <c r="P106" s="302"/>
      <c r="Q106" s="302"/>
      <c r="R106" s="84">
        <v>1</v>
      </c>
      <c r="S106" s="781"/>
      <c r="T106" s="144"/>
      <c r="U106" s="96">
        <v>1</v>
      </c>
      <c r="V106" s="95"/>
      <c r="W106"/>
      <c r="X106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</row>
    <row r="107" spans="1:116" ht="180.6" customHeight="1" outlineLevel="1" x14ac:dyDescent="0.3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764"/>
      <c r="BB107" s="108"/>
      <c r="BC107" s="108"/>
      <c r="BD107" s="108"/>
      <c r="BE107" s="1037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10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51.94999999999999" customHeight="1" outlineLevel="1" x14ac:dyDescent="0.3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764"/>
      <c r="BB108" s="108"/>
      <c r="BC108" s="108"/>
      <c r="BD108" s="108"/>
      <c r="BE108" s="1037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41.6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7.399999999999999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7.399999999999999" outlineLevel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7.399999999999999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7.399999999999999" outlineLevel="1" x14ac:dyDescent="0.3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.399999999999999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37"/>
      <c r="BY117" s="108"/>
      <c r="BZ117" s="108"/>
      <c r="CA117" s="108"/>
      <c r="CB117" s="1037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37"/>
      <c r="BY118" s="108"/>
      <c r="BZ118" s="108"/>
      <c r="CA118" s="108"/>
      <c r="CB118" s="1037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37"/>
      <c r="BY119" s="108"/>
      <c r="BZ119" s="108"/>
      <c r="CA119" s="108"/>
      <c r="CB119" s="1037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143</v>
      </c>
      <c r="B124" s="39" t="s">
        <v>1503</v>
      </c>
      <c r="C124" s="535" t="s">
        <v>29</v>
      </c>
      <c r="D124" s="41">
        <f t="shared" ref="D124:D136" si="38">0.5*(L124+M124+N124)+O124+Q124+2*(R124+S124)</f>
        <v>2.5</v>
      </c>
      <c r="E124" s="536">
        <f t="shared" ref="E124:E136" si="39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SUMIFS(L126:L136,C126:C136,C124)</f>
        <v>0</v>
      </c>
      <c r="M124" s="44">
        <f>SUMIFS(M126:M136,C126:C136,C124)</f>
        <v>1</v>
      </c>
      <c r="N124" s="44">
        <f>SUMIFS(N126:N136,C126:C136,C124)</f>
        <v>0</v>
      </c>
      <c r="O124" s="44">
        <f>SUMIFS(O126:O136,C126:C136,C124)</f>
        <v>0</v>
      </c>
      <c r="P124" s="44">
        <f>SUMIFS(P126:P136,C126:C136,C124)</f>
        <v>0</v>
      </c>
      <c r="Q124" s="44">
        <f>SUMIFS(Q126:Q136,C126:C136,C124)</f>
        <v>2</v>
      </c>
      <c r="R124" s="44">
        <f>SUMIFS(R126:R136,C126:C136,C124)</f>
        <v>0</v>
      </c>
      <c r="S124" s="44">
        <f>SUMIFS(S126:S136,C126:C136,C124)</f>
        <v>0</v>
      </c>
      <c r="T124" s="44">
        <f>SUMIFS(T126:T136,C126:C136,C124)</f>
        <v>1</v>
      </c>
      <c r="U124" s="45"/>
      <c r="V124" s="46">
        <f>SUM(U127:U153)</f>
        <v>10</v>
      </c>
      <c r="W124" s="108"/>
      <c r="X124" s="38" t="s">
        <v>143</v>
      </c>
      <c r="Y124" s="39" t="s">
        <v>1504</v>
      </c>
      <c r="Z124" s="535" t="s">
        <v>29</v>
      </c>
      <c r="AA124" s="41">
        <f t="shared" ref="AA124:AA140" si="40">0.5*(AI124+AJ124+AK124)+AL124+AN124+2*(AO124+AP124)</f>
        <v>10</v>
      </c>
      <c r="AB124" s="536">
        <f t="shared" ref="AB124:AB140" si="41">AI124*0.5+AJ124*0.5+AK124*0.5+AL124+AM124+AN124+2*(AO124+AP124+AQ124)</f>
        <v>14</v>
      </c>
      <c r="AC124" s="43"/>
      <c r="AD124" s="43"/>
      <c r="AE124" s="43"/>
      <c r="AF124" s="43"/>
      <c r="AG124" s="43"/>
      <c r="AH124" s="43"/>
      <c r="AI124" s="44">
        <f>SUMIFS(AI126:AI154,Z126:Z154,Z124)</f>
        <v>0</v>
      </c>
      <c r="AJ124" s="44">
        <f>SUMIFS(AJ126:AJ154,Z126:Z154,Z124)</f>
        <v>0</v>
      </c>
      <c r="AK124" s="44">
        <f>SUMIFS(AK126:AK154,Z126:Z154,Z124)</f>
        <v>0</v>
      </c>
      <c r="AL124" s="44">
        <f>SUMIFS(AL126:AL154,Z126:Z154,Z124)</f>
        <v>1</v>
      </c>
      <c r="AM124" s="44">
        <f>SUMIFS(AM126:AM154,Z126:Z154,Z124)</f>
        <v>0</v>
      </c>
      <c r="AN124" s="44">
        <f>SUMIFS(AN126:AN154,Z126:Z154,Z124)</f>
        <v>1</v>
      </c>
      <c r="AO124" s="44">
        <f>SUMIFS(AO126:AO154,Z126:Z154,Z124)</f>
        <v>4</v>
      </c>
      <c r="AP124" s="44">
        <f>SUMIFS(AP126:AP154,Z126:Z154,Z124)</f>
        <v>0</v>
      </c>
      <c r="AQ124" s="44">
        <f>SUMIFS(AQ126:AQ154,Z126:Z154,Z124)</f>
        <v>2</v>
      </c>
      <c r="AR124" s="45"/>
      <c r="AS124" s="46">
        <f>SUM(AR126:AR153)</f>
        <v>15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26" si="42">0.5*(BF124+BG124+BH124)+BI124+BK124+2*(BL124+BM124)</f>
        <v>10</v>
      </c>
      <c r="AY124" s="536">
        <f t="shared" ref="AY124:AY126" si="43">BF124*0.5+BG124*0.5+BH124*0.5+BI124+BJ124+BK124+2*(BL124+BM124+BN124)</f>
        <v>11</v>
      </c>
      <c r="AZ124" s="43"/>
      <c r="BA124" s="43"/>
      <c r="BB124" s="43"/>
      <c r="BC124" s="43"/>
      <c r="BD124" s="43"/>
      <c r="BE124" s="39"/>
      <c r="BF124" s="44">
        <f>SUMIFS(BF127:BF147,AW127:AW147,AW124)</f>
        <v>0</v>
      </c>
      <c r="BG124" s="44">
        <f>SUMIFS(BG127:BG147,AW127:AW147,AW124)</f>
        <v>0</v>
      </c>
      <c r="BH124" s="44">
        <f>SUMIFS(BH127:BH147,AW127:AW147,AW124)</f>
        <v>0</v>
      </c>
      <c r="BI124" s="44">
        <f>SUMIFS(BI127:BI147,AW127:AW147,AW124)</f>
        <v>5</v>
      </c>
      <c r="BJ124" s="44">
        <f>SUMIFS(BJ127:BJ147,AW127:AW147,AW124)</f>
        <v>1</v>
      </c>
      <c r="BK124" s="44">
        <f>SUMIFS(BK127:BK147,AW127:AW147,AW124)</f>
        <v>1</v>
      </c>
      <c r="BL124" s="44">
        <f>SUMIFS(BL127:BL147,AW127:AW147,AW124)</f>
        <v>2</v>
      </c>
      <c r="BM124" s="44">
        <f>SUMIFS(BM127:BM147,AW127:AW147,AW124)</f>
        <v>0</v>
      </c>
      <c r="BN124" s="44">
        <f>SUMIFS(BN127:BN147,AW127:AW147,AW124)</f>
        <v>0</v>
      </c>
      <c r="BO124" s="45"/>
      <c r="BP124" s="46">
        <f>SUM(BO127:BO153)</f>
        <v>8</v>
      </c>
      <c r="BQ124" s="62"/>
      <c r="BR124" s="38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SUM(CL126:CL138)</f>
        <v>13</v>
      </c>
      <c r="CN124" s="363"/>
      <c r="CO124" s="38" t="s">
        <v>30</v>
      </c>
      <c r="CP124" s="39" t="s">
        <v>1258</v>
      </c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SUMIFS(CZ140:CZ156,CQ140:CQ156,CQ124)</f>
        <v>0</v>
      </c>
      <c r="DA124" s="44">
        <f ca="1">SUMIFS(DA140:DA156,CQ140:CQ156,CQ124)</f>
        <v>0</v>
      </c>
      <c r="DB124" s="44">
        <f ca="1">SUMIFS(DB140:DB156,CQ140:CQ156,CQ124)</f>
        <v>0</v>
      </c>
      <c r="DC124" s="44">
        <f ca="1">SUMIFS(DC140:DC156,CQ140:CQ156,CQ124)</f>
        <v>0</v>
      </c>
      <c r="DD124" s="44">
        <f ca="1">SUMIFS(DD140:DD156,CQ140:CQ156,CQ124)</f>
        <v>0</v>
      </c>
      <c r="DE124" s="44">
        <f ca="1">SUMIFS(DE140:DE156,CQ140:CQ156,CQ124)</f>
        <v>0</v>
      </c>
      <c r="DF124" s="44">
        <f ca="1">SUMIFS(DF140:DF156,CQ140:CQ156,CQ124)</f>
        <v>0</v>
      </c>
      <c r="DG124" s="44">
        <f ca="1">SUMIFS(DG140:DG156,CQ140:CQ156,CQ124)</f>
        <v>0</v>
      </c>
      <c r="DH124" s="44">
        <f ca="1">SUMIFS(DH140:DH156,CQ140:CQ156,CQ124)</f>
        <v>0</v>
      </c>
      <c r="DI124" s="45"/>
      <c r="DJ124" s="46">
        <f>SUM(DI126:DI153)</f>
        <v>14</v>
      </c>
    </row>
    <row r="125" spans="1:116" ht="25.2" thickBot="1" x14ac:dyDescent="0.3">
      <c r="A125" s="38" t="s">
        <v>152</v>
      </c>
      <c r="B125" s="451"/>
      <c r="C125" s="535" t="s">
        <v>36</v>
      </c>
      <c r="D125" s="41">
        <f t="shared" si="38"/>
        <v>0</v>
      </c>
      <c r="E125" s="536">
        <f t="shared" si="39"/>
        <v>0</v>
      </c>
      <c r="F125" s="39"/>
      <c r="G125" s="39"/>
      <c r="H125" s="39"/>
      <c r="I125" s="39"/>
      <c r="J125" s="39"/>
      <c r="K125" s="39"/>
      <c r="L125" s="44">
        <f>SUMIFS(L126:L136,C126:C136,C125)</f>
        <v>0</v>
      </c>
      <c r="M125" s="44">
        <f>SUMIFS(M126:M136,C126:C136,C125)</f>
        <v>0</v>
      </c>
      <c r="N125" s="44">
        <f>SUMIFS(N126:N136,C126:C136,C125)</f>
        <v>0</v>
      </c>
      <c r="O125" s="44">
        <f>SUMIFS(O126:O136,C126:C136,C125)</f>
        <v>0</v>
      </c>
      <c r="P125" s="44">
        <f>SUMIFS(P126:P136,C126:C136,C125)</f>
        <v>0</v>
      </c>
      <c r="Q125" s="44">
        <f>SUMIFS(Q126:Q136,C126:C136,C125)</f>
        <v>0</v>
      </c>
      <c r="R125" s="60">
        <f>SUMIFS(R126:R136,C126:C136,C125)</f>
        <v>0</v>
      </c>
      <c r="S125" s="60">
        <f>SUMIFS(S126:S136,C126:C136,C125)</f>
        <v>0</v>
      </c>
      <c r="T125" s="44">
        <f>SUMIFS(T126:T136,C126:C136,C125)</f>
        <v>0</v>
      </c>
      <c r="U125" s="45"/>
      <c r="V125" s="46"/>
      <c r="W125" s="108"/>
      <c r="X125" s="38" t="s">
        <v>2518</v>
      </c>
      <c r="Y125" s="39"/>
      <c r="Z125" s="535" t="s">
        <v>36</v>
      </c>
      <c r="AA125" s="41">
        <f t="shared" si="40"/>
        <v>0</v>
      </c>
      <c r="AB125" s="536">
        <f t="shared" si="41"/>
        <v>0</v>
      </c>
      <c r="AC125" s="39"/>
      <c r="AD125" s="39"/>
      <c r="AE125" s="39"/>
      <c r="AF125" s="39"/>
      <c r="AG125" s="39"/>
      <c r="AH125" s="39"/>
      <c r="AI125" s="44">
        <f>SUMIFS(AI126:AI154,Z126:Z154,Z125)</f>
        <v>0</v>
      </c>
      <c r="AJ125" s="44">
        <f>SUMIFS(AJ126:AJ154,Z126:Z154,Z125)</f>
        <v>0</v>
      </c>
      <c r="AK125" s="44">
        <f>SUMIFS(AK126:AK154,Z126:Z154,Z125)</f>
        <v>0</v>
      </c>
      <c r="AL125" s="44">
        <f>SUMIFS(AL126:AL154,Z126:Z154,Z125)</f>
        <v>0</v>
      </c>
      <c r="AM125" s="44">
        <f>SUMIFS(AM126:AM154,Z126:Z154,Z125)</f>
        <v>0</v>
      </c>
      <c r="AN125" s="44">
        <f>SUMIFS(AN126:AN154,Z126:Z154,Z125)</f>
        <v>0</v>
      </c>
      <c r="AO125" s="44">
        <f>SUMIFS(AO126:AO154,Z126:Z154,Z125)</f>
        <v>0</v>
      </c>
      <c r="AP125" s="44">
        <f>SUMIFS(AP126:AP154,Z126:Z154,Z125)</f>
        <v>0</v>
      </c>
      <c r="AQ125" s="44">
        <f>SUMIFS(AQ126:AQ154,Z126:Z154,Z125)</f>
        <v>0</v>
      </c>
      <c r="AR125" s="45"/>
      <c r="AS125" s="46" t="s">
        <v>2139</v>
      </c>
      <c r="AT125" s="62"/>
      <c r="AU125" s="38" t="s">
        <v>152</v>
      </c>
      <c r="AV125" s="39"/>
      <c r="AW125" s="535" t="s">
        <v>36</v>
      </c>
      <c r="AX125" s="41">
        <f t="shared" si="42"/>
        <v>0</v>
      </c>
      <c r="AY125" s="536">
        <f t="shared" si="43"/>
        <v>0</v>
      </c>
      <c r="AZ125" s="39"/>
      <c r="BA125" s="39"/>
      <c r="BB125" s="39"/>
      <c r="BC125" s="39"/>
      <c r="BD125" s="39"/>
      <c r="BE125" s="39"/>
      <c r="BF125" s="44">
        <f>SUMIFS(BF127:BF147,AW127:AW147,AW125)</f>
        <v>0</v>
      </c>
      <c r="BG125" s="44">
        <f>SUMIFS(BG127:BG147,AW127:AW147,AW125)</f>
        <v>0</v>
      </c>
      <c r="BH125" s="44">
        <f>SUMIFS(BH127:BH147,AW127:AW147,AW125)</f>
        <v>0</v>
      </c>
      <c r="BI125" s="44">
        <f>SUMIFS(BI127:BI147,AW127:AW147,AW125)</f>
        <v>0</v>
      </c>
      <c r="BJ125" s="44">
        <f>SUMIFS(BJ127:BJ147,AW127:AW147,AW125)</f>
        <v>0</v>
      </c>
      <c r="BK125" s="44">
        <f>SUMIFS(BK127:BK147,AW127:AW147,AW125)</f>
        <v>0</v>
      </c>
      <c r="BL125" s="44">
        <f>SUMIFS(BL127:BL147,AW127:AW147,AW125)</f>
        <v>0</v>
      </c>
      <c r="BM125" s="44">
        <f>SUMIFS(BM127:BM147,AW127:AW147,AW125)</f>
        <v>0</v>
      </c>
      <c r="BN125" s="44">
        <f>SUMIFS(BN127:BN147,AW127:AW147,AW125)</f>
        <v>0</v>
      </c>
      <c r="BO125" s="45"/>
      <c r="BP125" s="46"/>
      <c r="BQ125" s="108"/>
      <c r="BR125" s="38" t="s">
        <v>152</v>
      </c>
      <c r="BS125" s="43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37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SUMIFS(CZ140:CZ156,CQ140:CQ156,CQ125)</f>
        <v>0</v>
      </c>
      <c r="DA125" s="44">
        <f ca="1">SUMIFS(DA140:DA156,CQ140:CQ156,CQ125)</f>
        <v>0</v>
      </c>
      <c r="DB125" s="44">
        <f ca="1">SUMIFS(DB140:DB156,CQ140:CQ156,CQ125)</f>
        <v>0</v>
      </c>
      <c r="DC125" s="44">
        <f ca="1">SUMIFS(DC140:DC156,CQ140:CQ156,CQ125)</f>
        <v>0</v>
      </c>
      <c r="DD125" s="44">
        <f ca="1">SUMIFS(DD140:DD156,CQ140:CQ156,CQ125)</f>
        <v>0</v>
      </c>
      <c r="DE125" s="44">
        <f ca="1">SUMIFS(DE140:DE156,CQ140:CQ156,CQ125)</f>
        <v>0</v>
      </c>
      <c r="DF125" s="44">
        <f ca="1">SUMIFS(DF140:DF156,CQ140:CQ156,CQ125)</f>
        <v>0</v>
      </c>
      <c r="DG125" s="44">
        <f ca="1">SUMIFS(DG140:DG156,CQ140:CQ156,CQ125)</f>
        <v>0</v>
      </c>
      <c r="DH125" s="44">
        <f ca="1">SUMIFS(DH140:DH156,CQ140:CQ156,CQ125)</f>
        <v>0</v>
      </c>
      <c r="DI125" s="45"/>
      <c r="DJ125" s="46"/>
    </row>
    <row r="126" spans="1:116" ht="234" customHeight="1" outlineLevel="1" thickTop="1" thickBot="1" x14ac:dyDescent="0.3">
      <c r="A126" s="239" t="s">
        <v>173</v>
      </c>
      <c r="B126" s="138" t="s">
        <v>2519</v>
      </c>
      <c r="C126" s="102" t="s">
        <v>29</v>
      </c>
      <c r="D126" s="102">
        <f t="shared" si="38"/>
        <v>1</v>
      </c>
      <c r="E126" s="102">
        <f t="shared" si="39"/>
        <v>3</v>
      </c>
      <c r="F126" s="1973" t="s">
        <v>2520</v>
      </c>
      <c r="G126" s="1974"/>
      <c r="H126" s="1974"/>
      <c r="I126" s="1974"/>
      <c r="J126" s="1974"/>
      <c r="K126" s="1975"/>
      <c r="L126" s="314"/>
      <c r="M126" s="314"/>
      <c r="N126" s="155"/>
      <c r="O126" s="821"/>
      <c r="P126" s="314"/>
      <c r="Q126" s="128">
        <v>1</v>
      </c>
      <c r="R126" s="314"/>
      <c r="S126" s="144"/>
      <c r="T126" s="86">
        <v>1</v>
      </c>
      <c r="U126" s="76">
        <v>1</v>
      </c>
      <c r="V126" s="77"/>
      <c r="W126" s="108"/>
      <c r="X126" s="239" t="s">
        <v>173</v>
      </c>
      <c r="Y126" s="1104" t="s">
        <v>1506</v>
      </c>
      <c r="Z126" s="102" t="s">
        <v>29</v>
      </c>
      <c r="AA126" s="102">
        <f t="shared" si="40"/>
        <v>1</v>
      </c>
      <c r="AB126" s="102">
        <f t="shared" si="41"/>
        <v>3</v>
      </c>
      <c r="AC126" s="448"/>
      <c r="AD126" s="440" t="s">
        <v>45</v>
      </c>
      <c r="AE126" s="448"/>
      <c r="AF126" s="433" t="s">
        <v>42</v>
      </c>
      <c r="AG126" s="82"/>
      <c r="AH126" s="442"/>
      <c r="AI126" s="445"/>
      <c r="AJ126" s="445"/>
      <c r="AK126" s="445"/>
      <c r="AL126" s="85">
        <v>1</v>
      </c>
      <c r="AM126" s="445"/>
      <c r="AN126" s="445"/>
      <c r="AO126" s="445"/>
      <c r="AP126" s="445"/>
      <c r="AQ126" s="86">
        <v>1</v>
      </c>
      <c r="AR126" s="76">
        <v>1</v>
      </c>
      <c r="AS126" s="77"/>
      <c r="AT126" s="62"/>
      <c r="AU126" s="270" t="s">
        <v>208</v>
      </c>
      <c r="AV126" s="177" t="s">
        <v>2521</v>
      </c>
      <c r="AW126" s="102" t="s">
        <v>29</v>
      </c>
      <c r="AX126" s="102">
        <f t="shared" si="42"/>
        <v>2</v>
      </c>
      <c r="AY126" s="102">
        <f t="shared" si="43"/>
        <v>2</v>
      </c>
      <c r="AZ126" s="1969" t="s">
        <v>2522</v>
      </c>
      <c r="BA126" s="1970"/>
      <c r="BB126" s="1970"/>
      <c r="BC126" s="1970"/>
      <c r="BD126" s="1970"/>
      <c r="BE126" s="1971"/>
      <c r="BF126" s="1111"/>
      <c r="BG126" s="1111"/>
      <c r="BH126" s="1111"/>
      <c r="BI126" s="1111"/>
      <c r="BJ126" s="1111"/>
      <c r="BK126" s="1105">
        <v>2</v>
      </c>
      <c r="BL126" s="1111"/>
      <c r="BM126" s="1111"/>
      <c r="BN126" s="1111"/>
      <c r="BO126" s="76">
        <v>1</v>
      </c>
      <c r="BP126" s="77"/>
      <c r="BQ126" s="108"/>
      <c r="BR126" s="382" t="s">
        <v>350</v>
      </c>
      <c r="BS126" s="587" t="s">
        <v>612</v>
      </c>
      <c r="BT126" s="68" t="s">
        <v>29</v>
      </c>
      <c r="BU126" s="102">
        <f>0.5*(CC126+CD126+CE126)+CF126+CH126+2*(CI126+CJ126)</f>
        <v>8.5</v>
      </c>
      <c r="BV126" s="102">
        <f>CC126*0.5+CD126*0.5+CE126*0.5+CF126+CG126+CH126+2*(CI126+CJ126+CK126)</f>
        <v>8.5</v>
      </c>
      <c r="BW126" s="1106"/>
      <c r="BX126" s="393" t="s">
        <v>68</v>
      </c>
      <c r="BY126" s="74"/>
      <c r="BZ126" s="433" t="s">
        <v>42</v>
      </c>
      <c r="CA126" s="721" t="s">
        <v>13</v>
      </c>
      <c r="CB126" s="643" t="s">
        <v>613</v>
      </c>
      <c r="CC126" s="1107"/>
      <c r="CD126" s="1107"/>
      <c r="CE126" s="1108">
        <v>1</v>
      </c>
      <c r="CF126" s="1107"/>
      <c r="CG126" s="1107"/>
      <c r="CH126" s="1108">
        <v>8</v>
      </c>
      <c r="CI126" s="1107"/>
      <c r="CJ126" s="1107"/>
      <c r="CK126" s="1107"/>
      <c r="CL126" s="224">
        <v>1</v>
      </c>
      <c r="CM126" s="190"/>
      <c r="CN126" s="108"/>
      <c r="CO126" s="521" t="s">
        <v>1258</v>
      </c>
      <c r="CP126" s="116" t="s">
        <v>1508</v>
      </c>
      <c r="CQ126" s="720" t="s">
        <v>29</v>
      </c>
      <c r="CR126" s="102">
        <f t="shared" ref="CR126:CR139" si="44">0.5*(CZ126+DA126+DB126)+DC126+DE126+2*(DF126+DG126)</f>
        <v>0</v>
      </c>
      <c r="CS126" s="102">
        <f t="shared" ref="CS126:CS139" si="45">CZ126*0.5+DA126*0.5+DB126*0.5+DC126+DD126+DE126+2*(DF126+DG126+DH126)</f>
        <v>0</v>
      </c>
      <c r="CT126" s="103"/>
      <c r="CU126" s="22" t="s">
        <v>45</v>
      </c>
      <c r="CV126" s="103"/>
      <c r="CW126" s="74"/>
      <c r="CX126" s="1109"/>
      <c r="CY126" s="1110"/>
      <c r="CZ126" s="103"/>
      <c r="DA126" s="103"/>
      <c r="DB126" s="103"/>
      <c r="DC126" s="22"/>
      <c r="DD126" s="197"/>
      <c r="DE126" s="22"/>
      <c r="DF126" s="22"/>
      <c r="DG126" s="22"/>
      <c r="DH126" s="197"/>
      <c r="DI126" s="516">
        <v>1</v>
      </c>
      <c r="DJ126" s="131"/>
      <c r="DK126" s="3"/>
      <c r="DL126" s="108"/>
    </row>
    <row r="127" spans="1:116" ht="233.4" customHeight="1" outlineLevel="1" thickTop="1" thickBot="1" x14ac:dyDescent="0.35">
      <c r="A127" s="239" t="s">
        <v>173</v>
      </c>
      <c r="B127" s="179" t="s">
        <v>2206</v>
      </c>
      <c r="C127" s="102" t="s">
        <v>29</v>
      </c>
      <c r="D127" s="102">
        <f t="shared" si="38"/>
        <v>1</v>
      </c>
      <c r="E127" s="102">
        <f t="shared" si="39"/>
        <v>1</v>
      </c>
      <c r="F127" s="257"/>
      <c r="G127" s="225" t="s">
        <v>45</v>
      </c>
      <c r="H127" s="225"/>
      <c r="I127" s="258"/>
      <c r="J127" s="178"/>
      <c r="K127" s="131" t="s">
        <v>57</v>
      </c>
      <c r="L127" s="1111"/>
      <c r="M127" s="1111"/>
      <c r="N127" s="1111"/>
      <c r="O127" s="821"/>
      <c r="P127" s="1111"/>
      <c r="Q127" s="128">
        <v>1</v>
      </c>
      <c r="R127" s="1336"/>
      <c r="S127" s="1336"/>
      <c r="T127" s="1111"/>
      <c r="U127" s="76">
        <v>1</v>
      </c>
      <c r="V127" s="77"/>
      <c r="W127" s="108"/>
      <c r="X127" s="239" t="s">
        <v>173</v>
      </c>
      <c r="Y127" s="587" t="s">
        <v>440</v>
      </c>
      <c r="Z127" s="102" t="s">
        <v>29</v>
      </c>
      <c r="AA127" s="102">
        <f t="shared" si="40"/>
        <v>8</v>
      </c>
      <c r="AB127" s="102">
        <f t="shared" si="41"/>
        <v>10</v>
      </c>
      <c r="AC127" s="392"/>
      <c r="AD127" s="393" t="s">
        <v>441</v>
      </c>
      <c r="AE127" s="429"/>
      <c r="AF127" s="433" t="s">
        <v>42</v>
      </c>
      <c r="AG127" s="395"/>
      <c r="AH127" s="268" t="s">
        <v>442</v>
      </c>
      <c r="AI127" s="368"/>
      <c r="AJ127" s="368"/>
      <c r="AK127" s="368"/>
      <c r="AL127" s="368"/>
      <c r="AM127" s="368"/>
      <c r="AN127" s="368"/>
      <c r="AO127" s="276">
        <v>4</v>
      </c>
      <c r="AP127" s="368"/>
      <c r="AQ127" s="86">
        <v>1</v>
      </c>
      <c r="AR127" s="76">
        <v>1</v>
      </c>
      <c r="AS127" s="77"/>
      <c r="AT127" s="62"/>
      <c r="AU127" s="239" t="s">
        <v>173</v>
      </c>
      <c r="AV127" s="177" t="s">
        <v>1507</v>
      </c>
      <c r="AW127" s="102" t="s">
        <v>29</v>
      </c>
      <c r="AX127" s="102">
        <f t="shared" ref="AX127:AX134" si="46">0.5*(BF127+BG127+BH127)+BI127+BK127+2*(BL127+BM127)</f>
        <v>2</v>
      </c>
      <c r="AY127" s="102">
        <f t="shared" ref="AY127:AY134" si="47">BF127*0.5+BG127*0.5+BH127*0.5+BI127+BJ127+BK127+2*(BL127+BM127+BN127)</f>
        <v>3</v>
      </c>
      <c r="BA127" s="22" t="s">
        <v>45</v>
      </c>
      <c r="BC127" s="433" t="s">
        <v>42</v>
      </c>
      <c r="BD127" s="82"/>
      <c r="BE127" s="23" t="s">
        <v>96</v>
      </c>
      <c r="BF127" s="103"/>
      <c r="BG127" s="103"/>
      <c r="BH127" s="103"/>
      <c r="BI127" s="1105">
        <v>2</v>
      </c>
      <c r="BJ127" s="570">
        <v>1</v>
      </c>
      <c r="BK127" s="103"/>
      <c r="BL127" s="103"/>
      <c r="BM127" s="103"/>
      <c r="BO127" s="76">
        <v>1</v>
      </c>
      <c r="BP127" s="77"/>
      <c r="BQ127" s="108"/>
      <c r="BR127" s="382" t="s">
        <v>350</v>
      </c>
      <c r="BS127" s="391" t="s">
        <v>1512</v>
      </c>
      <c r="BT127" s="68" t="s">
        <v>29</v>
      </c>
      <c r="BU127" s="102">
        <f t="shared" ref="BU127:BU138" si="48">0.5*(CC127+CD127+CE127)+CF127+CH127+2*(CI127+CJ127)</f>
        <v>0</v>
      </c>
      <c r="BV127" s="102">
        <f t="shared" ref="BV127:BV138" si="49">CC127*0.5+CD127*0.5+CE127*0.5+CF127+CG127+CH127+2*(CI127+CJ127+CK127)</f>
        <v>0</v>
      </c>
      <c r="BW127" s="268"/>
      <c r="BX127" s="1113" t="s">
        <v>68</v>
      </c>
      <c r="BY127" s="393"/>
      <c r="BZ127" s="393"/>
      <c r="CA127" s="393"/>
      <c r="CB127" s="640" t="s">
        <v>618</v>
      </c>
      <c r="CC127" s="368"/>
      <c r="CD127" s="368"/>
      <c r="CE127" s="368"/>
      <c r="CF127" s="368"/>
      <c r="CG127" s="368"/>
      <c r="CH127" s="368"/>
      <c r="CI127" s="368"/>
      <c r="CJ127" s="368"/>
      <c r="CK127" s="368"/>
      <c r="CL127" s="224">
        <v>1</v>
      </c>
      <c r="CM127" s="28"/>
      <c r="CN127" s="108"/>
      <c r="CO127" s="521" t="s">
        <v>1258</v>
      </c>
      <c r="CP127" s="1114" t="s">
        <v>1513</v>
      </c>
      <c r="CQ127" s="720" t="s">
        <v>29</v>
      </c>
      <c r="CR127" s="102">
        <f t="shared" si="44"/>
        <v>0</v>
      </c>
      <c r="CS127" s="102">
        <f t="shared" si="45"/>
        <v>0</v>
      </c>
      <c r="CT127" s="839" t="s">
        <v>945</v>
      </c>
      <c r="CU127" s="22" t="s">
        <v>45</v>
      </c>
      <c r="CV127" s="524"/>
      <c r="CW127" s="74"/>
      <c r="CX127" s="839"/>
      <c r="CY127" s="840" t="s">
        <v>57</v>
      </c>
      <c r="CZ127" s="839"/>
      <c r="DA127" s="839"/>
      <c r="DB127" s="839"/>
      <c r="DC127" s="1115"/>
      <c r="DD127" s="839"/>
      <c r="DE127" s="1116"/>
      <c r="DF127" s="839"/>
      <c r="DG127" s="1117"/>
      <c r="DH127" s="839"/>
      <c r="DI127" s="516">
        <v>1</v>
      </c>
      <c r="DJ127" s="131"/>
      <c r="DK127" s="3"/>
    </row>
    <row r="128" spans="1:116" ht="229.5" customHeight="1" outlineLevel="1" thickTop="1" thickBot="1" x14ac:dyDescent="0.3">
      <c r="A128" s="239" t="s">
        <v>173</v>
      </c>
      <c r="B128" s="179" t="s">
        <v>1528</v>
      </c>
      <c r="C128" s="102" t="s">
        <v>29</v>
      </c>
      <c r="D128" s="102">
        <f t="shared" si="38"/>
        <v>0.5</v>
      </c>
      <c r="E128" s="102">
        <f t="shared" si="39"/>
        <v>0.5</v>
      </c>
      <c r="F128" s="448"/>
      <c r="G128" s="22" t="s">
        <v>68</v>
      </c>
      <c r="H128" s="448"/>
      <c r="I128" s="448"/>
      <c r="J128" s="110" t="s">
        <v>13</v>
      </c>
      <c r="K128" s="23" t="s">
        <v>680</v>
      </c>
      <c r="L128" s="445"/>
      <c r="M128" s="128">
        <v>1</v>
      </c>
      <c r="N128" s="445"/>
      <c r="O128" s="445"/>
      <c r="P128" s="445"/>
      <c r="Q128" s="445"/>
      <c r="R128" s="445"/>
      <c r="S128" s="445"/>
      <c r="T128" s="445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40"/>
        <v>0</v>
      </c>
      <c r="AB128" s="69">
        <f t="shared" si="41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98" t="s">
        <v>1511</v>
      </c>
      <c r="AW128" s="102" t="s">
        <v>29</v>
      </c>
      <c r="AX128" s="102">
        <f t="shared" si="46"/>
        <v>7</v>
      </c>
      <c r="AY128" s="102">
        <f t="shared" si="47"/>
        <v>7</v>
      </c>
      <c r="AZ128" s="278"/>
      <c r="BA128" s="225" t="s">
        <v>68</v>
      </c>
      <c r="BB128" s="74"/>
      <c r="BC128" s="433" t="s">
        <v>42</v>
      </c>
      <c r="BD128" s="82"/>
      <c r="BE128" s="131" t="s">
        <v>914</v>
      </c>
      <c r="BF128" s="225"/>
      <c r="BG128" s="103"/>
      <c r="BH128" s="225"/>
      <c r="BI128" s="1112">
        <v>3</v>
      </c>
      <c r="BJ128" s="225"/>
      <c r="BK128" s="225"/>
      <c r="BL128" s="1112">
        <v>2</v>
      </c>
      <c r="BM128" s="225"/>
      <c r="BN128" s="225"/>
      <c r="BO128" s="76">
        <v>1</v>
      </c>
      <c r="BP128" s="77"/>
      <c r="BQ128" s="108"/>
      <c r="BR128" s="382" t="s">
        <v>350</v>
      </c>
      <c r="BS128" s="177" t="s">
        <v>1519</v>
      </c>
      <c r="BT128" s="68" t="s">
        <v>29</v>
      </c>
      <c r="BU128" s="102">
        <f t="shared" si="48"/>
        <v>1</v>
      </c>
      <c r="BV128" s="102">
        <f t="shared" si="49"/>
        <v>1</v>
      </c>
      <c r="BW128" s="225"/>
      <c r="BX128" s="225" t="s">
        <v>68</v>
      </c>
      <c r="BY128" s="246"/>
      <c r="BZ128" s="433" t="s">
        <v>42</v>
      </c>
      <c r="CA128" s="721" t="s">
        <v>13</v>
      </c>
      <c r="CB128" s="643" t="s">
        <v>623</v>
      </c>
      <c r="CC128" s="314"/>
      <c r="CD128" s="314"/>
      <c r="CE128" s="314"/>
      <c r="CF128" s="314"/>
      <c r="CG128" s="314"/>
      <c r="CH128" s="128">
        <v>1</v>
      </c>
      <c r="CI128" s="314"/>
      <c r="CJ128" s="314"/>
      <c r="CK128" s="314"/>
      <c r="CL128" s="224">
        <v>1</v>
      </c>
      <c r="CM128" s="190"/>
      <c r="CN128" s="108"/>
      <c r="CO128" s="521" t="s">
        <v>1258</v>
      </c>
      <c r="CP128" s="1118" t="s">
        <v>1520</v>
      </c>
      <c r="CQ128" s="720" t="s">
        <v>29</v>
      </c>
      <c r="CR128" s="102">
        <f t="shared" si="44"/>
        <v>0</v>
      </c>
      <c r="CS128" s="102">
        <f t="shared" si="45"/>
        <v>0</v>
      </c>
      <c r="CT128" s="103"/>
      <c r="CU128" s="23" t="s">
        <v>45</v>
      </c>
      <c r="CV128" s="74"/>
      <c r="CW128" s="103"/>
      <c r="CX128" s="110" t="s">
        <v>13</v>
      </c>
      <c r="CY128" s="23" t="s">
        <v>1521</v>
      </c>
      <c r="CZ128" s="22"/>
      <c r="DA128" s="22"/>
      <c r="DC128" s="22"/>
      <c r="DD128" s="36"/>
      <c r="DE128" s="22"/>
      <c r="DF128" s="22"/>
      <c r="DG128" s="1119"/>
      <c r="DH128" s="212"/>
      <c r="DI128" s="516">
        <v>1</v>
      </c>
      <c r="DJ128" s="131"/>
      <c r="DK128" s="3"/>
    </row>
    <row r="129" spans="1:115" ht="225" customHeight="1" outlineLevel="1" thickTop="1" thickBot="1" x14ac:dyDescent="0.45">
      <c r="A129" s="239" t="s">
        <v>173</v>
      </c>
      <c r="B129" s="138" t="s">
        <v>672</v>
      </c>
      <c r="C129" s="102" t="s">
        <v>29</v>
      </c>
      <c r="D129" s="69">
        <f t="shared" si="38"/>
        <v>0</v>
      </c>
      <c r="E129" s="69">
        <f t="shared" si="39"/>
        <v>0</v>
      </c>
      <c r="F129" s="103"/>
      <c r="G129" s="22" t="s">
        <v>68</v>
      </c>
      <c r="H129" s="1451" t="s">
        <v>2523</v>
      </c>
      <c r="I129" s="433" t="s">
        <v>42</v>
      </c>
      <c r="J129" s="172"/>
      <c r="K129" s="140" t="s">
        <v>3</v>
      </c>
      <c r="L129" s="302"/>
      <c r="M129" s="155"/>
      <c r="N129" s="302"/>
      <c r="O129" s="302"/>
      <c r="P129" s="302"/>
      <c r="Q129" s="302"/>
      <c r="R129" s="302"/>
      <c r="S129" s="302"/>
      <c r="T129" s="302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40"/>
        <v>0</v>
      </c>
      <c r="AB129" s="69">
        <f t="shared" si="41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1517</v>
      </c>
      <c r="AW129" s="102" t="s">
        <v>29</v>
      </c>
      <c r="AX129" s="102">
        <f t="shared" si="46"/>
        <v>0</v>
      </c>
      <c r="AY129" s="102">
        <f t="shared" si="47"/>
        <v>0</v>
      </c>
      <c r="AZ129" s="225"/>
      <c r="BA129" s="225" t="s">
        <v>45</v>
      </c>
      <c r="BB129" s="131"/>
      <c r="BC129" s="225"/>
      <c r="BD129" s="131"/>
      <c r="BE129" s="23" t="s">
        <v>1518</v>
      </c>
      <c r="BF129" s="314"/>
      <c r="BG129" s="314"/>
      <c r="BH129" s="314"/>
      <c r="BI129" s="314"/>
      <c r="BJ129" s="314"/>
      <c r="BK129" s="314"/>
      <c r="BL129" s="314"/>
      <c r="BM129" s="314"/>
      <c r="BN129" s="314"/>
      <c r="BO129" s="133">
        <v>1</v>
      </c>
      <c r="BP129" s="431"/>
      <c r="BQ129" s="108"/>
      <c r="BR129" s="382" t="s">
        <v>350</v>
      </c>
      <c r="BS129" s="177" t="s">
        <v>1525</v>
      </c>
      <c r="BT129" s="68" t="s">
        <v>29</v>
      </c>
      <c r="BU129" s="102">
        <f t="shared" si="48"/>
        <v>0</v>
      </c>
      <c r="BV129" s="102">
        <f t="shared" si="49"/>
        <v>0</v>
      </c>
      <c r="BW129" s="99"/>
      <c r="BX129" s="22" t="s">
        <v>45</v>
      </c>
      <c r="BY129" s="99"/>
      <c r="BZ129" s="99"/>
      <c r="CA129" s="99"/>
      <c r="CB129" s="172" t="s">
        <v>57</v>
      </c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224">
        <v>1</v>
      </c>
      <c r="CM129" s="99"/>
      <c r="CN129" s="108"/>
      <c r="CO129" s="521" t="s">
        <v>1258</v>
      </c>
      <c r="CP129" s="138" t="s">
        <v>1526</v>
      </c>
      <c r="CQ129" s="720" t="s">
        <v>29</v>
      </c>
      <c r="CR129" s="102">
        <f t="shared" si="44"/>
        <v>0</v>
      </c>
      <c r="CS129" s="102">
        <f t="shared" si="45"/>
        <v>0</v>
      </c>
      <c r="CT129" s="257"/>
      <c r="CU129" s="23" t="s">
        <v>45</v>
      </c>
      <c r="CV129" s="257"/>
      <c r="CW129" s="257"/>
      <c r="CX129" s="257"/>
      <c r="CY129" s="131" t="s">
        <v>1527</v>
      </c>
      <c r="CZ129" s="74"/>
      <c r="DA129" s="74"/>
      <c r="DB129" s="74"/>
      <c r="DC129" s="74"/>
      <c r="DD129" s="255"/>
      <c r="DE129" s="74"/>
      <c r="DF129" s="74"/>
      <c r="DG129" s="74"/>
      <c r="DH129" s="74"/>
      <c r="DI129" s="516">
        <v>1</v>
      </c>
      <c r="DJ129" s="131"/>
    </row>
    <row r="130" spans="1:115" ht="210" customHeight="1" outlineLevel="1" thickTop="1" thickBot="1" x14ac:dyDescent="0.45">
      <c r="A130" s="239" t="s">
        <v>173</v>
      </c>
      <c r="B130" s="391" t="s">
        <v>1538</v>
      </c>
      <c r="C130" s="81" t="s">
        <v>29</v>
      </c>
      <c r="D130" s="69">
        <f t="shared" si="38"/>
        <v>0</v>
      </c>
      <c r="E130" s="69">
        <f t="shared" si="39"/>
        <v>0</v>
      </c>
      <c r="F130" s="392"/>
      <c r="G130" s="393" t="s">
        <v>182</v>
      </c>
      <c r="H130" s="429"/>
      <c r="I130" s="394"/>
      <c r="J130" s="395"/>
      <c r="K130" s="1122" t="s">
        <v>3</v>
      </c>
      <c r="L130" s="368"/>
      <c r="M130" s="368"/>
      <c r="N130" s="368"/>
      <c r="O130" s="368"/>
      <c r="P130" s="368"/>
      <c r="Q130" s="368"/>
      <c r="R130" s="368"/>
      <c r="S130" s="368"/>
      <c r="T130" s="368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40"/>
        <v>0</v>
      </c>
      <c r="AB130" s="69">
        <f t="shared" si="41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177" t="s">
        <v>1524</v>
      </c>
      <c r="AW130" s="102" t="s">
        <v>29</v>
      </c>
      <c r="AX130" s="102">
        <f t="shared" si="46"/>
        <v>0</v>
      </c>
      <c r="AY130" s="102">
        <f t="shared" si="47"/>
        <v>0</v>
      </c>
      <c r="AZ130" s="171"/>
      <c r="BA130" s="22" t="s">
        <v>45</v>
      </c>
      <c r="BB130" s="172"/>
      <c r="BC130" s="74"/>
      <c r="BD130" s="24"/>
      <c r="BE130" s="23" t="s">
        <v>1518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33">
        <v>1</v>
      </c>
      <c r="BP130" s="431"/>
      <c r="BQ130" s="108"/>
      <c r="BR130" s="382" t="s">
        <v>350</v>
      </c>
      <c r="BS130" s="177" t="s">
        <v>1531</v>
      </c>
      <c r="BT130" s="68" t="s">
        <v>29</v>
      </c>
      <c r="BU130" s="102">
        <f t="shared" si="48"/>
        <v>0</v>
      </c>
      <c r="BV130" s="102">
        <f t="shared" si="49"/>
        <v>0</v>
      </c>
      <c r="BW130" s="225"/>
      <c r="BX130" s="225" t="s">
        <v>68</v>
      </c>
      <c r="BY130" s="131"/>
      <c r="BZ130" s="225"/>
      <c r="CA130" s="131"/>
      <c r="CB130" s="172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224">
        <v>1</v>
      </c>
      <c r="CM130" s="22"/>
      <c r="CN130" s="108"/>
      <c r="CO130" s="521" t="s">
        <v>1258</v>
      </c>
      <c r="CP130" s="525" t="s">
        <v>1532</v>
      </c>
      <c r="CQ130" s="720" t="s">
        <v>29</v>
      </c>
      <c r="CR130" s="102">
        <f t="shared" si="44"/>
        <v>2</v>
      </c>
      <c r="CS130" s="102">
        <f t="shared" si="45"/>
        <v>3</v>
      </c>
      <c r="CT130" s="103"/>
      <c r="CU130" s="23" t="s">
        <v>45</v>
      </c>
      <c r="CV130" s="546"/>
      <c r="CW130" s="103"/>
      <c r="CX130" s="73"/>
      <c r="CY130" s="23" t="s">
        <v>1004</v>
      </c>
      <c r="CZ130" s="103"/>
      <c r="DA130" s="103"/>
      <c r="DB130" s="103"/>
      <c r="DC130" s="184">
        <v>2</v>
      </c>
      <c r="DD130" s="86">
        <v>1</v>
      </c>
      <c r="DE130" s="512"/>
      <c r="DF130" s="103"/>
      <c r="DG130" s="1120"/>
      <c r="DH130" s="980"/>
      <c r="DI130" s="1121">
        <v>1</v>
      </c>
      <c r="DJ130" s="131"/>
    </row>
    <row r="131" spans="1:115" ht="222.75" customHeight="1" outlineLevel="1" thickTop="1" thickBot="1" x14ac:dyDescent="0.45">
      <c r="A131" s="239" t="s">
        <v>173</v>
      </c>
      <c r="B131" s="404" t="s">
        <v>2524</v>
      </c>
      <c r="C131" s="102" t="s">
        <v>29</v>
      </c>
      <c r="D131" s="102">
        <f t="shared" si="38"/>
        <v>0</v>
      </c>
      <c r="E131" s="102">
        <f t="shared" si="39"/>
        <v>0</v>
      </c>
      <c r="F131" s="425"/>
      <c r="G131" s="1056" t="s">
        <v>77</v>
      </c>
      <c r="H131" s="411" t="s">
        <v>50</v>
      </c>
      <c r="I131" s="425"/>
      <c r="J131" s="425"/>
      <c r="K131" s="131" t="s">
        <v>1546</v>
      </c>
      <c r="L131" s="428"/>
      <c r="M131" s="428"/>
      <c r="N131" s="428"/>
      <c r="O131" s="428"/>
      <c r="P131" s="428"/>
      <c r="Q131" s="428"/>
      <c r="R131" s="428"/>
      <c r="S131" s="428"/>
      <c r="T131" s="428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40"/>
        <v>0</v>
      </c>
      <c r="AB131" s="69">
        <f t="shared" si="41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177" t="s">
        <v>1530</v>
      </c>
      <c r="AW131" s="102" t="s">
        <v>29</v>
      </c>
      <c r="AX131" s="102">
        <f t="shared" si="46"/>
        <v>0</v>
      </c>
      <c r="AY131" s="102">
        <f t="shared" si="47"/>
        <v>0</v>
      </c>
      <c r="AZ131" s="171"/>
      <c r="BA131" s="22" t="s">
        <v>45</v>
      </c>
      <c r="BB131" s="172"/>
      <c r="BC131" s="225"/>
      <c r="BD131" s="82"/>
      <c r="BE131" s="23" t="s">
        <v>1518</v>
      </c>
      <c r="BF131" s="155"/>
      <c r="BG131" s="155"/>
      <c r="BH131" s="155"/>
      <c r="BI131" s="155"/>
      <c r="BJ131" s="155"/>
      <c r="BK131" s="155"/>
      <c r="BL131" s="155"/>
      <c r="BM131" s="155"/>
      <c r="BN131" s="155"/>
      <c r="BO131" s="76">
        <v>1</v>
      </c>
      <c r="BP131" s="77"/>
      <c r="BQ131" s="108"/>
      <c r="BR131" s="382" t="s">
        <v>350</v>
      </c>
      <c r="BS131" s="177" t="s">
        <v>1535</v>
      </c>
      <c r="BT131" s="68" t="s">
        <v>29</v>
      </c>
      <c r="BU131" s="102">
        <f t="shared" si="48"/>
        <v>0</v>
      </c>
      <c r="BV131" s="102">
        <f t="shared" si="49"/>
        <v>0</v>
      </c>
      <c r="BW131" s="225"/>
      <c r="BX131" s="225" t="s">
        <v>63</v>
      </c>
      <c r="BY131" s="131"/>
      <c r="BZ131" s="225"/>
      <c r="CA131" s="131"/>
      <c r="CB131" s="131" t="s">
        <v>359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224">
        <v>1</v>
      </c>
      <c r="CM131" s="190"/>
      <c r="CN131" s="29"/>
      <c r="CO131" s="521" t="s">
        <v>1258</v>
      </c>
      <c r="CP131" s="117" t="s">
        <v>1536</v>
      </c>
      <c r="CQ131" s="720" t="s">
        <v>29</v>
      </c>
      <c r="CR131" s="102">
        <f t="shared" si="44"/>
        <v>0</v>
      </c>
      <c r="CS131" s="102">
        <f t="shared" si="45"/>
        <v>1</v>
      </c>
      <c r="CT131" s="103"/>
      <c r="CU131" s="23" t="s">
        <v>45</v>
      </c>
      <c r="CV131" s="82"/>
      <c r="CW131" s="512"/>
      <c r="CX131" s="82"/>
      <c r="CY131" s="23" t="s">
        <v>1537</v>
      </c>
      <c r="CZ131" s="23"/>
      <c r="DA131" s="23"/>
      <c r="DB131" s="23"/>
      <c r="DC131" s="23"/>
      <c r="DD131" s="86">
        <v>1</v>
      </c>
      <c r="DE131" s="238"/>
      <c r="DF131" s="566"/>
      <c r="DG131" s="23"/>
      <c r="DH131" s="1123"/>
      <c r="DI131" s="516">
        <v>1</v>
      </c>
      <c r="DJ131" s="131"/>
    </row>
    <row r="132" spans="1:115" ht="223.5" customHeight="1" outlineLevel="1" thickTop="1" x14ac:dyDescent="0.25">
      <c r="A132" s="239" t="s">
        <v>173</v>
      </c>
      <c r="B132" s="179" t="s">
        <v>2525</v>
      </c>
      <c r="C132" s="102" t="s">
        <v>29</v>
      </c>
      <c r="D132" s="102">
        <f t="shared" si="38"/>
        <v>0</v>
      </c>
      <c r="E132" s="102">
        <f t="shared" si="39"/>
        <v>0</v>
      </c>
      <c r="F132" s="225"/>
      <c r="G132" s="401" t="s">
        <v>73</v>
      </c>
      <c r="H132" s="402" t="s">
        <v>50</v>
      </c>
      <c r="I132" s="225"/>
      <c r="J132" s="131"/>
      <c r="K132" s="131"/>
      <c r="L132" s="314"/>
      <c r="M132" s="314"/>
      <c r="N132" s="314"/>
      <c r="O132" s="314"/>
      <c r="P132" s="314"/>
      <c r="Q132" s="314"/>
      <c r="R132" s="314"/>
      <c r="S132" s="314"/>
      <c r="T132" s="314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40"/>
        <v>0</v>
      </c>
      <c r="AB132" s="69">
        <f t="shared" si="41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1534</v>
      </c>
      <c r="AW132" s="102" t="s">
        <v>29</v>
      </c>
      <c r="AX132" s="102">
        <f t="shared" si="46"/>
        <v>0</v>
      </c>
      <c r="AY132" s="102">
        <f t="shared" si="47"/>
        <v>0</v>
      </c>
      <c r="AZ132" s="225"/>
      <c r="BA132" s="225" t="s">
        <v>45</v>
      </c>
      <c r="BB132" s="131"/>
      <c r="BC132" s="225"/>
      <c r="BD132" s="131"/>
      <c r="BE132" s="23" t="s">
        <v>1518</v>
      </c>
      <c r="BF132" s="314"/>
      <c r="BG132" s="314"/>
      <c r="BH132" s="314"/>
      <c r="BI132" s="314"/>
      <c r="BJ132" s="314"/>
      <c r="BK132" s="314"/>
      <c r="BL132" s="314"/>
      <c r="BM132" s="314"/>
      <c r="BN132" s="630"/>
      <c r="BO132" s="76">
        <v>1</v>
      </c>
      <c r="BP132" s="77"/>
      <c r="BQ132" s="108"/>
      <c r="BR132" s="382" t="s">
        <v>350</v>
      </c>
      <c r="BS132" s="177" t="s">
        <v>1541</v>
      </c>
      <c r="BT132" s="68" t="s">
        <v>29</v>
      </c>
      <c r="BU132" s="102">
        <f t="shared" si="48"/>
        <v>0</v>
      </c>
      <c r="BV132" s="102">
        <f t="shared" si="49"/>
        <v>0</v>
      </c>
      <c r="BW132" s="225"/>
      <c r="BX132" s="225" t="s">
        <v>45</v>
      </c>
      <c r="BY132" s="1124"/>
      <c r="BZ132" s="225"/>
      <c r="CA132" s="131"/>
      <c r="CB132" s="1125" t="s">
        <v>1542</v>
      </c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224">
        <v>1</v>
      </c>
      <c r="CM132" s="190"/>
      <c r="CN132" s="29"/>
      <c r="CO132" s="521" t="s">
        <v>1258</v>
      </c>
      <c r="CP132" s="117" t="s">
        <v>1543</v>
      </c>
      <c r="CQ132" s="720" t="s">
        <v>29</v>
      </c>
      <c r="CR132" s="102">
        <f t="shared" si="44"/>
        <v>2</v>
      </c>
      <c r="CS132" s="102">
        <f t="shared" si="45"/>
        <v>2</v>
      </c>
      <c r="CT132" s="104"/>
      <c r="CU132" s="1056" t="s">
        <v>77</v>
      </c>
      <c r="CV132" s="411" t="s">
        <v>50</v>
      </c>
      <c r="CW132" s="676"/>
      <c r="CX132" s="172"/>
      <c r="CY132" s="172" t="s">
        <v>1544</v>
      </c>
      <c r="CZ132" s="22"/>
      <c r="DA132" s="22"/>
      <c r="DC132" s="1126">
        <v>2</v>
      </c>
      <c r="DD132" s="980"/>
      <c r="DE132" s="22"/>
      <c r="DF132" s="22"/>
      <c r="DG132" s="1127"/>
      <c r="DH132" s="22"/>
      <c r="DI132" s="1121">
        <v>1</v>
      </c>
      <c r="DJ132" s="131"/>
    </row>
    <row r="133" spans="1:115" ht="205.95" customHeight="1" outlineLevel="1" thickBot="1" x14ac:dyDescent="0.45">
      <c r="A133" s="239" t="s">
        <v>173</v>
      </c>
      <c r="B133" s="404" t="s">
        <v>2526</v>
      </c>
      <c r="C133" s="102" t="s">
        <v>29</v>
      </c>
      <c r="D133" s="102">
        <f t="shared" si="38"/>
        <v>0</v>
      </c>
      <c r="E133" s="102">
        <f t="shared" si="39"/>
        <v>0</v>
      </c>
      <c r="F133" s="23"/>
      <c r="G133" s="23" t="s">
        <v>45</v>
      </c>
      <c r="H133" s="103"/>
      <c r="I133" s="103"/>
      <c r="J133" s="82"/>
      <c r="K133" s="172" t="s">
        <v>1552</v>
      </c>
      <c r="L133" s="403"/>
      <c r="M133" s="403"/>
      <c r="N133" s="403"/>
      <c r="O133" s="403"/>
      <c r="P133" s="403"/>
      <c r="Q133" s="403"/>
      <c r="R133" s="390"/>
      <c r="S133" s="390"/>
      <c r="T133" s="390"/>
      <c r="U133" s="76">
        <v>1</v>
      </c>
      <c r="V133" s="77"/>
      <c r="W133" s="108"/>
      <c r="X133" s="239" t="s">
        <v>173</v>
      </c>
      <c r="Y133" s="177" t="s">
        <v>1547</v>
      </c>
      <c r="Z133" s="102" t="s">
        <v>29</v>
      </c>
      <c r="AA133" s="69">
        <f t="shared" si="40"/>
        <v>0</v>
      </c>
      <c r="AB133" s="69">
        <f t="shared" si="41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239" t="s">
        <v>173</v>
      </c>
      <c r="AV133" s="177" t="s">
        <v>1540</v>
      </c>
      <c r="AW133" s="102" t="s">
        <v>29</v>
      </c>
      <c r="AX133" s="102">
        <f t="shared" si="46"/>
        <v>0</v>
      </c>
      <c r="AY133" s="102">
        <f t="shared" si="47"/>
        <v>0</v>
      </c>
      <c r="BA133" s="22" t="s">
        <v>45</v>
      </c>
      <c r="BC133" s="74"/>
      <c r="BD133" s="73"/>
      <c r="BE133" s="23" t="s">
        <v>1518</v>
      </c>
      <c r="BF133" s="155"/>
      <c r="BG133" s="155"/>
      <c r="BH133" s="155"/>
      <c r="BI133" s="155"/>
      <c r="BJ133" s="155"/>
      <c r="BK133" s="155"/>
      <c r="BL133" s="155"/>
      <c r="BM133" s="155"/>
      <c r="BN133" s="155"/>
      <c r="BO133" s="76">
        <v>1</v>
      </c>
      <c r="BP133" s="77"/>
      <c r="BQ133" s="108"/>
      <c r="BR133" s="382" t="s">
        <v>350</v>
      </c>
      <c r="BS133" s="177" t="s">
        <v>1548</v>
      </c>
      <c r="BT133" s="68" t="s">
        <v>29</v>
      </c>
      <c r="BU133" s="102">
        <f t="shared" si="48"/>
        <v>0</v>
      </c>
      <c r="BV133" s="102">
        <f t="shared" si="49"/>
        <v>0</v>
      </c>
      <c r="BW133" s="225"/>
      <c r="BX133" s="225" t="s">
        <v>45</v>
      </c>
      <c r="BY133" s="131"/>
      <c r="BZ133" s="246"/>
      <c r="CA133" s="721" t="s">
        <v>13</v>
      </c>
      <c r="CB133" s="131" t="s">
        <v>1549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224">
        <v>1</v>
      </c>
      <c r="CM133" s="190"/>
      <c r="CN133" s="29"/>
      <c r="CO133" s="521" t="s">
        <v>1258</v>
      </c>
      <c r="CP133" s="116" t="s">
        <v>1550</v>
      </c>
      <c r="CQ133" s="720" t="s">
        <v>29</v>
      </c>
      <c r="CR133" s="102">
        <f t="shared" si="44"/>
        <v>0</v>
      </c>
      <c r="CS133" s="102">
        <f t="shared" si="45"/>
        <v>0</v>
      </c>
      <c r="CT133" s="103"/>
      <c r="CU133" s="1056" t="s">
        <v>77</v>
      </c>
      <c r="CV133" s="411" t="s">
        <v>50</v>
      </c>
      <c r="CW133" s="103"/>
      <c r="CX133" s="110" t="s">
        <v>13</v>
      </c>
      <c r="CY133" s="103"/>
      <c r="CZ133" s="103"/>
      <c r="DA133" s="103"/>
      <c r="DB133" s="73"/>
      <c r="DC133" s="103"/>
      <c r="DD133" s="632"/>
      <c r="DE133" s="103"/>
      <c r="DF133" s="103"/>
      <c r="DG133" s="103"/>
      <c r="DH133" s="632"/>
      <c r="DI133" s="1121">
        <v>1</v>
      </c>
      <c r="DJ133" s="131"/>
    </row>
    <row r="134" spans="1:115" ht="198.75" customHeight="1" outlineLevel="1" thickTop="1" thickBot="1" x14ac:dyDescent="0.45">
      <c r="A134" s="239" t="s">
        <v>173</v>
      </c>
      <c r="B134" s="179" t="s">
        <v>1557</v>
      </c>
      <c r="C134" s="102" t="s">
        <v>29</v>
      </c>
      <c r="D134" s="102">
        <f t="shared" si="38"/>
        <v>0</v>
      </c>
      <c r="E134" s="102">
        <f t="shared" si="39"/>
        <v>0</v>
      </c>
      <c r="F134" s="225"/>
      <c r="G134" s="225" t="s">
        <v>45</v>
      </c>
      <c r="H134" s="131"/>
      <c r="I134" s="225"/>
      <c r="J134" s="131"/>
      <c r="K134" s="131" t="s">
        <v>1558</v>
      </c>
      <c r="L134" s="314"/>
      <c r="M134" s="314"/>
      <c r="N134" s="314"/>
      <c r="O134" s="314"/>
      <c r="P134" s="314"/>
      <c r="Q134" s="314"/>
      <c r="R134" s="314"/>
      <c r="S134" s="314"/>
      <c r="T134" s="314"/>
      <c r="U134" s="76">
        <v>1</v>
      </c>
      <c r="V134" s="77"/>
      <c r="W134" s="108"/>
      <c r="X134" s="239" t="s">
        <v>173</v>
      </c>
      <c r="Y134" s="177" t="s">
        <v>1553</v>
      </c>
      <c r="Z134" s="102" t="s">
        <v>29</v>
      </c>
      <c r="AA134" s="69">
        <f t="shared" si="40"/>
        <v>0</v>
      </c>
      <c r="AB134" s="69">
        <f t="shared" si="41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655" t="s">
        <v>654</v>
      </c>
      <c r="AV134" s="117" t="s">
        <v>2527</v>
      </c>
      <c r="AW134" s="68" t="s">
        <v>29</v>
      </c>
      <c r="AX134" s="69">
        <f t="shared" si="46"/>
        <v>1</v>
      </c>
      <c r="AY134" s="69">
        <f t="shared" si="47"/>
        <v>1</v>
      </c>
      <c r="AZ134" s="74"/>
      <c r="BA134" s="665" t="s">
        <v>77</v>
      </c>
      <c r="BB134" s="201" t="s">
        <v>280</v>
      </c>
      <c r="BC134" s="118"/>
      <c r="BD134" s="110" t="s">
        <v>13</v>
      </c>
      <c r="BE134" s="173" t="s">
        <v>429</v>
      </c>
      <c r="BF134" s="159"/>
      <c r="BG134" s="159"/>
      <c r="BH134" s="160"/>
      <c r="BI134" s="159"/>
      <c r="BJ134" s="159"/>
      <c r="BK134" s="84">
        <v>1</v>
      </c>
      <c r="BL134" s="155"/>
      <c r="BM134" s="155"/>
      <c r="BN134" s="155"/>
      <c r="BO134" s="76">
        <v>1</v>
      </c>
      <c r="BP134" s="107"/>
      <c r="BQ134" s="108"/>
      <c r="BR134" s="382" t="s">
        <v>350</v>
      </c>
      <c r="BS134" s="177" t="s">
        <v>1554</v>
      </c>
      <c r="BT134" s="68" t="s">
        <v>29</v>
      </c>
      <c r="BU134" s="102">
        <f t="shared" si="48"/>
        <v>0</v>
      </c>
      <c r="BV134" s="102">
        <f t="shared" si="49"/>
        <v>0</v>
      </c>
      <c r="BW134" s="225"/>
      <c r="BX134" s="225" t="s">
        <v>45</v>
      </c>
      <c r="BY134" s="131"/>
      <c r="BZ134" s="225"/>
      <c r="CA134" s="131"/>
      <c r="CB134" s="172" t="s">
        <v>57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224">
        <v>1</v>
      </c>
      <c r="CM134" s="190"/>
      <c r="CN134" s="29"/>
      <c r="CO134" s="521" t="s">
        <v>1258</v>
      </c>
      <c r="CP134" s="116" t="s">
        <v>1555</v>
      </c>
      <c r="CQ134" s="720" t="s">
        <v>29</v>
      </c>
      <c r="CR134" s="102">
        <f t="shared" si="44"/>
        <v>0</v>
      </c>
      <c r="CS134" s="102">
        <f t="shared" si="45"/>
        <v>2</v>
      </c>
      <c r="CT134" s="103"/>
      <c r="CU134" s="1056" t="s">
        <v>77</v>
      </c>
      <c r="CV134" s="411" t="s">
        <v>50</v>
      </c>
      <c r="CW134" s="103"/>
      <c r="CX134" s="82"/>
      <c r="CY134" s="23" t="s">
        <v>1556</v>
      </c>
      <c r="CZ134" s="22"/>
      <c r="DA134" s="212"/>
      <c r="DC134" s="1128"/>
      <c r="DD134" s="74"/>
      <c r="DE134" s="185"/>
      <c r="DF134" s="22"/>
      <c r="DG134" s="1129"/>
      <c r="DH134" s="86">
        <v>1</v>
      </c>
      <c r="DI134" s="1121">
        <v>1</v>
      </c>
      <c r="DJ134" s="131"/>
    </row>
    <row r="135" spans="1:115" ht="227.25" customHeight="1" outlineLevel="1" thickTop="1" thickBot="1" x14ac:dyDescent="0.45">
      <c r="A135" s="239" t="s">
        <v>173</v>
      </c>
      <c r="B135" s="179" t="s">
        <v>1562</v>
      </c>
      <c r="C135" s="102" t="s">
        <v>29</v>
      </c>
      <c r="D135" s="102">
        <f t="shared" si="38"/>
        <v>0</v>
      </c>
      <c r="E135" s="102">
        <f t="shared" si="39"/>
        <v>0</v>
      </c>
      <c r="F135" s="257"/>
      <c r="G135" s="1056" t="s">
        <v>77</v>
      </c>
      <c r="H135" s="411" t="s">
        <v>50</v>
      </c>
      <c r="I135" s="257"/>
      <c r="J135" s="131"/>
      <c r="K135" s="225" t="s">
        <v>91</v>
      </c>
      <c r="L135" s="1111"/>
      <c r="M135" s="1111"/>
      <c r="N135" s="1111"/>
      <c r="O135" s="1111"/>
      <c r="P135" s="1111"/>
      <c r="Q135" s="1111"/>
      <c r="R135" s="1111"/>
      <c r="S135" s="1111"/>
      <c r="T135" s="1111"/>
      <c r="U135" s="76">
        <v>1</v>
      </c>
      <c r="V135" s="77"/>
      <c r="W135" s="108"/>
      <c r="X135" s="239" t="s">
        <v>173</v>
      </c>
      <c r="Y135" s="1078" t="s">
        <v>1559</v>
      </c>
      <c r="Z135" s="102" t="s">
        <v>29</v>
      </c>
      <c r="AA135" s="69">
        <f t="shared" si="40"/>
        <v>0</v>
      </c>
      <c r="AB135" s="69">
        <f t="shared" si="41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382" t="s">
        <v>350</v>
      </c>
      <c r="BS135" s="177" t="s">
        <v>1560</v>
      </c>
      <c r="BT135" s="68" t="s">
        <v>29</v>
      </c>
      <c r="BU135" s="102">
        <f t="shared" si="48"/>
        <v>0</v>
      </c>
      <c r="BV135" s="102">
        <f t="shared" si="49"/>
        <v>0</v>
      </c>
      <c r="BW135" s="225"/>
      <c r="BX135" s="1056" t="s">
        <v>77</v>
      </c>
      <c r="BY135" s="411" t="s">
        <v>50</v>
      </c>
      <c r="BZ135" s="225"/>
      <c r="CA135" s="131"/>
      <c r="CB135" s="172" t="s">
        <v>57</v>
      </c>
      <c r="CC135" s="403"/>
      <c r="CD135" s="403"/>
      <c r="CE135" s="403"/>
      <c r="CF135" s="403"/>
      <c r="CG135" s="403"/>
      <c r="CH135" s="403"/>
      <c r="CI135" s="403"/>
      <c r="CJ135" s="403"/>
      <c r="CK135" s="403"/>
      <c r="CL135" s="224">
        <v>1</v>
      </c>
      <c r="CM135" s="190"/>
      <c r="CN135" s="29"/>
      <c r="CO135" s="1130" t="s">
        <v>1258</v>
      </c>
      <c r="CP135" s="138" t="s">
        <v>1561</v>
      </c>
      <c r="CQ135" s="102" t="s">
        <v>29</v>
      </c>
      <c r="CR135" s="102">
        <f t="shared" si="44"/>
        <v>2</v>
      </c>
      <c r="CS135" s="102">
        <f t="shared" si="45"/>
        <v>2</v>
      </c>
      <c r="CT135" s="74"/>
      <c r="CU135" s="1056" t="s">
        <v>77</v>
      </c>
      <c r="CV135" s="411" t="s">
        <v>50</v>
      </c>
      <c r="CW135" s="74"/>
      <c r="CX135" s="74"/>
      <c r="CY135" s="225" t="s">
        <v>91</v>
      </c>
      <c r="CZ135" s="74"/>
      <c r="DA135" s="74"/>
      <c r="DB135" s="74"/>
      <c r="DC135" s="84">
        <v>2</v>
      </c>
      <c r="DD135" s="74"/>
      <c r="DE135" s="74"/>
      <c r="DF135" s="74"/>
      <c r="DG135" s="74"/>
      <c r="DH135" s="685"/>
      <c r="DI135" s="1131">
        <v>1</v>
      </c>
      <c r="DJ135" s="131"/>
    </row>
    <row r="136" spans="1:115" ht="244.5" customHeight="1" outlineLevel="1" thickTop="1" thickBot="1" x14ac:dyDescent="0.35">
      <c r="A136" s="415" t="s">
        <v>380</v>
      </c>
      <c r="B136" s="1132" t="s">
        <v>1568</v>
      </c>
      <c r="C136" s="862" t="s">
        <v>29</v>
      </c>
      <c r="D136" s="863">
        <f t="shared" si="38"/>
        <v>0</v>
      </c>
      <c r="E136" s="863">
        <f t="shared" si="39"/>
        <v>0</v>
      </c>
      <c r="F136" s="274"/>
      <c r="G136" s="274" t="s">
        <v>45</v>
      </c>
      <c r="H136" s="1133"/>
      <c r="I136" s="274"/>
      <c r="J136" s="132"/>
      <c r="K136" s="225" t="s">
        <v>91</v>
      </c>
      <c r="L136" s="1134"/>
      <c r="M136" s="1134"/>
      <c r="N136" s="1134"/>
      <c r="O136" s="1134"/>
      <c r="P136" s="1134"/>
      <c r="Q136" s="1134"/>
      <c r="R136" s="1134"/>
      <c r="S136" s="1134"/>
      <c r="T136" s="1134"/>
      <c r="U136" s="76">
        <v>1</v>
      </c>
      <c r="V136" s="77"/>
      <c r="W136" s="108"/>
      <c r="X136" s="270" t="s">
        <v>208</v>
      </c>
      <c r="Y136" s="177" t="s">
        <v>1563</v>
      </c>
      <c r="Z136" s="102" t="s">
        <v>29</v>
      </c>
      <c r="AA136" s="102">
        <f t="shared" si="40"/>
        <v>0</v>
      </c>
      <c r="AB136" s="102">
        <f t="shared" si="41"/>
        <v>0</v>
      </c>
      <c r="AC136" s="257"/>
      <c r="AD136" s="225" t="s">
        <v>45</v>
      </c>
      <c r="AE136" s="225"/>
      <c r="AF136" s="257"/>
      <c r="AG136" s="178"/>
      <c r="AH136" s="225"/>
      <c r="AI136" s="1111"/>
      <c r="AJ136" s="1111"/>
      <c r="AK136" s="1111"/>
      <c r="AL136" s="1111"/>
      <c r="AM136" s="1111"/>
      <c r="AN136" s="1111"/>
      <c r="AO136" s="1111"/>
      <c r="AP136" s="1111"/>
      <c r="AQ136" s="1111"/>
      <c r="AR136" s="76">
        <v>1</v>
      </c>
      <c r="AS136" s="77"/>
      <c r="AT136" s="108"/>
      <c r="AU136" s="108"/>
      <c r="AV136" s="108"/>
      <c r="AW136" s="108"/>
      <c r="AX136" s="108"/>
      <c r="AY136" s="108"/>
      <c r="AZ136" s="108"/>
      <c r="BA136" s="764"/>
      <c r="BB136" s="108"/>
      <c r="BC136" s="108"/>
      <c r="BD136" s="108"/>
      <c r="BE136" s="1037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382" t="s">
        <v>350</v>
      </c>
      <c r="BS136" s="177" t="s">
        <v>1564</v>
      </c>
      <c r="BT136" s="68" t="s">
        <v>29</v>
      </c>
      <c r="BU136" s="102">
        <f t="shared" si="48"/>
        <v>1</v>
      </c>
      <c r="BV136" s="102">
        <f t="shared" si="49"/>
        <v>1</v>
      </c>
      <c r="BW136" s="225"/>
      <c r="BX136" s="1056" t="s">
        <v>77</v>
      </c>
      <c r="BY136" s="411" t="s">
        <v>50</v>
      </c>
      <c r="BZ136" s="246"/>
      <c r="CA136" s="222"/>
      <c r="CB136" s="172" t="s">
        <v>57</v>
      </c>
      <c r="CC136" s="314"/>
      <c r="CD136" s="128">
        <v>2</v>
      </c>
      <c r="CE136" s="314"/>
      <c r="CF136" s="314"/>
      <c r="CG136" s="314"/>
      <c r="CH136" s="314"/>
      <c r="CI136" s="314"/>
      <c r="CJ136" s="314"/>
      <c r="CK136" s="314"/>
      <c r="CL136" s="224">
        <v>1</v>
      </c>
      <c r="CM136" s="190"/>
      <c r="CN136" s="29"/>
      <c r="CO136" s="1130" t="s">
        <v>1258</v>
      </c>
      <c r="CP136" s="116" t="s">
        <v>1566</v>
      </c>
      <c r="CQ136" s="102" t="s">
        <v>29</v>
      </c>
      <c r="CR136" s="102">
        <f t="shared" si="44"/>
        <v>1</v>
      </c>
      <c r="CS136" s="102">
        <f t="shared" si="45"/>
        <v>3</v>
      </c>
      <c r="CT136" s="103"/>
      <c r="CU136" s="1056" t="s">
        <v>77</v>
      </c>
      <c r="CV136" s="411" t="s">
        <v>50</v>
      </c>
      <c r="CW136" s="23"/>
      <c r="CX136" s="82"/>
      <c r="CY136" s="23" t="s">
        <v>1567</v>
      </c>
      <c r="CZ136" s="22"/>
      <c r="DA136" s="22"/>
      <c r="DC136" s="74"/>
      <c r="DD136" s="22"/>
      <c r="DE136" s="240">
        <v>1</v>
      </c>
      <c r="DF136" s="22"/>
      <c r="DG136" s="566"/>
      <c r="DH136" s="86">
        <v>1</v>
      </c>
      <c r="DI136" s="1121">
        <v>1</v>
      </c>
      <c r="DJ136" s="131"/>
    </row>
    <row r="137" spans="1:115" ht="179.4" customHeight="1" outlineLevel="1" thickTop="1" thickBot="1" x14ac:dyDescent="0.35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70" t="s">
        <v>208</v>
      </c>
      <c r="Y137" s="177" t="s">
        <v>1569</v>
      </c>
      <c r="Z137" s="102" t="s">
        <v>29</v>
      </c>
      <c r="AA137" s="102">
        <f t="shared" si="40"/>
        <v>0</v>
      </c>
      <c r="AB137" s="102">
        <f t="shared" si="41"/>
        <v>0</v>
      </c>
      <c r="AC137" s="257"/>
      <c r="AD137" s="1056" t="s">
        <v>77</v>
      </c>
      <c r="AE137" s="411" t="s">
        <v>50</v>
      </c>
      <c r="AF137" s="257"/>
      <c r="AG137" s="178"/>
      <c r="AH137" s="225"/>
      <c r="AI137" s="1140"/>
      <c r="AJ137" s="1140"/>
      <c r="AK137" s="1140"/>
      <c r="AL137" s="1140"/>
      <c r="AM137" s="1140"/>
      <c r="AN137" s="1141"/>
      <c r="AO137" s="1140"/>
      <c r="AP137" s="1140"/>
      <c r="AQ137" s="1140"/>
      <c r="AR137" s="76">
        <v>1</v>
      </c>
      <c r="AS137" s="77"/>
      <c r="AT137" s="108"/>
      <c r="AU137" s="108"/>
      <c r="AV137" s="108"/>
      <c r="AW137" s="108"/>
      <c r="AX137" s="108"/>
      <c r="AY137" s="108"/>
      <c r="AZ137" s="108"/>
      <c r="BA137" s="764"/>
      <c r="BB137" s="108"/>
      <c r="BC137" s="108"/>
      <c r="BD137" s="108"/>
      <c r="BE137" s="1037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350</v>
      </c>
      <c r="BS137" s="177" t="s">
        <v>1570</v>
      </c>
      <c r="BT137" s="68" t="s">
        <v>29</v>
      </c>
      <c r="BU137" s="102">
        <f t="shared" si="48"/>
        <v>0</v>
      </c>
      <c r="BV137" s="102">
        <f t="shared" si="49"/>
        <v>0</v>
      </c>
      <c r="BW137" s="225"/>
      <c r="BX137" s="225" t="s">
        <v>45</v>
      </c>
      <c r="BY137" s="225"/>
      <c r="BZ137" s="246"/>
      <c r="CA137" s="222"/>
      <c r="CB137" s="172" t="s">
        <v>57</v>
      </c>
      <c r="CC137" s="314"/>
      <c r="CD137" s="314"/>
      <c r="CE137" s="314"/>
      <c r="CF137" s="314"/>
      <c r="CG137" s="314"/>
      <c r="CH137" s="314"/>
      <c r="CI137" s="314"/>
      <c r="CJ137" s="314"/>
      <c r="CK137" s="314"/>
      <c r="CL137" s="224">
        <v>1</v>
      </c>
      <c r="CM137" s="190"/>
      <c r="CN137" s="29"/>
      <c r="CO137" s="521" t="s">
        <v>1258</v>
      </c>
      <c r="CP137" s="211" t="s">
        <v>1571</v>
      </c>
      <c r="CQ137" s="1135" t="s">
        <v>29</v>
      </c>
      <c r="CR137" s="81">
        <f t="shared" si="44"/>
        <v>0.5</v>
      </c>
      <c r="CS137" s="81">
        <f t="shared" si="45"/>
        <v>1.5</v>
      </c>
      <c r="CT137" s="617"/>
      <c r="CU137" s="1056" t="s">
        <v>77</v>
      </c>
      <c r="CV137" s="411" t="s">
        <v>50</v>
      </c>
      <c r="CW137" s="847"/>
      <c r="CX137" s="213"/>
      <c r="CY137" s="23" t="s">
        <v>1572</v>
      </c>
      <c r="CZ137" s="212"/>
      <c r="DA137" s="240">
        <v>1</v>
      </c>
      <c r="DB137" s="212"/>
      <c r="DC137" s="212"/>
      <c r="DD137" s="86">
        <v>1</v>
      </c>
      <c r="DE137" s="212"/>
      <c r="DF137" s="212"/>
      <c r="DG137" s="205"/>
      <c r="DH137" s="1136"/>
      <c r="DI137" s="516">
        <v>1</v>
      </c>
      <c r="DJ137" s="131"/>
    </row>
    <row r="138" spans="1:115" ht="171.6" customHeight="1" outlineLevel="1" thickTop="1" thickBot="1" x14ac:dyDescent="0.35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208</v>
      </c>
      <c r="Y138" s="177" t="s">
        <v>1574</v>
      </c>
      <c r="Z138" s="102" t="s">
        <v>29</v>
      </c>
      <c r="AA138" s="102">
        <f t="shared" si="40"/>
        <v>1</v>
      </c>
      <c r="AB138" s="102">
        <f t="shared" si="41"/>
        <v>1</v>
      </c>
      <c r="AC138" s="225"/>
      <c r="AD138" s="225" t="s">
        <v>45</v>
      </c>
      <c r="AE138" s="131"/>
      <c r="AF138" s="225"/>
      <c r="AG138" s="131"/>
      <c r="AH138" s="131" t="s">
        <v>1575</v>
      </c>
      <c r="AI138" s="225"/>
      <c r="AJ138" s="225"/>
      <c r="AK138" s="225"/>
      <c r="AL138" s="225"/>
      <c r="AM138" s="682"/>
      <c r="AN138" s="370">
        <v>1</v>
      </c>
      <c r="AO138" s="1142"/>
      <c r="AP138" s="225"/>
      <c r="AQ138" s="225"/>
      <c r="AR138" s="76">
        <v>1</v>
      </c>
      <c r="AS138" s="77"/>
      <c r="AT138" s="108"/>
      <c r="AU138" s="108"/>
      <c r="AV138" s="108"/>
      <c r="AW138" s="108"/>
      <c r="AX138" s="108"/>
      <c r="AY138" s="108"/>
      <c r="AZ138" s="108"/>
      <c r="BA138" s="764"/>
      <c r="BB138" s="108"/>
      <c r="BC138" s="108"/>
      <c r="BD138" s="108"/>
      <c r="BE138" s="1037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382" t="s">
        <v>350</v>
      </c>
      <c r="BS138" s="177" t="s">
        <v>1576</v>
      </c>
      <c r="BT138" s="68" t="s">
        <v>29</v>
      </c>
      <c r="BU138" s="102">
        <f t="shared" si="48"/>
        <v>0</v>
      </c>
      <c r="BV138" s="102">
        <f t="shared" si="49"/>
        <v>0</v>
      </c>
      <c r="BW138" s="82"/>
      <c r="BX138" s="22" t="s">
        <v>45</v>
      </c>
      <c r="BY138" s="535"/>
      <c r="BZ138" s="286"/>
      <c r="CA138" s="173"/>
      <c r="CB138" s="173"/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224">
        <v>1</v>
      </c>
      <c r="CM138" s="190"/>
      <c r="CN138" s="29"/>
      <c r="CO138" s="521" t="s">
        <v>1258</v>
      </c>
      <c r="CP138" s="1137" t="s">
        <v>1577</v>
      </c>
      <c r="CQ138" s="720" t="s">
        <v>29</v>
      </c>
      <c r="CR138" s="102">
        <f t="shared" si="44"/>
        <v>0</v>
      </c>
      <c r="CS138" s="102">
        <f t="shared" si="45"/>
        <v>0</v>
      </c>
      <c r="CT138" s="1138" t="s">
        <v>945</v>
      </c>
      <c r="CU138" s="1056" t="s">
        <v>77</v>
      </c>
      <c r="CV138" s="411" t="s">
        <v>50</v>
      </c>
      <c r="CW138" s="74"/>
      <c r="CX138" s="1138"/>
      <c r="CY138" s="1139" t="s">
        <v>57</v>
      </c>
      <c r="CZ138" s="1138"/>
      <c r="DA138" s="1138"/>
      <c r="DB138" s="1138"/>
      <c r="DC138" s="1138"/>
      <c r="DD138" s="1138"/>
      <c r="DE138" s="1138"/>
      <c r="DF138" s="1138"/>
      <c r="DG138" s="1138"/>
      <c r="DH138" s="1138"/>
      <c r="DI138" s="516">
        <v>1</v>
      </c>
      <c r="DJ138" s="131"/>
    </row>
    <row r="139" spans="1:115" ht="225.75" customHeight="1" outlineLevel="1" thickTop="1" x14ac:dyDescent="0.3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208</v>
      </c>
      <c r="Y139" s="816" t="s">
        <v>1579</v>
      </c>
      <c r="Z139" s="102" t="s">
        <v>29</v>
      </c>
      <c r="AA139" s="102">
        <f t="shared" si="40"/>
        <v>0</v>
      </c>
      <c r="AB139" s="102">
        <f t="shared" si="41"/>
        <v>0</v>
      </c>
      <c r="AC139" s="99"/>
      <c r="AD139" s="22" t="s">
        <v>45</v>
      </c>
      <c r="AE139" s="274"/>
      <c r="AF139" s="99"/>
      <c r="AG139" s="99"/>
      <c r="AH139" s="99"/>
      <c r="AI139" s="99"/>
      <c r="AJ139" s="99"/>
      <c r="AK139" s="99"/>
      <c r="AL139" s="99"/>
      <c r="AM139" s="99"/>
      <c r="AN139" s="473"/>
      <c r="AO139" s="99"/>
      <c r="AP139" s="99"/>
      <c r="AQ139" s="99"/>
      <c r="AR139" s="76">
        <v>1</v>
      </c>
      <c r="AS139" s="99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521" t="s">
        <v>1258</v>
      </c>
      <c r="CP139" s="117" t="s">
        <v>1580</v>
      </c>
      <c r="CQ139" s="720" t="s">
        <v>29</v>
      </c>
      <c r="CR139" s="102">
        <f t="shared" si="44"/>
        <v>0</v>
      </c>
      <c r="CS139" s="102">
        <f t="shared" si="45"/>
        <v>0</v>
      </c>
      <c r="CT139" s="103"/>
      <c r="CU139" s="23" t="s">
        <v>45</v>
      </c>
      <c r="CV139" s="103"/>
      <c r="CW139" s="74"/>
      <c r="CX139" s="82"/>
      <c r="CY139" s="23" t="s">
        <v>1581</v>
      </c>
      <c r="CZ139" s="23"/>
      <c r="DA139" s="23"/>
      <c r="DB139" s="23"/>
      <c r="DC139" s="23"/>
      <c r="DD139" s="23"/>
      <c r="DE139" s="23"/>
      <c r="DF139" s="23"/>
      <c r="DG139" s="23"/>
      <c r="DH139" s="23"/>
      <c r="DI139" s="516">
        <v>1</v>
      </c>
      <c r="DJ139" s="131"/>
    </row>
    <row r="140" spans="1:115" ht="225" customHeight="1" outlineLevel="1" x14ac:dyDescent="0.3">
      <c r="A140" s="108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270" t="s">
        <v>208</v>
      </c>
      <c r="Y140" s="1144" t="s">
        <v>1582</v>
      </c>
      <c r="Z140" s="102" t="s">
        <v>29</v>
      </c>
      <c r="AA140" s="102">
        <f t="shared" si="40"/>
        <v>0</v>
      </c>
      <c r="AB140" s="102">
        <f t="shared" si="41"/>
        <v>0</v>
      </c>
      <c r="AC140" s="131"/>
      <c r="AD140" s="22" t="s">
        <v>45</v>
      </c>
      <c r="AE140" s="274"/>
      <c r="AF140" s="131"/>
      <c r="AG140" s="131"/>
      <c r="AH140" s="178"/>
      <c r="AI140" s="131"/>
      <c r="AJ140" s="131"/>
      <c r="AK140" s="131"/>
      <c r="AL140" s="131"/>
      <c r="AM140" s="131"/>
      <c r="AN140" s="131"/>
      <c r="AO140" s="131"/>
      <c r="AP140" s="131"/>
      <c r="AQ140" s="131"/>
      <c r="AR140" s="133">
        <v>1</v>
      </c>
      <c r="AS140" s="131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 s="1143"/>
      <c r="B141" s="108"/>
      <c r="C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27</v>
      </c>
      <c r="B155" s="39" t="s">
        <v>1706</v>
      </c>
      <c r="C155" s="535" t="s">
        <v>29</v>
      </c>
      <c r="D155" s="41">
        <f t="shared" ref="D155:D162" si="50">0.5*(L155+M155+N155)+O155+Q155+2*(R155+S155)</f>
        <v>4</v>
      </c>
      <c r="E155" s="536">
        <f t="shared" ref="E155:E162" si="51">L155*0.5+M155*0.5+N155*0.5+O155+P155+Q155+2*(R155+S155+T155)</f>
        <v>12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2</v>
      </c>
      <c r="N155" s="44">
        <f>SUMIFS(N157:N172,C157:C172,C155)</f>
        <v>0</v>
      </c>
      <c r="O155" s="44">
        <f>SUMIFS(O157:O172,C157:C172,C155)</f>
        <v>1</v>
      </c>
      <c r="P155" s="44">
        <f>SUMIFS(P157:P172,C157:C172,C155)</f>
        <v>2</v>
      </c>
      <c r="Q155" s="44">
        <f>SUMIFS(Q157:Q172,C157:C172,C155)</f>
        <v>0</v>
      </c>
      <c r="R155" s="44">
        <f>SUMIFS(R157:R172,C157:C172,C155)</f>
        <v>1</v>
      </c>
      <c r="S155" s="44">
        <f>SUMIFS(S157:S172,C157:C172,C155)</f>
        <v>0</v>
      </c>
      <c r="T155" s="44">
        <f>SUMIFS(T157:T172,C157:C172,C155)</f>
        <v>3</v>
      </c>
      <c r="U155" s="45"/>
      <c r="V155" s="46">
        <f>SUM(U157:U180)</f>
        <v>7</v>
      </c>
      <c r="W155" s="108"/>
      <c r="X155" s="38" t="s">
        <v>30</v>
      </c>
      <c r="Y155" s="39" t="s">
        <v>557</v>
      </c>
      <c r="Z155" s="535" t="s">
        <v>29</v>
      </c>
      <c r="AA155" s="41">
        <f>0.5*(AI155+AJ155+AK155)+AL155+AN155+2*(AO155+AP155)</f>
        <v>10.5</v>
      </c>
      <c r="AB155" s="536">
        <f>AI155*0.5+AJ155*0.5+AK155*0.5+AL155+AM155+AN155+2*(AO155+AP155+AQ155)</f>
        <v>24.5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5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17</v>
      </c>
      <c r="AT155" s="363"/>
      <c r="AU155" s="38" t="s">
        <v>145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6</v>
      </c>
      <c r="BQ155" s="363"/>
      <c r="BR155" s="38" t="s">
        <v>145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7</v>
      </c>
      <c r="CN155" s="363"/>
      <c r="CO155" s="38" t="s">
        <v>148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SUMIFS(CZ139:CZ186,CQ139:CQ186,CQ155)</f>
        <v>0</v>
      </c>
      <c r="DA155" s="44">
        <f ca="1">SUMIFS(DA139:DA186,CQ139:CQ186,CQ155)</f>
        <v>0</v>
      </c>
      <c r="DB155" s="44">
        <f ca="1">SUMIFS(DB139:DB186,CQ139:CQ186,CQ155)</f>
        <v>0</v>
      </c>
      <c r="DC155" s="44">
        <f ca="1">SUMIFS(DC139:DC186,CQ139:CQ186,CQ155)</f>
        <v>0</v>
      </c>
      <c r="DD155" s="44">
        <f ca="1">SUMIFS(DD139:DD186,CQ139:CQ186,CQ155)</f>
        <v>0</v>
      </c>
      <c r="DE155" s="44">
        <f ca="1">SUMIFS(DE139:DE186,CQ139:CQ186,CQ155)</f>
        <v>0</v>
      </c>
      <c r="DF155" s="44">
        <f ca="1">SUMIFS(DF139:DF186,CQ139:CQ186,CQ155)</f>
        <v>0</v>
      </c>
      <c r="DG155" s="44">
        <f ca="1">SUMIFS(DG139:DG186,CQ139:CQ186,CQ155)</f>
        <v>0</v>
      </c>
      <c r="DH155" s="44">
        <f ca="1">SUMIFS(DH139:DH186,CQ139:CQ186,CQ155)</f>
        <v>0</v>
      </c>
      <c r="DI155" s="45"/>
      <c r="DJ155" s="46">
        <f>SUM(DI139:DI185)</f>
        <v>2</v>
      </c>
    </row>
    <row r="156" spans="1:115" ht="25.2" thickBot="1" x14ac:dyDescent="0.3">
      <c r="A156" s="38" t="s">
        <v>35</v>
      </c>
      <c r="B156" s="451"/>
      <c r="C156" s="535" t="s">
        <v>36</v>
      </c>
      <c r="D156" s="41">
        <f t="shared" si="50"/>
        <v>0</v>
      </c>
      <c r="E156" s="536">
        <f t="shared" si="51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35</v>
      </c>
      <c r="Y156" s="39"/>
      <c r="Z156" s="535" t="s">
        <v>36</v>
      </c>
      <c r="AA156" s="41">
        <f>0.5*(AI156+AJ156+AK156)+AL156+AN156+2*(AO156+AP156)</f>
        <v>0</v>
      </c>
      <c r="AB156" s="536">
        <f>AI156*0.5+AJ156*0.5+AK156*0.5+AL156+AM156+AN156+2*(AO156+AP156+AQ156)</f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153</v>
      </c>
      <c r="AV156" s="39"/>
      <c r="AW156" s="535" t="s">
        <v>36</v>
      </c>
      <c r="AX156" s="41">
        <f>0.5*(BF156+BG156+BH156)+BI156+BK156+2*(BL156+BM156)</f>
        <v>2</v>
      </c>
      <c r="AY156" s="536">
        <f>BF156*0.5+BG156*0.5+BH156*0.5+BI156+BJ156+BK156+2*(BL156+BM156+BN156)</f>
        <v>7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0</v>
      </c>
      <c r="BH156" s="44">
        <f>SUMIFS(BH159:BH177,AW159:AW177,AW156)</f>
        <v>0</v>
      </c>
      <c r="BI156" s="44">
        <f>SUMIFS(BI159:BI177,AW159:AW177,AW156)</f>
        <v>2</v>
      </c>
      <c r="BJ156" s="44">
        <f>SUMIFS(BJ159:BJ177,AW159:AW177,AW156)</f>
        <v>1</v>
      </c>
      <c r="BK156" s="44">
        <f>SUMIFS(BK159:BK177,AW159:AW177,AW156)</f>
        <v>0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2</v>
      </c>
      <c r="BO156" s="45"/>
      <c r="BP156" s="46"/>
      <c r="BQ156" s="62"/>
      <c r="BR156" s="38" t="s">
        <v>497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153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SUMIFS(CZ139:CZ186,CQ139:CQ186,CQ156)</f>
        <v>0</v>
      </c>
      <c r="DA156" s="44">
        <f ca="1">SUMIFS(DA139:DA186,CQ139:CQ186,CQ156)</f>
        <v>0</v>
      </c>
      <c r="DB156" s="44">
        <f ca="1">SUMIFS(DB139:DB186,CQ139:CQ186,CQ156)</f>
        <v>0</v>
      </c>
      <c r="DC156" s="44">
        <f ca="1">SUMIFS(DC139:DC186,CQ139:CQ186,CQ156)</f>
        <v>0</v>
      </c>
      <c r="DD156" s="44">
        <f ca="1">SUMIFS(DD139:DD186,CQ139:CQ186,CQ156)</f>
        <v>0</v>
      </c>
      <c r="DE156" s="44">
        <f ca="1">SUMIFS(DE139:DE186,CQ139:CQ186,CQ156)</f>
        <v>0</v>
      </c>
      <c r="DF156" s="44">
        <f ca="1">SUMIFS(DF139:DF186,CQ139:CQ186,CQ156)</f>
        <v>0</v>
      </c>
      <c r="DG156" s="44">
        <f ca="1">SUMIFS(DG139:DG186,CQ139:CQ186,CQ156)</f>
        <v>0</v>
      </c>
      <c r="DH156" s="44">
        <f ca="1">SUMIFS(DH139:DH186,CQ139:CQ186,CQ156)</f>
        <v>0</v>
      </c>
      <c r="DI156" s="45"/>
      <c r="DJ156" s="46"/>
    </row>
    <row r="157" spans="1:115" ht="193.2" customHeight="1" outlineLevel="1" thickTop="1" thickBot="1" x14ac:dyDescent="0.3">
      <c r="A157" s="299" t="s">
        <v>243</v>
      </c>
      <c r="B157" s="80" t="s">
        <v>2216</v>
      </c>
      <c r="C157" s="68" t="s">
        <v>29</v>
      </c>
      <c r="D157" s="69">
        <f t="shared" si="50"/>
        <v>2.5</v>
      </c>
      <c r="E157" s="69">
        <f t="shared" si="51"/>
        <v>4.5</v>
      </c>
      <c r="F157" s="82"/>
      <c r="G157" s="22" t="s">
        <v>45</v>
      </c>
      <c r="H157" s="104"/>
      <c r="I157" s="104"/>
      <c r="J157" s="173"/>
      <c r="K157" s="173" t="s">
        <v>2217</v>
      </c>
      <c r="L157" s="160"/>
      <c r="M157" s="84">
        <v>1</v>
      </c>
      <c r="N157" s="160"/>
      <c r="O157" s="160"/>
      <c r="P157" s="160"/>
      <c r="Q157" s="160"/>
      <c r="R157" s="84">
        <v>1</v>
      </c>
      <c r="S157" s="160"/>
      <c r="T157" s="86">
        <v>1</v>
      </c>
      <c r="U157" s="100">
        <v>1</v>
      </c>
      <c r="V157" s="74"/>
      <c r="W157" s="108"/>
      <c r="X157" s="538" t="s">
        <v>560</v>
      </c>
      <c r="Y157" s="177" t="s">
        <v>941</v>
      </c>
      <c r="Z157" s="102" t="s">
        <v>29</v>
      </c>
      <c r="AA157" s="102">
        <f>0.5*(AI157+AJ157+AK157)+AL157+AN157+2*(AO157+AP157)</f>
        <v>0</v>
      </c>
      <c r="AB157" s="102">
        <f>AI157*0.5+AJ157*0.5+AK157*0.5+AL157+AM157+AN157+2*(AO157+AP157+AQ157)</f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0" si="52">0.5*(BF157+BG157+BH157)+BI157+BK157+2*(BL157+BM157)</f>
        <v>0</v>
      </c>
      <c r="AY157" s="102">
        <f t="shared" ref="AY157:AY160" si="53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140" t="s">
        <v>3</v>
      </c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270" t="s">
        <v>208</v>
      </c>
      <c r="CP157" s="116" t="s">
        <v>2528</v>
      </c>
      <c r="CQ157" s="720" t="s">
        <v>29</v>
      </c>
      <c r="CR157" s="102">
        <f t="shared" ref="CR157" si="54">0.5*(CZ157+DA157+DB157)+DC157+DE157+2*(DF157+DG157)</f>
        <v>0</v>
      </c>
      <c r="CS157" s="102">
        <f t="shared" ref="CS157" si="55">CZ157*0.5+DA157*0.5+DB157*0.5+DC157+DD157+DE157+2*(DF157+DG157+DH157)</f>
        <v>0</v>
      </c>
      <c r="CT157" s="1739" t="s">
        <v>2529</v>
      </c>
      <c r="CU157" s="1740"/>
      <c r="CV157" s="1740"/>
      <c r="CW157" s="1740"/>
      <c r="CX157" s="1740"/>
      <c r="CY157" s="1741"/>
      <c r="CZ157" s="23"/>
      <c r="DA157" s="23"/>
      <c r="DB157" s="23"/>
      <c r="DC157" s="23"/>
      <c r="DD157" s="23"/>
      <c r="DE157" s="23"/>
      <c r="DF157" s="23"/>
      <c r="DG157" s="23"/>
      <c r="DH157" s="23"/>
      <c r="DI157" s="516">
        <v>1</v>
      </c>
      <c r="DJ157" s="131"/>
      <c r="DK157" s="3"/>
    </row>
    <row r="158" spans="1:115" ht="151.94999999999999" customHeight="1" outlineLevel="1" thickTop="1" thickBot="1" x14ac:dyDescent="0.45">
      <c r="A158" s="299" t="s">
        <v>243</v>
      </c>
      <c r="B158" s="130" t="s">
        <v>325</v>
      </c>
      <c r="C158" s="102" t="s">
        <v>29</v>
      </c>
      <c r="D158" s="69">
        <f t="shared" si="50"/>
        <v>0</v>
      </c>
      <c r="E158" s="69">
        <f t="shared" si="51"/>
        <v>1</v>
      </c>
      <c r="F158" s="74"/>
      <c r="G158" s="22" t="s">
        <v>45</v>
      </c>
      <c r="H158" s="74"/>
      <c r="I158" s="74"/>
      <c r="J158" s="74"/>
      <c r="K158" s="131" t="s">
        <v>326</v>
      </c>
      <c r="L158" s="159"/>
      <c r="M158" s="159"/>
      <c r="N158" s="159"/>
      <c r="O158" s="369"/>
      <c r="P158" s="370">
        <v>1</v>
      </c>
      <c r="Q158" s="371"/>
      <c r="R158" s="144"/>
      <c r="S158" s="159"/>
      <c r="T158" s="159"/>
      <c r="U158" s="100">
        <v>1</v>
      </c>
      <c r="V158" s="74"/>
      <c r="W158" s="108"/>
      <c r="X158" s="538" t="s">
        <v>560</v>
      </c>
      <c r="Y158" s="1145" t="s">
        <v>1591</v>
      </c>
      <c r="Z158" s="102" t="s">
        <v>29</v>
      </c>
      <c r="AA158" s="102">
        <f t="shared" ref="AA158:AA173" si="56">0.5*(AI158+AJ158+AK158)+AL158+AN158+2*(AO158+AP158)</f>
        <v>0</v>
      </c>
      <c r="AB158" s="102">
        <f t="shared" ref="AB158:AB173" si="57">AI158*0.5+AJ158*0.5+AK158*0.5+AL158+AM158+AN158+2*(AO158+AP158+AQ158)</f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52"/>
        <v>1</v>
      </c>
      <c r="AY158" s="102">
        <f t="shared" si="53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N158" s="108"/>
      <c r="CO158" s="1972" t="s">
        <v>2530</v>
      </c>
      <c r="CP158" s="1808"/>
      <c r="CQ158" s="1808"/>
      <c r="CR158" s="1808"/>
      <c r="CS158" s="1808"/>
      <c r="CT158" s="1808"/>
      <c r="CU158" s="1808"/>
      <c r="CV158" s="1808"/>
      <c r="CW158" s="1808"/>
      <c r="CX158" s="1808"/>
      <c r="CY158" s="1808"/>
      <c r="CZ158" s="1808"/>
      <c r="DA158" s="1808"/>
      <c r="DB158" s="1808"/>
      <c r="DC158" s="1808"/>
      <c r="DD158" s="1808"/>
      <c r="DE158" s="1808"/>
      <c r="DF158" s="1808"/>
      <c r="DG158" s="1808"/>
      <c r="DH158" s="1808"/>
      <c r="DI158" s="1808"/>
      <c r="DJ158" s="1809"/>
      <c r="DK158" s="3"/>
    </row>
    <row r="159" spans="1:115" ht="184.95" customHeight="1" outlineLevel="1" thickTop="1" thickBot="1" x14ac:dyDescent="0.45">
      <c r="A159" s="299" t="s">
        <v>243</v>
      </c>
      <c r="B159" s="130" t="s">
        <v>327</v>
      </c>
      <c r="C159" s="102" t="s">
        <v>29</v>
      </c>
      <c r="D159" s="69">
        <f t="shared" si="50"/>
        <v>0</v>
      </c>
      <c r="E159" s="69">
        <f t="shared" si="51"/>
        <v>1</v>
      </c>
      <c r="F159" s="74"/>
      <c r="G159" s="22" t="s">
        <v>45</v>
      </c>
      <c r="H159" s="74"/>
      <c r="I159" s="74"/>
      <c r="J159" s="74"/>
      <c r="K159" s="131" t="s">
        <v>326</v>
      </c>
      <c r="L159" s="159"/>
      <c r="M159" s="159"/>
      <c r="N159" s="159"/>
      <c r="O159" s="369"/>
      <c r="P159" s="370">
        <v>1</v>
      </c>
      <c r="Q159" s="371"/>
      <c r="R159" s="144"/>
      <c r="S159" s="159"/>
      <c r="T159" s="159"/>
      <c r="U159" s="100">
        <v>1</v>
      </c>
      <c r="V159" s="74"/>
      <c r="W159" s="108"/>
      <c r="X159" s="538" t="s">
        <v>560</v>
      </c>
      <c r="Y159" s="1145" t="s">
        <v>1596</v>
      </c>
      <c r="Z159" s="102" t="s">
        <v>29</v>
      </c>
      <c r="AA159" s="102">
        <f t="shared" si="56"/>
        <v>0</v>
      </c>
      <c r="AB159" s="102">
        <f t="shared" si="57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1603</v>
      </c>
      <c r="AV159" s="116" t="s">
        <v>501</v>
      </c>
      <c r="AW159" s="102" t="s">
        <v>29</v>
      </c>
      <c r="AX159" s="102">
        <f t="shared" si="52"/>
        <v>9</v>
      </c>
      <c r="AY159" s="102">
        <f t="shared" si="53"/>
        <v>10</v>
      </c>
      <c r="BA159" s="22" t="s">
        <v>63</v>
      </c>
      <c r="BB159" s="232"/>
      <c r="BC159" s="72" t="s">
        <v>42</v>
      </c>
      <c r="BD159" s="7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123.6" outlineLevel="1" thickTop="1" thickBot="1" x14ac:dyDescent="0.3">
      <c r="A160" s="299" t="s">
        <v>243</v>
      </c>
      <c r="B160" s="80" t="s">
        <v>2220</v>
      </c>
      <c r="C160" s="68" t="s">
        <v>29</v>
      </c>
      <c r="D160" s="69">
        <f t="shared" si="50"/>
        <v>0.5</v>
      </c>
      <c r="E160" s="69">
        <f t="shared" si="51"/>
        <v>2.5</v>
      </c>
      <c r="F160" s="116"/>
      <c r="G160" s="22" t="s">
        <v>45</v>
      </c>
      <c r="H160" s="104"/>
      <c r="I160" s="72" t="s">
        <v>42</v>
      </c>
      <c r="J160" s="173"/>
      <c r="K160" s="173" t="s">
        <v>332</v>
      </c>
      <c r="L160" s="155"/>
      <c r="M160" s="84">
        <v>1</v>
      </c>
      <c r="N160" s="155"/>
      <c r="O160" s="155"/>
      <c r="P160" s="155"/>
      <c r="Q160" s="155"/>
      <c r="R160" s="155"/>
      <c r="S160" s="155"/>
      <c r="T160" s="86">
        <v>1</v>
      </c>
      <c r="U160" s="100">
        <v>1</v>
      </c>
      <c r="V160" s="74"/>
      <c r="W160" s="108"/>
      <c r="X160" s="538" t="s">
        <v>560</v>
      </c>
      <c r="Y160" s="80" t="s">
        <v>1602</v>
      </c>
      <c r="Z160" s="102" t="s">
        <v>29</v>
      </c>
      <c r="AA160" s="102">
        <f t="shared" si="56"/>
        <v>1</v>
      </c>
      <c r="AB160" s="102">
        <f t="shared" si="57"/>
        <v>1</v>
      </c>
      <c r="AC160" s="103"/>
      <c r="AD160" s="22" t="s">
        <v>45</v>
      </c>
      <c r="AE160" s="70"/>
      <c r="AF160" s="72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1607</v>
      </c>
      <c r="AW160" s="102" t="s">
        <v>29</v>
      </c>
      <c r="AX160" s="102">
        <f t="shared" si="52"/>
        <v>2</v>
      </c>
      <c r="AY160" s="102">
        <f t="shared" si="53"/>
        <v>2</v>
      </c>
      <c r="AZ160" s="171"/>
      <c r="BA160" s="22" t="s">
        <v>63</v>
      </c>
      <c r="BB160" s="232"/>
      <c r="BC160" s="72" t="s">
        <v>42</v>
      </c>
      <c r="BD160" s="7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23.6" outlineLevel="1" thickTop="1" thickBot="1" x14ac:dyDescent="0.3">
      <c r="A161" s="299" t="s">
        <v>243</v>
      </c>
      <c r="B161" s="179" t="s">
        <v>1746</v>
      </c>
      <c r="C161" s="102" t="s">
        <v>29</v>
      </c>
      <c r="D161" s="69">
        <f t="shared" si="50"/>
        <v>1</v>
      </c>
      <c r="E161" s="69">
        <f t="shared" si="51"/>
        <v>3</v>
      </c>
      <c r="F161" s="82"/>
      <c r="G161" s="22" t="s">
        <v>45</v>
      </c>
      <c r="H161" s="1256" t="s">
        <v>2531</v>
      </c>
      <c r="I161" s="104"/>
      <c r="J161" s="173"/>
      <c r="K161" s="131" t="s">
        <v>2221</v>
      </c>
      <c r="L161" s="160"/>
      <c r="M161" s="144"/>
      <c r="N161" s="160"/>
      <c r="O161" s="84">
        <v>1</v>
      </c>
      <c r="P161" s="160"/>
      <c r="Q161" s="160"/>
      <c r="R161" s="160"/>
      <c r="S161" s="333"/>
      <c r="T161" s="86">
        <v>1</v>
      </c>
      <c r="U161" s="884">
        <v>1</v>
      </c>
      <c r="V161" s="74"/>
      <c r="W161" s="108"/>
      <c r="X161" s="538" t="s">
        <v>560</v>
      </c>
      <c r="Y161" s="80" t="s">
        <v>1605</v>
      </c>
      <c r="Z161" s="102" t="s">
        <v>29</v>
      </c>
      <c r="AA161" s="102">
        <f t="shared" si="56"/>
        <v>2</v>
      </c>
      <c r="AB161" s="102">
        <f t="shared" si="57"/>
        <v>6</v>
      </c>
      <c r="AC161" s="74"/>
      <c r="AD161" s="22" t="s">
        <v>68</v>
      </c>
      <c r="AE161" s="70"/>
      <c r="AF161" s="70"/>
      <c r="AG161" s="74"/>
      <c r="AH161" s="23" t="s">
        <v>1606</v>
      </c>
      <c r="AI161" s="238"/>
      <c r="AJ161" s="238"/>
      <c r="AK161" s="238"/>
      <c r="AL161" s="564">
        <v>2</v>
      </c>
      <c r="AM161" s="238"/>
      <c r="AN161" s="238"/>
      <c r="AO161" s="238"/>
      <c r="AP161" s="1150"/>
      <c r="AQ161" s="361">
        <v>2</v>
      </c>
      <c r="AR161" s="408">
        <v>1</v>
      </c>
      <c r="AS161" s="208"/>
      <c r="AT161" s="108"/>
      <c r="AU161" s="97" t="s">
        <v>52</v>
      </c>
      <c r="AV161" s="391" t="s">
        <v>1463</v>
      </c>
      <c r="AW161" s="102" t="s">
        <v>36</v>
      </c>
      <c r="AX161" s="69">
        <f>0.5*(BF161+BG161+BH161)+BI161+BK161+2*(BL161+BM161)</f>
        <v>1</v>
      </c>
      <c r="AY161" s="69">
        <f>BF161*0.5+BG161*0.5+BH161*0.5+BI161+BJ161+BK161+2*(BL161+BM161+BN161)</f>
        <v>1</v>
      </c>
      <c r="AZ161" s="268"/>
      <c r="BA161" s="393" t="s">
        <v>45</v>
      </c>
      <c r="BB161" s="393"/>
      <c r="BC161" s="393"/>
      <c r="BD161" s="268"/>
      <c r="BE161" s="268" t="s">
        <v>83</v>
      </c>
      <c r="BF161" s="660"/>
      <c r="BG161" s="660"/>
      <c r="BH161" s="660"/>
      <c r="BI161" s="641">
        <v>1</v>
      </c>
      <c r="BJ161" s="660"/>
      <c r="BK161" s="660"/>
      <c r="BL161" s="660"/>
      <c r="BM161" s="660"/>
      <c r="BN161" s="660"/>
      <c r="BO161" s="76">
        <v>1</v>
      </c>
      <c r="BP161" s="77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290.39999999999998" outlineLevel="1" thickTop="1" thickBot="1" x14ac:dyDescent="0.3">
      <c r="A162" s="299" t="s">
        <v>243</v>
      </c>
      <c r="B162" s="179" t="s">
        <v>2223</v>
      </c>
      <c r="C162" s="102" t="s">
        <v>29</v>
      </c>
      <c r="D162" s="69">
        <f t="shared" si="50"/>
        <v>0</v>
      </c>
      <c r="E162" s="69">
        <f t="shared" si="51"/>
        <v>0</v>
      </c>
      <c r="F162" s="82"/>
      <c r="G162" s="22" t="s">
        <v>45</v>
      </c>
      <c r="H162" s="362"/>
      <c r="I162" s="104"/>
      <c r="J162" s="110" t="s">
        <v>13</v>
      </c>
      <c r="K162" s="131" t="s">
        <v>2224</v>
      </c>
      <c r="L162" s="160"/>
      <c r="M162" s="144"/>
      <c r="N162" s="160"/>
      <c r="O162" s="160"/>
      <c r="P162" s="160"/>
      <c r="Q162" s="160"/>
      <c r="R162" s="160"/>
      <c r="S162" s="160"/>
      <c r="T162" s="155"/>
      <c r="U162" s="100">
        <v>1</v>
      </c>
      <c r="V162" s="132"/>
      <c r="W162" s="108"/>
      <c r="X162" s="538" t="s">
        <v>560</v>
      </c>
      <c r="Y162" s="80" t="s">
        <v>1609</v>
      </c>
      <c r="Z162" s="102" t="s">
        <v>29</v>
      </c>
      <c r="AA162" s="102">
        <f t="shared" si="56"/>
        <v>0</v>
      </c>
      <c r="AB162" s="102">
        <f t="shared" si="57"/>
        <v>2</v>
      </c>
      <c r="AC162" s="103"/>
      <c r="AD162" s="22" t="s">
        <v>45</v>
      </c>
      <c r="AE162" s="70"/>
      <c r="AF162" s="72" t="s">
        <v>42</v>
      </c>
      <c r="AG162" s="222"/>
      <c r="AH162" s="23" t="s">
        <v>1610</v>
      </c>
      <c r="AI162" s="23"/>
      <c r="AJ162" s="23"/>
      <c r="AK162" s="23"/>
      <c r="AL162" s="23"/>
      <c r="AM162" s="23"/>
      <c r="AN162" s="23"/>
      <c r="AO162" s="23"/>
      <c r="AP162" s="23"/>
      <c r="AQ162" s="234">
        <v>1</v>
      </c>
      <c r="AR162" s="408">
        <v>1</v>
      </c>
      <c r="AS162" s="804"/>
      <c r="AT162" s="108"/>
      <c r="AU162" s="97" t="s">
        <v>52</v>
      </c>
      <c r="AV162" s="1087" t="s">
        <v>2193</v>
      </c>
      <c r="AW162" s="102" t="s">
        <v>36</v>
      </c>
      <c r="AX162" s="69">
        <f>0.5*(BF162+BG162+BH162)+BI162+BK162+2*(BL162+BM162)</f>
        <v>0</v>
      </c>
      <c r="AY162" s="69">
        <f>BF162*0.5+BG162*0.5+BH162*0.5+BI162+BJ162+BK162+2*(BL162+BM162+BN162)</f>
        <v>4</v>
      </c>
      <c r="AZ162" s="447"/>
      <c r="BA162" s="624" t="s">
        <v>45</v>
      </c>
      <c r="BB162" s="104"/>
      <c r="BC162" s="72" t="s">
        <v>42</v>
      </c>
      <c r="BD162" s="73"/>
      <c r="BE162" s="23" t="s">
        <v>592</v>
      </c>
      <c r="BF162" s="155"/>
      <c r="BG162" s="155"/>
      <c r="BH162" s="155"/>
      <c r="BI162" s="155"/>
      <c r="BJ162" s="155"/>
      <c r="BK162" s="155"/>
      <c r="BL162" s="155"/>
      <c r="BM162" s="155"/>
      <c r="BN162" s="978">
        <v>2</v>
      </c>
      <c r="BO162" s="76">
        <v>1</v>
      </c>
      <c r="BP162" s="673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thickTop="1" thickBot="1" x14ac:dyDescent="0.35">
      <c r="A163" s="299" t="s">
        <v>243</v>
      </c>
      <c r="B163" s="80" t="s">
        <v>2061</v>
      </c>
      <c r="C163" s="68" t="s">
        <v>29</v>
      </c>
      <c r="D163" s="69">
        <f>0.5*(L163+M163+N163)+O163+Q163+2*(R163+S163)</f>
        <v>0</v>
      </c>
      <c r="E163" s="69">
        <f>L163*0.5+M163*0.5+N163*0.5+O163+P163+Q163+2*(R163+S163+T163)</f>
        <v>0</v>
      </c>
      <c r="F163" s="82"/>
      <c r="G163" s="22" t="s">
        <v>45</v>
      </c>
      <c r="H163" s="352"/>
      <c r="I163" s="127"/>
      <c r="J163" s="173"/>
      <c r="K163" s="173" t="s">
        <v>2182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100">
        <v>1</v>
      </c>
      <c r="V163" s="190"/>
      <c r="W163" s="108"/>
      <c r="X163" s="538" t="s">
        <v>560</v>
      </c>
      <c r="Y163" s="177" t="s">
        <v>1612</v>
      </c>
      <c r="Z163" s="102" t="s">
        <v>29</v>
      </c>
      <c r="AA163" s="102">
        <f t="shared" si="56"/>
        <v>0.5</v>
      </c>
      <c r="AB163" s="102">
        <f t="shared" si="57"/>
        <v>0.5</v>
      </c>
      <c r="AC163" s="103"/>
      <c r="AD163" s="22" t="s">
        <v>63</v>
      </c>
      <c r="AE163" s="546"/>
      <c r="AF163" s="541"/>
      <c r="AG163" s="541"/>
      <c r="AH163" s="140" t="s">
        <v>3</v>
      </c>
      <c r="AI163" s="84">
        <v>1</v>
      </c>
      <c r="AJ163" s="243"/>
      <c r="AK163" s="243"/>
      <c r="AL163" s="243"/>
      <c r="AM163" s="243"/>
      <c r="AN163" s="108"/>
      <c r="AO163" s="70"/>
      <c r="AP163" s="70"/>
      <c r="AQ163" s="70"/>
      <c r="AR163" s="408">
        <v>1</v>
      </c>
      <c r="AS163" s="879"/>
      <c r="AT163" s="108"/>
      <c r="AU163" s="97" t="s">
        <v>52</v>
      </c>
      <c r="AV163" s="387" t="s">
        <v>2532</v>
      </c>
      <c r="AW163" s="102" t="s">
        <v>36</v>
      </c>
      <c r="AX163" s="69">
        <f>0.5*(BF163+BG163+BH163)+BI163+BK163+2*(BL163+BM163)</f>
        <v>1</v>
      </c>
      <c r="AY163" s="69">
        <f>BF163*0.5+BG163*0.5+BH163*0.5+BI163+BJ163+BK163+2*(BL163+BM163+BN163)</f>
        <v>2</v>
      </c>
      <c r="AZ163" s="82"/>
      <c r="BA163" s="22" t="s">
        <v>45</v>
      </c>
      <c r="BB163" s="104"/>
      <c r="BC163" s="22"/>
      <c r="BD163" s="172"/>
      <c r="BE163" s="172" t="s">
        <v>721</v>
      </c>
      <c r="BF163" s="302"/>
      <c r="BG163" s="302"/>
      <c r="BH163" s="302"/>
      <c r="BI163" s="240">
        <v>1</v>
      </c>
      <c r="BJ163" s="86">
        <v>1</v>
      </c>
      <c r="BK163" s="302"/>
      <c r="BL163" s="302"/>
      <c r="BM163" s="302"/>
      <c r="BN163" s="155"/>
      <c r="BO163" s="76">
        <v>1</v>
      </c>
      <c r="BP163" s="107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thickTop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 s="108"/>
      <c r="X164" s="538" t="s">
        <v>560</v>
      </c>
      <c r="Y164" s="177" t="s">
        <v>1614</v>
      </c>
      <c r="Z164" s="102" t="s">
        <v>29</v>
      </c>
      <c r="AA164" s="102">
        <f t="shared" si="56"/>
        <v>2</v>
      </c>
      <c r="AB164" s="102">
        <f t="shared" si="57"/>
        <v>2</v>
      </c>
      <c r="AC164" s="103"/>
      <c r="AD164" s="1056" t="s">
        <v>77</v>
      </c>
      <c r="AE164" s="411" t="s">
        <v>50</v>
      </c>
      <c r="AF164" s="74"/>
      <c r="AG164" s="74"/>
      <c r="AH164" s="131" t="s">
        <v>1615</v>
      </c>
      <c r="AI164" s="74"/>
      <c r="AJ164" s="74"/>
      <c r="AK164" s="74"/>
      <c r="AL164" s="84">
        <v>2</v>
      </c>
      <c r="AM164" s="74"/>
      <c r="AN164" s="74"/>
      <c r="AO164" s="74"/>
      <c r="AP164" s="74"/>
      <c r="AQ164" s="74"/>
      <c r="AR164" s="408">
        <v>1</v>
      </c>
      <c r="AS164" s="74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 thickBo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 s="108"/>
      <c r="X165" s="538" t="s">
        <v>560</v>
      </c>
      <c r="Y165" s="80" t="s">
        <v>565</v>
      </c>
      <c r="Z165" s="102" t="s">
        <v>29</v>
      </c>
      <c r="AA165" s="102">
        <f t="shared" si="56"/>
        <v>0.5</v>
      </c>
      <c r="AB165" s="102">
        <f t="shared" si="57"/>
        <v>0.5</v>
      </c>
      <c r="AC165" s="103"/>
      <c r="AD165" s="22" t="s">
        <v>63</v>
      </c>
      <c r="AE165" s="541"/>
      <c r="AF165" s="72" t="s">
        <v>42</v>
      </c>
      <c r="AG165" s="73"/>
      <c r="AH165" s="140" t="s">
        <v>3</v>
      </c>
      <c r="AI165" s="84">
        <v>1</v>
      </c>
      <c r="AJ165" s="243"/>
      <c r="AK165" s="243"/>
      <c r="AL165" s="243"/>
      <c r="AM165" s="243"/>
      <c r="AN165" s="108"/>
      <c r="AO165" s="70"/>
      <c r="AP165" s="70"/>
      <c r="AQ165" s="70"/>
      <c r="AR165" s="408">
        <v>1</v>
      </c>
      <c r="AS165" s="22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27.8" outlineLevel="1" thickTop="1" thickBot="1" x14ac:dyDescent="0.35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538" t="s">
        <v>560</v>
      </c>
      <c r="Y166" s="846" t="s">
        <v>1617</v>
      </c>
      <c r="Z166" s="102" t="s">
        <v>29</v>
      </c>
      <c r="AA166" s="102">
        <f t="shared" si="56"/>
        <v>0</v>
      </c>
      <c r="AB166" s="102">
        <f t="shared" si="57"/>
        <v>2</v>
      </c>
      <c r="AC166" s="74"/>
      <c r="AD166" s="22" t="s">
        <v>45</v>
      </c>
      <c r="AE166" s="839"/>
      <c r="AF166" s="839"/>
      <c r="AG166" s="839"/>
      <c r="AH166" s="840" t="s">
        <v>1618</v>
      </c>
      <c r="AI166" s="839"/>
      <c r="AJ166" s="839"/>
      <c r="AK166" s="839"/>
      <c r="AL166" s="839"/>
      <c r="AM166" s="1138"/>
      <c r="AN166" s="839"/>
      <c r="AO166" s="839"/>
      <c r="AP166" s="839"/>
      <c r="AQ166" s="86">
        <v>1</v>
      </c>
      <c r="AR166" s="408">
        <v>1</v>
      </c>
      <c r="AS166" s="839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2" outlineLevel="1" thickTop="1" x14ac:dyDescent="0.3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538" t="s">
        <v>560</v>
      </c>
      <c r="Y167" s="80" t="s">
        <v>1620</v>
      </c>
      <c r="Z167" s="102" t="s">
        <v>29</v>
      </c>
      <c r="AA167" s="102">
        <f t="shared" si="56"/>
        <v>1</v>
      </c>
      <c r="AB167" s="102">
        <f t="shared" si="57"/>
        <v>1</v>
      </c>
      <c r="AC167" s="200"/>
      <c r="AD167" s="22" t="s">
        <v>45</v>
      </c>
      <c r="AE167" s="22"/>
      <c r="AF167" s="72" t="s">
        <v>42</v>
      </c>
      <c r="AG167" s="979" t="s">
        <v>13</v>
      </c>
      <c r="AH167" s="23" t="s">
        <v>204</v>
      </c>
      <c r="AI167" s="70"/>
      <c r="AJ167" s="70"/>
      <c r="AK167" s="70"/>
      <c r="AL167" s="349"/>
      <c r="AM167" s="301"/>
      <c r="AN167" s="240">
        <v>1</v>
      </c>
      <c r="AO167" s="70"/>
      <c r="AP167" s="70"/>
      <c r="AQ167" s="70"/>
      <c r="AR167" s="408">
        <v>1</v>
      </c>
      <c r="AS167" s="74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26.6" outlineLevel="1" x14ac:dyDescent="0.3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538" t="s">
        <v>560</v>
      </c>
      <c r="Y168" s="80" t="s">
        <v>1622</v>
      </c>
      <c r="Z168" s="102" t="s">
        <v>29</v>
      </c>
      <c r="AA168" s="102">
        <f t="shared" si="56"/>
        <v>0</v>
      </c>
      <c r="AB168" s="102">
        <f t="shared" si="57"/>
        <v>0</v>
      </c>
      <c r="AC168" s="200"/>
      <c r="AD168" s="22" t="s">
        <v>45</v>
      </c>
      <c r="AE168" s="22"/>
      <c r="AF168" s="74"/>
      <c r="AG168" s="187"/>
      <c r="AH168" s="23" t="s">
        <v>1623</v>
      </c>
      <c r="AI168" s="70"/>
      <c r="AJ168" s="70"/>
      <c r="AK168" s="70"/>
      <c r="AL168" s="70"/>
      <c r="AM168" s="214"/>
      <c r="AN168" s="70"/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7.2" outlineLevel="1" thickBot="1" x14ac:dyDescent="0.35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538" t="s">
        <v>560</v>
      </c>
      <c r="Y169" s="80" t="s">
        <v>1624</v>
      </c>
      <c r="Z169" s="102" t="s">
        <v>29</v>
      </c>
      <c r="AA169" s="102">
        <f t="shared" si="56"/>
        <v>0</v>
      </c>
      <c r="AB169" s="102">
        <f t="shared" si="57"/>
        <v>0</v>
      </c>
      <c r="AC169" s="200"/>
      <c r="AD169" s="1056" t="s">
        <v>77</v>
      </c>
      <c r="AE169" s="411" t="s">
        <v>50</v>
      </c>
      <c r="AF169" s="74"/>
      <c r="AG169" s="187"/>
      <c r="AH169" s="131" t="s">
        <v>57</v>
      </c>
      <c r="AI169" s="131"/>
      <c r="AJ169" s="131"/>
      <c r="AK169" s="131"/>
      <c r="AL169" s="131"/>
      <c r="AM169" s="131"/>
      <c r="AN169" s="131"/>
      <c r="AO169" s="131"/>
      <c r="AP169" s="131"/>
      <c r="AQ169" s="131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27.8" outlineLevel="1" thickTop="1" thickBot="1" x14ac:dyDescent="0.35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538" t="s">
        <v>560</v>
      </c>
      <c r="Y170" s="80" t="s">
        <v>2533</v>
      </c>
      <c r="Z170" s="102" t="s">
        <v>29</v>
      </c>
      <c r="AA170" s="102">
        <f t="shared" si="56"/>
        <v>0</v>
      </c>
      <c r="AB170" s="102">
        <f t="shared" si="57"/>
        <v>2</v>
      </c>
      <c r="AC170" s="103"/>
      <c r="AD170" s="22" t="s">
        <v>45</v>
      </c>
      <c r="AE170" s="103"/>
      <c r="AF170" s="72" t="s">
        <v>42</v>
      </c>
      <c r="AG170" s="82"/>
      <c r="AH170" s="23" t="s">
        <v>2231</v>
      </c>
      <c r="AI170" s="23"/>
      <c r="AJ170" s="23"/>
      <c r="AK170" s="23"/>
      <c r="AL170" s="301"/>
      <c r="AM170" s="23"/>
      <c r="AN170" s="23"/>
      <c r="AO170" s="23"/>
      <c r="AP170" s="23"/>
      <c r="AQ170" s="86">
        <v>1</v>
      </c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27.2" outlineLevel="1" thickTop="1" x14ac:dyDescent="0.3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538" t="s">
        <v>560</v>
      </c>
      <c r="Y171" s="80" t="s">
        <v>1625</v>
      </c>
      <c r="Z171" s="102" t="s">
        <v>29</v>
      </c>
      <c r="AA171" s="102">
        <f t="shared" si="56"/>
        <v>1</v>
      </c>
      <c r="AB171" s="102">
        <f t="shared" si="57"/>
        <v>1</v>
      </c>
      <c r="AC171" s="103"/>
      <c r="AD171" s="22" t="s">
        <v>45</v>
      </c>
      <c r="AE171" s="103"/>
      <c r="AF171" s="118"/>
      <c r="AG171" s="82"/>
      <c r="AH171" s="23" t="s">
        <v>57</v>
      </c>
      <c r="AI171" s="23"/>
      <c r="AJ171" s="23"/>
      <c r="AK171" s="23"/>
      <c r="AL171" s="240">
        <v>1</v>
      </c>
      <c r="AM171" s="23"/>
      <c r="AN171" s="23"/>
      <c r="AO171" s="23"/>
      <c r="AP171" s="23"/>
      <c r="AQ171" s="23"/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560</v>
      </c>
      <c r="Y172" s="80" t="s">
        <v>1626</v>
      </c>
      <c r="Z172" s="102" t="s">
        <v>29</v>
      </c>
      <c r="AA172" s="102">
        <f t="shared" si="56"/>
        <v>1.5</v>
      </c>
      <c r="AB172" s="102">
        <f t="shared" si="57"/>
        <v>1.5</v>
      </c>
      <c r="AC172" s="200"/>
      <c r="AD172" s="22" t="s">
        <v>45</v>
      </c>
      <c r="AE172" s="73"/>
      <c r="AF172" s="72" t="s">
        <v>42</v>
      </c>
      <c r="AG172" s="187"/>
      <c r="AH172" s="106"/>
      <c r="AJ172" s="240">
        <v>1</v>
      </c>
      <c r="AN172" s="240">
        <v>1</v>
      </c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26.6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538" t="s">
        <v>560</v>
      </c>
      <c r="Y173" s="80" t="s">
        <v>1627</v>
      </c>
      <c r="Z173" s="102" t="s">
        <v>29</v>
      </c>
      <c r="AA173" s="102">
        <f t="shared" si="56"/>
        <v>1</v>
      </c>
      <c r="AB173" s="102">
        <f t="shared" si="57"/>
        <v>1</v>
      </c>
      <c r="AC173" s="82"/>
      <c r="AD173" s="22" t="s">
        <v>45</v>
      </c>
      <c r="AE173" s="1153"/>
      <c r="AF173" s="72" t="s">
        <v>42</v>
      </c>
      <c r="AG173" s="82"/>
      <c r="AH173" s="22"/>
      <c r="AI173" s="23"/>
      <c r="AJ173" s="240">
        <v>2</v>
      </c>
      <c r="AK173" s="74"/>
      <c r="AL173" s="23"/>
      <c r="AM173" s="23"/>
      <c r="AN173" s="23"/>
      <c r="AO173" s="23"/>
      <c r="AP173" s="23"/>
      <c r="AQ173" s="23"/>
      <c r="AR173" s="408">
        <v>1</v>
      </c>
      <c r="AS173" s="74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55" t="s">
        <v>495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SUMIFS(L184:L197,C184:C197,C180)</f>
        <v>0</v>
      </c>
      <c r="M180" s="44">
        <f>SUMIFS(M184:M197,C184:C197,C180)</f>
        <v>0</v>
      </c>
      <c r="N180" s="44">
        <f>SUMIFS(N184:N197,C184:C197,C180)</f>
        <v>0</v>
      </c>
      <c r="O180" s="44">
        <f>SUMIFS(O184:O197,C184:C197,C180)</f>
        <v>0</v>
      </c>
      <c r="P180" s="44">
        <f>SUMIFS(P184:P197,C184:C197,C180)</f>
        <v>0</v>
      </c>
      <c r="Q180" s="44">
        <f>SUMIFS(Q184:Q197,C184:C197,C180)</f>
        <v>0</v>
      </c>
      <c r="R180" s="44">
        <f>SUMIFS(R184:R197,C184:C197,C180)</f>
        <v>0</v>
      </c>
      <c r="S180" s="44">
        <f>SUMIFS(S184:S197,C184:C197,C180)</f>
        <v>0</v>
      </c>
      <c r="T180" s="44">
        <f>SUMIFS(T184:T197,C184:C197,C180)</f>
        <v>0</v>
      </c>
      <c r="U180" s="45"/>
      <c r="V180" s="46">
        <f>SUM(U184:U209)</f>
        <v>0</v>
      </c>
      <c r="X180" s="55" t="s">
        <v>2476</v>
      </c>
      <c r="Y180" s="39"/>
      <c r="Z180" s="535" t="s">
        <v>29</v>
      </c>
      <c r="AA180" s="41">
        <f>0.5*(AI180+AJ180+AK180)+AL180+AN180+2*(AO180+AP180)</f>
        <v>0</v>
      </c>
      <c r="AB180" s="536">
        <f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1</v>
      </c>
      <c r="AU180" s="55" t="s">
        <v>556</v>
      </c>
      <c r="AV180" s="39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148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 x14ac:dyDescent="0.3">
      <c r="A181" s="55" t="s">
        <v>2534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SUMIFS(L184:L197,C184:C197,C181)</f>
        <v>0</v>
      </c>
      <c r="M181" s="44">
        <f>SUMIFS(M184:M197,C184:C197,C181)</f>
        <v>0</v>
      </c>
      <c r="N181" s="44">
        <f>SUMIFS(N184:N197,C184:C197,C181)</f>
        <v>0</v>
      </c>
      <c r="O181" s="44">
        <f>SUMIFS(O184:O197,C184:C197,C181)</f>
        <v>0</v>
      </c>
      <c r="P181" s="44">
        <f>SUMIFS(P184:P197,C184:C197,C181)</f>
        <v>0</v>
      </c>
      <c r="Q181" s="44">
        <f>SUMIFS(Q184:Q197,C184:C197,C181)</f>
        <v>0</v>
      </c>
      <c r="R181" s="44">
        <f>SUMIFS(R184:R197,C184:C197,C181)</f>
        <v>0</v>
      </c>
      <c r="S181" s="44">
        <f>SUMIFS(S184:S197,C184:C197,C181)</f>
        <v>0</v>
      </c>
      <c r="T181" s="44">
        <f>SUMIFS(T184:T197,C184:C197,C181)</f>
        <v>0</v>
      </c>
      <c r="U181" s="45"/>
      <c r="V181" s="46"/>
      <c r="X181" s="55" t="s">
        <v>2535</v>
      </c>
      <c r="Y181" s="451"/>
      <c r="Z181" s="535" t="s">
        <v>36</v>
      </c>
      <c r="AA181" s="41">
        <f>0.5*(AI181+AJ181+AK181)+AL181+AN181+2*(AO181+AP181)</f>
        <v>0</v>
      </c>
      <c r="AB181" s="536">
        <f>AI181*0.5+AJ181*0.5+AK181*0.5+AL181+AM181+AN181+2*(AO181+AP181+AQ181)</f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U181" s="55" t="s">
        <v>558</v>
      </c>
      <c r="AV181" s="451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R181" s="55" t="s">
        <v>153</v>
      </c>
      <c r="BS181" s="1458"/>
      <c r="BT181" s="1459" t="s">
        <v>36</v>
      </c>
      <c r="BU181" s="579">
        <f>0.5*(CC181+CD181+CE181)+CF181+CH181+2*(CI181+CJ181)</f>
        <v>0</v>
      </c>
      <c r="BV181" s="1252">
        <f>CC181*0.5+CD181*0.5+CE181*0.5+CF181+CG181+CH181+2*(CI181+CJ181+CK181)</f>
        <v>0</v>
      </c>
      <c r="BW181" s="63"/>
      <c r="BX181" s="63"/>
      <c r="BY181" s="63"/>
      <c r="BZ181" s="63"/>
      <c r="CA181" s="63"/>
      <c r="CB181" s="63"/>
      <c r="CC181" s="60">
        <f>SUMIFS(CC182:CC197,BT182:BT197,BT181)</f>
        <v>0</v>
      </c>
      <c r="CD181" s="60">
        <f>SUMIFS(CD182:CD197,BT182:BT197,BT181)</f>
        <v>0</v>
      </c>
      <c r="CE181" s="60">
        <f>SUMIFS(CE182:CE197,BT182:BT197,BT181)</f>
        <v>0</v>
      </c>
      <c r="CF181" s="60">
        <f>SUMIFS(CF182:CF197,BT182:BT197,BT181)</f>
        <v>0</v>
      </c>
      <c r="CG181" s="60">
        <f>SUMIFS(CG182:CG197,BT182:BT197,BT181)</f>
        <v>0</v>
      </c>
      <c r="CH181" s="60">
        <f>SUMIFS(CH182:CH197,BT182:BT197,BT181)</f>
        <v>0</v>
      </c>
      <c r="CI181" s="60">
        <f>SUMIFS(CI182:CI197,BT182:BT197,BT181)</f>
        <v>0</v>
      </c>
      <c r="CJ181" s="60">
        <f>SUMIFS(CJ182:CJ197,BT182:BT197,BT181)</f>
        <v>0</v>
      </c>
      <c r="CK181" s="60">
        <f>SUMIFS(CK182:CK197,BT182:BT197,BT181)</f>
        <v>0</v>
      </c>
      <c r="CL181" s="581"/>
      <c r="CM181" s="64"/>
      <c r="CO181" s="537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ht="133.94999999999999" customHeight="1" outlineLevel="1" x14ac:dyDescent="0.3">
      <c r="A182" s="97" t="s">
        <v>52</v>
      </c>
      <c r="B182" s="116" t="s">
        <v>2536</v>
      </c>
      <c r="C182" s="68" t="s">
        <v>29</v>
      </c>
      <c r="D182" s="69">
        <f t="shared" ref="D182:D183" si="58">0.5*(L182+M182+N182)+O182+Q182+2*(R182+S182)</f>
        <v>1</v>
      </c>
      <c r="E182" s="69">
        <f t="shared" ref="E182:E183" si="59">L182*0.5+M182*0.5+N182*0.5+O182+P182+Q182+2*(R182+S182+T182)</f>
        <v>1</v>
      </c>
      <c r="F182" s="1967" t="s">
        <v>2537</v>
      </c>
      <c r="G182" s="1750"/>
      <c r="H182" s="1750"/>
      <c r="I182" s="1750"/>
      <c r="J182" s="1750"/>
      <c r="K182" s="1751"/>
      <c r="L182" s="70"/>
      <c r="M182" s="70"/>
      <c r="N182" s="70"/>
      <c r="O182" s="240">
        <v>1</v>
      </c>
      <c r="P182" s="70"/>
      <c r="Q182" s="70"/>
      <c r="R182" s="70"/>
      <c r="S182" s="70"/>
      <c r="T182" s="70"/>
      <c r="U182" s="76">
        <v>1</v>
      </c>
      <c r="V182" s="190"/>
      <c r="X182" s="299" t="s">
        <v>243</v>
      </c>
      <c r="Y182" s="1435" t="s">
        <v>2538</v>
      </c>
      <c r="Z182" s="594" t="s">
        <v>29</v>
      </c>
      <c r="AA182" s="552">
        <f>0.5*(AI182+AJ182+AK182)+AL182+AN182+2*(AO182+AP182)</f>
        <v>0</v>
      </c>
      <c r="AB182" s="552">
        <f>AI182*0.5+AJ182*0.5+AK182*0.5+AL182+AM182+AN182+2*(AO182+AP182+AQ182)</f>
        <v>0</v>
      </c>
      <c r="AC182" s="546"/>
      <c r="AD182" s="1963" t="s">
        <v>2539</v>
      </c>
      <c r="AE182" s="1964"/>
      <c r="AF182" s="1964"/>
      <c r="AG182" s="1964"/>
      <c r="AH182" s="1965"/>
      <c r="AI182" s="546"/>
      <c r="AJ182" s="546"/>
      <c r="AK182" s="546"/>
      <c r="AL182" s="546"/>
      <c r="AM182" s="546"/>
      <c r="AN182" s="546"/>
      <c r="AO182" s="1437"/>
      <c r="AP182" s="546"/>
      <c r="AQ182" s="546"/>
      <c r="AR182" s="1436">
        <v>1</v>
      </c>
      <c r="AS182" s="546"/>
      <c r="BR182" s="1749" t="s">
        <v>2540</v>
      </c>
      <c r="BS182" s="1750"/>
      <c r="BT182" s="1750"/>
      <c r="BU182" s="1750"/>
      <c r="BV182" s="1750"/>
      <c r="BW182" s="1750"/>
      <c r="BX182" s="1750"/>
      <c r="BY182" s="1750"/>
      <c r="BZ182" s="1750"/>
      <c r="CA182" s="1750"/>
      <c r="CB182" s="1750"/>
      <c r="CC182" s="1750"/>
      <c r="CD182" s="1750"/>
      <c r="CE182" s="1750"/>
      <c r="CF182" s="1750"/>
      <c r="CG182" s="1750"/>
      <c r="CH182" s="1750"/>
      <c r="CI182" s="1750"/>
      <c r="CJ182" s="1750"/>
      <c r="CK182" s="1750"/>
      <c r="CL182" s="1750"/>
      <c r="CM182" s="1751"/>
      <c r="CN182" s="29"/>
    </row>
    <row r="183" spans="1:114" ht="105.6" customHeight="1" outlineLevel="1" x14ac:dyDescent="0.3">
      <c r="A183" s="97" t="s">
        <v>52</v>
      </c>
      <c r="B183" s="116" t="s">
        <v>2541</v>
      </c>
      <c r="C183" s="68" t="s">
        <v>29</v>
      </c>
      <c r="D183" s="69">
        <f t="shared" si="58"/>
        <v>2</v>
      </c>
      <c r="E183" s="69">
        <f t="shared" si="59"/>
        <v>2</v>
      </c>
      <c r="F183" s="1967" t="s">
        <v>2542</v>
      </c>
      <c r="G183" s="1750"/>
      <c r="H183" s="1750"/>
      <c r="I183" s="1750"/>
      <c r="J183" s="1750"/>
      <c r="K183" s="1751"/>
      <c r="L183" s="70"/>
      <c r="M183" s="70"/>
      <c r="N183" s="70"/>
      <c r="O183" s="240">
        <v>2</v>
      </c>
      <c r="P183" s="70"/>
      <c r="Q183" s="70"/>
      <c r="R183" s="70"/>
      <c r="S183" s="70"/>
      <c r="T183" s="70"/>
      <c r="U183" s="76">
        <v>1</v>
      </c>
      <c r="V183" s="190"/>
      <c r="BR183" s="1749" t="s">
        <v>2540</v>
      </c>
      <c r="BS183" s="1750"/>
      <c r="BT183" s="1750"/>
      <c r="BU183" s="1750"/>
      <c r="BV183" s="1750"/>
      <c r="BW183" s="1750"/>
      <c r="BX183" s="1750"/>
      <c r="BY183" s="1750"/>
      <c r="BZ183" s="1750"/>
      <c r="CA183" s="1750"/>
      <c r="CB183" s="1750"/>
      <c r="CC183" s="1750"/>
      <c r="CD183" s="1750"/>
      <c r="CE183" s="1750"/>
      <c r="CF183" s="1750"/>
      <c r="CG183" s="1750"/>
      <c r="CH183" s="1750"/>
      <c r="CI183" s="1750"/>
      <c r="CJ183" s="1750"/>
      <c r="CK183" s="1750"/>
      <c r="CL183" s="1750"/>
      <c r="CM183" s="1751"/>
    </row>
    <row r="184" spans="1:114" ht="132" customHeight="1" outlineLevel="1" x14ac:dyDescent="0.3">
      <c r="A184" s="1776"/>
      <c r="B184" s="1777"/>
      <c r="C184" s="1777"/>
      <c r="D184" s="1777"/>
      <c r="E184" s="1777"/>
      <c r="F184" s="1777"/>
      <c r="G184" s="1777"/>
      <c r="H184" s="1777"/>
      <c r="I184" s="1777"/>
      <c r="J184" s="1777"/>
      <c r="K184" s="1777"/>
      <c r="L184" s="1777"/>
      <c r="M184" s="1777"/>
      <c r="N184" s="1777"/>
      <c r="O184" s="1777"/>
      <c r="P184" s="1777"/>
      <c r="Q184" s="1777"/>
      <c r="R184" s="1777"/>
      <c r="S184" s="1777"/>
      <c r="T184" s="1777"/>
      <c r="U184" s="1777"/>
      <c r="V184" s="1777"/>
    </row>
    <row r="185" spans="1:114" outlineLevel="1" x14ac:dyDescent="0.3"/>
    <row r="186" spans="1:114" outlineLevel="1" x14ac:dyDescent="0.3"/>
    <row r="187" spans="1:114" outlineLevel="1" x14ac:dyDescent="0.3"/>
    <row r="188" spans="1:114" outlineLevel="1" x14ac:dyDescent="0.3"/>
    <row r="189" spans="1:114" outlineLevel="1" x14ac:dyDescent="0.3"/>
    <row r="190" spans="1:114" outlineLevel="1" x14ac:dyDescent="0.3"/>
    <row r="191" spans="1:114" outlineLevel="1" x14ac:dyDescent="0.3"/>
    <row r="192" spans="1:114" outlineLevel="1" x14ac:dyDescent="0.3"/>
    <row r="193" outlineLevel="1" x14ac:dyDescent="0.3"/>
    <row r="194" outlineLevel="1" x14ac:dyDescent="0.3"/>
    <row r="195" outlineLevel="1" x14ac:dyDescent="0.3"/>
    <row r="196" outlineLevel="1" x14ac:dyDescent="0.3"/>
    <row r="197" outlineLevel="1" x14ac:dyDescent="0.3"/>
    <row r="198" outlineLevel="1" x14ac:dyDescent="0.3"/>
    <row r="199" outlineLevel="1" x14ac:dyDescent="0.3"/>
    <row r="200" outlineLevel="1" x14ac:dyDescent="0.3"/>
    <row r="201" outlineLevel="1" x14ac:dyDescent="0.3"/>
    <row r="202" outlineLevel="1" x14ac:dyDescent="0.3"/>
    <row r="203" outlineLevel="1" x14ac:dyDescent="0.3"/>
    <row r="204" outlineLevel="1" x14ac:dyDescent="0.3"/>
    <row r="205" outlineLevel="1" x14ac:dyDescent="0.3"/>
    <row r="206" outlineLevel="1" x14ac:dyDescent="0.3"/>
    <row r="207" outlineLevel="1" x14ac:dyDescent="0.3"/>
    <row r="208" outlineLevel="1" x14ac:dyDescent="0.3"/>
    <row r="209" outlineLevel="1" x14ac:dyDescent="0.3"/>
    <row r="210" outlineLevel="1" x14ac:dyDescent="0.3"/>
  </sheetData>
  <sheetProtection formatCells="0" formatColumns="0" formatRows="0" insertColumns="0" insertRows="0" insertHyperlinks="0" deleteColumns="0" deleteRows="0" selectLockedCells="1" sort="0" autoFilter="0" pivotTables="0"/>
  <mergeCells count="37">
    <mergeCell ref="A184:V184"/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3:D3"/>
    <mergeCell ref="C4:D4"/>
    <mergeCell ref="E4:F4"/>
    <mergeCell ref="H93:K93"/>
    <mergeCell ref="AC9:AH9"/>
    <mergeCell ref="BP2:BP4"/>
    <mergeCell ref="BS2:BS4"/>
    <mergeCell ref="CA2:CA4"/>
    <mergeCell ref="CM2:CM4"/>
    <mergeCell ref="CP2:CP4"/>
    <mergeCell ref="F183:K183"/>
    <mergeCell ref="BD2:BD4"/>
    <mergeCell ref="CT9:DH9"/>
    <mergeCell ref="AZ126:BE126"/>
    <mergeCell ref="BR182:CM182"/>
    <mergeCell ref="BR183:CM183"/>
    <mergeCell ref="CT157:CY157"/>
    <mergeCell ref="CO158:DJ158"/>
    <mergeCell ref="F126:K126"/>
    <mergeCell ref="AD182:AH182"/>
    <mergeCell ref="BW104:CB104"/>
    <mergeCell ref="CX2:CX4"/>
    <mergeCell ref="AZ73:BN73"/>
    <mergeCell ref="F106:K106"/>
    <mergeCell ref="F182:K182"/>
    <mergeCell ref="DJ2:DJ4"/>
  </mergeCells>
  <conditionalFormatting sqref="D6:D7">
    <cfRule type="cellIs" dxfId="715" priority="69" operator="lessThan">
      <formula>10.5</formula>
    </cfRule>
    <cfRule type="cellIs" dxfId="714" priority="70" operator="greaterThan">
      <formula>10</formula>
    </cfRule>
  </conditionalFormatting>
  <conditionalFormatting sqref="D39:D40">
    <cfRule type="cellIs" dxfId="713" priority="25" operator="lessThan">
      <formula>10.5</formula>
    </cfRule>
    <cfRule type="cellIs" dxfId="712" priority="26" operator="greaterThan">
      <formula>10</formula>
    </cfRule>
  </conditionalFormatting>
  <conditionalFormatting sqref="D66:D67">
    <cfRule type="cellIs" dxfId="711" priority="51" operator="lessThan">
      <formula>10.5</formula>
    </cfRule>
    <cfRule type="cellIs" dxfId="710" priority="52" operator="greaterThan">
      <formula>10</formula>
    </cfRule>
  </conditionalFormatting>
  <conditionalFormatting sqref="D90:D91">
    <cfRule type="cellIs" dxfId="709" priority="41" operator="lessThan">
      <formula>10.5</formula>
    </cfRule>
    <cfRule type="cellIs" dxfId="708" priority="42" operator="greaterThan">
      <formula>10</formula>
    </cfRule>
  </conditionalFormatting>
  <conditionalFormatting sqref="D124:D125">
    <cfRule type="cellIs" dxfId="707" priority="27" operator="lessThan">
      <formula>10.5</formula>
    </cfRule>
    <cfRule type="cellIs" dxfId="706" priority="28" operator="greaterThan">
      <formula>10</formula>
    </cfRule>
  </conditionalFormatting>
  <conditionalFormatting sqref="D155:D156">
    <cfRule type="cellIs" dxfId="705" priority="15" operator="lessThan">
      <formula>10.5</formula>
    </cfRule>
    <cfRule type="cellIs" dxfId="704" priority="16" operator="greaterThan">
      <formula>10</formula>
    </cfRule>
  </conditionalFormatting>
  <conditionalFormatting sqref="D180:D181">
    <cfRule type="cellIs" dxfId="703" priority="11" operator="lessThan">
      <formula>10.5</formula>
    </cfRule>
    <cfRule type="cellIs" dxfId="702" priority="12" operator="greaterThan">
      <formula>10</formula>
    </cfRule>
  </conditionalFormatting>
  <conditionalFormatting sqref="AA6:AA7">
    <cfRule type="cellIs" dxfId="701" priority="67" operator="lessThan">
      <formula>10.5</formula>
    </cfRule>
    <cfRule type="cellIs" dxfId="700" priority="68" operator="greaterThan">
      <formula>10</formula>
    </cfRule>
  </conditionalFormatting>
  <conditionalFormatting sqref="AA39:AA40">
    <cfRule type="cellIs" dxfId="699" priority="59" operator="lessThan">
      <formula>10.5</formula>
    </cfRule>
    <cfRule type="cellIs" dxfId="698" priority="60" operator="greaterThan">
      <formula>10</formula>
    </cfRule>
  </conditionalFormatting>
  <conditionalFormatting sqref="AA66:AA67">
    <cfRule type="cellIs" dxfId="697" priority="49" operator="lessThan">
      <formula>10.5</formula>
    </cfRule>
    <cfRule type="cellIs" dxfId="696" priority="50" operator="greaterThan">
      <formula>10</formula>
    </cfRule>
  </conditionalFormatting>
  <conditionalFormatting sqref="AA90:AA91">
    <cfRule type="cellIs" dxfId="695" priority="39" operator="lessThan">
      <formula>10.5</formula>
    </cfRule>
    <cfRule type="cellIs" dxfId="694" priority="40" operator="greaterThan">
      <formula>10</formula>
    </cfRule>
  </conditionalFormatting>
  <conditionalFormatting sqref="AA124:AA125">
    <cfRule type="cellIs" dxfId="693" priority="29" operator="lessThan">
      <formula>10.5</formula>
    </cfRule>
    <cfRule type="cellIs" dxfId="692" priority="30" operator="greaterThan">
      <formula>10</formula>
    </cfRule>
  </conditionalFormatting>
  <conditionalFormatting sqref="AA155:AA156">
    <cfRule type="cellIs" dxfId="691" priority="17" operator="lessThan">
      <formula>10.5</formula>
    </cfRule>
    <cfRule type="cellIs" dxfId="690" priority="18" operator="greaterThan">
      <formula>10</formula>
    </cfRule>
  </conditionalFormatting>
  <conditionalFormatting sqref="AA180:AA181">
    <cfRule type="cellIs" dxfId="689" priority="5" operator="lessThan">
      <formula>10.5</formula>
    </cfRule>
    <cfRule type="cellIs" dxfId="688" priority="6" operator="greaterThan">
      <formula>10</formula>
    </cfRule>
  </conditionalFormatting>
  <conditionalFormatting sqref="AX6:AX7">
    <cfRule type="cellIs" dxfId="687" priority="65" operator="lessThan">
      <formula>10.5</formula>
    </cfRule>
    <cfRule type="cellIs" dxfId="686" priority="66" operator="greaterThan">
      <formula>10</formula>
    </cfRule>
  </conditionalFormatting>
  <conditionalFormatting sqref="AX39:AX40">
    <cfRule type="cellIs" dxfId="685" priority="57" operator="lessThan">
      <formula>10.5</formula>
    </cfRule>
    <cfRule type="cellIs" dxfId="684" priority="58" operator="greaterThan">
      <formula>10</formula>
    </cfRule>
  </conditionalFormatting>
  <conditionalFormatting sqref="AX66:AX67">
    <cfRule type="cellIs" dxfId="683" priority="47" operator="lessThan">
      <formula>10.5</formula>
    </cfRule>
    <cfRule type="cellIs" dxfId="682" priority="48" operator="greaterThan">
      <formula>10</formula>
    </cfRule>
  </conditionalFormatting>
  <conditionalFormatting sqref="AX90:AX91">
    <cfRule type="cellIs" dxfId="681" priority="37" operator="lessThan">
      <formula>10.5</formula>
    </cfRule>
    <cfRule type="cellIs" dxfId="680" priority="38" operator="greaterThan">
      <formula>10</formula>
    </cfRule>
  </conditionalFormatting>
  <conditionalFormatting sqref="AX124:AX125">
    <cfRule type="cellIs" dxfId="679" priority="23" operator="lessThan">
      <formula>10.5</formula>
    </cfRule>
    <cfRule type="cellIs" dxfId="678" priority="24" operator="greaterThan">
      <formula>10</formula>
    </cfRule>
  </conditionalFormatting>
  <conditionalFormatting sqref="AX155:AX156">
    <cfRule type="cellIs" dxfId="677" priority="13" operator="lessThan">
      <formula>10.5</formula>
    </cfRule>
    <cfRule type="cellIs" dxfId="676" priority="14" operator="greaterThan">
      <formula>10</formula>
    </cfRule>
  </conditionalFormatting>
  <conditionalFormatting sqref="AX180:AX181">
    <cfRule type="cellIs" dxfId="675" priority="3" operator="lessThan">
      <formula>10.5</formula>
    </cfRule>
    <cfRule type="cellIs" dxfId="674" priority="4" operator="greaterThan">
      <formula>10</formula>
    </cfRule>
  </conditionalFormatting>
  <conditionalFormatting sqref="BU6:BU7">
    <cfRule type="cellIs" dxfId="673" priority="63" operator="lessThan">
      <formula>10.5</formula>
    </cfRule>
    <cfRule type="cellIs" dxfId="672" priority="64" operator="greaterThan">
      <formula>10</formula>
    </cfRule>
  </conditionalFormatting>
  <conditionalFormatting sqref="BU39:BU40">
    <cfRule type="cellIs" dxfId="671" priority="55" operator="lessThan">
      <formula>10.5</formula>
    </cfRule>
    <cfRule type="cellIs" dxfId="670" priority="56" operator="greaterThan">
      <formula>10</formula>
    </cfRule>
  </conditionalFormatting>
  <conditionalFormatting sqref="BU66:BU67">
    <cfRule type="cellIs" dxfId="669" priority="45" operator="lessThan">
      <formula>10.5</formula>
    </cfRule>
    <cfRule type="cellIs" dxfId="668" priority="46" operator="greaterThan">
      <formula>10</formula>
    </cfRule>
  </conditionalFormatting>
  <conditionalFormatting sqref="BU90:BU91">
    <cfRule type="cellIs" dxfId="667" priority="35" operator="lessThan">
      <formula>10.5</formula>
    </cfRule>
    <cfRule type="cellIs" dxfId="666" priority="36" operator="greaterThan">
      <formula>10</formula>
    </cfRule>
  </conditionalFormatting>
  <conditionalFormatting sqref="BU124:BU125">
    <cfRule type="cellIs" dxfId="665" priority="7" operator="lessThan">
      <formula>10.5</formula>
    </cfRule>
    <cfRule type="cellIs" dxfId="664" priority="8" operator="greaterThan">
      <formula>10</formula>
    </cfRule>
  </conditionalFormatting>
  <conditionalFormatting sqref="BU155:BU156">
    <cfRule type="cellIs" dxfId="663" priority="19" operator="lessThan">
      <formula>10.5</formula>
    </cfRule>
    <cfRule type="cellIs" dxfId="662" priority="20" operator="greaterThan">
      <formula>10</formula>
    </cfRule>
  </conditionalFormatting>
  <conditionalFormatting sqref="BU180:BU181">
    <cfRule type="cellIs" dxfId="661" priority="1" operator="lessThan">
      <formula>10.5</formula>
    </cfRule>
    <cfRule type="cellIs" dxfId="660" priority="2" operator="greaterThan">
      <formula>10</formula>
    </cfRule>
  </conditionalFormatting>
  <conditionalFormatting sqref="CR6:CR7">
    <cfRule type="cellIs" dxfId="659" priority="61" operator="lessThan">
      <formula>10.5</formula>
    </cfRule>
    <cfRule type="cellIs" dxfId="658" priority="62" operator="greaterThan">
      <formula>10</formula>
    </cfRule>
  </conditionalFormatting>
  <conditionalFormatting sqref="CR39:CR40">
    <cfRule type="cellIs" dxfId="657" priority="53" operator="lessThan">
      <formula>10.5</formula>
    </cfRule>
    <cfRule type="cellIs" dxfId="656" priority="54" operator="greaterThan">
      <formula>10</formula>
    </cfRule>
  </conditionalFormatting>
  <conditionalFormatting sqref="CR66:CR67">
    <cfRule type="cellIs" dxfId="655" priority="43" operator="lessThan">
      <formula>10.5</formula>
    </cfRule>
    <cfRule type="cellIs" dxfId="654" priority="44" operator="greaterThan">
      <formula>10</formula>
    </cfRule>
  </conditionalFormatting>
  <conditionalFormatting sqref="CR90:CR91">
    <cfRule type="cellIs" dxfId="653" priority="33" operator="lessThan">
      <formula>10.5</formula>
    </cfRule>
    <cfRule type="cellIs" dxfId="652" priority="34" operator="greaterThan">
      <formula>10</formula>
    </cfRule>
  </conditionalFormatting>
  <conditionalFormatting sqref="CR124:CR125">
    <cfRule type="cellIs" dxfId="651" priority="31" operator="lessThan">
      <formula>10.5</formula>
    </cfRule>
    <cfRule type="cellIs" dxfId="650" priority="32" operator="greaterThan">
      <formula>10</formula>
    </cfRule>
  </conditionalFormatting>
  <conditionalFormatting sqref="CR155:CR156">
    <cfRule type="cellIs" dxfId="649" priority="21" operator="lessThan">
      <formula>10.5</formula>
    </cfRule>
    <cfRule type="cellIs" dxfId="648" priority="22" operator="greaterThan">
      <formula>10</formula>
    </cfRule>
  </conditionalFormatting>
  <conditionalFormatting sqref="CR180:CR181">
    <cfRule type="cellIs" dxfId="647" priority="9" operator="lessThan">
      <formula>10.5</formula>
    </cfRule>
    <cfRule type="cellIs" dxfId="646" priority="10" operator="greaterThan">
      <formula>10</formula>
    </cfRule>
  </conditionalFormatting>
  <hyperlinks>
    <hyperlink ref="C3:D3" location="co_2_lundi_b1" display="co_2_lundi_b1" xr:uid="{82011F92-7908-49C1-B113-4C8702FA191A}"/>
    <hyperlink ref="C4:D4" location="co_3_lundi_B1" display="co_3_lundi_B1" xr:uid="{E2F7C423-C7CF-4EB7-92D8-E35099830E64}"/>
    <hyperlink ref="E2:F2" location="co_4_lundi_b1" display="co_4_lundi_b1" xr:uid="{C07E98E1-543E-4E28-9B66-686A21BDE2EE}"/>
    <hyperlink ref="F3" location="co_5_lundi_B1" display="co_5_lundi_B1" xr:uid="{482E9DA7-C5AA-452E-861C-F3EEB158E811}"/>
    <hyperlink ref="E4:F4" location="co_6_lundç_B1" display="co_6_lundç_B1" xr:uid="{232ACABA-2F8E-4BD5-8267-7A2CDFFADEB1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8CB7C-B43F-4C15-B4DA-B1A44661CCBD}">
  <sheetPr codeName="Feuil16">
    <pageSetUpPr fitToPage="1"/>
  </sheetPr>
  <dimension ref="A1:DP436"/>
  <sheetViews>
    <sheetView zoomScale="60" zoomScaleNormal="60" workbookViewId="0">
      <pane ySplit="5" topLeftCell="A6" activePane="bottomLeft" state="frozenSplit"/>
      <selection activeCell="CP68" sqref="CP68"/>
      <selection pane="bottomLeft" activeCell="BM119" sqref="BM119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17.44140625" style="26" bestFit="1" customWidth="1"/>
    <col min="25" max="25" width="77.6640625" style="517" customWidth="1"/>
    <col min="26" max="26" width="6.6640625" style="288" customWidth="1" outlineLevel="1"/>
    <col min="27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7.4414062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9.8867187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5.66406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21.33203125" style="208" bestFit="1" customWidth="1"/>
    <col min="94" max="94" width="74" style="62" customWidth="1"/>
    <col min="95" max="95" width="6.664062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33203125" style="36" customWidth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1756" t="s">
        <v>0</v>
      </c>
      <c r="B1" s="1756"/>
      <c r="C1" s="1756"/>
      <c r="D1" s="1756"/>
      <c r="E1" s="1756"/>
      <c r="F1" s="1756"/>
      <c r="G1" s="1756"/>
      <c r="H1" s="1756"/>
      <c r="I1" s="1756"/>
      <c r="J1" s="1756"/>
      <c r="K1" s="1756"/>
      <c r="L1" s="1756"/>
      <c r="M1" s="1756"/>
      <c r="N1" s="1756"/>
      <c r="O1" s="1756"/>
      <c r="P1" s="1756"/>
      <c r="Q1" s="1756"/>
      <c r="R1" s="1756"/>
      <c r="S1" s="1756"/>
      <c r="T1" s="1756"/>
      <c r="U1" s="1756"/>
      <c r="V1" s="1756"/>
      <c r="W1" s="1756"/>
      <c r="X1" s="1756"/>
      <c r="Y1" s="1756"/>
      <c r="Z1" s="1756"/>
      <c r="AA1" s="1756"/>
      <c r="AB1" s="1756"/>
      <c r="AC1" s="1756"/>
      <c r="AD1" s="1756"/>
      <c r="AE1" s="1756"/>
      <c r="AF1" s="1756"/>
      <c r="AG1" s="1756"/>
      <c r="AH1" s="1756"/>
      <c r="AI1" s="1756"/>
      <c r="AJ1" s="1756"/>
      <c r="AK1" s="1756"/>
      <c r="AL1" s="1756"/>
      <c r="AM1" s="1756"/>
      <c r="AN1" s="1756"/>
      <c r="AO1" s="1756"/>
      <c r="AP1" s="1756"/>
      <c r="AQ1" s="1756"/>
      <c r="AR1" s="1756"/>
      <c r="AS1" s="1756"/>
      <c r="AT1" s="1756"/>
      <c r="AU1" s="1756"/>
      <c r="AV1" s="1756"/>
      <c r="AW1" s="1756"/>
      <c r="AX1" s="1756"/>
      <c r="AY1" s="1756"/>
      <c r="AZ1" s="1756"/>
      <c r="BA1" s="1756"/>
      <c r="BB1" s="1756"/>
      <c r="BC1" s="1756"/>
      <c r="BD1" s="1756"/>
      <c r="BE1" s="1756"/>
      <c r="BF1" s="1756"/>
      <c r="BG1" s="1756"/>
      <c r="BH1" s="1756"/>
      <c r="BI1" s="1756"/>
      <c r="BJ1" s="1756"/>
      <c r="BK1" s="1756"/>
      <c r="BL1" s="1756"/>
      <c r="BM1" s="1756"/>
      <c r="BN1" s="1756"/>
      <c r="BO1" s="1756"/>
      <c r="BP1" s="1756"/>
      <c r="BQ1" s="1756"/>
      <c r="BR1" s="1756"/>
      <c r="BS1" s="1756"/>
      <c r="BT1" s="1756"/>
      <c r="BU1" s="1756"/>
      <c r="BV1" s="1756"/>
      <c r="BW1" s="1756"/>
      <c r="BX1" s="1756"/>
      <c r="BY1" s="1756"/>
      <c r="BZ1" s="1756"/>
      <c r="CA1" s="1756"/>
      <c r="CB1" s="1756"/>
      <c r="CC1" s="1756"/>
      <c r="CD1" s="1756"/>
      <c r="CE1" s="1756"/>
      <c r="CF1" s="1756"/>
      <c r="CG1" s="1756"/>
      <c r="CH1" s="1756"/>
      <c r="CI1" s="1756"/>
      <c r="CJ1" s="1756"/>
      <c r="CK1" s="1756"/>
      <c r="CL1" s="1756"/>
      <c r="CM1" s="1756"/>
      <c r="CN1" s="1756"/>
      <c r="CO1" s="1756"/>
      <c r="CP1" s="1756"/>
      <c r="CQ1" s="1756"/>
      <c r="CR1" s="1756"/>
      <c r="CS1" s="1756"/>
      <c r="CT1" s="1756"/>
      <c r="CU1" s="1756"/>
      <c r="CV1" s="1756"/>
      <c r="CW1" s="1756"/>
      <c r="CX1" s="1756"/>
      <c r="CY1" s="1756"/>
      <c r="CZ1" s="1756"/>
      <c r="DA1" s="1756"/>
      <c r="DB1" s="1756"/>
      <c r="DC1" s="1756"/>
      <c r="DD1" s="1756"/>
      <c r="DE1" s="1756"/>
      <c r="DF1" s="1756"/>
      <c r="DG1" s="1756"/>
      <c r="DH1" s="1756"/>
      <c r="DI1" s="1756"/>
      <c r="DJ1" s="1757"/>
      <c r="DK1" s="1"/>
      <c r="DL1" s="2"/>
    </row>
    <row r="2" spans="1:120" ht="17.399999999999999" customHeight="1" x14ac:dyDescent="0.3">
      <c r="A2" s="4"/>
      <c r="B2" s="1746" t="s">
        <v>1</v>
      </c>
      <c r="C2" s="5"/>
      <c r="D2" s="6"/>
      <c r="E2" s="6"/>
      <c r="F2" s="7"/>
      <c r="G2" s="5"/>
      <c r="H2" s="7"/>
      <c r="I2" s="7"/>
      <c r="J2" s="1742">
        <f>SUMIFS(L10:L105,K10:K105,"Bio-déchets")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762">
        <f>SUM(U:U)</f>
        <v>61</v>
      </c>
      <c r="W2" s="4"/>
      <c r="X2" s="8"/>
      <c r="Y2" s="1770" t="s">
        <v>2543</v>
      </c>
      <c r="Z2" s="5"/>
      <c r="AA2" s="6"/>
      <c r="AB2" s="6"/>
      <c r="AC2" s="7"/>
      <c r="AD2" s="5"/>
      <c r="AE2" s="7"/>
      <c r="AF2" s="7"/>
      <c r="AG2" s="1742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744">
        <f>SUM(AR:AR)</f>
        <v>62</v>
      </c>
      <c r="AT2" s="4"/>
      <c r="AU2" s="4"/>
      <c r="AV2" s="1746" t="s">
        <v>1</v>
      </c>
      <c r="AW2" s="1764" t="str">
        <f>AU6</f>
        <v>Franck</v>
      </c>
      <c r="AX2" s="1765"/>
      <c r="AY2" s="6"/>
      <c r="AZ2" s="7"/>
      <c r="BA2" s="5"/>
      <c r="BB2" s="7"/>
      <c r="BC2" s="7"/>
      <c r="BD2" s="1742">
        <f>SUMIFS(BF9:BF106,BE9:BE106,"Bio-déchets")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744">
        <f>SUM(BO:BO)</f>
        <v>54</v>
      </c>
      <c r="BQ2" s="9"/>
      <c r="BR2" s="4"/>
      <c r="BS2" s="1746" t="s">
        <v>1</v>
      </c>
      <c r="BT2" s="5"/>
      <c r="BU2" s="6"/>
      <c r="BV2" s="6"/>
      <c r="BW2" s="7"/>
      <c r="BX2" s="7"/>
      <c r="BY2" s="7"/>
      <c r="BZ2" s="7"/>
      <c r="CA2" s="1742">
        <f>SUMIFS(CC14:CC90,CB14:CB90,"Bio-déchets")</f>
        <v>5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744">
        <f>SUM(CL:CL)</f>
        <v>71</v>
      </c>
      <c r="CN2" s="4"/>
      <c r="CO2" s="4"/>
      <c r="CP2" s="1746" t="s">
        <v>1</v>
      </c>
      <c r="CQ2" s="5"/>
      <c r="CR2" s="6"/>
      <c r="CS2" s="6"/>
      <c r="CT2" s="7"/>
      <c r="CU2" s="7"/>
      <c r="CV2" s="7"/>
      <c r="CW2" s="7"/>
      <c r="CX2" s="1742">
        <f>SUMIFS(CZ8:CZ84,CY8:CY84,"Bio-déchets")</f>
        <v>7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744">
        <f>SUM(DI:DI)</f>
        <v>80</v>
      </c>
      <c r="DK2" s="1"/>
      <c r="DL2" s="2"/>
    </row>
    <row r="3" spans="1:120" ht="17.399999999999999" x14ac:dyDescent="0.3">
      <c r="A3" s="4"/>
      <c r="B3" s="1747"/>
      <c r="C3" s="10"/>
      <c r="D3" s="11"/>
      <c r="E3" s="11"/>
      <c r="F3" s="12"/>
      <c r="G3" s="10"/>
      <c r="H3" s="12" t="s">
        <v>3</v>
      </c>
      <c r="I3" s="12"/>
      <c r="J3" s="1743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763">
        <f>SUM(U:U)</f>
        <v>61</v>
      </c>
      <c r="W3" s="4"/>
      <c r="X3" s="8"/>
      <c r="Y3" s="1771"/>
      <c r="Z3" s="10"/>
      <c r="AA3" s="11"/>
      <c r="AB3" s="11"/>
      <c r="AC3" s="12"/>
      <c r="AD3" s="10"/>
      <c r="AE3" s="12" t="s">
        <v>3</v>
      </c>
      <c r="AF3" s="12"/>
      <c r="AG3" s="1743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745">
        <f>SUM(AR:AR)</f>
        <v>62</v>
      </c>
      <c r="AT3" s="4"/>
      <c r="AU3" s="4"/>
      <c r="AV3" s="1747"/>
      <c r="AW3" s="1766" t="str">
        <f>AU37</f>
        <v>Stéphane</v>
      </c>
      <c r="AX3" s="1767"/>
      <c r="AY3" s="11"/>
      <c r="AZ3" s="12"/>
      <c r="BA3" s="10"/>
      <c r="BB3" s="12" t="s">
        <v>3</v>
      </c>
      <c r="BC3" s="12"/>
      <c r="BD3" s="1743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745">
        <f>SUM(BO:BO)</f>
        <v>54</v>
      </c>
      <c r="BQ3" s="9"/>
      <c r="BR3" s="4"/>
      <c r="BS3" s="1747"/>
      <c r="BT3" s="10"/>
      <c r="BU3" s="11"/>
      <c r="BV3" s="11"/>
      <c r="BW3" s="12"/>
      <c r="BX3" s="12"/>
      <c r="BY3" s="12" t="s">
        <v>3</v>
      </c>
      <c r="BZ3" s="12"/>
      <c r="CA3" s="1743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745">
        <f>SUM(CL:CL)</f>
        <v>71</v>
      </c>
      <c r="CN3" s="4"/>
      <c r="CO3" s="4"/>
      <c r="CP3" s="1747"/>
      <c r="CQ3" s="10"/>
      <c r="CR3" s="11"/>
      <c r="CS3" s="11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745">
        <f>SUM(DI:DI)</f>
        <v>80</v>
      </c>
      <c r="DK3" s="1"/>
      <c r="DL3" s="2"/>
    </row>
    <row r="4" spans="1:120" ht="18" thickBot="1" x14ac:dyDescent="0.35">
      <c r="A4" s="4"/>
      <c r="B4" s="1748"/>
      <c r="C4" s="13"/>
      <c r="D4" s="14"/>
      <c r="E4" s="14"/>
      <c r="F4" s="15"/>
      <c r="G4" s="10"/>
      <c r="H4" s="12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763">
        <f>SUM(U:U)</f>
        <v>61</v>
      </c>
      <c r="W4" s="4"/>
      <c r="X4" s="8"/>
      <c r="Y4" s="1772"/>
      <c r="Z4" s="13"/>
      <c r="AA4" s="11"/>
      <c r="AB4" s="11"/>
      <c r="AC4" s="12"/>
      <c r="AD4" s="10"/>
      <c r="AE4" s="12"/>
      <c r="AF4" s="12"/>
      <c r="AG4" s="1743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745">
        <f>SUM(AR:AR)</f>
        <v>62</v>
      </c>
      <c r="AT4" s="4"/>
      <c r="AU4" s="4"/>
      <c r="AV4" s="1748"/>
      <c r="AW4" s="10"/>
      <c r="AX4" s="11"/>
      <c r="AY4" s="11"/>
      <c r="AZ4" s="12"/>
      <c r="BA4" s="10"/>
      <c r="BB4" s="12"/>
      <c r="BC4" s="12"/>
      <c r="BD4" s="1743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745">
        <f>SUM(BO:BO)</f>
        <v>54</v>
      </c>
      <c r="BQ4" s="9"/>
      <c r="BR4" s="4"/>
      <c r="BS4" s="1748"/>
      <c r="BT4" s="13"/>
      <c r="BU4" s="14"/>
      <c r="BV4" s="11"/>
      <c r="BW4" s="12"/>
      <c r="BX4" s="12"/>
      <c r="BY4" s="12"/>
      <c r="BZ4" s="12"/>
      <c r="CA4" s="1743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745">
        <f>SUM(CL:CL)</f>
        <v>71</v>
      </c>
      <c r="CN4" s="4"/>
      <c r="CO4" s="4"/>
      <c r="CP4" s="1748"/>
      <c r="CQ4" s="10"/>
      <c r="CR4" s="11"/>
      <c r="CS4" s="11"/>
      <c r="CT4" s="12"/>
      <c r="CU4" s="12"/>
      <c r="CV4" s="12"/>
      <c r="CW4" s="12"/>
      <c r="CX4" s="1743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745">
        <f>SUM(DI:DI)</f>
        <v>80</v>
      </c>
      <c r="DK4" s="1"/>
      <c r="DL4" s="2"/>
    </row>
    <row r="5" spans="1:120" s="36" customFormat="1" ht="92.4" x14ac:dyDescent="0.3">
      <c r="A5" s="16" t="s">
        <v>4</v>
      </c>
      <c r="B5" s="17" t="s">
        <v>2544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2545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2546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2547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2548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799999999999997" x14ac:dyDescent="0.3">
      <c r="A6" s="38" t="s">
        <v>145</v>
      </c>
      <c r="B6" s="39" t="s">
        <v>28</v>
      </c>
      <c r="C6" s="40" t="s">
        <v>29</v>
      </c>
      <c r="D6" s="41">
        <f>0.5*(L6+M6+N6)+O6+Q6+2*(R6+S6)</f>
        <v>56</v>
      </c>
      <c r="E6" s="42">
        <f>L6*0.5+M6*0.5+N6*0.5+O6+P6+Q6+2*(R6+S6+T6)</f>
        <v>84</v>
      </c>
      <c r="F6" s="43"/>
      <c r="G6" s="39"/>
      <c r="H6" s="43"/>
      <c r="I6" s="43"/>
      <c r="J6" s="43"/>
      <c r="K6" s="43"/>
      <c r="L6" s="44">
        <f>SUMIFS(L8:L113,C8:C113,C6)</f>
        <v>4</v>
      </c>
      <c r="M6" s="44">
        <f>SUMIFS(M8:M113,C8:C113,C6)</f>
        <v>2</v>
      </c>
      <c r="N6" s="44">
        <f>SUMIFS(N8:N113,C8:C113,C6)</f>
        <v>6</v>
      </c>
      <c r="O6" s="44">
        <f>SUMIFS(O8:O113,C8:C113,C6)</f>
        <v>21</v>
      </c>
      <c r="P6" s="44">
        <f>SUMIFS(P8:P113,C8:C113,C6)</f>
        <v>8</v>
      </c>
      <c r="Q6" s="44">
        <f>SUMIFS(Q8:Q113,C8:C113,C6)</f>
        <v>9</v>
      </c>
      <c r="R6" s="44">
        <f>SUMIFS(R8:R113,C8:C113,C6)</f>
        <v>7</v>
      </c>
      <c r="S6" s="44">
        <f>SUMIFS(S8:S113,C8:C113,C6)</f>
        <v>3</v>
      </c>
      <c r="T6" s="44">
        <f>SUMIFS(T8:T113,C8:C113,C6)</f>
        <v>10</v>
      </c>
      <c r="U6" s="45"/>
      <c r="V6" s="46">
        <f>SUM(U8:U34)</f>
        <v>9</v>
      </c>
      <c r="W6" s="47"/>
      <c r="X6" s="38" t="s">
        <v>30</v>
      </c>
      <c r="Y6" s="39" t="s">
        <v>31</v>
      </c>
      <c r="Z6" s="40" t="s">
        <v>29</v>
      </c>
      <c r="AA6" s="48">
        <f t="shared" ref="AA6:AA13" si="0">0.5*(AI6+AJ6+AK6)+AL6+AN6+2*(AO6+AP6)</f>
        <v>2.5</v>
      </c>
      <c r="AB6" s="49">
        <f t="shared" ref="AB6:AB13" si="1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SUMIFS(AI13:AI36,Z13:Z36,Z6)</f>
        <v>0</v>
      </c>
      <c r="AJ6" s="52">
        <f>SUMIFS(AJ13:AJ36,Z13:Z36,Z6)</f>
        <v>1</v>
      </c>
      <c r="AK6" s="52">
        <f>SUMIFS(AK13:AK36,Z13:Z36,Z6)</f>
        <v>0</v>
      </c>
      <c r="AL6" s="52">
        <f>SUMIFS(AL13:AL36,Z13:Z36,Z6)</f>
        <v>0</v>
      </c>
      <c r="AM6" s="52">
        <f>SUMIFS(AM13:AM36,Z13:Z36,Z6)</f>
        <v>0</v>
      </c>
      <c r="AN6" s="52">
        <f>SUMIFS(AN13:AN36,Z13:Z36,Z6)</f>
        <v>2</v>
      </c>
      <c r="AO6" s="52">
        <f>SUMIFS(AO13:AO36,Z13:Z36,Z6)</f>
        <v>0</v>
      </c>
      <c r="AP6" s="52">
        <f>SUMIFS(AP13:AP36,Z13:Z36,Z6)</f>
        <v>0</v>
      </c>
      <c r="AQ6" s="52">
        <f>SUMIFS(AQ13:AQ36,Z13:Z36,Z6)</f>
        <v>0</v>
      </c>
      <c r="AR6" s="53"/>
      <c r="AS6" s="54">
        <f>SUM(AR8:AR35)</f>
        <v>9</v>
      </c>
      <c r="AT6" s="29"/>
      <c r="AU6" s="38" t="s">
        <v>30</v>
      </c>
      <c r="AV6" s="39" t="s">
        <v>32</v>
      </c>
      <c r="AW6" s="40" t="s">
        <v>29</v>
      </c>
      <c r="AX6" s="41">
        <f t="shared" ref="AX6:AX21" si="2">0.5*(BF6+BG6+BH6)+BI6+BK6+2*(BL6+BM6)</f>
        <v>8</v>
      </c>
      <c r="AY6" s="42">
        <f t="shared" ref="AY6:AY21" si="3">BF6*0.5+BG6*0.5+BH6*0.5+BI6+BJ6+BK6+2*(BL6+BM6+BN6)</f>
        <v>13</v>
      </c>
      <c r="AZ6" s="43"/>
      <c r="BA6" s="39"/>
      <c r="BB6" s="43"/>
      <c r="BC6" s="43"/>
      <c r="BD6" s="43"/>
      <c r="BE6" s="43"/>
      <c r="BF6" s="44">
        <f>SUMIFS(BF11:BF36,AW11:AW36,AW6)</f>
        <v>0</v>
      </c>
      <c r="BG6" s="44">
        <f>SUMIFS(BG11:BG36,AW11:AW36,AW6)</f>
        <v>0</v>
      </c>
      <c r="BH6" s="44">
        <f>SUMIFS(BH11:BH36,AW11:AW36,AW6)</f>
        <v>0</v>
      </c>
      <c r="BI6" s="44">
        <f>SUMIFS(BI11:BI36,AW11:AW36,AW6)</f>
        <v>5</v>
      </c>
      <c r="BJ6" s="44">
        <f>SUMIFS(BJ11:BJ36,AW11:AW36,AW6)</f>
        <v>1</v>
      </c>
      <c r="BK6" s="44">
        <f>SUMIFS(BK11:BK36,AW11:AW36,AW6)</f>
        <v>3</v>
      </c>
      <c r="BL6" s="44">
        <f>SUMIFS(BL11:BL36,AW11:AW36,AW6)</f>
        <v>0</v>
      </c>
      <c r="BM6" s="44">
        <f>SUMIFS(BM11:BM36,AW11:AW36,AW6)</f>
        <v>0</v>
      </c>
      <c r="BN6" s="44">
        <f>SUMIFS(BN11:BN36,AW11:AW36,AW6)</f>
        <v>2</v>
      </c>
      <c r="BO6" s="45"/>
      <c r="BP6" s="46">
        <f>SUM(BO8:BO35)</f>
        <v>15</v>
      </c>
      <c r="BQ6" s="57"/>
      <c r="BR6" s="38" t="s">
        <v>150</v>
      </c>
      <c r="BS6" s="39" t="s">
        <v>33</v>
      </c>
      <c r="BT6" s="40" t="s">
        <v>29</v>
      </c>
      <c r="BU6" s="41">
        <f t="shared" ref="BU6:BU16" si="4">0.5*(CC6+CD6+CE6)+CF6+CH6+2*(CI6+CJ6)</f>
        <v>10.5</v>
      </c>
      <c r="BV6" s="42">
        <f t="shared" ref="BV6:BV16" si="5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SUM(CL8:CL18)</f>
        <v>10</v>
      </c>
      <c r="CN6" s="57"/>
      <c r="CO6" s="38" t="s">
        <v>27</v>
      </c>
      <c r="CP6" s="39" t="s">
        <v>34</v>
      </c>
      <c r="CQ6" s="40" t="s">
        <v>29</v>
      </c>
      <c r="CR6" s="41">
        <f t="shared" ref="CR6:CR10" si="6">0.5*(CZ6+DA6+DB6)+DC6+DE6+2*(DF6+DG6)</f>
        <v>8</v>
      </c>
      <c r="CS6" s="42">
        <f t="shared" ref="CS6:CS10" si="7">CZ6*0.5+DA6*0.5+DB6*0.5+DC6+DD6+DE6+2*(DF6+DG6+DH6)</f>
        <v>10</v>
      </c>
      <c r="CT6" s="43"/>
      <c r="CU6" s="43"/>
      <c r="CV6" s="43"/>
      <c r="CW6" s="43"/>
      <c r="CX6" s="43"/>
      <c r="CY6" s="43"/>
      <c r="CZ6" s="44">
        <f>SUMIFS(CZ8:CZ35,CQ8:CQ35,CQ6)</f>
        <v>6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14</v>
      </c>
      <c r="DK6" s="57"/>
      <c r="DM6" s="58"/>
      <c r="DN6" s="32"/>
      <c r="DO6" s="32"/>
      <c r="DP6" s="32"/>
    </row>
    <row r="7" spans="1:120" ht="33.6" thickBot="1" x14ac:dyDescent="0.35">
      <c r="A7" s="38" t="s">
        <v>154</v>
      </c>
      <c r="B7" s="39"/>
      <c r="C7" s="40" t="s">
        <v>36</v>
      </c>
      <c r="D7" s="41">
        <f>0.5*(L7+M7+N7)+O7+Q7+2*(R7+S7)</f>
        <v>59.5</v>
      </c>
      <c r="E7" s="42">
        <f>L7*0.5+M7*0.5+N7*0.5+O7+P7+Q7+2*(R7+S7+T7)</f>
        <v>65.5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35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9</v>
      </c>
      <c r="S7" s="44">
        <f>SUMIFS(S8:S113,C8:C113,C7)</f>
        <v>0</v>
      </c>
      <c r="T7" s="44">
        <f>SUMIFS(T8:T113,C8:C113,C7)</f>
        <v>3</v>
      </c>
      <c r="U7" s="45"/>
      <c r="V7" s="46"/>
      <c r="X7" s="38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SUMIFS(AI13:AI36,Z13:Z36,Z7)</f>
        <v>0</v>
      </c>
      <c r="AJ7" s="44">
        <f>SUMIFS(AJ13:AJ36,Z13:Z36,Z7)</f>
        <v>0</v>
      </c>
      <c r="AK7" s="44">
        <f>SUMIFS(AK13:AK36,Z13:Z36,Z7)</f>
        <v>0</v>
      </c>
      <c r="AL7" s="60">
        <f>SUMIFS(AL13:AL36,Z13:Z36,Z7)</f>
        <v>0</v>
      </c>
      <c r="AM7" s="60">
        <f>SUMIFS(AM13:AM36,Z13:Z36,Z7)</f>
        <v>0</v>
      </c>
      <c r="AN7" s="44">
        <f>SUMIFS(AN13:AN36,Z13:Z36,Z7)</f>
        <v>0</v>
      </c>
      <c r="AO7" s="44">
        <f>SUMIFS(AO13:AO36,Z13:Z36,Z7)</f>
        <v>0</v>
      </c>
      <c r="AP7" s="44">
        <f>SUMIFS(AP13:AP36,Z13:Z36,Z7)</f>
        <v>0</v>
      </c>
      <c r="AQ7" s="44">
        <f>SUMIFS(AQ13:AQ36,Z13:Z36,Z7)</f>
        <v>0</v>
      </c>
      <c r="AR7" s="45"/>
      <c r="AS7" s="46"/>
      <c r="AU7" s="38" t="s">
        <v>37</v>
      </c>
      <c r="AV7" s="39"/>
      <c r="AW7" s="40" t="s">
        <v>36</v>
      </c>
      <c r="AX7" s="41">
        <f t="shared" si="2"/>
        <v>0</v>
      </c>
      <c r="AY7" s="42">
        <f t="shared" si="3"/>
        <v>0</v>
      </c>
      <c r="AZ7" s="39"/>
      <c r="BA7" s="39"/>
      <c r="BB7" s="39"/>
      <c r="BC7" s="39"/>
      <c r="BD7" s="39"/>
      <c r="BE7" s="39"/>
      <c r="BF7" s="44">
        <f>SUMIFS(BF11:BF36,AW11:AW36,AW7)</f>
        <v>0</v>
      </c>
      <c r="BG7" s="44">
        <f>SUMIFS(BG11:BG36,AW11:AW36,AW7)</f>
        <v>0</v>
      </c>
      <c r="BH7" s="44">
        <f>SUMIFS(BH11:BH36,AW11:AW36,AW7)</f>
        <v>0</v>
      </c>
      <c r="BI7" s="44">
        <f>SUMIFS(BI11:BI36,AW11:AW36,AW7)</f>
        <v>0</v>
      </c>
      <c r="BJ7" s="44">
        <f>SUMIFS(BJ11:BJ36,AW11:AW36,AW7)</f>
        <v>0</v>
      </c>
      <c r="BK7" s="44">
        <f>SUMIFS(BK11:BK36,AW11:AW36,AW7)</f>
        <v>0</v>
      </c>
      <c r="BL7" s="44">
        <f>SUMIFS(BL11:BL36,AW11:AW36,AW7)</f>
        <v>0</v>
      </c>
      <c r="BM7" s="44">
        <f>SUMIFS(BM11:BM36,AW11:AW36,AW7)</f>
        <v>0</v>
      </c>
      <c r="BN7" s="44">
        <f>SUMIFS(BN11:BN36,AW11:AW36,AW7)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4"/>
        <v>12</v>
      </c>
      <c r="BV7" s="42">
        <f t="shared" si="5"/>
        <v>12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0</v>
      </c>
      <c r="CG7" s="44">
        <f>SUMIFS(CG8:CG35,BT8:BT35,BT7)</f>
        <v>0</v>
      </c>
      <c r="CH7" s="44">
        <f>SUMIFS(CH8:CH35,BT8:BT35,BT7)</f>
        <v>2</v>
      </c>
      <c r="CI7" s="44">
        <f>SUMIFS(CI8:CI35,BT8:BT35,BT7)</f>
        <v>1</v>
      </c>
      <c r="CJ7" s="44">
        <f>SUMIFS(CJ8:CJ35,BT8:BT35,BT7)</f>
        <v>4</v>
      </c>
      <c r="CK7" s="44">
        <f>SUMIFS(CK8:CK35,BT8:BT35,BT7)</f>
        <v>0</v>
      </c>
      <c r="CL7" s="45"/>
      <c r="CM7" s="46"/>
      <c r="CN7" s="62"/>
      <c r="CO7" s="38" t="s">
        <v>35</v>
      </c>
      <c r="CP7" s="39"/>
      <c r="CQ7" s="40" t="s">
        <v>36</v>
      </c>
      <c r="CR7" s="41">
        <f t="shared" si="6"/>
        <v>0</v>
      </c>
      <c r="CS7" s="42">
        <f t="shared" si="7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5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224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0"/>
        <v>5</v>
      </c>
      <c r="AB8" s="69">
        <f t="shared" si="1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1636</v>
      </c>
      <c r="AW8" s="68" t="s">
        <v>29</v>
      </c>
      <c r="AX8" s="69">
        <f t="shared" si="2"/>
        <v>0</v>
      </c>
      <c r="AY8" s="69">
        <f t="shared" si="3"/>
        <v>0</v>
      </c>
      <c r="AZ8" s="90"/>
      <c r="BA8" s="113" t="s">
        <v>63</v>
      </c>
      <c r="BB8" s="90"/>
      <c r="BC8" s="92"/>
      <c r="BD8" s="93"/>
      <c r="BE8" s="94" t="s">
        <v>64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80" t="s">
        <v>1637</v>
      </c>
      <c r="CQ8" s="102" t="s">
        <v>29</v>
      </c>
      <c r="CR8" s="69">
        <f t="shared" si="6"/>
        <v>0</v>
      </c>
      <c r="CS8" s="69">
        <f t="shared" si="7"/>
        <v>0</v>
      </c>
      <c r="CT8" s="103"/>
      <c r="CU8" s="22" t="s">
        <v>45</v>
      </c>
      <c r="CV8" s="104"/>
      <c r="CW8" s="74"/>
      <c r="CX8" s="82"/>
      <c r="CY8" s="23" t="s">
        <v>57</v>
      </c>
      <c r="CZ8" s="105"/>
      <c r="DA8" s="105"/>
      <c r="DB8" s="105"/>
      <c r="DC8" s="105"/>
      <c r="DD8" s="105"/>
      <c r="DE8" s="105"/>
      <c r="DF8" s="105"/>
      <c r="DG8" s="105"/>
      <c r="DH8" s="106"/>
      <c r="DI8" s="142">
        <v>1</v>
      </c>
      <c r="DJ8" s="68"/>
      <c r="DK8" s="108"/>
    </row>
    <row r="9" spans="1:120" ht="239.4" customHeight="1" outlineLevel="1" thickTop="1" thickBot="1" x14ac:dyDescent="0.35">
      <c r="A9" s="97" t="s">
        <v>52</v>
      </c>
      <c r="B9" s="458" t="s">
        <v>2549</v>
      </c>
      <c r="C9" s="1997" t="s">
        <v>2550</v>
      </c>
      <c r="D9" s="1998"/>
      <c r="E9" s="1998"/>
      <c r="F9" s="1998"/>
      <c r="G9" s="1998"/>
      <c r="H9" s="1998"/>
      <c r="I9" s="1998"/>
      <c r="J9" s="1998"/>
      <c r="K9" s="1998"/>
      <c r="L9" s="1998"/>
      <c r="M9" s="1998"/>
      <c r="N9" s="1998"/>
      <c r="O9" s="1998"/>
      <c r="P9" s="1998"/>
      <c r="Q9" s="1998"/>
      <c r="R9" s="1998"/>
      <c r="S9" s="1998"/>
      <c r="T9" s="1999"/>
      <c r="U9" s="133">
        <v>1</v>
      </c>
      <c r="V9" s="332"/>
      <c r="W9" s="109"/>
      <c r="X9" s="79" t="s">
        <v>43</v>
      </c>
      <c r="Y9" s="80" t="s">
        <v>60</v>
      </c>
      <c r="Z9" s="81" t="s">
        <v>29</v>
      </c>
      <c r="AA9" s="69">
        <f t="shared" si="0"/>
        <v>0</v>
      </c>
      <c r="AB9" s="69">
        <f t="shared" si="1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0" t="s">
        <v>2551</v>
      </c>
      <c r="AW9" s="68" t="s">
        <v>29</v>
      </c>
      <c r="AX9" s="69">
        <f t="shared" si="2"/>
        <v>1</v>
      </c>
      <c r="AY9" s="69">
        <f t="shared" si="3"/>
        <v>1</v>
      </c>
      <c r="AZ9" s="74"/>
      <c r="BA9" s="124" t="s">
        <v>73</v>
      </c>
      <c r="BB9" s="1462" t="s">
        <v>280</v>
      </c>
      <c r="BC9" s="82"/>
      <c r="BD9" s="110" t="s">
        <v>13</v>
      </c>
      <c r="BE9" s="23" t="s">
        <v>75</v>
      </c>
      <c r="BF9" s="249"/>
      <c r="BG9" s="249"/>
      <c r="BH9" s="249"/>
      <c r="BI9" s="249"/>
      <c r="BJ9" s="249"/>
      <c r="BK9" s="84">
        <v>1</v>
      </c>
      <c r="BL9" s="249"/>
      <c r="BM9" s="249"/>
      <c r="BN9" s="351"/>
      <c r="BO9" s="96">
        <v>1</v>
      </c>
      <c r="BP9" s="95"/>
      <c r="BQ9" s="47"/>
      <c r="BR9" s="101" t="s">
        <v>55</v>
      </c>
      <c r="BS9" s="114" t="s">
        <v>1639</v>
      </c>
      <c r="BT9" s="68" t="s">
        <v>29</v>
      </c>
      <c r="BU9" s="115">
        <f t="shared" si="4"/>
        <v>6.5</v>
      </c>
      <c r="BV9" s="115">
        <f t="shared" si="5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99"/>
      <c r="CN9" s="36"/>
      <c r="CO9" s="101" t="s">
        <v>55</v>
      </c>
      <c r="CP9" s="117" t="s">
        <v>1640</v>
      </c>
      <c r="CQ9" s="102" t="s">
        <v>29</v>
      </c>
      <c r="CR9" s="69">
        <f t="shared" si="6"/>
        <v>0</v>
      </c>
      <c r="CS9" s="69">
        <f t="shared" si="7"/>
        <v>0</v>
      </c>
      <c r="CT9" s="82"/>
      <c r="CU9" s="22" t="s">
        <v>68</v>
      </c>
      <c r="CV9" s="118"/>
      <c r="CW9" s="74"/>
      <c r="CX9" s="118"/>
      <c r="CY9" s="23" t="s">
        <v>57</v>
      </c>
      <c r="CZ9" s="73"/>
      <c r="DA9" s="73"/>
      <c r="DB9" s="73"/>
      <c r="DC9" s="73"/>
      <c r="DD9" s="73"/>
      <c r="DE9" s="73"/>
      <c r="DF9" s="73"/>
      <c r="DG9" s="73"/>
      <c r="DH9" s="73"/>
      <c r="DI9" s="142">
        <v>1</v>
      </c>
      <c r="DJ9" s="68"/>
      <c r="DK9" s="108"/>
      <c r="DM9" s="58"/>
      <c r="DN9" s="58"/>
    </row>
    <row r="10" spans="1:120" ht="326.39999999999998" customHeight="1" outlineLevel="1" thickTop="1" thickBot="1" x14ac:dyDescent="0.45">
      <c r="A10" s="97" t="s">
        <v>52</v>
      </c>
      <c r="B10" s="116" t="s">
        <v>2541</v>
      </c>
      <c r="C10" s="68" t="s">
        <v>29</v>
      </c>
      <c r="D10" s="69">
        <f t="shared" ref="D10" si="8">0.5*(L10+M10+N10)+O10+Q10+2*(R10+S10)</f>
        <v>3</v>
      </c>
      <c r="E10" s="69">
        <f t="shared" ref="E10" si="9">L10*0.5+M10*0.5+N10*0.5+O10+P10+Q10+2*(R10+S10+T10)</f>
        <v>3</v>
      </c>
      <c r="F10" s="1749" t="s">
        <v>2552</v>
      </c>
      <c r="G10" s="1750"/>
      <c r="H10" s="1750"/>
      <c r="I10" s="1750"/>
      <c r="J10" s="1750"/>
      <c r="K10" s="1751"/>
      <c r="O10" s="240">
        <v>3</v>
      </c>
      <c r="U10" s="76">
        <v>1</v>
      </c>
      <c r="V10" s="190"/>
      <c r="W10" s="36"/>
      <c r="X10" s="79" t="s">
        <v>43</v>
      </c>
      <c r="Y10" s="80" t="s">
        <v>70</v>
      </c>
      <c r="Z10" s="81" t="s">
        <v>29</v>
      </c>
      <c r="AA10" s="69">
        <f t="shared" si="0"/>
        <v>1</v>
      </c>
      <c r="AB10" s="69">
        <f t="shared" si="1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1638</v>
      </c>
      <c r="AW10" s="68" t="s">
        <v>29</v>
      </c>
      <c r="AX10" s="69">
        <f t="shared" si="2"/>
        <v>0</v>
      </c>
      <c r="AY10" s="69">
        <f t="shared" si="3"/>
        <v>0</v>
      </c>
      <c r="AZ10" s="103"/>
      <c r="BA10" s="22" t="s">
        <v>45</v>
      </c>
      <c r="BB10" s="103"/>
      <c r="BC10" s="74"/>
      <c r="BD10" s="82"/>
      <c r="BE10" s="23" t="s">
        <v>57</v>
      </c>
      <c r="BF10" s="266"/>
      <c r="BG10" s="266"/>
      <c r="BH10" s="266"/>
      <c r="BI10" s="266"/>
      <c r="BJ10" s="266"/>
      <c r="BK10" s="266"/>
      <c r="BL10" s="266"/>
      <c r="BM10" s="266"/>
      <c r="BN10" s="229"/>
      <c r="BO10" s="96">
        <v>1</v>
      </c>
      <c r="BP10" s="95"/>
      <c r="BQ10" s="47"/>
      <c r="BR10" s="101" t="s">
        <v>55</v>
      </c>
      <c r="BS10" s="117" t="s">
        <v>1643</v>
      </c>
      <c r="BT10" s="102" t="s">
        <v>36</v>
      </c>
      <c r="BU10" s="69">
        <f t="shared" si="4"/>
        <v>2</v>
      </c>
      <c r="BV10" s="69">
        <f t="shared" si="5"/>
        <v>2</v>
      </c>
      <c r="BW10" s="123"/>
      <c r="BX10" s="124" t="s">
        <v>77</v>
      </c>
      <c r="BY10" s="125" t="s">
        <v>50</v>
      </c>
      <c r="BZ10" s="126"/>
      <c r="CA10" s="127"/>
      <c r="CB10" s="126" t="s">
        <v>1644</v>
      </c>
      <c r="CC10" s="22"/>
      <c r="CD10" s="22"/>
      <c r="CE10" s="22"/>
      <c r="CF10" s="821"/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 s="101" t="s">
        <v>55</v>
      </c>
      <c r="CP10" s="130" t="s">
        <v>1645</v>
      </c>
      <c r="CQ10" s="102" t="s">
        <v>29</v>
      </c>
      <c r="CR10" s="69">
        <f t="shared" si="6"/>
        <v>0</v>
      </c>
      <c r="CS10" s="69">
        <f t="shared" si="7"/>
        <v>0</v>
      </c>
      <c r="CT10" s="131"/>
      <c r="CU10" s="22" t="s">
        <v>45</v>
      </c>
      <c r="CV10" s="132"/>
      <c r="CW10" s="131"/>
      <c r="CX10" s="131"/>
      <c r="CY10" s="23" t="s">
        <v>57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36"/>
      <c r="X11" s="79" t="s">
        <v>43</v>
      </c>
      <c r="Y11" s="80" t="s">
        <v>80</v>
      </c>
      <c r="Z11" s="81" t="s">
        <v>29</v>
      </c>
      <c r="AA11" s="69">
        <f t="shared" si="0"/>
        <v>1</v>
      </c>
      <c r="AB11" s="69">
        <f t="shared" si="1"/>
        <v>3</v>
      </c>
      <c r="AC11" s="82"/>
      <c r="AD11" s="22" t="s">
        <v>45</v>
      </c>
      <c r="AE11" s="22"/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0" t="s">
        <v>97</v>
      </c>
      <c r="AW11" s="102" t="s">
        <v>29</v>
      </c>
      <c r="AX11" s="170">
        <f t="shared" si="2"/>
        <v>2</v>
      </c>
      <c r="AY11" s="170">
        <f t="shared" si="3"/>
        <v>4</v>
      </c>
      <c r="AZ11" s="171"/>
      <c r="BA11" s="22" t="s">
        <v>68</v>
      </c>
      <c r="BB11" s="172"/>
      <c r="BC11" s="103"/>
      <c r="BD11" s="173"/>
      <c r="BE11" s="173" t="s">
        <v>98</v>
      </c>
      <c r="BF11" s="230"/>
      <c r="BG11" s="229"/>
      <c r="BH11" s="230"/>
      <c r="BI11" s="84">
        <v>2</v>
      </c>
      <c r="BJ11" s="230"/>
      <c r="BK11" s="230"/>
      <c r="BL11" s="230"/>
      <c r="BM11" s="230"/>
      <c r="BN11" s="86">
        <v>1</v>
      </c>
      <c r="BO11" s="96">
        <v>1</v>
      </c>
      <c r="BP11" s="95"/>
      <c r="BQ11" s="47"/>
      <c r="BR11" s="101" t="s">
        <v>55</v>
      </c>
      <c r="BS11" s="146" t="s">
        <v>84</v>
      </c>
      <c r="BT11" s="147" t="s">
        <v>36</v>
      </c>
      <c r="BU11" s="148">
        <f t="shared" si="4"/>
        <v>10</v>
      </c>
      <c r="BV11" s="148">
        <f t="shared" si="5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 s="137" t="s">
        <v>86</v>
      </c>
      <c r="CP11" s="138" t="s">
        <v>1648</v>
      </c>
      <c r="CQ11" s="102" t="s">
        <v>29</v>
      </c>
      <c r="CR11" s="69">
        <f>0.5*(CZ11+DA11+DB11)+DC11+DE11+2*(DF11+DG11)</f>
        <v>1</v>
      </c>
      <c r="CS11" s="69">
        <f>CZ11*0.5+DA11*0.5+DB11*0.5+DC11+DD11+DE11+2*(DF11+DG11+DH11)</f>
        <v>1</v>
      </c>
      <c r="CT11" s="74"/>
      <c r="CU11" s="22" t="s">
        <v>88</v>
      </c>
      <c r="CV11" s="139" t="s">
        <v>89</v>
      </c>
      <c r="CW11" s="131"/>
      <c r="CX11" s="131"/>
      <c r="CY11" s="140" t="s">
        <v>3</v>
      </c>
      <c r="CZ11" s="141">
        <v>2</v>
      </c>
      <c r="DA11" s="131"/>
      <c r="DB11" s="131"/>
      <c r="DC11" s="131"/>
      <c r="DD11" s="131"/>
      <c r="DE11" s="131"/>
      <c r="DF11" s="131"/>
      <c r="DG11" s="131"/>
      <c r="DH11" s="131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3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43</v>
      </c>
      <c r="Y12" s="80" t="s">
        <v>90</v>
      </c>
      <c r="Z12" s="81" t="s">
        <v>29</v>
      </c>
      <c r="AA12" s="69">
        <f t="shared" si="0"/>
        <v>1</v>
      </c>
      <c r="AB12" s="69">
        <f t="shared" si="1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9" t="s">
        <v>1656</v>
      </c>
      <c r="AW12" s="68" t="s">
        <v>29</v>
      </c>
      <c r="AX12" s="69">
        <f t="shared" si="2"/>
        <v>0</v>
      </c>
      <c r="AY12" s="69">
        <f t="shared" si="3"/>
        <v>0</v>
      </c>
      <c r="AZ12" s="90"/>
      <c r="BA12" s="113" t="s">
        <v>63</v>
      </c>
      <c r="BB12" s="90"/>
      <c r="BC12" s="92"/>
      <c r="BD12" s="93"/>
      <c r="BE12" s="94" t="s">
        <v>118</v>
      </c>
      <c r="BF12" s="1162"/>
      <c r="BG12" s="1162"/>
      <c r="BH12" s="1162"/>
      <c r="BI12" s="1162"/>
      <c r="BJ12" s="1162"/>
      <c r="BK12" s="1162"/>
      <c r="BL12" s="1162"/>
      <c r="BM12" s="1162"/>
      <c r="BN12" s="1162"/>
      <c r="BO12" s="96">
        <v>1</v>
      </c>
      <c r="BP12" s="95"/>
      <c r="BQ12" s="47"/>
      <c r="BR12" s="101" t="s">
        <v>55</v>
      </c>
      <c r="BS12" s="146" t="s">
        <v>84</v>
      </c>
      <c r="BT12" s="147" t="s">
        <v>93</v>
      </c>
      <c r="BU12" s="148">
        <f t="shared" si="4"/>
        <v>6</v>
      </c>
      <c r="BV12" s="148">
        <f t="shared" si="5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00">
        <v>1</v>
      </c>
      <c r="CM12" s="99"/>
      <c r="CN12" s="157"/>
      <c r="CO12" s="137" t="s">
        <v>86</v>
      </c>
      <c r="CP12" s="138" t="s">
        <v>1994</v>
      </c>
      <c r="CQ12" s="102" t="s">
        <v>29</v>
      </c>
      <c r="CR12" s="69">
        <f t="shared" ref="CR12" si="10">0.5*(CZ12+DA12+DB12)+DC12+DE12+2*(DF12+DG12)</f>
        <v>0</v>
      </c>
      <c r="CS12" s="69">
        <f t="shared" ref="CS12" si="11">CZ12*0.5+DA12*0.5+DB12*0.5+DC12+DD12+DE12+2*(DF12+DG12+DH12)</f>
        <v>0</v>
      </c>
      <c r="CT12" s="1982" t="s">
        <v>2553</v>
      </c>
      <c r="CU12" s="1983"/>
      <c r="CV12" s="1983"/>
      <c r="CW12" s="1983"/>
      <c r="CX12" s="1983"/>
      <c r="CY12" s="1983"/>
      <c r="CZ12" s="1983"/>
      <c r="DA12" s="1983"/>
      <c r="DB12" s="1983"/>
      <c r="DC12" s="1983"/>
      <c r="DD12" s="1983"/>
      <c r="DE12" s="1983"/>
      <c r="DF12" s="1983"/>
      <c r="DG12" s="1983"/>
      <c r="DH12" s="1984"/>
      <c r="DI12" s="142">
        <v>1</v>
      </c>
      <c r="DJ12" s="68"/>
      <c r="DK12" s="108"/>
      <c r="DL12" s="108"/>
      <c r="DM12" s="108"/>
    </row>
    <row r="13" spans="1:120" ht="202.2" customHeight="1" outlineLevel="1" thickBot="1" x14ac:dyDescent="0.3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43</v>
      </c>
      <c r="Y13" s="168" t="s">
        <v>111</v>
      </c>
      <c r="Z13" s="81" t="s">
        <v>29</v>
      </c>
      <c r="AA13" s="115">
        <f t="shared" si="0"/>
        <v>0</v>
      </c>
      <c r="AB13" s="115">
        <f t="shared" si="1"/>
        <v>0</v>
      </c>
      <c r="AC13" s="22"/>
      <c r="AD13" s="22" t="s">
        <v>45</v>
      </c>
      <c r="AE13" s="70"/>
      <c r="AF13" s="72" t="s">
        <v>42</v>
      </c>
      <c r="AG13" s="73"/>
      <c r="AH13" s="23" t="s">
        <v>96</v>
      </c>
      <c r="AI13" s="169"/>
      <c r="AJ13" s="169"/>
      <c r="AK13" s="169"/>
      <c r="AL13" s="169"/>
      <c r="AM13" s="169"/>
      <c r="AN13" s="169"/>
      <c r="AO13" s="169"/>
      <c r="AP13" s="169"/>
      <c r="AQ13" s="160"/>
      <c r="AR13" s="76">
        <v>1</v>
      </c>
      <c r="AS13" s="129"/>
      <c r="AT13" s="112"/>
      <c r="AU13" s="88" t="s">
        <v>47</v>
      </c>
      <c r="AV13" s="80" t="s">
        <v>1659</v>
      </c>
      <c r="AW13" s="102" t="s">
        <v>29</v>
      </c>
      <c r="AX13" s="170">
        <f t="shared" si="2"/>
        <v>1</v>
      </c>
      <c r="AY13" s="170">
        <f t="shared" si="3"/>
        <v>1</v>
      </c>
      <c r="AZ13" s="171"/>
      <c r="BA13" s="22" t="s">
        <v>45</v>
      </c>
      <c r="BB13" s="189"/>
      <c r="BC13" s="72" t="s">
        <v>42</v>
      </c>
      <c r="BD13" s="110" t="s">
        <v>13</v>
      </c>
      <c r="BE13" s="23" t="s">
        <v>91</v>
      </c>
      <c r="BF13" s="249"/>
      <c r="BG13" s="249"/>
      <c r="BH13" s="249"/>
      <c r="BI13" s="249"/>
      <c r="BJ13" s="249"/>
      <c r="BK13" s="84">
        <v>1</v>
      </c>
      <c r="BL13" s="249"/>
      <c r="BM13" s="249"/>
      <c r="BN13" s="351"/>
      <c r="BO13" s="96">
        <v>1</v>
      </c>
      <c r="BP13" s="95"/>
      <c r="BQ13" s="112"/>
      <c r="BR13" s="101" t="s">
        <v>55</v>
      </c>
      <c r="BS13" s="146" t="s">
        <v>99</v>
      </c>
      <c r="BT13" s="147" t="s">
        <v>93</v>
      </c>
      <c r="BU13" s="148">
        <f t="shared" si="4"/>
        <v>0</v>
      </c>
      <c r="BV13" s="148">
        <f t="shared" si="5"/>
        <v>0</v>
      </c>
      <c r="BW13" s="149"/>
      <c r="BX13" s="124">
        <v>12</v>
      </c>
      <c r="BY13" s="125" t="s">
        <v>280</v>
      </c>
      <c r="BZ13" s="151"/>
      <c r="CA13" s="149"/>
      <c r="CB13" s="165" t="s">
        <v>100</v>
      </c>
      <c r="CC13" s="150"/>
      <c r="CD13" s="150"/>
      <c r="CE13" s="150"/>
      <c r="CF13" s="150"/>
      <c r="CG13" s="150"/>
      <c r="CH13" s="154"/>
      <c r="CI13" s="154"/>
      <c r="CJ13" s="166"/>
      <c r="CK13" s="155"/>
      <c r="CL13" s="100">
        <v>1</v>
      </c>
      <c r="CM13" s="99"/>
      <c r="CN13" s="8"/>
      <c r="CO13" s="137" t="s">
        <v>86</v>
      </c>
      <c r="CP13" s="130" t="s">
        <v>1655</v>
      </c>
      <c r="CQ13" s="102" t="s">
        <v>29</v>
      </c>
      <c r="CR13" s="69">
        <f>0.5*(CZ13+DA13+DB13)+DC13+DE13+2*(DF13+DG13)</f>
        <v>2</v>
      </c>
      <c r="CS13" s="69">
        <f>CZ13*0.5+DA13*0.5+DB13*0.5+DC13+DD13+DE13+2*(DF13+DG13+DH13)</f>
        <v>2</v>
      </c>
      <c r="CT13" s="74"/>
      <c r="CU13" s="22" t="s">
        <v>88</v>
      </c>
      <c r="CV13" s="139" t="s">
        <v>89</v>
      </c>
      <c r="CW13" s="131"/>
      <c r="CX13" s="131"/>
      <c r="CY13" s="140" t="s">
        <v>3</v>
      </c>
      <c r="CZ13" s="141">
        <v>4</v>
      </c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68"/>
      <c r="DK13" s="108"/>
      <c r="DL13" s="108"/>
      <c r="DM13" s="108"/>
    </row>
    <row r="14" spans="1:120" ht="244.2" customHeight="1" outlineLevel="1" thickTop="1" thickBot="1" x14ac:dyDescent="0.3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79" t="s">
        <v>43</v>
      </c>
      <c r="Y14" s="117" t="s">
        <v>2460</v>
      </c>
      <c r="Z14" s="81" t="s">
        <v>29</v>
      </c>
      <c r="AA14" s="69">
        <f>0.5*(AI14+AJ14+AK14)+AL14+AN14+2*(AO14+AP14)</f>
        <v>0</v>
      </c>
      <c r="AB14" s="69">
        <f>AI14*0.5+AJ14*0.5+AK14*0.5+AL14+AM14+AN14+2*(AO14+AP14+AQ14)</f>
        <v>0</v>
      </c>
      <c r="AC14" s="82"/>
      <c r="AD14" s="22" t="s">
        <v>68</v>
      </c>
      <c r="AE14" s="70"/>
      <c r="AF14" s="72" t="s">
        <v>42</v>
      </c>
      <c r="AG14" s="180"/>
      <c r="AH14" s="23" t="s">
        <v>116</v>
      </c>
      <c r="AI14" s="83"/>
      <c r="AJ14" s="83"/>
      <c r="AK14" s="83"/>
      <c r="AL14" s="83"/>
      <c r="AM14" s="83"/>
      <c r="AN14" s="83"/>
      <c r="AO14" s="83"/>
      <c r="AP14" s="83"/>
      <c r="AQ14" s="83"/>
      <c r="AR14" s="76">
        <v>1</v>
      </c>
      <c r="AS14" s="181"/>
      <c r="AT14" s="112"/>
      <c r="AU14" s="88" t="s">
        <v>47</v>
      </c>
      <c r="AV14" s="80" t="s">
        <v>1662</v>
      </c>
      <c r="AW14" s="102" t="s">
        <v>29</v>
      </c>
      <c r="AX14" s="69">
        <f t="shared" si="2"/>
        <v>2</v>
      </c>
      <c r="AY14" s="69">
        <f t="shared" si="3"/>
        <v>4</v>
      </c>
      <c r="AZ14" s="82"/>
      <c r="BA14" s="22" t="s">
        <v>45</v>
      </c>
      <c r="BB14" s="103"/>
      <c r="BC14" s="103"/>
      <c r="BD14" s="82"/>
      <c r="BE14" s="23" t="s">
        <v>1615</v>
      </c>
      <c r="BF14" s="266"/>
      <c r="BG14" s="266"/>
      <c r="BH14" s="266"/>
      <c r="BI14" s="84">
        <v>2</v>
      </c>
      <c r="BJ14" s="266"/>
      <c r="BK14" s="266"/>
      <c r="BL14" s="266"/>
      <c r="BM14" s="144"/>
      <c r="BN14" s="86">
        <v>1</v>
      </c>
      <c r="BO14" s="96">
        <v>1</v>
      </c>
      <c r="BP14" s="95"/>
      <c r="BQ14" s="162"/>
      <c r="BR14" s="176" t="s">
        <v>107</v>
      </c>
      <c r="BS14" s="177" t="s">
        <v>1654</v>
      </c>
      <c r="BT14" s="147" t="s">
        <v>93</v>
      </c>
      <c r="BU14" s="69">
        <f t="shared" si="4"/>
        <v>0</v>
      </c>
      <c r="BV14" s="69">
        <f t="shared" si="5"/>
        <v>0</v>
      </c>
      <c r="BW14" s="131"/>
      <c r="BX14" s="22" t="s">
        <v>45</v>
      </c>
      <c r="BY14" s="132"/>
      <c r="BZ14" s="131"/>
      <c r="CA14" s="131"/>
      <c r="CB14" s="131" t="s">
        <v>57</v>
      </c>
      <c r="CC14" s="131"/>
      <c r="CD14" s="131"/>
      <c r="CE14" s="131"/>
      <c r="CF14" s="131"/>
      <c r="CG14" s="131"/>
      <c r="CH14" s="131"/>
      <c r="CI14" s="131"/>
      <c r="CJ14" s="131"/>
      <c r="CK14" s="131"/>
      <c r="CL14" s="100">
        <v>1</v>
      </c>
      <c r="CM14" s="99"/>
      <c r="CN14" s="26"/>
      <c r="CO14" s="101" t="s">
        <v>55</v>
      </c>
      <c r="CP14" s="116" t="s">
        <v>1658</v>
      </c>
      <c r="CQ14" s="102" t="s">
        <v>29</v>
      </c>
      <c r="CR14" s="69">
        <f>0.5*(CZ14+DA14+DB14)+DC14+DE14+2*(DF14+DG14)</f>
        <v>0</v>
      </c>
      <c r="CS14" s="69">
        <f>CZ14*0.5+DA14*0.5+DB14*0.5+DC14+DD14+DE14+2*(DF14+DG14+DH14)</f>
        <v>0</v>
      </c>
      <c r="CT14" s="103"/>
      <c r="CU14" s="22" t="s">
        <v>45</v>
      </c>
      <c r="CV14" s="104"/>
      <c r="CW14" s="74"/>
      <c r="CX14" s="82"/>
      <c r="CY14" s="23" t="s">
        <v>57</v>
      </c>
      <c r="CZ14" s="73"/>
      <c r="DA14" s="73"/>
      <c r="DB14" s="73"/>
      <c r="DC14" s="73"/>
      <c r="DD14" s="73"/>
      <c r="DE14" s="73"/>
      <c r="DF14" s="73"/>
      <c r="DG14" s="73"/>
      <c r="DH14" s="23"/>
      <c r="DI14" s="142">
        <v>1</v>
      </c>
      <c r="DJ14" s="68"/>
      <c r="DK14" s="108"/>
      <c r="DL14" s="108"/>
      <c r="DM14" s="108"/>
    </row>
    <row r="15" spans="1:120" ht="175.2" outlineLevel="1" thickTop="1" thickBot="1" x14ac:dyDescent="0.3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 s="79" t="s">
        <v>43</v>
      </c>
      <c r="Y15" s="117" t="s">
        <v>121</v>
      </c>
      <c r="Z15" s="81" t="s">
        <v>29</v>
      </c>
      <c r="AA15" s="69">
        <f>0.5*(AI15+AJ15+AK15)+AL15+AN15+2*(AO15+AP15)</f>
        <v>0.5</v>
      </c>
      <c r="AB15" s="69">
        <f>AI15*0.5+AJ15*0.5+AK15*0.5+AL15+AM15+AN15+2*(AO15+AP15+AQ15)</f>
        <v>0.5</v>
      </c>
      <c r="AC15" s="82"/>
      <c r="AD15" s="22" t="s">
        <v>68</v>
      </c>
      <c r="AE15" s="103"/>
      <c r="AF15" s="72" t="s">
        <v>42</v>
      </c>
      <c r="AG15" s="82"/>
      <c r="AH15" s="23" t="s">
        <v>57</v>
      </c>
      <c r="AI15" s="83"/>
      <c r="AJ15" s="84">
        <v>1</v>
      </c>
      <c r="AK15" s="83"/>
      <c r="AL15" s="83"/>
      <c r="AM15" s="83"/>
      <c r="AN15" s="83"/>
      <c r="AO15" s="83"/>
      <c r="AP15" s="83"/>
      <c r="AQ15" s="83"/>
      <c r="AR15" s="76">
        <v>1</v>
      </c>
      <c r="AS15" s="129"/>
      <c r="AT15" s="112"/>
      <c r="AU15" s="88" t="s">
        <v>47</v>
      </c>
      <c r="AV15" s="80" t="s">
        <v>1664</v>
      </c>
      <c r="AW15" s="102" t="s">
        <v>29</v>
      </c>
      <c r="AX15" s="69">
        <f t="shared" si="2"/>
        <v>1</v>
      </c>
      <c r="AY15" s="69">
        <f t="shared" si="3"/>
        <v>2</v>
      </c>
      <c r="AZ15" s="198"/>
      <c r="BA15" s="22" t="s">
        <v>45</v>
      </c>
      <c r="BB15" s="104"/>
      <c r="BC15" s="119" t="s">
        <v>42</v>
      </c>
      <c r="BD15" s="82"/>
      <c r="BE15" s="23" t="s">
        <v>129</v>
      </c>
      <c r="BF15" s="229"/>
      <c r="BG15" s="229"/>
      <c r="BH15" s="229"/>
      <c r="BI15" s="84">
        <v>1</v>
      </c>
      <c r="BJ15" s="86">
        <v>1</v>
      </c>
      <c r="BK15" s="229"/>
      <c r="BL15" s="229"/>
      <c r="BM15" s="260"/>
      <c r="BN15" s="155"/>
      <c r="BO15" s="96">
        <v>1</v>
      </c>
      <c r="BP15" s="95"/>
      <c r="BQ15" s="175"/>
      <c r="BR15" s="176" t="s">
        <v>107</v>
      </c>
      <c r="BS15" s="80" t="s">
        <v>1657</v>
      </c>
      <c r="BT15" s="147" t="s">
        <v>93</v>
      </c>
      <c r="BU15" s="183">
        <f t="shared" si="4"/>
        <v>1</v>
      </c>
      <c r="BV15" s="183">
        <f t="shared" si="5"/>
        <v>2</v>
      </c>
      <c r="BW15" s="82"/>
      <c r="BX15" s="22" t="s">
        <v>45</v>
      </c>
      <c r="BY15" s="118"/>
      <c r="BZ15" s="72" t="s">
        <v>42</v>
      </c>
      <c r="CA15" s="74"/>
      <c r="CB15" s="23" t="s">
        <v>1615</v>
      </c>
      <c r="CC15" s="22"/>
      <c r="CD15" s="22"/>
      <c r="CE15" s="22"/>
      <c r="CF15" s="184">
        <v>1</v>
      </c>
      <c r="CG15" s="86">
        <v>1</v>
      </c>
      <c r="CH15" s="185"/>
      <c r="CI15" s="22"/>
      <c r="CJ15" s="22"/>
      <c r="CK15" s="22"/>
      <c r="CL15" s="100">
        <v>1</v>
      </c>
      <c r="CM15" s="99"/>
      <c r="CN15" s="36"/>
      <c r="CO15" s="101" t="s">
        <v>55</v>
      </c>
      <c r="CP15" s="138" t="s">
        <v>1661</v>
      </c>
      <c r="CQ15" s="102" t="s">
        <v>29</v>
      </c>
      <c r="CR15" s="69">
        <f t="shared" ref="CR15:CR21" si="12">0.5*(CZ15+DA15+DB15)+DC15+DE15+2*(DF15+DG15)</f>
        <v>0</v>
      </c>
      <c r="CS15" s="69">
        <f t="shared" ref="CS15:CS21" si="13">CZ15*0.5+DA15*0.5+DB15*0.5+DC15+DD15+DE15+2*(DF15+DG15+DH15)</f>
        <v>0</v>
      </c>
      <c r="CT15" s="103"/>
      <c r="CU15" s="22" t="s">
        <v>45</v>
      </c>
      <c r="CV15" s="172"/>
      <c r="CW15" s="74"/>
      <c r="CX15" s="82"/>
      <c r="CY15" s="23" t="s">
        <v>57</v>
      </c>
      <c r="DH15" s="22"/>
      <c r="DI15" s="142">
        <v>1</v>
      </c>
      <c r="DJ15" s="68"/>
      <c r="DK15" s="108"/>
      <c r="DL15" s="108"/>
      <c r="DM15" s="108"/>
    </row>
    <row r="16" spans="1:120" ht="231.6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43</v>
      </c>
      <c r="Y16" s="117" t="s">
        <v>211</v>
      </c>
      <c r="Z16" s="81" t="s">
        <v>29</v>
      </c>
      <c r="AA16" s="69">
        <f>0.5*(AI16+AJ16+AK16)+AL16+AN16+2*(AO16+AP16)</f>
        <v>2</v>
      </c>
      <c r="AB16" s="69">
        <f>AI16*0.5+AJ16*0.5+AK16*0.5+AL16+AM16+AN16+2*(AO16+AP16+AQ16)</f>
        <v>2</v>
      </c>
      <c r="AC16" s="82"/>
      <c r="AD16" s="22" t="s">
        <v>45</v>
      </c>
      <c r="AE16" s="103"/>
      <c r="AF16" s="127"/>
      <c r="AG16" s="110" t="s">
        <v>13</v>
      </c>
      <c r="AH16" s="23" t="s">
        <v>204</v>
      </c>
      <c r="AI16" s="249"/>
      <c r="AJ16" s="144"/>
      <c r="AK16" s="249"/>
      <c r="AL16" s="249"/>
      <c r="AM16" s="249"/>
      <c r="AN16" s="84">
        <v>2</v>
      </c>
      <c r="AO16" s="144"/>
      <c r="AP16" s="249"/>
      <c r="AQ16" s="249"/>
      <c r="AR16" s="76">
        <v>1</v>
      </c>
      <c r="AS16" s="129"/>
      <c r="AT16" s="112"/>
      <c r="AU16" s="88" t="s">
        <v>47</v>
      </c>
      <c r="AV16" s="80" t="s">
        <v>1666</v>
      </c>
      <c r="AW16" s="102" t="s">
        <v>29</v>
      </c>
      <c r="AX16" s="183">
        <f t="shared" si="2"/>
        <v>0</v>
      </c>
      <c r="AY16" s="183">
        <f t="shared" si="3"/>
        <v>0</v>
      </c>
      <c r="AZ16" s="103"/>
      <c r="BA16" s="124" t="s">
        <v>77</v>
      </c>
      <c r="BB16" s="939" t="s">
        <v>280</v>
      </c>
      <c r="BC16" s="74"/>
      <c r="BD16" s="82"/>
      <c r="BE16" s="23" t="s">
        <v>57</v>
      </c>
      <c r="BF16" s="229"/>
      <c r="BG16" s="229"/>
      <c r="BH16" s="229"/>
      <c r="BI16" s="229"/>
      <c r="BJ16" s="229"/>
      <c r="BK16" s="229"/>
      <c r="BL16" s="229"/>
      <c r="BM16" s="229"/>
      <c r="BN16" s="229"/>
      <c r="BO16" s="96">
        <v>1</v>
      </c>
      <c r="BP16" s="95"/>
      <c r="BQ16" s="182"/>
      <c r="BR16" s="176" t="s">
        <v>107</v>
      </c>
      <c r="BS16" s="186" t="s">
        <v>1660</v>
      </c>
      <c r="BT16" s="147" t="s">
        <v>93</v>
      </c>
      <c r="BU16" s="69">
        <f t="shared" si="4"/>
        <v>0</v>
      </c>
      <c r="BV16" s="69">
        <f t="shared" si="5"/>
        <v>0</v>
      </c>
      <c r="BW16" s="82"/>
      <c r="BX16" s="22" t="s">
        <v>45</v>
      </c>
      <c r="BY16" s="118"/>
      <c r="BZ16" s="74"/>
      <c r="CA16" s="187"/>
      <c r="CB16" s="131" t="s">
        <v>57</v>
      </c>
      <c r="CC16" s="74"/>
      <c r="CD16" s="74"/>
      <c r="CE16" s="74"/>
      <c r="CF16" s="74"/>
      <c r="CG16" s="74"/>
      <c r="CH16" s="74"/>
      <c r="CI16" s="74"/>
      <c r="CJ16" s="74"/>
      <c r="CK16" s="74"/>
      <c r="CL16" s="100">
        <v>1</v>
      </c>
      <c r="CM16" s="99"/>
      <c r="CN16" s="36"/>
      <c r="CO16" s="101" t="s">
        <v>55</v>
      </c>
      <c r="CP16" s="130" t="s">
        <v>1663</v>
      </c>
      <c r="CQ16" s="102" t="s">
        <v>29</v>
      </c>
      <c r="CR16" s="69">
        <f t="shared" si="12"/>
        <v>0</v>
      </c>
      <c r="CS16" s="69">
        <f t="shared" si="13"/>
        <v>0</v>
      </c>
      <c r="CT16" s="131"/>
      <c r="CU16" s="22" t="s">
        <v>45</v>
      </c>
      <c r="CV16" s="132"/>
      <c r="CW16" s="131"/>
      <c r="CX16" s="131"/>
      <c r="CY16" s="23" t="s">
        <v>57</v>
      </c>
      <c r="CZ16" s="131"/>
      <c r="DA16" s="131"/>
      <c r="DB16" s="131"/>
      <c r="DC16" s="131"/>
      <c r="DD16" s="131"/>
      <c r="DE16" s="131"/>
      <c r="DF16" s="131"/>
      <c r="DG16" s="131"/>
      <c r="DH16" s="131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 s="112"/>
      <c r="AU17" s="88" t="s">
        <v>47</v>
      </c>
      <c r="AV17" s="89" t="s">
        <v>1668</v>
      </c>
      <c r="AW17" s="68" t="s">
        <v>29</v>
      </c>
      <c r="AX17" s="69">
        <f t="shared" si="2"/>
        <v>0</v>
      </c>
      <c r="AY17" s="69">
        <f t="shared" si="3"/>
        <v>0</v>
      </c>
      <c r="AZ17" s="1986" t="s">
        <v>2554</v>
      </c>
      <c r="BA17" s="1987"/>
      <c r="BB17" s="1987"/>
      <c r="BC17" s="1987"/>
      <c r="BD17" s="1987"/>
      <c r="BE17" s="1988"/>
      <c r="BF17" s="1162"/>
      <c r="BG17" s="1162"/>
      <c r="BH17" s="1162"/>
      <c r="BI17" s="1162"/>
      <c r="BJ17" s="1162"/>
      <c r="BK17" s="1162"/>
      <c r="BL17" s="1162"/>
      <c r="BM17" s="1162"/>
      <c r="BN17" s="1162"/>
      <c r="BO17" s="96">
        <v>1</v>
      </c>
      <c r="BP17" s="95"/>
      <c r="BQ17" s="162"/>
      <c r="BR17" s="176" t="s">
        <v>107</v>
      </c>
      <c r="BS17" s="116" t="s">
        <v>2555</v>
      </c>
      <c r="BT17" s="68" t="s">
        <v>93</v>
      </c>
      <c r="BU17" s="115">
        <f>0.5*(CC17+CD17+CE17)+CF17+CH17+2*(CI17+CJ17)</f>
        <v>0</v>
      </c>
      <c r="BV17" s="115">
        <f>CC17*0.5+CD17*0.5+CE17*0.5+CF17+CG17+CH17+2*(CI17+CJ17+CK17)</f>
        <v>0</v>
      </c>
      <c r="BW17" s="1878" t="s">
        <v>2556</v>
      </c>
      <c r="BX17" s="1879"/>
      <c r="BY17" s="1880"/>
      <c r="BZ17" s="72" t="s">
        <v>42</v>
      </c>
      <c r="CA17" s="82"/>
      <c r="CB17" s="131" t="s">
        <v>2557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100">
        <v>1</v>
      </c>
      <c r="CM17" s="99"/>
      <c r="CN17" s="36"/>
      <c r="CO17" s="101" t="s">
        <v>55</v>
      </c>
      <c r="CP17" s="117" t="s">
        <v>1665</v>
      </c>
      <c r="CQ17" s="102" t="s">
        <v>29</v>
      </c>
      <c r="CR17" s="69">
        <f t="shared" si="12"/>
        <v>0</v>
      </c>
      <c r="CS17" s="69">
        <f t="shared" si="13"/>
        <v>2</v>
      </c>
      <c r="CT17" s="82"/>
      <c r="CU17" s="22" t="s">
        <v>45</v>
      </c>
      <c r="CV17" s="118"/>
      <c r="CW17" s="72" t="s">
        <v>42</v>
      </c>
      <c r="CX17" s="73"/>
      <c r="CY17" s="23" t="s">
        <v>57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42">
        <v>1</v>
      </c>
      <c r="DJ17" s="68"/>
    </row>
    <row r="18" spans="1:115" ht="210.6" customHeight="1" outlineLevel="1" thickTop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47</v>
      </c>
      <c r="AV18" s="89" t="s">
        <v>136</v>
      </c>
      <c r="AW18" s="68" t="s">
        <v>29</v>
      </c>
      <c r="AX18" s="69">
        <f t="shared" si="2"/>
        <v>0</v>
      </c>
      <c r="AY18" s="69">
        <f t="shared" si="3"/>
        <v>0</v>
      </c>
      <c r="AZ18" s="90"/>
      <c r="BA18" s="113" t="s">
        <v>68</v>
      </c>
      <c r="BB18" s="90"/>
      <c r="BC18" s="92"/>
      <c r="BD18" s="93"/>
      <c r="BE18" s="161" t="s">
        <v>137</v>
      </c>
      <c r="BF18" s="1162"/>
      <c r="BG18" s="1162"/>
      <c r="BH18" s="1162"/>
      <c r="BI18" s="1162"/>
      <c r="BJ18" s="1162"/>
      <c r="BK18" s="1162"/>
      <c r="BL18" s="1162"/>
      <c r="BM18" s="1162"/>
      <c r="BN18" s="1162"/>
      <c r="BO18" s="96">
        <v>1</v>
      </c>
      <c r="BP18" s="95"/>
      <c r="BQ18" s="47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 s="36"/>
      <c r="CO18" s="101" t="s">
        <v>55</v>
      </c>
      <c r="CP18" s="130" t="s">
        <v>1667</v>
      </c>
      <c r="CQ18" s="102" t="s">
        <v>29</v>
      </c>
      <c r="CR18" s="69">
        <f t="shared" si="12"/>
        <v>0</v>
      </c>
      <c r="CS18" s="69">
        <f t="shared" si="13"/>
        <v>0</v>
      </c>
      <c r="CT18" s="131"/>
      <c r="CU18" s="22" t="s">
        <v>45</v>
      </c>
      <c r="CV18" s="132"/>
      <c r="CW18" s="131"/>
      <c r="CX18" s="131"/>
      <c r="CY18" s="23" t="s">
        <v>57</v>
      </c>
      <c r="CZ18" s="131"/>
      <c r="DA18" s="131"/>
      <c r="DB18" s="131"/>
      <c r="DC18" s="131"/>
      <c r="DD18" s="131"/>
      <c r="DE18" s="131"/>
      <c r="DF18" s="131"/>
      <c r="DG18" s="131"/>
      <c r="DH18" s="131"/>
      <c r="DI18" s="142">
        <v>1</v>
      </c>
      <c r="DJ18" s="68"/>
    </row>
    <row r="19" spans="1:115" ht="235.2" customHeight="1" outlineLevel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98" t="s">
        <v>1671</v>
      </c>
      <c r="AW19" s="102" t="s">
        <v>29</v>
      </c>
      <c r="AX19" s="183">
        <f t="shared" si="2"/>
        <v>0</v>
      </c>
      <c r="AY19" s="183">
        <f t="shared" si="3"/>
        <v>0</v>
      </c>
      <c r="AZ19" s="178"/>
      <c r="BA19" s="22" t="s">
        <v>45</v>
      </c>
      <c r="BB19" s="131"/>
      <c r="BC19" s="178"/>
      <c r="BD19" s="178"/>
      <c r="BE19" s="23" t="s">
        <v>57</v>
      </c>
      <c r="BF19" s="1165"/>
      <c r="BG19" s="1165"/>
      <c r="BH19" s="1165"/>
      <c r="BI19" s="1165"/>
      <c r="BJ19" s="1165"/>
      <c r="BK19" s="1165"/>
      <c r="BL19" s="1165"/>
      <c r="BM19" s="1165"/>
      <c r="BN19" s="1165"/>
      <c r="BO19" s="96">
        <v>1</v>
      </c>
      <c r="BP19" s="95"/>
      <c r="BQ19" s="112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N19" s="36"/>
      <c r="CO19" s="101" t="s">
        <v>55</v>
      </c>
      <c r="CP19" s="117" t="s">
        <v>1669</v>
      </c>
      <c r="CQ19" s="102" t="s">
        <v>29</v>
      </c>
      <c r="CR19" s="69">
        <f t="shared" si="12"/>
        <v>0</v>
      </c>
      <c r="CS19" s="69">
        <f t="shared" si="13"/>
        <v>0</v>
      </c>
      <c r="CT19" s="82"/>
      <c r="CU19" s="22" t="s">
        <v>45</v>
      </c>
      <c r="CV19" s="204"/>
      <c r="CW19" s="74"/>
      <c r="CX19" s="73"/>
      <c r="CY19" s="23" t="s">
        <v>57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142">
        <v>1</v>
      </c>
      <c r="DJ19" s="68"/>
    </row>
    <row r="20" spans="1:115" ht="207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80" t="s">
        <v>1673</v>
      </c>
      <c r="AW20" s="102" t="s">
        <v>29</v>
      </c>
      <c r="AX20" s="69">
        <f t="shared" si="2"/>
        <v>0</v>
      </c>
      <c r="AY20" s="69">
        <f t="shared" si="3"/>
        <v>0</v>
      </c>
      <c r="AZ20" s="103"/>
      <c r="BA20" s="124" t="s">
        <v>77</v>
      </c>
      <c r="BB20" s="939" t="s">
        <v>280</v>
      </c>
      <c r="BC20" s="74"/>
      <c r="BD20" s="82"/>
      <c r="BE20" s="23" t="s">
        <v>57</v>
      </c>
      <c r="BF20" s="229"/>
      <c r="BG20" s="229"/>
      <c r="BH20" s="229"/>
      <c r="BI20" s="229"/>
      <c r="BJ20" s="229"/>
      <c r="BK20" s="229"/>
      <c r="BL20" s="229"/>
      <c r="BM20" s="229"/>
      <c r="BN20" s="229"/>
      <c r="BO20" s="96">
        <v>1</v>
      </c>
      <c r="BP20" s="95"/>
      <c r="BQ20" s="112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N20" s="203"/>
      <c r="CO20" s="101" t="s">
        <v>55</v>
      </c>
      <c r="CP20" s="117" t="s">
        <v>1670</v>
      </c>
      <c r="CQ20" s="102" t="s">
        <v>29</v>
      </c>
      <c r="CR20" s="115">
        <f t="shared" si="12"/>
        <v>0</v>
      </c>
      <c r="CS20" s="115">
        <f t="shared" si="13"/>
        <v>0</v>
      </c>
      <c r="CT20" s="82"/>
      <c r="CU20" s="22" t="s">
        <v>68</v>
      </c>
      <c r="CV20" s="546"/>
      <c r="CW20" s="74"/>
      <c r="CX20" s="73"/>
      <c r="CY20" s="23" t="s">
        <v>57</v>
      </c>
      <c r="CZ20" s="105"/>
      <c r="DA20" s="105"/>
      <c r="DB20" s="105"/>
      <c r="DC20" s="105"/>
      <c r="DD20" s="105"/>
      <c r="DE20" s="105"/>
      <c r="DF20" s="105"/>
      <c r="DG20" s="105"/>
      <c r="DH20" s="105"/>
      <c r="DI20" s="142">
        <v>1</v>
      </c>
      <c r="DJ20" s="68"/>
    </row>
    <row r="21" spans="1:115" ht="225.6" customHeight="1" outlineLevel="1" x14ac:dyDescent="0.4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98" t="s">
        <v>1674</v>
      </c>
      <c r="AW21" s="102" t="s">
        <v>29</v>
      </c>
      <c r="AX21" s="69">
        <f t="shared" si="2"/>
        <v>2</v>
      </c>
      <c r="AY21" s="69">
        <f t="shared" si="3"/>
        <v>2</v>
      </c>
      <c r="AZ21" s="103"/>
      <c r="BA21" s="124" t="s">
        <v>77</v>
      </c>
      <c r="BB21" s="939" t="s">
        <v>280</v>
      </c>
      <c r="BC21" s="103"/>
      <c r="BD21" s="103"/>
      <c r="BE21" s="23" t="s">
        <v>57</v>
      </c>
      <c r="BF21" s="226"/>
      <c r="BG21" s="226"/>
      <c r="BH21" s="229"/>
      <c r="BI21" s="144"/>
      <c r="BJ21" s="226"/>
      <c r="BK21" s="84">
        <v>2</v>
      </c>
      <c r="BL21" s="226"/>
      <c r="BM21" s="226"/>
      <c r="BN21" s="226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656" t="s">
        <v>140</v>
      </c>
      <c r="CP21" s="210" t="s">
        <v>1672</v>
      </c>
      <c r="CQ21" s="147" t="s">
        <v>29</v>
      </c>
      <c r="CR21" s="148">
        <f t="shared" si="12"/>
        <v>5</v>
      </c>
      <c r="CS21" s="148">
        <f t="shared" si="13"/>
        <v>5</v>
      </c>
      <c r="CT21" s="211"/>
      <c r="CU21" s="22" t="s">
        <v>63</v>
      </c>
      <c r="CV21" s="212"/>
      <c r="CW21" s="72" t="s">
        <v>42</v>
      </c>
      <c r="CX21" s="213"/>
      <c r="CY21" s="205" t="s">
        <v>91</v>
      </c>
      <c r="CZ21" s="214"/>
      <c r="DA21" s="214"/>
      <c r="DB21" s="212"/>
      <c r="DC21" s="85">
        <v>5</v>
      </c>
      <c r="DD21" s="22"/>
      <c r="DE21" s="22"/>
      <c r="DF21" s="214"/>
      <c r="DG21" s="214"/>
      <c r="DH21" s="212"/>
      <c r="DI21" s="142">
        <v>1</v>
      </c>
      <c r="DJ21" s="68"/>
    </row>
    <row r="22" spans="1:115" ht="156.6" outlineLevel="1" x14ac:dyDescent="0.4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79" t="s">
        <v>43</v>
      </c>
      <c r="AV22" s="117" t="s">
        <v>103</v>
      </c>
      <c r="AW22" s="81" t="s">
        <v>29</v>
      </c>
      <c r="AX22" s="69">
        <f>0.5*(BF22+BG22+BH22)+BI22+BK22+2*(BL22+BM22)</f>
        <v>0</v>
      </c>
      <c r="AY22" s="69">
        <f>BF22*0.5+BG22*0.5+BH22*0.5+BI22+BJ22+BK22+2*(BL22+BM22+BN22)</f>
        <v>0</v>
      </c>
      <c r="AZ22" s="1994" t="s">
        <v>2558</v>
      </c>
      <c r="BA22" s="1995"/>
      <c r="BB22" s="1995"/>
      <c r="BC22" s="1995"/>
      <c r="BD22" s="1995"/>
      <c r="BE22" s="1996"/>
      <c r="BF22" s="159"/>
      <c r="BG22" s="159"/>
      <c r="BH22" s="159"/>
      <c r="BI22" s="159"/>
      <c r="BJ22" s="159"/>
      <c r="BK22" s="159"/>
      <c r="BL22" s="159"/>
      <c r="BM22" s="159"/>
      <c r="BN22" s="160"/>
      <c r="BO22" s="76">
        <v>1</v>
      </c>
      <c r="BP22" s="129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ht="21.6" outlineLevel="1" x14ac:dyDescent="0.25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21.6" outlineLevel="1" x14ac:dyDescent="0.25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.6" outlineLevel="1" x14ac:dyDescent="0.25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399999999999999" outlineLevel="1" x14ac:dyDescent="0.25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17.399999999999999" outlineLevel="1" x14ac:dyDescent="0.25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399999999999999" outlineLevel="1" x14ac:dyDescent="0.25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399999999999999" outlineLevel="1" x14ac:dyDescent="0.25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399999999999999" outlineLevel="1" x14ac:dyDescent="0.25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 x14ac:dyDescent="0.25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25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25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25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143</v>
      </c>
      <c r="B37" s="39" t="s">
        <v>2559</v>
      </c>
      <c r="C37" s="218" t="s">
        <v>29</v>
      </c>
      <c r="D37" s="219">
        <f t="shared" ref="D37:D44" si="14">0.5*(L37+M37+N37)+O37+Q37+2*(R37+S37)</f>
        <v>20</v>
      </c>
      <c r="E37" s="220">
        <f t="shared" ref="E37:E44" si="15">L37*0.5+M37*0.5+N37*0.5+O37+P37+Q37+2*(R37+S37+T37)</f>
        <v>34</v>
      </c>
      <c r="F37" s="43"/>
      <c r="G37" s="43"/>
      <c r="H37" s="43"/>
      <c r="I37" s="43"/>
      <c r="J37" s="43"/>
      <c r="K37" s="43"/>
      <c r="L37" s="44">
        <f>SUMIFS(L39:L67,C39:C67,C37)</f>
        <v>2</v>
      </c>
      <c r="M37" s="44">
        <f>SUMIFS(M39:M67,C39:C67,C37)</f>
        <v>1</v>
      </c>
      <c r="N37" s="44">
        <f>SUMIFS(N39:N67,C39:C67,C37)</f>
        <v>3</v>
      </c>
      <c r="O37" s="44">
        <f>SUMIFS(O39:O67,C39:C67,C37)</f>
        <v>7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2</v>
      </c>
      <c r="S37" s="44">
        <f>SUMIFS(S39:S67,C39:C67,C37)</f>
        <v>1</v>
      </c>
      <c r="T37" s="44">
        <f>SUMIFS(T39:T67,C39:C67,C37)</f>
        <v>5</v>
      </c>
      <c r="U37" s="45"/>
      <c r="V37" s="46">
        <f>SUM(U39:U51)</f>
        <v>9</v>
      </c>
      <c r="W37" s="32"/>
      <c r="X37" s="38" t="s">
        <v>145</v>
      </c>
      <c r="Y37" s="39" t="s">
        <v>146</v>
      </c>
      <c r="Z37" s="40" t="s">
        <v>29</v>
      </c>
      <c r="AA37" s="41">
        <f ca="1">0.5*(AI37+AJ37+AK37)+AL37+AN37+2*(AO37+AP37)</f>
        <v>2</v>
      </c>
      <c r="AB37" s="42">
        <f ca="1"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 ca="1">SUMIFS(AI16:AI52,Z16:Z52,Z37)</f>
        <v>0</v>
      </c>
      <c r="AJ37" s="44">
        <f ca="1">SUMIFS(AJ16:AJ52,Z16:Z52,Z37)</f>
        <v>0</v>
      </c>
      <c r="AK37" s="44">
        <f ca="1">SUMIFS(AK16:AK52,Z16:Z52,Z37)</f>
        <v>0</v>
      </c>
      <c r="AL37" s="44">
        <f ca="1">SUMIFS(AL16:AL52,Z16:Z52,Z37)</f>
        <v>0</v>
      </c>
      <c r="AM37" s="44">
        <f ca="1">SUMIFS(AM16:AM52,Z16:Z52,Z37)</f>
        <v>0</v>
      </c>
      <c r="AN37" s="44">
        <f ca="1">SUMIFS(AN16:AN52,Z16:Z52,Z37)</f>
        <v>2</v>
      </c>
      <c r="AO37" s="44">
        <f ca="1">SUMIFS(AO16:AO52,Z16:Z52,Z37)</f>
        <v>0</v>
      </c>
      <c r="AP37" s="44">
        <f ca="1">SUMIFS(AP16:AP52,Z16:Z52,Z37)</f>
        <v>0</v>
      </c>
      <c r="AQ37" s="44">
        <f ca="1">SUMIFS(AQ16:AQ52,Z16:Z52,Z37)</f>
        <v>2</v>
      </c>
      <c r="AR37" s="45"/>
      <c r="AS37" s="46">
        <f>SUM(AR39:AR51)</f>
        <v>7</v>
      </c>
      <c r="AT37" s="57"/>
      <c r="AU37" s="38" t="s">
        <v>150</v>
      </c>
      <c r="AV37" s="39" t="s">
        <v>147</v>
      </c>
      <c r="AW37" s="40" t="s">
        <v>29</v>
      </c>
      <c r="AX37" s="41">
        <f t="shared" ref="AX37:AX45" si="16">0.5*(BF37+BG37+BH37)+BI37+BK37+2*(BL37+BM37)</f>
        <v>5</v>
      </c>
      <c r="AY37" s="42">
        <f t="shared" ref="AY37:AY45" si="17">BF37*0.5+BG37*0.5+BH37*0.5+BI37+BJ37+BK37+2*(BL37+BM37+BN37)</f>
        <v>5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0</v>
      </c>
      <c r="BH37" s="44">
        <f>SUMIFS(BH42:BH52,AW42:AW52,AW37)</f>
        <v>0</v>
      </c>
      <c r="BI37" s="44">
        <f>SUMIFS(BI42:BI52,AW42:AW52,AW37)</f>
        <v>5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0</v>
      </c>
      <c r="BO37" s="45"/>
      <c r="BP37" s="46">
        <f>SUM(BO39:BO44)</f>
        <v>6</v>
      </c>
      <c r="BR37" s="38" t="s">
        <v>2510</v>
      </c>
      <c r="BS37" s="39" t="s">
        <v>1676</v>
      </c>
      <c r="BT37" s="40" t="s">
        <v>29</v>
      </c>
      <c r="BU37" s="41">
        <f t="shared" ref="BU37:BU46" si="18">0.5*(CC37+CD37+CE37)+CF37+CH37+2*(CI37+CJ37)</f>
        <v>6.5</v>
      </c>
      <c r="BV37" s="42">
        <f t="shared" ref="BV37:BV46" si="19">CC37*0.5+CD37*0.5+CE37*0.5+CF37+CG37+CH37+2*(CI37+CJ37+CK37)</f>
        <v>9.5</v>
      </c>
      <c r="BW37" s="43"/>
      <c r="BX37" s="39"/>
      <c r="BY37" s="43"/>
      <c r="BZ37" s="43"/>
      <c r="CA37" s="43"/>
      <c r="CB37" s="43"/>
      <c r="CC37" s="44">
        <f>SUMIFS(CC39:CC52,BT39:BT52,BT37)</f>
        <v>0</v>
      </c>
      <c r="CD37" s="44">
        <f>SUMIFS(CD39:CD52,BT39:BT52,BT37)</f>
        <v>1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3</v>
      </c>
      <c r="CJ37" s="44">
        <f>SUMIFS(CJ39:CJ52,BT39:BT52,BT37)</f>
        <v>0</v>
      </c>
      <c r="CK37" s="44">
        <f>SUMIFS(CK39:CK52,BT39:BT52,BT37)</f>
        <v>1</v>
      </c>
      <c r="CL37" s="45"/>
      <c r="CM37" s="46">
        <f>SUM(CL39:CL46)</f>
        <v>8</v>
      </c>
      <c r="CN37" s="3"/>
      <c r="CO37" s="38" t="s">
        <v>2510</v>
      </c>
      <c r="CP37" s="39" t="s">
        <v>151</v>
      </c>
      <c r="CQ37" s="40" t="s">
        <v>29</v>
      </c>
      <c r="CR37" s="41">
        <f t="shared" ref="CR37:CR45" si="20">0.5*(CZ37+DA37+DB37)+DC37+DE37+2*(DF37+DG37)</f>
        <v>12.5</v>
      </c>
      <c r="CS37" s="42">
        <f t="shared" ref="CS37:CS45" si="21">CZ37*0.5+DA37*0.5+DB37*0.5+DC37+DD37+DE37+2*(DF37+DG37+DH37)</f>
        <v>12.5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3</v>
      </c>
      <c r="DD37" s="44">
        <f>SUMIFS(DD39:DD53,CQ39:CQ53,CQ37)</f>
        <v>0</v>
      </c>
      <c r="DE37" s="44">
        <f>SUMIFS(DE39:DE53,CQ39:CQ53,CQ37)</f>
        <v>1</v>
      </c>
      <c r="DF37" s="44">
        <f>SUMIFS(DF39:DF53,CQ39:CQ53,CQ37)</f>
        <v>3</v>
      </c>
      <c r="DG37" s="44">
        <f>SUMIFS(DG39:DG53,CQ39:CQ53,CQ37)</f>
        <v>1</v>
      </c>
      <c r="DH37" s="44">
        <f>SUMIFS(DH39:DH53,CQ39:CQ53,CQ37)</f>
        <v>0</v>
      </c>
      <c r="DI37" s="45"/>
      <c r="DJ37" s="46">
        <f>SUM(DI39:DI51)</f>
        <v>10</v>
      </c>
    </row>
    <row r="38" spans="1:115" ht="33.6" thickBot="1" x14ac:dyDescent="0.35">
      <c r="A38" s="38" t="s">
        <v>152</v>
      </c>
      <c r="B38" s="43"/>
      <c r="C38" s="218" t="s">
        <v>36</v>
      </c>
      <c r="D38" s="219">
        <f t="shared" si="14"/>
        <v>24</v>
      </c>
      <c r="E38" s="220">
        <f t="shared" si="15"/>
        <v>24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4</v>
      </c>
      <c r="S38" s="44">
        <f>SUMIFS(S39:S67,C39:C67,C38)</f>
        <v>0</v>
      </c>
      <c r="T38" s="44">
        <f>SUMIFS(T39:T67,C39:C67,C38)</f>
        <v>0</v>
      </c>
      <c r="U38" s="45"/>
      <c r="V38" s="46"/>
      <c r="X38" s="38" t="s">
        <v>153</v>
      </c>
      <c r="Y38" s="43"/>
      <c r="Z38" s="40" t="s">
        <v>36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SUMIFS(AI16:AI52,Z16:Z52,Z38)</f>
        <v>0</v>
      </c>
      <c r="AJ38" s="44">
        <f ca="1">SUMIFS(AJ16:AJ52,Z16:Z52,Z38)</f>
        <v>0</v>
      </c>
      <c r="AK38" s="44">
        <f ca="1">SUMIFS(AK16:AK52,Z16:Z52,Z38)</f>
        <v>0</v>
      </c>
      <c r="AL38" s="44">
        <f ca="1">SUMIFS(AL16:AL52,Z16:Z52,Z38)</f>
        <v>0</v>
      </c>
      <c r="AM38" s="44">
        <f ca="1">SUMIFS(AM16:AM52,Z16:Z52,Z38)</f>
        <v>0</v>
      </c>
      <c r="AN38" s="44">
        <f ca="1">SUMIFS(AN16:AN52,Z16:Z52,Z38)</f>
        <v>0</v>
      </c>
      <c r="AO38" s="44">
        <f ca="1">SUMIFS(AO16:AO52,Z16:Z52,Z38)</f>
        <v>0</v>
      </c>
      <c r="AP38" s="44">
        <f ca="1">SUMIFS(AP16:AP52,Z16:Z52,Z38)</f>
        <v>0</v>
      </c>
      <c r="AQ38" s="44">
        <f ca="1">SUMIFS(AQ16:AQ52,Z16:Z52,Z38)</f>
        <v>0</v>
      </c>
      <c r="AR38" s="45"/>
      <c r="AS38" s="46"/>
      <c r="AT38" s="36"/>
      <c r="AU38" s="38" t="s">
        <v>345</v>
      </c>
      <c r="AV38" s="1166"/>
      <c r="AW38" s="40" t="s">
        <v>36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38" t="s">
        <v>153</v>
      </c>
      <c r="BS38" s="39"/>
      <c r="BT38" s="40" t="s">
        <v>36</v>
      </c>
      <c r="BU38" s="41">
        <f t="shared" si="18"/>
        <v>0</v>
      </c>
      <c r="BV38" s="42">
        <f t="shared" si="19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 s="38" t="s">
        <v>154</v>
      </c>
      <c r="CP38" s="39"/>
      <c r="CQ38" s="40" t="s">
        <v>36</v>
      </c>
      <c r="CR38" s="41">
        <f t="shared" si="20"/>
        <v>10</v>
      </c>
      <c r="CS38" s="42">
        <f t="shared" si="21"/>
        <v>14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5</v>
      </c>
      <c r="DD38" s="44">
        <f>SUMIFS(DD39:DD53,CQ39:CQ53,CQ38)</f>
        <v>0</v>
      </c>
      <c r="DE38" s="44">
        <f>SUMIFS(DE39:DE53,CQ39:CQ53,CQ38)</f>
        <v>0</v>
      </c>
      <c r="DF38" s="44">
        <f>SUMIFS(DF39:DF53,CQ39:CQ53,CQ38)</f>
        <v>2</v>
      </c>
      <c r="DG38" s="44">
        <f>SUMIFS(DG39:DG53,CQ39:CQ53,CQ38)</f>
        <v>0</v>
      </c>
      <c r="DH38" s="44">
        <f>SUMIFS(DH39:DH53,CQ39:CQ53,CQ38)</f>
        <v>2</v>
      </c>
      <c r="DI38" s="45"/>
      <c r="DJ38" s="46"/>
    </row>
    <row r="39" spans="1:115" ht="201.6" customHeight="1" outlineLevel="1" thickTop="1" thickBot="1" x14ac:dyDescent="0.45">
      <c r="A39" s="137" t="s">
        <v>86</v>
      </c>
      <c r="B39" s="178" t="s">
        <v>155</v>
      </c>
      <c r="C39" s="102" t="s">
        <v>29</v>
      </c>
      <c r="D39" s="102">
        <f t="shared" si="14"/>
        <v>1</v>
      </c>
      <c r="E39" s="102">
        <f t="shared" si="15"/>
        <v>1</v>
      </c>
      <c r="F39" s="222"/>
      <c r="G39" s="131" t="s">
        <v>68</v>
      </c>
      <c r="H39" s="74"/>
      <c r="I39" s="131"/>
      <c r="J39" s="131"/>
      <c r="K39" s="140" t="s">
        <v>3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88" t="s">
        <v>47</v>
      </c>
      <c r="AV39" s="114" t="s">
        <v>158</v>
      </c>
      <c r="AW39" s="102" t="s">
        <v>29</v>
      </c>
      <c r="AX39" s="69">
        <f t="shared" si="16"/>
        <v>2</v>
      </c>
      <c r="AY39" s="69">
        <f t="shared" si="17"/>
        <v>2</v>
      </c>
      <c r="AZ39" s="103"/>
      <c r="BA39" s="124" t="s">
        <v>77</v>
      </c>
      <c r="BB39" s="939" t="s">
        <v>50</v>
      </c>
      <c r="BC39" s="103"/>
      <c r="BD39" s="103"/>
      <c r="BE39" s="1061" t="s">
        <v>1647</v>
      </c>
      <c r="BF39" s="229"/>
      <c r="BG39" s="229"/>
      <c r="BH39" s="229"/>
      <c r="BI39" s="229"/>
      <c r="BJ39" s="229"/>
      <c r="BK39" s="230"/>
      <c r="BL39" s="84">
        <v>1</v>
      </c>
      <c r="BM39" s="229"/>
      <c r="BN39" s="229"/>
      <c r="BO39" s="96">
        <v>1</v>
      </c>
      <c r="BP39" s="95"/>
      <c r="BQ39" s="112"/>
      <c r="BR39" s="231" t="s">
        <v>160</v>
      </c>
      <c r="BS39" s="114" t="s">
        <v>1677</v>
      </c>
      <c r="BT39" s="68" t="s">
        <v>29</v>
      </c>
      <c r="BU39" s="69">
        <f t="shared" si="18"/>
        <v>6</v>
      </c>
      <c r="BV39" s="69">
        <f t="shared" si="19"/>
        <v>8</v>
      </c>
      <c r="BW39" s="103"/>
      <c r="BX39" s="22" t="s">
        <v>63</v>
      </c>
      <c r="BY39" s="232"/>
      <c r="BZ39" s="233" t="s">
        <v>42</v>
      </c>
      <c r="CA39" s="73"/>
      <c r="CB39" s="23" t="s">
        <v>1678</v>
      </c>
      <c r="CC39" s="155"/>
      <c r="CD39" s="155"/>
      <c r="CE39" s="155"/>
      <c r="CF39" s="155"/>
      <c r="CG39" s="155"/>
      <c r="CH39" s="155"/>
      <c r="CI39" s="84">
        <v>3</v>
      </c>
      <c r="CJ39" s="155"/>
      <c r="CK39" s="234">
        <v>1</v>
      </c>
      <c r="CL39" s="100">
        <v>1</v>
      </c>
      <c r="CM39" s="99"/>
      <c r="CN39" s="36"/>
      <c r="CO39" s="97" t="s">
        <v>52</v>
      </c>
      <c r="CP39" s="130" t="s">
        <v>1679</v>
      </c>
      <c r="CQ39" s="102" t="s">
        <v>29</v>
      </c>
      <c r="CR39" s="69">
        <f t="shared" si="20"/>
        <v>4</v>
      </c>
      <c r="CS39" s="69">
        <f t="shared" si="21"/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 x14ac:dyDescent="0.45">
      <c r="A40" s="239" t="s">
        <v>173</v>
      </c>
      <c r="B40" s="177" t="s">
        <v>2255</v>
      </c>
      <c r="C40" s="102" t="s">
        <v>29</v>
      </c>
      <c r="D40" s="69">
        <f t="shared" si="14"/>
        <v>2.5</v>
      </c>
      <c r="E40" s="69">
        <f t="shared" si="15"/>
        <v>2.5</v>
      </c>
      <c r="F40" s="225"/>
      <c r="G40" s="225" t="s">
        <v>68</v>
      </c>
      <c r="H40" s="225"/>
      <c r="I40" s="72" t="s">
        <v>42</v>
      </c>
      <c r="J40" s="132"/>
      <c r="K40" s="131"/>
      <c r="L40" s="223"/>
      <c r="M40" s="234">
        <v>1</v>
      </c>
      <c r="N40" s="223"/>
      <c r="O40" s="240">
        <v>2</v>
      </c>
      <c r="P40" s="223"/>
      <c r="Q40" s="223"/>
      <c r="R40" s="223"/>
      <c r="S40" s="223"/>
      <c r="T40" s="223"/>
      <c r="U40" s="76">
        <v>1</v>
      </c>
      <c r="V40" s="77"/>
      <c r="W40" s="62"/>
      <c r="X40" s="236" t="s">
        <v>43</v>
      </c>
      <c r="Y40" s="130" t="s">
        <v>2560</v>
      </c>
      <c r="Z40" s="81" t="s">
        <v>29</v>
      </c>
      <c r="AA40" s="69">
        <f t="shared" ref="AA40:AA44" si="22">0.5*(AI40+AJ40+AK40)+AL40+AN40+2*(AO40+AP40)</f>
        <v>8</v>
      </c>
      <c r="AB40" s="69">
        <f t="shared" ref="AB40:AB44" si="23">AI40*0.5+AJ40*0.5+AK40*0.5+AL40+AM40+AN40+2*(AO40+AP40+AQ40)</f>
        <v>8</v>
      </c>
      <c r="AC40" s="74"/>
      <c r="AD40" s="22" t="s">
        <v>45</v>
      </c>
      <c r="AE40" s="1371" t="s">
        <v>2561</v>
      </c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4</v>
      </c>
      <c r="AP40" s="226"/>
      <c r="AQ40" s="226"/>
      <c r="AR40" s="228">
        <v>1</v>
      </c>
      <c r="AS40" s="74"/>
      <c r="AT40" s="112"/>
      <c r="AU40" s="88" t="s">
        <v>47</v>
      </c>
      <c r="AV40" s="80" t="s">
        <v>1650</v>
      </c>
      <c r="AW40" s="102" t="s">
        <v>29</v>
      </c>
      <c r="AX40" s="69">
        <f t="shared" si="16"/>
        <v>2</v>
      </c>
      <c r="AY40" s="69">
        <f t="shared" si="17"/>
        <v>2</v>
      </c>
      <c r="AZ40" s="103"/>
      <c r="BA40" s="22" t="s">
        <v>45</v>
      </c>
      <c r="BB40" s="103"/>
      <c r="BC40" s="103"/>
      <c r="BD40" s="110" t="s">
        <v>13</v>
      </c>
      <c r="BE40" s="23" t="s">
        <v>204</v>
      </c>
      <c r="BF40" s="229"/>
      <c r="BG40" s="229"/>
      <c r="BH40" s="229"/>
      <c r="BI40" s="229"/>
      <c r="BJ40" s="229"/>
      <c r="BK40" s="84">
        <v>2</v>
      </c>
      <c r="BL40" s="229"/>
      <c r="BM40" s="229"/>
      <c r="BN40" s="229"/>
      <c r="BO40" s="96">
        <v>1</v>
      </c>
      <c r="BP40" s="95"/>
      <c r="BQ40" s="112"/>
      <c r="BR40" s="231" t="s">
        <v>160</v>
      </c>
      <c r="BS40" s="117" t="s">
        <v>1822</v>
      </c>
      <c r="BT40" s="102" t="s">
        <v>29</v>
      </c>
      <c r="BU40" s="69">
        <f t="shared" si="18"/>
        <v>0</v>
      </c>
      <c r="BV40" s="69">
        <f t="shared" si="19"/>
        <v>0</v>
      </c>
      <c r="BW40" s="103"/>
      <c r="BX40" s="22" t="s">
        <v>68</v>
      </c>
      <c r="BY40" s="103"/>
      <c r="BZ40" s="74"/>
      <c r="CA40" s="82"/>
      <c r="CB40" s="23" t="s">
        <v>57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100">
        <v>1</v>
      </c>
      <c r="CM40" s="99"/>
      <c r="CN40" s="36"/>
      <c r="CO40" s="97" t="s">
        <v>52</v>
      </c>
      <c r="CP40" s="114" t="s">
        <v>2562</v>
      </c>
      <c r="CQ40" s="102" t="s">
        <v>29</v>
      </c>
      <c r="CR40" s="69">
        <f t="shared" si="20"/>
        <v>6</v>
      </c>
      <c r="CS40" s="69">
        <f t="shared" si="21"/>
        <v>6</v>
      </c>
      <c r="CT40" s="22"/>
      <c r="CU40" s="22" t="s">
        <v>63</v>
      </c>
      <c r="CV40" s="383"/>
      <c r="CW40" s="72" t="s">
        <v>42</v>
      </c>
      <c r="CX40" s="248"/>
      <c r="CY40" s="173" t="s">
        <v>353</v>
      </c>
      <c r="CZ40" s="155"/>
      <c r="DA40" s="155"/>
      <c r="DB40" s="83"/>
      <c r="DC40" s="384">
        <v>1</v>
      </c>
      <c r="DD40" s="83"/>
      <c r="DE40" s="384">
        <v>1</v>
      </c>
      <c r="DF40" s="384">
        <v>1</v>
      </c>
      <c r="DG40" s="384">
        <v>1</v>
      </c>
      <c r="DH40" s="155"/>
      <c r="DI40" s="96">
        <v>1</v>
      </c>
      <c r="DJ40" s="1478" t="s">
        <v>2563</v>
      </c>
    </row>
    <row r="41" spans="1:115" ht="267" customHeight="1" outlineLevel="1" thickTop="1" thickBot="1" x14ac:dyDescent="0.35">
      <c r="A41" s="239" t="s">
        <v>173</v>
      </c>
      <c r="B41" s="177" t="s">
        <v>181</v>
      </c>
      <c r="C41" s="102" t="s">
        <v>29</v>
      </c>
      <c r="D41" s="102">
        <f t="shared" si="14"/>
        <v>0</v>
      </c>
      <c r="E41" s="102">
        <f t="shared" si="15"/>
        <v>0</v>
      </c>
      <c r="F41" s="244"/>
      <c r="G41" s="225" t="s">
        <v>182</v>
      </c>
      <c r="H41" s="245"/>
      <c r="I41" s="246"/>
      <c r="J41" s="222"/>
      <c r="K41" s="140" t="s">
        <v>3</v>
      </c>
      <c r="L41" s="223"/>
      <c r="M41" s="223"/>
      <c r="N41" s="223"/>
      <c r="O41" s="223"/>
      <c r="P41" s="223"/>
      <c r="Q41" s="223"/>
      <c r="R41" s="223"/>
      <c r="S41" s="223"/>
      <c r="T41" s="247"/>
      <c r="U41" s="76">
        <v>1</v>
      </c>
      <c r="V41" s="77"/>
      <c r="W41" s="108"/>
      <c r="X41" s="79" t="s">
        <v>43</v>
      </c>
      <c r="Y41" s="80" t="s">
        <v>183</v>
      </c>
      <c r="Z41" s="81" t="s">
        <v>29</v>
      </c>
      <c r="AA41" s="69">
        <f t="shared" si="22"/>
        <v>0</v>
      </c>
      <c r="AB41" s="69">
        <f t="shared" si="23"/>
        <v>0</v>
      </c>
      <c r="AC41" s="82"/>
      <c r="AD41" s="22" t="s">
        <v>45</v>
      </c>
      <c r="AE41" s="23"/>
      <c r="AF41" s="74"/>
      <c r="AG41" s="248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88" t="s">
        <v>47</v>
      </c>
      <c r="AV41" s="116" t="s">
        <v>1675</v>
      </c>
      <c r="AW41" s="102" t="s">
        <v>29</v>
      </c>
      <c r="AX41" s="69">
        <f t="shared" si="16"/>
        <v>0.5</v>
      </c>
      <c r="AY41" s="69">
        <f t="shared" si="17"/>
        <v>0.5</v>
      </c>
      <c r="AZ41" s="171"/>
      <c r="BA41" s="22" t="s">
        <v>45</v>
      </c>
      <c r="BB41" s="172"/>
      <c r="BC41" s="103"/>
      <c r="BD41" s="173"/>
      <c r="BE41" s="173" t="s">
        <v>177</v>
      </c>
      <c r="BF41" s="230"/>
      <c r="BG41" s="84">
        <v>1</v>
      </c>
      <c r="BH41" s="230"/>
      <c r="BI41" s="230"/>
      <c r="BJ41" s="230"/>
      <c r="BK41" s="230"/>
      <c r="BL41" s="230"/>
      <c r="BM41" s="230"/>
      <c r="BN41" s="229"/>
      <c r="BO41" s="96">
        <v>1</v>
      </c>
      <c r="BP41" s="95"/>
      <c r="BQ41" s="112"/>
      <c r="BR41" s="231" t="s">
        <v>160</v>
      </c>
      <c r="BS41" s="117" t="s">
        <v>1825</v>
      </c>
      <c r="BT41" s="68" t="s">
        <v>29</v>
      </c>
      <c r="BU41" s="69">
        <f t="shared" si="18"/>
        <v>0</v>
      </c>
      <c r="BV41" s="69">
        <f t="shared" si="19"/>
        <v>0</v>
      </c>
      <c r="BW41" s="74"/>
      <c r="BX41" s="22" t="s">
        <v>68</v>
      </c>
      <c r="BY41" s="74"/>
      <c r="BZ41" s="74"/>
      <c r="CA41" s="82"/>
      <c r="CB41" s="23" t="s">
        <v>57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100">
        <v>1</v>
      </c>
      <c r="CM41" s="99"/>
      <c r="CN41" s="36"/>
      <c r="CO41" s="97" t="s">
        <v>52</v>
      </c>
      <c r="CP41" s="117" t="s">
        <v>2087</v>
      </c>
      <c r="CQ41" s="68" t="s">
        <v>36</v>
      </c>
      <c r="CR41" s="69">
        <f t="shared" si="20"/>
        <v>6.5</v>
      </c>
      <c r="CS41" s="69">
        <f t="shared" si="21"/>
        <v>8.5</v>
      </c>
      <c r="CT41" s="82"/>
      <c r="CU41" s="22" t="s">
        <v>63</v>
      </c>
      <c r="CV41" s="70"/>
      <c r="CW41" s="70"/>
      <c r="CX41" s="73"/>
      <c r="CY41" s="23" t="s">
        <v>2088</v>
      </c>
      <c r="CZ41" s="84">
        <v>1</v>
      </c>
      <c r="DA41" s="144"/>
      <c r="DB41" s="160"/>
      <c r="DC41" s="84">
        <v>4</v>
      </c>
      <c r="DD41" s="160"/>
      <c r="DE41" s="160"/>
      <c r="DF41" s="84">
        <v>1</v>
      </c>
      <c r="DG41" s="160"/>
      <c r="DH41" s="86">
        <v>1</v>
      </c>
      <c r="DI41" s="96">
        <v>1</v>
      </c>
      <c r="DJ41" s="1478" t="s">
        <v>2563</v>
      </c>
    </row>
    <row r="42" spans="1:115" ht="242.25" customHeight="1" outlineLevel="1" thickTop="1" thickBot="1" x14ac:dyDescent="0.35">
      <c r="A42" s="239" t="s">
        <v>173</v>
      </c>
      <c r="B42" s="177" t="s">
        <v>189</v>
      </c>
      <c r="C42" s="102" t="s">
        <v>29</v>
      </c>
      <c r="D42" s="102">
        <f t="shared" si="14"/>
        <v>1</v>
      </c>
      <c r="E42" s="102">
        <f t="shared" si="15"/>
        <v>3</v>
      </c>
      <c r="F42" s="244"/>
      <c r="G42" s="225" t="s">
        <v>45</v>
      </c>
      <c r="H42" s="245"/>
      <c r="I42" s="246"/>
      <c r="J42" s="222"/>
      <c r="K42" s="131"/>
      <c r="L42" s="223"/>
      <c r="M42" s="223"/>
      <c r="N42" s="223"/>
      <c r="O42" s="252">
        <v>1</v>
      </c>
      <c r="P42" s="223"/>
      <c r="Q42" s="223"/>
      <c r="R42" s="223"/>
      <c r="S42" s="253"/>
      <c r="T42" s="254">
        <v>1</v>
      </c>
      <c r="U42" s="100">
        <v>1</v>
      </c>
      <c r="V42" s="99"/>
      <c r="W42" s="108"/>
      <c r="X42" s="79" t="s">
        <v>43</v>
      </c>
      <c r="Y42" s="80" t="s">
        <v>190</v>
      </c>
      <c r="Z42" s="81" t="s">
        <v>29</v>
      </c>
      <c r="AA42" s="69">
        <f t="shared" si="22"/>
        <v>0</v>
      </c>
      <c r="AB42" s="69">
        <f t="shared" si="23"/>
        <v>0</v>
      </c>
      <c r="AC42" s="82"/>
      <c r="AD42" s="22" t="s">
        <v>45</v>
      </c>
      <c r="AE42" s="104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79" t="s">
        <v>43</v>
      </c>
      <c r="AV42" s="117" t="s">
        <v>1831</v>
      </c>
      <c r="AW42" s="81" t="s">
        <v>29</v>
      </c>
      <c r="AX42" s="69">
        <f t="shared" si="16"/>
        <v>2</v>
      </c>
      <c r="AY42" s="69">
        <f t="shared" si="17"/>
        <v>2</v>
      </c>
      <c r="AZ42" s="82"/>
      <c r="BA42" s="22" t="s">
        <v>45</v>
      </c>
      <c r="BB42" s="103"/>
      <c r="BC42" s="72" t="s">
        <v>42</v>
      </c>
      <c r="BD42" s="82"/>
      <c r="BE42" s="23" t="s">
        <v>185</v>
      </c>
      <c r="BF42" s="249"/>
      <c r="BG42" s="230"/>
      <c r="BH42" s="249"/>
      <c r="BI42" s="84">
        <v>2</v>
      </c>
      <c r="BJ42" s="249"/>
      <c r="BK42" s="249"/>
      <c r="BL42" s="249"/>
      <c r="BM42" s="249"/>
      <c r="BN42" s="249"/>
      <c r="BO42" s="96">
        <v>1</v>
      </c>
      <c r="BP42" s="95"/>
      <c r="BQ42" s="112"/>
      <c r="BR42" s="231" t="s">
        <v>160</v>
      </c>
      <c r="BS42" s="130" t="s">
        <v>192</v>
      </c>
      <c r="BT42" s="68" t="s">
        <v>29</v>
      </c>
      <c r="BU42" s="69">
        <f t="shared" si="18"/>
        <v>0</v>
      </c>
      <c r="BV42" s="69">
        <f t="shared" si="19"/>
        <v>0</v>
      </c>
      <c r="BW42" s="74"/>
      <c r="BX42" s="22" t="s">
        <v>45</v>
      </c>
      <c r="BY42" s="74"/>
      <c r="BZ42" s="74"/>
      <c r="CA42" s="74"/>
      <c r="CB42" s="131" t="s">
        <v>1828</v>
      </c>
      <c r="CC42" s="74"/>
      <c r="CD42" s="74"/>
      <c r="CE42" s="74"/>
      <c r="CF42" s="74"/>
      <c r="CG42" s="255"/>
      <c r="CH42" s="74"/>
      <c r="CI42" s="74"/>
      <c r="CJ42" s="74"/>
      <c r="CK42" s="74"/>
      <c r="CL42" s="100">
        <v>1</v>
      </c>
      <c r="CM42" s="99"/>
      <c r="CN42" s="36"/>
      <c r="CO42" s="97" t="s">
        <v>52</v>
      </c>
      <c r="CP42" s="387" t="s">
        <v>1961</v>
      </c>
      <c r="CQ42" s="68" t="s">
        <v>36</v>
      </c>
      <c r="CR42" s="69">
        <f t="shared" si="20"/>
        <v>3.5</v>
      </c>
      <c r="CS42" s="69">
        <f t="shared" si="21"/>
        <v>5.5</v>
      </c>
      <c r="CT42" s="22"/>
      <c r="CU42" s="22" t="s">
        <v>63</v>
      </c>
      <c r="CV42" s="118"/>
      <c r="CW42" s="118"/>
      <c r="CX42" s="173"/>
      <c r="CY42" s="140" t="s">
        <v>3</v>
      </c>
      <c r="CZ42" s="84">
        <v>1</v>
      </c>
      <c r="DA42" s="155"/>
      <c r="DB42" s="155"/>
      <c r="DC42" s="84">
        <v>1</v>
      </c>
      <c r="DD42" s="155"/>
      <c r="DE42" s="155"/>
      <c r="DF42" s="84">
        <v>1</v>
      </c>
      <c r="DG42" s="360"/>
      <c r="DH42" s="86">
        <v>1</v>
      </c>
      <c r="DI42" s="96">
        <v>1</v>
      </c>
      <c r="DJ42" s="1478" t="s">
        <v>2563</v>
      </c>
    </row>
    <row r="43" spans="1:115" ht="232.5" customHeight="1" outlineLevel="1" thickTop="1" thickBot="1" x14ac:dyDescent="0.45">
      <c r="A43" s="239" t="s">
        <v>173</v>
      </c>
      <c r="B43" s="138" t="s">
        <v>2564</v>
      </c>
      <c r="C43" s="102" t="s">
        <v>29</v>
      </c>
      <c r="D43" s="69">
        <f t="shared" si="14"/>
        <v>0</v>
      </c>
      <c r="E43" s="69">
        <f t="shared" si="15"/>
        <v>0</v>
      </c>
      <c r="F43" s="103"/>
      <c r="G43" s="22" t="s">
        <v>63</v>
      </c>
      <c r="H43" s="104"/>
      <c r="I43" s="433" t="s">
        <v>42</v>
      </c>
      <c r="J43" s="172"/>
      <c r="K43" s="140" t="s">
        <v>3</v>
      </c>
      <c r="L43" s="302"/>
      <c r="M43" s="155"/>
      <c r="N43" s="302"/>
      <c r="O43" s="302"/>
      <c r="P43" s="302"/>
      <c r="Q43" s="302"/>
      <c r="R43" s="302"/>
      <c r="S43" s="302"/>
      <c r="T43" s="302"/>
      <c r="U43" s="76">
        <v>1</v>
      </c>
      <c r="V43" s="77"/>
      <c r="W43" s="108"/>
      <c r="X43" s="79" t="s">
        <v>43</v>
      </c>
      <c r="Y43" s="80" t="s">
        <v>2256</v>
      </c>
      <c r="Z43" s="81" t="s">
        <v>29</v>
      </c>
      <c r="AA43" s="115">
        <f t="shared" si="22"/>
        <v>1</v>
      </c>
      <c r="AB43" s="115">
        <f t="shared" si="23"/>
        <v>2</v>
      </c>
      <c r="AC43" s="198"/>
      <c r="AD43" s="22" t="s">
        <v>45</v>
      </c>
      <c r="AE43" s="104"/>
      <c r="AF43" s="74"/>
      <c r="AG43" s="82"/>
      <c r="AH43" s="23" t="s">
        <v>129</v>
      </c>
      <c r="AI43" s="229"/>
      <c r="AJ43" s="229"/>
      <c r="AK43" s="229"/>
      <c r="AL43" s="85">
        <v>1</v>
      </c>
      <c r="AM43" s="86">
        <v>1</v>
      </c>
      <c r="AN43" s="229"/>
      <c r="AO43" s="229"/>
      <c r="AP43" s="260"/>
      <c r="AQ43" s="260"/>
      <c r="AR43" s="76">
        <v>1</v>
      </c>
      <c r="AS43" s="261"/>
      <c r="AT43" s="182"/>
      <c r="AU43" s="79" t="s">
        <v>43</v>
      </c>
      <c r="AV43" s="117" t="s">
        <v>2260</v>
      </c>
      <c r="AW43" s="81" t="s">
        <v>29</v>
      </c>
      <c r="AX43" s="69">
        <f t="shared" si="16"/>
        <v>2</v>
      </c>
      <c r="AY43" s="69">
        <f t="shared" si="17"/>
        <v>2</v>
      </c>
      <c r="AZ43" s="103"/>
      <c r="BA43" s="22" t="s">
        <v>68</v>
      </c>
      <c r="BB43" s="103"/>
      <c r="BC43" s="72" t="s">
        <v>42</v>
      </c>
      <c r="BD43" s="110" t="s">
        <v>13</v>
      </c>
      <c r="BE43" s="23" t="s">
        <v>2261</v>
      </c>
      <c r="BF43" s="226"/>
      <c r="BG43" s="226"/>
      <c r="BH43" s="229"/>
      <c r="BI43" s="85">
        <v>2</v>
      </c>
      <c r="BJ43" s="226"/>
      <c r="BK43" s="226"/>
      <c r="BL43" s="226"/>
      <c r="BM43" s="226"/>
      <c r="BN43" s="226"/>
      <c r="BO43" s="96">
        <v>1</v>
      </c>
      <c r="BP43" s="95"/>
      <c r="BQ43" s="112"/>
      <c r="BR43" s="231" t="s">
        <v>160</v>
      </c>
      <c r="BS43" s="179" t="s">
        <v>1680</v>
      </c>
      <c r="BT43" s="102" t="s">
        <v>29</v>
      </c>
      <c r="BU43" s="69">
        <f t="shared" si="18"/>
        <v>0.5</v>
      </c>
      <c r="BV43" s="69">
        <f t="shared" si="19"/>
        <v>1.5</v>
      </c>
      <c r="BW43" s="225"/>
      <c r="BX43" s="225" t="s">
        <v>68</v>
      </c>
      <c r="BY43" s="131"/>
      <c r="BZ43" s="246"/>
      <c r="CA43" s="131"/>
      <c r="CB43" s="131" t="s">
        <v>1681</v>
      </c>
      <c r="CC43" s="131"/>
      <c r="CD43" s="128">
        <v>1</v>
      </c>
      <c r="CE43" s="131"/>
      <c r="CF43" s="262"/>
      <c r="CG43" s="254">
        <v>1</v>
      </c>
      <c r="CH43" s="263"/>
      <c r="CI43" s="131"/>
      <c r="CJ43" s="131"/>
      <c r="CK43" s="131"/>
      <c r="CL43" s="100">
        <v>1</v>
      </c>
      <c r="CM43" s="99"/>
      <c r="CN43" s="36"/>
      <c r="CO43" s="97" t="s">
        <v>52</v>
      </c>
      <c r="CP43" s="117" t="s">
        <v>2199</v>
      </c>
      <c r="CQ43" s="68" t="s">
        <v>93</v>
      </c>
      <c r="CR43" s="69">
        <f t="shared" si="20"/>
        <v>2</v>
      </c>
      <c r="CS43" s="69">
        <f t="shared" si="21"/>
        <v>4</v>
      </c>
      <c r="CT43" s="82"/>
      <c r="CU43" s="22" t="s">
        <v>68</v>
      </c>
      <c r="CV43" s="749"/>
      <c r="CW43" s="22"/>
      <c r="CX43" s="172"/>
      <c r="CY43" s="23" t="s">
        <v>1963</v>
      </c>
      <c r="CZ43" s="302"/>
      <c r="DA43" s="302"/>
      <c r="DB43" s="144"/>
      <c r="DC43" s="302"/>
      <c r="DD43" s="302"/>
      <c r="DE43" s="302"/>
      <c r="DF43" s="84">
        <v>1</v>
      </c>
      <c r="DG43" s="302"/>
      <c r="DH43" s="86">
        <v>1</v>
      </c>
      <c r="DI43" s="96">
        <v>1</v>
      </c>
      <c r="DJ43" s="1478" t="s">
        <v>2563</v>
      </c>
    </row>
    <row r="44" spans="1:115" ht="262.5" customHeight="1" outlineLevel="1" thickTop="1" thickBot="1" x14ac:dyDescent="0.45">
      <c r="A44" s="239" t="s">
        <v>173</v>
      </c>
      <c r="B44" s="177" t="s">
        <v>202</v>
      </c>
      <c r="C44" s="102" t="s">
        <v>29</v>
      </c>
      <c r="D44" s="69">
        <f t="shared" si="14"/>
        <v>0</v>
      </c>
      <c r="E44" s="69">
        <f t="shared" si="15"/>
        <v>0</v>
      </c>
      <c r="F44" s="171"/>
      <c r="G44" s="22" t="s">
        <v>45</v>
      </c>
      <c r="H44" s="264"/>
      <c r="I44" s="265"/>
      <c r="J44" s="27"/>
      <c r="K44" s="23" t="s">
        <v>166</v>
      </c>
      <c r="L44" s="266"/>
      <c r="M44" s="266"/>
      <c r="N44" s="266"/>
      <c r="O44" s="266"/>
      <c r="P44" s="266"/>
      <c r="Q44" s="266"/>
      <c r="R44" s="266"/>
      <c r="S44" s="266"/>
      <c r="T44" s="229"/>
      <c r="U44" s="76">
        <v>1</v>
      </c>
      <c r="V44" s="77"/>
      <c r="W44" s="62"/>
      <c r="X44" s="79" t="s">
        <v>43</v>
      </c>
      <c r="Y44" s="80" t="s">
        <v>203</v>
      </c>
      <c r="Z44" s="81" t="s">
        <v>29</v>
      </c>
      <c r="AA44" s="69">
        <f t="shared" si="22"/>
        <v>1</v>
      </c>
      <c r="AB44" s="69">
        <f t="shared" si="23"/>
        <v>1</v>
      </c>
      <c r="AC44" s="82"/>
      <c r="AD44" s="22" t="s">
        <v>45</v>
      </c>
      <c r="AE44" s="103"/>
      <c r="AF44" s="127"/>
      <c r="AG44" s="110" t="s">
        <v>13</v>
      </c>
      <c r="AH44" s="23" t="s">
        <v>204</v>
      </c>
      <c r="AI44" s="249"/>
      <c r="AJ44" s="144"/>
      <c r="AK44" s="249"/>
      <c r="AL44" s="249"/>
      <c r="AM44" s="249"/>
      <c r="AN44" s="84">
        <v>1</v>
      </c>
      <c r="AO44" s="144"/>
      <c r="AP44" s="249"/>
      <c r="AQ44" s="249"/>
      <c r="AR44" s="76">
        <v>1</v>
      </c>
      <c r="AS44" s="129"/>
      <c r="AT44" s="162"/>
      <c r="AU44" s="79" t="s">
        <v>43</v>
      </c>
      <c r="AV44" s="117" t="s">
        <v>1841</v>
      </c>
      <c r="AW44" s="81" t="s">
        <v>29</v>
      </c>
      <c r="AX44" s="69">
        <f t="shared" si="16"/>
        <v>1</v>
      </c>
      <c r="AY44" s="69">
        <f t="shared" si="17"/>
        <v>1</v>
      </c>
      <c r="AZ44" s="158"/>
      <c r="BA44" s="22" t="s">
        <v>45</v>
      </c>
      <c r="BB44" s="145"/>
      <c r="BC44" s="72" t="s">
        <v>42</v>
      </c>
      <c r="BD44" s="82"/>
      <c r="BE44" s="23" t="s">
        <v>57</v>
      </c>
      <c r="BF44" s="226"/>
      <c r="BG44" s="226"/>
      <c r="BH44" s="229"/>
      <c r="BI44" s="85">
        <v>1</v>
      </c>
      <c r="BJ44" s="226"/>
      <c r="BK44" s="226"/>
      <c r="BL44" s="226"/>
      <c r="BM44" s="226"/>
      <c r="BN44" s="226"/>
      <c r="BO44" s="96">
        <v>1</v>
      </c>
      <c r="BP44" s="95"/>
      <c r="BQ44" s="112"/>
      <c r="BR44" s="231" t="s">
        <v>160</v>
      </c>
      <c r="BS44" s="267" t="s">
        <v>1832</v>
      </c>
      <c r="BT44" s="68" t="s">
        <v>29</v>
      </c>
      <c r="BU44" s="69">
        <f t="shared" si="18"/>
        <v>0</v>
      </c>
      <c r="BV44" s="69">
        <f t="shared" si="19"/>
        <v>0</v>
      </c>
      <c r="BW44" s="131"/>
      <c r="BX44" s="22" t="s">
        <v>45</v>
      </c>
      <c r="BY44" s="131"/>
      <c r="BZ44" s="131"/>
      <c r="CA44" s="131"/>
      <c r="CB44" s="23" t="s">
        <v>57</v>
      </c>
      <c r="CC44" s="131"/>
      <c r="CD44" s="131"/>
      <c r="CE44" s="131"/>
      <c r="CF44" s="131"/>
      <c r="CG44" s="268"/>
      <c r="CH44" s="131"/>
      <c r="CI44" s="131"/>
      <c r="CJ44" s="131"/>
      <c r="CK44" s="131"/>
      <c r="CL44" s="100">
        <v>1</v>
      </c>
      <c r="CM44" s="99"/>
      <c r="CN44" s="36"/>
      <c r="CO44" s="237" t="s">
        <v>171</v>
      </c>
      <c r="CP44" s="116" t="s">
        <v>1682</v>
      </c>
      <c r="CQ44" s="102" t="s">
        <v>93</v>
      </c>
      <c r="CR44" s="69">
        <f t="shared" si="20"/>
        <v>0</v>
      </c>
      <c r="CS44" s="69">
        <f t="shared" si="21"/>
        <v>0</v>
      </c>
      <c r="CT44" s="23"/>
      <c r="CU44" s="238" t="s">
        <v>68</v>
      </c>
      <c r="CV44" s="103"/>
      <c r="CW44" s="74"/>
      <c r="CX44" s="82"/>
      <c r="CY44" s="172" t="s">
        <v>57</v>
      </c>
      <c r="CZ44" s="74"/>
      <c r="DA44" s="74"/>
      <c r="DB44" s="74"/>
      <c r="DC44" s="74"/>
      <c r="DD44" s="74"/>
      <c r="DE44" s="74"/>
      <c r="DF44" s="74"/>
      <c r="DG44" s="74"/>
      <c r="DH44" s="206"/>
      <c r="DI44" s="142">
        <v>1</v>
      </c>
      <c r="DJ44" s="68"/>
    </row>
    <row r="45" spans="1:115" ht="294" customHeight="1" outlineLevel="1" thickTop="1" thickBot="1" x14ac:dyDescent="0.35">
      <c r="A45" s="239" t="s">
        <v>173</v>
      </c>
      <c r="B45" s="179" t="s">
        <v>2208</v>
      </c>
      <c r="C45" s="102" t="s">
        <v>29</v>
      </c>
      <c r="D45" s="81">
        <f>0.5*(L45+M45+N45)+O45+Q45+2*(R45+S45)</f>
        <v>0</v>
      </c>
      <c r="E45" s="81">
        <f>L45*0.5+M45*0.5+N45*0.5+O45+P45+Q45+2*(R45+S45+T45)</f>
        <v>0</v>
      </c>
      <c r="F45" s="1884" t="s">
        <v>2565</v>
      </c>
      <c r="G45" s="1884"/>
      <c r="H45" s="1884"/>
      <c r="I45" s="1884"/>
      <c r="J45" s="1884"/>
      <c r="K45" s="1884"/>
      <c r="L45" s="1884"/>
      <c r="M45" s="1884"/>
      <c r="N45" s="1884"/>
      <c r="O45" s="1884"/>
      <c r="P45" s="1884"/>
      <c r="Q45" s="1884"/>
      <c r="R45" s="1884"/>
      <c r="S45" s="1884"/>
      <c r="T45" s="1884"/>
      <c r="U45" s="76">
        <v>1</v>
      </c>
      <c r="V45" s="77"/>
      <c r="W45" s="62"/>
      <c r="X45" s="285" t="s">
        <v>226</v>
      </c>
      <c r="Y45" s="80" t="s">
        <v>227</v>
      </c>
      <c r="Z45" s="68" t="s">
        <v>29</v>
      </c>
      <c r="AA45" s="69">
        <f>0.5*(AI45+AJ45+AK45)+AL45+AN45+2*(AO45+AP45)</f>
        <v>0</v>
      </c>
      <c r="AB45" s="69">
        <f>AI45*0.5+AJ45*0.5+AK45*0.5+AL45+AM45+AN45+2*(AO45+AP45+AQ45)</f>
        <v>2</v>
      </c>
      <c r="AC45" s="82"/>
      <c r="AD45" s="22" t="s">
        <v>45</v>
      </c>
      <c r="AE45" s="70"/>
      <c r="AF45" s="70"/>
      <c r="AG45" s="180"/>
      <c r="AH45" s="23" t="s">
        <v>228</v>
      </c>
      <c r="AI45" s="229"/>
      <c r="AJ45" s="229"/>
      <c r="AK45" s="229"/>
      <c r="AL45" s="144"/>
      <c r="AM45" s="229"/>
      <c r="AN45" s="229"/>
      <c r="AO45" s="229"/>
      <c r="AP45" s="260"/>
      <c r="AQ45" s="86">
        <v>1</v>
      </c>
      <c r="AR45" s="156">
        <v>1</v>
      </c>
      <c r="AS45" s="261"/>
      <c r="AT45" s="47"/>
      <c r="AU45" s="97" t="s">
        <v>52</v>
      </c>
      <c r="AV45" s="1180" t="s">
        <v>2566</v>
      </c>
      <c r="AW45" s="594" t="s">
        <v>29</v>
      </c>
      <c r="AX45" s="552">
        <f t="shared" si="16"/>
        <v>0</v>
      </c>
      <c r="AY45" s="552">
        <f t="shared" si="17"/>
        <v>0</v>
      </c>
      <c r="AZ45" s="1850" t="s">
        <v>2567</v>
      </c>
      <c r="BA45" s="1977"/>
      <c r="BB45" s="1977"/>
      <c r="BC45" s="1977"/>
      <c r="BD45" s="1977"/>
      <c r="BE45" s="1977"/>
      <c r="BF45" s="1977"/>
      <c r="BG45" s="1977"/>
      <c r="BH45" s="1977"/>
      <c r="BI45" s="1977"/>
      <c r="BJ45" s="1977"/>
      <c r="BK45" s="1977"/>
      <c r="BL45" s="1977"/>
      <c r="BM45" s="1978"/>
      <c r="BN45" s="557"/>
      <c r="BO45" s="96">
        <v>1</v>
      </c>
      <c r="BP45" s="95"/>
      <c r="BQ45" s="112"/>
      <c r="BR45" s="231" t="s">
        <v>160</v>
      </c>
      <c r="BS45" s="179" t="s">
        <v>1837</v>
      </c>
      <c r="BT45" s="68" t="s">
        <v>29</v>
      </c>
      <c r="BU45" s="69">
        <f t="shared" si="18"/>
        <v>0</v>
      </c>
      <c r="BV45" s="69">
        <f t="shared" si="19"/>
        <v>0</v>
      </c>
      <c r="BW45" s="225"/>
      <c r="BX45" s="22" t="s">
        <v>45</v>
      </c>
      <c r="BY45" s="131"/>
      <c r="BZ45" s="246"/>
      <c r="CA45" s="131"/>
      <c r="CB45" s="23" t="s">
        <v>57</v>
      </c>
      <c r="CC45" s="131"/>
      <c r="CD45" s="131"/>
      <c r="CE45" s="131"/>
      <c r="CF45" s="131"/>
      <c r="CG45" s="131"/>
      <c r="CH45" s="131"/>
      <c r="CI45" s="131"/>
      <c r="CJ45" s="131"/>
      <c r="CK45" s="131"/>
      <c r="CL45" s="100">
        <v>1</v>
      </c>
      <c r="CM45" s="99"/>
      <c r="CN45" s="36"/>
      <c r="CO45" s="237" t="s">
        <v>171</v>
      </c>
      <c r="CP45" s="117" t="s">
        <v>2254</v>
      </c>
      <c r="CQ45" s="102" t="s">
        <v>93</v>
      </c>
      <c r="CR45" s="69">
        <f t="shared" si="20"/>
        <v>2</v>
      </c>
      <c r="CS45" s="69">
        <f t="shared" si="21"/>
        <v>2</v>
      </c>
      <c r="CT45" s="74"/>
      <c r="CU45" s="197" t="s">
        <v>63</v>
      </c>
      <c r="CV45" s="70"/>
      <c r="CW45" s="70"/>
      <c r="CX45" s="73"/>
      <c r="CY45" s="22" t="s">
        <v>180</v>
      </c>
      <c r="DB45" s="22"/>
      <c r="DF45" s="242">
        <v>1</v>
      </c>
      <c r="DH45" s="243"/>
      <c r="DI45" s="142">
        <v>1</v>
      </c>
      <c r="DJ45" s="68"/>
    </row>
    <row r="46" spans="1:115" ht="294.60000000000002" customHeight="1" outlineLevel="1" thickTop="1" thickBot="1" x14ac:dyDescent="0.35">
      <c r="A46" s="270" t="s">
        <v>208</v>
      </c>
      <c r="B46" s="271" t="s">
        <v>2568</v>
      </c>
      <c r="C46" s="272" t="s">
        <v>29</v>
      </c>
      <c r="D46" s="272">
        <f>0.5*(L46+M46+N46)+O46+Q46+2*(R46+S46)</f>
        <v>2.5</v>
      </c>
      <c r="E46" s="272">
        <f>L46*0.5+M46*0.5+N46*0.5+O46+P46+Q46+2*(R46+S46+T46)</f>
        <v>4.5</v>
      </c>
      <c r="F46" s="1463"/>
      <c r="G46" s="1464" t="s">
        <v>45</v>
      </c>
      <c r="H46" s="1254" t="s">
        <v>2569</v>
      </c>
      <c r="I46" s="394"/>
      <c r="J46" s="395"/>
      <c r="K46" s="268" t="s">
        <v>210</v>
      </c>
      <c r="L46" s="275"/>
      <c r="M46" s="275"/>
      <c r="N46" s="276">
        <v>1</v>
      </c>
      <c r="O46" s="457"/>
      <c r="P46" s="457"/>
      <c r="Q46" s="457"/>
      <c r="R46" s="275"/>
      <c r="S46" s="276">
        <v>1</v>
      </c>
      <c r="T46" s="591">
        <v>1</v>
      </c>
      <c r="U46" s="76">
        <v>1</v>
      </c>
      <c r="V46" s="107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 s="283" t="s">
        <v>218</v>
      </c>
      <c r="BS46" s="80" t="s">
        <v>1842</v>
      </c>
      <c r="BT46" s="68" t="s">
        <v>29</v>
      </c>
      <c r="BU46" s="69">
        <f t="shared" si="18"/>
        <v>0</v>
      </c>
      <c r="BV46" s="69">
        <f t="shared" si="19"/>
        <v>0</v>
      </c>
      <c r="BW46" s="74"/>
      <c r="BX46" s="22" t="s">
        <v>63</v>
      </c>
      <c r="BY46" s="99"/>
      <c r="BZ46" s="74"/>
      <c r="CA46" s="74"/>
      <c r="CB46" s="23" t="s">
        <v>359</v>
      </c>
      <c r="CC46" s="22"/>
      <c r="CD46" s="22"/>
      <c r="CE46" s="22"/>
      <c r="CF46" s="22"/>
      <c r="CG46" s="22"/>
      <c r="CH46" s="22"/>
      <c r="CI46" s="22"/>
      <c r="CJ46" s="22"/>
      <c r="CK46" s="22"/>
      <c r="CL46" s="100">
        <v>1</v>
      </c>
      <c r="CM46" s="99"/>
      <c r="CN46" s="36"/>
      <c r="CO46" s="237" t="s">
        <v>171</v>
      </c>
      <c r="CP46" s="250" t="s">
        <v>1687</v>
      </c>
      <c r="CQ46" s="68" t="s">
        <v>93</v>
      </c>
      <c r="CR46" s="69">
        <f t="shared" ref="CR46:CR48" si="24">0.5*(CZ46+DA46+DB46)+DC46+DE46+2*(DF46+DG46)</f>
        <v>0</v>
      </c>
      <c r="CS46" s="69">
        <f t="shared" ref="CS46:CS48" si="25">CZ46*0.5+DA46*0.5+DB46*0.5+DC46+DD46+DE46+2*(DF46+DG46+DH46)</f>
        <v>0</v>
      </c>
      <c r="CT46" s="82"/>
      <c r="CU46" s="22" t="s">
        <v>68</v>
      </c>
      <c r="CV46" s="22"/>
      <c r="CW46" s="103"/>
      <c r="CX46" s="173"/>
      <c r="CY46" s="173" t="s">
        <v>188</v>
      </c>
      <c r="CZ46" s="187"/>
      <c r="DA46" s="187"/>
      <c r="DB46" s="187"/>
      <c r="DC46" s="187"/>
      <c r="DD46" s="187"/>
      <c r="DE46" s="187"/>
      <c r="DF46" s="187"/>
      <c r="DG46" s="187"/>
      <c r="DH46" s="191"/>
      <c r="DI46" s="142">
        <v>1</v>
      </c>
      <c r="DJ46" s="68"/>
    </row>
    <row r="47" spans="1:115" ht="242.25" customHeight="1" outlineLevel="1" thickTop="1" thickBot="1" x14ac:dyDescent="0.45">
      <c r="A47" s="270" t="s">
        <v>208</v>
      </c>
      <c r="B47" s="98" t="s">
        <v>214</v>
      </c>
      <c r="C47" s="102" t="s">
        <v>29</v>
      </c>
      <c r="D47" s="102">
        <f>0.5*(L47+M47+N47)+O47+Q47+2*(R47+S47)</f>
        <v>0</v>
      </c>
      <c r="E47" s="102">
        <f>L47*0.5+M47*0.5+N47*0.5+O47+P47+Q47+2*(R47+S47+T47)</f>
        <v>2</v>
      </c>
      <c r="F47" s="278"/>
      <c r="G47" s="225" t="s">
        <v>45</v>
      </c>
      <c r="H47" s="279"/>
      <c r="I47" s="279"/>
      <c r="J47" s="278"/>
      <c r="K47" s="131" t="s">
        <v>215</v>
      </c>
      <c r="L47" s="280"/>
      <c r="M47" s="280"/>
      <c r="N47" s="280"/>
      <c r="O47" s="280"/>
      <c r="P47" s="280"/>
      <c r="Q47" s="280"/>
      <c r="R47" s="280"/>
      <c r="S47" s="280"/>
      <c r="T47" s="86">
        <v>1</v>
      </c>
      <c r="U47" s="228">
        <v>1</v>
      </c>
      <c r="V47" s="28"/>
      <c r="W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400" t="s">
        <v>370</v>
      </c>
      <c r="BS47" s="116" t="s">
        <v>2570</v>
      </c>
      <c r="BT47" s="68" t="s">
        <v>29</v>
      </c>
      <c r="BU47" s="69">
        <f>0.5*(CC47+CD47+CE47)+CF47+CH47+2*(CI47+CJ47)</f>
        <v>0</v>
      </c>
      <c r="BV47" s="69">
        <f>CC47*0.5+CD47*0.5+CE47*0.5+CF47+CG47+CH47+2*(CI47+CJ47+CK47)</f>
        <v>0</v>
      </c>
      <c r="BW47" s="82"/>
      <c r="BX47" s="22" t="s">
        <v>68</v>
      </c>
      <c r="BY47" s="70"/>
      <c r="BZ47" s="70"/>
      <c r="CA47" s="73"/>
      <c r="CB47" s="23" t="s">
        <v>57</v>
      </c>
      <c r="CC47" s="226"/>
      <c r="CD47" s="226"/>
      <c r="CE47" s="226"/>
      <c r="CF47" s="226"/>
      <c r="CG47" s="226"/>
      <c r="CH47" s="226"/>
      <c r="CI47" s="226"/>
      <c r="CJ47" s="226"/>
      <c r="CK47" s="226"/>
      <c r="CL47" s="100">
        <v>1</v>
      </c>
      <c r="CM47" s="77"/>
      <c r="CN47" s="36"/>
      <c r="CO47" s="237" t="s">
        <v>171</v>
      </c>
      <c r="CP47" s="117" t="s">
        <v>1692</v>
      </c>
      <c r="CQ47" s="68" t="s">
        <v>93</v>
      </c>
      <c r="CR47" s="69">
        <f t="shared" si="24"/>
        <v>1</v>
      </c>
      <c r="CS47" s="69">
        <f t="shared" si="25"/>
        <v>2</v>
      </c>
      <c r="CT47" s="82"/>
      <c r="CU47" s="22" t="s">
        <v>68</v>
      </c>
      <c r="CV47" s="22"/>
      <c r="CW47" s="103"/>
      <c r="CX47" s="82"/>
      <c r="CY47" s="23" t="s">
        <v>195</v>
      </c>
      <c r="CZ47" s="22"/>
      <c r="DA47" s="22"/>
      <c r="DB47" s="144"/>
      <c r="DC47" s="184">
        <v>1</v>
      </c>
      <c r="DD47" s="86">
        <v>1</v>
      </c>
      <c r="DE47" s="185"/>
      <c r="DF47" s="22"/>
      <c r="DG47" s="22"/>
      <c r="DH47" s="22"/>
      <c r="DI47" s="142">
        <v>1</v>
      </c>
      <c r="DJ47" s="68"/>
      <c r="DK47" s="108"/>
    </row>
    <row r="48" spans="1:115" ht="208.2" customHeight="1" outlineLevel="1" thickTop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12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6"/>
      <c r="CO48" s="237" t="s">
        <v>171</v>
      </c>
      <c r="CP48" s="117" t="s">
        <v>1694</v>
      </c>
      <c r="CQ48" s="68" t="s">
        <v>93</v>
      </c>
      <c r="CR48" s="69">
        <f t="shared" si="24"/>
        <v>0</v>
      </c>
      <c r="CS48" s="69">
        <f t="shared" si="25"/>
        <v>0</v>
      </c>
      <c r="CT48" s="82"/>
      <c r="CU48" s="22" t="s">
        <v>63</v>
      </c>
      <c r="CV48" s="22"/>
      <c r="CW48" s="74"/>
      <c r="CX48" s="172"/>
      <c r="CY48" s="172" t="s">
        <v>57</v>
      </c>
      <c r="CZ48" s="22"/>
      <c r="DA48" s="22"/>
      <c r="DB48" s="22"/>
      <c r="DC48" s="22"/>
      <c r="DD48" s="22"/>
      <c r="DE48" s="22"/>
      <c r="DF48" s="22"/>
      <c r="DG48" s="22"/>
      <c r="DH48" s="22"/>
      <c r="DI48" s="142">
        <v>1</v>
      </c>
      <c r="DJ48" s="68"/>
      <c r="DK48" s="108"/>
    </row>
    <row r="49" spans="1:115" ht="135" customHeight="1" outlineLevel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6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</row>
    <row r="50" spans="1:115" ht="216" customHeight="1" outlineLevel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 s="291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399999999999999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 x14ac:dyDescent="0.3">
      <c r="A53" s="38" t="s">
        <v>27</v>
      </c>
      <c r="B53" s="39" t="s">
        <v>235</v>
      </c>
      <c r="C53" s="40" t="s">
        <v>29</v>
      </c>
      <c r="D53" s="41">
        <f>0.5*(L53+M53+N53)+O53+Q53+2*(R53+S53)</f>
        <v>6.5</v>
      </c>
      <c r="E53" s="42">
        <f t="shared" ref="E53:E62" si="26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2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1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243</v>
      </c>
      <c r="Z53" s="40" t="s">
        <v>29</v>
      </c>
      <c r="AA53" s="41" t="e">
        <f t="shared" ref="AA53:AA73" si="27">0.5*(AI53+AJ53+AK53)+AL53+AN53+2*(AO53+AP53)</f>
        <v>#REF!</v>
      </c>
      <c r="AB53" s="42" t="e">
        <f t="shared" ref="AB53:AB73" si="28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21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60" si="29">0.5*(BF53+BG53+BH53)+BI53+BK53+2*(BL53+BM53)</f>
        <v>12</v>
      </c>
      <c r="AY53" s="42">
        <f t="shared" ref="AY53:AY60" si="30">BF53*0.5+BG53*0.5+BH53*0.5+BI53+BJ53+BK53+2*(BL53+BM53+BN53)</f>
        <v>19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3</v>
      </c>
      <c r="BO53" s="45"/>
      <c r="BP53" s="46">
        <f>SUM(BO55:BO83)</f>
        <v>9</v>
      </c>
      <c r="BR53" s="38" t="s">
        <v>30</v>
      </c>
      <c r="BS53" s="39" t="s">
        <v>1707</v>
      </c>
      <c r="BT53" s="40" t="s">
        <v>29</v>
      </c>
      <c r="BU53" s="41">
        <f t="shared" ref="BU53:BU66" si="31">0.5*(CC53+CD53+CE53)+CF53+CH53+2*(CI53+CJ53)</f>
        <v>8.5</v>
      </c>
      <c r="BV53" s="42">
        <f t="shared" ref="BV53:BV66" si="32">CC53*0.5+CD53*0.5+CE53*0.5+CF53+CG53+CH53+2*(CI53+CJ53+CK53)</f>
        <v>16.5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0</v>
      </c>
      <c r="CG53" s="44">
        <f>SUMIFS(CG55:CG86,BT55:BT86,BT53)</f>
        <v>0</v>
      </c>
      <c r="CH53" s="44">
        <f>SUMIFS(CH55:CH86,BT55:BT86,BT53)</f>
        <v>4</v>
      </c>
      <c r="CI53" s="44">
        <f>SUMIFS(CI55:CI86,BT55:BT86,BT53)</f>
        <v>2</v>
      </c>
      <c r="CJ53" s="44">
        <f>SUMIFS(CJ55:CJ86,BT55:BT86,BT53)</f>
        <v>0</v>
      </c>
      <c r="CK53" s="44">
        <f>SUMIFS(CK55:CK86,BT55:BT86,BT53)</f>
        <v>4</v>
      </c>
      <c r="CL53" s="45"/>
      <c r="CM53" s="46">
        <f>SUM(CL55:CL72)</f>
        <v>15</v>
      </c>
      <c r="CN53" s="3"/>
      <c r="CO53" s="38" t="s">
        <v>145</v>
      </c>
      <c r="CP53" s="39" t="s">
        <v>239</v>
      </c>
      <c r="CQ53" s="40" t="s">
        <v>29</v>
      </c>
      <c r="CR53" s="41">
        <f t="shared" ref="CR53:CR62" si="33">0.5*(CZ53+DA53+DB53)+DC53+DE53+2*(DF53+DG53)</f>
        <v>2.5</v>
      </c>
      <c r="CS53" s="42">
        <f t="shared" ref="CS53:CS62" si="34">CZ53*0.5+DA53*0.5+DB53*0.5+DC53+DD53+DE53+2*(DF53+DG53+DH53)</f>
        <v>2.5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2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8</v>
      </c>
    </row>
    <row r="54" spans="1:115" ht="33.6" thickBot="1" x14ac:dyDescent="0.35">
      <c r="A54" s="38" t="s">
        <v>35</v>
      </c>
      <c r="B54" s="39"/>
      <c r="C54" s="40" t="s">
        <v>36</v>
      </c>
      <c r="D54" s="41">
        <f>0.5*(L54+M54+N54)+O54+Q54+2*(R54+S54)</f>
        <v>12</v>
      </c>
      <c r="E54" s="42">
        <f t="shared" si="26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si="27"/>
        <v>#REF!</v>
      </c>
      <c r="AB54" s="42" t="e">
        <f t="shared" si="28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39"/>
      <c r="AW54" s="40" t="s">
        <v>36</v>
      </c>
      <c r="AX54" s="41">
        <f t="shared" si="29"/>
        <v>10.5</v>
      </c>
      <c r="AY54" s="42">
        <f t="shared" si="30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8" t="s">
        <v>37</v>
      </c>
      <c r="BS54" s="39"/>
      <c r="BT54" s="40" t="s">
        <v>36</v>
      </c>
      <c r="BU54" s="41">
        <f t="shared" si="31"/>
        <v>9</v>
      </c>
      <c r="BV54" s="42">
        <f t="shared" si="32"/>
        <v>13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3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3</v>
      </c>
      <c r="CJ54" s="44">
        <f>SUMIFS(CJ55:CJ86,BT55:BT86,BT54)</f>
        <v>0</v>
      </c>
      <c r="CK54" s="44">
        <f>SUMIFS(CK55:CK86,BT55:BT86,BT54)</f>
        <v>2</v>
      </c>
      <c r="CL54" s="45"/>
      <c r="CM54" s="46"/>
      <c r="CO54" s="38" t="s">
        <v>153</v>
      </c>
      <c r="CP54" s="39"/>
      <c r="CQ54" s="40" t="s">
        <v>36</v>
      </c>
      <c r="CR54" s="41">
        <f t="shared" si="33"/>
        <v>0</v>
      </c>
      <c r="CS54" s="42">
        <f t="shared" si="34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5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6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2227</v>
      </c>
      <c r="Z55" s="68" t="s">
        <v>29</v>
      </c>
      <c r="AA55" s="69">
        <f t="shared" si="27"/>
        <v>0</v>
      </c>
      <c r="AB55" s="69">
        <f t="shared" si="28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2263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29"/>
        <v>7.5</v>
      </c>
      <c r="AY55" s="69">
        <f t="shared" si="30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2480</v>
      </c>
      <c r="BT55" s="102" t="s">
        <v>29</v>
      </c>
      <c r="BU55" s="69">
        <f t="shared" si="31"/>
        <v>4</v>
      </c>
      <c r="BV55" s="69">
        <f t="shared" si="32"/>
        <v>12</v>
      </c>
      <c r="BW55" s="82"/>
      <c r="BX55" s="22" t="s">
        <v>68</v>
      </c>
      <c r="BY55" s="103"/>
      <c r="BZ55" s="72" t="s">
        <v>42</v>
      </c>
      <c r="CA55" s="248"/>
      <c r="CB55" s="172" t="s">
        <v>2265</v>
      </c>
      <c r="CC55" s="22"/>
      <c r="CD55" s="22"/>
      <c r="CE55" s="155"/>
      <c r="CF55" s="144"/>
      <c r="CG55" s="22"/>
      <c r="CH55" s="84">
        <v>4</v>
      </c>
      <c r="CI55" s="155"/>
      <c r="CJ55" s="188"/>
      <c r="CK55" s="86">
        <v>4</v>
      </c>
      <c r="CL55" s="100">
        <v>2</v>
      </c>
      <c r="CM55" s="99"/>
      <c r="CO55" s="1167" t="s">
        <v>250</v>
      </c>
      <c r="CP55" s="328" t="s">
        <v>1710</v>
      </c>
      <c r="CQ55" s="68" t="s">
        <v>29</v>
      </c>
      <c r="CR55" s="69">
        <f t="shared" si="33"/>
        <v>0</v>
      </c>
      <c r="CS55" s="69">
        <f t="shared" si="34"/>
        <v>0</v>
      </c>
      <c r="CT55" s="103"/>
      <c r="CU55" s="22" t="s">
        <v>45</v>
      </c>
      <c r="CV55" s="105"/>
      <c r="CW55" s="74"/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" customHeight="1" outlineLevel="1" thickTop="1" thickBot="1" x14ac:dyDescent="0.35">
      <c r="A56" s="97" t="s">
        <v>52</v>
      </c>
      <c r="B56" s="116" t="s">
        <v>252</v>
      </c>
      <c r="C56" s="68" t="s">
        <v>29</v>
      </c>
      <c r="D56" s="69">
        <f>0.5*(L56+M56+N56)+O56+Q56+2*(R56+T56)</f>
        <v>5</v>
      </c>
      <c r="E56" s="69">
        <f t="shared" si="26"/>
        <v>5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229"/>
      <c r="P56" s="229"/>
      <c r="Q56" s="84">
        <v>1</v>
      </c>
      <c r="R56" s="84">
        <v>1</v>
      </c>
      <c r="S56" s="230"/>
      <c r="T56" s="86">
        <v>1</v>
      </c>
      <c r="U56" s="76">
        <v>1</v>
      </c>
      <c r="V56" s="313"/>
      <c r="W56" s="298"/>
      <c r="X56" s="299" t="s">
        <v>243</v>
      </c>
      <c r="Y56" s="179" t="s">
        <v>338</v>
      </c>
      <c r="Z56" s="102" t="s">
        <v>29</v>
      </c>
      <c r="AA56" s="69">
        <f t="shared" si="27"/>
        <v>0.5</v>
      </c>
      <c r="AB56" s="69">
        <f t="shared" si="28"/>
        <v>0.5</v>
      </c>
      <c r="AC56" s="82"/>
      <c r="AD56" s="22" t="s">
        <v>68</v>
      </c>
      <c r="AE56" s="362"/>
      <c r="AF56" s="104"/>
      <c r="AG56" s="173"/>
      <c r="AH56" s="131" t="s">
        <v>339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208</v>
      </c>
      <c r="AV56" s="178" t="s">
        <v>1711</v>
      </c>
      <c r="AW56" s="102" t="s">
        <v>29</v>
      </c>
      <c r="AX56" s="102">
        <f>0.5*(BF56+BG56+BH56)+BI56+BK56+2*(BL56+BM56)</f>
        <v>0</v>
      </c>
      <c r="AY56" s="102">
        <f>BF56*0.5+BG56*0.5+BH56*0.5+BI56+BJ56+BK56+2*(BL56+BM56+BN56)</f>
        <v>2</v>
      </c>
      <c r="AZ56" s="131"/>
      <c r="BA56" s="124" t="s">
        <v>77</v>
      </c>
      <c r="BB56" s="939" t="s">
        <v>50</v>
      </c>
      <c r="BC56" s="72" t="s">
        <v>42</v>
      </c>
      <c r="BD56" s="131"/>
      <c r="BE56" s="131" t="s">
        <v>1712</v>
      </c>
      <c r="BF56" s="314"/>
      <c r="BG56" s="314"/>
      <c r="BH56" s="301"/>
      <c r="BI56" s="821"/>
      <c r="BJ56" s="821"/>
      <c r="BK56" s="301"/>
      <c r="BL56" s="821"/>
      <c r="BM56" s="301"/>
      <c r="BN56" s="86">
        <v>1</v>
      </c>
      <c r="BO56" s="96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31"/>
        <v>4.5</v>
      </c>
      <c r="BV56" s="69">
        <f t="shared" si="32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 s="317" t="s">
        <v>250</v>
      </c>
      <c r="CP56" s="117" t="s">
        <v>1715</v>
      </c>
      <c r="CQ56" s="68" t="s">
        <v>29</v>
      </c>
      <c r="CR56" s="69">
        <f t="shared" si="33"/>
        <v>0.5</v>
      </c>
      <c r="CS56" s="69">
        <f t="shared" si="34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 x14ac:dyDescent="0.35">
      <c r="A57" s="97" t="s">
        <v>52</v>
      </c>
      <c r="B57" s="116" t="s">
        <v>1646</v>
      </c>
      <c r="C57" s="68" t="s">
        <v>29</v>
      </c>
      <c r="D57" s="69">
        <f t="shared" ref="D57:D62" si="35">0.5*(L57+M57+N57)+O57+Q57+2*(R57+S57)</f>
        <v>2</v>
      </c>
      <c r="E57" s="69">
        <f t="shared" si="26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333</v>
      </c>
      <c r="Z57" s="68" t="s">
        <v>29</v>
      </c>
      <c r="AA57" s="69">
        <f t="shared" si="27"/>
        <v>0</v>
      </c>
      <c r="AB57" s="69">
        <f t="shared" si="28"/>
        <v>0</v>
      </c>
      <c r="AC57" s="82"/>
      <c r="AD57" s="22" t="s">
        <v>45</v>
      </c>
      <c r="AE57" s="104"/>
      <c r="AF57" s="104"/>
      <c r="AG57" s="173"/>
      <c r="AH57" s="173" t="s">
        <v>57</v>
      </c>
      <c r="AI57" s="83"/>
      <c r="AJ57" s="83"/>
      <c r="AK57" s="83"/>
      <c r="AL57" s="83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208</v>
      </c>
      <c r="AV57" s="178" t="s">
        <v>1717</v>
      </c>
      <c r="AW57" s="102" t="s">
        <v>29</v>
      </c>
      <c r="AX57" s="102">
        <f t="shared" si="29"/>
        <v>4.5</v>
      </c>
      <c r="AY57" s="102">
        <f t="shared" si="30"/>
        <v>6.5</v>
      </c>
      <c r="AZ57" s="131"/>
      <c r="BA57" s="22" t="s">
        <v>45</v>
      </c>
      <c r="BB57" s="74"/>
      <c r="BC57" s="131"/>
      <c r="BD57" s="131"/>
      <c r="BE57" s="319" t="s">
        <v>257</v>
      </c>
      <c r="BF57" s="314"/>
      <c r="BG57" s="314"/>
      <c r="BH57" s="240">
        <v>1</v>
      </c>
      <c r="BI57" s="314"/>
      <c r="BJ57" s="314"/>
      <c r="BK57" s="301"/>
      <c r="BL57" s="314"/>
      <c r="BM57" s="240">
        <v>2</v>
      </c>
      <c r="BN57" s="86">
        <v>1</v>
      </c>
      <c r="BO57" s="96">
        <v>1</v>
      </c>
      <c r="BP57" s="95"/>
      <c r="BR57" s="311" t="s">
        <v>247</v>
      </c>
      <c r="BS57" s="1465" t="s">
        <v>2571</v>
      </c>
      <c r="BT57" s="68" t="s">
        <v>29</v>
      </c>
      <c r="BU57" s="69">
        <f t="shared" si="31"/>
        <v>0</v>
      </c>
      <c r="BV57" s="69">
        <f t="shared" si="32"/>
        <v>0</v>
      </c>
      <c r="BW57" s="1739" t="s">
        <v>2572</v>
      </c>
      <c r="BX57" s="1768"/>
      <c r="BY57" s="1768"/>
      <c r="BZ57" s="1768"/>
      <c r="CA57" s="1768"/>
      <c r="CB57" s="1769"/>
      <c r="CC57" s="74"/>
      <c r="CD57" s="74"/>
      <c r="CE57" s="74"/>
      <c r="CF57" s="74"/>
      <c r="CG57" s="74"/>
      <c r="CH57" s="74"/>
      <c r="CI57" s="74"/>
      <c r="CJ57" s="74"/>
      <c r="CK57" s="74"/>
      <c r="CL57" s="516">
        <v>1</v>
      </c>
      <c r="CM57" s="74"/>
      <c r="CO57" s="327" t="s">
        <v>250</v>
      </c>
      <c r="CP57" s="80" t="s">
        <v>1719</v>
      </c>
      <c r="CQ57" s="68" t="s">
        <v>29</v>
      </c>
      <c r="CR57" s="69">
        <f t="shared" si="33"/>
        <v>0</v>
      </c>
      <c r="CS57" s="69">
        <f t="shared" si="34"/>
        <v>0</v>
      </c>
      <c r="CT57" s="103"/>
      <c r="CU57" s="22" t="s">
        <v>68</v>
      </c>
      <c r="CV57" s="105"/>
      <c r="CW57" s="74"/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thickBot="1" x14ac:dyDescent="0.35">
      <c r="A58" s="97" t="s">
        <v>52</v>
      </c>
      <c r="B58" s="328" t="s">
        <v>271</v>
      </c>
      <c r="C58" s="147" t="s">
        <v>36</v>
      </c>
      <c r="D58" s="148">
        <f t="shared" si="35"/>
        <v>7</v>
      </c>
      <c r="E58" s="148">
        <f t="shared" si="26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80" t="s">
        <v>244</v>
      </c>
      <c r="Z58" s="68" t="s">
        <v>29</v>
      </c>
      <c r="AA58" s="69">
        <f t="shared" si="27"/>
        <v>1</v>
      </c>
      <c r="AB58" s="69">
        <f t="shared" si="28"/>
        <v>1</v>
      </c>
      <c r="AC58" s="82"/>
      <c r="AD58" s="22" t="s">
        <v>45</v>
      </c>
      <c r="AE58" s="300"/>
      <c r="AF58" s="104"/>
      <c r="AG58" s="173"/>
      <c r="AH58" s="23" t="s">
        <v>245</v>
      </c>
      <c r="AI58" s="83"/>
      <c r="AJ58" s="240">
        <v>2</v>
      </c>
      <c r="AK58" s="83"/>
      <c r="AL58" s="301"/>
      <c r="AM58" s="83"/>
      <c r="AN58" s="83"/>
      <c r="AO58" s="83"/>
      <c r="AP58" s="83"/>
      <c r="AQ58" s="302"/>
      <c r="AR58" s="100">
        <v>1</v>
      </c>
      <c r="AS58" s="190"/>
      <c r="AT58" s="29"/>
      <c r="AU58" s="270" t="s">
        <v>208</v>
      </c>
      <c r="AV58" s="256" t="s">
        <v>1720</v>
      </c>
      <c r="AW58" s="102" t="s">
        <v>29</v>
      </c>
      <c r="AX58" s="102">
        <f t="shared" si="29"/>
        <v>0</v>
      </c>
      <c r="AY58" s="102">
        <f t="shared" si="30"/>
        <v>1</v>
      </c>
      <c r="AZ58" s="70"/>
      <c r="BA58" s="22" t="s">
        <v>45</v>
      </c>
      <c r="BB58" s="22"/>
      <c r="BC58" s="70"/>
      <c r="BD58" s="70"/>
      <c r="BE58" s="23" t="s">
        <v>266</v>
      </c>
      <c r="BF58" s="160"/>
      <c r="BG58" s="160"/>
      <c r="BH58" s="160"/>
      <c r="BI58" s="160"/>
      <c r="BJ58" s="86">
        <v>1</v>
      </c>
      <c r="BK58" s="155"/>
      <c r="BL58" s="160"/>
      <c r="BM58" s="160"/>
      <c r="BN58" s="333"/>
      <c r="BO58" s="96">
        <v>1</v>
      </c>
      <c r="BP58" s="95"/>
      <c r="BR58" s="320" t="s">
        <v>267</v>
      </c>
      <c r="BS58" s="80" t="s">
        <v>1718</v>
      </c>
      <c r="BT58" s="68" t="s">
        <v>36</v>
      </c>
      <c r="BU58" s="69">
        <f t="shared" si="31"/>
        <v>3</v>
      </c>
      <c r="BV58" s="69">
        <f t="shared" si="32"/>
        <v>5</v>
      </c>
      <c r="BW58" s="321"/>
      <c r="BX58" s="322" t="s">
        <v>68</v>
      </c>
      <c r="BY58" s="118"/>
      <c r="BZ58" s="118"/>
      <c r="CA58" s="173"/>
      <c r="CB58" s="23" t="s">
        <v>269</v>
      </c>
      <c r="CC58" s="323"/>
      <c r="CE58" s="323"/>
      <c r="CF58" s="84">
        <v>1</v>
      </c>
      <c r="CG58" s="232"/>
      <c r="CH58" s="232"/>
      <c r="CI58" s="324">
        <v>1</v>
      </c>
      <c r="CJ58" s="325"/>
      <c r="CK58" s="234">
        <v>1</v>
      </c>
      <c r="CL58" s="100">
        <v>1</v>
      </c>
      <c r="CM58" s="99"/>
      <c r="CO58" s="327" t="s">
        <v>250</v>
      </c>
      <c r="CP58" s="1484" t="s">
        <v>2573</v>
      </c>
      <c r="CQ58" s="102" t="s">
        <v>29</v>
      </c>
      <c r="CR58" s="69">
        <f t="shared" si="33"/>
        <v>0</v>
      </c>
      <c r="CS58" s="69">
        <f t="shared" si="34"/>
        <v>0</v>
      </c>
      <c r="CT58" s="1986" t="s">
        <v>2574</v>
      </c>
      <c r="CU58" s="1987"/>
      <c r="CV58" s="1987"/>
      <c r="CW58" s="1987"/>
      <c r="CX58" s="1987"/>
      <c r="CY58" s="1988"/>
      <c r="CZ58" s="83"/>
      <c r="DA58" s="83"/>
      <c r="DB58" s="83"/>
      <c r="DC58" s="83"/>
      <c r="DD58" s="83"/>
      <c r="DE58" s="83"/>
      <c r="DF58" s="83"/>
      <c r="DG58" s="83"/>
      <c r="DH58" s="302"/>
      <c r="DI58" s="142">
        <v>1</v>
      </c>
      <c r="DJ58" s="68"/>
    </row>
    <row r="59" spans="1:115" ht="217.95" customHeight="1" outlineLevel="1" thickTop="1" x14ac:dyDescent="0.3">
      <c r="A59" s="97" t="s">
        <v>52</v>
      </c>
      <c r="B59" s="114" t="s">
        <v>282</v>
      </c>
      <c r="C59" s="68" t="s">
        <v>36</v>
      </c>
      <c r="D59" s="69">
        <f t="shared" si="35"/>
        <v>5</v>
      </c>
      <c r="E59" s="69">
        <f t="shared" si="26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114" t="s">
        <v>254</v>
      </c>
      <c r="Z59" s="68" t="s">
        <v>29</v>
      </c>
      <c r="AA59" s="69">
        <f t="shared" si="27"/>
        <v>0.5</v>
      </c>
      <c r="AB59" s="69">
        <f t="shared" si="28"/>
        <v>0.5</v>
      </c>
      <c r="AC59" s="22"/>
      <c r="AD59" s="22" t="s">
        <v>45</v>
      </c>
      <c r="AE59" s="300"/>
      <c r="AF59" s="22"/>
      <c r="AG59" s="180"/>
      <c r="AH59" s="23" t="s">
        <v>255</v>
      </c>
      <c r="AI59" s="169"/>
      <c r="AJ59" s="84">
        <v>1</v>
      </c>
      <c r="AK59" s="169"/>
      <c r="AL59" s="169"/>
      <c r="AM59" s="169"/>
      <c r="AN59" s="169"/>
      <c r="AO59" s="169"/>
      <c r="AP59" s="169"/>
      <c r="AQ59" s="155"/>
      <c r="AR59" s="100">
        <v>1</v>
      </c>
      <c r="AS59" s="190"/>
      <c r="AT59" s="29"/>
      <c r="AU59" s="270" t="s">
        <v>208</v>
      </c>
      <c r="AV59" s="256" t="s">
        <v>1723</v>
      </c>
      <c r="AW59" s="102" t="s">
        <v>29</v>
      </c>
      <c r="AX59" s="102">
        <f t="shared" si="29"/>
        <v>0</v>
      </c>
      <c r="AY59" s="102">
        <f t="shared" si="30"/>
        <v>0</v>
      </c>
      <c r="AZ59" s="70"/>
      <c r="BA59" s="22" t="s">
        <v>45</v>
      </c>
      <c r="BB59" s="70"/>
      <c r="BC59" s="74"/>
      <c r="BD59" s="70"/>
      <c r="BE59" s="23" t="s">
        <v>276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96">
        <v>1</v>
      </c>
      <c r="BP59" s="95"/>
      <c r="BR59" s="320" t="s">
        <v>267</v>
      </c>
      <c r="BS59" s="116" t="s">
        <v>1721</v>
      </c>
      <c r="BT59" s="68" t="s">
        <v>36</v>
      </c>
      <c r="BU59" s="69">
        <f t="shared" si="31"/>
        <v>3</v>
      </c>
      <c r="BV59" s="69">
        <f t="shared" si="32"/>
        <v>3</v>
      </c>
      <c r="BW59" s="82"/>
      <c r="BX59" s="22" t="s">
        <v>63</v>
      </c>
      <c r="BY59" s="22"/>
      <c r="BZ59" s="72" t="s">
        <v>42</v>
      </c>
      <c r="CA59" s="173"/>
      <c r="CB59" s="172" t="s">
        <v>278</v>
      </c>
      <c r="CC59" s="73"/>
      <c r="CD59" s="73"/>
      <c r="CE59" s="73"/>
      <c r="CF59" s="84">
        <v>1</v>
      </c>
      <c r="CG59" s="73"/>
      <c r="CH59" s="73"/>
      <c r="CI59" s="84">
        <v>1</v>
      </c>
      <c r="CJ59" s="73"/>
      <c r="CK59" s="334"/>
      <c r="CL59" s="100">
        <v>1</v>
      </c>
      <c r="CM59" s="99"/>
      <c r="CO59" s="327" t="s">
        <v>250</v>
      </c>
      <c r="CP59" s="130" t="s">
        <v>1722</v>
      </c>
      <c r="CQ59" s="102" t="s">
        <v>29</v>
      </c>
      <c r="CR59" s="69">
        <f t="shared" si="33"/>
        <v>0</v>
      </c>
      <c r="CS59" s="69">
        <f t="shared" si="34"/>
        <v>0</v>
      </c>
      <c r="CT59" s="131"/>
      <c r="CU59" s="22" t="s">
        <v>45</v>
      </c>
      <c r="CV59" s="74"/>
      <c r="CW59" s="131"/>
      <c r="CX59" s="131"/>
      <c r="CY59" s="345" t="s">
        <v>57</v>
      </c>
      <c r="CZ59" s="314"/>
      <c r="DA59" s="314"/>
      <c r="DB59" s="314"/>
      <c r="DC59" s="314"/>
      <c r="DD59" s="314"/>
      <c r="DE59" s="314"/>
      <c r="DF59" s="314"/>
      <c r="DG59" s="314"/>
      <c r="DH59" s="314"/>
      <c r="DI59" s="142">
        <v>1</v>
      </c>
      <c r="DJ59" s="68"/>
    </row>
    <row r="60" spans="1:115" ht="228.6" customHeight="1" outlineLevel="1" thickBot="1" x14ac:dyDescent="0.45">
      <c r="A60" s="97" t="s">
        <v>52</v>
      </c>
      <c r="B60" s="117" t="s">
        <v>288</v>
      </c>
      <c r="C60" s="68" t="s">
        <v>93</v>
      </c>
      <c r="D60" s="69">
        <f t="shared" si="35"/>
        <v>1</v>
      </c>
      <c r="E60" s="69">
        <f t="shared" si="26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80" t="s">
        <v>263</v>
      </c>
      <c r="Z60" s="68" t="s">
        <v>29</v>
      </c>
      <c r="AA60" s="69">
        <f t="shared" si="27"/>
        <v>0</v>
      </c>
      <c r="AB60" s="69">
        <f t="shared" si="28"/>
        <v>0</v>
      </c>
      <c r="AC60" s="22"/>
      <c r="AD60" s="22" t="s">
        <v>45</v>
      </c>
      <c r="AE60" s="22"/>
      <c r="AF60" s="22"/>
      <c r="AG60" s="180"/>
      <c r="AH60" s="23" t="s">
        <v>264</v>
      </c>
      <c r="AI60" s="155"/>
      <c r="AJ60" s="155"/>
      <c r="AK60" s="155"/>
      <c r="AL60" s="155"/>
      <c r="AM60" s="155"/>
      <c r="AN60" s="155"/>
      <c r="AO60" s="155"/>
      <c r="AP60" s="155"/>
      <c r="AQ60" s="155"/>
      <c r="AR60" s="100">
        <v>1</v>
      </c>
      <c r="AS60" s="190"/>
      <c r="AT60" s="29"/>
      <c r="AU60" s="97" t="s">
        <v>52</v>
      </c>
      <c r="AV60" s="353" t="s">
        <v>291</v>
      </c>
      <c r="AW60" s="102" t="s">
        <v>36</v>
      </c>
      <c r="AX60" s="69">
        <f t="shared" si="29"/>
        <v>0</v>
      </c>
      <c r="AY60" s="69">
        <f t="shared" si="30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267</v>
      </c>
      <c r="BS60" s="337" t="s">
        <v>1724</v>
      </c>
      <c r="BT60" s="68" t="s">
        <v>36</v>
      </c>
      <c r="BU60" s="69">
        <f t="shared" si="31"/>
        <v>1</v>
      </c>
      <c r="BV60" s="69">
        <f t="shared" si="32"/>
        <v>1</v>
      </c>
      <c r="BW60" s="338"/>
      <c r="BX60" s="339" t="s">
        <v>68</v>
      </c>
      <c r="BY60" s="340"/>
      <c r="BZ60" s="338"/>
      <c r="CA60" s="110" t="s">
        <v>13</v>
      </c>
      <c r="CB60" s="341" t="s">
        <v>204</v>
      </c>
      <c r="CC60" s="342"/>
      <c r="CD60" s="214"/>
      <c r="CE60" s="342"/>
      <c r="CF60" s="276">
        <v>1</v>
      </c>
      <c r="CG60" s="26"/>
      <c r="CH60" s="342"/>
      <c r="CI60" s="343"/>
      <c r="CJ60" s="343"/>
      <c r="CK60" s="344"/>
      <c r="CL60" s="100">
        <v>1</v>
      </c>
      <c r="CM60" s="99"/>
      <c r="CO60" s="327" t="s">
        <v>250</v>
      </c>
      <c r="CP60" s="130" t="s">
        <v>1725</v>
      </c>
      <c r="CQ60" s="102" t="s">
        <v>29</v>
      </c>
      <c r="CR60" s="69">
        <f t="shared" si="33"/>
        <v>0</v>
      </c>
      <c r="CS60" s="69">
        <f t="shared" si="34"/>
        <v>0</v>
      </c>
      <c r="CT60" s="74"/>
      <c r="CU60" s="22" t="s">
        <v>45</v>
      </c>
      <c r="CV60" s="74"/>
      <c r="CW60" s="74"/>
      <c r="CX60" s="74"/>
      <c r="CY60" s="131" t="s">
        <v>1726</v>
      </c>
      <c r="CZ60" s="159"/>
      <c r="DA60" s="159"/>
      <c r="DB60" s="159"/>
      <c r="DC60" s="159"/>
      <c r="DD60" s="159"/>
      <c r="DE60" s="159"/>
      <c r="DF60" s="159"/>
      <c r="DG60" s="159"/>
      <c r="DH60" s="159"/>
      <c r="DI60" s="142">
        <v>1</v>
      </c>
      <c r="DJ60" s="68"/>
    </row>
    <row r="61" spans="1:115" s="62" customFormat="1" ht="257.39999999999998" customHeight="1" outlineLevel="1" thickTop="1" thickBot="1" x14ac:dyDescent="0.45">
      <c r="A61" s="97" t="s">
        <v>52</v>
      </c>
      <c r="B61" s="116" t="s">
        <v>296</v>
      </c>
      <c r="C61" s="68" t="s">
        <v>93</v>
      </c>
      <c r="D61" s="69">
        <f t="shared" si="35"/>
        <v>2</v>
      </c>
      <c r="E61" s="69">
        <f t="shared" si="26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1481" t="s">
        <v>1740</v>
      </c>
      <c r="Z61" s="68" t="s">
        <v>29</v>
      </c>
      <c r="AA61" s="69">
        <f t="shared" si="27"/>
        <v>0</v>
      </c>
      <c r="AB61" s="69">
        <f t="shared" si="28"/>
        <v>0</v>
      </c>
      <c r="AC61" s="22"/>
      <c r="AD61" s="22" t="s">
        <v>45</v>
      </c>
      <c r="AE61" s="1200" t="s">
        <v>2575</v>
      </c>
      <c r="AF61" s="22"/>
      <c r="AG61" s="180"/>
      <c r="AH61" s="23" t="s">
        <v>274</v>
      </c>
      <c r="AI61" s="169"/>
      <c r="AJ61" s="169"/>
      <c r="AK61" s="169"/>
      <c r="AL61" s="169"/>
      <c r="AM61" s="169"/>
      <c r="AN61" s="169"/>
      <c r="AO61" s="169"/>
      <c r="AP61" s="169"/>
      <c r="AQ61" s="155"/>
      <c r="AR61" s="100">
        <v>1</v>
      </c>
      <c r="AS61" s="190"/>
      <c r="AT61" s="29"/>
      <c r="AU61" s="97" t="s">
        <v>52</v>
      </c>
      <c r="AV61" s="117" t="s">
        <v>1731</v>
      </c>
      <c r="AW61" s="68" t="s">
        <v>36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96">
        <v>1</v>
      </c>
      <c r="BP61" s="95"/>
      <c r="BQ61" s="59"/>
      <c r="BR61" s="320" t="s">
        <v>267</v>
      </c>
      <c r="BS61" s="116" t="s">
        <v>1728</v>
      </c>
      <c r="BT61" s="68" t="s">
        <v>36</v>
      </c>
      <c r="BU61" s="69">
        <f t="shared" si="31"/>
        <v>2</v>
      </c>
      <c r="BV61" s="69">
        <f t="shared" si="32"/>
        <v>4</v>
      </c>
      <c r="BW61" s="82"/>
      <c r="BX61" s="22" t="s">
        <v>68</v>
      </c>
      <c r="BY61" s="103"/>
      <c r="BZ61" s="72" t="s">
        <v>42</v>
      </c>
      <c r="CA61" s="173"/>
      <c r="CB61" s="172" t="s">
        <v>1729</v>
      </c>
      <c r="CC61" s="73"/>
      <c r="CD61" s="70"/>
      <c r="CE61" s="73"/>
      <c r="CF61" s="205"/>
      <c r="CG61" s="73"/>
      <c r="CH61" s="73"/>
      <c r="CI61" s="85">
        <v>1</v>
      </c>
      <c r="CJ61" s="334"/>
      <c r="CK61" s="234">
        <v>1</v>
      </c>
      <c r="CL61" s="100">
        <v>1</v>
      </c>
      <c r="CM61" s="99"/>
      <c r="CN61" s="29"/>
      <c r="CO61" s="327" t="s">
        <v>250</v>
      </c>
      <c r="CP61" s="117" t="s">
        <v>1730</v>
      </c>
      <c r="CQ61" s="102" t="s">
        <v>29</v>
      </c>
      <c r="CR61" s="69">
        <f t="shared" si="33"/>
        <v>1</v>
      </c>
      <c r="CS61" s="69">
        <f t="shared" si="34"/>
        <v>1</v>
      </c>
      <c r="CT61" s="82"/>
      <c r="CU61" s="124" t="s">
        <v>77</v>
      </c>
      <c r="CV61" s="336" t="s">
        <v>280</v>
      </c>
      <c r="CW61" s="104"/>
      <c r="CX61" s="173"/>
      <c r="CY61" s="173" t="s">
        <v>57</v>
      </c>
      <c r="CZ61" s="83"/>
      <c r="DA61" s="159"/>
      <c r="DB61" s="302"/>
      <c r="DC61" s="84">
        <v>1</v>
      </c>
      <c r="DD61" s="302"/>
      <c r="DE61" s="302"/>
      <c r="DF61" s="302"/>
      <c r="DG61" s="83"/>
      <c r="DH61" s="302"/>
      <c r="DI61" s="142">
        <v>1</v>
      </c>
      <c r="DJ61" s="68"/>
    </row>
    <row r="62" spans="1:115" s="62" customFormat="1" ht="238.2" customHeight="1" outlineLevel="1" thickTop="1" thickBot="1" x14ac:dyDescent="0.35">
      <c r="A62" s="97" t="s">
        <v>52</v>
      </c>
      <c r="B62" s="116" t="s">
        <v>303</v>
      </c>
      <c r="C62" s="68" t="s">
        <v>93</v>
      </c>
      <c r="D62" s="69">
        <f t="shared" si="35"/>
        <v>4</v>
      </c>
      <c r="E62" s="69">
        <f t="shared" si="26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177" t="s">
        <v>284</v>
      </c>
      <c r="Z62" s="68" t="s">
        <v>29</v>
      </c>
      <c r="AA62" s="69">
        <f t="shared" si="27"/>
        <v>0</v>
      </c>
      <c r="AB62" s="69">
        <f t="shared" si="28"/>
        <v>0</v>
      </c>
      <c r="AC62" s="22"/>
      <c r="AD62" s="22" t="s">
        <v>45</v>
      </c>
      <c r="AE62" s="22"/>
      <c r="AF62" s="74"/>
      <c r="AG62" s="180"/>
      <c r="AH62" s="23" t="s">
        <v>264</v>
      </c>
      <c r="AI62" s="83"/>
      <c r="AJ62" s="83"/>
      <c r="AK62" s="83"/>
      <c r="AL62" s="83"/>
      <c r="AM62" s="83"/>
      <c r="AN62" s="83"/>
      <c r="AO62" s="83"/>
      <c r="AP62" s="83"/>
      <c r="AQ62" s="302"/>
      <c r="AR62" s="100">
        <v>1</v>
      </c>
      <c r="AS62" s="190"/>
      <c r="AT62" s="29"/>
      <c r="AU62" s="97" t="s">
        <v>52</v>
      </c>
      <c r="AV62" s="114" t="s">
        <v>307</v>
      </c>
      <c r="AW62" s="68" t="s">
        <v>93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267</v>
      </c>
      <c r="BS62" s="116" t="s">
        <v>1732</v>
      </c>
      <c r="BT62" s="68" t="s">
        <v>36</v>
      </c>
      <c r="BU62" s="69">
        <f t="shared" si="31"/>
        <v>0</v>
      </c>
      <c r="BV62" s="69">
        <f t="shared" si="32"/>
        <v>0</v>
      </c>
      <c r="BW62" s="82"/>
      <c r="BX62" s="22" t="s">
        <v>68</v>
      </c>
      <c r="BY62" s="22"/>
      <c r="BZ62" s="74"/>
      <c r="CA62" s="172"/>
      <c r="CB62" s="172" t="s">
        <v>57</v>
      </c>
      <c r="CC62" s="22"/>
      <c r="CD62" s="22"/>
      <c r="CE62" s="22"/>
      <c r="CF62" s="22"/>
      <c r="CG62" s="22"/>
      <c r="CH62" s="22"/>
      <c r="CI62" s="22"/>
      <c r="CJ62" s="22"/>
      <c r="CK62" s="22"/>
      <c r="CL62" s="100">
        <v>1</v>
      </c>
      <c r="CM62" s="99"/>
      <c r="CN62" s="29"/>
      <c r="CO62" s="327" t="s">
        <v>250</v>
      </c>
      <c r="CP62" s="117" t="s">
        <v>2576</v>
      </c>
      <c r="CQ62" s="102" t="s">
        <v>29</v>
      </c>
      <c r="CR62" s="69">
        <f t="shared" si="33"/>
        <v>1</v>
      </c>
      <c r="CS62" s="69">
        <f t="shared" si="34"/>
        <v>1</v>
      </c>
      <c r="CT62" s="82"/>
      <c r="CU62" s="22" t="s">
        <v>45</v>
      </c>
      <c r="CV62" s="172"/>
      <c r="CW62" s="74"/>
      <c r="CX62" s="173"/>
      <c r="CY62" s="23" t="s">
        <v>302</v>
      </c>
      <c r="CZ62" s="155"/>
      <c r="DA62" s="155"/>
      <c r="DB62" s="155"/>
      <c r="DC62" s="84">
        <v>1</v>
      </c>
      <c r="DD62" s="155"/>
      <c r="DE62" s="155"/>
      <c r="DF62" s="155"/>
      <c r="DG62" s="155"/>
      <c r="DH62" s="155"/>
      <c r="DI62" s="142">
        <v>1</v>
      </c>
      <c r="DJ62" s="68"/>
    </row>
    <row r="63" spans="1:115" s="62" customFormat="1" ht="243.6" customHeight="1" outlineLevel="1" thickTop="1" thickBot="1" x14ac:dyDescent="0.45">
      <c r="A63" s="97" t="s">
        <v>52</v>
      </c>
      <c r="B63" s="117" t="s">
        <v>2395</v>
      </c>
      <c r="C63" s="68" t="s">
        <v>311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63</v>
      </c>
      <c r="H63" s="70"/>
      <c r="I63" s="70"/>
      <c r="J63" s="73"/>
      <c r="K63" s="23" t="s">
        <v>2088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243</v>
      </c>
      <c r="Y63" s="178" t="s">
        <v>289</v>
      </c>
      <c r="Z63" s="102" t="s">
        <v>29</v>
      </c>
      <c r="AA63" s="69">
        <f t="shared" si="27"/>
        <v>0</v>
      </c>
      <c r="AB63" s="69">
        <f t="shared" si="28"/>
        <v>0</v>
      </c>
      <c r="AC63" s="74"/>
      <c r="AD63" s="22" t="s">
        <v>68</v>
      </c>
      <c r="AE63" s="74"/>
      <c r="AF63" s="74"/>
      <c r="AG63" s="74"/>
      <c r="AH63" s="131" t="s">
        <v>290</v>
      </c>
      <c r="AI63" s="159"/>
      <c r="AJ63" s="159"/>
      <c r="AK63" s="159"/>
      <c r="AL63" s="159"/>
      <c r="AM63" s="159"/>
      <c r="AN63" s="159"/>
      <c r="AO63" s="159"/>
      <c r="AP63" s="159"/>
      <c r="AQ63" s="159"/>
      <c r="AR63" s="100">
        <v>1</v>
      </c>
      <c r="AS63" s="74"/>
      <c r="AT63" s="29"/>
      <c r="AU63" s="97" t="s">
        <v>52</v>
      </c>
      <c r="AV63" s="116" t="s">
        <v>2536</v>
      </c>
      <c r="AW63" s="68" t="s">
        <v>93</v>
      </c>
      <c r="AX63" s="69">
        <f t="shared" ref="AX63" si="36">0.5*(BF63+BG63+BH63)+BI63+BK63+2*(BL63+BM63)</f>
        <v>0</v>
      </c>
      <c r="AY63" s="69">
        <f t="shared" ref="AY63" si="37">BF63*0.5+BG63*0.5+BH63*0.5+BI63+BJ63+BK63+2*(BL63+BM63+BN63)</f>
        <v>0</v>
      </c>
      <c r="AZ63" s="1928" t="s">
        <v>2577</v>
      </c>
      <c r="BA63" s="1792"/>
      <c r="BB63" s="1792"/>
      <c r="BC63" s="1792"/>
      <c r="BD63" s="1792"/>
      <c r="BE63" s="1793"/>
      <c r="BF63" s="70"/>
      <c r="BG63" s="70"/>
      <c r="BH63" s="70"/>
      <c r="BI63" s="301"/>
      <c r="BJ63" s="70"/>
      <c r="BK63" s="70"/>
      <c r="BL63" s="70"/>
      <c r="BM63" s="70"/>
      <c r="BN63" s="70"/>
      <c r="BO63" s="96">
        <v>1</v>
      </c>
      <c r="BP63" s="190"/>
      <c r="BQ63" s="108"/>
      <c r="BR63" s="320" t="s">
        <v>267</v>
      </c>
      <c r="BS63" s="116" t="s">
        <v>2578</v>
      </c>
      <c r="BT63" s="68" t="s">
        <v>93</v>
      </c>
      <c r="BU63" s="69">
        <f t="shared" si="31"/>
        <v>3</v>
      </c>
      <c r="BV63" s="69">
        <f t="shared" si="32"/>
        <v>8</v>
      </c>
      <c r="BW63" s="82"/>
      <c r="BX63" s="22" t="s">
        <v>45</v>
      </c>
      <c r="BY63" s="1200" t="s">
        <v>2579</v>
      </c>
      <c r="BZ63" s="72" t="s">
        <v>42</v>
      </c>
      <c r="CA63" s="172"/>
      <c r="CB63" s="172" t="s">
        <v>2580</v>
      </c>
      <c r="CC63" s="22"/>
      <c r="CD63" s="22"/>
      <c r="CE63" s="22"/>
      <c r="CF63" s="155"/>
      <c r="CG63" s="234">
        <v>1</v>
      </c>
      <c r="CH63" s="84">
        <v>3</v>
      </c>
      <c r="CI63" s="155"/>
      <c r="CJ63" s="155"/>
      <c r="CK63" s="361">
        <v>2</v>
      </c>
      <c r="CL63" s="100">
        <v>3</v>
      </c>
      <c r="CM63" s="99"/>
      <c r="CN63" s="29"/>
    </row>
    <row r="64" spans="1:115" s="62" customFormat="1" ht="230.4" customHeight="1" outlineLevel="1" thickTop="1" thickBot="1" x14ac:dyDescent="0.35">
      <c r="W64" s="59"/>
      <c r="X64" s="299" t="s">
        <v>243</v>
      </c>
      <c r="Y64" s="80" t="s">
        <v>297</v>
      </c>
      <c r="Z64" s="68" t="s">
        <v>29</v>
      </c>
      <c r="AA64" s="69">
        <f t="shared" si="27"/>
        <v>0</v>
      </c>
      <c r="AB64" s="69">
        <f t="shared" si="28"/>
        <v>0</v>
      </c>
      <c r="AC64" s="82"/>
      <c r="AD64" s="22" t="s">
        <v>45</v>
      </c>
      <c r="AE64" s="352"/>
      <c r="AF64" s="104"/>
      <c r="AG64" s="173"/>
      <c r="AH64" s="173" t="s">
        <v>57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20" t="s">
        <v>267</v>
      </c>
      <c r="BS64" s="116" t="s">
        <v>1737</v>
      </c>
      <c r="BT64" s="68" t="s">
        <v>93</v>
      </c>
      <c r="BU64" s="69">
        <f t="shared" si="31"/>
        <v>2</v>
      </c>
      <c r="BV64" s="69">
        <f t="shared" si="32"/>
        <v>3</v>
      </c>
      <c r="BW64" s="82"/>
      <c r="BX64" s="22" t="s">
        <v>45</v>
      </c>
      <c r="BY64" s="23"/>
      <c r="BZ64" s="127"/>
      <c r="CA64" s="172"/>
      <c r="CB64" s="172" t="s">
        <v>1738</v>
      </c>
      <c r="CC64" s="22"/>
      <c r="CD64" s="22"/>
      <c r="CE64" s="22"/>
      <c r="CF64" s="144"/>
      <c r="CG64" s="234">
        <v>1</v>
      </c>
      <c r="CH64" s="22"/>
      <c r="CI64" s="84">
        <v>1</v>
      </c>
      <c r="CJ64" s="188"/>
      <c r="CK64" s="301"/>
      <c r="CL64" s="100">
        <v>1</v>
      </c>
      <c r="CM64" s="99"/>
      <c r="CN64" s="29"/>
      <c r="CO64" s="108"/>
    </row>
    <row r="65" spans="1:114" s="62" customFormat="1" ht="241.95" customHeight="1" outlineLevel="1" thickTop="1" thickBot="1" x14ac:dyDescent="0.35">
      <c r="W65" s="59"/>
      <c r="X65" s="299" t="s">
        <v>243</v>
      </c>
      <c r="Y65" s="98" t="s">
        <v>2271</v>
      </c>
      <c r="Z65" s="68" t="s">
        <v>29</v>
      </c>
      <c r="AA65" s="69">
        <f t="shared" si="27"/>
        <v>0</v>
      </c>
      <c r="AB65" s="69">
        <f t="shared" si="28"/>
        <v>0</v>
      </c>
      <c r="AC65" s="131"/>
      <c r="AD65" s="22" t="s">
        <v>45</v>
      </c>
      <c r="AE65" s="74"/>
      <c r="AF65" s="131"/>
      <c r="AG65" s="131"/>
      <c r="AH65" s="173" t="s">
        <v>57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64" t="s">
        <v>318</v>
      </c>
      <c r="BS65" s="80" t="s">
        <v>1739</v>
      </c>
      <c r="BT65" s="68" t="s">
        <v>93</v>
      </c>
      <c r="BU65" s="69">
        <f t="shared" si="31"/>
        <v>1</v>
      </c>
      <c r="BV65" s="69">
        <f t="shared" si="32"/>
        <v>4</v>
      </c>
      <c r="BW65" s="116"/>
      <c r="BX65" s="22" t="s">
        <v>45</v>
      </c>
      <c r="BY65" s="118"/>
      <c r="BZ65" s="72" t="s">
        <v>42</v>
      </c>
      <c r="CA65" s="173"/>
      <c r="CB65" s="173" t="s">
        <v>320</v>
      </c>
      <c r="CC65" s="74"/>
      <c r="CD65" s="74"/>
      <c r="CE65" s="246"/>
      <c r="CF65" s="84">
        <v>1</v>
      </c>
      <c r="CG65" s="234">
        <v>1</v>
      </c>
      <c r="CH65" s="22"/>
      <c r="CI65" s="246"/>
      <c r="CJ65" s="246"/>
      <c r="CK65" s="365">
        <v>1</v>
      </c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238.2" customHeight="1" outlineLevel="1" thickTop="1" x14ac:dyDescent="0.3">
      <c r="W66" s="59"/>
      <c r="X66" s="299" t="s">
        <v>243</v>
      </c>
      <c r="Y66" s="114" t="s">
        <v>1742</v>
      </c>
      <c r="Z66" s="68" t="s">
        <v>29</v>
      </c>
      <c r="AA66" s="69">
        <f t="shared" si="27"/>
        <v>1</v>
      </c>
      <c r="AB66" s="69">
        <f t="shared" si="28"/>
        <v>1</v>
      </c>
      <c r="AC66" s="22"/>
      <c r="AD66" s="22" t="s">
        <v>45</v>
      </c>
      <c r="AE66" s="22"/>
      <c r="AF66" s="72" t="s">
        <v>42</v>
      </c>
      <c r="AG66" s="180"/>
      <c r="AH66" s="23" t="s">
        <v>336</v>
      </c>
      <c r="AI66" s="169"/>
      <c r="AJ66" s="169"/>
      <c r="AK66" s="169"/>
      <c r="AL66" s="84">
        <v>1</v>
      </c>
      <c r="AM66" s="169"/>
      <c r="AN66" s="169"/>
      <c r="AO66" s="169"/>
      <c r="AP66" s="169"/>
      <c r="AQ66" s="155"/>
      <c r="AR66" s="100">
        <v>1</v>
      </c>
      <c r="AS66" s="190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4" t="s">
        <v>318</v>
      </c>
      <c r="BS66" s="130" t="s">
        <v>322</v>
      </c>
      <c r="BT66" s="68" t="s">
        <v>93</v>
      </c>
      <c r="BU66" s="69">
        <f t="shared" si="31"/>
        <v>0.5</v>
      </c>
      <c r="BV66" s="69">
        <f t="shared" si="32"/>
        <v>0.5</v>
      </c>
      <c r="BW66" s="131"/>
      <c r="BX66" s="22" t="s">
        <v>63</v>
      </c>
      <c r="BY66" s="367"/>
      <c r="BZ66" s="72" t="s">
        <v>42</v>
      </c>
      <c r="CA66" s="131"/>
      <c r="CB66" s="140" t="s">
        <v>3</v>
      </c>
      <c r="CC66" s="128">
        <v>1</v>
      </c>
      <c r="CD66" s="314"/>
      <c r="CE66" s="314"/>
      <c r="CF66" s="314"/>
      <c r="CG66" s="314"/>
      <c r="CH66" s="314"/>
      <c r="CI66" s="314"/>
      <c r="CJ66" s="314"/>
      <c r="CK66" s="368"/>
      <c r="CL66" s="100">
        <v>1</v>
      </c>
      <c r="CM66" s="99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208.95" customHeight="1" outlineLevel="1" x14ac:dyDescent="0.4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98" t="s">
        <v>1743</v>
      </c>
      <c r="Z67" s="68" t="s">
        <v>29</v>
      </c>
      <c r="AA67" s="69">
        <f t="shared" si="27"/>
        <v>0</v>
      </c>
      <c r="AB67" s="69">
        <f t="shared" si="28"/>
        <v>0</v>
      </c>
      <c r="AC67" s="74"/>
      <c r="AD67" s="22" t="s">
        <v>68</v>
      </c>
      <c r="AE67" s="74"/>
      <c r="AF67" s="74"/>
      <c r="AG67" s="74"/>
      <c r="AH67" s="131" t="s">
        <v>193</v>
      </c>
      <c r="AI67" s="159"/>
      <c r="AJ67" s="159"/>
      <c r="AK67" s="159"/>
      <c r="AL67" s="159"/>
      <c r="AM67" s="159"/>
      <c r="AN67" s="159"/>
      <c r="AO67" s="159"/>
      <c r="AP67" s="159"/>
      <c r="AQ67" s="159"/>
      <c r="AR67" s="100">
        <v>1</v>
      </c>
      <c r="AS67" s="74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x14ac:dyDescent="0.25">
      <c r="D68" s="366"/>
      <c r="E68" s="366"/>
      <c r="W68" s="29"/>
      <c r="X68" s="299" t="s">
        <v>243</v>
      </c>
      <c r="Y68" s="98" t="s">
        <v>321</v>
      </c>
      <c r="Z68" s="68" t="s">
        <v>29</v>
      </c>
      <c r="AA68" s="69">
        <f t="shared" si="27"/>
        <v>0</v>
      </c>
      <c r="AB68" s="69">
        <f t="shared" si="28"/>
        <v>0</v>
      </c>
      <c r="AC68" s="131"/>
      <c r="AD68" s="22" t="s">
        <v>45</v>
      </c>
      <c r="AE68" s="131"/>
      <c r="AF68" s="131"/>
      <c r="AG68" s="131"/>
      <c r="AH68" s="173" t="s">
        <v>57</v>
      </c>
      <c r="AI68" s="314"/>
      <c r="AJ68" s="314"/>
      <c r="AK68" s="314"/>
      <c r="AL68" s="314"/>
      <c r="AM68" s="314"/>
      <c r="AN68" s="314"/>
      <c r="AO68" s="314"/>
      <c r="AP68" s="314"/>
      <c r="AQ68" s="314"/>
      <c r="AR68" s="100">
        <v>1</v>
      </c>
      <c r="AS68" s="131"/>
    </row>
    <row r="69" spans="1:114" s="363" customFormat="1" ht="231" customHeight="1" outlineLevel="1" x14ac:dyDescent="0.25">
      <c r="D69" s="366"/>
      <c r="E69" s="366"/>
      <c r="X69" s="299" t="s">
        <v>243</v>
      </c>
      <c r="Y69" s="177" t="s">
        <v>316</v>
      </c>
      <c r="Z69" s="68" t="s">
        <v>29</v>
      </c>
      <c r="AA69" s="69">
        <f t="shared" si="27"/>
        <v>1</v>
      </c>
      <c r="AB69" s="69">
        <f t="shared" si="28"/>
        <v>1</v>
      </c>
      <c r="AC69" s="82"/>
      <c r="AD69" s="22" t="s">
        <v>45</v>
      </c>
      <c r="AE69" s="362"/>
      <c r="AF69" s="104"/>
      <c r="AG69" s="173"/>
      <c r="AH69" s="131" t="s">
        <v>317</v>
      </c>
      <c r="AI69" s="160"/>
      <c r="AJ69" s="155"/>
      <c r="AK69" s="160"/>
      <c r="AL69" s="160"/>
      <c r="AM69" s="160"/>
      <c r="AN69" s="84">
        <v>1</v>
      </c>
      <c r="AO69" s="160"/>
      <c r="AP69" s="160"/>
      <c r="AQ69" s="155"/>
      <c r="AR69" s="100">
        <v>1</v>
      </c>
      <c r="AS69" s="28"/>
    </row>
    <row r="70" spans="1:114" s="363" customFormat="1" ht="286.95" customHeight="1" outlineLevel="1" x14ac:dyDescent="0.4">
      <c r="D70" s="366"/>
      <c r="E70" s="366"/>
      <c r="X70" s="299" t="s">
        <v>243</v>
      </c>
      <c r="Y70" s="98" t="s">
        <v>323</v>
      </c>
      <c r="Z70" s="68" t="s">
        <v>29</v>
      </c>
      <c r="AA70" s="69">
        <f t="shared" si="27"/>
        <v>0</v>
      </c>
      <c r="AB70" s="69">
        <f t="shared" si="28"/>
        <v>0</v>
      </c>
      <c r="AC70" s="74"/>
      <c r="AD70" s="22" t="s">
        <v>45</v>
      </c>
      <c r="AE70" s="74"/>
      <c r="AF70" s="74"/>
      <c r="AG70" s="74"/>
      <c r="AH70" s="131" t="s">
        <v>193</v>
      </c>
      <c r="AI70" s="159"/>
      <c r="AJ70" s="159"/>
      <c r="AK70" s="159"/>
      <c r="AL70" s="159"/>
      <c r="AM70" s="159"/>
      <c r="AN70" s="159"/>
      <c r="AO70" s="159"/>
      <c r="AP70" s="159"/>
      <c r="AQ70" s="159"/>
      <c r="AR70" s="100">
        <v>1</v>
      </c>
      <c r="AS70" s="74"/>
    </row>
    <row r="71" spans="1:114" s="363" customFormat="1" ht="322.5" customHeight="1" outlineLevel="1" x14ac:dyDescent="0.25">
      <c r="D71" s="366"/>
      <c r="E71" s="366"/>
      <c r="X71" s="299" t="s">
        <v>243</v>
      </c>
      <c r="Y71" s="177" t="s">
        <v>329</v>
      </c>
      <c r="Z71" s="68" t="s">
        <v>29</v>
      </c>
      <c r="AA71" s="69">
        <f t="shared" si="27"/>
        <v>0</v>
      </c>
      <c r="AB71" s="69">
        <f t="shared" si="28"/>
        <v>0</v>
      </c>
      <c r="AC71" s="82"/>
      <c r="AD71" s="22" t="s">
        <v>68</v>
      </c>
      <c r="AE71" s="189"/>
      <c r="AF71" s="104"/>
      <c r="AG71" s="173"/>
      <c r="AH71" s="131" t="s">
        <v>330</v>
      </c>
      <c r="AI71" s="160"/>
      <c r="AJ71" s="155"/>
      <c r="AK71" s="160"/>
      <c r="AL71" s="160"/>
      <c r="AM71" s="160"/>
      <c r="AN71" s="160"/>
      <c r="AO71" s="160"/>
      <c r="AP71" s="160"/>
      <c r="AQ71" s="155"/>
      <c r="AR71" s="100">
        <v>1</v>
      </c>
      <c r="AS71" s="190"/>
    </row>
    <row r="72" spans="1:114" s="363" customFormat="1" ht="292.95" customHeight="1" outlineLevel="1" x14ac:dyDescent="0.25">
      <c r="D72" s="366"/>
      <c r="E72" s="366"/>
      <c r="W72" s="108"/>
      <c r="X72" s="299" t="s">
        <v>243</v>
      </c>
      <c r="Y72" s="177" t="s">
        <v>1744</v>
      </c>
      <c r="Z72" s="68" t="s">
        <v>29</v>
      </c>
      <c r="AA72" s="69">
        <f t="shared" si="27"/>
        <v>0</v>
      </c>
      <c r="AB72" s="69">
        <f t="shared" si="28"/>
        <v>0</v>
      </c>
      <c r="AC72" s="200"/>
      <c r="AD72" s="23" t="s">
        <v>45</v>
      </c>
      <c r="AE72" s="23"/>
      <c r="AF72" s="23"/>
      <c r="AG72" s="23"/>
      <c r="AH72" s="23" t="s">
        <v>91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90"/>
    </row>
    <row r="73" spans="1:114" s="363" customFormat="1" ht="348" customHeight="1" outlineLevel="1" x14ac:dyDescent="0.25">
      <c r="D73" s="366"/>
      <c r="E73" s="366"/>
      <c r="X73" s="299" t="s">
        <v>243</v>
      </c>
      <c r="Y73" s="98" t="s">
        <v>337</v>
      </c>
      <c r="Z73" s="68" t="s">
        <v>29</v>
      </c>
      <c r="AA73" s="69">
        <f t="shared" si="27"/>
        <v>0</v>
      </c>
      <c r="AB73" s="69">
        <f t="shared" si="28"/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</row>
    <row r="74" spans="1:114" s="363" customFormat="1" ht="345.75" customHeight="1" outlineLevel="1" x14ac:dyDescent="0.25">
      <c r="D74" s="366"/>
      <c r="E74" s="366"/>
      <c r="X74" s="1235" t="s">
        <v>243</v>
      </c>
      <c r="Y74" s="550" t="s">
        <v>2466</v>
      </c>
      <c r="Z74" s="551" t="s">
        <v>29</v>
      </c>
      <c r="AA74" s="552">
        <f>0.5*(AI74+AJ74+AK74)+AL74+AN74+2*(AO74+AP74)</f>
        <v>0</v>
      </c>
      <c r="AB74" s="552">
        <f>AI74*0.5+AJ74*0.5+AK74*0.5+AL74+AM74+AN74+2*(AO74+AP74+AQ74)</f>
        <v>0</v>
      </c>
      <c r="AC74" s="1853" t="s">
        <v>2581</v>
      </c>
      <c r="AD74" s="1854"/>
      <c r="AE74" s="1854"/>
      <c r="AF74" s="1854"/>
      <c r="AG74" s="1854"/>
      <c r="AH74" s="1854"/>
      <c r="AI74" s="1854"/>
      <c r="AJ74" s="1854"/>
      <c r="AK74" s="1854"/>
      <c r="AL74" s="1854"/>
      <c r="AM74" s="1854"/>
      <c r="AN74" s="1854"/>
      <c r="AO74" s="1854"/>
      <c r="AP74" s="1854"/>
      <c r="AQ74" s="1855"/>
      <c r="AR74" s="1194">
        <v>1</v>
      </c>
      <c r="AS74" s="1479"/>
    </row>
    <row r="75" spans="1:114" s="363" customFormat="1" ht="329.4" customHeight="1" outlineLevel="1" x14ac:dyDescent="0.25">
      <c r="D75" s="366"/>
      <c r="E75" s="366"/>
      <c r="X75" s="299" t="s">
        <v>243</v>
      </c>
      <c r="Y75" s="98" t="s">
        <v>340</v>
      </c>
      <c r="Z75" s="68" t="s">
        <v>29</v>
      </c>
      <c r="AA75" s="69">
        <f>0.5*(AI75+AJ75+AK75)+AL75+AN75+2*(AO75+AP75)</f>
        <v>0</v>
      </c>
      <c r="AB75" s="69">
        <f>AI75*0.5+AJ75*0.5+AK75*0.5+AL75+AM75+AN75+2*(AO75+AP75+AQ75)</f>
        <v>0</v>
      </c>
      <c r="AC75" s="131"/>
      <c r="AD75" s="22" t="s">
        <v>45</v>
      </c>
      <c r="AE75" s="131"/>
      <c r="AF75" s="131"/>
      <c r="AG75" s="131"/>
      <c r="AH75" s="173" t="s">
        <v>57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100">
        <v>1</v>
      </c>
      <c r="AS75" s="131"/>
    </row>
    <row r="76" spans="1:114" s="363" customFormat="1" ht="223.95" customHeight="1" outlineLevel="1" x14ac:dyDescent="0.25">
      <c r="D76" s="366"/>
      <c r="E76" s="366"/>
    </row>
    <row r="77" spans="1:114" s="363" customFormat="1" ht="312" customHeight="1" outlineLevel="1" x14ac:dyDescent="0.25">
      <c r="D77" s="366"/>
      <c r="E77" s="366"/>
    </row>
    <row r="78" spans="1:114" s="363" customFormat="1" ht="317.39999999999998" customHeight="1" outlineLevel="1" x14ac:dyDescent="0.25">
      <c r="D78" s="366"/>
      <c r="E78" s="366"/>
    </row>
    <row r="79" spans="1:114" s="363" customFormat="1" ht="253.95" customHeight="1" outlineLevel="1" x14ac:dyDescent="0.25">
      <c r="D79" s="366"/>
      <c r="E79" s="366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 x14ac:dyDescent="0.3">
      <c r="A85" s="38" t="s">
        <v>30</v>
      </c>
      <c r="B85" s="39" t="s">
        <v>235</v>
      </c>
      <c r="C85" s="40" t="s">
        <v>29</v>
      </c>
      <c r="D85" s="41">
        <f t="shared" ref="D85:D93" si="38">0.5*(L85+M85+N85)+O85+Q85+2*(R85+S85)</f>
        <v>3</v>
      </c>
      <c r="E85" s="42">
        <f t="shared" ref="E85:E93" si="39">L85*0.5+M85*0.5+N85*0.5+O85+P85+Q85+2*(R85+S85+T85)</f>
        <v>3</v>
      </c>
      <c r="F85" s="43"/>
      <c r="G85" s="39"/>
      <c r="H85" s="43"/>
      <c r="I85" s="43"/>
      <c r="J85" s="43"/>
      <c r="K85" s="43"/>
      <c r="L85" s="44">
        <f>SUMIFS(L10:L36,C10:C36,C85)</f>
        <v>0</v>
      </c>
      <c r="M85" s="44">
        <f>SUMIFS(M10:M36,C10:C36,C85)</f>
        <v>0</v>
      </c>
      <c r="N85" s="44">
        <f>SUMIFS(N10:N36,C10:C36,C85)</f>
        <v>0</v>
      </c>
      <c r="O85" s="44">
        <f>SUMIFS(O10:O36,C10:C36,C85)</f>
        <v>3</v>
      </c>
      <c r="P85" s="44">
        <f>SUMIFS(P10:P36,C10:C36,C85)</f>
        <v>0</v>
      </c>
      <c r="Q85" s="44">
        <f>SUMIFS(Q10:Q36,C10:C36,C85)</f>
        <v>0</v>
      </c>
      <c r="R85" s="44">
        <f>SUMIFS(R10:R36,C10:C36,C85)</f>
        <v>0</v>
      </c>
      <c r="S85" s="44">
        <f>SUMIFS(S10:S36,C10:C36,C85)</f>
        <v>0</v>
      </c>
      <c r="T85" s="44">
        <f>SUMIFS(T10:T36,C10:C36,C85)</f>
        <v>0</v>
      </c>
      <c r="U85" s="45"/>
      <c r="V85" s="46">
        <f>SUM(U87:U112)</f>
        <v>8</v>
      </c>
      <c r="W85" s="59"/>
      <c r="X85" s="38" t="s">
        <v>2582</v>
      </c>
      <c r="Y85" s="39" t="s">
        <v>341</v>
      </c>
      <c r="Z85" s="40" t="s">
        <v>29</v>
      </c>
      <c r="AA85" s="41">
        <f t="shared" ref="AA85:AA90" si="40">0.5*(AI85+AJ85+AK85)+AL85+AN85+2*(AO85+AP85)</f>
        <v>2</v>
      </c>
      <c r="AB85" s="42">
        <f t="shared" ref="AB85:AB90" si="41">AI85*0.5+AJ85*0.5+AK85*0.5+AL85+AM85+AN85+2*(AO85+AP85+AQ85)</f>
        <v>2</v>
      </c>
      <c r="AC85" s="43"/>
      <c r="AD85" s="39"/>
      <c r="AE85" s="43"/>
      <c r="AF85" s="43"/>
      <c r="AG85" s="43"/>
      <c r="AH85" s="43"/>
      <c r="AI85" s="44">
        <f>SUMIFS(AI88:AI97,Z88:Z97,Z85)</f>
        <v>0</v>
      </c>
      <c r="AJ85" s="44">
        <f>SUMIFS(AJ88:AJ97,Z88:Z97,Z85)</f>
        <v>0</v>
      </c>
      <c r="AK85" s="44">
        <f>SUMIFS(AK88:AK97,Z88:Z97,Z85)</f>
        <v>0</v>
      </c>
      <c r="AL85" s="44">
        <f>SUMIFS(AL88:AL97,Z88:Z97,Z85)</f>
        <v>2</v>
      </c>
      <c r="AM85" s="44">
        <f>SUMIFS(AM88:AM97,Z88:Z97,Z85)</f>
        <v>0</v>
      </c>
      <c r="AN85" s="44">
        <f>SUMIFS(AN88:AN97,Z88:Z97,Z85)</f>
        <v>0</v>
      </c>
      <c r="AO85" s="44">
        <f>SUMIFS(AO88:AO97,Z88:Z97,Z85)</f>
        <v>0</v>
      </c>
      <c r="AP85" s="44">
        <f>SUMIFS(AP88:AP97,Z88:Z97,Z85)</f>
        <v>0</v>
      </c>
      <c r="AQ85" s="44">
        <f>SUMIFS(AQ88:AQ97,Z88:Z97,Z85)</f>
        <v>0</v>
      </c>
      <c r="AR85" s="45"/>
      <c r="AS85" s="46">
        <f>SUM(AR87:AR113)</f>
        <v>14</v>
      </c>
      <c r="AT85" s="59"/>
      <c r="AU85" s="38" t="s">
        <v>2510</v>
      </c>
      <c r="AV85" s="39" t="s">
        <v>1748</v>
      </c>
      <c r="AW85" s="40" t="s">
        <v>29</v>
      </c>
      <c r="AX85" s="41">
        <f t="shared" ref="AX85:AX96" si="42">0.5*(BF85+BG85+BH85)+BI85+BK85+2*(BL85+BM85)</f>
        <v>10</v>
      </c>
      <c r="AY85" s="42">
        <f t="shared" ref="AY85:AY96" si="43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10</v>
      </c>
      <c r="BQ85" s="59"/>
      <c r="BR85" s="38" t="s">
        <v>27</v>
      </c>
      <c r="BS85" s="39" t="s">
        <v>1749</v>
      </c>
      <c r="BT85" s="40" t="s">
        <v>29</v>
      </c>
      <c r="BU85" s="41">
        <f t="shared" ref="BU85:BU88" si="44">0.5*(CC85+CD85+CE85)+CF85+CH85+2*(CI85+CJ85)</f>
        <v>0</v>
      </c>
      <c r="BV85" s="42">
        <f t="shared" ref="BV85:BV88" si="45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SUM(CL87:CL109)</f>
        <v>18</v>
      </c>
      <c r="CN85" s="29"/>
      <c r="CO85" s="38" t="s">
        <v>143</v>
      </c>
      <c r="CP85" s="39" t="s">
        <v>344</v>
      </c>
      <c r="CQ85" s="1103" t="s">
        <v>29</v>
      </c>
      <c r="CR85" s="373">
        <f t="shared" ref="CR85:CR101" si="46">0.5*(CZ85+DA85+DB85)+DC85+DE85+2*(DF85+DG85)</f>
        <v>0</v>
      </c>
      <c r="CS85" s="374">
        <f t="shared" ref="CS85:CS101" si="47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SUM(DI87:DI107)</f>
        <v>15</v>
      </c>
    </row>
    <row r="86" spans="1:114" s="62" customFormat="1" ht="33" x14ac:dyDescent="0.3">
      <c r="A86" s="38" t="s">
        <v>37</v>
      </c>
      <c r="B86" s="39"/>
      <c r="C86" s="40" t="s">
        <v>36</v>
      </c>
      <c r="D86" s="41">
        <f t="shared" si="38"/>
        <v>0</v>
      </c>
      <c r="E86" s="42">
        <f t="shared" si="39"/>
        <v>0</v>
      </c>
      <c r="F86" s="39"/>
      <c r="G86" s="39"/>
      <c r="H86" s="39"/>
      <c r="I86" s="39"/>
      <c r="J86" s="39"/>
      <c r="K86" s="39"/>
      <c r="L86" s="44">
        <f>SUMIFS(L10:L36,C10:C36,C86)</f>
        <v>0</v>
      </c>
      <c r="M86" s="44">
        <f>SUMIFS(M10:M36,C10:C36,C86)</f>
        <v>0</v>
      </c>
      <c r="N86" s="44">
        <f>SUMIFS(N10:N36,C10:C36,C86)</f>
        <v>0</v>
      </c>
      <c r="O86" s="44">
        <f>SUMIFS(O10:O36,C10:C36,C86)</f>
        <v>0</v>
      </c>
      <c r="P86" s="44">
        <f>SUMIFS(P10:P36,C10:C36,C86)</f>
        <v>0</v>
      </c>
      <c r="Q86" s="44">
        <f>SUMIFS(Q10:Q36,C10:C36,C86)</f>
        <v>0</v>
      </c>
      <c r="R86" s="44">
        <f>SUMIFS(R10:R36,C10:C36,C86)</f>
        <v>0</v>
      </c>
      <c r="S86" s="44">
        <f>SUMIFS(S10:S36,C10:C36,C86)</f>
        <v>0</v>
      </c>
      <c r="T86" s="44">
        <f>SUMIFS(T10:T36,C10:C36,C86)</f>
        <v>0</v>
      </c>
      <c r="U86" s="45"/>
      <c r="V86" s="46"/>
      <c r="W86" s="32"/>
      <c r="X86" s="38" t="s">
        <v>2583</v>
      </c>
      <c r="Y86" s="39"/>
      <c r="Z86" s="40" t="s">
        <v>36</v>
      </c>
      <c r="AA86" s="41">
        <f t="shared" si="40"/>
        <v>6.5</v>
      </c>
      <c r="AB86" s="42">
        <f t="shared" si="41"/>
        <v>8.5</v>
      </c>
      <c r="AC86" s="39"/>
      <c r="AD86" s="39"/>
      <c r="AE86" s="39"/>
      <c r="AF86" s="39"/>
      <c r="AG86" s="39"/>
      <c r="AH86" s="39"/>
      <c r="AI86" s="44">
        <f>SUMIFS(AI88:AI97,Z88:Z97,Z86)</f>
        <v>0</v>
      </c>
      <c r="AJ86" s="44">
        <f>SUMIFS(AJ88:AJ97,Z88:Z97,Z86)</f>
        <v>3</v>
      </c>
      <c r="AK86" s="44">
        <f>SUMIFS(AK88:AK97,Z88:Z97,Z86)</f>
        <v>0</v>
      </c>
      <c r="AL86" s="44">
        <f>SUMIFS(AL88:AL97,Z88:Z97,Z86)</f>
        <v>3</v>
      </c>
      <c r="AM86" s="44">
        <f>SUMIFS(AM88:AM97,Z88:Z97,Z86)</f>
        <v>2</v>
      </c>
      <c r="AN86" s="44">
        <f>SUMIFS(AN88:AN97,Z88:Z97,Z86)</f>
        <v>0</v>
      </c>
      <c r="AO86" s="44">
        <f>SUMIFS(AO88:AO97,Z88:Z97,Z86)</f>
        <v>1</v>
      </c>
      <c r="AP86" s="44">
        <f>SUMIFS(AP88:AP97,Z88:Z97,Z86)</f>
        <v>0</v>
      </c>
      <c r="AQ86" s="44">
        <f>SUMIFS(AQ88:AQ97,Z88:Z97,Z86)</f>
        <v>0</v>
      </c>
      <c r="AR86" s="45"/>
      <c r="AS86" s="46"/>
      <c r="AT86" s="36"/>
      <c r="AU86" s="38" t="s">
        <v>154</v>
      </c>
      <c r="AV86" s="39"/>
      <c r="AW86" s="40" t="s">
        <v>36</v>
      </c>
      <c r="AX86" s="41">
        <f t="shared" si="42"/>
        <v>5</v>
      </c>
      <c r="AY86" s="42">
        <f t="shared" si="43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 t="shared" si="44"/>
        <v>0</v>
      </c>
      <c r="BV86" s="42">
        <f t="shared" si="45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152</v>
      </c>
      <c r="CP86" s="43"/>
      <c r="CQ86" s="1103" t="s">
        <v>36</v>
      </c>
      <c r="CR86" s="373">
        <f t="shared" si="46"/>
        <v>0</v>
      </c>
      <c r="CS86" s="374">
        <f t="shared" si="47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x14ac:dyDescent="0.4">
      <c r="A87" s="97" t="s">
        <v>52</v>
      </c>
      <c r="B87" s="380" t="s">
        <v>346</v>
      </c>
      <c r="C87" s="381" t="s">
        <v>29</v>
      </c>
      <c r="D87" s="170">
        <f t="shared" si="38"/>
        <v>4</v>
      </c>
      <c r="E87" s="170">
        <f t="shared" si="39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40"/>
        <v>4</v>
      </c>
      <c r="AB87" s="69">
        <f t="shared" si="41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42"/>
        <v>4</v>
      </c>
      <c r="AY87" s="69">
        <f t="shared" si="43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137" t="s">
        <v>86</v>
      </c>
      <c r="BS87" s="278" t="s">
        <v>349</v>
      </c>
      <c r="BT87" s="102" t="s">
        <v>29</v>
      </c>
      <c r="BU87" s="69">
        <f t="shared" si="44"/>
        <v>2</v>
      </c>
      <c r="BV87" s="69">
        <f t="shared" si="45"/>
        <v>2</v>
      </c>
      <c r="BW87" s="222"/>
      <c r="BX87" s="131" t="s">
        <v>63</v>
      </c>
      <c r="BY87" s="74"/>
      <c r="BZ87" s="131"/>
      <c r="CA87" s="131"/>
      <c r="CB87" s="140" t="s">
        <v>3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00">
        <v>1</v>
      </c>
      <c r="CM87" s="99"/>
      <c r="CO87" s="382" t="s">
        <v>350</v>
      </c>
      <c r="CP87" s="130" t="s">
        <v>1750</v>
      </c>
      <c r="CQ87" s="102" t="s">
        <v>29</v>
      </c>
      <c r="CR87" s="102">
        <f t="shared" si="46"/>
        <v>0</v>
      </c>
      <c r="CS87" s="102">
        <f t="shared" si="47"/>
        <v>0</v>
      </c>
      <c r="CT87" s="74"/>
      <c r="CU87" s="225" t="s">
        <v>45</v>
      </c>
      <c r="CV87" s="74"/>
      <c r="CW87" s="74"/>
      <c r="CX87" s="74"/>
      <c r="CY87" s="131" t="s">
        <v>1751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 x14ac:dyDescent="0.4">
      <c r="A88" s="97" t="s">
        <v>52</v>
      </c>
      <c r="B88" s="114" t="s">
        <v>352</v>
      </c>
      <c r="C88" s="102" t="s">
        <v>29</v>
      </c>
      <c r="D88" s="69">
        <f t="shared" si="38"/>
        <v>6</v>
      </c>
      <c r="E88" s="69">
        <f t="shared" si="39"/>
        <v>6</v>
      </c>
      <c r="F88" s="22"/>
      <c r="G88" s="22" t="s">
        <v>63</v>
      </c>
      <c r="H88" s="383"/>
      <c r="I88" s="72" t="s">
        <v>42</v>
      </c>
      <c r="J88" s="248"/>
      <c r="K88" s="173" t="s">
        <v>353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97" t="s">
        <v>52</v>
      </c>
      <c r="Y88" s="117" t="s">
        <v>1821</v>
      </c>
      <c r="Z88" s="68" t="s">
        <v>29</v>
      </c>
      <c r="AA88" s="69">
        <f t="shared" si="40"/>
        <v>0</v>
      </c>
      <c r="AB88" s="69">
        <f t="shared" si="41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52</v>
      </c>
      <c r="AV88" s="138" t="s">
        <v>1753</v>
      </c>
      <c r="AW88" s="68" t="s">
        <v>29</v>
      </c>
      <c r="AX88" s="69">
        <f t="shared" si="42"/>
        <v>2.5</v>
      </c>
      <c r="AY88" s="69">
        <f t="shared" si="43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137" t="s">
        <v>86</v>
      </c>
      <c r="BS88" s="278" t="s">
        <v>357</v>
      </c>
      <c r="BT88" s="102" t="s">
        <v>29</v>
      </c>
      <c r="BU88" s="69">
        <f t="shared" si="44"/>
        <v>0</v>
      </c>
      <c r="BV88" s="69">
        <f t="shared" si="45"/>
        <v>0</v>
      </c>
      <c r="BW88" s="1985" t="s">
        <v>2584</v>
      </c>
      <c r="BX88" s="1985"/>
      <c r="BY88" s="1985"/>
      <c r="BZ88" s="1985"/>
      <c r="CA88" s="1985"/>
      <c r="CB88" s="1985"/>
      <c r="CC88" s="1985"/>
      <c r="CD88" s="1985"/>
      <c r="CE88" s="1985"/>
      <c r="CF88" s="1985"/>
      <c r="CG88" s="1985"/>
      <c r="CH88" s="1985"/>
      <c r="CI88" s="1985"/>
      <c r="CJ88" s="1985"/>
      <c r="CK88" s="1985"/>
      <c r="CL88" s="100">
        <v>1</v>
      </c>
      <c r="CM88" s="99"/>
      <c r="CN88" s="108"/>
      <c r="CO88" s="382" t="s">
        <v>350</v>
      </c>
      <c r="CP88" s="179" t="s">
        <v>1754</v>
      </c>
      <c r="CQ88" s="102" t="s">
        <v>29</v>
      </c>
      <c r="CR88" s="102">
        <f t="shared" si="46"/>
        <v>0</v>
      </c>
      <c r="CS88" s="102">
        <f t="shared" si="47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265.2" customHeight="1" outlineLevel="1" thickBot="1" x14ac:dyDescent="0.45">
      <c r="A89" s="97" t="s">
        <v>52</v>
      </c>
      <c r="B89" s="387" t="s">
        <v>360</v>
      </c>
      <c r="C89" s="102" t="s">
        <v>36</v>
      </c>
      <c r="D89" s="69">
        <f t="shared" si="38"/>
        <v>2</v>
      </c>
      <c r="E89" s="69">
        <f t="shared" si="39"/>
        <v>2</v>
      </c>
      <c r="F89" s="22"/>
      <c r="G89" s="22" t="s">
        <v>68</v>
      </c>
      <c r="H89" s="22"/>
      <c r="I89" s="22"/>
      <c r="J89" s="22"/>
      <c r="K89" s="268" t="s">
        <v>361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97" t="s">
        <v>52</v>
      </c>
      <c r="Y89" s="130" t="s">
        <v>2274</v>
      </c>
      <c r="Z89" s="68" t="s">
        <v>29</v>
      </c>
      <c r="AA89" s="69">
        <f t="shared" si="40"/>
        <v>0</v>
      </c>
      <c r="AB89" s="69">
        <f t="shared" si="41"/>
        <v>0</v>
      </c>
      <c r="AC89" s="131"/>
      <c r="AD89" s="22" t="s">
        <v>45</v>
      </c>
      <c r="AE89" s="131"/>
      <c r="AF89" s="131"/>
      <c r="AG89" s="131"/>
      <c r="AH89" s="173" t="s">
        <v>57</v>
      </c>
      <c r="AI89" s="223"/>
      <c r="AJ89" s="223"/>
      <c r="AK89" s="223"/>
      <c r="AL89" s="223"/>
      <c r="AM89" s="223"/>
      <c r="AN89" s="223"/>
      <c r="AO89" s="223"/>
      <c r="AP89" s="223"/>
      <c r="AQ89" s="223"/>
      <c r="AR89" s="100">
        <v>2</v>
      </c>
      <c r="AS89" s="131"/>
      <c r="AU89" s="97" t="s">
        <v>52</v>
      </c>
      <c r="AV89" s="117" t="s">
        <v>1755</v>
      </c>
      <c r="AW89" s="68" t="s">
        <v>29</v>
      </c>
      <c r="AX89" s="69">
        <f t="shared" si="42"/>
        <v>0</v>
      </c>
      <c r="AY89" s="69">
        <f t="shared" si="43"/>
        <v>0</v>
      </c>
      <c r="AZ89" s="158"/>
      <c r="BA89" s="22" t="s">
        <v>63</v>
      </c>
      <c r="BB89" s="104"/>
      <c r="BC89" s="74"/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389" t="s">
        <v>365</v>
      </c>
      <c r="BS89" s="98" t="s">
        <v>366</v>
      </c>
      <c r="BT89" s="68" t="s">
        <v>29</v>
      </c>
      <c r="BU89" s="69">
        <f>0.5*(CC89+CD89+CE89)+CF89+CH89+2*(CI89+CJ89)</f>
        <v>3.5</v>
      </c>
      <c r="BV89" s="69">
        <f>CC89*0.5+CD89*0.5+CE89*0.5+CF89+CG89+CH89+2*(CI89+CJ89+CK89)</f>
        <v>5.5</v>
      </c>
      <c r="BW89" s="588"/>
      <c r="BX89" s="393" t="s">
        <v>68</v>
      </c>
      <c r="BY89" s="1122" t="s">
        <v>3</v>
      </c>
      <c r="BZ89" s="669" t="s">
        <v>42</v>
      </c>
      <c r="CA89" s="721" t="s">
        <v>13</v>
      </c>
      <c r="CB89" s="268" t="s">
        <v>367</v>
      </c>
      <c r="CC89" s="85">
        <v>1</v>
      </c>
      <c r="CD89" s="318"/>
      <c r="CE89" s="976"/>
      <c r="CF89" s="85">
        <v>1</v>
      </c>
      <c r="CG89" s="976"/>
      <c r="CH89" s="976"/>
      <c r="CI89" s="85">
        <v>1</v>
      </c>
      <c r="CJ89" s="976"/>
      <c r="CK89" s="591">
        <v>1</v>
      </c>
      <c r="CL89" s="100">
        <v>1</v>
      </c>
      <c r="CM89" s="99"/>
      <c r="CN89" s="108"/>
      <c r="CO89" s="382" t="s">
        <v>350</v>
      </c>
      <c r="CP89" s="391" t="s">
        <v>1756</v>
      </c>
      <c r="CQ89" s="102" t="s">
        <v>29</v>
      </c>
      <c r="CR89" s="102">
        <f t="shared" si="46"/>
        <v>2</v>
      </c>
      <c r="CS89" s="102">
        <f t="shared" si="47"/>
        <v>2</v>
      </c>
      <c r="CT89" s="392"/>
      <c r="CU89" s="393" t="s">
        <v>45</v>
      </c>
      <c r="CV89" s="268"/>
      <c r="CW89" s="394"/>
      <c r="CX89" s="395"/>
      <c r="CY89" s="131" t="s">
        <v>57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232.5" customHeight="1" outlineLevel="1" thickTop="1" thickBot="1" x14ac:dyDescent="0.45">
      <c r="A90" s="97" t="s">
        <v>52</v>
      </c>
      <c r="B90" s="397" t="s">
        <v>369</v>
      </c>
      <c r="C90" s="102" t="s">
        <v>36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68</v>
      </c>
      <c r="H90" s="398"/>
      <c r="I90" s="225"/>
      <c r="J90" s="268"/>
      <c r="K90" s="268" t="s">
        <v>361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370</v>
      </c>
      <c r="Y90" s="117" t="s">
        <v>1827</v>
      </c>
      <c r="Z90" s="68" t="s">
        <v>29</v>
      </c>
      <c r="AA90" s="69">
        <f t="shared" si="40"/>
        <v>0</v>
      </c>
      <c r="AB90" s="69">
        <f t="shared" si="41"/>
        <v>0</v>
      </c>
      <c r="AC90" s="82"/>
      <c r="AD90" s="23" t="s">
        <v>45</v>
      </c>
      <c r="AE90" s="82"/>
      <c r="AF90" s="74"/>
      <c r="AG90" s="248"/>
      <c r="AH90" s="172" t="s">
        <v>359</v>
      </c>
      <c r="AI90" s="229"/>
      <c r="AJ90" s="229"/>
      <c r="AK90" s="229"/>
      <c r="AL90" s="229"/>
      <c r="AM90" s="229"/>
      <c r="AN90" s="229"/>
      <c r="AO90" s="229"/>
      <c r="AP90" s="229"/>
      <c r="AQ90" s="229"/>
      <c r="AR90" s="100">
        <v>1</v>
      </c>
      <c r="AS90" s="107"/>
      <c r="AU90" s="97" t="s">
        <v>52</v>
      </c>
      <c r="AV90" s="117" t="s">
        <v>1758</v>
      </c>
      <c r="AW90" s="68" t="s">
        <v>29</v>
      </c>
      <c r="AX90" s="69">
        <f t="shared" si="42"/>
        <v>0</v>
      </c>
      <c r="AY90" s="69">
        <f t="shared" si="43"/>
        <v>0</v>
      </c>
      <c r="AZ90" s="82"/>
      <c r="BA90" s="22" t="s">
        <v>182</v>
      </c>
      <c r="BB90" s="22"/>
      <c r="BC90" s="74"/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389" t="s">
        <v>365</v>
      </c>
      <c r="BS90" s="98" t="s">
        <v>373</v>
      </c>
      <c r="BT90" s="68" t="s">
        <v>29</v>
      </c>
      <c r="BU90" s="69">
        <f>0.5*(CC90+CD90+CE90)+CF90+CH90+2*(CI90+CJ90)</f>
        <v>0</v>
      </c>
      <c r="BV90" s="69">
        <f>CC90*0.5+CD90*0.5+CE90*0.5+CF90+CG90+CH90+2*(CI90+CJ90+CK90)</f>
        <v>0</v>
      </c>
      <c r="BW90" s="74"/>
      <c r="BX90" s="225" t="s">
        <v>45</v>
      </c>
      <c r="BY90" s="140" t="s">
        <v>3</v>
      </c>
      <c r="BZ90" s="72" t="s">
        <v>42</v>
      </c>
      <c r="CA90" s="74"/>
      <c r="CB90" s="131" t="s">
        <v>374</v>
      </c>
      <c r="CC90" s="390"/>
      <c r="CD90" s="144"/>
      <c r="CE90" s="409"/>
      <c r="CF90" s="409"/>
      <c r="CG90" s="409"/>
      <c r="CH90" s="409"/>
      <c r="CI90" s="144"/>
      <c r="CJ90" s="390"/>
      <c r="CK90" s="410"/>
      <c r="CL90" s="100">
        <v>1</v>
      </c>
      <c r="CM90" s="99"/>
      <c r="CN90" s="108"/>
      <c r="CO90" s="382" t="s">
        <v>350</v>
      </c>
      <c r="CP90" s="138" t="s">
        <v>1759</v>
      </c>
      <c r="CQ90" s="102" t="s">
        <v>29</v>
      </c>
      <c r="CR90" s="102">
        <f t="shared" si="46"/>
        <v>0.5</v>
      </c>
      <c r="CS90" s="102">
        <f t="shared" si="47"/>
        <v>1.5</v>
      </c>
      <c r="CT90" s="225"/>
      <c r="CU90" s="124" t="s">
        <v>77</v>
      </c>
      <c r="CV90" s="336" t="s">
        <v>280</v>
      </c>
      <c r="CW90" s="225"/>
      <c r="CX90" s="131"/>
      <c r="CY90" s="131" t="s">
        <v>200</v>
      </c>
      <c r="CZ90" s="403"/>
      <c r="DA90" s="252">
        <v>1</v>
      </c>
      <c r="DB90" s="1168"/>
      <c r="DC90" s="403"/>
      <c r="DD90" s="86">
        <v>1</v>
      </c>
      <c r="DE90" s="403"/>
      <c r="DF90" s="403"/>
      <c r="DG90" s="403"/>
      <c r="DH90" s="403"/>
      <c r="DI90" s="142">
        <v>1</v>
      </c>
      <c r="DJ90" s="68"/>
    </row>
    <row r="91" spans="1:114" s="363" customFormat="1" ht="313.95" customHeight="1" outlineLevel="1" thickTop="1" thickBot="1" x14ac:dyDescent="0.45">
      <c r="A91" s="97" t="s">
        <v>52</v>
      </c>
      <c r="B91" s="404" t="s">
        <v>2489</v>
      </c>
      <c r="C91" s="102" t="s">
        <v>36</v>
      </c>
      <c r="D91" s="102">
        <f t="shared" si="38"/>
        <v>3</v>
      </c>
      <c r="E91" s="102">
        <f t="shared" si="39"/>
        <v>7</v>
      </c>
      <c r="F91" s="23"/>
      <c r="G91" s="23" t="s">
        <v>68</v>
      </c>
      <c r="H91" s="103"/>
      <c r="I91" s="405" t="s">
        <v>42</v>
      </c>
      <c r="J91" s="82"/>
      <c r="K91" s="172" t="s">
        <v>2490</v>
      </c>
      <c r="L91" s="403"/>
      <c r="M91" s="403"/>
      <c r="N91" s="403"/>
      <c r="O91" s="252">
        <v>1</v>
      </c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370</v>
      </c>
      <c r="Y91" s="412" t="s">
        <v>1757</v>
      </c>
      <c r="Z91" s="68" t="s">
        <v>29</v>
      </c>
      <c r="AA91" s="69">
        <f t="shared" ref="AA91:AA98" si="48">0.5*(AI91+AJ91+AK91)+AL91+AN91+2*(AO91+AP91)</f>
        <v>2</v>
      </c>
      <c r="AB91" s="69">
        <f t="shared" ref="AB91:AB98" si="49">AI91*0.5+AJ91*0.5+AK91*0.5+AL91+AM91+AN91+2*(AO91+AP91+AQ91)</f>
        <v>2</v>
      </c>
      <c r="AC91" s="82"/>
      <c r="AD91" s="22" t="s">
        <v>68</v>
      </c>
      <c r="AE91" s="118"/>
      <c r="AF91" s="119" t="s">
        <v>42</v>
      </c>
      <c r="AG91" s="173"/>
      <c r="AH91" s="173" t="s">
        <v>57</v>
      </c>
      <c r="AI91" s="229"/>
      <c r="AJ91" s="229"/>
      <c r="AK91" s="144"/>
      <c r="AL91" s="84">
        <v>2</v>
      </c>
      <c r="AM91" s="229"/>
      <c r="AN91" s="229"/>
      <c r="AO91" s="229"/>
      <c r="AP91" s="229"/>
      <c r="AQ91" s="229"/>
      <c r="AR91" s="100">
        <v>1</v>
      </c>
      <c r="AS91" s="77"/>
      <c r="AU91" s="97" t="s">
        <v>52</v>
      </c>
      <c r="AV91" s="138" t="s">
        <v>379</v>
      </c>
      <c r="AW91" s="68" t="s">
        <v>29</v>
      </c>
      <c r="AX91" s="69">
        <f t="shared" si="42"/>
        <v>3.5</v>
      </c>
      <c r="AY91" s="69">
        <f t="shared" si="43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415" t="s">
        <v>380</v>
      </c>
      <c r="BS91" s="82" t="s">
        <v>1683</v>
      </c>
      <c r="BT91" s="102" t="s">
        <v>29</v>
      </c>
      <c r="BU91" s="102">
        <f t="shared" ref="BU91:BU104" si="50">0.5*(CC91+CD91+CE91)+CF91+CH91+2*(CI91+CJ91)</f>
        <v>0</v>
      </c>
      <c r="BV91" s="102">
        <f t="shared" ref="BV91:BV104" si="51">CC91*0.5+CD91*0.5+CE91*0.5+CF91+CG91+CH91+2*(CI91+CJ91+CK91)</f>
        <v>0</v>
      </c>
      <c r="BW91" s="229"/>
      <c r="BX91" s="225" t="s">
        <v>68</v>
      </c>
      <c r="BY91" s="70"/>
      <c r="BZ91" s="70"/>
      <c r="CA91" s="73"/>
      <c r="CB91" s="23" t="s">
        <v>1684</v>
      </c>
      <c r="CC91" s="22"/>
      <c r="CD91" s="22"/>
      <c r="CE91" s="22"/>
      <c r="CF91" s="22"/>
      <c r="CG91" s="22"/>
      <c r="CH91" s="22"/>
      <c r="CI91" s="22"/>
      <c r="CJ91" s="22"/>
      <c r="CK91" s="22"/>
      <c r="CL91" s="100">
        <v>1</v>
      </c>
      <c r="CM91" s="99"/>
      <c r="CN91" s="108"/>
      <c r="CO91" s="382" t="s">
        <v>350</v>
      </c>
      <c r="CP91" s="130" t="s">
        <v>1762</v>
      </c>
      <c r="CQ91" s="102" t="s">
        <v>29</v>
      </c>
      <c r="CR91" s="102">
        <f t="shared" si="46"/>
        <v>0</v>
      </c>
      <c r="CS91" s="102">
        <f t="shared" si="47"/>
        <v>0</v>
      </c>
      <c r="CT91" s="99"/>
      <c r="CU91" s="225" t="s">
        <v>45</v>
      </c>
      <c r="CV91" s="99"/>
      <c r="CW91" s="99"/>
      <c r="CX91" s="99"/>
      <c r="CY91" s="131" t="s">
        <v>1751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213.6" customHeight="1" outlineLevel="1" thickTop="1" thickBot="1" x14ac:dyDescent="0.45">
      <c r="A92" s="97" t="s">
        <v>52</v>
      </c>
      <c r="B92" s="116" t="s">
        <v>390</v>
      </c>
      <c r="C92" s="68" t="s">
        <v>36</v>
      </c>
      <c r="D92" s="69">
        <f t="shared" si="38"/>
        <v>6</v>
      </c>
      <c r="E92" s="69">
        <f t="shared" si="39"/>
        <v>8</v>
      </c>
      <c r="F92" s="116"/>
      <c r="G92" s="22" t="s">
        <v>68</v>
      </c>
      <c r="H92" s="70"/>
      <c r="I92" s="72" t="s">
        <v>42</v>
      </c>
      <c r="J92" s="73"/>
      <c r="K92" s="23" t="s">
        <v>391</v>
      </c>
      <c r="L92" s="230"/>
      <c r="M92" s="230"/>
      <c r="N92" s="230"/>
      <c r="O92" s="84">
        <v>4</v>
      </c>
      <c r="P92" s="230"/>
      <c r="Q92" s="230"/>
      <c r="R92" s="84">
        <v>1</v>
      </c>
      <c r="S92" s="414"/>
      <c r="T92" s="361">
        <v>1</v>
      </c>
      <c r="U92" s="76">
        <v>1</v>
      </c>
      <c r="V92" s="190"/>
      <c r="X92" s="400" t="s">
        <v>370</v>
      </c>
      <c r="Y92" s="138" t="s">
        <v>1835</v>
      </c>
      <c r="Z92" s="68" t="s">
        <v>29</v>
      </c>
      <c r="AA92" s="69">
        <f t="shared" si="48"/>
        <v>0</v>
      </c>
      <c r="AB92" s="69">
        <f t="shared" si="49"/>
        <v>0</v>
      </c>
      <c r="AC92" s="99"/>
      <c r="AD92" s="22" t="s">
        <v>68</v>
      </c>
      <c r="AE92" s="258"/>
      <c r="AF92" s="258"/>
      <c r="AG92" s="258"/>
      <c r="AH92" s="131" t="s">
        <v>393</v>
      </c>
      <c r="AI92" s="226"/>
      <c r="AJ92" s="226"/>
      <c r="AK92" s="226"/>
      <c r="AL92" s="226"/>
      <c r="AM92" s="226"/>
      <c r="AN92" s="226"/>
      <c r="AO92" s="226"/>
      <c r="AP92" s="226"/>
      <c r="AQ92" s="226"/>
      <c r="AR92" s="100">
        <v>1</v>
      </c>
      <c r="AS92" s="99"/>
      <c r="AU92" s="97" t="s">
        <v>52</v>
      </c>
      <c r="AV92" s="413" t="s">
        <v>1763</v>
      </c>
      <c r="AW92" s="102" t="s">
        <v>36</v>
      </c>
      <c r="AX92" s="69">
        <f t="shared" si="42"/>
        <v>1</v>
      </c>
      <c r="AY92" s="69">
        <f t="shared" si="43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415" t="s">
        <v>380</v>
      </c>
      <c r="BS92" s="391" t="s">
        <v>2585</v>
      </c>
      <c r="BT92" s="102" t="s">
        <v>29</v>
      </c>
      <c r="BU92" s="69">
        <f t="shared" si="50"/>
        <v>0.5</v>
      </c>
      <c r="BV92" s="69">
        <f t="shared" si="51"/>
        <v>1.5</v>
      </c>
      <c r="BW92" s="399"/>
      <c r="BX92" s="124">
        <v>12</v>
      </c>
      <c r="BY92" s="125" t="s">
        <v>280</v>
      </c>
      <c r="BZ92" s="393"/>
      <c r="CA92" s="268"/>
      <c r="CB92" s="268" t="s">
        <v>1615</v>
      </c>
      <c r="CC92" s="660"/>
      <c r="CD92" s="641">
        <v>1</v>
      </c>
      <c r="CE92" s="660"/>
      <c r="CF92" s="660"/>
      <c r="CG92" s="86">
        <v>1</v>
      </c>
      <c r="CH92" s="660"/>
      <c r="CI92" s="660"/>
      <c r="CJ92" s="660"/>
      <c r="CK92" s="660"/>
      <c r="CL92" s="100">
        <v>1</v>
      </c>
      <c r="CM92" s="99"/>
      <c r="CO92" s="382" t="s">
        <v>350</v>
      </c>
      <c r="CP92" s="179" t="s">
        <v>2282</v>
      </c>
      <c r="CQ92" s="102" t="s">
        <v>29</v>
      </c>
      <c r="CR92" s="102">
        <f t="shared" si="46"/>
        <v>2</v>
      </c>
      <c r="CS92" s="102">
        <f t="shared" si="47"/>
        <v>4</v>
      </c>
      <c r="CT92" s="225"/>
      <c r="CU92" s="225" t="s">
        <v>45</v>
      </c>
      <c r="CV92" s="225"/>
      <c r="CW92" s="225"/>
      <c r="CX92" s="131"/>
      <c r="CY92" s="131" t="s">
        <v>1767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 thickTop="1" thickBot="1" x14ac:dyDescent="0.45">
      <c r="A93" s="97" t="s">
        <v>52</v>
      </c>
      <c r="B93" s="116" t="s">
        <v>2283</v>
      </c>
      <c r="C93" s="68" t="s">
        <v>93</v>
      </c>
      <c r="D93" s="183">
        <f t="shared" si="38"/>
        <v>2</v>
      </c>
      <c r="E93" s="183">
        <f t="shared" si="39"/>
        <v>3</v>
      </c>
      <c r="F93" s="198"/>
      <c r="G93" s="22" t="s">
        <v>45</v>
      </c>
      <c r="H93" s="104"/>
      <c r="I93" s="72" t="s">
        <v>42</v>
      </c>
      <c r="J93" s="82"/>
      <c r="K93" s="23" t="s">
        <v>129</v>
      </c>
      <c r="L93" s="229"/>
      <c r="M93" s="229"/>
      <c r="N93" s="229"/>
      <c r="O93" s="84">
        <v>2</v>
      </c>
      <c r="P93" s="86">
        <v>1</v>
      </c>
      <c r="Q93" s="229"/>
      <c r="R93" s="229"/>
      <c r="S93" s="416"/>
      <c r="T93" s="144"/>
      <c r="U93" s="417">
        <v>1</v>
      </c>
      <c r="V93" s="207"/>
      <c r="X93" s="400" t="s">
        <v>370</v>
      </c>
      <c r="Y93" s="130" t="s">
        <v>398</v>
      </c>
      <c r="Z93" s="68" t="s">
        <v>36</v>
      </c>
      <c r="AA93" s="69">
        <f t="shared" si="48"/>
        <v>3.5</v>
      </c>
      <c r="AB93" s="69">
        <f t="shared" si="49"/>
        <v>3.5</v>
      </c>
      <c r="AC93" s="74"/>
      <c r="AD93" s="225" t="s">
        <v>63</v>
      </c>
      <c r="AE93" s="74"/>
      <c r="AF93" s="74"/>
      <c r="AG93" s="74"/>
      <c r="AH93" s="131" t="s">
        <v>399</v>
      </c>
      <c r="AI93" s="226"/>
      <c r="AJ93" s="84">
        <v>3</v>
      </c>
      <c r="AK93" s="226"/>
      <c r="AL93" s="226"/>
      <c r="AM93" s="226"/>
      <c r="AN93" s="226"/>
      <c r="AO93" s="84">
        <v>1</v>
      </c>
      <c r="AP93" s="226"/>
      <c r="AQ93" s="226"/>
      <c r="AR93" s="100">
        <v>1</v>
      </c>
      <c r="AS93" s="74"/>
      <c r="AU93" s="97" t="s">
        <v>52</v>
      </c>
      <c r="AV93" s="130" t="s">
        <v>1769</v>
      </c>
      <c r="AW93" s="68" t="s">
        <v>36</v>
      </c>
      <c r="AX93" s="69">
        <f t="shared" si="42"/>
        <v>0</v>
      </c>
      <c r="AY93" s="69">
        <f t="shared" si="43"/>
        <v>0</v>
      </c>
      <c r="AZ93" s="131"/>
      <c r="BA93" s="22" t="s">
        <v>45</v>
      </c>
      <c r="BB93" s="131"/>
      <c r="BC93" s="131"/>
      <c r="BD93" s="131"/>
      <c r="BE93" s="23" t="s">
        <v>57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415" t="s">
        <v>380</v>
      </c>
      <c r="BS93" s="767" t="s">
        <v>2586</v>
      </c>
      <c r="BT93" s="102" t="s">
        <v>29</v>
      </c>
      <c r="BU93" s="69">
        <f t="shared" si="50"/>
        <v>0.5</v>
      </c>
      <c r="BV93" s="69">
        <f t="shared" si="51"/>
        <v>0.5</v>
      </c>
      <c r="BW93" s="260"/>
      <c r="BX93" s="124">
        <v>12</v>
      </c>
      <c r="BY93" s="125" t="s">
        <v>280</v>
      </c>
      <c r="BZ93" s="70"/>
      <c r="CA93" s="70"/>
      <c r="CB93" s="23" t="s">
        <v>57</v>
      </c>
      <c r="CC93" s="160"/>
      <c r="CD93" s="84">
        <v>1</v>
      </c>
      <c r="CE93" s="160"/>
      <c r="CF93" s="160"/>
      <c r="CG93" s="160"/>
      <c r="CH93" s="160"/>
      <c r="CI93" s="160"/>
      <c r="CJ93" s="160"/>
      <c r="CK93" s="160"/>
      <c r="CL93" s="100">
        <v>1</v>
      </c>
      <c r="CM93" s="99"/>
      <c r="CO93" s="382" t="s">
        <v>350</v>
      </c>
      <c r="CP93" s="130" t="s">
        <v>1772</v>
      </c>
      <c r="CQ93" s="102" t="s">
        <v>29</v>
      </c>
      <c r="CR93" s="102">
        <f t="shared" si="46"/>
        <v>0</v>
      </c>
      <c r="CS93" s="102">
        <f t="shared" si="47"/>
        <v>0</v>
      </c>
      <c r="CT93" s="99"/>
      <c r="CU93" s="22" t="s">
        <v>45</v>
      </c>
      <c r="CV93" s="99"/>
      <c r="CW93" s="99"/>
      <c r="CX93" s="99"/>
      <c r="CY93" s="131" t="s">
        <v>57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 thickTop="1" thickBot="1" x14ac:dyDescent="0.45">
      <c r="A94" s="284" t="s">
        <v>222</v>
      </c>
      <c r="B94" s="114" t="s">
        <v>2587</v>
      </c>
      <c r="C94" s="68" t="s">
        <v>311</v>
      </c>
      <c r="D94" s="69">
        <f>0.5*(L94+M94+N94)+O94+Q94+2*(R94+S94)</f>
        <v>12</v>
      </c>
      <c r="E94" s="69">
        <f>L94*0.5+M94*0.5+N94*0.5+O94+P94+Q94+2*(R94+S94+T94)</f>
        <v>18</v>
      </c>
      <c r="F94" s="116"/>
      <c r="G94" s="22" t="s">
        <v>224</v>
      </c>
      <c r="H94" s="245"/>
      <c r="I94" s="72" t="s">
        <v>42</v>
      </c>
      <c r="J94" s="173"/>
      <c r="K94" s="173" t="s">
        <v>1402</v>
      </c>
      <c r="L94" s="266"/>
      <c r="M94" s="266"/>
      <c r="N94" s="266"/>
      <c r="O94" s="266"/>
      <c r="P94" s="266"/>
      <c r="Q94" s="266"/>
      <c r="R94" s="252">
        <v>6</v>
      </c>
      <c r="S94" s="266"/>
      <c r="T94" s="254">
        <v>3</v>
      </c>
      <c r="U94" s="76">
        <v>1</v>
      </c>
      <c r="V94" s="190"/>
      <c r="X94" s="400" t="s">
        <v>370</v>
      </c>
      <c r="Y94" s="130" t="s">
        <v>1319</v>
      </c>
      <c r="Z94" s="68" t="s">
        <v>36</v>
      </c>
      <c r="AA94" s="69">
        <f t="shared" si="48"/>
        <v>2</v>
      </c>
      <c r="AB94" s="69">
        <f t="shared" si="49"/>
        <v>3</v>
      </c>
      <c r="AC94" s="74"/>
      <c r="AD94" s="225" t="s">
        <v>63</v>
      </c>
      <c r="AE94" s="74"/>
      <c r="AF94" s="74"/>
      <c r="AG94" s="74"/>
      <c r="AH94" s="131" t="s">
        <v>406</v>
      </c>
      <c r="AI94" s="226"/>
      <c r="AJ94" s="226"/>
      <c r="AK94" s="226"/>
      <c r="AL94" s="85">
        <v>2</v>
      </c>
      <c r="AM94" s="86">
        <v>1</v>
      </c>
      <c r="AN94" s="226"/>
      <c r="AO94" s="226"/>
      <c r="AP94" s="226"/>
      <c r="AQ94" s="229"/>
      <c r="AR94" s="100">
        <v>1</v>
      </c>
      <c r="AS94" s="74"/>
      <c r="AU94" s="284" t="s">
        <v>222</v>
      </c>
      <c r="AV94" s="117" t="s">
        <v>400</v>
      </c>
      <c r="AW94" s="68" t="s">
        <v>36</v>
      </c>
      <c r="AX94" s="69">
        <f t="shared" si="42"/>
        <v>4</v>
      </c>
      <c r="AY94" s="69">
        <f t="shared" si="43"/>
        <v>4</v>
      </c>
      <c r="AZ94" s="22"/>
      <c r="BA94" s="104" t="s">
        <v>68</v>
      </c>
      <c r="BB94" s="145"/>
      <c r="BC94" s="145"/>
      <c r="BD94" s="145"/>
      <c r="BE94" s="172" t="s">
        <v>401</v>
      </c>
      <c r="BF94" s="418"/>
      <c r="BG94" s="418"/>
      <c r="BH94" s="418"/>
      <c r="BI94" s="418"/>
      <c r="BJ94" s="418"/>
      <c r="BK94" s="155"/>
      <c r="BL94" s="240">
        <v>2</v>
      </c>
      <c r="BM94" s="155"/>
      <c r="BN94" s="155"/>
      <c r="BO94" s="96">
        <v>1</v>
      </c>
      <c r="BP94" s="95"/>
      <c r="BR94" s="415" t="s">
        <v>380</v>
      </c>
      <c r="BS94" s="420" t="s">
        <v>1686</v>
      </c>
      <c r="BT94" s="102" t="s">
        <v>29</v>
      </c>
      <c r="BU94" s="69">
        <f t="shared" si="50"/>
        <v>0</v>
      </c>
      <c r="BV94" s="69">
        <f t="shared" si="51"/>
        <v>0</v>
      </c>
      <c r="BW94" s="229"/>
      <c r="BX94" s="22" t="s">
        <v>68</v>
      </c>
      <c r="BY94" s="22"/>
      <c r="BZ94" s="103"/>
      <c r="CA94" s="110" t="s">
        <v>13</v>
      </c>
      <c r="CB94" s="22" t="s">
        <v>204</v>
      </c>
      <c r="CC94" s="160"/>
      <c r="CD94" s="160"/>
      <c r="CE94" s="155"/>
      <c r="CF94" s="160"/>
      <c r="CG94" s="160"/>
      <c r="CH94" s="160"/>
      <c r="CI94" s="160"/>
      <c r="CJ94" s="160"/>
      <c r="CK94" s="160"/>
      <c r="CL94" s="100">
        <v>1</v>
      </c>
      <c r="CM94" s="99"/>
      <c r="CO94" s="382" t="s">
        <v>350</v>
      </c>
      <c r="CP94" s="138" t="s">
        <v>1775</v>
      </c>
      <c r="CQ94" s="102" t="s">
        <v>29</v>
      </c>
      <c r="CR94" s="102">
        <f t="shared" si="46"/>
        <v>0</v>
      </c>
      <c r="CS94" s="102">
        <f t="shared" si="47"/>
        <v>0</v>
      </c>
      <c r="CT94" s="131"/>
      <c r="CU94" s="225" t="s">
        <v>45</v>
      </c>
      <c r="CV94" s="222"/>
      <c r="CW94" s="99"/>
      <c r="CX94" s="99"/>
      <c r="CY94" s="131" t="s">
        <v>57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211.5" customHeight="1" outlineLevel="1" thickTop="1" thickBot="1" x14ac:dyDescent="0.35">
      <c r="X95" s="400" t="s">
        <v>370</v>
      </c>
      <c r="Y95" s="130" t="s">
        <v>1840</v>
      </c>
      <c r="Z95" s="68" t="s">
        <v>36</v>
      </c>
      <c r="AA95" s="69">
        <f t="shared" si="48"/>
        <v>0</v>
      </c>
      <c r="AB95" s="69">
        <f t="shared" si="49"/>
        <v>0</v>
      </c>
      <c r="AC95" s="131"/>
      <c r="AD95" s="22" t="s">
        <v>45</v>
      </c>
      <c r="AE95" s="131"/>
      <c r="AF95" s="131"/>
      <c r="AG95" s="131"/>
      <c r="AH95" s="173" t="s">
        <v>57</v>
      </c>
      <c r="AI95" s="223"/>
      <c r="AJ95" s="223"/>
      <c r="AK95" s="223"/>
      <c r="AL95" s="223"/>
      <c r="AM95" s="223"/>
      <c r="AN95" s="223"/>
      <c r="AO95" s="223"/>
      <c r="AP95" s="223"/>
      <c r="AQ95" s="1169"/>
      <c r="AR95" s="100">
        <v>1</v>
      </c>
      <c r="AS95" s="131"/>
      <c r="AU95" s="284" t="s">
        <v>222</v>
      </c>
      <c r="AV95" s="117" t="s">
        <v>1777</v>
      </c>
      <c r="AW95" s="68" t="s">
        <v>36</v>
      </c>
      <c r="AX95" s="69">
        <f t="shared" si="42"/>
        <v>0</v>
      </c>
      <c r="AY95" s="69">
        <f t="shared" si="43"/>
        <v>0</v>
      </c>
      <c r="AZ95" s="22"/>
      <c r="BA95" s="104" t="s">
        <v>45</v>
      </c>
      <c r="BB95" s="145"/>
      <c r="BC95" s="145"/>
      <c r="BD95" s="110" t="s">
        <v>13</v>
      </c>
      <c r="BE95" s="172" t="s">
        <v>204</v>
      </c>
      <c r="BF95" s="418"/>
      <c r="BG95" s="418"/>
      <c r="BH95" s="418"/>
      <c r="BI95" s="418"/>
      <c r="BJ95" s="418"/>
      <c r="BK95" s="155"/>
      <c r="BL95" s="301"/>
      <c r="BM95" s="155"/>
      <c r="BN95" s="419"/>
      <c r="BO95" s="96">
        <v>1</v>
      </c>
      <c r="BP95" s="95"/>
      <c r="BR95" s="415" t="s">
        <v>380</v>
      </c>
      <c r="BS95" s="348" t="s">
        <v>1760</v>
      </c>
      <c r="BT95" s="102" t="s">
        <v>29</v>
      </c>
      <c r="BU95" s="102">
        <f t="shared" si="50"/>
        <v>1.5</v>
      </c>
      <c r="BV95" s="102">
        <f t="shared" si="51"/>
        <v>1.5</v>
      </c>
      <c r="BW95" s="1480" t="s">
        <v>2588</v>
      </c>
      <c r="BX95" s="124" t="s">
        <v>77</v>
      </c>
      <c r="BY95" s="125" t="s">
        <v>280</v>
      </c>
      <c r="BZ95" s="425"/>
      <c r="CA95" s="425"/>
      <c r="CB95" s="23" t="s">
        <v>1761</v>
      </c>
      <c r="CC95" s="427"/>
      <c r="CD95" s="428"/>
      <c r="CE95" s="84">
        <v>1</v>
      </c>
      <c r="CF95" s="428"/>
      <c r="CG95" s="428"/>
      <c r="CH95" s="84">
        <v>1</v>
      </c>
      <c r="CI95" s="427"/>
      <c r="CJ95" s="427"/>
      <c r="CK95" s="427"/>
      <c r="CL95" s="100">
        <v>1</v>
      </c>
      <c r="CM95" s="99"/>
      <c r="CO95" s="421" t="s">
        <v>411</v>
      </c>
      <c r="CP95" s="179" t="s">
        <v>1776</v>
      </c>
      <c r="CQ95" s="102" t="s">
        <v>29</v>
      </c>
      <c r="CR95" s="102">
        <f t="shared" si="46"/>
        <v>0.5</v>
      </c>
      <c r="CS95" s="102">
        <f t="shared" si="47"/>
        <v>0.5</v>
      </c>
      <c r="CT95" s="225"/>
      <c r="CU95" s="225" t="s">
        <v>45</v>
      </c>
      <c r="CV95" s="131"/>
      <c r="CW95" s="225"/>
      <c r="CX95" s="131"/>
      <c r="CY95" s="131" t="s">
        <v>57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142">
        <v>1</v>
      </c>
      <c r="DJ95" s="68"/>
    </row>
    <row r="96" spans="1:114" s="363" customFormat="1" ht="161.4" customHeight="1" outlineLevel="1" thickTop="1" thickBot="1" x14ac:dyDescent="0.35">
      <c r="X96" s="400" t="s">
        <v>370</v>
      </c>
      <c r="Y96" s="116" t="s">
        <v>1768</v>
      </c>
      <c r="Z96" s="68" t="s">
        <v>36</v>
      </c>
      <c r="AA96" s="115">
        <f t="shared" si="48"/>
        <v>1</v>
      </c>
      <c r="AB96" s="115">
        <f t="shared" si="49"/>
        <v>2</v>
      </c>
      <c r="AC96" s="198"/>
      <c r="AD96" s="22" t="s">
        <v>45</v>
      </c>
      <c r="AE96" s="104"/>
      <c r="AF96" s="74"/>
      <c r="AG96" s="82"/>
      <c r="AH96" s="23" t="s">
        <v>129</v>
      </c>
      <c r="AI96" s="229"/>
      <c r="AJ96" s="229"/>
      <c r="AK96" s="229"/>
      <c r="AL96" s="84">
        <v>1</v>
      </c>
      <c r="AM96" s="86">
        <v>1</v>
      </c>
      <c r="AN96" s="229"/>
      <c r="AO96" s="229"/>
      <c r="AP96" s="260"/>
      <c r="AQ96" s="144"/>
      <c r="AR96" s="1170">
        <v>1</v>
      </c>
      <c r="AS96" s="77"/>
      <c r="AU96" s="284" t="s">
        <v>222</v>
      </c>
      <c r="AV96" s="114" t="s">
        <v>223</v>
      </c>
      <c r="AW96" s="68" t="s">
        <v>93</v>
      </c>
      <c r="AX96" s="69">
        <f t="shared" si="42"/>
        <v>12</v>
      </c>
      <c r="AY96" s="69">
        <f t="shared" si="43"/>
        <v>18</v>
      </c>
      <c r="AZ96" s="116"/>
      <c r="BA96" s="22" t="s">
        <v>224</v>
      </c>
      <c r="BB96" s="245"/>
      <c r="BC96" s="72" t="s">
        <v>42</v>
      </c>
      <c r="BD96" s="173"/>
      <c r="BE96" s="173" t="s">
        <v>1402</v>
      </c>
      <c r="BF96" s="266"/>
      <c r="BG96" s="266"/>
      <c r="BH96" s="266"/>
      <c r="BI96" s="266"/>
      <c r="BJ96" s="266"/>
      <c r="BK96" s="266"/>
      <c r="BL96" s="84">
        <v>6</v>
      </c>
      <c r="BM96" s="266"/>
      <c r="BN96" s="86">
        <v>3</v>
      </c>
      <c r="BO96" s="96">
        <v>1</v>
      </c>
      <c r="BP96" s="95"/>
      <c r="BR96" s="415" t="s">
        <v>380</v>
      </c>
      <c r="BS96" s="278" t="s">
        <v>1764</v>
      </c>
      <c r="BT96" s="102" t="s">
        <v>29</v>
      </c>
      <c r="BU96" s="69">
        <f t="shared" si="50"/>
        <v>1</v>
      </c>
      <c r="BV96" s="69">
        <f t="shared" si="51"/>
        <v>1</v>
      </c>
      <c r="BW96" s="424"/>
      <c r="BX96" s="426" t="s">
        <v>68</v>
      </c>
      <c r="BY96" s="432"/>
      <c r="BZ96" s="433" t="s">
        <v>42</v>
      </c>
      <c r="CA96" s="110" t="s">
        <v>13</v>
      </c>
      <c r="CB96" s="23" t="s">
        <v>1765</v>
      </c>
      <c r="CC96" s="427"/>
      <c r="CD96" s="428"/>
      <c r="CE96" s="160"/>
      <c r="CF96" s="84">
        <v>1</v>
      </c>
      <c r="CG96" s="428"/>
      <c r="CH96" s="428"/>
      <c r="CI96" s="427"/>
      <c r="CJ96" s="427"/>
      <c r="CK96" s="427"/>
      <c r="CL96" s="100">
        <v>1</v>
      </c>
      <c r="CM96" s="99"/>
      <c r="CO96" s="421" t="s">
        <v>411</v>
      </c>
      <c r="CP96" s="391" t="s">
        <v>1778</v>
      </c>
      <c r="CQ96" s="102" t="s">
        <v>29</v>
      </c>
      <c r="CR96" s="102">
        <f t="shared" si="46"/>
        <v>0</v>
      </c>
      <c r="CS96" s="102">
        <f t="shared" si="47"/>
        <v>0</v>
      </c>
      <c r="CT96" s="392"/>
      <c r="CU96" s="393" t="s">
        <v>45</v>
      </c>
      <c r="CV96" s="429"/>
      <c r="CW96" s="394"/>
      <c r="CX96" s="395"/>
      <c r="CY96" s="268" t="s">
        <v>57</v>
      </c>
      <c r="CZ96" s="368"/>
      <c r="DA96" s="368"/>
      <c r="DB96" s="368"/>
      <c r="DC96" s="368"/>
      <c r="DD96" s="368"/>
      <c r="DE96" s="368"/>
      <c r="DF96" s="368"/>
      <c r="DG96" s="368"/>
      <c r="DH96" s="368"/>
      <c r="DI96" s="142">
        <v>1</v>
      </c>
      <c r="DJ96" s="68"/>
    </row>
    <row r="97" spans="24:114" s="363" customFormat="1" ht="206.4" customHeight="1" outlineLevel="1" thickTop="1" x14ac:dyDescent="0.4">
      <c r="X97" s="400" t="s">
        <v>370</v>
      </c>
      <c r="Y97" s="328" t="s">
        <v>420</v>
      </c>
      <c r="Z97" s="68" t="s">
        <v>36</v>
      </c>
      <c r="AA97" s="69">
        <f t="shared" si="48"/>
        <v>0</v>
      </c>
      <c r="AB97" s="69">
        <f t="shared" si="49"/>
        <v>0</v>
      </c>
      <c r="AC97" s="213"/>
      <c r="AD97" s="212" t="s">
        <v>68</v>
      </c>
      <c r="AE97" s="214"/>
      <c r="AF97" s="74"/>
      <c r="AG97" s="334"/>
      <c r="AH97" s="173" t="s">
        <v>57</v>
      </c>
      <c r="AI97" s="430"/>
      <c r="AJ97" s="430"/>
      <c r="AK97" s="430"/>
      <c r="AL97" s="430"/>
      <c r="AM97" s="430"/>
      <c r="AN97" s="430"/>
      <c r="AO97" s="430"/>
      <c r="AP97" s="430"/>
      <c r="AQ97" s="430"/>
      <c r="AR97" s="100">
        <v>1</v>
      </c>
      <c r="AS97" s="431"/>
      <c r="AV97" s="422"/>
      <c r="AW97" s="108"/>
      <c r="AX97" s="366"/>
      <c r="AY97" s="366"/>
      <c r="AZ97" s="290"/>
      <c r="BA97" s="26"/>
      <c r="BB97" s="423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R97" s="415" t="s">
        <v>380</v>
      </c>
      <c r="BS97" s="130" t="s">
        <v>1770</v>
      </c>
      <c r="BT97" s="102" t="s">
        <v>29</v>
      </c>
      <c r="BU97" s="69">
        <f t="shared" si="50"/>
        <v>1</v>
      </c>
      <c r="BV97" s="69">
        <f t="shared" si="51"/>
        <v>1</v>
      </c>
      <c r="BW97" s="424"/>
      <c r="BX97" s="426" t="s">
        <v>45</v>
      </c>
      <c r="BY97" s="434"/>
      <c r="BZ97" s="433" t="s">
        <v>42</v>
      </c>
      <c r="CA97" s="425"/>
      <c r="CB97" s="131" t="s">
        <v>1771</v>
      </c>
      <c r="CC97" s="427"/>
      <c r="CD97" s="427"/>
      <c r="CE97" s="160"/>
      <c r="CF97" s="84">
        <v>1</v>
      </c>
      <c r="CG97" s="427"/>
      <c r="CH97" s="427"/>
      <c r="CI97" s="427"/>
      <c r="CJ97" s="427"/>
      <c r="CK97" s="427"/>
      <c r="CL97" s="100">
        <v>1</v>
      </c>
      <c r="CM97" s="99"/>
      <c r="CO97" s="421" t="s">
        <v>411</v>
      </c>
      <c r="CP97" s="179" t="s">
        <v>1779</v>
      </c>
      <c r="CQ97" s="102" t="s">
        <v>29</v>
      </c>
      <c r="CR97" s="102">
        <f t="shared" si="46"/>
        <v>0</v>
      </c>
      <c r="CS97" s="102">
        <f t="shared" si="47"/>
        <v>0</v>
      </c>
      <c r="CT97" s="225"/>
      <c r="CU97" s="225" t="s">
        <v>45</v>
      </c>
      <c r="CV97" s="225"/>
      <c r="CW97" s="246"/>
      <c r="CX97" s="131"/>
      <c r="CY97" s="131" t="s">
        <v>57</v>
      </c>
      <c r="CZ97" s="314"/>
      <c r="DA97" s="314"/>
      <c r="DB97" s="314"/>
      <c r="DC97" s="314"/>
      <c r="DD97" s="314"/>
      <c r="DE97" s="314"/>
      <c r="DF97" s="314"/>
      <c r="DG97" s="314"/>
      <c r="DH97" s="314"/>
      <c r="DI97" s="142">
        <v>1</v>
      </c>
      <c r="DJ97" s="68"/>
    </row>
    <row r="98" spans="24:114" s="363" customFormat="1" ht="253.5" customHeight="1" outlineLevel="1" thickBot="1" x14ac:dyDescent="0.45">
      <c r="X98" s="400" t="s">
        <v>370</v>
      </c>
      <c r="Y98" s="116" t="s">
        <v>423</v>
      </c>
      <c r="Z98" s="68" t="s">
        <v>36</v>
      </c>
      <c r="AA98" s="69">
        <f t="shared" si="48"/>
        <v>0</v>
      </c>
      <c r="AB98" s="69">
        <f t="shared" si="49"/>
        <v>0</v>
      </c>
      <c r="AC98" s="82"/>
      <c r="AD98" s="22" t="s">
        <v>45</v>
      </c>
      <c r="AE98" s="70"/>
      <c r="AF98" s="70"/>
      <c r="AG98" s="73"/>
      <c r="AH98" s="22" t="s">
        <v>91</v>
      </c>
      <c r="AI98" s="226"/>
      <c r="AJ98" s="226"/>
      <c r="AK98" s="226"/>
      <c r="AL98" s="226"/>
      <c r="AM98" s="226"/>
      <c r="AN98" s="226"/>
      <c r="AO98" s="226"/>
      <c r="AP98" s="226"/>
      <c r="AQ98" s="226"/>
      <c r="AR98" s="100">
        <v>1</v>
      </c>
      <c r="AS98" s="77"/>
      <c r="BR98" s="415" t="s">
        <v>380</v>
      </c>
      <c r="BS98" s="348" t="s">
        <v>1690</v>
      </c>
      <c r="BT98" s="102" t="s">
        <v>29</v>
      </c>
      <c r="BU98" s="69">
        <f t="shared" si="50"/>
        <v>1.5</v>
      </c>
      <c r="BV98" s="69">
        <f t="shared" si="51"/>
        <v>1.5</v>
      </c>
      <c r="BW98" s="424"/>
      <c r="BX98" s="124" t="s">
        <v>77</v>
      </c>
      <c r="BY98" s="125" t="s">
        <v>280</v>
      </c>
      <c r="BZ98" s="119" t="s">
        <v>42</v>
      </c>
      <c r="CA98" s="425"/>
      <c r="CB98" s="23" t="s">
        <v>1691</v>
      </c>
      <c r="CC98" s="427"/>
      <c r="CD98" s="84">
        <v>1</v>
      </c>
      <c r="CE98" s="160"/>
      <c r="CF98" s="84">
        <v>1</v>
      </c>
      <c r="CG98" s="428"/>
      <c r="CH98" s="428"/>
      <c r="CI98" s="1171"/>
      <c r="CJ98" s="427"/>
      <c r="CK98" s="427"/>
      <c r="CL98" s="100">
        <v>1</v>
      </c>
      <c r="CM98" s="99"/>
      <c r="CO98" s="421" t="s">
        <v>411</v>
      </c>
      <c r="CP98" s="178" t="s">
        <v>1780</v>
      </c>
      <c r="CQ98" s="102" t="s">
        <v>29</v>
      </c>
      <c r="CR98" s="102">
        <f t="shared" si="46"/>
        <v>0</v>
      </c>
      <c r="CS98" s="102">
        <f t="shared" si="47"/>
        <v>0</v>
      </c>
      <c r="CT98" s="99"/>
      <c r="CU98" s="22" t="s">
        <v>45</v>
      </c>
      <c r="CV98" s="99"/>
      <c r="CW98" s="99"/>
      <c r="CX98" s="99"/>
      <c r="CY98" s="131" t="s">
        <v>193</v>
      </c>
      <c r="CZ98" s="159"/>
      <c r="DA98" s="159"/>
      <c r="DB98" s="159"/>
      <c r="DC98" s="159"/>
      <c r="DD98" s="159"/>
      <c r="DE98" s="159"/>
      <c r="DF98" s="159"/>
      <c r="DG98" s="159"/>
      <c r="DH98" s="159"/>
      <c r="DI98" s="142">
        <v>1</v>
      </c>
      <c r="DJ98" s="68"/>
    </row>
    <row r="99" spans="24:114" s="363" customFormat="1" ht="220.95" customHeight="1" outlineLevel="1" x14ac:dyDescent="0.4">
      <c r="BR99" s="415" t="s">
        <v>380</v>
      </c>
      <c r="BS99" s="130" t="s">
        <v>1693</v>
      </c>
      <c r="BT99" s="102" t="s">
        <v>29</v>
      </c>
      <c r="BU99" s="102">
        <f t="shared" si="50"/>
        <v>0.5</v>
      </c>
      <c r="BV99" s="102">
        <f t="shared" si="51"/>
        <v>0.5</v>
      </c>
      <c r="BW99" s="435"/>
      <c r="BX99" s="131" t="s">
        <v>409</v>
      </c>
      <c r="BY99" s="436"/>
      <c r="BZ99" s="433" t="s">
        <v>42</v>
      </c>
      <c r="CA99" s="74"/>
      <c r="CB99" s="140" t="s">
        <v>410</v>
      </c>
      <c r="CC99" s="252">
        <v>1</v>
      </c>
      <c r="CD99" s="74"/>
      <c r="CE99" s="74"/>
      <c r="CF99" s="74"/>
      <c r="CG99" s="74"/>
      <c r="CH99" s="74"/>
      <c r="CI99" s="74"/>
      <c r="CJ99" s="74"/>
      <c r="CK99" s="74"/>
      <c r="CL99" s="100">
        <v>1</v>
      </c>
      <c r="CM99" s="99"/>
      <c r="CO99" s="421" t="s">
        <v>411</v>
      </c>
      <c r="CP99" s="179" t="s">
        <v>1781</v>
      </c>
      <c r="CQ99" s="102" t="s">
        <v>29</v>
      </c>
      <c r="CR99" s="102">
        <f t="shared" si="46"/>
        <v>0</v>
      </c>
      <c r="CS99" s="102">
        <f t="shared" si="47"/>
        <v>0</v>
      </c>
      <c r="CT99" s="225"/>
      <c r="CU99" s="225" t="s">
        <v>45</v>
      </c>
      <c r="CV99" s="225"/>
      <c r="CW99" s="246"/>
      <c r="CX99" s="131"/>
      <c r="CY99" s="131" t="s">
        <v>57</v>
      </c>
      <c r="CZ99" s="314"/>
      <c r="DA99" s="314"/>
      <c r="DB99" s="314"/>
      <c r="DC99" s="314"/>
      <c r="DD99" s="314"/>
      <c r="DE99" s="314"/>
      <c r="DF99" s="314"/>
      <c r="DG99" s="314"/>
      <c r="DH99" s="314"/>
      <c r="DI99" s="142">
        <v>1</v>
      </c>
      <c r="DJ99" s="68"/>
    </row>
    <row r="100" spans="24:114" s="363" customFormat="1" ht="216" customHeight="1" outlineLevel="1" x14ac:dyDescent="0.4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BR100" s="415" t="s">
        <v>380</v>
      </c>
      <c r="BS100" s="117" t="s">
        <v>1695</v>
      </c>
      <c r="BT100" s="102" t="s">
        <v>29</v>
      </c>
      <c r="BU100" s="102">
        <f t="shared" si="50"/>
        <v>0</v>
      </c>
      <c r="BV100" s="102">
        <f t="shared" si="51"/>
        <v>0</v>
      </c>
      <c r="BW100" s="439"/>
      <c r="BX100" s="440" t="s">
        <v>45</v>
      </c>
      <c r="BY100" s="441"/>
      <c r="BZ100" s="74"/>
      <c r="CA100" s="82"/>
      <c r="CB100" s="23" t="s">
        <v>57</v>
      </c>
      <c r="CC100" s="441"/>
      <c r="CD100" s="441"/>
      <c r="CE100" s="441"/>
      <c r="CF100" s="441"/>
      <c r="CG100" s="441"/>
      <c r="CH100" s="441"/>
      <c r="CI100" s="441"/>
      <c r="CJ100" s="441"/>
      <c r="CK100" s="443"/>
      <c r="CL100" s="100">
        <v>1</v>
      </c>
      <c r="CM100" s="99"/>
      <c r="CO100" s="421" t="s">
        <v>411</v>
      </c>
      <c r="CP100" s="179" t="s">
        <v>1782</v>
      </c>
      <c r="CQ100" s="102" t="s">
        <v>29</v>
      </c>
      <c r="CR100" s="102">
        <f t="shared" si="46"/>
        <v>0</v>
      </c>
      <c r="CS100" s="102">
        <f t="shared" si="47"/>
        <v>0</v>
      </c>
      <c r="CT100" s="74"/>
      <c r="CU100" s="225" t="s">
        <v>45</v>
      </c>
      <c r="CV100" s="437"/>
      <c r="CW100" s="74"/>
      <c r="CX100" s="110" t="s">
        <v>13</v>
      </c>
      <c r="CY100" s="131" t="s">
        <v>1783</v>
      </c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142">
        <v>1</v>
      </c>
      <c r="DJ100" s="68"/>
    </row>
    <row r="101" spans="24:114" s="363" customFormat="1" ht="238.95" customHeight="1" outlineLevel="1" x14ac:dyDescent="0.4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BR101" s="415" t="s">
        <v>380</v>
      </c>
      <c r="BS101" s="178" t="s">
        <v>1697</v>
      </c>
      <c r="BT101" s="102" t="s">
        <v>29</v>
      </c>
      <c r="BU101" s="102">
        <f t="shared" si="50"/>
        <v>0</v>
      </c>
      <c r="BV101" s="102">
        <f t="shared" si="51"/>
        <v>0</v>
      </c>
      <c r="BW101" s="435"/>
      <c r="BX101" s="22" t="s">
        <v>45</v>
      </c>
      <c r="BY101" s="131"/>
      <c r="BZ101" s="99"/>
      <c r="CA101" s="99"/>
      <c r="CB101" s="23" t="s">
        <v>57</v>
      </c>
      <c r="CC101" s="99"/>
      <c r="CD101" s="99"/>
      <c r="CE101" s="99"/>
      <c r="CF101" s="99"/>
      <c r="CG101" s="99"/>
      <c r="CH101" s="99"/>
      <c r="CI101" s="99"/>
      <c r="CJ101" s="99"/>
      <c r="CK101" s="99"/>
      <c r="CL101" s="100">
        <v>1</v>
      </c>
      <c r="CM101" s="99"/>
      <c r="CO101" s="421" t="s">
        <v>411</v>
      </c>
      <c r="CP101" s="179" t="s">
        <v>1784</v>
      </c>
      <c r="CQ101" s="102" t="s">
        <v>29</v>
      </c>
      <c r="CR101" s="102">
        <f t="shared" si="46"/>
        <v>0</v>
      </c>
      <c r="CS101" s="102">
        <f t="shared" si="47"/>
        <v>0</v>
      </c>
      <c r="CT101" s="225"/>
      <c r="CU101" s="225" t="s">
        <v>45</v>
      </c>
      <c r="CV101" s="131"/>
      <c r="CW101" s="225"/>
      <c r="CX101" s="222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142">
        <v>1</v>
      </c>
      <c r="DJ101" s="68"/>
    </row>
    <row r="102" spans="24:114" s="363" customFormat="1" ht="166.2" customHeight="1" outlineLevel="1" x14ac:dyDescent="0.3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BR102" s="415" t="s">
        <v>380</v>
      </c>
      <c r="BS102" s="117" t="s">
        <v>1699</v>
      </c>
      <c r="BT102" s="102" t="s">
        <v>29</v>
      </c>
      <c r="BU102" s="102">
        <f t="shared" si="50"/>
        <v>0</v>
      </c>
      <c r="BV102" s="102">
        <f t="shared" si="51"/>
        <v>0</v>
      </c>
      <c r="BW102" s="439"/>
      <c r="BX102" s="440" t="s">
        <v>45</v>
      </c>
      <c r="BY102" s="441"/>
      <c r="BZ102" s="74"/>
      <c r="CA102" s="82"/>
      <c r="CB102" s="23" t="s">
        <v>57</v>
      </c>
      <c r="CC102" s="444"/>
      <c r="CD102" s="444"/>
      <c r="CE102" s="444"/>
      <c r="CF102" s="444"/>
      <c r="CG102" s="444"/>
      <c r="CH102" s="444"/>
      <c r="CI102" s="444"/>
      <c r="CJ102" s="444"/>
      <c r="CK102" s="445"/>
      <c r="CL102" s="100">
        <v>1</v>
      </c>
      <c r="CM102" s="99"/>
    </row>
    <row r="103" spans="24:114" s="363" customFormat="1" ht="237" customHeight="1" outlineLevel="1" x14ac:dyDescent="0.3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BR103" s="270" t="s">
        <v>208</v>
      </c>
      <c r="BS103" s="187" t="s">
        <v>1701</v>
      </c>
      <c r="BT103" s="102" t="s">
        <v>29</v>
      </c>
      <c r="BU103" s="102">
        <f t="shared" si="50"/>
        <v>1</v>
      </c>
      <c r="BV103" s="102">
        <f t="shared" si="51"/>
        <v>1</v>
      </c>
      <c r="BW103" s="260"/>
      <c r="BX103" s="22" t="s">
        <v>45</v>
      </c>
      <c r="BY103" s="446"/>
      <c r="BZ103" s="214"/>
      <c r="CA103" s="70"/>
      <c r="CB103" s="23" t="s">
        <v>1702</v>
      </c>
      <c r="CC103" s="160"/>
      <c r="CD103" s="160"/>
      <c r="CE103" s="821"/>
      <c r="CF103" s="128">
        <v>1</v>
      </c>
      <c r="CG103" s="160"/>
      <c r="CH103" s="160"/>
      <c r="CI103" s="160"/>
      <c r="CJ103" s="160"/>
      <c r="CK103" s="160"/>
      <c r="CL103" s="100">
        <v>1</v>
      </c>
      <c r="CM103" s="99"/>
    </row>
    <row r="104" spans="24:114" s="363" customFormat="1" ht="187.95" customHeight="1" outlineLevel="1" x14ac:dyDescent="0.3">
      <c r="X104" s="438"/>
      <c r="BR104" s="270" t="s">
        <v>208</v>
      </c>
      <c r="BS104" s="447" t="s">
        <v>1705</v>
      </c>
      <c r="BT104" s="102" t="s">
        <v>29</v>
      </c>
      <c r="BU104" s="102">
        <f t="shared" si="50"/>
        <v>0</v>
      </c>
      <c r="BV104" s="102">
        <f t="shared" si="51"/>
        <v>0</v>
      </c>
      <c r="BW104" s="439"/>
      <c r="BX104" s="440" t="s">
        <v>45</v>
      </c>
      <c r="BY104" s="448"/>
      <c r="BZ104" s="74"/>
      <c r="CA104" s="82"/>
      <c r="CB104" s="23" t="s">
        <v>57</v>
      </c>
      <c r="CC104" s="449"/>
      <c r="CD104" s="449"/>
      <c r="CE104" s="449"/>
      <c r="CF104" s="449"/>
      <c r="CG104" s="449"/>
      <c r="CH104" s="449"/>
      <c r="CI104" s="449"/>
      <c r="CJ104" s="449"/>
      <c r="CK104" s="445"/>
      <c r="CL104" s="100">
        <v>1</v>
      </c>
      <c r="CM104" s="99"/>
    </row>
    <row r="105" spans="24:114" s="363" customFormat="1" ht="160.19999999999999" customHeight="1" outlineLevel="1" x14ac:dyDescent="0.25">
      <c r="X105" s="438"/>
    </row>
    <row r="106" spans="24:114" s="363" customFormat="1" ht="107.4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3.8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55" t="s">
        <v>150</v>
      </c>
      <c r="B115" s="39" t="s">
        <v>431</v>
      </c>
      <c r="C115" s="40" t="s">
        <v>29</v>
      </c>
      <c r="D115" s="41">
        <f t="shared" ref="D115:D124" si="52">0.5*(L115+M115+N115)+O115+Q115+2*(R115+S115)</f>
        <v>0</v>
      </c>
      <c r="E115" s="42">
        <f t="shared" ref="E115:E124" si="53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8</v>
      </c>
      <c r="W115" s="32"/>
      <c r="X115" s="38" t="s">
        <v>150</v>
      </c>
      <c r="Y115" s="39" t="s">
        <v>1785</v>
      </c>
      <c r="Z115" s="40" t="s">
        <v>29</v>
      </c>
      <c r="AA115" s="41">
        <f t="shared" ref="AA115:AA125" si="54">0.5*(AI115+AJ115+AK115)+AL115+AN115+2*(AO115+AP115)</f>
        <v>1</v>
      </c>
      <c r="AB115" s="42">
        <f t="shared" ref="AB115:AB125" si="55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SUMIFS(AI123:AI139,Z123:Z139,Z115)</f>
        <v>2</v>
      </c>
      <c r="AJ115" s="44">
        <f>SUMIFS(AJ123:AJ139,Z123:Z139,Z115)</f>
        <v>0</v>
      </c>
      <c r="AK115" s="44">
        <f>SUMIFS(AK123:AK139,Z123:Z139,Z115)</f>
        <v>0</v>
      </c>
      <c r="AL115" s="44">
        <f>SUMIFS(AL123:AL139,Z123:Z139,Z115)</f>
        <v>0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9</v>
      </c>
      <c r="AT115" s="108"/>
      <c r="AU115" s="38" t="s">
        <v>143</v>
      </c>
      <c r="AV115" s="39" t="s">
        <v>1786</v>
      </c>
      <c r="AW115" s="40" t="s">
        <v>29</v>
      </c>
      <c r="AX115" s="41">
        <f t="shared" ref="AX115:AX117" si="56">0.5*(BF115+BG115+BH115)+BI115+BK115+2*(BL115+BM115)</f>
        <v>0</v>
      </c>
      <c r="AY115" s="42">
        <f t="shared" ref="AY115:AY117" si="57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SUMIFS(BF129:BF140,AW129:AW140,AW115)</f>
        <v>0</v>
      </c>
      <c r="BG115" s="44">
        <f>SUMIFS(BG129:BG140,AW129:AW140,AW115)</f>
        <v>0</v>
      </c>
      <c r="BH115" s="44">
        <f>SUMIFS(BH129:BH140,AW129:AW140,AW115)</f>
        <v>0</v>
      </c>
      <c r="BI115" s="44">
        <f>SUMIFS(BI129:BI140,AW129:AW140,AW115)</f>
        <v>0</v>
      </c>
      <c r="BJ115" s="44">
        <f>SUMIFS(BJ129:BJ140,AW129:AW140,AW115)</f>
        <v>0</v>
      </c>
      <c r="BK115" s="44">
        <f>SUMIFS(BK129:BK140,AW129:AW140,AW115)</f>
        <v>0</v>
      </c>
      <c r="BL115" s="44">
        <f>SUMIFS(BL129:BL140,AW129:AW140,AW115)</f>
        <v>0</v>
      </c>
      <c r="BM115" s="44">
        <f>SUMIFS(BM129:BM140,AW129:AW140,AW115)</f>
        <v>0</v>
      </c>
      <c r="BN115" s="44">
        <f>SUMIFS(BN129:BN140,AW129:AW140,AW115)</f>
        <v>2</v>
      </c>
      <c r="BO115" s="45"/>
      <c r="BP115" s="46">
        <f>SUM(BO118:BO138)</f>
        <v>8</v>
      </c>
      <c r="BQ115" s="32"/>
      <c r="BR115" s="38" t="s">
        <v>143</v>
      </c>
      <c r="BS115" s="39" t="s">
        <v>434</v>
      </c>
      <c r="BT115" s="40" t="s">
        <v>29</v>
      </c>
      <c r="BU115" s="41">
        <f>0.5*(CC115+CD115+CE115)+CF115+CH115+2*(CI115+CJ115)</f>
        <v>13</v>
      </c>
      <c r="BV115" s="42">
        <f>CC115*0.5+CD115*0.5+CE115*0.5+CF115+CG115+CH115+2*(CI115+CJ115+CK115)</f>
        <v>18</v>
      </c>
      <c r="BW115" s="43"/>
      <c r="BX115" s="39"/>
      <c r="BY115" s="43"/>
      <c r="BZ115" s="43"/>
      <c r="CA115" s="43"/>
      <c r="CB115" s="43"/>
      <c r="CC115" s="44">
        <f>SUMIFS(CC117:CC144,BT117:BT144,BT115)</f>
        <v>3</v>
      </c>
      <c r="CD115" s="44">
        <f>SUMIFS(CD117:CD144,BT117:BT144,BT115)</f>
        <v>1</v>
      </c>
      <c r="CE115" s="44">
        <f>SUMIFS(CE117:CE144,BT117:BT144,BT115)</f>
        <v>0</v>
      </c>
      <c r="CF115" s="44">
        <f>SUMIFS(CF117:CF144,BT117:BT144,BT115)</f>
        <v>2</v>
      </c>
      <c r="CG115" s="44">
        <f>SUMIFS(CG117:CG144,BT117:BT144,BT115)</f>
        <v>1</v>
      </c>
      <c r="CH115" s="44">
        <f>SUMIFS(CH117:CH144,BT117:BT144,BT115)</f>
        <v>7</v>
      </c>
      <c r="CI115" s="44">
        <f>SUMIFS(CI117:CI144,BT117:BT144,BT115)</f>
        <v>0</v>
      </c>
      <c r="CJ115" s="44">
        <f>SUMIFS(CJ117:CJ144,BT117:BT144,BT115)</f>
        <v>1</v>
      </c>
      <c r="CK115" s="44">
        <f>SUMIFS(CK117:CK144,BT117:BT144,BT115)</f>
        <v>2</v>
      </c>
      <c r="CL115" s="45"/>
      <c r="CM115" s="46">
        <f>SUM(CL117:CL125)</f>
        <v>9</v>
      </c>
      <c r="CN115" s="32"/>
      <c r="CO115" s="38" t="s">
        <v>150</v>
      </c>
      <c r="CP115" s="39"/>
      <c r="CQ115" s="40" t="s">
        <v>29</v>
      </c>
      <c r="CR115" s="41">
        <f t="shared" ref="CR115:CR125" si="58">0.5*(CZ115+DA115+DB115)+DC115+DE115+2*(DF115+DG115)</f>
        <v>0</v>
      </c>
      <c r="CS115" s="42">
        <f t="shared" ref="CS115:CS125" si="59"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SUM(DI40:DI136)</f>
        <v>42</v>
      </c>
    </row>
    <row r="116" spans="1:114" s="363" customFormat="1" ht="35.4" thickBot="1" x14ac:dyDescent="0.3">
      <c r="A116" s="55" t="s">
        <v>345</v>
      </c>
      <c r="B116" s="451"/>
      <c r="C116" s="40" t="s">
        <v>36</v>
      </c>
      <c r="D116" s="41">
        <f t="shared" si="52"/>
        <v>0</v>
      </c>
      <c r="E116" s="42">
        <f t="shared" si="53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345</v>
      </c>
      <c r="Y116" s="39"/>
      <c r="Z116" s="40" t="s">
        <v>36</v>
      </c>
      <c r="AA116" s="41">
        <f t="shared" si="54"/>
        <v>0</v>
      </c>
      <c r="AB116" s="42">
        <f t="shared" si="55"/>
        <v>0</v>
      </c>
      <c r="AC116" s="39"/>
      <c r="AD116" s="39"/>
      <c r="AE116" s="39"/>
      <c r="AF116" s="39"/>
      <c r="AG116" s="39"/>
      <c r="AH116" s="39"/>
      <c r="AI116" s="44">
        <f>SUMIFS(AI123:AI139,Z123:Z139,Z116)</f>
        <v>0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38" t="s">
        <v>152</v>
      </c>
      <c r="AV116" s="453" t="s">
        <v>1787</v>
      </c>
      <c r="AW116" s="40" t="s">
        <v>36</v>
      </c>
      <c r="AX116" s="41">
        <f t="shared" si="56"/>
        <v>0</v>
      </c>
      <c r="AY116" s="42">
        <f t="shared" si="57"/>
        <v>0</v>
      </c>
      <c r="AZ116" s="39"/>
      <c r="BA116" s="39"/>
      <c r="BB116" s="39"/>
      <c r="BC116" s="39"/>
      <c r="BD116" s="39"/>
      <c r="BE116" s="39"/>
      <c r="BF116" s="44">
        <f>SUMIFS(BF129:BF140,AW129:AW140,AW116)</f>
        <v>0</v>
      </c>
      <c r="BG116" s="44">
        <f>SUMIFS(BG129:BG140,AW129:AW140,AW116)</f>
        <v>0</v>
      </c>
      <c r="BH116" s="44">
        <f>SUMIFS(BH129:BH140,AW129:AW140,AW116)</f>
        <v>0</v>
      </c>
      <c r="BI116" s="44">
        <f>SUMIFS(BI129:BI140,AW129:AW140,AW116)</f>
        <v>0</v>
      </c>
      <c r="BJ116" s="44">
        <f>SUMIFS(BJ129:BJ140,AW129:AW140,AW116)</f>
        <v>0</v>
      </c>
      <c r="BK116" s="44">
        <f>SUMIFS(BK129:BK140,AW129:AW140,AW116)</f>
        <v>0</v>
      </c>
      <c r="BL116" s="44">
        <f>SUMIFS(BL129:BL140,AW129:AW140,AW116)</f>
        <v>0</v>
      </c>
      <c r="BM116" s="44">
        <f>SUMIFS(BM129:BM140,AW129:AW140,AW116)</f>
        <v>0</v>
      </c>
      <c r="BN116" s="44">
        <f>SUMIFS(BN129:BN140,AW129:AW140,AW116)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SUMIFS(CC117:CC144,BT117:BT144,BT116)</f>
        <v>0</v>
      </c>
      <c r="CD116" s="44">
        <f>SUMIFS(CD117:CD144,BT117:BT144,BT116)</f>
        <v>0</v>
      </c>
      <c r="CE116" s="44">
        <f>SUMIFS(CE117:CE144,BT117:BT144,BT116)</f>
        <v>0</v>
      </c>
      <c r="CF116" s="44">
        <f>SUMIFS(CF117:CF144,BT117:BT144,BT116)</f>
        <v>0</v>
      </c>
      <c r="CG116" s="44">
        <f>SUMIFS(CG117:CG144,BT117:BT144,BT116)</f>
        <v>0</v>
      </c>
      <c r="CH116" s="44">
        <f>SUMIFS(CH117:CH144,BT117:BT144,BT116)</f>
        <v>0</v>
      </c>
      <c r="CI116" s="44">
        <f>SUMIFS(CI117:CI144,BT117:BT144,BT116)</f>
        <v>0</v>
      </c>
      <c r="CJ116" s="44">
        <f>SUMIFS(CJ117:CJ144,BT117:BT144,BT116)</f>
        <v>0</v>
      </c>
      <c r="CK116" s="44">
        <f>SUMIFS(CK117:CK144,BT117:BT144,BT116)</f>
        <v>0</v>
      </c>
      <c r="CL116" s="45"/>
      <c r="CM116" s="46"/>
      <c r="CN116" s="36"/>
      <c r="CO116" s="38" t="s">
        <v>345</v>
      </c>
      <c r="CP116" s="39"/>
      <c r="CQ116" s="40" t="s">
        <v>36</v>
      </c>
      <c r="CR116" s="41">
        <f t="shared" si="58"/>
        <v>0</v>
      </c>
      <c r="CS116" s="42">
        <f t="shared" si="59"/>
        <v>0</v>
      </c>
      <c r="CT116" s="39"/>
      <c r="CU116" s="39"/>
      <c r="CV116" s="39"/>
      <c r="CW116" s="39"/>
      <c r="CX116" s="39"/>
      <c r="CY116" s="39"/>
      <c r="CZ116" s="44"/>
      <c r="DA116" s="44"/>
      <c r="DB116" s="44"/>
      <c r="DC116" s="44"/>
      <c r="DD116" s="44"/>
      <c r="DE116" s="44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 x14ac:dyDescent="0.35">
      <c r="A117" s="97" t="s">
        <v>52</v>
      </c>
      <c r="B117" s="116" t="s">
        <v>438</v>
      </c>
      <c r="C117" s="68" t="s">
        <v>29</v>
      </c>
      <c r="D117" s="69">
        <f t="shared" si="52"/>
        <v>1.5</v>
      </c>
      <c r="E117" s="69">
        <f t="shared" si="53"/>
        <v>1.5</v>
      </c>
      <c r="F117" s="70"/>
      <c r="G117" s="22" t="s">
        <v>45</v>
      </c>
      <c r="H117" s="1200" t="s">
        <v>2589</v>
      </c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1788</v>
      </c>
      <c r="Z117" s="102" t="s">
        <v>29</v>
      </c>
      <c r="AA117" s="102">
        <f t="shared" si="54"/>
        <v>8</v>
      </c>
      <c r="AB117" s="102">
        <f t="shared" si="55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1319" t="s">
        <v>208</v>
      </c>
      <c r="AV117" s="550" t="s">
        <v>468</v>
      </c>
      <c r="AW117" s="551" t="s">
        <v>29</v>
      </c>
      <c r="AX117" s="552">
        <f t="shared" si="56"/>
        <v>1</v>
      </c>
      <c r="AY117" s="552">
        <f t="shared" si="57"/>
        <v>1</v>
      </c>
      <c r="AZ117" s="1752" t="s">
        <v>2590</v>
      </c>
      <c r="BA117" s="1992"/>
      <c r="BB117" s="1992"/>
      <c r="BC117" s="1992"/>
      <c r="BD117" s="1992"/>
      <c r="BE117" s="1993"/>
      <c r="BF117" s="1433"/>
      <c r="BG117" s="84">
        <v>2</v>
      </c>
      <c r="BH117" s="1433"/>
      <c r="BI117" s="1433"/>
      <c r="BJ117" s="1433"/>
      <c r="BK117" s="1433"/>
      <c r="BL117" s="1433"/>
      <c r="BM117" s="1433"/>
      <c r="BN117" s="1433"/>
      <c r="BO117" s="1434">
        <v>1</v>
      </c>
      <c r="BP117" s="873"/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5" si="60">0.5*(CC117+CD117+CE117)+CF117+CH117+2*(CI117+CJ117)</f>
        <v>6</v>
      </c>
      <c r="BV117" s="102">
        <f t="shared" ref="BV117:BV125" si="61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 s="1217" t="s">
        <v>318</v>
      </c>
      <c r="CP117" s="116" t="s">
        <v>1876</v>
      </c>
      <c r="CQ117" s="68" t="s">
        <v>29</v>
      </c>
      <c r="CR117" s="69">
        <f t="shared" si="58"/>
        <v>2</v>
      </c>
      <c r="CS117" s="69">
        <f t="shared" si="59"/>
        <v>4</v>
      </c>
      <c r="CT117" s="116"/>
      <c r="CU117" s="22" t="s">
        <v>68</v>
      </c>
      <c r="CV117" s="118"/>
      <c r="CW117" s="74"/>
      <c r="CX117" s="27"/>
      <c r="CY117" s="173" t="s">
        <v>1877</v>
      </c>
      <c r="CZ117" s="302"/>
      <c r="DA117" s="302"/>
      <c r="DB117" s="302"/>
      <c r="DC117" s="84">
        <v>2</v>
      </c>
      <c r="DD117" s="302"/>
      <c r="DE117" s="302"/>
      <c r="DF117" s="302"/>
      <c r="DG117" s="385"/>
      <c r="DH117" s="234">
        <v>1</v>
      </c>
      <c r="DI117" s="96">
        <v>1</v>
      </c>
      <c r="DJ117" s="1478" t="s">
        <v>2563</v>
      </c>
    </row>
    <row r="118" spans="1:114" s="108" customFormat="1" ht="208.2" customHeight="1" outlineLevel="1" thickTop="1" thickBot="1" x14ac:dyDescent="0.35">
      <c r="A118" s="97" t="s">
        <v>52</v>
      </c>
      <c r="B118" s="387" t="s">
        <v>455</v>
      </c>
      <c r="C118" s="68" t="s">
        <v>29</v>
      </c>
      <c r="D118" s="69">
        <f t="shared" si="52"/>
        <v>3.5</v>
      </c>
      <c r="E118" s="69">
        <f t="shared" si="53"/>
        <v>5.5</v>
      </c>
      <c r="F118" s="22"/>
      <c r="G118" s="22" t="s">
        <v>63</v>
      </c>
      <c r="H118" s="118"/>
      <c r="I118" s="118"/>
      <c r="J118" s="173"/>
      <c r="K118" s="173"/>
      <c r="L118" s="84">
        <v>1</v>
      </c>
      <c r="M118" s="155"/>
      <c r="N118" s="155"/>
      <c r="O118" s="84">
        <v>1</v>
      </c>
      <c r="P118" s="155"/>
      <c r="Q118" s="155"/>
      <c r="R118" s="84">
        <v>1</v>
      </c>
      <c r="S118" s="360"/>
      <c r="T118" s="86">
        <v>1</v>
      </c>
      <c r="U118" s="156">
        <v>1</v>
      </c>
      <c r="V118" s="77"/>
      <c r="X118" s="1172" t="s">
        <v>208</v>
      </c>
      <c r="Y118" s="138" t="s">
        <v>1793</v>
      </c>
      <c r="Z118" s="102" t="s">
        <v>29</v>
      </c>
      <c r="AA118" s="69">
        <f t="shared" si="54"/>
        <v>1</v>
      </c>
      <c r="AB118" s="69">
        <f t="shared" si="55"/>
        <v>2</v>
      </c>
      <c r="AC118" s="463"/>
      <c r="AD118" s="464" t="s">
        <v>68</v>
      </c>
      <c r="AE118" s="464"/>
      <c r="AF118" s="464"/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70" t="s">
        <v>208</v>
      </c>
      <c r="AV118" s="458" t="s">
        <v>1790</v>
      </c>
      <c r="AW118" s="102" t="s">
        <v>29</v>
      </c>
      <c r="AX118" s="102">
        <f t="shared" ref="AX118:AX125" si="62">0.5*(BF118+BG118+BH118)+BI118+BK118+2*(BL118+BM118)</f>
        <v>1</v>
      </c>
      <c r="AY118" s="102">
        <f t="shared" ref="AY118:AY125" si="63">BF118*0.5+BG118*0.5+BH118*0.5+BI118+BJ118+BK118+2*(BL118+BM118+BN118)</f>
        <v>3</v>
      </c>
      <c r="AZ118" s="459"/>
      <c r="BA118" s="205" t="s">
        <v>45</v>
      </c>
      <c r="BB118" s="459"/>
      <c r="BC118" s="459"/>
      <c r="BD118" s="459"/>
      <c r="BE118" s="205" t="s">
        <v>588</v>
      </c>
      <c r="BF118" s="368"/>
      <c r="BG118" s="368"/>
      <c r="BH118" s="368"/>
      <c r="BI118" s="368"/>
      <c r="BJ118" s="368"/>
      <c r="BK118" s="460">
        <v>1</v>
      </c>
      <c r="BL118" s="368"/>
      <c r="BM118" s="368"/>
      <c r="BN118" s="86">
        <v>1</v>
      </c>
      <c r="BO118" s="96">
        <v>1</v>
      </c>
      <c r="BP118" s="95"/>
      <c r="BR118" s="421" t="s">
        <v>411</v>
      </c>
      <c r="BS118" s="179" t="s">
        <v>1796</v>
      </c>
      <c r="BT118" s="102" t="s">
        <v>29</v>
      </c>
      <c r="BU118" s="102">
        <f t="shared" si="60"/>
        <v>1</v>
      </c>
      <c r="BV118" s="102">
        <f t="shared" si="61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  <c r="CO118" s="1217" t="s">
        <v>318</v>
      </c>
      <c r="CP118" s="116" t="s">
        <v>1879</v>
      </c>
      <c r="CQ118" s="68" t="s">
        <v>29</v>
      </c>
      <c r="CR118" s="69">
        <f t="shared" si="58"/>
        <v>2</v>
      </c>
      <c r="CS118" s="69">
        <f t="shared" si="59"/>
        <v>4</v>
      </c>
      <c r="CT118" s="116"/>
      <c r="CU118" s="22" t="s">
        <v>68</v>
      </c>
      <c r="CV118" s="118"/>
      <c r="CW118" s="70"/>
      <c r="CX118" s="27"/>
      <c r="CY118" s="173" t="s">
        <v>1877</v>
      </c>
      <c r="CZ118" s="302"/>
      <c r="DA118" s="302"/>
      <c r="DB118" s="302"/>
      <c r="DC118" s="302"/>
      <c r="DD118" s="302"/>
      <c r="DE118" s="302"/>
      <c r="DF118" s="84">
        <v>1</v>
      </c>
      <c r="DG118" s="302"/>
      <c r="DH118" s="234">
        <v>1</v>
      </c>
      <c r="DI118" s="96">
        <v>1</v>
      </c>
      <c r="DJ118" s="1478" t="s">
        <v>2563</v>
      </c>
    </row>
    <row r="119" spans="1:114" s="108" customFormat="1" ht="217.2" customHeight="1" outlineLevel="1" thickTop="1" thickBot="1" x14ac:dyDescent="0.35">
      <c r="A119" s="97" t="s">
        <v>52</v>
      </c>
      <c r="B119" s="117" t="s">
        <v>460</v>
      </c>
      <c r="C119" s="68" t="s">
        <v>29</v>
      </c>
      <c r="D119" s="69">
        <f t="shared" si="52"/>
        <v>0</v>
      </c>
      <c r="E119" s="69">
        <f t="shared" si="53"/>
        <v>0</v>
      </c>
      <c r="F119" s="70"/>
      <c r="G119" s="22" t="s">
        <v>63</v>
      </c>
      <c r="H119" s="70"/>
      <c r="I119" s="119" t="s">
        <v>42</v>
      </c>
      <c r="J119" s="73"/>
      <c r="K119" s="23" t="s">
        <v>461</v>
      </c>
      <c r="L119" s="155"/>
      <c r="M119" s="155"/>
      <c r="N119" s="155"/>
      <c r="O119" s="155"/>
      <c r="P119" s="155"/>
      <c r="Q119" s="155"/>
      <c r="R119" s="155"/>
      <c r="S119" s="155"/>
      <c r="T119" s="155"/>
      <c r="U119" s="76">
        <v>1</v>
      </c>
      <c r="V119" s="190"/>
      <c r="X119" s="1172" t="s">
        <v>208</v>
      </c>
      <c r="Y119" s="138" t="s">
        <v>1797</v>
      </c>
      <c r="Z119" s="102" t="s">
        <v>29</v>
      </c>
      <c r="AA119" s="69">
        <f t="shared" si="54"/>
        <v>1</v>
      </c>
      <c r="AB119" s="69">
        <f t="shared" si="55"/>
        <v>2</v>
      </c>
      <c r="AC119" s="244"/>
      <c r="AD119" s="225" t="s">
        <v>68</v>
      </c>
      <c r="AE119" s="467"/>
      <c r="AF119" s="246"/>
      <c r="AG119" s="222"/>
      <c r="AH119" s="131" t="s">
        <v>1681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208</v>
      </c>
      <c r="AV119" s="98" t="s">
        <v>2591</v>
      </c>
      <c r="AW119" s="102" t="s">
        <v>29</v>
      </c>
      <c r="AX119" s="102">
        <f t="shared" si="62"/>
        <v>1</v>
      </c>
      <c r="AY119" s="102">
        <f t="shared" si="63"/>
        <v>1</v>
      </c>
      <c r="AZ119" s="425"/>
      <c r="BA119" s="124" t="s">
        <v>77</v>
      </c>
      <c r="BB119" s="939" t="s">
        <v>50</v>
      </c>
      <c r="BC119" s="72" t="s">
        <v>42</v>
      </c>
      <c r="BD119" s="425"/>
      <c r="BE119" s="131" t="s">
        <v>1795</v>
      </c>
      <c r="BF119" s="276">
        <v>1</v>
      </c>
      <c r="BG119" s="254">
        <v>1</v>
      </c>
      <c r="BH119" s="428"/>
      <c r="BI119" s="427"/>
      <c r="BJ119" s="427"/>
      <c r="BK119" s="427"/>
      <c r="BL119" s="427"/>
      <c r="BM119" s="427"/>
      <c r="BN119" s="427"/>
      <c r="BO119" s="96">
        <v>1</v>
      </c>
      <c r="BP119" s="95"/>
      <c r="BR119" s="421" t="s">
        <v>411</v>
      </c>
      <c r="BS119" s="1173" t="s">
        <v>2592</v>
      </c>
      <c r="BT119" s="102" t="s">
        <v>29</v>
      </c>
      <c r="BU119" s="102">
        <f t="shared" si="60"/>
        <v>2</v>
      </c>
      <c r="BV119" s="102">
        <f t="shared" si="61"/>
        <v>4</v>
      </c>
      <c r="BW119" s="469"/>
      <c r="BX119" s="124" t="s">
        <v>77</v>
      </c>
      <c r="BY119" s="125" t="s">
        <v>50</v>
      </c>
      <c r="BZ119" s="469"/>
      <c r="CA119" s="470"/>
      <c r="CB119" s="471" t="s">
        <v>1681</v>
      </c>
      <c r="CC119" s="1174"/>
      <c r="CD119" s="403"/>
      <c r="CE119" s="403"/>
      <c r="CF119" s="252">
        <v>2</v>
      </c>
      <c r="CG119" s="403"/>
      <c r="CH119" s="403"/>
      <c r="CI119" s="403"/>
      <c r="CJ119" s="1175"/>
      <c r="CK119" s="370">
        <v>1</v>
      </c>
      <c r="CL119" s="1170">
        <v>1</v>
      </c>
      <c r="CM119" s="99"/>
      <c r="CO119" s="1217" t="s">
        <v>318</v>
      </c>
      <c r="CP119" s="116" t="s">
        <v>1881</v>
      </c>
      <c r="CQ119" s="68" t="s">
        <v>29</v>
      </c>
      <c r="CR119" s="69">
        <f t="shared" si="58"/>
        <v>3</v>
      </c>
      <c r="CS119" s="69">
        <f t="shared" si="59"/>
        <v>5</v>
      </c>
      <c r="CT119" s="116"/>
      <c r="CU119" s="22" t="s">
        <v>45</v>
      </c>
      <c r="CV119" s="173"/>
      <c r="CW119" s="105"/>
      <c r="CX119" s="173"/>
      <c r="CY119" s="173" t="s">
        <v>911</v>
      </c>
      <c r="CZ119" s="155"/>
      <c r="DA119" s="155"/>
      <c r="DB119" s="155"/>
      <c r="DC119" s="84">
        <v>1</v>
      </c>
      <c r="DD119" s="155"/>
      <c r="DE119" s="155"/>
      <c r="DF119" s="84">
        <v>1</v>
      </c>
      <c r="DG119" s="788"/>
      <c r="DH119" s="790">
        <v>1</v>
      </c>
      <c r="DI119" s="96">
        <v>1</v>
      </c>
      <c r="DJ119" s="1478" t="s">
        <v>2563</v>
      </c>
    </row>
    <row r="120" spans="1:114" s="108" customFormat="1" ht="239.4" customHeight="1" outlineLevel="1" thickTop="1" thickBot="1" x14ac:dyDescent="0.45">
      <c r="A120" s="97" t="s">
        <v>52</v>
      </c>
      <c r="B120" s="387" t="s">
        <v>466</v>
      </c>
      <c r="C120" s="102" t="s">
        <v>29</v>
      </c>
      <c r="D120" s="69">
        <f t="shared" si="52"/>
        <v>0</v>
      </c>
      <c r="E120" s="69">
        <f t="shared" si="53"/>
        <v>0</v>
      </c>
      <c r="F120" s="82"/>
      <c r="G120" s="22" t="s">
        <v>63</v>
      </c>
      <c r="H120" s="105"/>
      <c r="I120" s="127"/>
      <c r="J120" s="187"/>
      <c r="K120" s="140" t="s">
        <v>467</v>
      </c>
      <c r="L120" s="302"/>
      <c r="M120" s="302"/>
      <c r="N120" s="302"/>
      <c r="O120" s="302"/>
      <c r="P120" s="302"/>
      <c r="Q120" s="302"/>
      <c r="R120" s="302"/>
      <c r="S120" s="302"/>
      <c r="T120" s="302"/>
      <c r="U120" s="76">
        <v>1</v>
      </c>
      <c r="V120" s="77"/>
      <c r="X120" s="270" t="s">
        <v>208</v>
      </c>
      <c r="Y120" s="179" t="s">
        <v>2593</v>
      </c>
      <c r="Z120" s="102" t="s">
        <v>29</v>
      </c>
      <c r="AA120" s="69">
        <f t="shared" si="54"/>
        <v>0</v>
      </c>
      <c r="AB120" s="69">
        <f t="shared" si="55"/>
        <v>0</v>
      </c>
      <c r="AC120" s="257"/>
      <c r="AD120" s="225" t="s">
        <v>45</v>
      </c>
      <c r="AE120" s="225"/>
      <c r="AF120" s="72" t="s">
        <v>42</v>
      </c>
      <c r="AG120" s="178"/>
      <c r="AH120" s="23" t="s">
        <v>856</v>
      </c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1170">
        <v>1</v>
      </c>
      <c r="AS120" s="107"/>
      <c r="AU120" s="270" t="s">
        <v>208</v>
      </c>
      <c r="AV120" s="256" t="s">
        <v>1798</v>
      </c>
      <c r="AW120" s="102" t="s">
        <v>29</v>
      </c>
      <c r="AX120" s="102">
        <f t="shared" si="62"/>
        <v>2</v>
      </c>
      <c r="AY120" s="102">
        <f t="shared" si="63"/>
        <v>2</v>
      </c>
      <c r="AZ120" s="171"/>
      <c r="BA120" s="22" t="s">
        <v>68</v>
      </c>
      <c r="BB120" s="172"/>
      <c r="BC120" s="734"/>
      <c r="BD120" s="24"/>
      <c r="BE120" s="23" t="s">
        <v>452</v>
      </c>
      <c r="BF120" s="169"/>
      <c r="BG120" s="84">
        <v>2</v>
      </c>
      <c r="BH120" s="360"/>
      <c r="BI120" s="86">
        <v>1</v>
      </c>
      <c r="BJ120" s="468"/>
      <c r="BK120" s="169"/>
      <c r="BL120" s="169"/>
      <c r="BM120" s="169"/>
      <c r="BN120" s="155"/>
      <c r="BO120" s="96">
        <v>1</v>
      </c>
      <c r="BP120" s="95"/>
      <c r="BR120" s="421" t="s">
        <v>411</v>
      </c>
      <c r="BS120" s="1176" t="s">
        <v>1803</v>
      </c>
      <c r="BT120" s="102" t="s">
        <v>29</v>
      </c>
      <c r="BU120" s="102">
        <f t="shared" si="60"/>
        <v>0</v>
      </c>
      <c r="BV120" s="102">
        <f t="shared" si="61"/>
        <v>0</v>
      </c>
      <c r="BW120" s="473"/>
      <c r="BX120" s="212" t="s">
        <v>45</v>
      </c>
      <c r="BY120" s="99"/>
      <c r="BZ120" s="99"/>
      <c r="CA120" s="473"/>
      <c r="CB120" s="23" t="s">
        <v>57</v>
      </c>
      <c r="CC120" s="474"/>
      <c r="CD120" s="474"/>
      <c r="CE120" s="474"/>
      <c r="CF120" s="474"/>
      <c r="CG120" s="474"/>
      <c r="CH120" s="474"/>
      <c r="CI120" s="474"/>
      <c r="CJ120" s="474"/>
      <c r="CK120" s="474"/>
      <c r="CL120" s="100">
        <v>1</v>
      </c>
      <c r="CM120" s="99"/>
      <c r="CN120" s="36"/>
      <c r="CO120" s="1217" t="s">
        <v>318</v>
      </c>
      <c r="CP120" s="187" t="s">
        <v>1887</v>
      </c>
      <c r="CQ120" s="102" t="s">
        <v>29</v>
      </c>
      <c r="CR120" s="69">
        <f t="shared" si="58"/>
        <v>2</v>
      </c>
      <c r="CS120" s="69">
        <f t="shared" si="59"/>
        <v>2</v>
      </c>
      <c r="CT120" s="116"/>
      <c r="CU120" s="22" t="s">
        <v>63</v>
      </c>
      <c r="CV120" s="383"/>
      <c r="CW120" s="145"/>
      <c r="CX120" s="23"/>
      <c r="CY120" s="173" t="s">
        <v>922</v>
      </c>
      <c r="CZ120" s="302"/>
      <c r="DA120" s="302"/>
      <c r="DB120" s="302"/>
      <c r="DC120" s="144"/>
      <c r="DD120" s="302"/>
      <c r="DE120" s="302"/>
      <c r="DF120" s="84">
        <v>1</v>
      </c>
      <c r="DG120" s="781"/>
      <c r="DH120" s="302"/>
      <c r="DI120" s="96">
        <v>1</v>
      </c>
      <c r="DJ120" s="1478" t="s">
        <v>2563</v>
      </c>
    </row>
    <row r="121" spans="1:114" s="108" customFormat="1" ht="231" customHeight="1" outlineLevel="1" thickTop="1" thickBot="1" x14ac:dyDescent="0.45">
      <c r="A121" s="97" t="s">
        <v>52</v>
      </c>
      <c r="B121" s="117" t="s">
        <v>472</v>
      </c>
      <c r="C121" s="102" t="s">
        <v>29</v>
      </c>
      <c r="D121" s="69">
        <f t="shared" si="52"/>
        <v>2</v>
      </c>
      <c r="E121" s="69">
        <f t="shared" si="53"/>
        <v>4</v>
      </c>
      <c r="F121" s="103"/>
      <c r="G121" s="22" t="s">
        <v>45</v>
      </c>
      <c r="H121" s="22"/>
      <c r="I121" s="103"/>
      <c r="J121" s="73"/>
      <c r="K121" s="23" t="s">
        <v>473</v>
      </c>
      <c r="L121" s="144"/>
      <c r="M121" s="155"/>
      <c r="N121" s="155"/>
      <c r="O121" s="84">
        <v>2</v>
      </c>
      <c r="P121" s="155"/>
      <c r="Q121" s="155"/>
      <c r="R121" s="144"/>
      <c r="S121" s="360"/>
      <c r="T121" s="86">
        <v>1</v>
      </c>
      <c r="U121" s="156">
        <v>1</v>
      </c>
      <c r="V121" s="74"/>
      <c r="X121" s="270" t="s">
        <v>208</v>
      </c>
      <c r="Y121" s="623" t="s">
        <v>2594</v>
      </c>
      <c r="Z121" s="102" t="s">
        <v>29</v>
      </c>
      <c r="AA121" s="69">
        <f t="shared" si="54"/>
        <v>0</v>
      </c>
      <c r="AB121" s="69">
        <f t="shared" si="55"/>
        <v>0</v>
      </c>
      <c r="AC121" s="257"/>
      <c r="AD121" s="124" t="s">
        <v>77</v>
      </c>
      <c r="AE121" s="939" t="s">
        <v>50</v>
      </c>
      <c r="AF121" s="72" t="s">
        <v>42</v>
      </c>
      <c r="AG121" s="178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208</v>
      </c>
      <c r="AV121" s="82" t="s">
        <v>2595</v>
      </c>
      <c r="AW121" s="102" t="s">
        <v>29</v>
      </c>
      <c r="AX121" s="102">
        <f t="shared" si="62"/>
        <v>0</v>
      </c>
      <c r="AY121" s="102">
        <f t="shared" si="63"/>
        <v>2</v>
      </c>
      <c r="AZ121" s="434"/>
      <c r="BA121" s="124" t="s">
        <v>77</v>
      </c>
      <c r="BB121" s="939" t="s">
        <v>50</v>
      </c>
      <c r="BC121" s="72" t="s">
        <v>42</v>
      </c>
      <c r="BD121" s="82"/>
      <c r="BE121" s="23" t="s">
        <v>1802</v>
      </c>
      <c r="BF121" s="427"/>
      <c r="BG121" s="427"/>
      <c r="BH121" s="427"/>
      <c r="BI121" s="427"/>
      <c r="BJ121" s="427"/>
      <c r="BK121" s="427"/>
      <c r="BL121" s="427"/>
      <c r="BM121" s="427"/>
      <c r="BN121" s="86">
        <v>1</v>
      </c>
      <c r="BO121" s="96">
        <v>1</v>
      </c>
      <c r="BP121" s="95"/>
      <c r="BR121" s="421" t="s">
        <v>411</v>
      </c>
      <c r="BS121" s="130" t="s">
        <v>1806</v>
      </c>
      <c r="BT121" s="102" t="s">
        <v>29</v>
      </c>
      <c r="BU121" s="102">
        <f t="shared" si="60"/>
        <v>0</v>
      </c>
      <c r="BV121" s="102">
        <f t="shared" si="61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  <c r="CP121" s="116" t="s">
        <v>1703</v>
      </c>
      <c r="CQ121" s="102" t="s">
        <v>29</v>
      </c>
      <c r="CR121" s="69">
        <f t="shared" si="58"/>
        <v>1</v>
      </c>
      <c r="CS121" s="69">
        <f t="shared" si="59"/>
        <v>1</v>
      </c>
      <c r="CT121" s="116"/>
      <c r="CU121" s="22" t="s">
        <v>233</v>
      </c>
      <c r="CV121" s="173" t="s">
        <v>234</v>
      </c>
      <c r="CW121" s="286"/>
      <c r="CX121" s="287"/>
      <c r="CY121" s="140" t="s">
        <v>3</v>
      </c>
      <c r="CZ121" s="84">
        <v>2</v>
      </c>
      <c r="DA121" s="155"/>
      <c r="DB121" s="155"/>
      <c r="DC121" s="155"/>
      <c r="DD121" s="155"/>
      <c r="DE121" s="155"/>
      <c r="DF121" s="155"/>
      <c r="DG121" s="155"/>
      <c r="DH121" s="155"/>
      <c r="DI121" s="142">
        <v>1</v>
      </c>
      <c r="DJ121" s="68"/>
    </row>
    <row r="122" spans="1:114" s="108" customFormat="1" ht="247.2" customHeight="1" outlineLevel="1" thickTop="1" thickBot="1" x14ac:dyDescent="0.45">
      <c r="A122" s="364" t="s">
        <v>318</v>
      </c>
      <c r="B122" s="116" t="s">
        <v>479</v>
      </c>
      <c r="C122" s="102" t="s">
        <v>36</v>
      </c>
      <c r="D122" s="69">
        <f t="shared" si="52"/>
        <v>0</v>
      </c>
      <c r="E122" s="69">
        <f t="shared" si="53"/>
        <v>0</v>
      </c>
      <c r="F122" s="104"/>
      <c r="G122" s="104" t="s">
        <v>68</v>
      </c>
      <c r="H122" s="104"/>
      <c r="I122" s="72" t="s">
        <v>42</v>
      </c>
      <c r="J122" s="172"/>
      <c r="K122" s="172" t="s">
        <v>480</v>
      </c>
      <c r="L122" s="155"/>
      <c r="M122" s="155"/>
      <c r="N122" s="155"/>
      <c r="O122" s="155"/>
      <c r="P122" s="155"/>
      <c r="Q122" s="155"/>
      <c r="R122" s="155"/>
      <c r="S122" s="155"/>
      <c r="T122" s="155"/>
      <c r="U122" s="76">
        <v>1</v>
      </c>
      <c r="V122" s="484"/>
      <c r="X122" s="270" t="s">
        <v>208</v>
      </c>
      <c r="Y122" s="179" t="s">
        <v>468</v>
      </c>
      <c r="Z122" s="102" t="s">
        <v>29</v>
      </c>
      <c r="AA122" s="69">
        <f t="shared" si="54"/>
        <v>0</v>
      </c>
      <c r="AB122" s="69">
        <f t="shared" si="55"/>
        <v>0</v>
      </c>
      <c r="AC122" s="257"/>
      <c r="AD122" s="225" t="s">
        <v>45</v>
      </c>
      <c r="AE122" s="225"/>
      <c r="AF122" s="246"/>
      <c r="AG122" s="477"/>
      <c r="AH122" s="23" t="s">
        <v>856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270" t="s">
        <v>208</v>
      </c>
      <c r="AV122" s="475" t="s">
        <v>2289</v>
      </c>
      <c r="AW122" s="102" t="s">
        <v>29</v>
      </c>
      <c r="AX122" s="102">
        <f t="shared" si="62"/>
        <v>2</v>
      </c>
      <c r="AY122" s="102">
        <f t="shared" si="63"/>
        <v>2</v>
      </c>
      <c r="AZ122" s="349"/>
      <c r="BA122" s="22" t="s">
        <v>45</v>
      </c>
      <c r="BB122" s="446"/>
      <c r="BC122" s="70"/>
      <c r="BD122" s="70"/>
      <c r="BE122" s="23" t="s">
        <v>96</v>
      </c>
      <c r="BF122" s="160"/>
      <c r="BG122" s="160"/>
      <c r="BH122" s="160"/>
      <c r="BI122" s="160"/>
      <c r="BJ122" s="160"/>
      <c r="BK122" s="476"/>
      <c r="BL122" s="128">
        <v>1</v>
      </c>
      <c r="BM122" s="160"/>
      <c r="BN122" s="160"/>
      <c r="BO122" s="96">
        <v>1</v>
      </c>
      <c r="BP122" s="95"/>
      <c r="BR122" s="421" t="s">
        <v>411</v>
      </c>
      <c r="BS122" s="130" t="s">
        <v>1809</v>
      </c>
      <c r="BT122" s="102" t="s">
        <v>29</v>
      </c>
      <c r="BU122" s="102">
        <f t="shared" si="60"/>
        <v>0</v>
      </c>
      <c r="BV122" s="102">
        <f t="shared" si="61"/>
        <v>0</v>
      </c>
      <c r="BW122" s="99"/>
      <c r="BX122" s="22" t="s">
        <v>45</v>
      </c>
      <c r="BY122" s="99"/>
      <c r="BZ122" s="99"/>
      <c r="CA122" s="99"/>
      <c r="CB122" s="23" t="s">
        <v>57</v>
      </c>
      <c r="CC122" s="159"/>
      <c r="CD122" s="159"/>
      <c r="CE122" s="159"/>
      <c r="CF122" s="159"/>
      <c r="CG122" s="159"/>
      <c r="CH122" s="159"/>
      <c r="CI122" s="159"/>
      <c r="CJ122" s="159"/>
      <c r="CK122" s="159"/>
      <c r="CL122" s="100">
        <v>1</v>
      </c>
      <c r="CM122" s="99"/>
      <c r="CN122" s="36"/>
      <c r="CO122" s="364" t="s">
        <v>318</v>
      </c>
      <c r="CP122" s="80" t="s">
        <v>2180</v>
      </c>
      <c r="CQ122" s="68" t="s">
        <v>36</v>
      </c>
      <c r="CR122" s="69">
        <f t="shared" si="58"/>
        <v>8</v>
      </c>
      <c r="CS122" s="69">
        <f t="shared" si="59"/>
        <v>8</v>
      </c>
      <c r="CT122" s="82"/>
      <c r="CU122" s="22" t="s">
        <v>63</v>
      </c>
      <c r="CV122" s="74"/>
      <c r="CW122" s="72" t="s">
        <v>42</v>
      </c>
      <c r="CX122" s="173"/>
      <c r="CY122" s="23" t="s">
        <v>2181</v>
      </c>
      <c r="CZ122" s="83"/>
      <c r="DA122" s="301"/>
      <c r="DB122" s="83"/>
      <c r="DC122" s="301"/>
      <c r="DD122" s="83"/>
      <c r="DE122" s="83"/>
      <c r="DF122" s="789">
        <v>4</v>
      </c>
      <c r="DG122" s="83"/>
      <c r="DH122" s="302"/>
      <c r="DI122" s="495">
        <v>1</v>
      </c>
      <c r="DJ122" s="1478" t="s">
        <v>2563</v>
      </c>
    </row>
    <row r="123" spans="1:114" s="108" customFormat="1" ht="226.2" customHeight="1" outlineLevel="1" thickTop="1" thickBot="1" x14ac:dyDescent="0.35">
      <c r="A123" s="364" t="s">
        <v>318</v>
      </c>
      <c r="B123" s="387" t="s">
        <v>484</v>
      </c>
      <c r="C123" s="102" t="s">
        <v>36</v>
      </c>
      <c r="D123" s="69">
        <f t="shared" si="52"/>
        <v>3</v>
      </c>
      <c r="E123" s="69">
        <f t="shared" si="53"/>
        <v>5</v>
      </c>
      <c r="F123" s="116"/>
      <c r="G123" s="22" t="s">
        <v>68</v>
      </c>
      <c r="H123" s="383"/>
      <c r="I123" s="145"/>
      <c r="J123" s="23"/>
      <c r="K123" s="173" t="s">
        <v>485</v>
      </c>
      <c r="L123" s="302"/>
      <c r="M123" s="302"/>
      <c r="N123" s="302"/>
      <c r="O123" s="84">
        <v>1</v>
      </c>
      <c r="P123" s="302"/>
      <c r="Q123" s="494"/>
      <c r="R123" s="84">
        <v>1</v>
      </c>
      <c r="S123" s="302"/>
      <c r="T123" s="234">
        <v>1</v>
      </c>
      <c r="U123" s="76">
        <v>1</v>
      </c>
      <c r="V123" s="77"/>
      <c r="X123" s="239" t="s">
        <v>173</v>
      </c>
      <c r="Y123" s="179" t="s">
        <v>481</v>
      </c>
      <c r="Z123" s="68" t="s">
        <v>29</v>
      </c>
      <c r="AA123" s="69">
        <f t="shared" si="54"/>
        <v>0</v>
      </c>
      <c r="AB123" s="69">
        <f t="shared" si="55"/>
        <v>0</v>
      </c>
      <c r="AC123" s="171"/>
      <c r="AD123" s="22" t="s">
        <v>63</v>
      </c>
      <c r="AE123" s="3"/>
      <c r="AF123" s="74"/>
      <c r="AG123" s="27"/>
      <c r="AH123" s="23" t="s">
        <v>856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1170">
        <v>1</v>
      </c>
      <c r="AS123" s="77"/>
      <c r="AU123" s="270" t="s">
        <v>208</v>
      </c>
      <c r="AV123" s="478" t="s">
        <v>1808</v>
      </c>
      <c r="AW123" s="479" t="s">
        <v>29</v>
      </c>
      <c r="AX123" s="479">
        <f t="shared" si="62"/>
        <v>1</v>
      </c>
      <c r="AY123" s="479">
        <f t="shared" si="63"/>
        <v>3</v>
      </c>
      <c r="AZ123" s="480"/>
      <c r="BA123" s="197" t="s">
        <v>45</v>
      </c>
      <c r="BB123" s="481"/>
      <c r="BC123" s="243"/>
      <c r="BD123" s="243"/>
      <c r="BE123" s="238" t="s">
        <v>470</v>
      </c>
      <c r="BF123" s="482"/>
      <c r="BG123" s="482"/>
      <c r="BH123" s="419"/>
      <c r="BI123" s="483">
        <v>1</v>
      </c>
      <c r="BJ123" s="482"/>
      <c r="BK123" s="482"/>
      <c r="BL123" s="419"/>
      <c r="BM123" s="482"/>
      <c r="BN123" s="86">
        <v>1</v>
      </c>
      <c r="BO123" s="96">
        <v>1</v>
      </c>
      <c r="BP123" s="95"/>
      <c r="BR123" s="421" t="s">
        <v>411</v>
      </c>
      <c r="BS123" s="179" t="s">
        <v>1811</v>
      </c>
      <c r="BT123" s="102" t="s">
        <v>29</v>
      </c>
      <c r="BU123" s="102">
        <f t="shared" si="60"/>
        <v>1</v>
      </c>
      <c r="BV123" s="102">
        <f t="shared" si="61"/>
        <v>1</v>
      </c>
      <c r="BW123" s="225"/>
      <c r="BX123" s="225" t="s">
        <v>68</v>
      </c>
      <c r="BY123" s="225"/>
      <c r="BZ123" s="246"/>
      <c r="CA123" s="131"/>
      <c r="CB123" s="131" t="s">
        <v>1812</v>
      </c>
      <c r="CC123" s="128">
        <v>2</v>
      </c>
      <c r="CD123" s="314"/>
      <c r="CE123" s="314"/>
      <c r="CF123" s="314"/>
      <c r="CG123" s="314"/>
      <c r="CH123" s="314"/>
      <c r="CI123" s="314"/>
      <c r="CJ123" s="314"/>
      <c r="CK123" s="314"/>
      <c r="CL123" s="100">
        <v>1</v>
      </c>
      <c r="CM123" s="99"/>
      <c r="CO123" s="269" t="s">
        <v>206</v>
      </c>
      <c r="CP123" s="116" t="s">
        <v>1696</v>
      </c>
      <c r="CQ123" s="68" t="s">
        <v>36</v>
      </c>
      <c r="CR123" s="69">
        <f t="shared" si="58"/>
        <v>3</v>
      </c>
      <c r="CS123" s="69">
        <f t="shared" si="59"/>
        <v>3</v>
      </c>
      <c r="CT123" s="82"/>
      <c r="CU123" s="22" t="s">
        <v>68</v>
      </c>
      <c r="CV123" s="22"/>
      <c r="CW123" s="22"/>
      <c r="CX123" s="23"/>
      <c r="CY123" s="23" t="s">
        <v>57</v>
      </c>
      <c r="CZ123" s="23"/>
      <c r="DA123" s="23"/>
      <c r="DB123" s="23"/>
      <c r="DC123" s="23"/>
      <c r="DD123" s="23"/>
      <c r="DE123" s="84">
        <v>3</v>
      </c>
      <c r="DF123" s="23"/>
      <c r="DG123" s="23"/>
      <c r="DH123" s="23"/>
      <c r="DI123" s="142">
        <v>1</v>
      </c>
      <c r="DJ123" s="68"/>
    </row>
    <row r="124" spans="1:114" s="108" customFormat="1" ht="209.4" customHeight="1" outlineLevel="1" thickTop="1" thickBot="1" x14ac:dyDescent="0.45">
      <c r="A124" s="364" t="s">
        <v>318</v>
      </c>
      <c r="B124" s="80" t="s">
        <v>2112</v>
      </c>
      <c r="C124" s="68" t="s">
        <v>36</v>
      </c>
      <c r="D124" s="69">
        <f t="shared" si="52"/>
        <v>4</v>
      </c>
      <c r="E124" s="69">
        <f t="shared" si="53"/>
        <v>4</v>
      </c>
      <c r="F124" s="82"/>
      <c r="G124" s="22" t="s">
        <v>63</v>
      </c>
      <c r="H124" s="74"/>
      <c r="I124" s="72" t="s">
        <v>42</v>
      </c>
      <c r="J124" s="173"/>
      <c r="K124" s="23" t="s">
        <v>2113</v>
      </c>
      <c r="L124" s="83"/>
      <c r="M124" s="301"/>
      <c r="N124" s="83"/>
      <c r="O124" s="301"/>
      <c r="P124" s="83"/>
      <c r="Q124" s="83"/>
      <c r="R124" s="84">
        <v>2</v>
      </c>
      <c r="S124" s="83"/>
      <c r="T124" s="302"/>
      <c r="U124" s="495">
        <v>1</v>
      </c>
      <c r="V124" s="190"/>
      <c r="X124" s="415" t="s">
        <v>380</v>
      </c>
      <c r="Y124" s="496" t="s">
        <v>1813</v>
      </c>
      <c r="Z124" s="102" t="s">
        <v>29</v>
      </c>
      <c r="AA124" s="102">
        <f t="shared" si="54"/>
        <v>0</v>
      </c>
      <c r="AB124" s="102">
        <f t="shared" si="55"/>
        <v>0</v>
      </c>
      <c r="AC124" s="351"/>
      <c r="AD124" s="22" t="s">
        <v>68</v>
      </c>
      <c r="AE124" s="172"/>
      <c r="AF124" s="72" t="s">
        <v>42</v>
      </c>
      <c r="AG124" s="82"/>
      <c r="AH124" s="23" t="s">
        <v>493</v>
      </c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170">
        <v>1</v>
      </c>
      <c r="AS124" s="77"/>
      <c r="AU124" s="270" t="s">
        <v>208</v>
      </c>
      <c r="AV124" s="490" t="s">
        <v>1810</v>
      </c>
      <c r="AW124" s="102" t="s">
        <v>29</v>
      </c>
      <c r="AX124" s="102">
        <f t="shared" si="62"/>
        <v>2.5</v>
      </c>
      <c r="AY124" s="102">
        <f t="shared" si="63"/>
        <v>2.5</v>
      </c>
      <c r="AZ124" s="491"/>
      <c r="BA124" s="152" t="s">
        <v>45</v>
      </c>
      <c r="BB124" s="491"/>
      <c r="BC124" s="491"/>
      <c r="BD124" s="491"/>
      <c r="BE124" s="152" t="s">
        <v>476</v>
      </c>
      <c r="BF124" s="492"/>
      <c r="BG124" s="492"/>
      <c r="BH124" s="128">
        <v>1</v>
      </c>
      <c r="BI124" s="492"/>
      <c r="BJ124" s="492"/>
      <c r="BK124" s="492"/>
      <c r="BL124" s="492"/>
      <c r="BM124" s="128">
        <v>1</v>
      </c>
      <c r="BN124" s="493"/>
      <c r="BO124" s="1177">
        <v>1</v>
      </c>
      <c r="BP124" s="95"/>
      <c r="BR124" s="421" t="s">
        <v>411</v>
      </c>
      <c r="BS124" s="497" t="s">
        <v>1815</v>
      </c>
      <c r="BT124" s="102" t="s">
        <v>29</v>
      </c>
      <c r="BU124" s="102">
        <f t="shared" si="60"/>
        <v>0</v>
      </c>
      <c r="BV124" s="102">
        <f t="shared" si="61"/>
        <v>0</v>
      </c>
      <c r="BW124" s="498"/>
      <c r="BX124" s="498"/>
      <c r="BY124" s="471"/>
      <c r="BZ124" s="469"/>
      <c r="CA124" s="470"/>
      <c r="CB124" s="23" t="s">
        <v>57</v>
      </c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100">
        <v>1</v>
      </c>
      <c r="CM124" s="99"/>
      <c r="CO124" s="269" t="s">
        <v>206</v>
      </c>
      <c r="CP124" s="130" t="s">
        <v>1698</v>
      </c>
      <c r="CQ124" s="68" t="s">
        <v>36</v>
      </c>
      <c r="CR124" s="69">
        <f t="shared" si="58"/>
        <v>0</v>
      </c>
      <c r="CS124" s="69">
        <f t="shared" si="59"/>
        <v>0</v>
      </c>
      <c r="CT124" s="74"/>
      <c r="CU124" s="23" t="s">
        <v>68</v>
      </c>
      <c r="CV124" s="74"/>
      <c r="CW124" s="74"/>
      <c r="CX124" s="74"/>
      <c r="CY124" s="131" t="s">
        <v>193</v>
      </c>
      <c r="CZ124" s="74"/>
      <c r="DA124" s="74"/>
      <c r="DB124" s="74"/>
      <c r="DC124" s="74"/>
      <c r="DD124" s="74"/>
      <c r="DE124" s="74"/>
      <c r="DF124" s="74"/>
      <c r="DG124" s="74"/>
      <c r="DH124" s="74"/>
      <c r="DI124" s="142">
        <v>1</v>
      </c>
      <c r="DJ124" s="68"/>
    </row>
    <row r="125" spans="1:114" s="108" customFormat="1" ht="207.6" customHeight="1" outlineLevel="1" x14ac:dyDescent="0.4">
      <c r="Y125" s="116" t="s">
        <v>1816</v>
      </c>
      <c r="Z125" s="102" t="s">
        <v>29</v>
      </c>
      <c r="AA125" s="69">
        <f t="shared" si="54"/>
        <v>1</v>
      </c>
      <c r="AB125" s="69">
        <f t="shared" si="55"/>
        <v>1</v>
      </c>
      <c r="AC125" s="116"/>
      <c r="AD125" s="22" t="s">
        <v>233</v>
      </c>
      <c r="AE125" s="173" t="s">
        <v>234</v>
      </c>
      <c r="AF125" s="286"/>
      <c r="AG125" s="287"/>
      <c r="AH125" s="140" t="s">
        <v>3</v>
      </c>
      <c r="AI125" s="84">
        <v>2</v>
      </c>
      <c r="AJ125" s="155"/>
      <c r="AK125" s="155"/>
      <c r="AL125" s="155"/>
      <c r="AM125" s="155"/>
      <c r="AN125" s="155"/>
      <c r="AO125" s="155"/>
      <c r="AP125" s="155"/>
      <c r="AQ125" s="155"/>
      <c r="AR125" s="1170">
        <v>1</v>
      </c>
      <c r="AS125" s="225"/>
      <c r="AU125" s="270" t="s">
        <v>208</v>
      </c>
      <c r="AV125" s="178" t="s">
        <v>1814</v>
      </c>
      <c r="AW125" s="102" t="s">
        <v>29</v>
      </c>
      <c r="AX125" s="102">
        <f t="shared" si="62"/>
        <v>0</v>
      </c>
      <c r="AY125" s="102">
        <f t="shared" si="63"/>
        <v>0</v>
      </c>
      <c r="AZ125" s="99"/>
      <c r="BA125" s="22" t="s">
        <v>45</v>
      </c>
      <c r="BB125" s="99"/>
      <c r="BC125" s="99"/>
      <c r="BD125" s="99"/>
      <c r="BE125" s="23" t="s">
        <v>96</v>
      </c>
      <c r="BF125" s="159"/>
      <c r="BG125" s="159"/>
      <c r="BH125" s="159"/>
      <c r="BI125" s="159"/>
      <c r="BJ125" s="159"/>
      <c r="BK125" s="159"/>
      <c r="BL125" s="159"/>
      <c r="BM125" s="159"/>
      <c r="BN125" s="369"/>
      <c r="BO125" s="96">
        <v>1</v>
      </c>
      <c r="BP125" s="95"/>
      <c r="BR125" s="421" t="s">
        <v>411</v>
      </c>
      <c r="BS125" s="500" t="s">
        <v>1819</v>
      </c>
      <c r="BT125" s="102" t="s">
        <v>29</v>
      </c>
      <c r="BU125" s="102">
        <f t="shared" si="60"/>
        <v>0</v>
      </c>
      <c r="BV125" s="102">
        <f t="shared" si="61"/>
        <v>0</v>
      </c>
      <c r="BW125" s="469"/>
      <c r="BX125" s="469"/>
      <c r="BY125" s="471"/>
      <c r="BZ125" s="469"/>
      <c r="CA125" s="470"/>
      <c r="CB125" s="23" t="s">
        <v>57</v>
      </c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100">
        <v>1</v>
      </c>
      <c r="CM125" s="99"/>
      <c r="CO125" s="269" t="s">
        <v>206</v>
      </c>
      <c r="CP125" s="117" t="s">
        <v>1700</v>
      </c>
      <c r="CQ125" s="68" t="s">
        <v>36</v>
      </c>
      <c r="CR125" s="69">
        <f t="shared" si="58"/>
        <v>0</v>
      </c>
      <c r="CS125" s="69">
        <f t="shared" si="59"/>
        <v>0</v>
      </c>
      <c r="CT125" s="82"/>
      <c r="CU125" s="23" t="s">
        <v>68</v>
      </c>
      <c r="CV125" s="105"/>
      <c r="CW125" s="119" t="s">
        <v>42</v>
      </c>
      <c r="CX125" s="187"/>
      <c r="CY125" s="23" t="s">
        <v>57</v>
      </c>
      <c r="CZ125" s="103"/>
      <c r="DA125" s="103"/>
      <c r="DB125" s="103"/>
      <c r="DC125" s="103"/>
      <c r="DD125" s="103"/>
      <c r="DE125" s="103"/>
      <c r="DF125" s="103"/>
      <c r="DG125" s="103"/>
      <c r="DH125" s="103"/>
      <c r="DI125" s="142">
        <v>1</v>
      </c>
      <c r="DJ125" s="68"/>
    </row>
    <row r="126" spans="1:114" s="108" customFormat="1" ht="190.95" customHeight="1" outlineLevel="1" x14ac:dyDescent="0.25">
      <c r="CO126" s="269" t="s">
        <v>206</v>
      </c>
      <c r="CP126" s="117" t="s">
        <v>2596</v>
      </c>
      <c r="CQ126" s="68" t="s">
        <v>36</v>
      </c>
      <c r="CR126" s="69">
        <f>0.5*(CZ126+DA126+DB126)+DC126+DE126+2*(DF126+DG126)</f>
        <v>0</v>
      </c>
      <c r="CS126" s="69">
        <f>CZ126*0.5+DA126*0.5+DB126*0.5+DC126+DD126+DE126+2*(DF126+DG126+DH126)</f>
        <v>0</v>
      </c>
      <c r="CT126" s="82"/>
      <c r="CU126" s="22" t="s">
        <v>68</v>
      </c>
      <c r="CV126" s="1499" t="s">
        <v>2597</v>
      </c>
      <c r="CW126" s="72" t="s">
        <v>42</v>
      </c>
      <c r="CX126" s="23"/>
      <c r="CY126" s="23" t="s">
        <v>916</v>
      </c>
      <c r="CZ126" s="155"/>
      <c r="DA126" s="155"/>
      <c r="DB126" s="155"/>
      <c r="DC126" s="155"/>
      <c r="DD126" s="155"/>
      <c r="DE126" s="155"/>
      <c r="DF126" s="155"/>
      <c r="DG126" s="155"/>
      <c r="DH126" s="155"/>
      <c r="DI126" s="76">
        <v>1</v>
      </c>
      <c r="DJ126" s="28"/>
    </row>
    <row r="127" spans="1:114" s="108" customFormat="1" ht="219.6" customHeight="1" outlineLevel="1" x14ac:dyDescent="0.25"/>
    <row r="128" spans="1:114" s="108" customFormat="1" ht="234.6" customHeight="1" outlineLevel="1" x14ac:dyDescent="0.25"/>
    <row r="129" spans="1:114" s="108" customFormat="1" ht="146.4" customHeight="1" outlineLevel="1" x14ac:dyDescent="0.25"/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2510</v>
      </c>
      <c r="B139" s="39" t="s">
        <v>496</v>
      </c>
      <c r="C139" s="40" t="s">
        <v>29</v>
      </c>
      <c r="D139" s="41">
        <f t="shared" ref="D139:D153" si="64">0.5*(L139+M139+N139)+O139+Q139+2*(R139+S139)</f>
        <v>0</v>
      </c>
      <c r="E139" s="42">
        <f t="shared" ref="E139:E153" si="65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13</v>
      </c>
      <c r="W139" s="32"/>
      <c r="X139" s="38" t="s">
        <v>143</v>
      </c>
      <c r="Y139" s="39" t="s">
        <v>1401</v>
      </c>
      <c r="Z139" s="40" t="s">
        <v>29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SUM(AR141:AR162)</f>
        <v>2</v>
      </c>
      <c r="AT139" s="32"/>
      <c r="AU139" s="38" t="s">
        <v>145</v>
      </c>
      <c r="AV139" s="39" t="s">
        <v>1820</v>
      </c>
      <c r="AW139" s="40" t="s">
        <v>29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4</v>
      </c>
      <c r="BQ139" s="32"/>
      <c r="BR139" s="38" t="s">
        <v>145</v>
      </c>
      <c r="BS139" s="39" t="s">
        <v>28</v>
      </c>
      <c r="BT139" s="40" t="s">
        <v>29</v>
      </c>
      <c r="BU139" s="41">
        <f>0.5*(CC139+CD139+CE139)+CF139+CH139+2*(CI139+CJ139)</f>
        <v>0</v>
      </c>
      <c r="BV139" s="42">
        <f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SUM(CL141:CL141)</f>
        <v>7</v>
      </c>
      <c r="CN139" s="32"/>
      <c r="CO139" s="38" t="s">
        <v>30</v>
      </c>
      <c r="CP139" s="39" t="s">
        <v>1258</v>
      </c>
      <c r="CQ139" s="40" t="s">
        <v>29</v>
      </c>
      <c r="CR139" s="41">
        <f t="shared" ref="CR139:CR150" si="66">0.5*(CZ139+DA139+DB139)+DC139+DE139+2*(DF139+DG139)</f>
        <v>6.5</v>
      </c>
      <c r="CS139" s="42">
        <f t="shared" ref="CS139:CS150" si="67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SUMIFS(CZ141:CZ189,CQ141:CQ189,CQ139)</f>
        <v>0</v>
      </c>
      <c r="DA139" s="44">
        <f>SUMIFS(DA141:DA189,CQ141:CQ189,CQ139)</f>
        <v>1</v>
      </c>
      <c r="DB139" s="44">
        <f>SUMIFS(DB141:DB189,CQ141:CQ189,CQ139)</f>
        <v>0</v>
      </c>
      <c r="DC139" s="44">
        <f>SUMIFS(DC141:DC189,CQ141:CQ189,CQ139)</f>
        <v>3</v>
      </c>
      <c r="DD139" s="44">
        <f>SUMIFS(DD141:DD189,CQ141:CQ189,CQ139)</f>
        <v>1</v>
      </c>
      <c r="DE139" s="44">
        <f>SUMIFS(DE141:DE189,CQ141:CQ189,CQ139)</f>
        <v>1</v>
      </c>
      <c r="DF139" s="44">
        <f>SUMIFS(DF141:DF189,CQ141:CQ189,CQ139)</f>
        <v>1</v>
      </c>
      <c r="DG139" s="44">
        <f>SUMIFS(DG141:DG189,CQ141:CQ189,CQ139)</f>
        <v>0</v>
      </c>
      <c r="DH139" s="44">
        <f>SUMIFS(DH141:DH189,CQ141:CQ189,CQ139)</f>
        <v>5</v>
      </c>
      <c r="DI139" s="45"/>
      <c r="DJ139" s="46">
        <f>SUM(DI141:DI167)</f>
        <v>10</v>
      </c>
    </row>
    <row r="140" spans="1:114" s="363" customFormat="1" ht="33.6" thickBot="1" x14ac:dyDescent="0.3">
      <c r="A140" s="38" t="s">
        <v>497</v>
      </c>
      <c r="B140" s="451"/>
      <c r="C140" s="40" t="s">
        <v>36</v>
      </c>
      <c r="D140" s="41">
        <f t="shared" si="64"/>
        <v>0</v>
      </c>
      <c r="E140" s="42">
        <f t="shared" si="65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152</v>
      </c>
      <c r="Y140" s="39"/>
      <c r="Z140" s="40" t="s">
        <v>36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153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154</v>
      </c>
      <c r="BS140" s="39"/>
      <c r="BT140" s="40" t="s">
        <v>36</v>
      </c>
      <c r="BU140" s="41">
        <f>0.5*(CC140+CD140+CE140)+CF140+CH140+2*(CI140+CJ140)</f>
        <v>0</v>
      </c>
      <c r="BV140" s="42">
        <f>CC140*0.5+CD140*0.5+CE140*0.5+CF140+CG140+CH140+2*(CI140+CJ140+CK140)</f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38" t="s">
        <v>37</v>
      </c>
      <c r="CP140" s="39"/>
      <c r="CQ140" s="40" t="s">
        <v>36</v>
      </c>
      <c r="CR140" s="41">
        <f t="shared" si="66"/>
        <v>0</v>
      </c>
      <c r="CS140" s="42">
        <f t="shared" si="67"/>
        <v>0</v>
      </c>
      <c r="CT140" s="39"/>
      <c r="CU140" s="39"/>
      <c r="CV140" s="39"/>
      <c r="CW140" s="39"/>
      <c r="CX140" s="39"/>
      <c r="CY140" s="39"/>
      <c r="CZ140" s="44">
        <f>SUMIFS(CZ141:CZ189,CQ141:CQ189,CQ140)</f>
        <v>0</v>
      </c>
      <c r="DA140" s="44">
        <f>SUMIFS(DA141:DA189,CQ141:CQ189,CQ140)</f>
        <v>0</v>
      </c>
      <c r="DB140" s="44">
        <f>SUMIFS(DB141:DB189,CQ141:CQ189,CQ140)</f>
        <v>0</v>
      </c>
      <c r="DC140" s="44">
        <f>SUMIFS(DC141:DC189,CQ141:CQ189,CQ140)</f>
        <v>0</v>
      </c>
      <c r="DD140" s="44">
        <f>SUMIFS(DD141:DD189,CQ141:CQ189,CQ140)</f>
        <v>0</v>
      </c>
      <c r="DE140" s="44">
        <f>SUMIFS(DE141:DE189,CQ141:CQ189,CQ140)</f>
        <v>0</v>
      </c>
      <c r="DF140" s="44">
        <f>SUMIFS(DF141:DF189,CQ141:CQ189,CQ140)</f>
        <v>0</v>
      </c>
      <c r="DG140" s="44">
        <f>SUMIFS(DG141:DG189,CQ141:CQ189,CQ140)</f>
        <v>0</v>
      </c>
      <c r="DH140" s="44">
        <f>SUMIFS(DH141:DH189,CQ141:CQ189,CQ140)</f>
        <v>0</v>
      </c>
      <c r="DI140" s="45"/>
      <c r="DJ140" s="46"/>
    </row>
    <row r="141" spans="1:114" s="108" customFormat="1" ht="274.2" customHeight="1" outlineLevel="1" thickTop="1" thickBot="1" x14ac:dyDescent="0.45">
      <c r="A141" s="97" t="s">
        <v>52</v>
      </c>
      <c r="B141" s="117" t="s">
        <v>498</v>
      </c>
      <c r="C141" s="68" t="s">
        <v>29</v>
      </c>
      <c r="D141" s="69">
        <f t="shared" si="64"/>
        <v>0</v>
      </c>
      <c r="E141" s="69">
        <f t="shared" si="65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137" t="s">
        <v>86</v>
      </c>
      <c r="Y141" s="138" t="s">
        <v>87</v>
      </c>
      <c r="Z141" s="102" t="s">
        <v>29</v>
      </c>
      <c r="AA141" s="69">
        <f>0.5*(AI141+AJ141+AK141)+AL141+AN141+2*(AO141+AP141)</f>
        <v>1</v>
      </c>
      <c r="AB141" s="69">
        <f>AI141*0.5+AJ141*0.5+AK141*0.5+AL141+AM141+AN141+2*(AO141+AP141+AQ141)</f>
        <v>1</v>
      </c>
      <c r="AC141" s="74"/>
      <c r="AD141" s="22" t="s">
        <v>88</v>
      </c>
      <c r="AE141" s="139" t="s">
        <v>89</v>
      </c>
      <c r="AF141" s="131"/>
      <c r="AG141" s="131"/>
      <c r="AH141" s="140" t="s">
        <v>3</v>
      </c>
      <c r="AI141" s="141">
        <v>2</v>
      </c>
      <c r="AJ141" s="131"/>
      <c r="AK141" s="131"/>
      <c r="AL141" s="131"/>
      <c r="AM141" s="131"/>
      <c r="AN141" s="131"/>
      <c r="AO141" s="131"/>
      <c r="AP141" s="131"/>
      <c r="AQ141" s="131"/>
      <c r="AR141" s="142">
        <v>1</v>
      </c>
      <c r="AS141" s="68"/>
      <c r="AU141" s="818" t="s">
        <v>1603</v>
      </c>
      <c r="AV141" s="211" t="s">
        <v>501</v>
      </c>
      <c r="AW141" s="102" t="s">
        <v>29</v>
      </c>
      <c r="AX141" s="102">
        <f t="shared" ref="AX141:AX142" si="68">0.5*(BF141+BG141+BH141)+BI141+BK141+2*(BL141+BM141)</f>
        <v>9</v>
      </c>
      <c r="AY141" s="102">
        <f t="shared" ref="AY141:AY142" si="69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66" t="s">
        <v>38</v>
      </c>
      <c r="BS141" s="67" t="s">
        <v>39</v>
      </c>
      <c r="BT141" s="68" t="s">
        <v>29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70"/>
      <c r="BX141" s="22" t="s">
        <v>40</v>
      </c>
      <c r="BY141" s="71" t="s">
        <v>41</v>
      </c>
      <c r="BZ141" s="72" t="s">
        <v>42</v>
      </c>
      <c r="CA141" s="73"/>
      <c r="CB141" s="140" t="s">
        <v>3</v>
      </c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21" t="s">
        <v>1258</v>
      </c>
      <c r="CP141" s="130" t="s">
        <v>1823</v>
      </c>
      <c r="CQ141" s="102" t="s">
        <v>29</v>
      </c>
      <c r="CR141" s="102">
        <f t="shared" si="66"/>
        <v>0</v>
      </c>
      <c r="CS141" s="102">
        <f t="shared" si="67"/>
        <v>0</v>
      </c>
      <c r="CT141" s="74"/>
      <c r="CU141" s="238" t="s">
        <v>68</v>
      </c>
      <c r="CV141" s="74"/>
      <c r="CW141" s="74"/>
      <c r="CX141" s="74"/>
      <c r="CY141" s="131" t="s">
        <v>1726</v>
      </c>
      <c r="CZ141" s="226"/>
      <c r="DA141" s="226"/>
      <c r="DB141" s="226"/>
      <c r="DC141" s="226"/>
      <c r="DD141" s="226"/>
      <c r="DE141" s="226"/>
      <c r="DF141" s="226"/>
      <c r="DG141" s="226"/>
      <c r="DH141" s="226"/>
      <c r="DI141" s="142">
        <v>1</v>
      </c>
      <c r="DJ141" s="68"/>
    </row>
    <row r="142" spans="1:114" s="108" customFormat="1" ht="257.39999999999998" customHeight="1" outlineLevel="1" thickTop="1" thickBot="1" x14ac:dyDescent="0.3">
      <c r="A142" s="97" t="s">
        <v>52</v>
      </c>
      <c r="B142" s="328" t="s">
        <v>507</v>
      </c>
      <c r="C142" s="68" t="s">
        <v>29</v>
      </c>
      <c r="D142" s="69">
        <f t="shared" si="64"/>
        <v>0</v>
      </c>
      <c r="E142" s="69">
        <f t="shared" si="65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137" t="s">
        <v>86</v>
      </c>
      <c r="Y142" s="130" t="s">
        <v>101</v>
      </c>
      <c r="Z142" s="102" t="s">
        <v>29</v>
      </c>
      <c r="AA142" s="69">
        <f>0.5*(AI142+AJ142+AK142)+AL142+AN142+2*(AO142+AP142)</f>
        <v>2</v>
      </c>
      <c r="AB142" s="69">
        <f>AI142*0.5+AJ142*0.5+AK142*0.5+AL142+AM142+AN142+2*(AO142+AP142+AQ142)</f>
        <v>2</v>
      </c>
      <c r="AC142" s="74"/>
      <c r="AD142" s="22" t="s">
        <v>88</v>
      </c>
      <c r="AE142" s="139" t="s">
        <v>89</v>
      </c>
      <c r="AF142" s="131"/>
      <c r="AG142" s="131"/>
      <c r="AH142" s="140" t="s">
        <v>3</v>
      </c>
      <c r="AI142" s="141">
        <v>4</v>
      </c>
      <c r="AJ142" s="131"/>
      <c r="AK142" s="131"/>
      <c r="AL142" s="131"/>
      <c r="AM142" s="131"/>
      <c r="AN142" s="131"/>
      <c r="AO142" s="131"/>
      <c r="AP142" s="131"/>
      <c r="AQ142" s="131"/>
      <c r="AR142" s="142">
        <v>1</v>
      </c>
      <c r="AS142" s="68"/>
      <c r="AU142" s="818" t="s">
        <v>1603</v>
      </c>
      <c r="AV142" s="116" t="s">
        <v>1607</v>
      </c>
      <c r="AW142" s="102" t="s">
        <v>29</v>
      </c>
      <c r="AX142" s="102">
        <f t="shared" si="68"/>
        <v>2</v>
      </c>
      <c r="AY142" s="102">
        <f t="shared" si="69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509" t="s">
        <v>38</v>
      </c>
      <c r="BS142" s="387" t="s">
        <v>1304</v>
      </c>
      <c r="BT142" s="68" t="s">
        <v>29</v>
      </c>
      <c r="BU142" s="69">
        <f>0.5*(CC142+CD142+CE142)+CF142+CH142+2*(CI142+CJ142)</f>
        <v>2</v>
      </c>
      <c r="BV142" s="69">
        <f>CC142*0.5+CD142*0.5+CE142*0.5+CF142+CG142+CH142+2*(CI142+CJ142+CK142)</f>
        <v>4</v>
      </c>
      <c r="BW142" s="70"/>
      <c r="BX142" s="22" t="s">
        <v>68</v>
      </c>
      <c r="BY142" s="22"/>
      <c r="BZ142" s="22"/>
      <c r="CA142" s="621"/>
      <c r="CB142" s="23" t="s">
        <v>588</v>
      </c>
      <c r="CC142" s="23"/>
      <c r="CD142" s="23"/>
      <c r="CE142" s="23"/>
      <c r="CF142" s="23"/>
      <c r="CG142" s="23"/>
      <c r="CH142" s="23"/>
      <c r="CI142" s="23"/>
      <c r="CJ142" s="84">
        <v>1</v>
      </c>
      <c r="CK142" s="234">
        <v>1</v>
      </c>
      <c r="CL142" s="96">
        <v>1</v>
      </c>
      <c r="CM142" s="1478" t="s">
        <v>2563</v>
      </c>
      <c r="CO142" s="521" t="s">
        <v>1258</v>
      </c>
      <c r="CP142" s="117" t="s">
        <v>1826</v>
      </c>
      <c r="CQ142" s="102" t="s">
        <v>29</v>
      </c>
      <c r="CR142" s="102">
        <f t="shared" si="66"/>
        <v>0</v>
      </c>
      <c r="CS142" s="102">
        <f t="shared" si="67"/>
        <v>0</v>
      </c>
      <c r="CT142" s="103"/>
      <c r="CU142" s="22" t="s">
        <v>68</v>
      </c>
      <c r="CV142" s="23"/>
      <c r="CW142" s="72" t="s">
        <v>42</v>
      </c>
      <c r="CX142" s="82"/>
      <c r="CY142" s="23" t="s">
        <v>177</v>
      </c>
      <c r="CZ142" s="229"/>
      <c r="DA142" s="229"/>
      <c r="DB142" s="229"/>
      <c r="DC142" s="229"/>
      <c r="DD142" s="229"/>
      <c r="DE142" s="229"/>
      <c r="DF142" s="229"/>
      <c r="DG142" s="351"/>
      <c r="DH142" s="297"/>
      <c r="DI142" s="142">
        <v>1</v>
      </c>
      <c r="DJ142" s="68"/>
    </row>
    <row r="143" spans="1:114" s="108" customFormat="1" ht="195.6" customHeight="1" outlineLevel="1" thickTop="1" thickBot="1" x14ac:dyDescent="0.35">
      <c r="A143" s="97" t="s">
        <v>52</v>
      </c>
      <c r="B143" s="117" t="s">
        <v>522</v>
      </c>
      <c r="C143" s="68" t="s">
        <v>29</v>
      </c>
      <c r="D143" s="69">
        <f t="shared" si="64"/>
        <v>0</v>
      </c>
      <c r="E143" s="69">
        <f t="shared" si="65"/>
        <v>0</v>
      </c>
      <c r="F143" s="82"/>
      <c r="G143" s="22" t="s">
        <v>182</v>
      </c>
      <c r="H143" s="105"/>
      <c r="I143" s="119" t="s">
        <v>42</v>
      </c>
      <c r="J143" s="187"/>
      <c r="K143" s="23" t="s">
        <v>523</v>
      </c>
      <c r="L143" s="105"/>
      <c r="M143" s="105"/>
      <c r="N143" s="105"/>
      <c r="O143" s="105"/>
      <c r="P143" s="105"/>
      <c r="Q143" s="105"/>
      <c r="R143" s="105"/>
      <c r="S143" s="105"/>
      <c r="T143" s="105"/>
      <c r="U143" s="76">
        <v>1</v>
      </c>
      <c r="V143" s="190"/>
      <c r="X143" s="1979" t="s">
        <v>2598</v>
      </c>
      <c r="Y143" s="1980"/>
      <c r="Z143" s="1980"/>
      <c r="AA143" s="1980"/>
      <c r="AB143" s="1980"/>
      <c r="AC143" s="1980"/>
      <c r="AD143" s="1980"/>
      <c r="AE143" s="1980"/>
      <c r="AF143" s="1980"/>
      <c r="AG143" s="1980"/>
      <c r="AH143" s="1980"/>
      <c r="AI143" s="1980"/>
      <c r="AJ143" s="1980"/>
      <c r="AK143" s="1980"/>
      <c r="AL143" s="1980"/>
      <c r="AM143" s="1980"/>
      <c r="AN143" s="1980"/>
      <c r="AO143" s="1980"/>
      <c r="AP143" s="1980"/>
      <c r="AQ143" s="1980"/>
      <c r="AR143" s="1980"/>
      <c r="AS143" s="1981"/>
      <c r="AU143" s="1485" t="s">
        <v>1061</v>
      </c>
      <c r="AV143" s="920" t="s">
        <v>2599</v>
      </c>
      <c r="AW143" s="102" t="s">
        <v>29</v>
      </c>
      <c r="AX143" s="102">
        <f t="shared" ref="AX143" si="70">0.5*(BF143+BG143+BH143)+BI143+BK143+2*(BL143+BM143)</f>
        <v>0</v>
      </c>
      <c r="AY143" s="102">
        <f t="shared" ref="AY143" si="71">BF143*0.5+BG143*0.5+BH143*0.5+BI143+BJ143+BK143+2*(BL143+BM143+BN143)</f>
        <v>0</v>
      </c>
      <c r="AZ143" s="1989" t="s">
        <v>2600</v>
      </c>
      <c r="BA143" s="1990"/>
      <c r="BB143" s="1990"/>
      <c r="BC143" s="1990"/>
      <c r="BD143" s="1990"/>
      <c r="BE143" s="1991"/>
      <c r="BF143" s="839"/>
      <c r="BG143" s="839"/>
      <c r="BH143" s="839"/>
      <c r="BI143" s="839"/>
      <c r="BJ143" s="839"/>
      <c r="BK143" s="839"/>
      <c r="BL143" s="839"/>
      <c r="BM143" s="839"/>
      <c r="BN143" s="839"/>
      <c r="BO143" s="96">
        <v>1</v>
      </c>
      <c r="BP143" s="95"/>
      <c r="BR143" s="509" t="s">
        <v>38</v>
      </c>
      <c r="BS143" s="510" t="s">
        <v>1874</v>
      </c>
      <c r="BT143" s="68" t="s">
        <v>29</v>
      </c>
      <c r="BU143" s="69">
        <f>0.5*(CC143+CD143+CE143)+CF143+CH143+2*(CI143+CJ143)</f>
        <v>0.5</v>
      </c>
      <c r="BV143" s="69">
        <f>CC143*0.5+CD143*0.5+CE143*0.5+CF143+CG143+CH143+2*(CI143+CJ143+CK143)</f>
        <v>0.5</v>
      </c>
      <c r="BW143" s="70"/>
      <c r="BX143" s="22" t="s">
        <v>68</v>
      </c>
      <c r="BY143" s="70"/>
      <c r="BZ143" s="72" t="s">
        <v>42</v>
      </c>
      <c r="CA143" s="73"/>
      <c r="CB143" s="140" t="s">
        <v>3</v>
      </c>
      <c r="CC143" s="628">
        <v>1</v>
      </c>
      <c r="CD143" s="23"/>
      <c r="CE143" s="23"/>
      <c r="CF143" s="23"/>
      <c r="CG143" s="23"/>
      <c r="CH143" s="23"/>
      <c r="CI143" s="23"/>
      <c r="CJ143" s="23"/>
      <c r="CK143" s="23"/>
      <c r="CL143" s="96">
        <v>1</v>
      </c>
      <c r="CM143" s="1478" t="s">
        <v>2563</v>
      </c>
      <c r="CO143" s="521" t="s">
        <v>1258</v>
      </c>
      <c r="CP143" s="422" t="s">
        <v>1829</v>
      </c>
      <c r="CQ143" s="102" t="s">
        <v>29</v>
      </c>
      <c r="CR143" s="102">
        <f t="shared" si="66"/>
        <v>0</v>
      </c>
      <c r="CS143" s="102">
        <f t="shared" si="67"/>
        <v>0</v>
      </c>
      <c r="CT143" s="103"/>
      <c r="CU143" s="22" t="s">
        <v>68</v>
      </c>
      <c r="CV143" s="524"/>
      <c r="CW143" s="74"/>
      <c r="CX143" s="82"/>
      <c r="CY143" s="23" t="s">
        <v>1830</v>
      </c>
      <c r="CZ143" s="351"/>
      <c r="DA143" s="351"/>
      <c r="DB143" s="351"/>
      <c r="DC143" s="351"/>
      <c r="DD143" s="351"/>
      <c r="DE143" s="351"/>
      <c r="DF143" s="351"/>
      <c r="DG143" s="351"/>
      <c r="DH143" s="351"/>
      <c r="DI143" s="142">
        <v>1</v>
      </c>
      <c r="DJ143" s="68"/>
    </row>
    <row r="144" spans="1:114" s="108" customFormat="1" ht="181.2" customHeight="1" outlineLevel="1" thickTop="1" thickBot="1" x14ac:dyDescent="0.35">
      <c r="A144" s="97" t="s">
        <v>52</v>
      </c>
      <c r="B144" s="412" t="s">
        <v>527</v>
      </c>
      <c r="C144" s="68" t="s">
        <v>29</v>
      </c>
      <c r="D144" s="69">
        <f t="shared" si="64"/>
        <v>0</v>
      </c>
      <c r="E144" s="69">
        <f t="shared" si="65"/>
        <v>0</v>
      </c>
      <c r="F144" s="82"/>
      <c r="G144" s="22" t="s">
        <v>63</v>
      </c>
      <c r="H144" s="22"/>
      <c r="I144" s="22"/>
      <c r="J144" s="23"/>
      <c r="K144" s="23" t="s">
        <v>528</v>
      </c>
      <c r="L144" s="22"/>
      <c r="M144" s="22"/>
      <c r="N144" s="22"/>
      <c r="O144" s="22"/>
      <c r="P144" s="22"/>
      <c r="Q144" s="22"/>
      <c r="R144" s="22"/>
      <c r="S144" s="22"/>
      <c r="T144" s="22"/>
      <c r="U144" s="76">
        <v>1</v>
      </c>
      <c r="V144" s="323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U144" s="521" t="s">
        <v>1258</v>
      </c>
      <c r="AV144" s="178" t="s">
        <v>1587</v>
      </c>
      <c r="AW144" s="102" t="s">
        <v>29</v>
      </c>
      <c r="AX144" s="102">
        <f>0.5*(BF144+BG144+BH144)+BI144+BK144+2*(BL144+BM144)</f>
        <v>0</v>
      </c>
      <c r="AY144" s="102">
        <f>BF144*0.5+BG144*0.5+BH144*0.5+BI144+BJ144+BK144+2*(BL144+BM144+BN144)</f>
        <v>4</v>
      </c>
      <c r="AZ144" s="131"/>
      <c r="BA144" s="225" t="s">
        <v>63</v>
      </c>
      <c r="BB144" s="131"/>
      <c r="BC144" s="72" t="s">
        <v>42</v>
      </c>
      <c r="BD144" s="131"/>
      <c r="BE144" s="131" t="s">
        <v>519</v>
      </c>
      <c r="BF144" s="223"/>
      <c r="BG144" s="223"/>
      <c r="BH144" s="223"/>
      <c r="BI144" s="223"/>
      <c r="BJ144" s="223"/>
      <c r="BK144" s="223"/>
      <c r="BL144" s="223"/>
      <c r="BM144" s="223"/>
      <c r="BN144" s="86">
        <v>2</v>
      </c>
      <c r="BO144" s="96">
        <v>1</v>
      </c>
      <c r="BP144" s="95"/>
      <c r="BR144" s="97" t="s">
        <v>52</v>
      </c>
      <c r="BS144" s="130" t="s">
        <v>2601</v>
      </c>
      <c r="BT144" s="68" t="s">
        <v>29</v>
      </c>
      <c r="BU144" s="69">
        <f t="shared" ref="BU144" si="72">0.5*(CC144+CD144+CE144)+CF144+CH144+2*(CI144+CJ144)</f>
        <v>0.5</v>
      </c>
      <c r="BV144" s="69">
        <f t="shared" ref="BV144" si="73">CC144*0.5+CD144*0.5+CE144*0.5+CF144+CG144+CH144+2*(CI144+CJ144+CK144)</f>
        <v>1.5</v>
      </c>
      <c r="BW144" s="1749" t="s">
        <v>2602</v>
      </c>
      <c r="BX144" s="1750"/>
      <c r="BY144" s="1750"/>
      <c r="BZ144" s="1750"/>
      <c r="CA144" s="1750"/>
      <c r="CB144" s="1751"/>
      <c r="CC144" s="314"/>
      <c r="CD144" s="628">
        <v>1</v>
      </c>
      <c r="CE144" s="314"/>
      <c r="CF144" s="314"/>
      <c r="CG144" s="234">
        <v>1</v>
      </c>
      <c r="CH144" s="314"/>
      <c r="CI144" s="314"/>
      <c r="CJ144" s="314"/>
      <c r="CK144" s="314"/>
      <c r="CL144" s="96">
        <v>1</v>
      </c>
      <c r="CM144" s="95"/>
      <c r="CO144" s="521" t="s">
        <v>1258</v>
      </c>
      <c r="CP144" s="117" t="s">
        <v>1833</v>
      </c>
      <c r="CQ144" s="102" t="s">
        <v>29</v>
      </c>
      <c r="CR144" s="102">
        <f t="shared" si="66"/>
        <v>0</v>
      </c>
      <c r="CS144" s="102">
        <f t="shared" si="67"/>
        <v>0</v>
      </c>
      <c r="CT144" s="103"/>
      <c r="CU144" s="22" t="s">
        <v>68</v>
      </c>
      <c r="CV144" s="103"/>
      <c r="CW144" s="72" t="s">
        <v>42</v>
      </c>
      <c r="CX144" s="82"/>
      <c r="CY144" s="23" t="s">
        <v>1834</v>
      </c>
      <c r="CZ144" s="351"/>
      <c r="DA144" s="351"/>
      <c r="DB144" s="351"/>
      <c r="DC144" s="351"/>
      <c r="DD144" s="351"/>
      <c r="DE144" s="351"/>
      <c r="DF144" s="351"/>
      <c r="DG144" s="351"/>
      <c r="DH144" s="809"/>
      <c r="DI144" s="142">
        <v>1</v>
      </c>
      <c r="DJ144" s="68"/>
    </row>
    <row r="145" spans="1:114" s="108" customFormat="1" ht="257.39999999999998" customHeight="1" outlineLevel="1" thickTop="1" thickBot="1" x14ac:dyDescent="0.35">
      <c r="A145" s="97" t="s">
        <v>52</v>
      </c>
      <c r="B145" s="116" t="s">
        <v>2603</v>
      </c>
      <c r="C145" s="68" t="s">
        <v>29</v>
      </c>
      <c r="D145" s="69">
        <f t="shared" si="64"/>
        <v>0</v>
      </c>
      <c r="E145" s="69">
        <f t="shared" si="65"/>
        <v>0</v>
      </c>
      <c r="F145" s="103"/>
      <c r="G145" s="22" t="s">
        <v>68</v>
      </c>
      <c r="H145" s="82"/>
      <c r="I145" s="72" t="s">
        <v>42</v>
      </c>
      <c r="J145" s="73"/>
      <c r="K145" s="23" t="s">
        <v>532</v>
      </c>
      <c r="L145" s="70"/>
      <c r="M145" s="70"/>
      <c r="N145" s="70"/>
      <c r="O145" s="70"/>
      <c r="P145" s="70"/>
      <c r="Q145" s="70"/>
      <c r="R145" s="70"/>
      <c r="S145" s="70"/>
      <c r="T145" s="70"/>
      <c r="U145" s="76">
        <v>1</v>
      </c>
      <c r="V145" s="190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CO145" s="521" t="s">
        <v>1258</v>
      </c>
      <c r="CP145" s="525" t="s">
        <v>1838</v>
      </c>
      <c r="CQ145" s="102" t="s">
        <v>29</v>
      </c>
      <c r="CR145" s="102">
        <f t="shared" si="66"/>
        <v>2</v>
      </c>
      <c r="CS145" s="102">
        <f t="shared" si="67"/>
        <v>6</v>
      </c>
      <c r="CT145" s="103"/>
      <c r="CU145" s="22" t="s">
        <v>68</v>
      </c>
      <c r="CV145" s="524"/>
      <c r="CW145" s="512"/>
      <c r="CX145" s="73"/>
      <c r="CY145" s="23" t="s">
        <v>1839</v>
      </c>
      <c r="CZ145" s="229"/>
      <c r="DA145" s="229"/>
      <c r="DB145" s="229"/>
      <c r="DC145" s="84">
        <v>2</v>
      </c>
      <c r="DD145" s="297"/>
      <c r="DE145" s="229"/>
      <c r="DF145" s="229"/>
      <c r="DG145" s="260"/>
      <c r="DH145" s="86">
        <v>2</v>
      </c>
      <c r="DI145" s="884">
        <v>1</v>
      </c>
      <c r="DJ145" s="68"/>
    </row>
    <row r="146" spans="1:114" s="108" customFormat="1" ht="247.95" customHeight="1" outlineLevel="1" thickTop="1" thickBot="1" x14ac:dyDescent="0.35">
      <c r="A146" s="97" t="s">
        <v>52</v>
      </c>
      <c r="B146" s="391" t="s">
        <v>535</v>
      </c>
      <c r="C146" s="68" t="s">
        <v>29</v>
      </c>
      <c r="D146" s="69">
        <f t="shared" si="64"/>
        <v>0</v>
      </c>
      <c r="E146" s="69">
        <f t="shared" si="65"/>
        <v>0</v>
      </c>
      <c r="F146" s="268"/>
      <c r="G146" s="393" t="s">
        <v>63</v>
      </c>
      <c r="H146" s="393"/>
      <c r="I146" s="72" t="s">
        <v>42</v>
      </c>
      <c r="J146" s="268"/>
      <c r="K146" s="268" t="s">
        <v>536</v>
      </c>
      <c r="L146" s="393"/>
      <c r="M146" s="393"/>
      <c r="N146" s="393"/>
      <c r="O146" s="393"/>
      <c r="P146" s="393"/>
      <c r="Q146" s="393"/>
      <c r="R146" s="393"/>
      <c r="S146" s="393"/>
      <c r="T146" s="393"/>
      <c r="U146" s="76">
        <v>1</v>
      </c>
      <c r="V146" s="77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CO146" s="521" t="s">
        <v>1258</v>
      </c>
      <c r="CP146" s="117" t="s">
        <v>1843</v>
      </c>
      <c r="CQ146" s="102" t="s">
        <v>29</v>
      </c>
      <c r="CR146" s="102">
        <f t="shared" si="66"/>
        <v>1</v>
      </c>
      <c r="CS146" s="102">
        <f t="shared" si="67"/>
        <v>3</v>
      </c>
      <c r="CT146" s="103"/>
      <c r="CU146" s="22" t="s">
        <v>68</v>
      </c>
      <c r="CV146" s="103"/>
      <c r="CW146" s="72" t="s">
        <v>42</v>
      </c>
      <c r="CX146" s="82"/>
      <c r="CY146" s="23" t="s">
        <v>1606</v>
      </c>
      <c r="CZ146" s="229"/>
      <c r="DA146" s="229"/>
      <c r="DB146" s="229"/>
      <c r="DC146" s="1010"/>
      <c r="DD146" s="229"/>
      <c r="DE146" s="565">
        <v>1</v>
      </c>
      <c r="DF146" s="229"/>
      <c r="DG146" s="1054"/>
      <c r="DH146" s="86">
        <v>1</v>
      </c>
      <c r="DI146" s="884">
        <v>1</v>
      </c>
      <c r="DJ146" s="68"/>
    </row>
    <row r="147" spans="1:114" s="108" customFormat="1" ht="221.4" customHeight="1" outlineLevel="1" thickTop="1" thickBot="1" x14ac:dyDescent="0.35">
      <c r="A147" s="97" t="s">
        <v>52</v>
      </c>
      <c r="B147" s="116" t="s">
        <v>539</v>
      </c>
      <c r="C147" s="68" t="s">
        <v>29</v>
      </c>
      <c r="D147" s="69">
        <f t="shared" si="64"/>
        <v>0</v>
      </c>
      <c r="E147" s="69">
        <f t="shared" si="65"/>
        <v>0</v>
      </c>
      <c r="F147" s="82"/>
      <c r="G147" s="22" t="s">
        <v>45</v>
      </c>
      <c r="H147" s="118"/>
      <c r="I147" s="118"/>
      <c r="J147" s="172"/>
      <c r="K147" s="172" t="s">
        <v>540</v>
      </c>
      <c r="L147" s="22"/>
      <c r="M147" s="22"/>
      <c r="N147" s="22"/>
      <c r="O147" s="22"/>
      <c r="P147" s="22"/>
      <c r="Q147" s="22"/>
      <c r="R147" s="22"/>
      <c r="S147" s="22"/>
      <c r="T147" s="22"/>
      <c r="U147" s="76">
        <v>1</v>
      </c>
      <c r="V147" s="7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CO147" s="521" t="s">
        <v>1258</v>
      </c>
      <c r="CP147" s="117" t="s">
        <v>1844</v>
      </c>
      <c r="CQ147" s="102" t="s">
        <v>29</v>
      </c>
      <c r="CR147" s="102">
        <f t="shared" si="66"/>
        <v>1</v>
      </c>
      <c r="CS147" s="102">
        <f t="shared" si="67"/>
        <v>3</v>
      </c>
      <c r="CT147" s="103"/>
      <c r="CU147" s="22" t="s">
        <v>68</v>
      </c>
      <c r="CV147" s="26"/>
      <c r="CW147" s="72" t="s">
        <v>42</v>
      </c>
      <c r="CX147" s="82"/>
      <c r="CY147" s="23" t="s">
        <v>538</v>
      </c>
      <c r="CZ147" s="229"/>
      <c r="DA147" s="229"/>
      <c r="DB147" s="229"/>
      <c r="DC147" s="565">
        <v>1</v>
      </c>
      <c r="DD147" s="358"/>
      <c r="DE147" s="229"/>
      <c r="DF147" s="229"/>
      <c r="DG147" s="351"/>
      <c r="DH147" s="86">
        <v>1</v>
      </c>
      <c r="DI147" s="142">
        <v>1</v>
      </c>
      <c r="DJ147" s="68"/>
    </row>
    <row r="148" spans="1:114" s="108" customFormat="1" ht="249.6" customHeight="1" outlineLevel="1" thickTop="1" thickBot="1" x14ac:dyDescent="0.35">
      <c r="A148" s="97" t="s">
        <v>52</v>
      </c>
      <c r="B148" s="387" t="s">
        <v>543</v>
      </c>
      <c r="C148" s="68" t="s">
        <v>29</v>
      </c>
      <c r="D148" s="69">
        <f t="shared" si="64"/>
        <v>0</v>
      </c>
      <c r="E148" s="69">
        <f t="shared" si="65"/>
        <v>0</v>
      </c>
      <c r="F148" s="82"/>
      <c r="G148" s="22" t="s">
        <v>63</v>
      </c>
      <c r="H148" s="118"/>
      <c r="I148" s="118"/>
      <c r="J148" s="172"/>
      <c r="K148" s="104" t="s">
        <v>509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CO148" s="521" t="s">
        <v>1258</v>
      </c>
      <c r="CP148" s="293" t="s">
        <v>1845</v>
      </c>
      <c r="CQ148" s="102" t="s">
        <v>29</v>
      </c>
      <c r="CR148" s="102">
        <f t="shared" si="66"/>
        <v>0.5</v>
      </c>
      <c r="CS148" s="102">
        <f t="shared" si="67"/>
        <v>1.5</v>
      </c>
      <c r="CT148" s="528"/>
      <c r="CU148" s="197" t="s">
        <v>68</v>
      </c>
      <c r="CV148" s="145"/>
      <c r="CW148" s="72" t="s">
        <v>42</v>
      </c>
      <c r="CX148" s="530"/>
      <c r="CY148" s="238" t="s">
        <v>1846</v>
      </c>
      <c r="CZ148" s="297"/>
      <c r="DA148" s="565">
        <v>1</v>
      </c>
      <c r="DB148" s="297"/>
      <c r="DC148" s="297"/>
      <c r="DD148" s="86">
        <v>1</v>
      </c>
      <c r="DE148" s="297"/>
      <c r="DF148" s="297"/>
      <c r="DG148" s="297"/>
      <c r="DH148" s="297"/>
      <c r="DI148" s="142">
        <v>1</v>
      </c>
      <c r="DJ148" s="68"/>
    </row>
    <row r="149" spans="1:114" s="108" customFormat="1" ht="274.2" customHeight="1" outlineLevel="1" thickTop="1" thickBot="1" x14ac:dyDescent="0.35">
      <c r="A149" s="97" t="s">
        <v>52</v>
      </c>
      <c r="B149" s="116" t="s">
        <v>546</v>
      </c>
      <c r="C149" s="68" t="s">
        <v>29</v>
      </c>
      <c r="D149" s="69">
        <f t="shared" si="64"/>
        <v>0</v>
      </c>
      <c r="E149" s="69">
        <f t="shared" si="65"/>
        <v>0</v>
      </c>
      <c r="F149" s="104"/>
      <c r="G149" s="104" t="s">
        <v>63</v>
      </c>
      <c r="H149" s="104"/>
      <c r="I149" s="119" t="s">
        <v>42</v>
      </c>
      <c r="J149" s="172"/>
      <c r="K149" s="23" t="s">
        <v>180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CO149" s="521" t="s">
        <v>1258</v>
      </c>
      <c r="CP149" s="116" t="s">
        <v>1847</v>
      </c>
      <c r="CQ149" s="102" t="s">
        <v>29</v>
      </c>
      <c r="CR149" s="102">
        <f t="shared" si="66"/>
        <v>2</v>
      </c>
      <c r="CS149" s="102">
        <f t="shared" si="67"/>
        <v>2</v>
      </c>
      <c r="CT149" s="116"/>
      <c r="CU149" s="197" t="s">
        <v>68</v>
      </c>
      <c r="CV149" s="531"/>
      <c r="CW149" s="72" t="s">
        <v>42</v>
      </c>
      <c r="CX149" s="27"/>
      <c r="CY149" s="173" t="s">
        <v>545</v>
      </c>
      <c r="CZ149" s="351"/>
      <c r="DA149" s="351"/>
      <c r="DB149" s="351"/>
      <c r="DC149" s="351"/>
      <c r="DD149" s="351"/>
      <c r="DE149" s="351"/>
      <c r="DF149" s="565">
        <v>1</v>
      </c>
      <c r="DG149" s="351"/>
      <c r="DH149" s="351"/>
      <c r="DI149" s="142">
        <v>1</v>
      </c>
      <c r="DJ149" s="68"/>
    </row>
    <row r="150" spans="1:114" s="108" customFormat="1" ht="186" customHeight="1" outlineLevel="1" thickTop="1" thickBot="1" x14ac:dyDescent="0.35">
      <c r="A150" s="97" t="s">
        <v>52</v>
      </c>
      <c r="B150" s="532" t="s">
        <v>548</v>
      </c>
      <c r="C150" s="68" t="s">
        <v>29</v>
      </c>
      <c r="D150" s="69">
        <f t="shared" si="64"/>
        <v>0</v>
      </c>
      <c r="E150" s="69">
        <f t="shared" si="65"/>
        <v>0</v>
      </c>
      <c r="F150" s="103"/>
      <c r="G150" s="23" t="s">
        <v>63</v>
      </c>
      <c r="H150" s="82"/>
      <c r="I150" s="82"/>
      <c r="J150" s="172"/>
      <c r="K150" s="104" t="s">
        <v>549</v>
      </c>
      <c r="L150" s="70"/>
      <c r="M150" s="70"/>
      <c r="N150" s="70"/>
      <c r="O150" s="70"/>
      <c r="P150" s="70"/>
      <c r="Q150" s="70"/>
      <c r="R150" s="70"/>
      <c r="S150" s="70"/>
      <c r="T150" s="70"/>
      <c r="U150" s="76">
        <v>1</v>
      </c>
      <c r="V150" s="19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CO150" s="521" t="s">
        <v>1258</v>
      </c>
      <c r="CP150" s="116" t="s">
        <v>1848</v>
      </c>
      <c r="CQ150" s="102" t="s">
        <v>29</v>
      </c>
      <c r="CR150" s="102">
        <f t="shared" si="66"/>
        <v>0</v>
      </c>
      <c r="CS150" s="102">
        <f t="shared" si="67"/>
        <v>2</v>
      </c>
      <c r="CT150" s="103"/>
      <c r="CU150" s="22" t="s">
        <v>68</v>
      </c>
      <c r="CV150" s="23"/>
      <c r="CW150" s="72" t="s">
        <v>42</v>
      </c>
      <c r="CX150" s="82"/>
      <c r="CY150" s="534" t="s">
        <v>1849</v>
      </c>
      <c r="CZ150" s="229"/>
      <c r="DA150" s="229"/>
      <c r="DB150" s="229"/>
      <c r="DC150" s="229"/>
      <c r="DD150" s="229"/>
      <c r="DE150" s="229"/>
      <c r="DF150" s="229"/>
      <c r="DG150" s="351"/>
      <c r="DH150" s="86">
        <v>1</v>
      </c>
      <c r="DI150" s="142">
        <v>1</v>
      </c>
      <c r="DJ150" s="68"/>
    </row>
    <row r="151" spans="1:114" s="108" customFormat="1" ht="291.60000000000002" customHeight="1" outlineLevel="1" thickTop="1" x14ac:dyDescent="0.3">
      <c r="A151" s="97" t="s">
        <v>52</v>
      </c>
      <c r="B151" s="387" t="s">
        <v>550</v>
      </c>
      <c r="C151" s="68" t="s">
        <v>29</v>
      </c>
      <c r="D151" s="69">
        <f t="shared" si="64"/>
        <v>0</v>
      </c>
      <c r="E151" s="69">
        <f t="shared" si="65"/>
        <v>0</v>
      </c>
      <c r="F151" s="82"/>
      <c r="G151" s="22" t="s">
        <v>63</v>
      </c>
      <c r="H151" s="103"/>
      <c r="I151" s="72" t="s">
        <v>42</v>
      </c>
      <c r="J151" s="82"/>
      <c r="K151" s="23" t="s">
        <v>551</v>
      </c>
      <c r="L151" s="22"/>
      <c r="M151" s="22"/>
      <c r="N151" s="22"/>
      <c r="O151" s="22"/>
      <c r="P151" s="22"/>
      <c r="Q151" s="22"/>
      <c r="R151" s="22"/>
      <c r="S151" s="22"/>
      <c r="T151" s="22"/>
      <c r="U151" s="76">
        <v>1</v>
      </c>
      <c r="V151" s="190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1:114" s="108" customFormat="1" ht="372.6" customHeight="1" outlineLevel="1" x14ac:dyDescent="0.25">
      <c r="A152" s="97" t="s">
        <v>52</v>
      </c>
      <c r="B152" s="116" t="s">
        <v>552</v>
      </c>
      <c r="C152" s="68" t="s">
        <v>29</v>
      </c>
      <c r="D152" s="69">
        <f t="shared" si="64"/>
        <v>0</v>
      </c>
      <c r="E152" s="69">
        <f t="shared" si="65"/>
        <v>0</v>
      </c>
      <c r="F152" s="82"/>
      <c r="G152" s="22" t="s">
        <v>45</v>
      </c>
      <c r="H152" s="104"/>
      <c r="I152" s="104"/>
      <c r="J152" s="172"/>
      <c r="K152" s="172" t="s">
        <v>553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</row>
    <row r="153" spans="1:114" s="108" customFormat="1" ht="294.60000000000002" customHeight="1" outlineLevel="1" x14ac:dyDescent="0.25">
      <c r="A153" s="97" t="s">
        <v>52</v>
      </c>
      <c r="B153" s="116" t="s">
        <v>554</v>
      </c>
      <c r="C153" s="68" t="s">
        <v>29</v>
      </c>
      <c r="D153" s="69">
        <f t="shared" si="64"/>
        <v>0</v>
      </c>
      <c r="E153" s="69">
        <f t="shared" si="65"/>
        <v>0</v>
      </c>
      <c r="F153" s="82"/>
      <c r="G153" s="22" t="s">
        <v>68</v>
      </c>
      <c r="H153" s="118"/>
      <c r="I153" s="72" t="s">
        <v>42</v>
      </c>
      <c r="J153" s="104"/>
      <c r="K153" s="172" t="s">
        <v>555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</row>
    <row r="154" spans="1:114" s="108" customFormat="1" ht="201.6" customHeight="1" outlineLevel="1" x14ac:dyDescent="0.25"/>
    <row r="155" spans="1:114" s="108" customFormat="1" ht="178.2" customHeight="1" outlineLevel="1" x14ac:dyDescent="0.25"/>
    <row r="156" spans="1:114" s="108" customFormat="1" ht="176.25" customHeight="1" outlineLevel="1" x14ac:dyDescent="0.25"/>
    <row r="157" spans="1:114" s="108" customFormat="1" ht="170.25" customHeight="1" outlineLevel="1" x14ac:dyDescent="0.25"/>
    <row r="158" spans="1:114" s="108" customFormat="1" ht="159" customHeight="1" outlineLevel="1" x14ac:dyDescent="0.25"/>
    <row r="159" spans="1:114" s="108" customFormat="1" ht="126" customHeight="1" outlineLevel="1" x14ac:dyDescent="0.25"/>
    <row r="160" spans="1:114" s="108" customFormat="1" ht="216" customHeight="1" outlineLevel="1" x14ac:dyDescent="0.25"/>
    <row r="161" spans="1:114" s="108" customFormat="1" ht="153" customHeight="1" outlineLevel="1" x14ac:dyDescent="0.25"/>
    <row r="162" spans="1:114" s="108" customFormat="1" ht="13.8" outlineLevel="1" x14ac:dyDescent="0.25"/>
    <row r="163" spans="1:114" s="108" customFormat="1" ht="195" customHeight="1" outlineLevel="1" x14ac:dyDescent="0.25"/>
    <row r="164" spans="1:114" s="108" customFormat="1" ht="13.8" outlineLevel="1" x14ac:dyDescent="0.25"/>
    <row r="165" spans="1:114" s="108" customFormat="1" ht="129.75" customHeight="1" outlineLevel="1" x14ac:dyDescent="0.25">
      <c r="AT165" s="59"/>
      <c r="AU165" s="208"/>
      <c r="AV165" s="62"/>
      <c r="AW165" s="288"/>
    </row>
    <row r="166" spans="1:114" s="108" customFormat="1" outlineLevel="1" x14ac:dyDescent="0.25">
      <c r="AT166" s="59"/>
      <c r="AU166" s="208"/>
      <c r="AV166" s="62"/>
      <c r="AW166" s="288"/>
    </row>
    <row r="167" spans="1:114" s="108" customFormat="1" outlineLevel="1" x14ac:dyDescent="0.25">
      <c r="AT167" s="59"/>
      <c r="AU167" s="208"/>
      <c r="AV167" s="62"/>
      <c r="AW167" s="288"/>
    </row>
    <row r="168" spans="1:114" s="108" customFormat="1" ht="17.399999999999999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33" x14ac:dyDescent="0.25">
      <c r="A169" s="38" t="s">
        <v>148</v>
      </c>
      <c r="B169" s="39" t="s">
        <v>557</v>
      </c>
      <c r="C169" s="535" t="s">
        <v>29</v>
      </c>
      <c r="D169" s="41">
        <f>0.5*(L169+M169+N169)+O169+Q169+2*(R169+S169)</f>
        <v>8</v>
      </c>
      <c r="E169" s="536">
        <f>L169*0.5+M169*0.5+N169*0.5+O169+P169+Q169+2*(R169+S169+T169)</f>
        <v>16</v>
      </c>
      <c r="F169" s="43"/>
      <c r="G169" s="43"/>
      <c r="H169" s="43"/>
      <c r="I169" s="43"/>
      <c r="J169" s="43"/>
      <c r="K169" s="43"/>
      <c r="L169" s="44">
        <f>SUMIFS(L171:L184,C171:C184,C169)</f>
        <v>4</v>
      </c>
      <c r="M169" s="44">
        <f>SUMIFS(M171:M184,C171:C184,C169)</f>
        <v>2</v>
      </c>
      <c r="N169" s="44">
        <f>SUMIFS(N171:N184,C171:C184,C169)</f>
        <v>0</v>
      </c>
      <c r="O169" s="44">
        <f>SUMIFS(O171:O184,C171:C184,C169)</f>
        <v>3</v>
      </c>
      <c r="P169" s="44">
        <f>SUMIFS(P171:P184,C171:C184,C169)</f>
        <v>0</v>
      </c>
      <c r="Q169" s="44">
        <f>SUMIFS(Q171:Q184,C171:C184,C169)</f>
        <v>2</v>
      </c>
      <c r="R169" s="44">
        <f>SUMIFS(R171:R184,C171:C184,C169)</f>
        <v>0</v>
      </c>
      <c r="S169" s="44">
        <f>SUMIFS(S171:S184,C171:C184,C169)</f>
        <v>0</v>
      </c>
      <c r="T169" s="44">
        <f>SUMIFS(T171:T184,C171:C184,C169)</f>
        <v>4</v>
      </c>
      <c r="U169" s="45"/>
      <c r="V169" s="46">
        <f>SUM(U171:U196)</f>
        <v>5</v>
      </c>
      <c r="X169" s="38" t="s">
        <v>556</v>
      </c>
      <c r="Y169" s="39"/>
      <c r="Z169" s="535" t="s">
        <v>29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BR169" s="38" t="s">
        <v>556</v>
      </c>
      <c r="BS169" s="39"/>
      <c r="BT169" s="40" t="s">
        <v>29</v>
      </c>
      <c r="BU169" s="41">
        <f>0.5*(CC169+CD169+CE169)+CF169+CH169+2*(CI169+CJ169)</f>
        <v>0</v>
      </c>
      <c r="BV169" s="42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38" t="s">
        <v>495</v>
      </c>
      <c r="CP169" s="39"/>
      <c r="CQ169" s="535" t="s">
        <v>29</v>
      </c>
      <c r="CR169" s="41">
        <f t="shared" ref="CR169:CR183" si="74">0.5*(CZ169+DA169+DB169)+DC169+DE169+2*(DF169+DG169)</f>
        <v>0</v>
      </c>
      <c r="CS169" s="536">
        <f t="shared" ref="CS169:CS183" si="75"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SUMIFS(CZ178:CZ188,CQ178:CQ188,CQ169)</f>
        <v>0</v>
      </c>
      <c r="DA169" s="44">
        <f>SUMIFS(DA178:DA188,CQ178:CQ188,CQ169)</f>
        <v>0</v>
      </c>
      <c r="DB169" s="44">
        <f>SUMIFS(DB178:DB188,CQ178:CQ188,CQ169)</f>
        <v>0</v>
      </c>
      <c r="DC169" s="44">
        <f>SUMIFS(DC178:DC188,CQ178:CQ188,CQ169)</f>
        <v>0</v>
      </c>
      <c r="DD169" s="44">
        <f>SUMIFS(DD178:DD188,CQ178:CQ188,CQ169)</f>
        <v>0</v>
      </c>
      <c r="DE169" s="44">
        <f>SUMIFS(DE178:DE188,CQ178:CQ188,CQ169)</f>
        <v>0</v>
      </c>
      <c r="DF169" s="44">
        <f>SUMIFS(DF178:DF188,CQ178:CQ188,CQ169)</f>
        <v>0</v>
      </c>
      <c r="DG169" s="44">
        <f>SUMIFS(DG178:DG188,CQ178:CQ188,CQ169)</f>
        <v>0</v>
      </c>
      <c r="DH169" s="44">
        <f>SUMIFS(DH178:DH188,CQ178:CQ188,CQ169)</f>
        <v>0</v>
      </c>
      <c r="DI169" s="45"/>
      <c r="DJ169" s="46">
        <f>SUM(DI171:DI200)</f>
        <v>13</v>
      </c>
    </row>
    <row r="170" spans="1:114" ht="33.6" thickBot="1" x14ac:dyDescent="0.35">
      <c r="A170" s="38" t="s">
        <v>153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SUMIFS(L171:L184,C171:C184,C170)</f>
        <v>0</v>
      </c>
      <c r="M170" s="44">
        <f>SUMIFS(M171:M184,C171:C184,C170)</f>
        <v>0</v>
      </c>
      <c r="N170" s="44">
        <f>SUMIFS(N171:N184,C171:C184,C170)</f>
        <v>0</v>
      </c>
      <c r="O170" s="44">
        <f>SUMIFS(O171:O184,C171:C184,C170)</f>
        <v>0</v>
      </c>
      <c r="P170" s="44">
        <f>SUMIFS(P171:P184,C171:C184,C170)</f>
        <v>0</v>
      </c>
      <c r="Q170" s="44">
        <f>SUMIFS(Q171:Q184,C171:C184,C170)</f>
        <v>0</v>
      </c>
      <c r="R170" s="44">
        <f>SUMIFS(R171:R184,C171:C184,C170)</f>
        <v>0</v>
      </c>
      <c r="S170" s="44">
        <f>SUMIFS(S171:S184,C171:C184,C170)</f>
        <v>0</v>
      </c>
      <c r="T170" s="44">
        <f>SUMIFS(T171:T184,C171:C184,C170)</f>
        <v>0</v>
      </c>
      <c r="U170" s="45"/>
      <c r="V170" s="46"/>
      <c r="W170" s="32"/>
      <c r="X170" s="38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38" t="s">
        <v>558</v>
      </c>
      <c r="BS170" s="451"/>
      <c r="BT170" s="40" t="s">
        <v>36</v>
      </c>
      <c r="BU170" s="41">
        <f>0.5*(CC170+CD170+CE170)+CF170+CH170+2*(CI170+CJ170)</f>
        <v>0</v>
      </c>
      <c r="BV170" s="42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  <c r="CO170" s="1466" t="s">
        <v>497</v>
      </c>
      <c r="CP170" s="451"/>
      <c r="CQ170" s="535" t="s">
        <v>36</v>
      </c>
      <c r="CR170" s="41">
        <f t="shared" si="74"/>
        <v>0</v>
      </c>
      <c r="CS170" s="536">
        <f t="shared" si="75"/>
        <v>0</v>
      </c>
      <c r="CT170" s="39"/>
      <c r="CU170" s="39"/>
      <c r="CV170" s="39"/>
      <c r="CW170" s="39"/>
      <c r="CX170" s="39"/>
      <c r="CY170" s="39"/>
      <c r="CZ170" s="44">
        <f>SUMIFS(CZ178:CZ188,CQ178:CQ188,CQ170)</f>
        <v>0</v>
      </c>
      <c r="DA170" s="44">
        <f>SUMIFS(DA178:DA188,CQ178:CQ188,CQ170)</f>
        <v>0</v>
      </c>
      <c r="DB170" s="44">
        <f>SUMIFS(DB178:DB188,CQ178:CQ188,CQ170)</f>
        <v>0</v>
      </c>
      <c r="DC170" s="44">
        <f>SUMIFS(DC178:DC188,CQ178:CQ188,CQ170)</f>
        <v>0</v>
      </c>
      <c r="DD170" s="44">
        <f>SUMIFS(DD178:DD188,CQ178:CQ188,CQ170)</f>
        <v>0</v>
      </c>
      <c r="DE170" s="44">
        <f>SUMIFS(DE178:DE188,CQ178:CQ188,CQ170)</f>
        <v>0</v>
      </c>
      <c r="DF170" s="44">
        <f>SUMIFS(DF178:DF188,CQ178:CQ188,CQ170)</f>
        <v>0</v>
      </c>
      <c r="DG170" s="44">
        <f>SUMIFS(DG178:DG188,CQ178:CQ188,CQ170)</f>
        <v>0</v>
      </c>
      <c r="DH170" s="44">
        <f>SUMIFS(DH178:DH188,CQ178:CQ188,CQ170)</f>
        <v>0</v>
      </c>
      <c r="DI170" s="45"/>
      <c r="DJ170" s="46"/>
    </row>
    <row r="171" spans="1:114" ht="121.2" customHeight="1" thickTop="1" thickBot="1" x14ac:dyDescent="0.3">
      <c r="A171" s="538" t="s">
        <v>560</v>
      </c>
      <c r="B171" s="177" t="s">
        <v>941</v>
      </c>
      <c r="C171" s="102" t="s">
        <v>29</v>
      </c>
      <c r="D171" s="102">
        <f>0.5*(L171+M171+N171)+O171+Q171+2*(R171+S171)</f>
        <v>0</v>
      </c>
      <c r="E171" s="102">
        <f>L171*0.5+M171*0.5+N171*0.5+O171+P171+Q171+2*(R171+S171+T171)</f>
        <v>4</v>
      </c>
      <c r="F171" s="74"/>
      <c r="G171" s="802" t="s">
        <v>63</v>
      </c>
      <c r="H171" s="74"/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 s="97" t="s">
        <v>52</v>
      </c>
      <c r="CP171" s="117" t="s">
        <v>1938</v>
      </c>
      <c r="CQ171" s="68" t="s">
        <v>29</v>
      </c>
      <c r="CR171" s="69">
        <f t="shared" si="74"/>
        <v>0</v>
      </c>
      <c r="CS171" s="69">
        <f t="shared" si="75"/>
        <v>0</v>
      </c>
      <c r="CT171" s="73"/>
      <c r="CU171" s="124" t="s">
        <v>77</v>
      </c>
      <c r="CV171" s="125" t="s">
        <v>50</v>
      </c>
      <c r="CW171" s="103"/>
      <c r="CX171" s="82"/>
      <c r="CY171" s="23" t="s">
        <v>1939</v>
      </c>
      <c r="CZ171" s="169"/>
      <c r="DA171" s="169"/>
      <c r="DB171" s="169"/>
      <c r="DC171" s="169"/>
      <c r="DD171" s="169"/>
      <c r="DE171" s="169"/>
      <c r="DF171" s="169"/>
      <c r="DG171" s="169"/>
      <c r="DH171" s="169"/>
      <c r="DI171" s="96">
        <v>1</v>
      </c>
      <c r="DJ171" s="1478" t="s">
        <v>2563</v>
      </c>
    </row>
    <row r="172" spans="1:114" ht="127.8" thickTop="1" thickBot="1" x14ac:dyDescent="0.45">
      <c r="A172" s="538" t="s">
        <v>560</v>
      </c>
      <c r="B172" s="80" t="s">
        <v>2604</v>
      </c>
      <c r="C172" s="102" t="s">
        <v>29</v>
      </c>
      <c r="D172" s="102">
        <f t="shared" ref="D172:D176" si="76">0.5*(L172+M172+N172)+O172+Q172+2*(R172+S172)</f>
        <v>0.5</v>
      </c>
      <c r="E172" s="102">
        <f t="shared" ref="E172:E176" si="77">L172*0.5+M172*0.5+N172*0.5+O172+P172+Q172+2*(R172+S172+T172)</f>
        <v>0.5</v>
      </c>
      <c r="F172" s="103"/>
      <c r="G172" s="22" t="s">
        <v>63</v>
      </c>
      <c r="H172" s="541"/>
      <c r="I172" s="523" t="s">
        <v>42</v>
      </c>
      <c r="J172" s="73"/>
      <c r="K172" s="140" t="s">
        <v>3</v>
      </c>
      <c r="L172" s="542">
        <v>1</v>
      </c>
      <c r="M172" s="482"/>
      <c r="N172" s="482"/>
      <c r="O172" s="160"/>
      <c r="P172" s="160"/>
      <c r="Q172" s="540"/>
      <c r="R172" s="160"/>
      <c r="S172" s="482"/>
      <c r="T172" s="160"/>
      <c r="U172" s="408">
        <v>0.5</v>
      </c>
      <c r="V172" s="74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 s="97" t="s">
        <v>52</v>
      </c>
      <c r="CP172" s="668" t="s">
        <v>1943</v>
      </c>
      <c r="CQ172" s="68" t="s">
        <v>29</v>
      </c>
      <c r="CR172" s="69">
        <f t="shared" si="74"/>
        <v>0</v>
      </c>
      <c r="CS172" s="69">
        <f t="shared" si="75"/>
        <v>0</v>
      </c>
      <c r="CT172" s="82"/>
      <c r="CU172" s="22" t="s">
        <v>182</v>
      </c>
      <c r="CV172" s="22"/>
      <c r="CW172" s="103"/>
      <c r="CX172" s="82"/>
      <c r="CY172" s="22" t="s">
        <v>549</v>
      </c>
      <c r="CZ172" s="169"/>
      <c r="DA172" s="169"/>
      <c r="DB172" s="169"/>
      <c r="DC172" s="169"/>
      <c r="DD172" s="169"/>
      <c r="DE172" s="169"/>
      <c r="DF172" s="169"/>
      <c r="DG172" s="169"/>
      <c r="DH172" s="169"/>
      <c r="DI172" s="96">
        <v>1</v>
      </c>
      <c r="DJ172" s="1478" t="s">
        <v>2563</v>
      </c>
    </row>
    <row r="173" spans="1:114" ht="202.95" customHeight="1" outlineLevel="1" thickTop="1" thickBot="1" x14ac:dyDescent="0.45">
      <c r="A173" s="538" t="s">
        <v>560</v>
      </c>
      <c r="B173" s="80" t="s">
        <v>566</v>
      </c>
      <c r="C173" s="102" t="s">
        <v>29</v>
      </c>
      <c r="D173" s="102">
        <f t="shared" si="76"/>
        <v>2</v>
      </c>
      <c r="E173" s="102">
        <f t="shared" si="77"/>
        <v>6</v>
      </c>
      <c r="F173" s="103"/>
      <c r="G173" s="22" t="s">
        <v>68</v>
      </c>
      <c r="H173" s="106"/>
      <c r="I173" s="523" t="s">
        <v>42</v>
      </c>
      <c r="J173" s="73"/>
      <c r="K173" s="23" t="s">
        <v>567</v>
      </c>
      <c r="L173" s="155"/>
      <c r="M173" s="159"/>
      <c r="N173" s="160"/>
      <c r="O173" s="159"/>
      <c r="P173" s="159"/>
      <c r="Q173" s="539">
        <v>2</v>
      </c>
      <c r="R173" s="360"/>
      <c r="S173" s="360"/>
      <c r="T173" s="543">
        <v>2</v>
      </c>
      <c r="U173" s="408">
        <v>0.5</v>
      </c>
      <c r="V173" s="74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 s="97" t="s">
        <v>52</v>
      </c>
      <c r="CP173" s="387" t="s">
        <v>1946</v>
      </c>
      <c r="CQ173" s="68" t="s">
        <v>29</v>
      </c>
      <c r="CR173" s="69">
        <f t="shared" si="74"/>
        <v>0</v>
      </c>
      <c r="CS173" s="69">
        <f t="shared" si="75"/>
        <v>0</v>
      </c>
      <c r="CT173" s="82"/>
      <c r="CU173" s="22" t="s">
        <v>63</v>
      </c>
      <c r="CV173" s="22"/>
      <c r="CW173" s="118"/>
      <c r="CX173" s="172"/>
      <c r="CY173" s="172" t="s">
        <v>57</v>
      </c>
      <c r="CZ173" s="155"/>
      <c r="DA173" s="155"/>
      <c r="DB173" s="155"/>
      <c r="DC173" s="155"/>
      <c r="DD173" s="155"/>
      <c r="DE173" s="155"/>
      <c r="DF173" s="155"/>
      <c r="DG173" s="155"/>
      <c r="DH173" s="155"/>
      <c r="DI173" s="96">
        <v>1</v>
      </c>
      <c r="DJ173" s="1478" t="s">
        <v>2563</v>
      </c>
    </row>
    <row r="174" spans="1:114" ht="239.4" customHeight="1" outlineLevel="1" thickTop="1" x14ac:dyDescent="0.4">
      <c r="A174" s="538" t="s">
        <v>560</v>
      </c>
      <c r="B174" s="177" t="s">
        <v>2605</v>
      </c>
      <c r="C174" s="102" t="s">
        <v>29</v>
      </c>
      <c r="D174" s="102">
        <f t="shared" si="76"/>
        <v>0.5</v>
      </c>
      <c r="E174" s="102">
        <f t="shared" si="77"/>
        <v>0.5</v>
      </c>
      <c r="F174" s="103"/>
      <c r="G174" s="22" t="s">
        <v>63</v>
      </c>
      <c r="H174" s="546"/>
      <c r="I174" s="541"/>
      <c r="J174" s="541"/>
      <c r="K174" s="140" t="s">
        <v>3</v>
      </c>
      <c r="L174" s="544">
        <v>1</v>
      </c>
      <c r="M174" s="159"/>
      <c r="N174" s="159"/>
      <c r="O174" s="159"/>
      <c r="P174" s="482"/>
      <c r="Q174" s="540"/>
      <c r="R174" s="160"/>
      <c r="S174" s="330"/>
      <c r="T174" s="160"/>
      <c r="U174" s="408">
        <v>1</v>
      </c>
      <c r="V174" s="74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 s="97" t="s">
        <v>52</v>
      </c>
      <c r="CP174" s="130" t="s">
        <v>1948</v>
      </c>
      <c r="CQ174" s="68" t="s">
        <v>29</v>
      </c>
      <c r="CR174" s="69">
        <f t="shared" si="74"/>
        <v>0</v>
      </c>
      <c r="CS174" s="69">
        <f t="shared" si="75"/>
        <v>0</v>
      </c>
      <c r="CT174" s="99"/>
      <c r="CU174" s="22" t="s">
        <v>68</v>
      </c>
      <c r="CV174" s="74"/>
      <c r="CW174" s="72" t="s">
        <v>42</v>
      </c>
      <c r="CX174" s="99"/>
      <c r="CY174" s="131" t="s">
        <v>759</v>
      </c>
      <c r="CZ174" s="159"/>
      <c r="DA174" s="159"/>
      <c r="DB174" s="159"/>
      <c r="DC174" s="159"/>
      <c r="DD174" s="159"/>
      <c r="DE174" s="159"/>
      <c r="DF174" s="159"/>
      <c r="DG174" s="159"/>
      <c r="DH174" s="159"/>
      <c r="DI174" s="96">
        <v>1</v>
      </c>
      <c r="DJ174" s="1478" t="s">
        <v>2563</v>
      </c>
    </row>
    <row r="175" spans="1:114" ht="191.4" outlineLevel="1" x14ac:dyDescent="0.25">
      <c r="A175" s="538" t="s">
        <v>560</v>
      </c>
      <c r="B175" s="80" t="s">
        <v>569</v>
      </c>
      <c r="C175" s="102" t="s">
        <v>29</v>
      </c>
      <c r="D175" s="102">
        <f t="shared" si="76"/>
        <v>2</v>
      </c>
      <c r="E175" s="102">
        <f t="shared" si="77"/>
        <v>2</v>
      </c>
      <c r="F175" s="103"/>
      <c r="G175" s="22" t="s">
        <v>45</v>
      </c>
      <c r="H175" s="23"/>
      <c r="I175" s="103"/>
      <c r="J175" s="73"/>
      <c r="K175" s="23" t="s">
        <v>570</v>
      </c>
      <c r="L175" s="539">
        <v>1</v>
      </c>
      <c r="M175" s="539">
        <v>1</v>
      </c>
      <c r="N175" s="169"/>
      <c r="O175" s="539">
        <v>1</v>
      </c>
      <c r="P175" s="169"/>
      <c r="Q175" s="169"/>
      <c r="R175" s="169"/>
      <c r="S175" s="169"/>
      <c r="T175" s="169"/>
      <c r="U175" s="408">
        <v>1</v>
      </c>
      <c r="V175" s="74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97" t="s">
        <v>52</v>
      </c>
      <c r="CP175" s="293" t="s">
        <v>1950</v>
      </c>
      <c r="CQ175" s="68" t="s">
        <v>29</v>
      </c>
      <c r="CR175" s="170">
        <f t="shared" si="74"/>
        <v>0</v>
      </c>
      <c r="CS175" s="170">
        <f t="shared" si="75"/>
        <v>0</v>
      </c>
      <c r="CT175" s="734"/>
      <c r="CU175" s="734" t="s">
        <v>63</v>
      </c>
      <c r="CV175" s="734"/>
      <c r="CW175" s="72" t="s">
        <v>42</v>
      </c>
      <c r="CX175" s="735"/>
      <c r="CY175" s="238" t="s">
        <v>1951</v>
      </c>
      <c r="CZ175" s="419"/>
      <c r="DA175" s="419"/>
      <c r="DB175" s="419"/>
      <c r="DC175" s="419"/>
      <c r="DD175" s="155"/>
      <c r="DE175" s="419"/>
      <c r="DF175" s="419"/>
      <c r="DG175" s="419"/>
      <c r="DH175" s="419"/>
      <c r="DI175" s="96">
        <v>1</v>
      </c>
      <c r="DJ175" s="1478" t="s">
        <v>2563</v>
      </c>
    </row>
    <row r="176" spans="1:114" ht="109.8" outlineLevel="1" x14ac:dyDescent="0.25">
      <c r="A176" s="538" t="s">
        <v>560</v>
      </c>
      <c r="B176" s="80" t="s">
        <v>1852</v>
      </c>
      <c r="C176" s="102" t="s">
        <v>29</v>
      </c>
      <c r="D176" s="102">
        <f t="shared" si="76"/>
        <v>3</v>
      </c>
      <c r="E176" s="102">
        <f t="shared" si="77"/>
        <v>3</v>
      </c>
      <c r="F176" s="103"/>
      <c r="G176" s="124" t="s">
        <v>77</v>
      </c>
      <c r="H176" s="939" t="s">
        <v>50</v>
      </c>
      <c r="I176" s="106"/>
      <c r="J176" s="106"/>
      <c r="K176" s="23" t="s">
        <v>1853</v>
      </c>
      <c r="L176" s="539">
        <v>1</v>
      </c>
      <c r="M176" s="539">
        <v>1</v>
      </c>
      <c r="N176" s="155"/>
      <c r="O176" s="539">
        <v>2</v>
      </c>
      <c r="P176" s="160"/>
      <c r="Q176" s="160"/>
      <c r="R176" s="160"/>
      <c r="S176" s="160"/>
      <c r="T176" s="302"/>
      <c r="U176" s="408">
        <v>1</v>
      </c>
      <c r="V176" s="74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97" t="s">
        <v>52</v>
      </c>
      <c r="CP176" s="387" t="s">
        <v>466</v>
      </c>
      <c r="CQ176" s="102" t="s">
        <v>29</v>
      </c>
      <c r="CR176" s="69">
        <f t="shared" si="74"/>
        <v>0</v>
      </c>
      <c r="CS176" s="69">
        <f t="shared" si="75"/>
        <v>0</v>
      </c>
      <c r="CT176" s="82"/>
      <c r="CU176" s="22" t="s">
        <v>63</v>
      </c>
      <c r="CV176" s="105"/>
      <c r="CW176" s="225"/>
      <c r="CX176" s="187"/>
      <c r="CY176" s="140" t="s">
        <v>467</v>
      </c>
      <c r="CZ176" s="302"/>
      <c r="DA176" s="302"/>
      <c r="DB176" s="302"/>
      <c r="DC176" s="302"/>
      <c r="DD176" s="302"/>
      <c r="DE176" s="302"/>
      <c r="DF176" s="302"/>
      <c r="DG176" s="302"/>
      <c r="DH176" s="302"/>
      <c r="DI176" s="96">
        <v>1</v>
      </c>
      <c r="DJ176" s="1478" t="s">
        <v>2563</v>
      </c>
    </row>
    <row r="177" spans="1:114" ht="189" customHeight="1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97" t="s">
        <v>52</v>
      </c>
      <c r="CP177" s="117" t="s">
        <v>2606</v>
      </c>
      <c r="CQ177" s="68" t="s">
        <v>29</v>
      </c>
      <c r="CR177" s="69">
        <f t="shared" si="74"/>
        <v>0</v>
      </c>
      <c r="CS177" s="69">
        <f t="shared" si="75"/>
        <v>0</v>
      </c>
      <c r="CT177" s="22"/>
      <c r="CU177" s="22" t="s">
        <v>63</v>
      </c>
      <c r="CV177" s="118"/>
      <c r="CW177" s="70"/>
      <c r="CX177" s="173"/>
      <c r="CY177" s="173" t="s">
        <v>528</v>
      </c>
      <c r="CZ177" s="155"/>
      <c r="DA177" s="155"/>
      <c r="DB177" s="155"/>
      <c r="DC177" s="155"/>
      <c r="DD177" s="155"/>
      <c r="DE177" s="155"/>
      <c r="DF177" s="155"/>
      <c r="DG177" s="155"/>
      <c r="DH177" s="155"/>
      <c r="DI177" s="96">
        <v>1</v>
      </c>
      <c r="DJ177" s="1478" t="s">
        <v>2563</v>
      </c>
    </row>
    <row r="178" spans="1:114" ht="151.94999999999999" customHeight="1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97" t="s">
        <v>52</v>
      </c>
      <c r="CP178" s="114" t="s">
        <v>823</v>
      </c>
      <c r="CQ178" s="102" t="s">
        <v>29</v>
      </c>
      <c r="CR178" s="69">
        <f t="shared" si="74"/>
        <v>0</v>
      </c>
      <c r="CS178" s="69">
        <f t="shared" si="75"/>
        <v>0</v>
      </c>
      <c r="CT178" s="22"/>
      <c r="CU178" s="756" t="s">
        <v>45</v>
      </c>
      <c r="CV178" s="140" t="s">
        <v>824</v>
      </c>
      <c r="CW178" s="127"/>
      <c r="CX178" s="248"/>
      <c r="CY178" s="173" t="s">
        <v>825</v>
      </c>
      <c r="CZ178" s="144"/>
      <c r="DA178" s="144"/>
      <c r="DB178" s="301"/>
      <c r="DC178" s="757"/>
      <c r="DD178" s="301"/>
      <c r="DE178" s="757"/>
      <c r="DF178" s="757"/>
      <c r="DG178" s="757"/>
      <c r="DH178" s="144"/>
      <c r="DI178" s="96">
        <v>1</v>
      </c>
      <c r="DJ178" s="1478" t="s">
        <v>2563</v>
      </c>
    </row>
    <row r="179" spans="1:114" ht="174.6" customHeight="1" outlineLevel="1" x14ac:dyDescent="0.3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97" t="s">
        <v>52</v>
      </c>
      <c r="CP179" s="387" t="s">
        <v>1973</v>
      </c>
      <c r="CQ179" s="68" t="s">
        <v>29</v>
      </c>
      <c r="CR179" s="69">
        <f t="shared" si="74"/>
        <v>0</v>
      </c>
      <c r="CS179" s="69">
        <f t="shared" si="75"/>
        <v>0</v>
      </c>
      <c r="CT179" s="158"/>
      <c r="CU179" s="22" t="s">
        <v>45</v>
      </c>
      <c r="CV179" s="248"/>
      <c r="CW179" s="248"/>
      <c r="CX179" s="82"/>
      <c r="CY179" s="23" t="s">
        <v>849</v>
      </c>
      <c r="CZ179" s="155"/>
      <c r="DA179" s="155"/>
      <c r="DB179" s="155"/>
      <c r="DC179" s="155"/>
      <c r="DD179" s="155"/>
      <c r="DE179" s="155"/>
      <c r="DF179" s="155"/>
      <c r="DG179" s="155"/>
      <c r="DH179" s="155"/>
      <c r="DI179" s="96">
        <v>1</v>
      </c>
      <c r="DJ179" s="1478" t="s">
        <v>2563</v>
      </c>
    </row>
    <row r="180" spans="1:114" ht="159.6" customHeight="1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97" t="s">
        <v>52</v>
      </c>
      <c r="CP180" s="117" t="s">
        <v>1974</v>
      </c>
      <c r="CQ180" s="68" t="s">
        <v>29</v>
      </c>
      <c r="CR180" s="69">
        <f t="shared" si="74"/>
        <v>0</v>
      </c>
      <c r="CS180" s="69">
        <f t="shared" si="75"/>
        <v>0</v>
      </c>
      <c r="CT180" s="103"/>
      <c r="CU180" s="22" t="s">
        <v>45</v>
      </c>
      <c r="CV180" s="22"/>
      <c r="CW180" s="119" t="s">
        <v>42</v>
      </c>
      <c r="CX180" s="23"/>
      <c r="CY180" s="23" t="s">
        <v>856</v>
      </c>
      <c r="CZ180" s="160"/>
      <c r="DA180" s="160"/>
      <c r="DB180" s="160"/>
      <c r="DC180" s="160"/>
      <c r="DD180" s="160"/>
      <c r="DE180" s="160"/>
      <c r="DF180" s="160"/>
      <c r="DG180" s="160"/>
      <c r="DH180" s="160"/>
      <c r="DI180" s="96">
        <v>1</v>
      </c>
      <c r="DJ180" s="1478" t="s">
        <v>2563</v>
      </c>
    </row>
    <row r="181" spans="1:114" ht="189.75" customHeight="1" outlineLevel="1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97" t="s">
        <v>52</v>
      </c>
      <c r="CP181" s="391" t="s">
        <v>1976</v>
      </c>
      <c r="CQ181" s="68" t="s">
        <v>29</v>
      </c>
      <c r="CR181" s="69">
        <f t="shared" si="74"/>
        <v>0</v>
      </c>
      <c r="CS181" s="69">
        <f t="shared" si="75"/>
        <v>0</v>
      </c>
      <c r="CT181" s="268"/>
      <c r="CU181" s="393" t="s">
        <v>63</v>
      </c>
      <c r="CV181" s="393"/>
      <c r="CW181" s="72" t="s">
        <v>42</v>
      </c>
      <c r="CX181" s="131"/>
      <c r="CY181" s="268" t="s">
        <v>1955</v>
      </c>
      <c r="CZ181" s="660"/>
      <c r="DA181" s="660"/>
      <c r="DB181" s="660"/>
      <c r="DC181" s="660"/>
      <c r="DD181" s="660"/>
      <c r="DE181" s="660"/>
      <c r="DF181" s="660"/>
      <c r="DG181" s="660"/>
      <c r="DH181" s="660"/>
      <c r="DI181" s="96">
        <v>1</v>
      </c>
      <c r="DJ181" s="1478" t="s">
        <v>2563</v>
      </c>
    </row>
    <row r="182" spans="1:114" ht="109.8" outlineLevel="1" x14ac:dyDescent="0.2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214" t="s">
        <v>52</v>
      </c>
      <c r="CP182" s="138" t="s">
        <v>1977</v>
      </c>
      <c r="CQ182" s="68" t="s">
        <v>29</v>
      </c>
      <c r="CR182" s="69">
        <f t="shared" si="74"/>
        <v>0</v>
      </c>
      <c r="CS182" s="69">
        <f t="shared" si="75"/>
        <v>0</v>
      </c>
      <c r="CT182" s="131"/>
      <c r="CU182" s="225" t="s">
        <v>45</v>
      </c>
      <c r="CV182" s="225"/>
      <c r="CW182" s="72" t="s">
        <v>42</v>
      </c>
      <c r="CX182" s="127"/>
      <c r="CY182" s="131" t="s">
        <v>1978</v>
      </c>
      <c r="CZ182" s="403"/>
      <c r="DA182" s="403"/>
      <c r="DB182" s="403"/>
      <c r="DC182" s="403"/>
      <c r="DD182" s="403"/>
      <c r="DE182" s="403"/>
      <c r="DF182" s="403"/>
      <c r="DG182" s="403"/>
      <c r="DH182" s="403"/>
      <c r="DI182" s="96">
        <v>1</v>
      </c>
      <c r="DJ182" s="1478" t="s">
        <v>2563</v>
      </c>
    </row>
    <row r="183" spans="1:114" ht="278.39999999999998" customHeight="1" outlineLevel="1" x14ac:dyDescent="0.4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215" t="s">
        <v>674</v>
      </c>
      <c r="CP183" s="130" t="s">
        <v>885</v>
      </c>
      <c r="CQ183" s="68" t="s">
        <v>29</v>
      </c>
      <c r="CR183" s="69">
        <f t="shared" si="74"/>
        <v>0</v>
      </c>
      <c r="CS183" s="69">
        <f t="shared" si="75"/>
        <v>0</v>
      </c>
      <c r="CT183" s="74"/>
      <c r="CU183" s="22" t="s">
        <v>68</v>
      </c>
      <c r="CV183" s="74"/>
      <c r="CW183" s="72" t="s">
        <v>42</v>
      </c>
      <c r="CX183" s="74"/>
      <c r="CY183" s="131" t="s">
        <v>1925</v>
      </c>
      <c r="CZ183" s="159"/>
      <c r="DA183" s="159"/>
      <c r="DB183" s="159"/>
      <c r="DC183" s="159"/>
      <c r="DD183" s="159"/>
      <c r="DE183" s="159"/>
      <c r="DF183" s="159"/>
      <c r="DG183" s="159"/>
      <c r="DH183" s="159"/>
      <c r="DI183" s="96">
        <v>1</v>
      </c>
      <c r="DJ183" s="1478" t="s">
        <v>2563</v>
      </c>
    </row>
    <row r="184" spans="1:114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71:114" x14ac:dyDescent="0.25"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71:114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7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7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7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7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7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7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7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7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7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7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7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7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7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7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35">
    <mergeCell ref="F10:K10"/>
    <mergeCell ref="F45:T45"/>
    <mergeCell ref="C9:T9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CP2:CP4"/>
    <mergeCell ref="CX2:CX4"/>
    <mergeCell ref="BP2:BP4"/>
    <mergeCell ref="BS2:BS4"/>
    <mergeCell ref="CA2:CA4"/>
    <mergeCell ref="CM2:CM4"/>
    <mergeCell ref="BW17:BY17"/>
    <mergeCell ref="BW144:CB144"/>
    <mergeCell ref="X143:AS143"/>
    <mergeCell ref="BW57:CB57"/>
    <mergeCell ref="CT12:DH12"/>
    <mergeCell ref="AC74:AQ74"/>
    <mergeCell ref="BW88:CK88"/>
    <mergeCell ref="AZ17:BE17"/>
    <mergeCell ref="CT58:CY58"/>
    <mergeCell ref="AZ143:BE143"/>
    <mergeCell ref="AZ117:BE117"/>
    <mergeCell ref="AZ63:BE63"/>
    <mergeCell ref="AZ45:BM45"/>
    <mergeCell ref="AZ22:BE22"/>
  </mergeCells>
  <conditionalFormatting sqref="D6:D7">
    <cfRule type="cellIs" dxfId="645" priority="45" operator="lessThan">
      <formula>10.5</formula>
    </cfRule>
    <cfRule type="cellIs" dxfId="644" priority="46" operator="greaterThan">
      <formula>10</formula>
    </cfRule>
  </conditionalFormatting>
  <conditionalFormatting sqref="D37:D38">
    <cfRule type="cellIs" dxfId="643" priority="59" operator="lessThan">
      <formula>10.5</formula>
    </cfRule>
    <cfRule type="cellIs" dxfId="642" priority="60" operator="greaterThan">
      <formula>10</formula>
    </cfRule>
  </conditionalFormatting>
  <conditionalFormatting sqref="D53:D54">
    <cfRule type="cellIs" dxfId="641" priority="51" operator="lessThan">
      <formula>10.5</formula>
    </cfRule>
    <cfRule type="cellIs" dxfId="640" priority="52" operator="greaterThan">
      <formula>10</formula>
    </cfRule>
  </conditionalFormatting>
  <conditionalFormatting sqref="D85:D86">
    <cfRule type="cellIs" dxfId="639" priority="61" operator="lessThan">
      <formula>10.5</formula>
    </cfRule>
    <cfRule type="cellIs" dxfId="638" priority="62" operator="greaterThan">
      <formula>10</formula>
    </cfRule>
  </conditionalFormatting>
  <conditionalFormatting sqref="D115:D116">
    <cfRule type="cellIs" dxfId="637" priority="29" operator="lessThan">
      <formula>10.5</formula>
    </cfRule>
    <cfRule type="cellIs" dxfId="636" priority="30" operator="greaterThan">
      <formula>10</formula>
    </cfRule>
  </conditionalFormatting>
  <conditionalFormatting sqref="D139:D140">
    <cfRule type="cellIs" dxfId="635" priority="21" operator="lessThan">
      <formula>10.5</formula>
    </cfRule>
    <cfRule type="cellIs" dxfId="634" priority="22" operator="greaterThan">
      <formula>10</formula>
    </cfRule>
  </conditionalFormatting>
  <conditionalFormatting sqref="D169:D170">
    <cfRule type="cellIs" dxfId="633" priority="15" operator="lessThan">
      <formula>10.5</formula>
    </cfRule>
    <cfRule type="cellIs" dxfId="632" priority="16" operator="greaterThan">
      <formula>10</formula>
    </cfRule>
  </conditionalFormatting>
  <conditionalFormatting sqref="AA6:AA7">
    <cfRule type="cellIs" dxfId="631" priority="63" operator="lessThan">
      <formula>10.5</formula>
    </cfRule>
    <cfRule type="cellIs" dxfId="630" priority="64" operator="greaterThan">
      <formula>10</formula>
    </cfRule>
  </conditionalFormatting>
  <conditionalFormatting sqref="AA37:AA38">
    <cfRule type="cellIs" dxfId="629" priority="57" operator="lessThan">
      <formula>10.5</formula>
    </cfRule>
    <cfRule type="cellIs" dxfId="628" priority="58" operator="greaterThan">
      <formula>10</formula>
    </cfRule>
  </conditionalFormatting>
  <conditionalFormatting sqref="AA53:AA54">
    <cfRule type="cellIs" dxfId="627" priority="1" operator="lessThan">
      <formula>10.5</formula>
    </cfRule>
    <cfRule type="cellIs" dxfId="626" priority="2" operator="greaterThan">
      <formula>10</formula>
    </cfRule>
  </conditionalFormatting>
  <conditionalFormatting sqref="AA85:AA86">
    <cfRule type="cellIs" dxfId="625" priority="43" operator="lessThan">
      <formula>10.5</formula>
    </cfRule>
    <cfRule type="cellIs" dxfId="624" priority="44" operator="greaterThan">
      <formula>10</formula>
    </cfRule>
  </conditionalFormatting>
  <conditionalFormatting sqref="AA115:AA116">
    <cfRule type="cellIs" dxfId="623" priority="31" operator="lessThan">
      <formula>10.5</formula>
    </cfRule>
    <cfRule type="cellIs" dxfId="622" priority="32" operator="greaterThan">
      <formula>10</formula>
    </cfRule>
  </conditionalFormatting>
  <conditionalFormatting sqref="AA139:AA140">
    <cfRule type="cellIs" dxfId="621" priority="23" operator="lessThan">
      <formula>10.5</formula>
    </cfRule>
    <cfRule type="cellIs" dxfId="620" priority="24" operator="greaterThan">
      <formula>10</formula>
    </cfRule>
  </conditionalFormatting>
  <conditionalFormatting sqref="AA169:AA170">
    <cfRule type="cellIs" dxfId="619" priority="9" operator="lessThan">
      <formula>10.5</formula>
    </cfRule>
    <cfRule type="cellIs" dxfId="618" priority="10" operator="greaterThan">
      <formula>10</formula>
    </cfRule>
  </conditionalFormatting>
  <conditionalFormatting sqref="AX6:AX7">
    <cfRule type="cellIs" dxfId="617" priority="65" operator="lessThan">
      <formula>10.5</formula>
    </cfRule>
    <cfRule type="cellIs" dxfId="616" priority="66" operator="greaterThan">
      <formula>10</formula>
    </cfRule>
  </conditionalFormatting>
  <conditionalFormatting sqref="AX37:AX38">
    <cfRule type="cellIs" dxfId="615" priority="55" operator="lessThan">
      <formula>10.5</formula>
    </cfRule>
    <cfRule type="cellIs" dxfId="614" priority="56" operator="greaterThan">
      <formula>10</formula>
    </cfRule>
  </conditionalFormatting>
  <conditionalFormatting sqref="AX53:AX54">
    <cfRule type="cellIs" dxfId="613" priority="49" operator="lessThan">
      <formula>10.5</formula>
    </cfRule>
    <cfRule type="cellIs" dxfId="612" priority="50" operator="greaterThan">
      <formula>10</formula>
    </cfRule>
  </conditionalFormatting>
  <conditionalFormatting sqref="AX85:AX86">
    <cfRule type="cellIs" dxfId="611" priority="41" operator="lessThan">
      <formula>10.5</formula>
    </cfRule>
    <cfRule type="cellIs" dxfId="610" priority="42" operator="greaterThan">
      <formula>10</formula>
    </cfRule>
  </conditionalFormatting>
  <conditionalFormatting sqref="AX115:AX116">
    <cfRule type="cellIs" dxfId="609" priority="33" operator="lessThan">
      <formula>10.5</formula>
    </cfRule>
    <cfRule type="cellIs" dxfId="608" priority="34" operator="greaterThan">
      <formula>10</formula>
    </cfRule>
  </conditionalFormatting>
  <conditionalFormatting sqref="AX139:AX140">
    <cfRule type="cellIs" dxfId="607" priority="25" operator="lessThan">
      <formula>10.5</formula>
    </cfRule>
    <cfRule type="cellIs" dxfId="606" priority="26" operator="greaterThan">
      <formula>10</formula>
    </cfRule>
  </conditionalFormatting>
  <conditionalFormatting sqref="AX169:AX170">
    <cfRule type="cellIs" dxfId="605" priority="7" operator="lessThan">
      <formula>10.5</formula>
    </cfRule>
    <cfRule type="cellIs" dxfId="604" priority="8" operator="greaterThan">
      <formula>10</formula>
    </cfRule>
  </conditionalFormatting>
  <conditionalFormatting sqref="BU6:BU7">
    <cfRule type="cellIs" dxfId="603" priority="67" operator="lessThan">
      <formula>10.5</formula>
    </cfRule>
    <cfRule type="cellIs" dxfId="602" priority="68" operator="greaterThan">
      <formula>10</formula>
    </cfRule>
  </conditionalFormatting>
  <conditionalFormatting sqref="BU37:BU38">
    <cfRule type="cellIs" dxfId="601" priority="53" operator="lessThan">
      <formula>10.5</formula>
    </cfRule>
    <cfRule type="cellIs" dxfId="600" priority="54" operator="greaterThan">
      <formula>10</formula>
    </cfRule>
  </conditionalFormatting>
  <conditionalFormatting sqref="BU53:BU54">
    <cfRule type="cellIs" dxfId="599" priority="47" operator="lessThan">
      <formula>10.5</formula>
    </cfRule>
    <cfRule type="cellIs" dxfId="598" priority="48" operator="greaterThan">
      <formula>10</formula>
    </cfRule>
  </conditionalFormatting>
  <conditionalFormatting sqref="BU85:BU86">
    <cfRule type="cellIs" dxfId="597" priority="39" operator="lessThan">
      <formula>10.5</formula>
    </cfRule>
    <cfRule type="cellIs" dxfId="596" priority="40" operator="greaterThan">
      <formula>10</formula>
    </cfRule>
  </conditionalFormatting>
  <conditionalFormatting sqref="BU115:BU116">
    <cfRule type="cellIs" dxfId="595" priority="35" operator="lessThan">
      <formula>10.5</formula>
    </cfRule>
    <cfRule type="cellIs" dxfId="594" priority="36" operator="greaterThan">
      <formula>10</formula>
    </cfRule>
  </conditionalFormatting>
  <conditionalFormatting sqref="BU139:BU140">
    <cfRule type="cellIs" dxfId="593" priority="5" operator="lessThan">
      <formula>10.5</formula>
    </cfRule>
    <cfRule type="cellIs" dxfId="592" priority="6" operator="greaterThan">
      <formula>10</formula>
    </cfRule>
  </conditionalFormatting>
  <conditionalFormatting sqref="BU169:BU170">
    <cfRule type="cellIs" dxfId="591" priority="3" operator="lessThan">
      <formula>10.5</formula>
    </cfRule>
    <cfRule type="cellIs" dxfId="590" priority="4" operator="greaterThan">
      <formula>10</formula>
    </cfRule>
  </conditionalFormatting>
  <conditionalFormatting sqref="CR6:CR7">
    <cfRule type="cellIs" dxfId="589" priority="69" operator="lessThan">
      <formula>10.5</formula>
    </cfRule>
    <cfRule type="cellIs" dxfId="588" priority="70" operator="greaterThan">
      <formula>10</formula>
    </cfRule>
  </conditionalFormatting>
  <conditionalFormatting sqref="CR37:CR38">
    <cfRule type="cellIs" dxfId="587" priority="17" operator="lessThan">
      <formula>10.5</formula>
    </cfRule>
    <cfRule type="cellIs" dxfId="586" priority="18" operator="greaterThan">
      <formula>10</formula>
    </cfRule>
  </conditionalFormatting>
  <conditionalFormatting sqref="CR53:CR54">
    <cfRule type="cellIs" dxfId="585" priority="19" operator="lessThan">
      <formula>10.5</formula>
    </cfRule>
    <cfRule type="cellIs" dxfId="584" priority="20" operator="greaterThan">
      <formula>10</formula>
    </cfRule>
  </conditionalFormatting>
  <conditionalFormatting sqref="CR85:CR86">
    <cfRule type="cellIs" dxfId="583" priority="11" operator="lessThan">
      <formula>10.5</formula>
    </cfRule>
    <cfRule type="cellIs" dxfId="582" priority="12" operator="greaterThan">
      <formula>10</formula>
    </cfRule>
  </conditionalFormatting>
  <conditionalFormatting sqref="CR115:CR116">
    <cfRule type="cellIs" dxfId="581" priority="37" operator="lessThan">
      <formula>10.5</formula>
    </cfRule>
    <cfRule type="cellIs" dxfId="580" priority="38" operator="greaterThan">
      <formula>10</formula>
    </cfRule>
  </conditionalFormatting>
  <conditionalFormatting sqref="CR139:CR140">
    <cfRule type="cellIs" dxfId="579" priority="27" operator="lessThan">
      <formula>10.5</formula>
    </cfRule>
    <cfRule type="cellIs" dxfId="578" priority="28" operator="greaterThan">
      <formula>10</formula>
    </cfRule>
  </conditionalFormatting>
  <conditionalFormatting sqref="CR169:CR170">
    <cfRule type="cellIs" dxfId="577" priority="13" operator="lessThan">
      <formula>10.5</formula>
    </cfRule>
    <cfRule type="cellIs" dxfId="576" priority="14" operator="greaterThan">
      <formula>10</formula>
    </cfRule>
  </conditionalFormatting>
  <hyperlinks>
    <hyperlink ref="AW3:AX3" location="Co_2_mercredi_B2" display="Co_2_mercredi_B2" xr:uid="{C6A5DEE3-E672-4709-818A-D4CB82C6C529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A413C-B910-4FA5-9257-B0C2DAD7F39F}">
  <sheetPr codeName="Feuil17">
    <pageSetUpPr fitToPage="1"/>
  </sheetPr>
  <dimension ref="A1:DP212"/>
  <sheetViews>
    <sheetView topLeftCell="BB1" zoomScale="60" zoomScaleNormal="60" workbookViewId="0">
      <pane ySplit="5" topLeftCell="A176" activePane="bottomLeft" state="frozenSplit"/>
      <selection activeCell="CA174" sqref="CA174"/>
      <selection pane="bottomLeft" activeCell="BS2" sqref="BS2:BS4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67.6640625" style="62" customWidth="1"/>
    <col min="3" max="3" width="6.6640625" style="288" hidden="1" customWidth="1" outlineLevel="1"/>
    <col min="4" max="4" width="6.6640625" style="289" hidden="1" customWidth="1" outlineLevel="1"/>
    <col min="5" max="5" width="7.109375" style="289" hidden="1" customWidth="1" outlineLevel="1"/>
    <col min="6" max="6" width="12.33203125" style="518" hidden="1" customWidth="1" outlineLevel="1"/>
    <col min="7" max="7" width="11.5546875" style="3" hidden="1" customWidth="1" outlineLevel="1"/>
    <col min="8" max="8" width="26.5546875" style="3" hidden="1" customWidth="1" outlineLevel="1"/>
    <col min="9" max="9" width="4.5546875" style="519" hidden="1" customWidth="1" outlineLevel="1"/>
    <col min="10" max="10" width="4.33203125" style="520" hidden="1" customWidth="1" outlineLevel="1"/>
    <col min="11" max="11" width="27.88671875" style="3" hidden="1" customWidth="1" outlineLevel="1"/>
    <col min="12" max="15" width="5.6640625" style="3" hidden="1" customWidth="1" outlineLevel="1"/>
    <col min="16" max="17" width="4.44140625" style="3" hidden="1" customWidth="1" outlineLevel="1"/>
    <col min="18" max="18" width="5.6640625" style="3" hidden="1" customWidth="1" outlineLevel="1"/>
    <col min="19" max="20" width="4.44140625" style="3" hidden="1" customWidth="1" outlineLevel="1"/>
    <col min="21" max="21" width="6" style="3" hidden="1" customWidth="1" outlineLevel="1"/>
    <col min="22" max="22" width="14.5546875" style="715" hidden="1" customWidth="1" collapsed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6.3320312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bestFit="1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22.33203125" style="208" bestFit="1" customWidth="1"/>
    <col min="48" max="48" width="103.44140625" style="62" customWidth="1"/>
    <col min="49" max="50" width="6.664062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6" width="6.6640625" style="289" customWidth="1" outlineLevel="1"/>
    <col min="97" max="97" width="6.6640625" style="288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664062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20" ht="18" thickBot="1" x14ac:dyDescent="0.35">
      <c r="A1" s="1756" t="s">
        <v>571</v>
      </c>
      <c r="B1" s="1756"/>
      <c r="C1" s="1756"/>
      <c r="D1" s="1756"/>
      <c r="E1" s="1756"/>
      <c r="F1" s="1756"/>
      <c r="G1" s="1756"/>
      <c r="H1" s="1756"/>
      <c r="I1" s="1756"/>
      <c r="J1" s="1756"/>
      <c r="K1" s="1756"/>
      <c r="L1" s="1756"/>
      <c r="M1" s="1756"/>
      <c r="N1" s="1756"/>
      <c r="O1" s="1756"/>
      <c r="P1" s="1756"/>
      <c r="Q1" s="1756"/>
      <c r="R1" s="1756"/>
      <c r="S1" s="1756"/>
      <c r="T1" s="1756"/>
      <c r="U1" s="1756"/>
      <c r="V1" s="1756"/>
      <c r="W1" s="1756"/>
      <c r="X1" s="1756"/>
      <c r="Y1" s="1756"/>
      <c r="Z1" s="1756"/>
      <c r="AA1" s="1756"/>
      <c r="AB1" s="1756"/>
      <c r="AC1" s="1756"/>
      <c r="AD1" s="1756"/>
      <c r="AE1" s="1756"/>
      <c r="AF1" s="1756"/>
      <c r="AG1" s="1756"/>
      <c r="AH1" s="1756"/>
      <c r="AI1" s="1756"/>
      <c r="AJ1" s="1756"/>
      <c r="AK1" s="1756"/>
      <c r="AL1" s="1756"/>
      <c r="AM1" s="1756"/>
      <c r="AN1" s="1756"/>
      <c r="AO1" s="1756"/>
      <c r="AP1" s="1756"/>
      <c r="AQ1" s="1756"/>
      <c r="AR1" s="1756"/>
      <c r="AS1" s="1756"/>
      <c r="AT1" s="1756"/>
      <c r="AU1" s="1756"/>
      <c r="AV1" s="1756"/>
      <c r="AW1" s="1756"/>
      <c r="AX1" s="1756"/>
      <c r="AY1" s="1756"/>
      <c r="AZ1" s="1756"/>
      <c r="BA1" s="1756"/>
      <c r="BB1" s="1756"/>
      <c r="BC1" s="1756"/>
      <c r="BD1" s="1756"/>
      <c r="BE1" s="1756"/>
      <c r="BF1" s="1756"/>
      <c r="BG1" s="1756"/>
      <c r="BH1" s="1756"/>
      <c r="BI1" s="1756"/>
      <c r="BJ1" s="1756"/>
      <c r="BK1" s="1756"/>
      <c r="BL1" s="1756"/>
      <c r="BM1" s="1756"/>
      <c r="BN1" s="1756"/>
      <c r="BO1" s="1756"/>
      <c r="BP1" s="1756"/>
      <c r="BQ1" s="1756"/>
      <c r="BR1" s="1756"/>
      <c r="BS1" s="1756"/>
      <c r="BT1" s="1756"/>
      <c r="BU1" s="1756"/>
      <c r="BV1" s="1756"/>
      <c r="BW1" s="1756"/>
      <c r="BX1" s="1756"/>
      <c r="BY1" s="1756"/>
      <c r="BZ1" s="1756"/>
      <c r="CA1" s="1756"/>
      <c r="CB1" s="1756"/>
      <c r="CC1" s="1756"/>
      <c r="CD1" s="1756"/>
      <c r="CE1" s="1756"/>
      <c r="CF1" s="1756"/>
      <c r="CG1" s="1756"/>
      <c r="CH1" s="1756"/>
      <c r="CI1" s="1756"/>
      <c r="CJ1" s="1756"/>
      <c r="CK1" s="1756"/>
      <c r="CL1" s="1756"/>
      <c r="CM1" s="1756"/>
      <c r="CN1" s="1756"/>
      <c r="CO1" s="1756"/>
      <c r="CP1" s="1756"/>
      <c r="CQ1" s="1756"/>
      <c r="CR1" s="1756"/>
      <c r="CS1" s="1756"/>
      <c r="CT1" s="1756"/>
      <c r="CU1" s="1756"/>
      <c r="CV1" s="1756"/>
      <c r="CW1" s="1756"/>
      <c r="CX1" s="1756"/>
      <c r="CY1" s="1756"/>
      <c r="CZ1" s="1756"/>
      <c r="DA1" s="1756"/>
      <c r="DB1" s="1756"/>
      <c r="DC1" s="1756"/>
      <c r="DD1" s="1756"/>
      <c r="DE1" s="1756"/>
      <c r="DF1" s="1756"/>
      <c r="DG1" s="1756"/>
      <c r="DH1" s="1756"/>
      <c r="DI1" s="1756"/>
      <c r="DJ1" s="1757"/>
      <c r="DK1" s="1"/>
      <c r="DL1" s="2"/>
      <c r="DN1" s="2"/>
    </row>
    <row r="2" spans="1:120" ht="17.399999999999999" x14ac:dyDescent="0.3">
      <c r="A2" s="4"/>
      <c r="B2" s="1906" t="s">
        <v>2607</v>
      </c>
      <c r="C2" s="5"/>
      <c r="D2" s="6"/>
      <c r="E2" s="6"/>
      <c r="F2" s="7"/>
      <c r="G2" s="7"/>
      <c r="H2" s="7"/>
      <c r="I2" s="7"/>
      <c r="J2" s="1742">
        <f>SUMIFS(L8:L38,K8:K38,"Bio-déchets")</f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762">
        <f>SUM(U:U)</f>
        <v>0</v>
      </c>
      <c r="W2" s="4"/>
      <c r="X2" s="4"/>
      <c r="Y2" s="1746" t="s">
        <v>1</v>
      </c>
      <c r="Z2" s="5"/>
      <c r="AA2" s="6"/>
      <c r="AB2" s="6"/>
      <c r="AC2" s="7"/>
      <c r="AD2" s="7"/>
      <c r="AE2" s="7"/>
      <c r="AF2" s="7"/>
      <c r="AG2" s="1742">
        <f>SUMIFS(AI4:AI208,AH4:AH208,"Bio-déchets")</f>
        <v>8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744">
        <f>SUM(AR:AR)</f>
        <v>77.5</v>
      </c>
      <c r="AT2" s="4"/>
      <c r="AU2" s="4"/>
      <c r="AV2" s="1746" t="s">
        <v>1</v>
      </c>
      <c r="AW2" s="6"/>
      <c r="AX2" s="6"/>
      <c r="AY2" s="5"/>
      <c r="AZ2" s="7"/>
      <c r="BA2" s="7"/>
      <c r="BB2" s="7"/>
      <c r="BC2" s="7"/>
      <c r="BD2" s="1742">
        <f>SUMIFS(BF4:BF201,BE4:BE201,"Bio-déchets")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744">
        <f>SUM(BO:BO)</f>
        <v>78</v>
      </c>
      <c r="BQ2" s="4"/>
      <c r="BR2" s="8"/>
      <c r="BS2" s="1875" t="s">
        <v>2608</v>
      </c>
      <c r="BT2" s="6"/>
      <c r="BU2" s="6"/>
      <c r="BV2" s="5"/>
      <c r="BW2" s="7"/>
      <c r="BX2" s="5"/>
      <c r="BY2" s="7"/>
      <c r="BZ2" s="7"/>
      <c r="CA2" s="1742">
        <f>SUMIFS(CC8:CC102,CB8:CB102,"Bio-déchets")</f>
        <v>4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744">
        <f>SUM(CL:CL)</f>
        <v>65</v>
      </c>
      <c r="CN2" s="4"/>
      <c r="CO2" s="4"/>
      <c r="CP2" s="1811" t="s">
        <v>2609</v>
      </c>
      <c r="CQ2" s="6"/>
      <c r="CR2" s="6"/>
      <c r="CS2" s="5"/>
      <c r="CT2" s="7"/>
      <c r="CU2" s="7"/>
      <c r="CV2" s="7"/>
      <c r="CW2" s="7"/>
      <c r="CX2" s="1742">
        <f>SUMIFS(CZ10:CZ99,CY10:CY99,"Bio-déchets")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744">
        <f>SUM(DI:DI)</f>
        <v>37</v>
      </c>
      <c r="DK2" s="1"/>
      <c r="DL2" s="2"/>
      <c r="DN2" s="3"/>
    </row>
    <row r="3" spans="1:120" ht="17.399999999999999" x14ac:dyDescent="0.3">
      <c r="A3" s="4"/>
      <c r="B3" s="1759"/>
      <c r="C3" s="10"/>
      <c r="D3" s="11"/>
      <c r="E3" s="11"/>
      <c r="F3" s="12"/>
      <c r="G3" s="12"/>
      <c r="H3" s="12" t="s">
        <v>3</v>
      </c>
      <c r="I3" s="12"/>
      <c r="J3" s="1743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763">
        <f>SUM(U:U)</f>
        <v>0</v>
      </c>
      <c r="W3" s="4"/>
      <c r="X3" s="4"/>
      <c r="Y3" s="1747"/>
      <c r="Z3" s="10"/>
      <c r="AA3" s="11"/>
      <c r="AB3" s="11"/>
      <c r="AC3" s="12"/>
      <c r="AD3" s="12"/>
      <c r="AE3" s="12" t="s">
        <v>3</v>
      </c>
      <c r="AF3" s="12"/>
      <c r="AG3" s="1743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745">
        <f>SUM(AR:AR)</f>
        <v>77.5</v>
      </c>
      <c r="AT3" s="4"/>
      <c r="AU3" s="4"/>
      <c r="AV3" s="1747"/>
      <c r="AW3" s="11"/>
      <c r="AX3" s="11"/>
      <c r="AY3" s="10"/>
      <c r="AZ3" s="12"/>
      <c r="BA3" s="12"/>
      <c r="BB3" s="12" t="s">
        <v>3</v>
      </c>
      <c r="BC3" s="12"/>
      <c r="BD3" s="1743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745">
        <f>SUM(BO:BO)</f>
        <v>78</v>
      </c>
      <c r="BQ3" s="4"/>
      <c r="BR3" s="8"/>
      <c r="BS3" s="1876"/>
      <c r="BT3" s="11"/>
      <c r="BU3" s="11"/>
      <c r="BV3" s="10"/>
      <c r="BW3" s="12"/>
      <c r="BX3" s="10"/>
      <c r="BY3" s="12" t="s">
        <v>3</v>
      </c>
      <c r="BZ3" s="12"/>
      <c r="CA3" s="1743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745">
        <f>SUM(CL:CL)</f>
        <v>65</v>
      </c>
      <c r="CN3" s="4"/>
      <c r="CO3" s="4"/>
      <c r="CP3" s="1771"/>
      <c r="CQ3" s="11"/>
      <c r="CR3" s="11"/>
      <c r="CS3" s="10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745">
        <f>SUM(DI:DI)</f>
        <v>37</v>
      </c>
      <c r="DK3" s="1"/>
      <c r="DL3" s="2"/>
      <c r="DN3" s="3"/>
    </row>
    <row r="4" spans="1:120" ht="18" thickBot="1" x14ac:dyDescent="0.35">
      <c r="A4" s="4"/>
      <c r="B4" s="1760"/>
      <c r="C4" s="13"/>
      <c r="D4" s="14"/>
      <c r="E4" s="14"/>
      <c r="F4" s="15"/>
      <c r="G4" s="15"/>
      <c r="H4" s="15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794">
        <f>SUM(U:U)</f>
        <v>0</v>
      </c>
      <c r="W4" s="4"/>
      <c r="X4" s="4"/>
      <c r="Y4" s="1748"/>
      <c r="Z4" s="13"/>
      <c r="AA4" s="14"/>
      <c r="AB4" s="14"/>
      <c r="AC4" s="15"/>
      <c r="AD4" s="15"/>
      <c r="AE4" s="15"/>
      <c r="AF4" s="15"/>
      <c r="AG4" s="1761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790">
        <f>SUM(AR:AR)</f>
        <v>77.5</v>
      </c>
      <c r="AT4" s="4"/>
      <c r="AU4" s="4"/>
      <c r="AV4" s="1748"/>
      <c r="AW4" s="14"/>
      <c r="AX4" s="14"/>
      <c r="AY4" s="13"/>
      <c r="AZ4" s="15"/>
      <c r="BA4" s="15"/>
      <c r="BB4" s="15"/>
      <c r="BC4" s="15"/>
      <c r="BD4" s="1761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790">
        <f>SUM(BO:BO)</f>
        <v>78</v>
      </c>
      <c r="BQ4" s="4"/>
      <c r="BR4" s="8"/>
      <c r="BS4" s="1877"/>
      <c r="BT4" s="14"/>
      <c r="BU4" s="14"/>
      <c r="BV4" s="13"/>
      <c r="BW4" s="15"/>
      <c r="BX4" s="13"/>
      <c r="BY4" s="15"/>
      <c r="BZ4" s="15"/>
      <c r="CA4" s="1761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790">
        <f>SUM(CL:CL)</f>
        <v>65</v>
      </c>
      <c r="CN4" s="4"/>
      <c r="CO4" s="4"/>
      <c r="CP4" s="1772"/>
      <c r="CQ4" s="14"/>
      <c r="CR4" s="14"/>
      <c r="CS4" s="13"/>
      <c r="CT4" s="15"/>
      <c r="CU4" s="15"/>
      <c r="CV4" s="15"/>
      <c r="CW4" s="15"/>
      <c r="CX4" s="1761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790">
        <f>SUM(DI:DI)</f>
        <v>37</v>
      </c>
      <c r="DK4" s="1"/>
      <c r="DL4" s="2"/>
      <c r="DN4" s="3"/>
    </row>
    <row r="5" spans="1:120" s="36" customFormat="1" ht="87" x14ac:dyDescent="0.3">
      <c r="A5" s="603" t="s">
        <v>4</v>
      </c>
      <c r="B5" s="1024" t="s">
        <v>2610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2611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1024" t="s">
        <v>2612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1024" t="s">
        <v>2613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35" t="s">
        <v>2614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 x14ac:dyDescent="0.3">
      <c r="A6" s="38" t="s">
        <v>2615</v>
      </c>
      <c r="B6" s="39"/>
      <c r="C6" s="535" t="s">
        <v>29</v>
      </c>
      <c r="D6" s="41">
        <f>0.5*(L6+M6+N6)+O6+Q6+2*(R6+S6)</f>
        <v>0</v>
      </c>
      <c r="E6" s="536">
        <f>L6*0.5+M6*0.5+N6*0.5+O6+P6+Q6+2*(R6+S6+T6)</f>
        <v>0</v>
      </c>
      <c r="F6" s="43"/>
      <c r="G6" s="43"/>
      <c r="H6" s="43"/>
      <c r="I6" s="43"/>
      <c r="J6" s="43"/>
      <c r="K6" s="43"/>
      <c r="L6" s="44">
        <f>SUMIFS(L8:L33,C8:C33,C6)</f>
        <v>0</v>
      </c>
      <c r="M6" s="44">
        <f>SUMIFS(M8:M33,C8:C33,C6)</f>
        <v>0</v>
      </c>
      <c r="N6" s="44">
        <f>SUMIFS(N8:N33,C8:C33,C6)</f>
        <v>0</v>
      </c>
      <c r="O6" s="44">
        <f>SUMIFS(O8:O33,C8:C33,C6)</f>
        <v>0</v>
      </c>
      <c r="P6" s="44">
        <f>SUMIFS(P8:P33,C8:C33,C6)</f>
        <v>0</v>
      </c>
      <c r="Q6" s="44">
        <f>SUMIFS(Q8:Q33,C8:C33,C6)</f>
        <v>0</v>
      </c>
      <c r="R6" s="44">
        <f>SUMIFS(R8:R33,C8:C33,C6)</f>
        <v>0</v>
      </c>
      <c r="S6" s="44">
        <f>SUMIFS(S8:S33,C8:C33,C6)</f>
        <v>0</v>
      </c>
      <c r="T6" s="44">
        <f>SUMIFS(T8:T33,C8:C33,C6)</f>
        <v>0</v>
      </c>
      <c r="U6" s="45"/>
      <c r="V6" s="46">
        <f>SUM(U8:U33)</f>
        <v>0</v>
      </c>
      <c r="W6" s="78"/>
      <c r="X6" s="38" t="s">
        <v>145</v>
      </c>
      <c r="Y6" s="39" t="s">
        <v>580</v>
      </c>
      <c r="Z6" s="40" t="s">
        <v>29</v>
      </c>
      <c r="AA6" s="41">
        <f t="shared" ref="AA6:AA15" si="0">0.5*(AI6+AJ6+AK6)+AL6+AN6+2*(AO6+AP6)</f>
        <v>9.5</v>
      </c>
      <c r="AB6" s="536">
        <f t="shared" ref="AB6:AB15" si="1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SUMIFS(AI8:AI34,Z8:Z34,Z6)</f>
        <v>0</v>
      </c>
      <c r="AJ6" s="44">
        <f>SUMIFS(AJ8:AJ34,Z8:Z34,Z6)</f>
        <v>0</v>
      </c>
      <c r="AK6" s="44">
        <f>SUMIFS(AK8:AK34,Z8:Z34,Z6)</f>
        <v>1</v>
      </c>
      <c r="AL6" s="44">
        <f>SUMIFS(AL8:AL34,Z8:Z34,Z6)</f>
        <v>2</v>
      </c>
      <c r="AM6" s="44">
        <f>SUMIFS(AM8:AM34,Z8:Z34,Z6)</f>
        <v>1</v>
      </c>
      <c r="AN6" s="44">
        <f>SUMIFS(AN8:AN34,Z8:Z34,Z6)</f>
        <v>1</v>
      </c>
      <c r="AO6" s="44">
        <f>SUMIFS(AO8:AO34,Z8:Z34,Z6)</f>
        <v>3</v>
      </c>
      <c r="AP6" s="44">
        <f>SUMIFS(AP8:AP34,Z8:Z34,Z6)</f>
        <v>0</v>
      </c>
      <c r="AQ6" s="44">
        <f>SUMIFS(AQ8:AQ34,Z8:Z34,Z6)</f>
        <v>1</v>
      </c>
      <c r="AR6" s="45"/>
      <c r="AS6" s="46">
        <f>SUM(AR8:AR33)</f>
        <v>10</v>
      </c>
      <c r="AT6" s="59"/>
      <c r="AU6" s="38" t="s">
        <v>145</v>
      </c>
      <c r="AV6" s="39" t="s">
        <v>2315</v>
      </c>
      <c r="AW6" s="937" t="s">
        <v>29</v>
      </c>
      <c r="AX6" s="503">
        <f t="shared" ref="AX6:AX22" si="2">0.5*(BF6+BG6+BH6)+BI6+BK6+2*(BL6+BM6)</f>
        <v>11</v>
      </c>
      <c r="AY6" s="536">
        <f t="shared" ref="AY6:AY22" si="3">BF6*0.5+BG6*0.5+BH6*0.5+BI6+BJ6+BK6+2*(BL6+BM6+BN6)</f>
        <v>26</v>
      </c>
      <c r="AZ6" s="43"/>
      <c r="BA6" s="39"/>
      <c r="BB6" s="43"/>
      <c r="BC6" s="43"/>
      <c r="BD6" s="43"/>
      <c r="BE6" s="43"/>
      <c r="BF6" s="44">
        <f>SUMIFS(BF8:BF33,AW8:AW33,AW6)</f>
        <v>2</v>
      </c>
      <c r="BG6" s="44">
        <f>SUMIFS(BG8:BG33,AW8:AW33,AW6)</f>
        <v>2</v>
      </c>
      <c r="BH6" s="44">
        <f>SUMIFS(BH8:BH33,AW8:AW33,AW6)</f>
        <v>0</v>
      </c>
      <c r="BI6" s="44">
        <f>SUMIFS(BI8:BI33,AW8:AW33,AW6)</f>
        <v>4</v>
      </c>
      <c r="BJ6" s="44">
        <f>SUMIFS(BJ8:BJ33,AW8:AW33,AW6)</f>
        <v>1</v>
      </c>
      <c r="BK6" s="44">
        <f>SUMIFS(BK8:BK33,AW8:AW33,AW6)</f>
        <v>3</v>
      </c>
      <c r="BL6" s="44">
        <f>SUMIFS(BL8:BL33,AW8:AW33,AW6)</f>
        <v>1</v>
      </c>
      <c r="BM6" s="44">
        <f>SUMIFS(BM8:BM33,AW8:AW33,AW6)</f>
        <v>0</v>
      </c>
      <c r="BN6" s="44">
        <f>SUMIFS(BN8:BN33,AW8:AW33,AW6)</f>
        <v>7</v>
      </c>
      <c r="BO6" s="45"/>
      <c r="BP6" s="46">
        <f>SUM(BO8:BO33)</f>
        <v>15</v>
      </c>
      <c r="BQ6" s="61"/>
      <c r="BR6" s="38" t="s">
        <v>143</v>
      </c>
      <c r="BS6" s="39" t="s">
        <v>350</v>
      </c>
      <c r="BT6" s="40" t="s">
        <v>29</v>
      </c>
      <c r="BU6" s="41">
        <f>0.5*(CC6+CD6+CE6)+CF6+CH6+2*(CI6+CJ6)</f>
        <v>8.5</v>
      </c>
      <c r="BV6" s="536">
        <f>CC6*0.5+CD6*0.5+CE6*0.5+CF6+CG6+CH6+2*(CI6+CJ6+CK6)</f>
        <v>11.5</v>
      </c>
      <c r="BW6" s="43"/>
      <c r="BX6" s="39"/>
      <c r="BY6" s="43"/>
      <c r="BZ6" s="43"/>
      <c r="CA6" s="43"/>
      <c r="CB6" s="43"/>
      <c r="CC6" s="44">
        <f>SUMIFS(CZ37:CZ55,CQ37:CQ55,BT6)</f>
        <v>0</v>
      </c>
      <c r="CD6" s="44">
        <f>SUMIFS(DA37:DA55,CQ37:CQ55,BT6)</f>
        <v>4</v>
      </c>
      <c r="CE6" s="44">
        <f>SUMIFS(DB37:DB55,CQ37:CQ55,BT6)</f>
        <v>1</v>
      </c>
      <c r="CF6" s="44">
        <f>SUMIFS(DC37:DC55,CQ37:CQ55,BT6)</f>
        <v>3</v>
      </c>
      <c r="CG6" s="44">
        <f>SUMIFS(DD37:DD55,CQ37:CQ55,BT6)</f>
        <v>3</v>
      </c>
      <c r="CH6" s="44">
        <f>SUMIFS(DE37:DE55,CQ37:CQ55,BT6)</f>
        <v>3</v>
      </c>
      <c r="CI6" s="44">
        <f>SUMIFS(DF37:DF55,CQ37:CQ55,BT6)</f>
        <v>0</v>
      </c>
      <c r="CJ6" s="44">
        <f>SUMIFS(DG37:DG55,CQ37:CQ55,BT6)</f>
        <v>0</v>
      </c>
      <c r="CK6" s="44">
        <f>SUMIFS(DH37:DH55,CQ37:CQ55,BT6)</f>
        <v>0</v>
      </c>
      <c r="CL6" s="45"/>
      <c r="CM6" s="46">
        <f>SUM(CL8:CL16)</f>
        <v>12</v>
      </c>
      <c r="CN6" s="57"/>
      <c r="CO6" s="55" t="s">
        <v>150</v>
      </c>
      <c r="CP6" s="56" t="s">
        <v>582</v>
      </c>
      <c r="CQ6" s="40" t="s">
        <v>29</v>
      </c>
      <c r="CR6" s="41">
        <f>0.5*(CZ6+DA6+DB6)+DC6+DE6+2*(DF6+DG6)</f>
        <v>3</v>
      </c>
      <c r="CS6" s="536">
        <f>CZ6*0.5+DA6*0.5+DB6*0.5+DC6+DD6+DE6+2*(DF6+DG6+DH6)</f>
        <v>5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3</v>
      </c>
      <c r="DD6" s="44">
        <f>SUMIFS(DD8:DD33,CQ8:CQ33,CQ6)</f>
        <v>2</v>
      </c>
      <c r="DE6" s="44">
        <f>SUMIFS(DE8:DE33,CQ8:CQ33,CQ6)</f>
        <v>0</v>
      </c>
      <c r="DF6" s="44">
        <f>SUMIFS(DF8:DF33,CQ8:CQ33,CQ6)</f>
        <v>0</v>
      </c>
      <c r="DG6" s="44">
        <f>SUMIFS(DG8:DG33,CQ8:CQ33,CQ6)</f>
        <v>0</v>
      </c>
      <c r="DH6" s="44">
        <f>SUMIFS(DH8:DH33,CQ8:CQ33,CQ6)</f>
        <v>0</v>
      </c>
      <c r="DI6" s="45"/>
      <c r="DJ6" s="46">
        <f>SUM(DI8:DI33)</f>
        <v>3</v>
      </c>
      <c r="DK6" s="3"/>
      <c r="DM6" s="58"/>
      <c r="DN6" s="3"/>
    </row>
    <row r="7" spans="1:120" s="62" customFormat="1" ht="33.6" thickBot="1" x14ac:dyDescent="0.35">
      <c r="A7" s="38" t="s">
        <v>2616</v>
      </c>
      <c r="B7" s="39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SUMIFS(L8:L33,C8:C33,C7)</f>
        <v>0</v>
      </c>
      <c r="M7" s="44">
        <f>SUMIFS(M8:M33,C8:C33,C7)</f>
        <v>0</v>
      </c>
      <c r="N7" s="44">
        <f>SUMIFS(N8:N33,C8:C33,C7)</f>
        <v>0</v>
      </c>
      <c r="O7" s="44">
        <f>SUMIFS(O8:O33,C8:C33,C7)</f>
        <v>0</v>
      </c>
      <c r="P7" s="44">
        <f>SUMIFS(P8:P33,C8:C33,C7)</f>
        <v>0</v>
      </c>
      <c r="Q7" s="44">
        <f>SUMIFS(Q8:Q33,C8:C33,C7)</f>
        <v>0</v>
      </c>
      <c r="R7" s="44">
        <f>SUMIFS(R8:R33,C8:C33,C7)</f>
        <v>0</v>
      </c>
      <c r="S7" s="44">
        <f>SUMIFS(S8:S33,C8:C33,C7)</f>
        <v>0</v>
      </c>
      <c r="T7" s="44">
        <f>SUMIFS(T8:T33,C8:C33,C7)</f>
        <v>0</v>
      </c>
      <c r="U7" s="45"/>
      <c r="V7" s="46"/>
      <c r="W7" s="78"/>
      <c r="X7" s="38" t="s">
        <v>153</v>
      </c>
      <c r="Y7" s="39"/>
      <c r="Z7" s="40" t="s">
        <v>36</v>
      </c>
      <c r="AA7" s="41">
        <f t="shared" si="0"/>
        <v>12</v>
      </c>
      <c r="AB7" s="536">
        <f t="shared" si="1"/>
        <v>18</v>
      </c>
      <c r="AC7" s="39"/>
      <c r="AD7" s="39"/>
      <c r="AE7" s="39"/>
      <c r="AF7" s="39"/>
      <c r="AG7" s="39"/>
      <c r="AH7" s="39"/>
      <c r="AI7" s="44">
        <f>SUMIFS(AI8:AI34,Z8:Z34,Z7)</f>
        <v>0</v>
      </c>
      <c r="AJ7" s="44">
        <f>SUMIFS(AJ8:AJ34,Z8:Z34,Z7)</f>
        <v>0</v>
      </c>
      <c r="AK7" s="44">
        <f>SUMIFS(AK8:AK34,Z8:Z34,Z7)</f>
        <v>0</v>
      </c>
      <c r="AL7" s="44">
        <f>SUMIFS(AL8:AL34,Z8:Z34,Z7)</f>
        <v>0</v>
      </c>
      <c r="AM7" s="44">
        <f>SUMIFS(AM8:AM34,Z8:Z34,Z7)</f>
        <v>0</v>
      </c>
      <c r="AN7" s="44">
        <f>SUMIFS(AN8:AN34,Z8:Z34,Z7)</f>
        <v>0</v>
      </c>
      <c r="AO7" s="44">
        <f>SUMIFS(AO8:AO34,Z8:Z34,Z7)</f>
        <v>6</v>
      </c>
      <c r="AP7" s="44">
        <f>SUMIFS(AP8:AP34,Z8:Z34,Z7)</f>
        <v>0</v>
      </c>
      <c r="AQ7" s="44">
        <f>SUMIFS(AQ8:AQ34,Z8:Z34,Z7)</f>
        <v>3</v>
      </c>
      <c r="AR7" s="45"/>
      <c r="AS7" s="46"/>
      <c r="AT7" s="87"/>
      <c r="AU7" s="38" t="s">
        <v>153</v>
      </c>
      <c r="AV7" s="39"/>
      <c r="AW7" s="937" t="s">
        <v>36</v>
      </c>
      <c r="AX7" s="503">
        <f t="shared" si="2"/>
        <v>0</v>
      </c>
      <c r="AY7" s="536">
        <f t="shared" si="3"/>
        <v>0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0</v>
      </c>
      <c r="BJ7" s="44">
        <f>SUMIFS(BJ8:BJ33,AW8:AW33,AW7)</f>
        <v>0</v>
      </c>
      <c r="BK7" s="44">
        <f>SUMIFS(BK8:BK33,AW8:AW33,AW7)</f>
        <v>0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0</v>
      </c>
      <c r="BO7" s="45"/>
      <c r="BP7" s="46"/>
      <c r="BQ7" s="87"/>
      <c r="BR7" s="38" t="s">
        <v>152</v>
      </c>
      <c r="BS7" s="39"/>
      <c r="BT7" s="40" t="s">
        <v>36</v>
      </c>
      <c r="BU7" s="41">
        <f>0.5*(CC7+CD7+CE7)+CF7+CH7+2*(CI7+CJ7)</f>
        <v>12.5</v>
      </c>
      <c r="BV7" s="536">
        <f>CC7*0.5+CD7*0.5+CE7*0.5+CF7+CG7+CH7+2*(CI7+CJ7+CK7)</f>
        <v>14.5</v>
      </c>
      <c r="BW7" s="39"/>
      <c r="BX7" s="39"/>
      <c r="BY7" s="39"/>
      <c r="BZ7" s="39"/>
      <c r="CA7" s="39"/>
      <c r="CB7" s="39"/>
      <c r="CC7" s="44">
        <f>SUMIFS(CZ37:CZ55,CQ37:CQ55,BT7)</f>
        <v>1</v>
      </c>
      <c r="CD7" s="44">
        <f>SUMIFS(DA37:DA55,CQ37:CQ55,BT7)</f>
        <v>1</v>
      </c>
      <c r="CE7" s="44">
        <f>SUMIFS(DB37:DB55,CQ37:CQ55,BT7)</f>
        <v>1</v>
      </c>
      <c r="CF7" s="44">
        <f>SUMIFS(DC37:DC55,CQ37:CQ55,BT7)</f>
        <v>8</v>
      </c>
      <c r="CG7" s="44">
        <f>SUMIFS(DD37:DD55,CQ37:CQ55,BT7)</f>
        <v>0</v>
      </c>
      <c r="CH7" s="44">
        <f>SUMIFS(DE37:DE55,CQ37:CQ55,BT7)</f>
        <v>1</v>
      </c>
      <c r="CI7" s="44">
        <f>SUMIFS(DF37:DF55,CQ37:CQ55,BT7)</f>
        <v>1</v>
      </c>
      <c r="CJ7" s="44">
        <f>SUMIFS(DG37:DG55,CQ37:CQ55,BT7)</f>
        <v>0</v>
      </c>
      <c r="CK7" s="44">
        <f>SUMIFS(DH37:DH55,CQ37:CQ55,BT7)</f>
        <v>1</v>
      </c>
      <c r="CL7" s="45"/>
      <c r="CM7" s="46"/>
      <c r="CO7" s="55" t="s">
        <v>152</v>
      </c>
      <c r="CP7" s="39"/>
      <c r="CQ7" s="40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SUMIFS(CZ8:CZ33,CQ8:CQ33,CQ7)</f>
        <v>0</v>
      </c>
      <c r="DA7" s="44">
        <f>SUMIFS(DA8:DA33,CQ8:CQ33,CQ7)</f>
        <v>0</v>
      </c>
      <c r="DB7" s="44">
        <f>SUMIFS(DB8:DB33,CQ8:CQ33,CQ7)</f>
        <v>0</v>
      </c>
      <c r="DC7" s="44">
        <f>SUMIFS(DC8:DC33,CQ8:CQ33,CQ7)</f>
        <v>0</v>
      </c>
      <c r="DD7" s="44">
        <f>SUMIFS(DD8:DD33,CQ8:CQ33,CQ7)</f>
        <v>0</v>
      </c>
      <c r="DE7" s="44">
        <f>SUMIFS(DE8:DE33,CQ8:CQ33,CQ7)</f>
        <v>0</v>
      </c>
      <c r="DF7" s="44">
        <f>SUMIFS(DF8:DF33,CQ8:CQ33,CQ7)</f>
        <v>0</v>
      </c>
      <c r="DG7" s="44">
        <f>SUMIFS(DG8:DG33,CQ8:CQ33,CQ7)</f>
        <v>0</v>
      </c>
      <c r="DH7" s="44">
        <f>SUMIFS(DH8:DH33,CQ8:CQ33,CQ7)</f>
        <v>0</v>
      </c>
      <c r="DI7" s="45"/>
      <c r="DJ7" s="46"/>
    </row>
    <row r="8" spans="1:120" ht="205.2" customHeight="1" outlineLevel="1" thickTop="1" thickBot="1" x14ac:dyDescent="0.3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 s="26"/>
      <c r="X8" s="231" t="s">
        <v>160</v>
      </c>
      <c r="Y8" s="114" t="s">
        <v>1870</v>
      </c>
      <c r="Z8" s="68" t="s">
        <v>29</v>
      </c>
      <c r="AA8" s="69">
        <f t="shared" si="0"/>
        <v>6</v>
      </c>
      <c r="AB8" s="69">
        <f t="shared" si="1"/>
        <v>8</v>
      </c>
      <c r="AC8" s="103"/>
      <c r="AD8" s="22" t="s">
        <v>63</v>
      </c>
      <c r="AE8" s="232"/>
      <c r="AF8" s="233" t="s">
        <v>42</v>
      </c>
      <c r="AG8" s="73"/>
      <c r="AH8" s="23" t="s">
        <v>1678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96">
        <v>1</v>
      </c>
      <c r="AS8" s="99"/>
      <c r="AT8" s="36"/>
      <c r="AU8" s="615" t="s">
        <v>583</v>
      </c>
      <c r="AV8" s="616" t="s">
        <v>2318</v>
      </c>
      <c r="AW8" s="68" t="s">
        <v>29</v>
      </c>
      <c r="AX8" s="69">
        <f t="shared" si="2"/>
        <v>1</v>
      </c>
      <c r="AY8" s="69">
        <f t="shared" si="3"/>
        <v>3</v>
      </c>
      <c r="AZ8" s="617"/>
      <c r="BA8" s="212" t="s">
        <v>45</v>
      </c>
      <c r="BB8" s="618"/>
      <c r="BC8" s="72" t="s">
        <v>42</v>
      </c>
      <c r="BD8" s="334"/>
      <c r="BE8" s="205" t="s">
        <v>1846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96">
        <v>1</v>
      </c>
      <c r="BP8" s="95"/>
      <c r="BQ8" s="26"/>
      <c r="BR8" s="382" t="s">
        <v>350</v>
      </c>
      <c r="BS8" s="177" t="s">
        <v>585</v>
      </c>
      <c r="BT8" s="68" t="s">
        <v>29</v>
      </c>
      <c r="BU8" s="69">
        <f t="shared" ref="BU8:BU16" si="4">0.5*(CC8+CD8+CE8)+CF8+CH8+2*(CI8+CJ8)</f>
        <v>2</v>
      </c>
      <c r="BV8" s="69">
        <f t="shared" ref="BV8:BV16" si="5">CC8*0.5+CD8*0.5+CE8*0.5+CF8+CG8+CH8+2*(CI8+CJ8+CK8)</f>
        <v>2</v>
      </c>
      <c r="BW8" s="225"/>
      <c r="BX8" s="225" t="s">
        <v>45</v>
      </c>
      <c r="BY8" s="225"/>
      <c r="BZ8" s="225"/>
      <c r="CA8" s="131"/>
      <c r="CB8" s="23" t="s">
        <v>57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224">
        <v>1</v>
      </c>
      <c r="CM8" s="107"/>
      <c r="CN8" s="26"/>
      <c r="CO8" s="239" t="s">
        <v>173</v>
      </c>
      <c r="CP8" s="267" t="s">
        <v>2617</v>
      </c>
      <c r="CQ8" s="102" t="s">
        <v>29</v>
      </c>
      <c r="CR8" s="102">
        <f>0.5*(CZ8+DA8+DB8)+DC8+DE8+2*(DF8+DG8)</f>
        <v>0</v>
      </c>
      <c r="CS8" s="102">
        <f>CZ8*0.5+DA8*0.5+DB8*0.5+DC8+DD8+DE8+2*(DF8+DG8+DH8)</f>
        <v>0</v>
      </c>
      <c r="CT8" s="131"/>
      <c r="CU8" s="22" t="s">
        <v>45</v>
      </c>
      <c r="CV8" s="131"/>
      <c r="CW8" s="74"/>
      <c r="CX8" s="131"/>
      <c r="CY8" s="178"/>
      <c r="CZ8" s="314"/>
      <c r="DA8" s="314"/>
      <c r="DB8" s="314"/>
      <c r="DC8" s="314"/>
      <c r="DD8" s="314"/>
      <c r="DE8" s="314"/>
      <c r="DF8" s="314"/>
      <c r="DG8" s="314"/>
      <c r="DH8" s="314"/>
      <c r="DI8" s="133">
        <v>1</v>
      </c>
      <c r="DJ8" s="131"/>
      <c r="DK8" s="3"/>
    </row>
    <row r="9" spans="1:120" ht="300.60000000000002" customHeight="1" outlineLevel="1" thickTop="1" thickBot="1" x14ac:dyDescent="0.3">
      <c r="A9" s="36"/>
      <c r="B9" s="4"/>
      <c r="C9" s="62"/>
      <c r="D9" s="953"/>
      <c r="E9" s="953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26"/>
      <c r="X9" s="231" t="s">
        <v>580</v>
      </c>
      <c r="Y9" s="187" t="s">
        <v>1875</v>
      </c>
      <c r="Z9" s="68" t="s">
        <v>29</v>
      </c>
      <c r="AA9" s="69">
        <f t="shared" si="0"/>
        <v>0</v>
      </c>
      <c r="AB9" s="69">
        <f t="shared" si="1"/>
        <v>0</v>
      </c>
      <c r="AC9" s="73"/>
      <c r="AD9" s="22" t="s">
        <v>45</v>
      </c>
      <c r="AE9" s="22"/>
      <c r="AF9" s="70"/>
      <c r="AG9" s="110" t="s">
        <v>590</v>
      </c>
      <c r="AH9" s="22" t="s">
        <v>204</v>
      </c>
      <c r="AI9" s="302"/>
      <c r="AJ9" s="302"/>
      <c r="AK9" s="302"/>
      <c r="AL9" s="302"/>
      <c r="AM9" s="302"/>
      <c r="AN9" s="302"/>
      <c r="AO9" s="302"/>
      <c r="AP9" s="302"/>
      <c r="AQ9" s="302"/>
      <c r="AR9" s="96">
        <v>1</v>
      </c>
      <c r="AS9" s="95"/>
      <c r="AT9" s="36"/>
      <c r="AU9" s="615" t="s">
        <v>583</v>
      </c>
      <c r="AV9" s="623" t="s">
        <v>2320</v>
      </c>
      <c r="AW9" s="68" t="s">
        <v>29</v>
      </c>
      <c r="AX9" s="69">
        <f t="shared" ref="AX9" si="6">0.5*(BF9+BG9+BH9)+BI9+BK9+2*(BL9+BM9)</f>
        <v>0</v>
      </c>
      <c r="AY9" s="69">
        <f t="shared" ref="AY9" si="7">BF9*0.5+BG9*0.5+BH9*0.5+BI9+BJ9+BK9+2*(BL9+BM9+BN9)</f>
        <v>8</v>
      </c>
      <c r="AZ9" s="103"/>
      <c r="BA9" s="624" t="s">
        <v>45</v>
      </c>
      <c r="BB9" s="103"/>
      <c r="BC9" s="72" t="s">
        <v>42</v>
      </c>
      <c r="BD9" s="73"/>
      <c r="BE9" s="23" t="s">
        <v>2321</v>
      </c>
      <c r="BF9" s="169"/>
      <c r="BG9" s="169"/>
      <c r="BH9" s="169"/>
      <c r="BJ9" s="169"/>
      <c r="BK9" s="169"/>
      <c r="BL9" s="169"/>
      <c r="BM9" s="625"/>
      <c r="BN9" s="86">
        <v>4</v>
      </c>
      <c r="BO9" s="96">
        <v>1</v>
      </c>
      <c r="BP9" s="95"/>
      <c r="BQ9" s="26"/>
      <c r="BR9" s="382" t="s">
        <v>350</v>
      </c>
      <c r="BS9" s="177" t="s">
        <v>593</v>
      </c>
      <c r="BT9" s="68" t="s">
        <v>29</v>
      </c>
      <c r="BU9" s="69">
        <f t="shared" si="4"/>
        <v>0</v>
      </c>
      <c r="BV9" s="69">
        <f t="shared" si="5"/>
        <v>0</v>
      </c>
      <c r="BW9" s="225"/>
      <c r="BX9" s="225" t="s">
        <v>45</v>
      </c>
      <c r="BY9" s="131"/>
      <c r="BZ9" s="225"/>
      <c r="CA9" s="131"/>
      <c r="CB9" s="23" t="s">
        <v>57</v>
      </c>
      <c r="CC9" s="314"/>
      <c r="CD9" s="314"/>
      <c r="CE9" s="314"/>
      <c r="CF9" s="314"/>
      <c r="CG9" s="314"/>
      <c r="CH9" s="314"/>
      <c r="CI9" s="314"/>
      <c r="CJ9" s="314"/>
      <c r="CK9" s="314"/>
      <c r="CL9" s="224">
        <v>1</v>
      </c>
      <c r="CM9" s="107"/>
      <c r="CN9" s="36"/>
      <c r="CO9" s="239" t="s">
        <v>173</v>
      </c>
      <c r="CP9" s="267" t="s">
        <v>594</v>
      </c>
      <c r="CQ9" s="102" t="s">
        <v>29</v>
      </c>
      <c r="CR9" s="102">
        <f>0.5*(CZ9+DA9+DB9)+DC9+DE9+2*(DF9+DG9)</f>
        <v>3</v>
      </c>
      <c r="CS9" s="102">
        <f>CZ9*0.5+DA9*0.5+DB9*0.5+DC9+DD9+DE9+2*(DF9+DG9+DH9)</f>
        <v>5</v>
      </c>
      <c r="CT9" s="131"/>
      <c r="CU9" s="22" t="s">
        <v>68</v>
      </c>
      <c r="CV9" s="131"/>
      <c r="CW9" s="74"/>
      <c r="CX9" s="131"/>
      <c r="CY9" s="131" t="s">
        <v>595</v>
      </c>
      <c r="CZ9" s="314"/>
      <c r="DA9" s="314"/>
      <c r="DB9" s="314"/>
      <c r="DC9" s="626">
        <v>3</v>
      </c>
      <c r="DD9" s="86">
        <v>2</v>
      </c>
      <c r="DE9" s="627"/>
      <c r="DF9" s="314"/>
      <c r="DG9" s="314"/>
      <c r="DH9" s="314"/>
      <c r="DI9" s="133">
        <v>1</v>
      </c>
      <c r="DJ9" s="131"/>
      <c r="DK9" s="3"/>
    </row>
    <row r="10" spans="1:120" ht="325.95" customHeight="1" outlineLevel="1" thickTop="1" x14ac:dyDescent="0.4">
      <c r="A10" s="36"/>
      <c r="B10" s="108"/>
      <c r="C10" s="635"/>
      <c r="D10" s="635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62"/>
      <c r="W10" s="62"/>
      <c r="X10" s="231" t="s">
        <v>580</v>
      </c>
      <c r="Y10" s="116" t="s">
        <v>1878</v>
      </c>
      <c r="Z10" s="68" t="s">
        <v>29</v>
      </c>
      <c r="AA10" s="69">
        <f t="shared" si="0"/>
        <v>0.5</v>
      </c>
      <c r="AB10" s="69">
        <f t="shared" si="1"/>
        <v>0.5</v>
      </c>
      <c r="AC10" s="82"/>
      <c r="AD10" s="124" t="s">
        <v>77</v>
      </c>
      <c r="AE10" s="125" t="s">
        <v>50</v>
      </c>
      <c r="AF10" s="70"/>
      <c r="AG10" s="82"/>
      <c r="AH10" s="173" t="s">
        <v>57</v>
      </c>
      <c r="AI10" s="155"/>
      <c r="AJ10" s="155"/>
      <c r="AK10" s="240">
        <v>1</v>
      </c>
      <c r="AL10" s="155"/>
      <c r="AM10" s="461"/>
      <c r="AN10" s="155"/>
      <c r="AO10" s="155"/>
      <c r="AP10" s="155"/>
      <c r="AQ10" s="155"/>
      <c r="AR10" s="96">
        <v>1</v>
      </c>
      <c r="AS10" s="95"/>
      <c r="AT10" s="36"/>
      <c r="AU10" s="615" t="s">
        <v>583</v>
      </c>
      <c r="AV10" s="631" t="s">
        <v>2325</v>
      </c>
      <c r="AW10" s="68" t="s">
        <v>29</v>
      </c>
      <c r="AX10" s="69">
        <f t="shared" si="2"/>
        <v>1</v>
      </c>
      <c r="AY10" s="69">
        <f t="shared" si="3"/>
        <v>1</v>
      </c>
      <c r="AZ10" s="632"/>
      <c r="BA10" s="197" t="s">
        <v>45</v>
      </c>
      <c r="BB10" s="325"/>
      <c r="BC10" s="325"/>
      <c r="BD10" s="633"/>
      <c r="BE10" s="238" t="s">
        <v>361</v>
      </c>
      <c r="BF10" s="419"/>
      <c r="BG10" s="85">
        <v>2</v>
      </c>
      <c r="BH10" s="419"/>
      <c r="BI10" s="419"/>
      <c r="BJ10" s="419"/>
      <c r="BK10" s="419"/>
      <c r="BL10" s="419"/>
      <c r="BM10" s="419"/>
      <c r="BN10" s="419"/>
      <c r="BO10" s="96">
        <v>1</v>
      </c>
      <c r="BP10" s="95"/>
      <c r="BQ10" s="36"/>
      <c r="BR10" s="382" t="s">
        <v>350</v>
      </c>
      <c r="BS10" s="177" t="s">
        <v>606</v>
      </c>
      <c r="BT10" s="68" t="s">
        <v>29</v>
      </c>
      <c r="BU10" s="69">
        <f t="shared" si="4"/>
        <v>0</v>
      </c>
      <c r="BV10" s="69">
        <f t="shared" si="5"/>
        <v>0</v>
      </c>
      <c r="BW10" s="225"/>
      <c r="BX10" s="22" t="s">
        <v>45</v>
      </c>
      <c r="BY10" s="74"/>
      <c r="BZ10" s="72" t="s">
        <v>42</v>
      </c>
      <c r="CA10" s="99"/>
      <c r="CB10" s="23" t="s">
        <v>57</v>
      </c>
      <c r="CC10" s="159"/>
      <c r="CD10" s="159"/>
      <c r="CE10" s="159"/>
      <c r="CF10" s="159"/>
      <c r="CG10" s="159"/>
      <c r="CH10" s="159"/>
      <c r="CI10" s="159"/>
      <c r="CJ10" s="159"/>
      <c r="CK10" s="159"/>
      <c r="CL10" s="224">
        <v>4</v>
      </c>
      <c r="CM10" s="107"/>
      <c r="CN10" s="8"/>
      <c r="CO10" s="239" t="s">
        <v>173</v>
      </c>
      <c r="CP10" s="267" t="s">
        <v>2382</v>
      </c>
      <c r="CQ10" s="102" t="s">
        <v>29</v>
      </c>
      <c r="CR10" s="102">
        <f>0.5*(CZ10+DA10+DB10)+DC10+DE10+2*(DF10+DG10)</f>
        <v>0</v>
      </c>
      <c r="CS10" s="102">
        <f>CZ10*0.5+DA10*0.5+DB10*0.5+DC10+DD10+DE10+2*(DF10+DG10+DH10)</f>
        <v>0</v>
      </c>
      <c r="CT10" s="131"/>
      <c r="CU10" s="22" t="s">
        <v>45</v>
      </c>
      <c r="CV10" s="131"/>
      <c r="CW10" s="72" t="s">
        <v>42</v>
      </c>
      <c r="CX10" s="131"/>
      <c r="CY10" s="131" t="s">
        <v>2384</v>
      </c>
      <c r="CZ10" s="314"/>
      <c r="DA10" s="314"/>
      <c r="DB10" s="314"/>
      <c r="DC10" s="314"/>
      <c r="DD10" s="314"/>
      <c r="DE10" s="314"/>
      <c r="DF10" s="314"/>
      <c r="DG10" s="314"/>
      <c r="DH10" s="314"/>
      <c r="DI10" s="133">
        <v>1</v>
      </c>
      <c r="DJ10" s="131"/>
      <c r="DK10" s="108"/>
    </row>
    <row r="11" spans="1:120" ht="221.4" customHeight="1" outlineLevel="1" thickBot="1" x14ac:dyDescent="0.3">
      <c r="A11" s="36"/>
      <c r="B11" s="108"/>
      <c r="C11" s="108"/>
      <c r="D11" s="635"/>
      <c r="E11" s="635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62"/>
      <c r="X11" s="231" t="s">
        <v>580</v>
      </c>
      <c r="Y11" s="130" t="s">
        <v>1880</v>
      </c>
      <c r="Z11" s="68" t="s">
        <v>29</v>
      </c>
      <c r="AA11" s="69">
        <f t="shared" si="0"/>
        <v>0</v>
      </c>
      <c r="AB11" s="69">
        <f t="shared" si="1"/>
        <v>0</v>
      </c>
      <c r="AC11" s="131"/>
      <c r="AD11" s="22" t="s">
        <v>45</v>
      </c>
      <c r="AE11" s="367"/>
      <c r="AF11" s="131"/>
      <c r="AG11" s="131"/>
      <c r="AH11" s="173" t="s">
        <v>57</v>
      </c>
      <c r="AI11" s="314"/>
      <c r="AJ11" s="314"/>
      <c r="AK11" s="314"/>
      <c r="AL11" s="314"/>
      <c r="AM11" s="314"/>
      <c r="AN11" s="314"/>
      <c r="AO11" s="314"/>
      <c r="AP11" s="314"/>
      <c r="AQ11" s="314"/>
      <c r="AR11" s="96">
        <v>1</v>
      </c>
      <c r="AS11" s="95"/>
      <c r="AT11" s="36"/>
      <c r="AU11" s="615" t="s">
        <v>583</v>
      </c>
      <c r="AV11" s="117" t="s">
        <v>2326</v>
      </c>
      <c r="AW11" s="68" t="s">
        <v>29</v>
      </c>
      <c r="AX11" s="69">
        <f t="shared" si="2"/>
        <v>1</v>
      </c>
      <c r="AY11" s="69">
        <f t="shared" si="3"/>
        <v>1</v>
      </c>
      <c r="AZ11" s="637"/>
      <c r="BA11" s="22" t="s">
        <v>68</v>
      </c>
      <c r="BB11" s="22"/>
      <c r="BC11" s="72" t="s">
        <v>42</v>
      </c>
      <c r="BD11" s="27"/>
      <c r="BE11" s="22" t="s">
        <v>91</v>
      </c>
      <c r="BF11" s="169"/>
      <c r="BG11" s="169"/>
      <c r="BH11" s="169"/>
      <c r="BI11" s="169"/>
      <c r="BJ11" s="169"/>
      <c r="BK11" s="84">
        <v>1</v>
      </c>
      <c r="BL11" s="169"/>
      <c r="BM11" s="169"/>
      <c r="BN11" s="155"/>
      <c r="BO11" s="96">
        <v>1</v>
      </c>
      <c r="BP11" s="95"/>
      <c r="BQ11" s="36"/>
      <c r="BR11" s="382" t="s">
        <v>350</v>
      </c>
      <c r="BS11" s="587" t="s">
        <v>612</v>
      </c>
      <c r="BT11" s="68" t="s">
        <v>29</v>
      </c>
      <c r="BU11" s="69">
        <f t="shared" si="4"/>
        <v>8.5</v>
      </c>
      <c r="BV11" s="69">
        <f t="shared" si="5"/>
        <v>8.5</v>
      </c>
      <c r="BW11" s="131"/>
      <c r="BX11" s="225" t="s">
        <v>68</v>
      </c>
      <c r="BY11" s="225"/>
      <c r="BZ11" s="72" t="s">
        <v>42</v>
      </c>
      <c r="CA11" s="110" t="s">
        <v>13</v>
      </c>
      <c r="CB11" s="640" t="s">
        <v>613</v>
      </c>
      <c r="CC11" s="368"/>
      <c r="CD11" s="368"/>
      <c r="CE11" s="641">
        <v>1</v>
      </c>
      <c r="CF11" s="368"/>
      <c r="CG11" s="368"/>
      <c r="CH11" s="641">
        <v>8</v>
      </c>
      <c r="CI11" s="368"/>
      <c r="CJ11" s="368"/>
      <c r="CK11" s="368"/>
      <c r="CL11" s="396">
        <v>1</v>
      </c>
      <c r="CM11" s="431"/>
      <c r="CN11" s="136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</row>
    <row r="12" spans="1:120" ht="388.2" customHeight="1" outlineLevel="1" thickTop="1" thickBot="1" x14ac:dyDescent="0.3">
      <c r="A12" s="36"/>
      <c r="B12" s="108"/>
      <c r="C12" s="108"/>
      <c r="D12" s="635"/>
      <c r="E12" s="635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62"/>
      <c r="X12" s="231" t="s">
        <v>580</v>
      </c>
      <c r="Y12" s="116" t="s">
        <v>1882</v>
      </c>
      <c r="Z12" s="68" t="s">
        <v>29</v>
      </c>
      <c r="AA12" s="69">
        <f t="shared" si="0"/>
        <v>1</v>
      </c>
      <c r="AB12" s="69">
        <f t="shared" si="1"/>
        <v>2</v>
      </c>
      <c r="AC12" s="171"/>
      <c r="AD12" s="22" t="s">
        <v>45</v>
      </c>
      <c r="AE12" s="103"/>
      <c r="AF12" s="72" t="s">
        <v>42</v>
      </c>
      <c r="AG12" s="82"/>
      <c r="AH12" s="173" t="s">
        <v>1846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96">
        <v>1</v>
      </c>
      <c r="AS12" s="95"/>
      <c r="AT12" s="36"/>
      <c r="AU12" s="615" t="s">
        <v>583</v>
      </c>
      <c r="AV12" s="391" t="s">
        <v>2327</v>
      </c>
      <c r="AW12" s="68" t="s">
        <v>29</v>
      </c>
      <c r="AX12" s="69">
        <f t="shared" si="2"/>
        <v>1</v>
      </c>
      <c r="AY12" s="69">
        <f t="shared" si="3"/>
        <v>1</v>
      </c>
      <c r="AZ12" s="334"/>
      <c r="BA12" s="212" t="s">
        <v>45</v>
      </c>
      <c r="BB12" s="638"/>
      <c r="BC12" s="72" t="s">
        <v>42</v>
      </c>
      <c r="BD12" s="638"/>
      <c r="BE12" s="638" t="s">
        <v>57</v>
      </c>
      <c r="BF12" s="619"/>
      <c r="BG12" s="619"/>
      <c r="BH12" s="619"/>
      <c r="BI12" s="476"/>
      <c r="BJ12" s="619"/>
      <c r="BK12" s="85">
        <v>1</v>
      </c>
      <c r="BL12" s="619"/>
      <c r="BM12" s="169"/>
      <c r="BN12" s="619"/>
      <c r="BO12" s="96">
        <v>1</v>
      </c>
      <c r="BP12" s="95"/>
      <c r="BQ12" s="36"/>
      <c r="BR12" s="382" t="s">
        <v>350</v>
      </c>
      <c r="BS12" s="587" t="s">
        <v>617</v>
      </c>
      <c r="BT12" s="68" t="s">
        <v>29</v>
      </c>
      <c r="BU12" s="69">
        <f t="shared" si="4"/>
        <v>0</v>
      </c>
      <c r="BV12" s="69">
        <f t="shared" si="5"/>
        <v>0</v>
      </c>
      <c r="BW12" s="268"/>
      <c r="BX12" s="393" t="s">
        <v>68</v>
      </c>
      <c r="BY12" s="246"/>
      <c r="BZ12" s="393"/>
      <c r="CA12" s="393"/>
      <c r="CB12" s="268" t="s">
        <v>618</v>
      </c>
      <c r="CC12" s="368"/>
      <c r="CD12" s="368"/>
      <c r="CE12" s="368"/>
      <c r="CF12" s="368"/>
      <c r="CG12" s="368"/>
      <c r="CH12" s="368"/>
      <c r="CI12" s="368"/>
      <c r="CJ12" s="368"/>
      <c r="CK12" s="368"/>
      <c r="CL12" s="224">
        <v>1</v>
      </c>
      <c r="CM12" s="28"/>
      <c r="CN12" s="157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</row>
    <row r="13" spans="1:120" ht="226.2" customHeight="1" outlineLevel="1" thickTop="1" x14ac:dyDescent="0.4">
      <c r="A13" s="36"/>
      <c r="B13" s="108"/>
      <c r="C13" s="108"/>
      <c r="D13" s="635"/>
      <c r="E13" s="635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62"/>
      <c r="X13" s="231" t="s">
        <v>580</v>
      </c>
      <c r="Y13" s="130" t="s">
        <v>1885</v>
      </c>
      <c r="Z13" s="68" t="s">
        <v>29</v>
      </c>
      <c r="AA13" s="69">
        <f t="shared" si="0"/>
        <v>1</v>
      </c>
      <c r="AB13" s="69">
        <f t="shared" si="1"/>
        <v>1</v>
      </c>
      <c r="AC13" s="74"/>
      <c r="AD13" s="225" t="s">
        <v>45</v>
      </c>
      <c r="AE13" s="74"/>
      <c r="AF13" s="74"/>
      <c r="AG13" s="74"/>
      <c r="AH13" s="131" t="s">
        <v>1886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96">
        <v>1</v>
      </c>
      <c r="AS13" s="95"/>
      <c r="AT13" s="36"/>
      <c r="AU13" s="615" t="s">
        <v>583</v>
      </c>
      <c r="AV13" s="945" t="s">
        <v>2330</v>
      </c>
      <c r="AW13" s="68" t="s">
        <v>29</v>
      </c>
      <c r="AX13" s="69">
        <f t="shared" si="2"/>
        <v>0</v>
      </c>
      <c r="AY13" s="69">
        <f t="shared" si="3"/>
        <v>0</v>
      </c>
      <c r="AZ13" s="325"/>
      <c r="BA13" s="22" t="s">
        <v>68</v>
      </c>
      <c r="BB13" s="325"/>
      <c r="BC13" s="119" t="s">
        <v>42</v>
      </c>
      <c r="BD13" s="325"/>
      <c r="BE13" s="238" t="s">
        <v>1767</v>
      </c>
      <c r="BF13" s="419"/>
      <c r="BG13" s="419"/>
      <c r="BH13" s="419"/>
      <c r="BI13" s="419"/>
      <c r="BJ13" s="419"/>
      <c r="BK13" s="419"/>
      <c r="BL13" s="419"/>
      <c r="BM13" s="419"/>
      <c r="BN13" s="419"/>
      <c r="BO13" s="96">
        <v>1</v>
      </c>
      <c r="BP13" s="95"/>
      <c r="BQ13" s="36"/>
      <c r="BR13" s="382" t="s">
        <v>350</v>
      </c>
      <c r="BS13" s="177" t="s">
        <v>622</v>
      </c>
      <c r="BT13" s="68" t="s">
        <v>29</v>
      </c>
      <c r="BU13" s="69">
        <f t="shared" si="4"/>
        <v>1</v>
      </c>
      <c r="BV13" s="69">
        <f t="shared" si="5"/>
        <v>1</v>
      </c>
      <c r="BW13" s="225"/>
      <c r="BX13" s="225" t="s">
        <v>68</v>
      </c>
      <c r="BZ13" s="72" t="s">
        <v>42</v>
      </c>
      <c r="CA13" s="110" t="s">
        <v>13</v>
      </c>
      <c r="CB13" s="643" t="s">
        <v>623</v>
      </c>
      <c r="CC13" s="314"/>
      <c r="CD13" s="314"/>
      <c r="CE13" s="314"/>
      <c r="CF13" s="314"/>
      <c r="CG13" s="314"/>
      <c r="CH13" s="252">
        <v>1</v>
      </c>
      <c r="CI13" s="314"/>
      <c r="CJ13" s="314"/>
      <c r="CK13" s="314"/>
      <c r="CL13" s="224">
        <v>1</v>
      </c>
      <c r="CM13" s="107"/>
      <c r="CN13" s="8"/>
      <c r="CO13" s="108"/>
      <c r="CP13" s="642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</row>
    <row r="14" spans="1:120" ht="165.6" customHeight="1" outlineLevel="1" x14ac:dyDescent="0.3">
      <c r="A14" s="36"/>
      <c r="B14" s="108"/>
      <c r="C14" s="108"/>
      <c r="D14" s="635"/>
      <c r="E14" s="635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231" t="s">
        <v>580</v>
      </c>
      <c r="Y14" s="138" t="s">
        <v>1888</v>
      </c>
      <c r="Z14" s="68" t="s">
        <v>29</v>
      </c>
      <c r="AA14" s="69">
        <f t="shared" si="0"/>
        <v>0</v>
      </c>
      <c r="AB14" s="69">
        <f t="shared" si="1"/>
        <v>0</v>
      </c>
      <c r="AC14" s="198"/>
      <c r="AD14" s="22" t="s">
        <v>45</v>
      </c>
      <c r="AE14" s="172"/>
      <c r="AF14" s="74"/>
      <c r="AG14" s="82"/>
      <c r="AH14" s="23" t="s">
        <v>57</v>
      </c>
      <c r="AI14" s="160"/>
      <c r="AJ14" s="160"/>
      <c r="AK14" s="160"/>
      <c r="AL14" s="160"/>
      <c r="AM14" s="160"/>
      <c r="AN14" s="160"/>
      <c r="AO14" s="160"/>
      <c r="AP14" s="160"/>
      <c r="AQ14" s="155"/>
      <c r="AR14" s="96">
        <v>1</v>
      </c>
      <c r="AS14" s="95"/>
      <c r="AT14" s="36"/>
      <c r="AU14" s="615" t="s">
        <v>583</v>
      </c>
      <c r="AV14" s="116" t="s">
        <v>2331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68</v>
      </c>
      <c r="BB14" s="172"/>
      <c r="BC14" s="74"/>
      <c r="BD14" s="173"/>
      <c r="BE14" s="23" t="s">
        <v>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96">
        <v>1</v>
      </c>
      <c r="BP14" s="95"/>
      <c r="BQ14" s="36"/>
      <c r="BR14" s="382" t="s">
        <v>350</v>
      </c>
      <c r="BS14" s="177" t="s">
        <v>627</v>
      </c>
      <c r="BT14" s="68" t="s">
        <v>29</v>
      </c>
      <c r="BU14" s="69">
        <f t="shared" si="4"/>
        <v>0</v>
      </c>
      <c r="BV14" s="69">
        <f t="shared" si="5"/>
        <v>0</v>
      </c>
      <c r="BW14" s="225"/>
      <c r="BX14" s="225" t="s">
        <v>68</v>
      </c>
      <c r="BY14" s="131"/>
      <c r="BZ14" s="225"/>
      <c r="CA14" s="131"/>
      <c r="CB14" s="23" t="s">
        <v>57</v>
      </c>
      <c r="CC14" s="314"/>
      <c r="CD14" s="314"/>
      <c r="CE14" s="314"/>
      <c r="CF14" s="314"/>
      <c r="CG14" s="314"/>
      <c r="CH14" s="314"/>
      <c r="CI14" s="314"/>
      <c r="CJ14" s="314"/>
      <c r="CK14" s="314"/>
      <c r="CL14" s="224">
        <v>1</v>
      </c>
      <c r="CM14" s="107"/>
      <c r="CN14" s="26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</row>
    <row r="15" spans="1:120" ht="177" customHeight="1" outlineLevel="1" thickBot="1" x14ac:dyDescent="0.3">
      <c r="A15" s="36"/>
      <c r="B15" s="108"/>
      <c r="C15" s="108"/>
      <c r="D15" s="635"/>
      <c r="E15" s="635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31" t="s">
        <v>580</v>
      </c>
      <c r="Y15" s="116" t="s">
        <v>1890</v>
      </c>
      <c r="Z15" s="102" t="s">
        <v>29</v>
      </c>
      <c r="AA15" s="69">
        <f t="shared" si="0"/>
        <v>1</v>
      </c>
      <c r="AB15" s="69">
        <f t="shared" si="1"/>
        <v>1</v>
      </c>
      <c r="AC15" s="103"/>
      <c r="AD15" s="22" t="s">
        <v>45</v>
      </c>
      <c r="AE15" s="103"/>
      <c r="AF15" s="103"/>
      <c r="AG15" s="110" t="s">
        <v>13</v>
      </c>
      <c r="AH15" s="23" t="s">
        <v>204</v>
      </c>
      <c r="AI15" s="160"/>
      <c r="AJ15" s="160"/>
      <c r="AK15" s="160"/>
      <c r="AL15" s="160"/>
      <c r="AM15" s="160"/>
      <c r="AN15" s="84">
        <v>1</v>
      </c>
      <c r="AO15" s="160"/>
      <c r="AP15" s="160"/>
      <c r="AQ15" s="160"/>
      <c r="AR15" s="96">
        <v>1</v>
      </c>
      <c r="AS15" s="95"/>
      <c r="AT15" s="36"/>
      <c r="AU15" s="615" t="s">
        <v>583</v>
      </c>
      <c r="AV15" s="117" t="s">
        <v>2333</v>
      </c>
      <c r="AW15" s="68" t="s">
        <v>29</v>
      </c>
      <c r="AX15" s="69">
        <f t="shared" si="2"/>
        <v>2</v>
      </c>
      <c r="AY15" s="69">
        <f t="shared" si="3"/>
        <v>2</v>
      </c>
      <c r="AZ15" s="22"/>
      <c r="BA15" s="22" t="s">
        <v>45</v>
      </c>
      <c r="BB15" s="104"/>
      <c r="BC15" s="104"/>
      <c r="BD15" s="172"/>
      <c r="BE15" s="23" t="s">
        <v>57</v>
      </c>
      <c r="BF15" s="155"/>
      <c r="BG15" s="155"/>
      <c r="BH15" s="155"/>
      <c r="BI15" s="155"/>
      <c r="BJ15" s="155"/>
      <c r="BK15" s="155"/>
      <c r="BL15" s="84">
        <v>1</v>
      </c>
      <c r="BM15" s="155"/>
      <c r="BN15" s="155"/>
      <c r="BO15" s="96">
        <v>1</v>
      </c>
      <c r="BP15" s="95"/>
      <c r="BQ15" s="26"/>
      <c r="BR15" s="382" t="s">
        <v>350</v>
      </c>
      <c r="BS15" s="177" t="s">
        <v>358</v>
      </c>
      <c r="BT15" s="68" t="s">
        <v>29</v>
      </c>
      <c r="BU15" s="69">
        <f t="shared" si="4"/>
        <v>0</v>
      </c>
      <c r="BV15" s="69">
        <f t="shared" si="5"/>
        <v>0</v>
      </c>
      <c r="BW15" s="225"/>
      <c r="BX15" s="225" t="s">
        <v>68</v>
      </c>
      <c r="BY15" s="131"/>
      <c r="BZ15" s="225"/>
      <c r="CA15" s="131"/>
      <c r="CB15" s="131" t="s">
        <v>359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224">
        <v>1</v>
      </c>
      <c r="CM15" s="190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20" ht="181.2" customHeight="1" outlineLevel="1" thickTop="1" thickBot="1" x14ac:dyDescent="0.3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84" t="s">
        <v>222</v>
      </c>
      <c r="Y16" s="114" t="s">
        <v>1969</v>
      </c>
      <c r="Z16" s="68" t="s">
        <v>36</v>
      </c>
      <c r="AA16" s="69">
        <f>0.5*(AI16+AJ16+AK16)+AL16+AN16+2*(AO16+AP16)</f>
        <v>12</v>
      </c>
      <c r="AB16" s="69">
        <f>AI16*0.5+AJ16*0.5+AK16*0.5+AL16+AM16+AN16+2*(AO16+AP16+AQ16)</f>
        <v>18</v>
      </c>
      <c r="AC16" s="116"/>
      <c r="AD16" s="22" t="s">
        <v>224</v>
      </c>
      <c r="AE16" s="245"/>
      <c r="AF16" s="72" t="s">
        <v>42</v>
      </c>
      <c r="AG16" s="173"/>
      <c r="AH16" s="173" t="s">
        <v>1402</v>
      </c>
      <c r="AI16" s="266"/>
      <c r="AJ16" s="266"/>
      <c r="AK16" s="266"/>
      <c r="AL16" s="266"/>
      <c r="AM16" s="266"/>
      <c r="AN16" s="266"/>
      <c r="AO16" s="252">
        <v>6</v>
      </c>
      <c r="AP16" s="266"/>
      <c r="AQ16" s="254">
        <v>3</v>
      </c>
      <c r="AR16" s="96">
        <v>1</v>
      </c>
      <c r="AS16" s="1478" t="s">
        <v>2563</v>
      </c>
      <c r="AT16" s="2"/>
      <c r="AU16" s="615" t="s">
        <v>583</v>
      </c>
      <c r="AV16" s="211" t="s">
        <v>2335</v>
      </c>
      <c r="AW16" s="68" t="s">
        <v>29</v>
      </c>
      <c r="AX16" s="69">
        <f t="shared" si="2"/>
        <v>1</v>
      </c>
      <c r="AY16" s="69">
        <f t="shared" si="3"/>
        <v>1</v>
      </c>
      <c r="AZ16" s="644"/>
      <c r="BA16" s="644" t="s">
        <v>45</v>
      </c>
      <c r="BB16" s="1511" t="s">
        <v>2618</v>
      </c>
      <c r="BC16" s="644"/>
      <c r="BD16" s="638"/>
      <c r="BE16" s="638" t="s">
        <v>2336</v>
      </c>
      <c r="BF16" s="85">
        <v>2</v>
      </c>
      <c r="BG16" s="318"/>
      <c r="BH16" s="461"/>
      <c r="BI16" s="461"/>
      <c r="BJ16" s="461"/>
      <c r="BK16" s="461"/>
      <c r="BL16" s="461"/>
      <c r="BM16" s="461"/>
      <c r="BN16" s="461"/>
      <c r="BO16" s="96">
        <v>1</v>
      </c>
      <c r="BP16" s="95"/>
      <c r="BQ16" s="36"/>
      <c r="BR16" s="382" t="s">
        <v>350</v>
      </c>
      <c r="BS16" s="177" t="s">
        <v>1893</v>
      </c>
      <c r="BT16" s="68" t="s">
        <v>29</v>
      </c>
      <c r="BU16" s="69">
        <f t="shared" si="4"/>
        <v>0</v>
      </c>
      <c r="BV16" s="69">
        <f t="shared" si="5"/>
        <v>0</v>
      </c>
      <c r="BW16" s="131"/>
      <c r="BX16" s="124" t="s">
        <v>77</v>
      </c>
      <c r="BY16" s="939" t="s">
        <v>50</v>
      </c>
      <c r="BZ16" s="131"/>
      <c r="CA16" s="131"/>
      <c r="CB16" s="131" t="s">
        <v>1892</v>
      </c>
      <c r="CC16" s="75"/>
      <c r="CD16" s="314"/>
      <c r="CE16" s="314"/>
      <c r="CF16" s="314"/>
      <c r="CG16" s="314"/>
      <c r="CH16" s="314"/>
      <c r="CI16" s="314"/>
      <c r="CJ16" s="314"/>
      <c r="CK16" s="314"/>
      <c r="CL16" s="76">
        <v>1</v>
      </c>
      <c r="CM16" s="68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200.4" customHeight="1" outlineLevel="1" thickTop="1" x14ac:dyDescent="0.25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84" t="s">
        <v>222</v>
      </c>
      <c r="Y17" s="80" t="s">
        <v>1971</v>
      </c>
      <c r="Z17" s="102" t="s">
        <v>93</v>
      </c>
      <c r="AA17" s="69">
        <f>0.5*(AI17+AJ17+AK17)+AL17+AN17+2*(AO17+AP17)</f>
        <v>4</v>
      </c>
      <c r="AB17" s="69">
        <f>AI17*0.5+AJ17*0.5+AK17*0.5+AL17+AM17+AN17+2*(AO17+AP17+AQ17)</f>
        <v>4</v>
      </c>
      <c r="AC17" s="116"/>
      <c r="AD17" s="22" t="s">
        <v>68</v>
      </c>
      <c r="AE17" s="118"/>
      <c r="AF17" s="72" t="s">
        <v>42</v>
      </c>
      <c r="AG17" s="173"/>
      <c r="AH17" s="173" t="s">
        <v>780</v>
      </c>
      <c r="AI17" s="155"/>
      <c r="AJ17" s="155"/>
      <c r="AK17" s="155"/>
      <c r="AL17" s="155"/>
      <c r="AM17" s="155"/>
      <c r="AN17" s="155"/>
      <c r="AO17" s="84">
        <v>2</v>
      </c>
      <c r="AP17" s="155"/>
      <c r="AQ17" s="155"/>
      <c r="AR17" s="96">
        <v>1</v>
      </c>
      <c r="AS17" s="1478" t="s">
        <v>2563</v>
      </c>
      <c r="AT17" s="26"/>
      <c r="AU17" s="615" t="s">
        <v>583</v>
      </c>
      <c r="AV17" s="117" t="s">
        <v>2339</v>
      </c>
      <c r="AW17" s="68" t="s">
        <v>29</v>
      </c>
      <c r="AX17" s="69">
        <f t="shared" si="2"/>
        <v>0</v>
      </c>
      <c r="AY17" s="69">
        <f t="shared" si="3"/>
        <v>0</v>
      </c>
      <c r="AZ17" s="82"/>
      <c r="BA17" s="22" t="s">
        <v>45</v>
      </c>
      <c r="BB17" s="145"/>
      <c r="BC17" s="74"/>
      <c r="BD17" s="173"/>
      <c r="BE17" s="23" t="s">
        <v>57</v>
      </c>
      <c r="BF17" s="160"/>
      <c r="BG17" s="160"/>
      <c r="BH17" s="160"/>
      <c r="BI17" s="160"/>
      <c r="BJ17" s="160"/>
      <c r="BK17" s="160"/>
      <c r="BL17" s="160"/>
      <c r="BM17" s="160"/>
      <c r="BN17" s="155"/>
      <c r="BO17" s="96">
        <v>1</v>
      </c>
      <c r="BP17" s="95"/>
      <c r="BQ17" s="36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M17" s="108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75.2" customHeight="1" outlineLevel="1" thickBot="1" x14ac:dyDescent="0.3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615" t="s">
        <v>583</v>
      </c>
      <c r="AV18" s="130" t="s">
        <v>2342</v>
      </c>
      <c r="AW18" s="68" t="s">
        <v>29</v>
      </c>
      <c r="AX18" s="69">
        <f t="shared" si="2"/>
        <v>0</v>
      </c>
      <c r="AY18" s="69">
        <f t="shared" si="3"/>
        <v>0</v>
      </c>
      <c r="AZ18" s="131"/>
      <c r="BA18" s="22" t="s">
        <v>45</v>
      </c>
      <c r="BB18" s="367"/>
      <c r="BC18" s="131"/>
      <c r="BD18" s="131"/>
      <c r="BE18" s="23" t="s">
        <v>57</v>
      </c>
      <c r="BF18" s="314"/>
      <c r="BG18" s="314"/>
      <c r="BH18" s="314"/>
      <c r="BI18" s="314"/>
      <c r="BJ18" s="314"/>
      <c r="BK18" s="314"/>
      <c r="BL18" s="314"/>
      <c r="BM18" s="314"/>
      <c r="BN18" s="314"/>
      <c r="BO18" s="96">
        <v>1</v>
      </c>
      <c r="BP18" s="95"/>
      <c r="BQ18" s="36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 thickTop="1" thickBot="1" x14ac:dyDescent="0.45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26"/>
      <c r="AU19" s="615" t="s">
        <v>583</v>
      </c>
      <c r="AV19" s="130" t="s">
        <v>2344</v>
      </c>
      <c r="AW19" s="68" t="s">
        <v>29</v>
      </c>
      <c r="AX19" s="69">
        <f t="shared" si="2"/>
        <v>1</v>
      </c>
      <c r="AY19" s="69">
        <f t="shared" si="3"/>
        <v>3</v>
      </c>
      <c r="AZ19" s="99"/>
      <c r="BA19" s="22" t="s">
        <v>45</v>
      </c>
      <c r="BB19" s="647"/>
      <c r="BC19" s="99"/>
      <c r="BD19" s="99"/>
      <c r="BE19" s="131" t="s">
        <v>1623</v>
      </c>
      <c r="BF19" s="159"/>
      <c r="BG19" s="159"/>
      <c r="BH19" s="159"/>
      <c r="BI19" s="84">
        <v>1</v>
      </c>
      <c r="BJ19" s="159"/>
      <c r="BK19" s="159"/>
      <c r="BL19" s="144"/>
      <c r="BM19" s="159"/>
      <c r="BN19" s="86">
        <v>1</v>
      </c>
      <c r="BO19" s="96">
        <v>1</v>
      </c>
      <c r="BP19" s="95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 thickTop="1" thickBot="1" x14ac:dyDescent="0.3">
      <c r="A20" s="108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26"/>
      <c r="AU20" s="648" t="s">
        <v>642</v>
      </c>
      <c r="AV20" s="387" t="s">
        <v>2345</v>
      </c>
      <c r="AW20" s="147" t="s">
        <v>29</v>
      </c>
      <c r="AX20" s="148">
        <f t="shared" si="2"/>
        <v>1</v>
      </c>
      <c r="AY20" s="148">
        <f t="shared" si="3"/>
        <v>1</v>
      </c>
      <c r="AZ20" s="617"/>
      <c r="BA20" s="212" t="s">
        <v>68</v>
      </c>
      <c r="BB20" s="618"/>
      <c r="BC20" s="119" t="s">
        <v>42</v>
      </c>
      <c r="BD20" s="334"/>
      <c r="BE20" s="205" t="s">
        <v>359</v>
      </c>
      <c r="BF20" s="619"/>
      <c r="BG20" s="619"/>
      <c r="BH20" s="619"/>
      <c r="BI20" s="619"/>
      <c r="BJ20" s="619"/>
      <c r="BK20" s="85">
        <v>1</v>
      </c>
      <c r="BL20" s="619"/>
      <c r="BM20" s="619"/>
      <c r="BN20" s="619"/>
      <c r="BO20" s="96">
        <v>1</v>
      </c>
      <c r="BP20" s="95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05.2" customHeight="1" outlineLevel="1" thickTop="1" thickBot="1" x14ac:dyDescent="0.45">
      <c r="A21" s="108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26"/>
      <c r="AU21" s="648" t="s">
        <v>642</v>
      </c>
      <c r="AV21" s="130" t="s">
        <v>2346</v>
      </c>
      <c r="AW21" s="68" t="s">
        <v>29</v>
      </c>
      <c r="AX21" s="69">
        <f t="shared" si="2"/>
        <v>1</v>
      </c>
      <c r="AY21" s="69">
        <f t="shared" si="3"/>
        <v>3</v>
      </c>
      <c r="AZ21" s="74"/>
      <c r="BA21" s="225" t="s">
        <v>45</v>
      </c>
      <c r="BB21" s="1188" t="s">
        <v>2347</v>
      </c>
      <c r="BC21" s="72" t="s">
        <v>42</v>
      </c>
      <c r="BD21" s="110" t="s">
        <v>13</v>
      </c>
      <c r="BE21" s="70"/>
      <c r="BF21" s="159"/>
      <c r="BG21" s="159"/>
      <c r="BH21" s="159"/>
      <c r="BI21" s="252">
        <v>1</v>
      </c>
      <c r="BJ21" s="159"/>
      <c r="BK21" s="159"/>
      <c r="BL21" s="159"/>
      <c r="BM21" s="159"/>
      <c r="BN21" s="86">
        <v>1</v>
      </c>
      <c r="BO21" s="96">
        <v>1</v>
      </c>
      <c r="BP21" s="95"/>
      <c r="BQ21" s="108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99.95" customHeight="1" outlineLevel="1" thickTop="1" thickBot="1" x14ac:dyDescent="0.3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648" t="s">
        <v>642</v>
      </c>
      <c r="AV22" s="138" t="s">
        <v>2619</v>
      </c>
      <c r="AW22" s="68" t="s">
        <v>29</v>
      </c>
      <c r="AX22" s="69">
        <f t="shared" si="2"/>
        <v>1</v>
      </c>
      <c r="AY22" s="69">
        <f t="shared" si="3"/>
        <v>2</v>
      </c>
      <c r="AZ22" s="131"/>
      <c r="BA22" s="124" t="s">
        <v>77</v>
      </c>
      <c r="BB22" s="939" t="s">
        <v>50</v>
      </c>
      <c r="BC22" s="131"/>
      <c r="BD22" s="131"/>
      <c r="BE22" s="131" t="s">
        <v>2620</v>
      </c>
      <c r="BF22" s="75"/>
      <c r="BG22" s="223"/>
      <c r="BH22" s="223"/>
      <c r="BI22" s="1202">
        <v>1</v>
      </c>
      <c r="BJ22" s="1203">
        <v>1</v>
      </c>
      <c r="BK22" s="1204"/>
      <c r="BL22" s="223"/>
      <c r="BM22" s="223"/>
      <c r="BN22" s="223"/>
      <c r="BO22" s="96">
        <v>1</v>
      </c>
      <c r="BP22" s="95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192.6" customHeight="1" outlineLevel="1" thickTop="1" x14ac:dyDescent="0.25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U23" s="36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36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 x14ac:dyDescent="0.25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 s="36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 x14ac:dyDescent="0.25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36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7.399999999999999" outlineLevel="1" x14ac:dyDescent="0.25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W26" s="635"/>
      <c r="AX26" s="635"/>
      <c r="AY26" s="62"/>
      <c r="AZ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W27" s="635"/>
      <c r="AX27" s="635"/>
      <c r="AY27" s="62"/>
      <c r="AZ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399999999999999" outlineLevel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399999999999999" outlineLevel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 s="3"/>
      <c r="BQ33" s="3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399999999999999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X35" s="38" t="s">
        <v>27</v>
      </c>
      <c r="Y35" s="39" t="s">
        <v>647</v>
      </c>
      <c r="Z35" s="535" t="s">
        <v>29</v>
      </c>
      <c r="AA35" s="41">
        <f t="shared" ref="AA35:AA39" si="8">0.5*(AI35+AJ35+AK35)+AL35+AN35+2*(AO35+AP35)</f>
        <v>4.5</v>
      </c>
      <c r="AB35" s="536">
        <f t="shared" ref="AB35:AB39" si="9">AI35*0.5+AJ35*0.5+AK35*0.5+AL35+AM35+AN35+2*(AO35+AP35+AQ35)</f>
        <v>6.5</v>
      </c>
      <c r="AC35" s="43"/>
      <c r="AD35" s="43"/>
      <c r="AE35" s="43"/>
      <c r="AF35" s="43"/>
      <c r="AG35" s="43"/>
      <c r="AH35" s="43"/>
      <c r="AI35" s="44">
        <f>SUMIFS(AI43:AI61,Z43:Z61,Z35)</f>
        <v>0</v>
      </c>
      <c r="AJ35" s="44">
        <f>SUMIFS(AJ43:AJ61,Z43:Z61,Z35)</f>
        <v>3</v>
      </c>
      <c r="AK35" s="44">
        <f>SUMIFS(AK43:AK61,Z43:Z61,Z35)</f>
        <v>0</v>
      </c>
      <c r="AL35" s="44">
        <f>SUMIFS(AL43:AL61,Z43:Z61,Z35)</f>
        <v>2</v>
      </c>
      <c r="AM35" s="44">
        <f>SUMIFS(AM43:AM61,Z43:Z61,Z35)</f>
        <v>0</v>
      </c>
      <c r="AN35" s="44">
        <f>SUMIFS(AN43:AN61,Z43:Z61,Z35)</f>
        <v>1</v>
      </c>
      <c r="AO35" s="44">
        <f>SUMIFS(AO43:AO61,Z43:Z61,Z35)</f>
        <v>0</v>
      </c>
      <c r="AP35" s="44">
        <f>SUMIFS(AP43:AP61,Z43:Z61,Z35)</f>
        <v>0</v>
      </c>
      <c r="AQ35" s="44">
        <f>SUMIFS(AQ43:AQ61,Z43:Z61,Z35)</f>
        <v>1</v>
      </c>
      <c r="AR35" s="45"/>
      <c r="AS35" s="46">
        <f>SUM(AR37:AR42)</f>
        <v>6</v>
      </c>
      <c r="AT35" s="36"/>
      <c r="AU35" s="38" t="s">
        <v>150</v>
      </c>
      <c r="AV35" s="375" t="s">
        <v>648</v>
      </c>
      <c r="AW35" s="535" t="s">
        <v>29</v>
      </c>
      <c r="AX35" s="41">
        <f t="shared" ref="AX35:AX48" si="10">0.5*(BF35+BG35+BH35)+BI35+BK35+2*(BL35+BM35)</f>
        <v>9.5</v>
      </c>
      <c r="AY35" s="536">
        <f t="shared" ref="AY35:AY48" si="11">BF35*0.5+BG35*0.5+BH35*0.5+BI35+BJ35+BK35+2*(BL35+BM35+BN35)</f>
        <v>14.5</v>
      </c>
      <c r="AZ35" s="43"/>
      <c r="BA35" s="43"/>
      <c r="BB35" s="43"/>
      <c r="BC35" s="43"/>
      <c r="BD35" s="43"/>
      <c r="BE35" s="43"/>
      <c r="BF35" s="44">
        <f>SUMIFS(BF37:BF60,AW37:AW60,AW35)</f>
        <v>0</v>
      </c>
      <c r="BG35" s="44">
        <f>SUMIFS(BG37:BG60,AW37:AW60,AW35)</f>
        <v>1</v>
      </c>
      <c r="BH35" s="44">
        <f>SUMIFS(BH37:BH60,AW37:AW60,AW35)</f>
        <v>0</v>
      </c>
      <c r="BI35" s="44">
        <f>SUMIFS(BI37:BI60,AW37:AW60,AW35)</f>
        <v>6</v>
      </c>
      <c r="BJ35" s="44">
        <f>SUMIFS(BJ37:BJ60,AW37:AW60,AW35)</f>
        <v>1</v>
      </c>
      <c r="BK35" s="44">
        <f>SUMIFS(BK37:BK60,AW37:AW60,AW35)</f>
        <v>3</v>
      </c>
      <c r="BL35" s="44">
        <f>SUMIFS(BL37:BL60,AW37:AW60,AW35)</f>
        <v>0</v>
      </c>
      <c r="BM35" s="44">
        <f>SUMIFS(BM37:BM60,AW37:AW60,AW35)</f>
        <v>0</v>
      </c>
      <c r="BN35" s="44">
        <f>SUMIFS(BN37:BN60,AW37:AW60,AW35)</f>
        <v>2</v>
      </c>
      <c r="BO35" s="45"/>
      <c r="BP35" s="46">
        <f>SUM(BO37:BO60)</f>
        <v>15</v>
      </c>
      <c r="BR35" s="38" t="s">
        <v>30</v>
      </c>
      <c r="BS35" s="39" t="s">
        <v>649</v>
      </c>
      <c r="BT35" s="535" t="s">
        <v>29</v>
      </c>
      <c r="BU35" s="41">
        <f t="shared" ref="BU35:BU45" si="12">0.5*(CC35+CD35+CE35)+CF35+CH35+2*(CI35+CJ35)</f>
        <v>1.5</v>
      </c>
      <c r="BV35" s="536">
        <f t="shared" ref="BV35:BV45" si="13">CC35*0.5+CD35*0.5+CE35*0.5+CF35+CG35+CH35+2*(CI35+CJ35+CK35)</f>
        <v>3.5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1</v>
      </c>
      <c r="CE35" s="44">
        <f>SUMIFS(CE40:CE60,BT40:BT60,BT35)</f>
        <v>0</v>
      </c>
      <c r="CF35" s="44">
        <f>SUMIFS(CF40:CF60,BT40:BT60,BT35)</f>
        <v>0</v>
      </c>
      <c r="CG35" s="44">
        <f>SUMIFS(CG40:CG60,BT40:BT60,BT35)</f>
        <v>2</v>
      </c>
      <c r="CH35" s="44">
        <f>SUMIFS(CH40:CH60,BT40:BT60,BT35)</f>
        <v>1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9</v>
      </c>
      <c r="CO35" s="55" t="s">
        <v>30</v>
      </c>
      <c r="CP35" s="56" t="s">
        <v>140</v>
      </c>
      <c r="CQ35" s="535" t="s">
        <v>29</v>
      </c>
      <c r="CR35" s="41">
        <f>0.5*(CZ35+DA35+DB35)+DC35+DE35+2*(DF35+DG35)</f>
        <v>0</v>
      </c>
      <c r="CS35" s="536">
        <f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SUM(DI37:DI60)</f>
        <v>19</v>
      </c>
    </row>
    <row r="36" spans="1:114" ht="46.5" customHeight="1" thickBot="1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X36" s="38" t="s">
        <v>35</v>
      </c>
      <c r="Y36" s="1205"/>
      <c r="Z36" s="535" t="s">
        <v>36</v>
      </c>
      <c r="AA36" s="41">
        <f t="shared" si="8"/>
        <v>0</v>
      </c>
      <c r="AB36" s="536">
        <f t="shared" si="9"/>
        <v>0</v>
      </c>
      <c r="AC36" s="39"/>
      <c r="AD36" s="39"/>
      <c r="AE36" s="39"/>
      <c r="AF36" s="39"/>
      <c r="AG36" s="39"/>
      <c r="AH36" s="39"/>
      <c r="AI36" s="44">
        <f>SUMIFS(AI43:AI61,Z43:Z61,Z36)</f>
        <v>0</v>
      </c>
      <c r="AJ36" s="44">
        <f>SUMIFS(AJ43:AJ61,Z43:Z61,Z36)</f>
        <v>0</v>
      </c>
      <c r="AK36" s="44">
        <f>SUMIFS(AK43:AK61,Z43:Z61,Z36)</f>
        <v>0</v>
      </c>
      <c r="AL36" s="44">
        <f>SUMIFS(AL43:AL61,Z43:Z61,Z36)</f>
        <v>0</v>
      </c>
      <c r="AM36" s="44">
        <f>SUMIFS(AM43:AM61,Z43:Z61,Z36)</f>
        <v>0</v>
      </c>
      <c r="AN36" s="44">
        <f>SUMIFS(AN43:AN61,Z43:Z61,Z36)</f>
        <v>0</v>
      </c>
      <c r="AO36" s="44">
        <f>SUMIFS(AO43:AO61,Z43:Z61,Z36)</f>
        <v>0</v>
      </c>
      <c r="AP36" s="44">
        <f>SUMIFS(AP43:AP61,Z43:Z61,Z36)</f>
        <v>0</v>
      </c>
      <c r="AQ36" s="44">
        <f>SUMIFS(AQ43:AQ61,Z43:Z61,Z36)</f>
        <v>0</v>
      </c>
      <c r="AR36" s="45"/>
      <c r="AS36" s="46"/>
      <c r="AT36" s="136"/>
      <c r="AU36" s="38" t="s">
        <v>345</v>
      </c>
      <c r="AV36" s="1205"/>
      <c r="AW36" s="535" t="s">
        <v>36</v>
      </c>
      <c r="AX36" s="41">
        <f t="shared" si="10"/>
        <v>3.5</v>
      </c>
      <c r="AY36" s="536">
        <f t="shared" si="11"/>
        <v>3.5</v>
      </c>
      <c r="AZ36" s="39"/>
      <c r="BA36" s="39"/>
      <c r="BB36" s="39"/>
      <c r="BC36" s="39"/>
      <c r="BD36" s="39"/>
      <c r="BE36" s="39"/>
      <c r="BF36" s="44">
        <f>SUMIFS(BF37:BF60,AW37:AW60,AW36)</f>
        <v>0</v>
      </c>
      <c r="BG36" s="44">
        <f>SUMIFS(BG37:BG60,AW37:AW60,AW36)</f>
        <v>0</v>
      </c>
      <c r="BH36" s="44">
        <f>SUMIFS(BH37:BH60,AW37:AW60,AW36)</f>
        <v>3</v>
      </c>
      <c r="BI36" s="44">
        <f>SUMIFS(BI37:BI60,AW37:AW60,AW36)</f>
        <v>0</v>
      </c>
      <c r="BJ36" s="44">
        <f>SUMIFS(BJ37:BJ60,AW37:AW60,AW36)</f>
        <v>0</v>
      </c>
      <c r="BK36" s="44">
        <f>SUMIFS(BK37:BK60,AW37:AW60,AW36)</f>
        <v>0</v>
      </c>
      <c r="BL36" s="44">
        <f>SUMIFS(BL37:BL60,AW37:AW60,AW36)</f>
        <v>0</v>
      </c>
      <c r="BM36" s="44">
        <f>SUMIFS(BM37:BM60,AW37:AW60,AW36)</f>
        <v>1</v>
      </c>
      <c r="BN36" s="44">
        <f>SUMIFS(BN37:BN60,AW37:AW60,AW36)</f>
        <v>0</v>
      </c>
      <c r="BO36" s="45"/>
      <c r="BP36" s="46"/>
      <c r="BQ36" s="36"/>
      <c r="BR36" s="38" t="s">
        <v>37</v>
      </c>
      <c r="BS36" s="39"/>
      <c r="BT36" s="535" t="s">
        <v>36</v>
      </c>
      <c r="BU36" s="41">
        <f t="shared" si="12"/>
        <v>6</v>
      </c>
      <c r="BV36" s="536">
        <f t="shared" si="13"/>
        <v>9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2</v>
      </c>
      <c r="CG36" s="44">
        <f>SUMIFS(CG40:CG60,BT40:BT60,BT36)</f>
        <v>1</v>
      </c>
      <c r="CH36" s="44">
        <f>SUMIFS(CH40:CH60,BT40:BT60,BT36)</f>
        <v>4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1</v>
      </c>
      <c r="CL36" s="45"/>
      <c r="CM36" s="46"/>
      <c r="CN36" s="3"/>
      <c r="CO36" s="55" t="s">
        <v>37</v>
      </c>
      <c r="CP36" s="653"/>
      <c r="CQ36" s="535" t="s">
        <v>36</v>
      </c>
      <c r="CR36" s="41">
        <f>0.5*(CZ36+DA36+DB36)+DC36+DE36+2*(DF36+DG36)</f>
        <v>0</v>
      </c>
      <c r="CS36" s="536">
        <f>CZ36*0.5+DA36*0.5+DB36*0.5+DC36+DD36+DE36+2*(DF36+DG36+DH36)</f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2" customHeight="1" outlineLevel="1" thickTop="1" thickBot="1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 s="108"/>
      <c r="X37" s="654" t="s">
        <v>651</v>
      </c>
      <c r="Y37" s="98" t="s">
        <v>1900</v>
      </c>
      <c r="Z37" s="68" t="s">
        <v>29</v>
      </c>
      <c r="AA37" s="69">
        <f t="shared" si="8"/>
        <v>0</v>
      </c>
      <c r="AB37" s="69">
        <f t="shared" si="9"/>
        <v>0</v>
      </c>
      <c r="AC37" s="99"/>
      <c r="AD37" s="22" t="s">
        <v>45</v>
      </c>
      <c r="AE37" s="99"/>
      <c r="AF37" s="99"/>
      <c r="AG37" s="99"/>
      <c r="AH37" s="23" t="s">
        <v>57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96">
        <v>1</v>
      </c>
      <c r="AS37" s="95"/>
      <c r="AT37" s="157"/>
      <c r="AU37" s="1217" t="s">
        <v>318</v>
      </c>
      <c r="AV37" s="391" t="s">
        <v>2351</v>
      </c>
      <c r="AW37" s="68" t="s">
        <v>29</v>
      </c>
      <c r="AX37" s="69">
        <f t="shared" si="10"/>
        <v>0</v>
      </c>
      <c r="AY37" s="69">
        <f t="shared" si="11"/>
        <v>0</v>
      </c>
      <c r="AZ37" s="116"/>
      <c r="BA37" s="22" t="s">
        <v>45</v>
      </c>
      <c r="BB37" s="118"/>
      <c r="BC37" s="72" t="s">
        <v>42</v>
      </c>
      <c r="BD37" s="27"/>
      <c r="BE37" s="173" t="s">
        <v>91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96">
        <v>1</v>
      </c>
      <c r="BP37" s="95"/>
      <c r="BQ37" s="36"/>
      <c r="BR37" s="655" t="s">
        <v>654</v>
      </c>
      <c r="BS37" s="80" t="s">
        <v>655</v>
      </c>
      <c r="BT37" s="68" t="s">
        <v>29</v>
      </c>
      <c r="BU37" s="69">
        <f t="shared" si="12"/>
        <v>0.5</v>
      </c>
      <c r="BV37" s="69">
        <f t="shared" si="13"/>
        <v>2.5</v>
      </c>
      <c r="BW37" s="103"/>
      <c r="BX37" s="22" t="s">
        <v>45</v>
      </c>
      <c r="BY37" s="103"/>
      <c r="BZ37" s="72" t="s">
        <v>42</v>
      </c>
      <c r="CA37" s="82"/>
      <c r="CB37" s="23" t="s">
        <v>656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140</v>
      </c>
      <c r="CP37" s="117" t="s">
        <v>1901</v>
      </c>
      <c r="CQ37" s="381" t="s">
        <v>29</v>
      </c>
      <c r="CR37" s="69">
        <f>0.5*(CZ37+DA37+DB37)+DC37+DE37+2*(DF37+DG37)</f>
        <v>1</v>
      </c>
      <c r="CS37" s="69">
        <f>CZ37*0.5+DA37*0.5+DB37*0.5+DC37+DD37+DE37+2*(DF37+DG37+DH37)</f>
        <v>2</v>
      </c>
      <c r="CT37" s="198"/>
      <c r="CU37" s="22" t="s">
        <v>45</v>
      </c>
      <c r="CV37" s="104"/>
      <c r="CW37" s="72" t="s">
        <v>42</v>
      </c>
      <c r="CX37" s="82"/>
      <c r="CY37" s="23" t="s">
        <v>129</v>
      </c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 thickBot="1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 s="108"/>
      <c r="X38" s="654" t="s">
        <v>651</v>
      </c>
      <c r="Y38" s="657" t="s">
        <v>1903</v>
      </c>
      <c r="Z38" s="68" t="s">
        <v>29</v>
      </c>
      <c r="AA38" s="69">
        <f t="shared" si="8"/>
        <v>0</v>
      </c>
      <c r="AB38" s="69">
        <f t="shared" si="9"/>
        <v>0</v>
      </c>
      <c r="AC38" s="257"/>
      <c r="AD38" s="225" t="s">
        <v>45</v>
      </c>
      <c r="AE38" s="131"/>
      <c r="AF38" s="257"/>
      <c r="AG38" s="278"/>
      <c r="AH38" s="23" t="s">
        <v>57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96">
        <v>1</v>
      </c>
      <c r="AS38" s="95"/>
      <c r="AT38" s="8"/>
      <c r="AU38" s="1217" t="s">
        <v>318</v>
      </c>
      <c r="AV38" s="130" t="s">
        <v>2354</v>
      </c>
      <c r="AW38" s="68" t="s">
        <v>29</v>
      </c>
      <c r="AX38" s="69">
        <f t="shared" si="10"/>
        <v>0</v>
      </c>
      <c r="AY38" s="69">
        <f t="shared" si="11"/>
        <v>0</v>
      </c>
      <c r="AZ38" s="131"/>
      <c r="BA38" s="22" t="s">
        <v>45</v>
      </c>
      <c r="BB38" s="367"/>
      <c r="BC38" s="131"/>
      <c r="BD38" s="131"/>
      <c r="BE38" s="23" t="s">
        <v>57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96">
        <v>1</v>
      </c>
      <c r="BP38" s="95"/>
      <c r="BQ38" s="36"/>
      <c r="BR38" s="655" t="s">
        <v>654</v>
      </c>
      <c r="BS38" s="179" t="s">
        <v>662</v>
      </c>
      <c r="BT38" s="68" t="s">
        <v>29</v>
      </c>
      <c r="BU38" s="69">
        <f t="shared" si="12"/>
        <v>4.5</v>
      </c>
      <c r="BV38" s="69">
        <f t="shared" si="13"/>
        <v>4.5</v>
      </c>
      <c r="BW38" s="225"/>
      <c r="BX38" s="22" t="s">
        <v>45</v>
      </c>
      <c r="BY38" s="546"/>
      <c r="BZ38" s="246"/>
      <c r="CA38" s="131"/>
      <c r="CB38" s="131" t="s">
        <v>663</v>
      </c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140</v>
      </c>
      <c r="CP38" s="328" t="s">
        <v>1904</v>
      </c>
      <c r="CQ38" s="381" t="s">
        <v>29</v>
      </c>
      <c r="CR38" s="69">
        <f t="shared" ref="CR38:CR52" si="14">0.5*(CZ38+DA38+DB38)+DC38+DE38+2*(DF38+DG38)</f>
        <v>2</v>
      </c>
      <c r="CS38" s="69">
        <f t="shared" ref="CS38:CS52" si="15">CZ38*0.5+DA38*0.5+DB38*0.5+DC38+DD38+DE38+2*(DF38+DG38+DH38)</f>
        <v>4</v>
      </c>
      <c r="CT38" s="213"/>
      <c r="CU38" s="124" t="s">
        <v>77</v>
      </c>
      <c r="CV38" s="939" t="s">
        <v>50</v>
      </c>
      <c r="CW38" s="22"/>
      <c r="CX38" s="638"/>
      <c r="CY38" s="638" t="s">
        <v>1905</v>
      </c>
      <c r="CZ38" s="385"/>
      <c r="DA38" s="385"/>
      <c r="DB38" s="385"/>
      <c r="DC38" s="85">
        <v>2</v>
      </c>
      <c r="DD38" s="86">
        <v>2</v>
      </c>
      <c r="DE38" s="385"/>
      <c r="DF38" s="385"/>
      <c r="DG38" s="385"/>
      <c r="DH38" s="385"/>
      <c r="DI38" s="133">
        <v>1</v>
      </c>
      <c r="DJ38" s="659"/>
    </row>
    <row r="39" spans="1:114" ht="266.25" customHeight="1" outlineLevel="1" thickTop="1" thickBot="1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 s="108"/>
      <c r="X39" s="654" t="s">
        <v>651</v>
      </c>
      <c r="Y39" s="657" t="s">
        <v>1908</v>
      </c>
      <c r="Z39" s="68" t="s">
        <v>29</v>
      </c>
      <c r="AA39" s="69">
        <f t="shared" si="8"/>
        <v>0</v>
      </c>
      <c r="AB39" s="69">
        <f t="shared" si="9"/>
        <v>0</v>
      </c>
      <c r="AC39" s="257"/>
      <c r="AD39" s="225" t="s">
        <v>45</v>
      </c>
      <c r="AE39" s="131"/>
      <c r="AF39" s="257"/>
      <c r="AG39" s="178"/>
      <c r="AH39" s="23" t="s">
        <v>57</v>
      </c>
      <c r="AI39" s="131"/>
      <c r="AJ39" s="131"/>
      <c r="AK39" s="131"/>
      <c r="AL39" s="131"/>
      <c r="AM39" s="131"/>
      <c r="AN39" s="131"/>
      <c r="AO39" s="131"/>
      <c r="AP39" s="131"/>
      <c r="AQ39" s="131"/>
      <c r="AR39" s="96">
        <v>1</v>
      </c>
      <c r="AS39" s="95"/>
      <c r="AT39" s="26"/>
      <c r="AU39" s="1217" t="s">
        <v>318</v>
      </c>
      <c r="AV39" s="387" t="s">
        <v>2359</v>
      </c>
      <c r="AW39" s="102" t="s">
        <v>29</v>
      </c>
      <c r="AX39" s="69">
        <f t="shared" si="10"/>
        <v>0</v>
      </c>
      <c r="AY39" s="69">
        <f t="shared" si="11"/>
        <v>0</v>
      </c>
      <c r="AZ39" s="82"/>
      <c r="BA39" s="118" t="s">
        <v>45</v>
      </c>
      <c r="BB39" s="118"/>
      <c r="BC39" s="118"/>
      <c r="BD39" s="173"/>
      <c r="BE39" s="173" t="s">
        <v>2360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96">
        <v>1</v>
      </c>
      <c r="BP39" s="95"/>
      <c r="BQ39" s="36"/>
      <c r="BR39" s="655" t="s">
        <v>654</v>
      </c>
      <c r="BS39" s="391" t="s">
        <v>670</v>
      </c>
      <c r="BT39" s="68" t="s">
        <v>29</v>
      </c>
      <c r="BU39" s="69">
        <f t="shared" si="12"/>
        <v>0</v>
      </c>
      <c r="BV39" s="69">
        <f t="shared" si="13"/>
        <v>0</v>
      </c>
      <c r="BW39" s="268"/>
      <c r="BX39" s="22" t="s">
        <v>45</v>
      </c>
      <c r="BY39" s="393"/>
      <c r="BZ39" s="394"/>
      <c r="CA39" s="268"/>
      <c r="CB39" s="22" t="s">
        <v>91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140</v>
      </c>
      <c r="CP39" s="117" t="s">
        <v>2356</v>
      </c>
      <c r="CQ39" s="102" t="s">
        <v>29</v>
      </c>
      <c r="CR39" s="69">
        <f t="shared" si="14"/>
        <v>1</v>
      </c>
      <c r="CS39" s="69">
        <f t="shared" si="15"/>
        <v>1</v>
      </c>
      <c r="CT39" s="103"/>
      <c r="CU39" s="22" t="s">
        <v>68</v>
      </c>
      <c r="CV39" s="70"/>
      <c r="CW39" s="118"/>
      <c r="CX39" s="73"/>
      <c r="CY39" s="23" t="s">
        <v>96</v>
      </c>
      <c r="CZ39" s="155"/>
      <c r="DA39" s="155"/>
      <c r="DB39" s="318"/>
      <c r="DC39" s="144"/>
      <c r="DD39" s="155"/>
      <c r="DE39" s="85">
        <v>1</v>
      </c>
      <c r="DF39" s="155"/>
      <c r="DG39" s="155"/>
      <c r="DH39" s="155"/>
      <c r="DI39" s="76">
        <v>1</v>
      </c>
      <c r="DJ39" s="661"/>
    </row>
    <row r="40" spans="1:114" ht="235.95" customHeight="1" outlineLevel="1" thickTop="1" thickBot="1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 s="108"/>
      <c r="X40" s="654" t="s">
        <v>651</v>
      </c>
      <c r="Y40" s="177" t="s">
        <v>1911</v>
      </c>
      <c r="Z40" s="68" t="s">
        <v>29</v>
      </c>
      <c r="AA40" s="69">
        <f t="shared" ref="AA40:AA47" si="16">0.5*(AI40+AJ40+AK40)+AL40+AN40+2*(AO40+AP40)</f>
        <v>0</v>
      </c>
      <c r="AB40" s="69">
        <f t="shared" ref="AB40:AB47" si="17">AI40*0.5+AJ40*0.5+AK40*0.5+AL40+AM40+AN40+2*(AO40+AP40+AQ40)</f>
        <v>0</v>
      </c>
      <c r="AC40" s="257"/>
      <c r="AD40" s="225" t="s">
        <v>45</v>
      </c>
      <c r="AE40" s="131"/>
      <c r="AF40" s="257"/>
      <c r="AG40" s="178"/>
      <c r="AH40" s="23" t="s">
        <v>57</v>
      </c>
      <c r="AI40" s="225"/>
      <c r="AJ40" s="225"/>
      <c r="AK40" s="225"/>
      <c r="AL40" s="225"/>
      <c r="AM40" s="225"/>
      <c r="AN40" s="225"/>
      <c r="AO40" s="225"/>
      <c r="AP40" s="225"/>
      <c r="AQ40" s="225"/>
      <c r="AR40" s="96">
        <v>1</v>
      </c>
      <c r="AS40" s="95"/>
      <c r="AT40" s="26"/>
      <c r="AU40" s="662" t="s">
        <v>674</v>
      </c>
      <c r="AV40" s="179" t="s">
        <v>2396</v>
      </c>
      <c r="AW40" s="102" t="s">
        <v>29</v>
      </c>
      <c r="AX40" s="69">
        <f t="shared" si="10"/>
        <v>1</v>
      </c>
      <c r="AY40" s="69">
        <f t="shared" si="11"/>
        <v>3</v>
      </c>
      <c r="AZ40" s="167"/>
      <c r="BA40" s="22" t="s">
        <v>68</v>
      </c>
      <c r="BB40" s="663"/>
      <c r="BC40" s="103"/>
      <c r="BD40" s="73"/>
      <c r="BE40" s="23" t="s">
        <v>2397</v>
      </c>
      <c r="BF40" s="302"/>
      <c r="BG40" s="302"/>
      <c r="BH40" s="302"/>
      <c r="BI40" s="302"/>
      <c r="BJ40" s="144"/>
      <c r="BK40" s="84">
        <v>1</v>
      </c>
      <c r="BL40" s="144"/>
      <c r="BM40" s="302"/>
      <c r="BN40" s="86">
        <v>1</v>
      </c>
      <c r="BO40" s="96">
        <v>1</v>
      </c>
      <c r="BP40" s="95"/>
      <c r="BQ40" s="36"/>
      <c r="BR40" s="655" t="s">
        <v>654</v>
      </c>
      <c r="BS40" s="117" t="s">
        <v>677</v>
      </c>
      <c r="BT40" s="68" t="s">
        <v>29</v>
      </c>
      <c r="BU40" s="69">
        <f t="shared" si="12"/>
        <v>0</v>
      </c>
      <c r="BV40" s="69">
        <f t="shared" si="13"/>
        <v>1</v>
      </c>
      <c r="BW40" s="171"/>
      <c r="BX40" s="22" t="s">
        <v>45</v>
      </c>
      <c r="BY40" s="104"/>
      <c r="BZ40" s="72" t="s">
        <v>42</v>
      </c>
      <c r="CA40" s="73"/>
      <c r="CB40" s="22" t="s">
        <v>91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140</v>
      </c>
      <c r="CP40" s="80" t="s">
        <v>671</v>
      </c>
      <c r="CQ40" s="381" t="s">
        <v>29</v>
      </c>
      <c r="CR40" s="69">
        <f t="shared" si="14"/>
        <v>0.5</v>
      </c>
      <c r="CS40" s="69">
        <f t="shared" si="15"/>
        <v>0.5</v>
      </c>
      <c r="CT40" s="103"/>
      <c r="CU40" s="22" t="s">
        <v>68</v>
      </c>
      <c r="CV40" s="70"/>
      <c r="CW40" s="70"/>
      <c r="CX40" s="73"/>
      <c r="CY40" s="23" t="s">
        <v>96</v>
      </c>
      <c r="CZ40" s="302"/>
      <c r="DA40" s="318"/>
      <c r="DB40" s="85">
        <v>1</v>
      </c>
      <c r="DC40" s="302"/>
      <c r="DD40" s="302"/>
      <c r="DE40" s="302"/>
      <c r="DF40" s="302"/>
      <c r="DG40" s="302"/>
      <c r="DH40" s="302"/>
      <c r="DI40" s="76">
        <v>1</v>
      </c>
      <c r="DJ40" s="261"/>
    </row>
    <row r="41" spans="1:114" ht="262.95" customHeight="1" outlineLevel="1" thickTop="1" thickBot="1" x14ac:dyDescent="0.4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 s="108"/>
      <c r="X41" s="654" t="s">
        <v>651</v>
      </c>
      <c r="Y41" s="177" t="s">
        <v>1915</v>
      </c>
      <c r="Z41" s="68" t="s">
        <v>29</v>
      </c>
      <c r="AA41" s="69">
        <f t="shared" si="16"/>
        <v>0</v>
      </c>
      <c r="AB41" s="69">
        <f t="shared" si="17"/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131"/>
      <c r="AJ41" s="131"/>
      <c r="AK41" s="131"/>
      <c r="AL41" s="131"/>
      <c r="AM41" s="131"/>
      <c r="AN41" s="131"/>
      <c r="AO41" s="131"/>
      <c r="AP41" s="131"/>
      <c r="AQ41" s="131"/>
      <c r="AR41" s="96">
        <v>1</v>
      </c>
      <c r="AS41" s="95"/>
      <c r="AT41" s="36"/>
      <c r="AU41" s="662" t="s">
        <v>674</v>
      </c>
      <c r="AV41" s="1132" t="s">
        <v>2621</v>
      </c>
      <c r="AW41" s="68" t="s">
        <v>29</v>
      </c>
      <c r="AX41" s="69">
        <f t="shared" si="10"/>
        <v>4.5</v>
      </c>
      <c r="AY41" s="69">
        <f t="shared" si="11"/>
        <v>6.5</v>
      </c>
      <c r="AZ41" s="82"/>
      <c r="BA41" s="23" t="s">
        <v>68</v>
      </c>
      <c r="BB41" s="23"/>
      <c r="BC41" s="72" t="s">
        <v>42</v>
      </c>
      <c r="BD41" s="82"/>
      <c r="BE41" s="23" t="s">
        <v>57</v>
      </c>
      <c r="BF41" s="155"/>
      <c r="BG41" s="84">
        <v>1</v>
      </c>
      <c r="BH41" s="155"/>
      <c r="BI41" s="84">
        <v>4</v>
      </c>
      <c r="BJ41" s="155"/>
      <c r="BK41" s="155"/>
      <c r="BL41" s="144"/>
      <c r="BM41" s="155"/>
      <c r="BN41" s="86">
        <v>1</v>
      </c>
      <c r="BO41" s="96">
        <v>1</v>
      </c>
      <c r="BP41" s="95"/>
      <c r="BQ41" s="36"/>
      <c r="BR41" s="655" t="s">
        <v>654</v>
      </c>
      <c r="BS41" s="117" t="s">
        <v>1916</v>
      </c>
      <c r="BT41" s="68" t="s">
        <v>29</v>
      </c>
      <c r="BU41" s="69">
        <f t="shared" si="12"/>
        <v>1</v>
      </c>
      <c r="BV41" s="69">
        <f t="shared" si="13"/>
        <v>1</v>
      </c>
      <c r="BW41" s="74"/>
      <c r="BX41" s="124" t="s">
        <v>77</v>
      </c>
      <c r="BY41" s="939" t="s">
        <v>50</v>
      </c>
      <c r="BZ41" s="118"/>
      <c r="CA41" s="110" t="s">
        <v>13</v>
      </c>
      <c r="CB41" s="173" t="s">
        <v>429</v>
      </c>
      <c r="CC41" s="159"/>
      <c r="CD41" s="159"/>
      <c r="CE41" s="476"/>
      <c r="CF41" s="159"/>
      <c r="CG41" s="159"/>
      <c r="CH41" s="84">
        <v>1</v>
      </c>
      <c r="CI41" s="155"/>
      <c r="CJ41" s="155"/>
      <c r="CK41" s="155"/>
      <c r="CL41" s="76">
        <v>1</v>
      </c>
      <c r="CM41" s="107"/>
      <c r="CN41" s="36"/>
      <c r="CO41" s="656" t="s">
        <v>140</v>
      </c>
      <c r="CP41" s="117" t="s">
        <v>678</v>
      </c>
      <c r="CQ41" s="381" t="s">
        <v>29</v>
      </c>
      <c r="CR41" s="69">
        <f t="shared" si="14"/>
        <v>0.5</v>
      </c>
      <c r="CS41" s="69">
        <f t="shared" si="15"/>
        <v>0.5</v>
      </c>
      <c r="CT41" s="82"/>
      <c r="CU41" s="22" t="s">
        <v>68</v>
      </c>
      <c r="CV41" s="70"/>
      <c r="CW41" s="70"/>
      <c r="CX41" s="73"/>
      <c r="CY41" s="23" t="s">
        <v>57</v>
      </c>
      <c r="CZ41" s="155"/>
      <c r="DA41" s="85">
        <v>1</v>
      </c>
      <c r="DB41" s="155"/>
      <c r="DC41" s="155"/>
      <c r="DD41" s="155"/>
      <c r="DE41" s="155"/>
      <c r="DF41" s="155"/>
      <c r="DG41" s="155"/>
      <c r="DH41" s="155"/>
      <c r="DI41" s="76">
        <v>1</v>
      </c>
      <c r="DJ41" s="261"/>
    </row>
    <row r="42" spans="1:114" ht="242.4" customHeight="1" outlineLevel="1" thickTop="1" x14ac:dyDescent="0.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 s="108"/>
      <c r="X42" s="654" t="s">
        <v>651</v>
      </c>
      <c r="Y42" s="98" t="s">
        <v>1919</v>
      </c>
      <c r="Z42" s="68" t="s">
        <v>29</v>
      </c>
      <c r="AA42" s="69">
        <f t="shared" si="16"/>
        <v>0</v>
      </c>
      <c r="AB42" s="69">
        <f t="shared" si="17"/>
        <v>0</v>
      </c>
      <c r="AC42" s="99"/>
      <c r="AD42" s="22" t="s">
        <v>45</v>
      </c>
      <c r="AE42" s="99"/>
      <c r="AF42" s="99"/>
      <c r="AG42" s="99"/>
      <c r="AH42" s="23" t="s">
        <v>57</v>
      </c>
      <c r="AI42" s="99"/>
      <c r="AJ42" s="99"/>
      <c r="AK42" s="99"/>
      <c r="AL42" s="99"/>
      <c r="AM42" s="99"/>
      <c r="AN42" s="99"/>
      <c r="AO42" s="99"/>
      <c r="AP42" s="99"/>
      <c r="AQ42" s="99"/>
      <c r="AR42" s="96">
        <v>1</v>
      </c>
      <c r="AS42" s="95"/>
      <c r="AT42" s="108"/>
      <c r="AU42" s="662" t="s">
        <v>674</v>
      </c>
      <c r="AV42" s="130" t="s">
        <v>688</v>
      </c>
      <c r="AW42" s="68" t="s">
        <v>29</v>
      </c>
      <c r="AX42" s="69">
        <f>0.5*(BF42+BG42+BH42)+BI42+BK42+2*(BL42+BM42)</f>
        <v>0</v>
      </c>
      <c r="AY42" s="69">
        <f>BF42*0.5+BG42*0.5+BH42*0.5+BI42+BJ42+BK42+2*(BL42+BM42+BN42)</f>
        <v>0</v>
      </c>
      <c r="AZ42" s="99"/>
      <c r="BA42" s="22" t="s">
        <v>45</v>
      </c>
      <c r="BB42" s="99"/>
      <c r="BC42" s="99"/>
      <c r="BD42" s="99"/>
      <c r="BE42" s="1053" t="s">
        <v>361</v>
      </c>
      <c r="BF42" s="159"/>
      <c r="BG42" s="159"/>
      <c r="BH42" s="159"/>
      <c r="BI42" s="159"/>
      <c r="BJ42" s="159"/>
      <c r="BK42" s="159"/>
      <c r="BL42" s="159"/>
      <c r="BM42" s="159"/>
      <c r="BN42" s="159"/>
      <c r="BO42" s="96">
        <v>1</v>
      </c>
      <c r="BP42" s="95"/>
      <c r="BQ42" s="36"/>
      <c r="BR42" s="283" t="s">
        <v>218</v>
      </c>
      <c r="BS42" s="130" t="s">
        <v>694</v>
      </c>
      <c r="BT42" s="68" t="s">
        <v>29</v>
      </c>
      <c r="BU42" s="69">
        <f t="shared" si="12"/>
        <v>0</v>
      </c>
      <c r="BV42" s="69">
        <f t="shared" si="13"/>
        <v>0</v>
      </c>
      <c r="BW42" s="131"/>
      <c r="BX42" s="22" t="s">
        <v>45</v>
      </c>
      <c r="BY42" s="131"/>
      <c r="BZ42" s="131"/>
      <c r="CA42" s="131"/>
      <c r="CB42" s="23" t="s">
        <v>57</v>
      </c>
      <c r="CC42" s="630"/>
      <c r="CD42" s="630"/>
      <c r="CE42" s="630"/>
      <c r="CF42" s="630"/>
      <c r="CG42" s="630"/>
      <c r="CH42" s="630"/>
      <c r="CI42" s="630"/>
      <c r="CJ42" s="630"/>
      <c r="CK42" s="630"/>
      <c r="CL42" s="133">
        <v>1</v>
      </c>
      <c r="CM42" s="131"/>
      <c r="CN42" s="112"/>
      <c r="CO42" s="656" t="s">
        <v>140</v>
      </c>
      <c r="CP42" s="668" t="s">
        <v>684</v>
      </c>
      <c r="CQ42" s="102" t="s">
        <v>29</v>
      </c>
      <c r="CR42" s="69">
        <f t="shared" si="14"/>
        <v>2</v>
      </c>
      <c r="CS42" s="69">
        <f t="shared" si="15"/>
        <v>2</v>
      </c>
      <c r="CT42" s="103"/>
      <c r="CU42" s="22" t="s">
        <v>68</v>
      </c>
      <c r="CV42" s="70"/>
      <c r="CW42" s="70"/>
      <c r="CX42" s="73"/>
      <c r="CY42" s="23" t="s">
        <v>96</v>
      </c>
      <c r="CZ42" s="155"/>
      <c r="DA42" s="155"/>
      <c r="DB42" s="155"/>
      <c r="DC42" s="155"/>
      <c r="DD42" s="155"/>
      <c r="DE42" s="85">
        <v>2</v>
      </c>
      <c r="DF42" s="155"/>
      <c r="DG42" s="155"/>
      <c r="DH42" s="155"/>
      <c r="DI42" s="76">
        <v>1</v>
      </c>
      <c r="DJ42" s="661"/>
    </row>
    <row r="43" spans="1:114" ht="281.39999999999998" customHeight="1" outlineLevel="1" thickBot="1" x14ac:dyDescent="0.4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 s="108"/>
      <c r="X43" s="239" t="s">
        <v>173</v>
      </c>
      <c r="Y43" s="179" t="s">
        <v>1899</v>
      </c>
      <c r="Z43" s="102" t="s">
        <v>29</v>
      </c>
      <c r="AA43" s="102">
        <f t="shared" si="16"/>
        <v>0</v>
      </c>
      <c r="AB43" s="102">
        <f t="shared" si="17"/>
        <v>0</v>
      </c>
      <c r="AC43" s="244"/>
      <c r="AD43" s="225" t="s">
        <v>63</v>
      </c>
      <c r="AE43" s="245"/>
      <c r="AF43" s="246"/>
      <c r="AG43" s="222"/>
      <c r="AH43" s="140" t="s">
        <v>3</v>
      </c>
      <c r="AI43" s="314"/>
      <c r="AJ43" s="314"/>
      <c r="AK43" s="314"/>
      <c r="AL43" s="314"/>
      <c r="AM43" s="314"/>
      <c r="AN43" s="314"/>
      <c r="AO43" s="314"/>
      <c r="AP43" s="314"/>
      <c r="AQ43" s="314"/>
      <c r="AR43" s="96">
        <v>1</v>
      </c>
      <c r="AS43" s="1478" t="s">
        <v>2563</v>
      </c>
      <c r="AT43" s="108"/>
      <c r="AU43" s="662" t="s">
        <v>674</v>
      </c>
      <c r="AV43" s="130" t="s">
        <v>693</v>
      </c>
      <c r="AW43" s="68" t="s">
        <v>29</v>
      </c>
      <c r="AX43" s="69">
        <f>0.5*(BF43+BG43+BH43)+BI43+BK43+2*(BL43+BM43)</f>
        <v>0</v>
      </c>
      <c r="AY43" s="69">
        <f>BF43*0.5+BG43*0.5+BH43*0.5+BI43+BJ43+BK43+2*(BL43+BM43+BN43)</f>
        <v>0</v>
      </c>
      <c r="AZ43" s="99"/>
      <c r="BA43" s="22" t="s">
        <v>45</v>
      </c>
      <c r="BB43" s="99"/>
      <c r="BC43" s="99"/>
      <c r="BD43" s="99"/>
      <c r="BE43" s="1053" t="s">
        <v>361</v>
      </c>
      <c r="BF43" s="159"/>
      <c r="BG43" s="159"/>
      <c r="BH43" s="159"/>
      <c r="BI43" s="159"/>
      <c r="BJ43" s="159"/>
      <c r="BK43" s="159"/>
      <c r="BL43" s="159"/>
      <c r="BM43" s="159"/>
      <c r="BN43" s="671"/>
      <c r="BO43" s="96">
        <v>1</v>
      </c>
      <c r="BP43" s="95"/>
      <c r="BQ43" s="36"/>
      <c r="BR43" s="283" t="s">
        <v>218</v>
      </c>
      <c r="BS43" s="187" t="s">
        <v>703</v>
      </c>
      <c r="BT43" s="68" t="s">
        <v>29</v>
      </c>
      <c r="BU43" s="69">
        <f t="shared" si="12"/>
        <v>0.5</v>
      </c>
      <c r="BV43" s="69">
        <f t="shared" si="13"/>
        <v>1.5</v>
      </c>
      <c r="BW43" s="187"/>
      <c r="BX43" s="22" t="s">
        <v>45</v>
      </c>
      <c r="BY43" s="23"/>
      <c r="BZ43" s="72" t="s">
        <v>42</v>
      </c>
      <c r="CA43" s="674"/>
      <c r="CB43" s="26" t="s">
        <v>249</v>
      </c>
      <c r="CC43" s="461"/>
      <c r="CD43" s="85">
        <v>1</v>
      </c>
      <c r="CE43" s="461"/>
      <c r="CF43" s="461"/>
      <c r="CG43" s="591">
        <v>1</v>
      </c>
      <c r="CH43" s="461"/>
      <c r="CI43" s="461"/>
      <c r="CJ43" s="461"/>
      <c r="CK43" s="461"/>
      <c r="CL43" s="76">
        <v>1</v>
      </c>
      <c r="CM43" s="77"/>
      <c r="CN43" s="112"/>
      <c r="CO43" s="656" t="s">
        <v>140</v>
      </c>
      <c r="CP43" s="117" t="s">
        <v>691</v>
      </c>
      <c r="CQ43" s="381" t="s">
        <v>29</v>
      </c>
      <c r="CR43" s="69">
        <f t="shared" si="14"/>
        <v>0.5</v>
      </c>
      <c r="CS43" s="69">
        <f t="shared" si="15"/>
        <v>0.5</v>
      </c>
      <c r="CT43" s="103"/>
      <c r="CU43" s="22" t="s">
        <v>68</v>
      </c>
      <c r="CV43" s="70"/>
      <c r="CW43" s="70"/>
      <c r="CX43" s="73"/>
      <c r="CY43" s="70"/>
      <c r="CZ43" s="155"/>
      <c r="DA43" s="85">
        <v>1</v>
      </c>
      <c r="DB43" s="155"/>
      <c r="DC43" s="155"/>
      <c r="DD43" s="155"/>
      <c r="DE43" s="155"/>
      <c r="DF43" s="155"/>
      <c r="DG43" s="155"/>
      <c r="DH43" s="155"/>
      <c r="DI43" s="76">
        <v>1</v>
      </c>
      <c r="DJ43" s="261"/>
    </row>
    <row r="44" spans="1:114" ht="259.2" customHeight="1" outlineLevel="1" thickTop="1" thickBot="1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 s="108"/>
      <c r="X44" s="239" t="s">
        <v>173</v>
      </c>
      <c r="Y44" s="138" t="s">
        <v>2622</v>
      </c>
      <c r="Z44" s="102" t="s">
        <v>29</v>
      </c>
      <c r="AA44" s="102">
        <f t="shared" si="16"/>
        <v>0</v>
      </c>
      <c r="AB44" s="102">
        <f t="shared" si="17"/>
        <v>0</v>
      </c>
      <c r="AC44" s="103"/>
      <c r="AD44" s="22" t="s">
        <v>68</v>
      </c>
      <c r="AE44" s="74"/>
      <c r="AF44" s="72" t="s">
        <v>42</v>
      </c>
      <c r="AG44" s="172"/>
      <c r="AH44" s="140" t="s">
        <v>3</v>
      </c>
      <c r="AI44" s="302"/>
      <c r="AJ44" s="160"/>
      <c r="AK44" s="83"/>
      <c r="AL44" s="83"/>
      <c r="AM44" s="83"/>
      <c r="AN44" s="83"/>
      <c r="AO44" s="83"/>
      <c r="AP44" s="302"/>
      <c r="AQ44" s="83"/>
      <c r="AR44" s="96">
        <v>0.5</v>
      </c>
      <c r="AS44" s="1478" t="s">
        <v>2563</v>
      </c>
      <c r="AT44" s="108"/>
      <c r="AU44" s="662" t="s">
        <v>674</v>
      </c>
      <c r="AV44" s="117" t="s">
        <v>2401</v>
      </c>
      <c r="AW44" s="68" t="s">
        <v>29</v>
      </c>
      <c r="AX44" s="69">
        <f t="shared" si="10"/>
        <v>2</v>
      </c>
      <c r="AY44" s="69">
        <f t="shared" si="11"/>
        <v>3</v>
      </c>
      <c r="AZ44" s="198"/>
      <c r="BA44" s="22" t="s">
        <v>45</v>
      </c>
      <c r="BB44" s="22"/>
      <c r="BC44" s="74"/>
      <c r="BD44" s="82"/>
      <c r="BE44" s="23" t="s">
        <v>2402</v>
      </c>
      <c r="BF44" s="155"/>
      <c r="BG44" s="155"/>
      <c r="BH44" s="155"/>
      <c r="BI44" s="144"/>
      <c r="BJ44" s="1211">
        <v>1</v>
      </c>
      <c r="BK44" s="820">
        <v>2</v>
      </c>
      <c r="BL44" s="155"/>
      <c r="BM44" s="360"/>
      <c r="BN44" s="155"/>
      <c r="BO44" s="96">
        <v>1</v>
      </c>
      <c r="BP44" s="95"/>
      <c r="BQ44" s="108"/>
      <c r="BR44" s="283" t="s">
        <v>218</v>
      </c>
      <c r="BS44" s="117" t="s">
        <v>706</v>
      </c>
      <c r="BT44" s="68" t="s">
        <v>36</v>
      </c>
      <c r="BU44" s="69">
        <f t="shared" si="12"/>
        <v>4</v>
      </c>
      <c r="BV44" s="69">
        <f t="shared" si="13"/>
        <v>5</v>
      </c>
      <c r="BW44" s="82"/>
      <c r="BX44" s="22" t="s">
        <v>68</v>
      </c>
      <c r="BY44" s="104"/>
      <c r="BZ44" s="70"/>
      <c r="CA44" s="110" t="s">
        <v>13</v>
      </c>
      <c r="CB44" s="173" t="s">
        <v>707</v>
      </c>
      <c r="CC44" s="302"/>
      <c r="CD44" s="302"/>
      <c r="CE44" s="302"/>
      <c r="CF44" s="144"/>
      <c r="CG44" s="86">
        <v>1</v>
      </c>
      <c r="CH44" s="84">
        <v>4</v>
      </c>
      <c r="CI44" s="302"/>
      <c r="CJ44" s="302"/>
      <c r="CK44" s="302"/>
      <c r="CL44" s="76">
        <v>1</v>
      </c>
      <c r="CM44" s="77"/>
      <c r="CN44" s="62"/>
      <c r="CO44" s="656" t="s">
        <v>140</v>
      </c>
      <c r="CP44" s="179" t="s">
        <v>1927</v>
      </c>
      <c r="CQ44" s="381" t="s">
        <v>29</v>
      </c>
      <c r="CR44" s="69">
        <f t="shared" si="14"/>
        <v>1</v>
      </c>
      <c r="CS44" s="69">
        <f t="shared" si="15"/>
        <v>1</v>
      </c>
      <c r="CT44" s="104"/>
      <c r="CU44" s="124" t="s">
        <v>77</v>
      </c>
      <c r="CV44" s="939" t="s">
        <v>50</v>
      </c>
      <c r="CW44" s="118"/>
      <c r="CX44" s="172"/>
      <c r="CY44" s="172"/>
      <c r="CZ44" s="169"/>
      <c r="DA44" s="85">
        <v>2</v>
      </c>
      <c r="DB44" s="155"/>
      <c r="DC44" s="169"/>
      <c r="DD44" s="169"/>
      <c r="DE44" s="169"/>
      <c r="DF44" s="169"/>
      <c r="DG44" s="169"/>
      <c r="DH44" s="169"/>
      <c r="DI44" s="76">
        <v>1</v>
      </c>
      <c r="DJ44" s="339"/>
    </row>
    <row r="45" spans="1:114" ht="231.75" customHeight="1" outlineLevel="1" thickTop="1" thickBot="1" x14ac:dyDescent="0.4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 s="108"/>
      <c r="X45" s="239" t="s">
        <v>173</v>
      </c>
      <c r="Y45" s="179" t="s">
        <v>1906</v>
      </c>
      <c r="Z45" s="102" t="s">
        <v>29</v>
      </c>
      <c r="AA45" s="102">
        <f t="shared" si="16"/>
        <v>0.5</v>
      </c>
      <c r="AB45" s="102">
        <f t="shared" si="17"/>
        <v>0.5</v>
      </c>
      <c r="AC45" s="448"/>
      <c r="AD45" s="22" t="s">
        <v>68</v>
      </c>
      <c r="AE45" s="448"/>
      <c r="AF45" s="448"/>
      <c r="AG45" s="110" t="s">
        <v>13</v>
      </c>
      <c r="AH45" s="23" t="s">
        <v>1907</v>
      </c>
      <c r="AI45" s="449"/>
      <c r="AJ45" s="128">
        <v>1</v>
      </c>
      <c r="AK45" s="449"/>
      <c r="AL45" s="449"/>
      <c r="AM45" s="449"/>
      <c r="AN45" s="449"/>
      <c r="AO45" s="449"/>
      <c r="AP45" s="449"/>
      <c r="AQ45" s="445"/>
      <c r="AR45" s="96">
        <v>1</v>
      </c>
      <c r="AS45" s="1478" t="s">
        <v>2563</v>
      </c>
      <c r="AT45" s="108"/>
      <c r="AU45" s="662" t="s">
        <v>674</v>
      </c>
      <c r="AV45" s="668" t="s">
        <v>2403</v>
      </c>
      <c r="AW45" s="68" t="s">
        <v>29</v>
      </c>
      <c r="AX45" s="69">
        <f t="shared" si="10"/>
        <v>2</v>
      </c>
      <c r="AY45" s="69">
        <f t="shared" si="11"/>
        <v>2</v>
      </c>
      <c r="AZ45" s="116"/>
      <c r="BA45" s="22" t="s">
        <v>45</v>
      </c>
      <c r="BB45" s="22"/>
      <c r="BC45" s="72" t="s">
        <v>42</v>
      </c>
      <c r="BD45" s="82"/>
      <c r="BE45" s="23" t="s">
        <v>57</v>
      </c>
      <c r="BF45" s="159"/>
      <c r="BG45" s="159"/>
      <c r="BH45" s="155"/>
      <c r="BI45" s="84">
        <v>2</v>
      </c>
      <c r="BJ45" s="159"/>
      <c r="BK45" s="159"/>
      <c r="BL45" s="159"/>
      <c r="BM45" s="159"/>
      <c r="BN45" s="474"/>
      <c r="BO45" s="96">
        <v>1</v>
      </c>
      <c r="BP45" s="95"/>
      <c r="BQ45" s="108"/>
      <c r="BR45" s="283" t="s">
        <v>218</v>
      </c>
      <c r="BS45" s="130" t="s">
        <v>711</v>
      </c>
      <c r="BT45" s="68" t="s">
        <v>36</v>
      </c>
      <c r="BU45" s="69">
        <f t="shared" si="12"/>
        <v>2</v>
      </c>
      <c r="BV45" s="69">
        <f t="shared" si="13"/>
        <v>4</v>
      </c>
      <c r="BW45" s="678"/>
      <c r="BX45" s="679" t="s">
        <v>45</v>
      </c>
      <c r="BY45" s="680"/>
      <c r="BZ45" s="680"/>
      <c r="CA45" s="680"/>
      <c r="CB45" s="681" t="s">
        <v>712</v>
      </c>
      <c r="CC45" s="223"/>
      <c r="CD45" s="223"/>
      <c r="CE45" s="223"/>
      <c r="CF45" s="128">
        <v>2</v>
      </c>
      <c r="CG45" s="457"/>
      <c r="CH45" s="223"/>
      <c r="CI45" s="314"/>
      <c r="CJ45" s="253"/>
      <c r="CK45" s="254">
        <v>1</v>
      </c>
      <c r="CL45" s="156">
        <v>1</v>
      </c>
      <c r="CM45" s="131"/>
      <c r="CN45" s="108"/>
      <c r="CO45" s="656" t="s">
        <v>140</v>
      </c>
      <c r="CP45" s="117" t="s">
        <v>1930</v>
      </c>
      <c r="CQ45" s="381" t="s">
        <v>29</v>
      </c>
      <c r="CR45" s="69">
        <f>0.5*(CZ45+DA45+DB45)+DC45+DE45+2*(DF45+DG45)</f>
        <v>0</v>
      </c>
      <c r="CS45" s="69">
        <f>CZ45*0.5+DA45*0.5+DB45*0.5+DC45+DD45+DE45+2*(DF45+DG45+DH45)</f>
        <v>0</v>
      </c>
      <c r="CT45" s="82"/>
      <c r="CU45" s="124" t="s">
        <v>77</v>
      </c>
      <c r="CV45" s="939" t="s">
        <v>50</v>
      </c>
      <c r="CW45" s="74"/>
      <c r="CX45" s="248"/>
      <c r="CY45" s="172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61"/>
    </row>
    <row r="46" spans="1:114" ht="181.95" customHeight="1" outlineLevel="1" thickTop="1" thickBot="1" x14ac:dyDescent="0.4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 s="108"/>
      <c r="X46" s="239" t="s">
        <v>173</v>
      </c>
      <c r="Y46" s="130" t="s">
        <v>1912</v>
      </c>
      <c r="Z46" s="102" t="s">
        <v>29</v>
      </c>
      <c r="AA46" s="102">
        <f t="shared" si="16"/>
        <v>3</v>
      </c>
      <c r="AB46" s="102">
        <f t="shared" si="17"/>
        <v>3</v>
      </c>
      <c r="AC46" s="225"/>
      <c r="AD46" s="225" t="s">
        <v>45</v>
      </c>
      <c r="AE46" s="1371" t="s">
        <v>2623</v>
      </c>
      <c r="AF46" s="669" t="s">
        <v>42</v>
      </c>
      <c r="AG46" s="670"/>
      <c r="AH46" s="131" t="s">
        <v>1914</v>
      </c>
      <c r="AI46" s="403"/>
      <c r="AJ46" s="85">
        <v>2</v>
      </c>
      <c r="AK46" s="403"/>
      <c r="AL46" s="85">
        <v>2</v>
      </c>
      <c r="AM46" s="403"/>
      <c r="AN46" s="403"/>
      <c r="AO46" s="403"/>
      <c r="AP46" s="403"/>
      <c r="AQ46" s="403"/>
      <c r="AR46" s="96">
        <v>1</v>
      </c>
      <c r="AS46" s="1478" t="s">
        <v>2563</v>
      </c>
      <c r="AT46" s="3"/>
      <c r="AU46" s="662" t="s">
        <v>674</v>
      </c>
      <c r="AV46" s="130" t="s">
        <v>705</v>
      </c>
      <c r="AW46" s="68" t="s">
        <v>29</v>
      </c>
      <c r="AX46" s="69">
        <f>0.5*(BF46+BG46+BH46)+BI46+BK46+2*(BL46+BM46)</f>
        <v>0</v>
      </c>
      <c r="AY46" s="69">
        <f>BF46*0.5+BG46*0.5+BH46*0.5+BI46+BJ46+BK46+2*(BL46+BM46+BN46)</f>
        <v>0</v>
      </c>
      <c r="AZ46" s="131"/>
      <c r="BA46" s="22" t="s">
        <v>45</v>
      </c>
      <c r="BB46" s="367"/>
      <c r="BC46" s="131"/>
      <c r="BD46" s="131"/>
      <c r="BE46" s="23" t="s">
        <v>57</v>
      </c>
      <c r="BF46" s="314"/>
      <c r="BG46" s="314"/>
      <c r="BH46" s="314"/>
      <c r="BI46" s="314"/>
      <c r="BJ46" s="314"/>
      <c r="BK46" s="314"/>
      <c r="BL46" s="314"/>
      <c r="BM46" s="314"/>
      <c r="BN46" s="314"/>
      <c r="BO46" s="96">
        <v>1</v>
      </c>
      <c r="BP46" s="95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M46" s="3"/>
      <c r="CN46" s="3"/>
      <c r="CO46" s="656" t="s">
        <v>140</v>
      </c>
      <c r="CP46" s="130" t="s">
        <v>695</v>
      </c>
      <c r="CQ46" s="381" t="s">
        <v>29</v>
      </c>
      <c r="CR46" s="69">
        <f>0.5*(CZ46+DA46+DB46)+DC46+DE46+2*(DF46+DG46)</f>
        <v>0</v>
      </c>
      <c r="CS46" s="69">
        <f>CZ46*0.5+DA46*0.5+DB46*0.5+DC46+DD46+DE46+2*(DF46+DG46+DH46)</f>
        <v>0</v>
      </c>
      <c r="CT46" s="74"/>
      <c r="CU46" s="225" t="s">
        <v>68</v>
      </c>
      <c r="CV46" s="246"/>
      <c r="CW46" s="246"/>
      <c r="CX46" s="246"/>
      <c r="CY46" s="131" t="s">
        <v>193</v>
      </c>
      <c r="CZ46" s="159"/>
      <c r="DA46" s="159"/>
      <c r="DB46" s="159"/>
      <c r="DC46" s="159"/>
      <c r="DD46" s="159"/>
      <c r="DE46" s="159"/>
      <c r="DF46" s="159"/>
      <c r="DG46" s="159"/>
      <c r="DH46" s="159"/>
      <c r="DI46" s="100">
        <v>1</v>
      </c>
      <c r="DJ46" s="675"/>
    </row>
    <row r="47" spans="1:114" ht="228.6" customHeight="1" outlineLevel="1" thickTop="1" thickBot="1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 s="108"/>
      <c r="X47" s="239" t="s">
        <v>173</v>
      </c>
      <c r="Y47" s="179" t="s">
        <v>1917</v>
      </c>
      <c r="Z47" s="102" t="s">
        <v>29</v>
      </c>
      <c r="AA47" s="102">
        <f t="shared" si="16"/>
        <v>1</v>
      </c>
      <c r="AB47" s="102">
        <f t="shared" si="17"/>
        <v>3</v>
      </c>
      <c r="AC47" s="448"/>
      <c r="AD47" s="22" t="s">
        <v>45</v>
      </c>
      <c r="AE47" s="74"/>
      <c r="AF47" s="448"/>
      <c r="AG47" s="448"/>
      <c r="AH47" s="23" t="s">
        <v>1918</v>
      </c>
      <c r="AI47" s="449"/>
      <c r="AJ47" s="821"/>
      <c r="AK47" s="449"/>
      <c r="AL47" s="449"/>
      <c r="AM47" s="449"/>
      <c r="AN47" s="1208">
        <v>1</v>
      </c>
      <c r="AO47" s="449"/>
      <c r="AP47" s="1209"/>
      <c r="AQ47" s="1210">
        <v>1</v>
      </c>
      <c r="AR47" s="96">
        <v>1</v>
      </c>
      <c r="AS47" s="1478" t="s">
        <v>2563</v>
      </c>
      <c r="AT47" s="3"/>
      <c r="AU47" s="662" t="s">
        <v>674</v>
      </c>
      <c r="AV47" s="387" t="s">
        <v>709</v>
      </c>
      <c r="AW47" s="68" t="s">
        <v>36</v>
      </c>
      <c r="AX47" s="69">
        <f t="shared" si="10"/>
        <v>2.5</v>
      </c>
      <c r="AY47" s="69">
        <f t="shared" si="11"/>
        <v>2.5</v>
      </c>
      <c r="AZ47" s="167"/>
      <c r="BA47" s="22" t="s">
        <v>45</v>
      </c>
      <c r="BB47" s="676"/>
      <c r="BC47" s="82"/>
      <c r="BD47" s="248"/>
      <c r="BE47" s="173" t="s">
        <v>2404</v>
      </c>
      <c r="BF47" s="302"/>
      <c r="BG47" s="302"/>
      <c r="BH47" s="84">
        <v>1</v>
      </c>
      <c r="BI47" s="302"/>
      <c r="BJ47" s="302"/>
      <c r="BK47" s="302"/>
      <c r="BL47" s="302"/>
      <c r="BM47" s="84">
        <v>1</v>
      </c>
      <c r="BN47" s="302"/>
      <c r="BO47" s="96">
        <v>1</v>
      </c>
      <c r="BP47" s="95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M47" s="3"/>
      <c r="CN47" s="3"/>
      <c r="CO47" s="656" t="s">
        <v>140</v>
      </c>
      <c r="CP47" s="117" t="s">
        <v>700</v>
      </c>
      <c r="CQ47" s="381" t="s">
        <v>36</v>
      </c>
      <c r="CR47" s="69">
        <f t="shared" si="14"/>
        <v>0.5</v>
      </c>
      <c r="CS47" s="69">
        <f t="shared" si="15"/>
        <v>0.5</v>
      </c>
      <c r="CT47" s="82"/>
      <c r="CU47" s="22" t="s">
        <v>68</v>
      </c>
      <c r="CV47" s="70"/>
      <c r="CW47" s="70"/>
      <c r="CX47" s="73"/>
      <c r="CY47" s="23" t="s">
        <v>96</v>
      </c>
      <c r="CZ47" s="155"/>
      <c r="DA47" s="85">
        <v>1</v>
      </c>
      <c r="DB47" s="155"/>
      <c r="DC47" s="318"/>
      <c r="DD47" s="155"/>
      <c r="DE47" s="155"/>
      <c r="DF47" s="155"/>
      <c r="DG47" s="155"/>
      <c r="DH47" s="155"/>
      <c r="DI47" s="76">
        <v>1</v>
      </c>
      <c r="DJ47" s="661"/>
    </row>
    <row r="48" spans="1:114" ht="184.2" customHeight="1" outlineLevel="1" thickTop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674</v>
      </c>
      <c r="AV48" s="404" t="s">
        <v>714</v>
      </c>
      <c r="AW48" s="68" t="s">
        <v>36</v>
      </c>
      <c r="AX48" s="69">
        <f t="shared" si="10"/>
        <v>1</v>
      </c>
      <c r="AY48" s="69">
        <f t="shared" si="11"/>
        <v>1</v>
      </c>
      <c r="AZ48" s="677"/>
      <c r="BA48" s="22" t="s">
        <v>45</v>
      </c>
      <c r="BB48" s="676"/>
      <c r="BC48" s="104"/>
      <c r="BD48" s="173"/>
      <c r="BE48" s="173" t="s">
        <v>2405</v>
      </c>
      <c r="BF48" s="155"/>
      <c r="BG48" s="155"/>
      <c r="BH48" s="84">
        <v>2</v>
      </c>
      <c r="BI48" s="155"/>
      <c r="BJ48" s="155"/>
      <c r="BK48" s="155"/>
      <c r="BL48" s="155"/>
      <c r="BM48" s="155"/>
      <c r="BN48" s="155"/>
      <c r="BO48" s="96">
        <v>1</v>
      </c>
      <c r="BP48" s="95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M48" s="3"/>
      <c r="CN48" s="3"/>
      <c r="CO48" s="656" t="s">
        <v>140</v>
      </c>
      <c r="CP48" s="117" t="s">
        <v>704</v>
      </c>
      <c r="CQ48" s="381" t="s">
        <v>36</v>
      </c>
      <c r="CR48" s="69">
        <f t="shared" si="14"/>
        <v>1</v>
      </c>
      <c r="CS48" s="69">
        <f t="shared" si="15"/>
        <v>1</v>
      </c>
      <c r="CT48" s="103"/>
      <c r="CU48" s="22" t="s">
        <v>68</v>
      </c>
      <c r="CV48" s="70"/>
      <c r="CW48" s="70"/>
      <c r="CX48" s="73"/>
      <c r="CY48" s="70"/>
      <c r="CZ48" s="85">
        <v>1</v>
      </c>
      <c r="DA48" s="160"/>
      <c r="DB48" s="85">
        <v>1</v>
      </c>
      <c r="DC48" s="160"/>
      <c r="DD48" s="160"/>
      <c r="DE48" s="160"/>
      <c r="DF48" s="160"/>
      <c r="DG48" s="160"/>
      <c r="DH48" s="160"/>
      <c r="DI48" s="76">
        <v>1</v>
      </c>
      <c r="DJ48" s="261"/>
    </row>
    <row r="49" spans="1:115" ht="280.2" customHeight="1" outlineLevel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674</v>
      </c>
      <c r="AV49" s="688" t="s">
        <v>2624</v>
      </c>
      <c r="AW49" s="68" t="s">
        <v>36</v>
      </c>
      <c r="AX49" s="69">
        <f>0.5*(BF49+BG49+BH49)+BI49+BK49+2*(BL49+BM49)</f>
        <v>0</v>
      </c>
      <c r="AY49" s="69">
        <f>BF49*0.5+BG49*0.5+BH49*0.5+BI49+BJ49+BK49+2*(BL49+BM49+BN49)</f>
        <v>0</v>
      </c>
      <c r="AZ49" s="689"/>
      <c r="BA49" s="22" t="s">
        <v>45</v>
      </c>
      <c r="BB49" s="172"/>
      <c r="BC49" s="70"/>
      <c r="BD49" s="674"/>
      <c r="BE49" s="23" t="s">
        <v>57</v>
      </c>
      <c r="BF49" s="155"/>
      <c r="BG49" s="155"/>
      <c r="BH49" s="155"/>
      <c r="BI49" s="155"/>
      <c r="BJ49" s="155"/>
      <c r="BK49" s="155"/>
      <c r="BL49" s="155"/>
      <c r="BM49" s="155"/>
      <c r="BN49" s="155"/>
      <c r="BO49" s="96">
        <v>1</v>
      </c>
      <c r="BP49" s="95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M49" s="3"/>
      <c r="CN49" s="3"/>
      <c r="CO49" s="656" t="s">
        <v>140</v>
      </c>
      <c r="CP49" s="179" t="s">
        <v>708</v>
      </c>
      <c r="CQ49" s="381" t="s">
        <v>36</v>
      </c>
      <c r="CR49" s="69">
        <f t="shared" si="14"/>
        <v>1</v>
      </c>
      <c r="CS49" s="69">
        <f t="shared" si="15"/>
        <v>1</v>
      </c>
      <c r="CT49" s="103"/>
      <c r="CU49" s="22" t="s">
        <v>68</v>
      </c>
      <c r="CV49" s="70"/>
      <c r="CW49" s="70"/>
      <c r="CX49" s="73"/>
      <c r="CY49" s="23" t="s">
        <v>96</v>
      </c>
      <c r="CZ49" s="160"/>
      <c r="DA49" s="160"/>
      <c r="DB49" s="160"/>
      <c r="DC49" s="85">
        <v>1</v>
      </c>
      <c r="DD49" s="160"/>
      <c r="DE49" s="160"/>
      <c r="DF49" s="160"/>
      <c r="DG49" s="160"/>
      <c r="DH49" s="160"/>
      <c r="DI49" s="76">
        <v>1</v>
      </c>
      <c r="DJ49" s="261"/>
    </row>
    <row r="50" spans="1:115" ht="175.2" customHeight="1" outlineLevel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674</v>
      </c>
      <c r="AV50" s="117" t="s">
        <v>724</v>
      </c>
      <c r="AW50" s="68" t="s">
        <v>36</v>
      </c>
      <c r="AX50" s="69">
        <f>0.5*(BF50+BG50+BH50)+BI50+BK50+2*(BL50+BM50)</f>
        <v>0</v>
      </c>
      <c r="AY50" s="69">
        <f>BF50*0.5+BG50*0.5+BH50*0.5+BI50+BJ50+BK50+2*(BL50+BM50+BN50)</f>
        <v>0</v>
      </c>
      <c r="AZ50" s="73"/>
      <c r="BA50" s="22" t="s">
        <v>68</v>
      </c>
      <c r="BB50" s="104"/>
      <c r="BC50" s="74"/>
      <c r="BD50" s="172"/>
      <c r="BE50" s="172" t="s">
        <v>57</v>
      </c>
      <c r="BF50" s="160"/>
      <c r="BG50" s="160"/>
      <c r="BH50" s="160"/>
      <c r="BI50" s="160"/>
      <c r="BJ50" s="160"/>
      <c r="BK50" s="160"/>
      <c r="BL50" s="160"/>
      <c r="BM50" s="160"/>
      <c r="BN50" s="160"/>
      <c r="BO50" s="96">
        <v>1</v>
      </c>
      <c r="BP50" s="95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M50" s="3"/>
      <c r="CN50" s="3"/>
      <c r="CO50" s="656" t="s">
        <v>140</v>
      </c>
      <c r="CP50" s="293" t="s">
        <v>713</v>
      </c>
      <c r="CQ50" s="381" t="s">
        <v>36</v>
      </c>
      <c r="CR50" s="170">
        <f t="shared" si="14"/>
        <v>0</v>
      </c>
      <c r="CS50" s="170">
        <f t="shared" si="15"/>
        <v>0</v>
      </c>
      <c r="CT50" s="195"/>
      <c r="CU50" s="197" t="s">
        <v>68</v>
      </c>
      <c r="CV50" s="243"/>
      <c r="CW50" s="72" t="s">
        <v>42</v>
      </c>
      <c r="CX50" s="633"/>
      <c r="CY50" s="238" t="s">
        <v>57</v>
      </c>
      <c r="CZ50" s="419"/>
      <c r="DA50" s="419"/>
      <c r="DB50" s="419"/>
      <c r="DC50" s="419"/>
      <c r="DD50" s="419"/>
      <c r="DE50" s="419"/>
      <c r="DF50" s="419"/>
      <c r="DG50" s="419"/>
      <c r="DH50" s="419"/>
      <c r="DI50" s="228">
        <v>1</v>
      </c>
      <c r="DJ50" s="687"/>
    </row>
    <row r="51" spans="1:115" ht="218.4" customHeight="1" outlineLevel="1" thickBo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674</v>
      </c>
      <c r="AV51" s="692" t="s">
        <v>727</v>
      </c>
      <c r="AW51" s="68" t="s">
        <v>36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693"/>
      <c r="BA51" s="150" t="s">
        <v>68</v>
      </c>
      <c r="BB51" s="694"/>
      <c r="BC51" s="74"/>
      <c r="BD51" s="695"/>
      <c r="BE51" s="695" t="s">
        <v>57</v>
      </c>
      <c r="BF51" s="696"/>
      <c r="BG51" s="696"/>
      <c r="BH51" s="696"/>
      <c r="BI51" s="696"/>
      <c r="BJ51" s="696"/>
      <c r="BK51" s="696"/>
      <c r="BL51" s="696"/>
      <c r="BM51" s="696"/>
      <c r="BN51" s="696"/>
      <c r="BO51" s="96">
        <v>1</v>
      </c>
      <c r="BP51" s="95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M51" s="3"/>
      <c r="CN51" s="3"/>
      <c r="CO51" s="656" t="s">
        <v>140</v>
      </c>
      <c r="CP51" s="187" t="s">
        <v>141</v>
      </c>
      <c r="CQ51" s="381" t="s">
        <v>36</v>
      </c>
      <c r="CR51" s="69">
        <f t="shared" si="14"/>
        <v>5</v>
      </c>
      <c r="CS51" s="69">
        <f t="shared" si="15"/>
        <v>5</v>
      </c>
      <c r="CT51" s="116"/>
      <c r="CU51" s="22" t="s">
        <v>63</v>
      </c>
      <c r="CV51" s="22"/>
      <c r="CW51" s="72" t="s">
        <v>42</v>
      </c>
      <c r="CX51" s="82"/>
      <c r="CY51" s="23" t="s">
        <v>142</v>
      </c>
      <c r="CZ51" s="160"/>
      <c r="DA51" s="160"/>
      <c r="DB51" s="155"/>
      <c r="DC51" s="84">
        <v>5</v>
      </c>
      <c r="DD51" s="419"/>
      <c r="DE51" s="155"/>
      <c r="DF51" s="160"/>
      <c r="DG51" s="160"/>
      <c r="DH51" s="155"/>
      <c r="DI51" s="76">
        <v>1</v>
      </c>
      <c r="DJ51" s="129"/>
    </row>
    <row r="52" spans="1:115" ht="155.4" customHeight="1" outlineLevel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 s="3"/>
      <c r="X52" s="3"/>
      <c r="Y52" s="3"/>
      <c r="Z52" s="3"/>
      <c r="AA52" s="3"/>
      <c r="AB52" s="3"/>
      <c r="AC52" s="3"/>
      <c r="AF52" s="3"/>
      <c r="AG52" s="3"/>
      <c r="AH52" s="3"/>
      <c r="AS52" s="3"/>
      <c r="AT52" s="3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M52" s="3"/>
      <c r="CN52" s="3"/>
      <c r="CO52" s="656" t="s">
        <v>140</v>
      </c>
      <c r="CP52" s="130" t="s">
        <v>720</v>
      </c>
      <c r="CQ52" s="381" t="s">
        <v>36</v>
      </c>
      <c r="CR52" s="69">
        <f t="shared" si="14"/>
        <v>0</v>
      </c>
      <c r="CS52" s="69">
        <f t="shared" si="15"/>
        <v>0</v>
      </c>
      <c r="CT52" s="131"/>
      <c r="CU52" s="22" t="s">
        <v>45</v>
      </c>
      <c r="CV52" s="367"/>
      <c r="CW52" s="131"/>
      <c r="CX52" s="131"/>
      <c r="CY52" s="638" t="s">
        <v>721</v>
      </c>
      <c r="CZ52" s="314"/>
      <c r="DA52" s="314"/>
      <c r="DB52" s="314"/>
      <c r="DC52" s="314"/>
      <c r="DD52" s="314"/>
      <c r="DE52" s="314"/>
      <c r="DF52" s="314"/>
      <c r="DG52" s="314"/>
      <c r="DH52" s="314"/>
      <c r="DI52" s="133">
        <v>1</v>
      </c>
      <c r="DJ52" s="132"/>
    </row>
    <row r="53" spans="1:115" ht="160.19999999999999" customHeight="1" outlineLevel="1" thickBot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 s="3"/>
      <c r="X53" s="3"/>
      <c r="Y53" s="3"/>
      <c r="Z53" s="3"/>
      <c r="AA53" s="3"/>
      <c r="AB53" s="3"/>
      <c r="AC53" s="3"/>
      <c r="AF53" s="3"/>
      <c r="AG53" s="3"/>
      <c r="AH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656" t="s">
        <v>140</v>
      </c>
      <c r="CP53" s="387" t="s">
        <v>723</v>
      </c>
      <c r="CQ53" s="381" t="s">
        <v>36</v>
      </c>
      <c r="CR53" s="69">
        <f>0.5*(CZ53+DA53+DB53)+DC53+DE53+2*(DF53+DG53)</f>
        <v>1</v>
      </c>
      <c r="CS53" s="69">
        <f>CZ53*0.5+DA53*0.5+DB53*0.5+DC53+DD53+DE53+2*(DF53+DG53+DH53)</f>
        <v>1</v>
      </c>
      <c r="CT53" s="200"/>
      <c r="CU53" s="106" t="s">
        <v>68</v>
      </c>
      <c r="CV53" s="105"/>
      <c r="CW53" s="105"/>
      <c r="CX53" s="187"/>
      <c r="CY53" s="23" t="s">
        <v>96</v>
      </c>
      <c r="CZ53" s="160"/>
      <c r="DA53" s="160"/>
      <c r="DB53" s="318"/>
      <c r="DC53" s="85">
        <v>1</v>
      </c>
      <c r="DD53" s="160"/>
      <c r="DE53" s="160"/>
      <c r="DF53" s="160"/>
      <c r="DG53" s="160"/>
      <c r="DH53" s="160"/>
      <c r="DI53" s="76">
        <v>1</v>
      </c>
      <c r="DJ53" s="661"/>
    </row>
    <row r="54" spans="1:115" ht="186" customHeight="1" outlineLevel="1" thickTop="1" thickBot="1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656" t="s">
        <v>140</v>
      </c>
      <c r="CP54" s="114" t="s">
        <v>2625</v>
      </c>
      <c r="CQ54" s="102" t="s">
        <v>36</v>
      </c>
      <c r="CR54" s="69">
        <f t="shared" ref="CR54" si="18">0.5*(CZ54+DA54+DB54)+DC54+DE54+2*(DF54+DG54)</f>
        <v>3</v>
      </c>
      <c r="CS54" s="69">
        <f t="shared" ref="CS54" si="19">CZ54*0.5+DA54*0.5+DB54*0.5+DC54+DD54+DE54+2*(DF54+DG54+DH54)</f>
        <v>5</v>
      </c>
      <c r="CT54" s="200"/>
      <c r="CU54" s="22" t="s">
        <v>68</v>
      </c>
      <c r="CV54" s="200"/>
      <c r="CW54" s="105"/>
      <c r="CX54" s="187"/>
      <c r="CY54" s="23" t="s">
        <v>2626</v>
      </c>
      <c r="CZ54" s="318"/>
      <c r="DA54" s="105"/>
      <c r="DB54" s="699"/>
      <c r="DC54" s="85">
        <v>1</v>
      </c>
      <c r="DD54" s="105"/>
      <c r="DE54" s="105"/>
      <c r="DF54" s="85">
        <v>1</v>
      </c>
      <c r="DG54" s="700"/>
      <c r="DH54" s="86">
        <v>1</v>
      </c>
      <c r="DI54" s="156">
        <v>1</v>
      </c>
      <c r="DJ54" s="241"/>
    </row>
    <row r="55" spans="1:115" ht="247.2" customHeight="1" outlineLevel="1" thickTop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656" t="s">
        <v>140</v>
      </c>
      <c r="CP55" s="387" t="s">
        <v>728</v>
      </c>
      <c r="CQ55" s="68" t="s">
        <v>36</v>
      </c>
      <c r="CR55" s="69">
        <f>0.5*(CZ55+DA55+DB55)+DC55+DE55+2*(DF55+DG55)</f>
        <v>1</v>
      </c>
      <c r="CS55" s="69">
        <f>CZ55*0.5+DA55*0.5+DB55*0.5+DC55+DD55+DE55+2*(DF55+DG55+DH55)</f>
        <v>1</v>
      </c>
      <c r="CT55" s="103"/>
      <c r="CU55" s="22" t="s">
        <v>68</v>
      </c>
      <c r="CV55" s="70"/>
      <c r="CW55" s="70"/>
      <c r="CX55" s="73"/>
      <c r="CY55" s="70"/>
      <c r="CZ55" s="318"/>
      <c r="DA55" s="160"/>
      <c r="DB55" s="160"/>
      <c r="DC55" s="160"/>
      <c r="DD55" s="160"/>
      <c r="DE55" s="85">
        <v>1</v>
      </c>
      <c r="DF55" s="160"/>
      <c r="DG55" s="160"/>
      <c r="DH55" s="160"/>
      <c r="DI55" s="76">
        <v>1</v>
      </c>
      <c r="DJ55" s="661"/>
    </row>
    <row r="56" spans="1:115" ht="17.399999999999999" outlineLevel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3"/>
      <c r="CP56" s="3"/>
      <c r="CQ56" s="3"/>
      <c r="CR56" s="3"/>
      <c r="CS56" s="3"/>
      <c r="CT56" s="3"/>
      <c r="CW56" s="3"/>
      <c r="CX56" s="3"/>
      <c r="DJ56" s="3"/>
    </row>
    <row r="57" spans="1:115" ht="17.399999999999999" outlineLevel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3"/>
      <c r="CP57" s="3"/>
      <c r="CQ57" s="3"/>
      <c r="CR57" s="3"/>
      <c r="CS57" s="3"/>
      <c r="CT57" s="3"/>
      <c r="CW57" s="3"/>
      <c r="CX57" s="3"/>
      <c r="DJ57" s="3"/>
    </row>
    <row r="58" spans="1:115" ht="17.399999999999999" outlineLevel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3"/>
      <c r="CP58" s="3"/>
      <c r="CQ58" s="3"/>
      <c r="CR58" s="3"/>
      <c r="CS58" s="3"/>
      <c r="CT58" s="3"/>
      <c r="CW58" s="3"/>
      <c r="CX58" s="3"/>
      <c r="DJ58" s="3"/>
    </row>
    <row r="59" spans="1:115" ht="17.399999999999999" outlineLevel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3"/>
      <c r="CP59" s="3"/>
      <c r="CQ59" s="3"/>
      <c r="CR59" s="3"/>
      <c r="CS59" s="3"/>
      <c r="CT59" s="3"/>
      <c r="CW59" s="3"/>
      <c r="CX59" s="3"/>
      <c r="DJ59" s="3"/>
    </row>
    <row r="60" spans="1:115" s="62" customFormat="1" ht="17.399999999999999" outlineLevel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</row>
    <row r="61" spans="1:115" ht="17.399999999999999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</row>
    <row r="62" spans="1:115" ht="74.099999999999994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 s="36"/>
      <c r="X62" s="38" t="s">
        <v>30</v>
      </c>
      <c r="Y62" s="39" t="s">
        <v>729</v>
      </c>
      <c r="Z62" s="535" t="s">
        <v>29</v>
      </c>
      <c r="AA62" s="41">
        <f t="shared" ref="AA62:AA63" si="20">0.5*(AI62+AJ62+AK62)+AL62+AN62+2*(AO62+AP62)</f>
        <v>0</v>
      </c>
      <c r="AB62" s="536">
        <f t="shared" ref="AB62:AB63" si="21">AI62*0.5+AJ62*0.5+AK62*0.5+AL62+AM62+AN62+2*(AO62+AP62+AQ62)</f>
        <v>0</v>
      </c>
      <c r="AC62" s="43"/>
      <c r="AD62" s="43"/>
      <c r="AE62" s="43"/>
      <c r="AF62" s="43"/>
      <c r="AG62" s="43"/>
      <c r="AH62" s="43"/>
      <c r="AI62" s="44">
        <f>SUMIFS(AI66:AI96,Z66:Z96,Z62)</f>
        <v>0</v>
      </c>
      <c r="AJ62" s="44">
        <f>SUMIFS(AJ66:AJ96,Z66:Z96,Z62)</f>
        <v>0</v>
      </c>
      <c r="AK62" s="44">
        <f>SUMIFS(AK66:AK96,Z66:Z96,Z62)</f>
        <v>0</v>
      </c>
      <c r="AL62" s="44">
        <f>SUMIFS(AL66:AL96,Z66:Z96,Z62)</f>
        <v>0</v>
      </c>
      <c r="AM62" s="44">
        <f>SUMIFS(AM66:AM96,Z66:Z96,Z62)</f>
        <v>0</v>
      </c>
      <c r="AN62" s="44">
        <f>SUMIFS(AN66:AN96,Z66:Z96,Z62)</f>
        <v>0</v>
      </c>
      <c r="AO62" s="44">
        <f>SUMIFS(AO66:AO96,Z66:Z96,Z62)</f>
        <v>0</v>
      </c>
      <c r="AP62" s="44">
        <f>SUMIFS(AP66:AP96,Z66:Z96,Z62)</f>
        <v>0</v>
      </c>
      <c r="AQ62" s="44">
        <f>SUMIFS(AQ66:AQ96,Z66:Z96,Z62)</f>
        <v>0</v>
      </c>
      <c r="AR62" s="45"/>
      <c r="AS62" s="46">
        <f>SUM(AR64:AR75)</f>
        <v>13</v>
      </c>
      <c r="AT62" s="36"/>
      <c r="AU62" s="55" t="s">
        <v>27</v>
      </c>
      <c r="AV62" s="56" t="s">
        <v>730</v>
      </c>
      <c r="AW62" s="535" t="s">
        <v>29</v>
      </c>
      <c r="AX62" s="41">
        <f t="shared" ref="AX62:AX67" si="22">0.5*(BF62+BG62+BH62)+BI62+BK62+2*(BL62+BM62)</f>
        <v>12</v>
      </c>
      <c r="AY62" s="536">
        <f t="shared" ref="AY62:AY67" si="23">BF62*0.5+BG62*0.5+BH62*0.5+BI62+BJ62+BK62+2*(BL62+BM62+BN62)</f>
        <v>14</v>
      </c>
      <c r="AZ62" s="43"/>
      <c r="BA62" s="43"/>
      <c r="BB62" s="43"/>
      <c r="BC62" s="43"/>
      <c r="BD62" s="43"/>
      <c r="BE62" s="43"/>
      <c r="BF62" s="44">
        <f>SUMIFS(BF64:BF96,AW64:AW96,AW62)</f>
        <v>6</v>
      </c>
      <c r="BG62" s="44">
        <f>SUMIFS(BG64:BG96,AW64:AW96,AW62)</f>
        <v>1</v>
      </c>
      <c r="BH62" s="44">
        <f>SUMIFS(BH64:BH96,AW64:AW96,AW62)</f>
        <v>1</v>
      </c>
      <c r="BI62" s="44">
        <f>SUMIFS(BI64:BI96,AW64:AW96,AW62)</f>
        <v>2</v>
      </c>
      <c r="BJ62" s="44">
        <f>SUMIFS(BJ64:BJ96,AW64:AW96,AW62)</f>
        <v>0</v>
      </c>
      <c r="BK62" s="44">
        <f>SUMIFS(BK64:BK96,AW64:AW96,AW62)</f>
        <v>0</v>
      </c>
      <c r="BL62" s="44">
        <f>SUMIFS(BL64:BL96,AW64:AW96,AW62)</f>
        <v>3</v>
      </c>
      <c r="BM62" s="44">
        <f>SUMIFS(BM64:BM96,AW64:AW96,AW62)</f>
        <v>0</v>
      </c>
      <c r="BN62" s="44">
        <f>SUMIFS(BN64:BN96,AW64:AW96,AW62)</f>
        <v>1</v>
      </c>
      <c r="BO62" s="45"/>
      <c r="BP62" s="46">
        <f>SUM(BO64:BO96)</f>
        <v>15</v>
      </c>
      <c r="BQ62" s="59"/>
      <c r="BR62" s="55" t="s">
        <v>2510</v>
      </c>
      <c r="BS62" s="56" t="s">
        <v>731</v>
      </c>
      <c r="BT62" s="535" t="s">
        <v>29</v>
      </c>
      <c r="BU62" s="41">
        <f t="shared" ref="BU62:BU71" si="24">0.5*(CC62+CD62+CE62)+CF62+CH62+2*(CI62+CJ62)</f>
        <v>0</v>
      </c>
      <c r="BV62" s="536">
        <f t="shared" ref="BV62:BV71" si="25">CC62*0.5+CD62*0.5+CE62*0.5+CF62+CG62+CH62+2*(CI62+CJ62+CK62)</f>
        <v>0</v>
      </c>
      <c r="BW62" s="43"/>
      <c r="BX62" s="43"/>
      <c r="BY62" s="43"/>
      <c r="BZ62" s="43"/>
      <c r="CA62" s="43"/>
      <c r="CB62" s="43"/>
      <c r="CC62" s="44">
        <f>SUMIFS(CC69:CC88,BT69:BT88,BT62)</f>
        <v>0</v>
      </c>
      <c r="CD62" s="44">
        <f>SUMIFS(CD69:CD88,BT69:BT88,BT62)</f>
        <v>0</v>
      </c>
      <c r="CE62" s="44">
        <f>SUMIFS(CE69:CE88,BT69:BT88,BT62)</f>
        <v>0</v>
      </c>
      <c r="CF62" s="44">
        <f>SUMIFS(CF69:CF88,BT69:BT88,BT62)</f>
        <v>0</v>
      </c>
      <c r="CG62" s="44">
        <f>SUMIFS(CG69:CG88,BT69:BT88,BT62)</f>
        <v>0</v>
      </c>
      <c r="CH62" s="44">
        <f>SUMIFS(CH69:CH88,BT69:BT88,BT62)</f>
        <v>0</v>
      </c>
      <c r="CI62" s="44">
        <f>SUMIFS(CI69:CI88,BT69:BT88,BT62)</f>
        <v>0</v>
      </c>
      <c r="CJ62" s="44">
        <f>SUMIFS(CJ69:CJ88,BT69:BT88,BT62)</f>
        <v>0</v>
      </c>
      <c r="CK62" s="44">
        <f>SUMIFS(CK69:CK88,BT69:BT88,BT62)</f>
        <v>0</v>
      </c>
      <c r="CL62" s="45"/>
      <c r="CM62" s="46">
        <f>SUM(CL64:CL73)</f>
        <v>10</v>
      </c>
      <c r="CN62" s="29"/>
      <c r="CO62" s="55" t="s">
        <v>27</v>
      </c>
      <c r="CP62" s="56" t="s">
        <v>732</v>
      </c>
      <c r="CQ62" s="535" t="s">
        <v>29</v>
      </c>
      <c r="CR62" s="41">
        <f>0.5*(CZ62+DA62+DB62)+DC62+DE62+2*(DF62+DG62)</f>
        <v>10.5</v>
      </c>
      <c r="CS62" s="536">
        <f>CZ62*0.5+DA62*0.5+DB62*0.5+DC62+DD62+DE62+2*(DF62+DG62+DH62)</f>
        <v>10.5</v>
      </c>
      <c r="CT62" s="43"/>
      <c r="CU62" s="43"/>
      <c r="CV62" s="43"/>
      <c r="CW62" s="43"/>
      <c r="CX62" s="43"/>
      <c r="CY62" s="43"/>
      <c r="CZ62" s="44">
        <f>SUMIFS(CZ65:CZ86,CQ65:CQ86,CQ62)</f>
        <v>1</v>
      </c>
      <c r="DA62" s="44">
        <f>SUMIFS(DA65:DA85,CQ65:CQ85,CQ62)</f>
        <v>0</v>
      </c>
      <c r="DB62" s="44">
        <f>SUMIFS(DB65:DB85,CQ65:CQ85,CQ62)</f>
        <v>0</v>
      </c>
      <c r="DC62" s="44">
        <f>SUMIFS(DC65:DC85,CQ65:CQ85,CQ62)</f>
        <v>1</v>
      </c>
      <c r="DD62" s="44">
        <f>SUMIFS(DD65:DD85,CQ65:CQ85,CQ62)</f>
        <v>0</v>
      </c>
      <c r="DE62" s="44">
        <f>SUMIFS(DE65:DE85,CQ65:CQ85,CQ62)</f>
        <v>1</v>
      </c>
      <c r="DF62" s="44">
        <f>SUMIFS(DF65:DF85,CQ65:CQ85,CQ62)</f>
        <v>2</v>
      </c>
      <c r="DG62" s="44">
        <f>SUMIFS(DG65:DG85,CQ65:CQ85,CQ62)</f>
        <v>2</v>
      </c>
      <c r="DH62" s="44">
        <f>SUMIFS(DH65:DH85,CQ65:CQ85,CQ62)</f>
        <v>0</v>
      </c>
      <c r="DI62" s="45"/>
      <c r="DJ62" s="46">
        <f>SUM(DI65:DI96)</f>
        <v>6</v>
      </c>
    </row>
    <row r="63" spans="1:115" ht="50.1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 s="32"/>
      <c r="X63" s="38" t="s">
        <v>37</v>
      </c>
      <c r="Y63" s="451"/>
      <c r="Z63" s="535" t="s">
        <v>36</v>
      </c>
      <c r="AA63" s="41">
        <f t="shared" si="20"/>
        <v>9.5</v>
      </c>
      <c r="AB63" s="536">
        <f t="shared" si="21"/>
        <v>14.5</v>
      </c>
      <c r="AC63" s="39"/>
      <c r="AD63" s="39"/>
      <c r="AE63" s="39"/>
      <c r="AF63" s="39"/>
      <c r="AG63" s="39"/>
      <c r="AH63" s="39"/>
      <c r="AI63" s="44">
        <f>SUMIFS(AI66:AI96,Z66:Z96,Z63)</f>
        <v>0</v>
      </c>
      <c r="AJ63" s="44">
        <f>SUMIFS(AJ66:AJ96,Z66:Z96,Z63)</f>
        <v>3</v>
      </c>
      <c r="AK63" s="44">
        <f>SUMIFS(AK66:AK96,Z66:Z96,Z63)</f>
        <v>0</v>
      </c>
      <c r="AL63" s="44">
        <f>SUMIFS(AL66:AL96,Z66:Z96,Z63)</f>
        <v>4</v>
      </c>
      <c r="AM63" s="44">
        <f>SUMIFS(AM66:AM96,Z66:Z96,Z63)</f>
        <v>1</v>
      </c>
      <c r="AN63" s="44">
        <f>SUMIFS(AN66:AN96,Z66:Z96,Z63)</f>
        <v>0</v>
      </c>
      <c r="AO63" s="44">
        <f>SUMIFS(AO66:AO96,Z66:Z96,Z63)</f>
        <v>2</v>
      </c>
      <c r="AP63" s="44">
        <f>SUMIFS(AP66:AP96,Z66:Z96,Z63)</f>
        <v>0</v>
      </c>
      <c r="AQ63" s="44">
        <f>SUMIFS(AQ66:AQ96,Z66:Z96,Z63)</f>
        <v>2</v>
      </c>
      <c r="AR63" s="45"/>
      <c r="AS63" s="46"/>
      <c r="AU63" s="55" t="s">
        <v>35</v>
      </c>
      <c r="AV63" s="376"/>
      <c r="AW63" s="535" t="s">
        <v>36</v>
      </c>
      <c r="AX63" s="41">
        <f t="shared" si="22"/>
        <v>11</v>
      </c>
      <c r="AY63" s="536">
        <f t="shared" si="23"/>
        <v>16</v>
      </c>
      <c r="AZ63" s="39"/>
      <c r="BA63" s="39"/>
      <c r="BB63" s="39"/>
      <c r="BC63" s="39"/>
      <c r="BD63" s="39"/>
      <c r="BE63" s="39"/>
      <c r="BF63" s="44">
        <f>SUMIFS(BF64:BF96,AW64:AW96,AW63)</f>
        <v>0</v>
      </c>
      <c r="BG63" s="44">
        <f>SUMIFS(BG64:BG96,AW64:AW96,AW63)</f>
        <v>0</v>
      </c>
      <c r="BH63" s="44">
        <f>SUMIFS(BH64:BH96,AW64:AW96,AW63)</f>
        <v>0</v>
      </c>
      <c r="BI63" s="44">
        <f>SUMIFS(BI64:BI96,AW64:AW96,AW63)</f>
        <v>3</v>
      </c>
      <c r="BJ63" s="44">
        <f>SUMIFS(BJ64:BJ96,AW64:AW96,AW63)</f>
        <v>1</v>
      </c>
      <c r="BK63" s="44">
        <f>SUMIFS(BK64:BK96,AW64:AW96,AW63)</f>
        <v>0</v>
      </c>
      <c r="BL63" s="44">
        <f>SUMIFS(BL64:BL96,AW64:AW96,AW63)</f>
        <v>4</v>
      </c>
      <c r="BM63" s="44">
        <f>SUMIFS(BM64:BM96,AW64:AW96,AW63)</f>
        <v>0</v>
      </c>
      <c r="BN63" s="44">
        <f>SUMIFS(BN64:BN96,AW64:AW96,AW63)</f>
        <v>2</v>
      </c>
      <c r="BO63" s="45"/>
      <c r="BP63" s="46"/>
      <c r="BR63" s="55" t="s">
        <v>153</v>
      </c>
      <c r="BS63" s="653"/>
      <c r="BT63" s="535" t="s">
        <v>36</v>
      </c>
      <c r="BU63" s="41">
        <f t="shared" si="24"/>
        <v>0</v>
      </c>
      <c r="BV63" s="536">
        <f t="shared" si="25"/>
        <v>0</v>
      </c>
      <c r="BW63" s="39"/>
      <c r="BX63" s="39"/>
      <c r="BY63" s="39"/>
      <c r="BZ63" s="39"/>
      <c r="CA63" s="39"/>
      <c r="CB63" s="39"/>
      <c r="CC63" s="44">
        <f>SUMIFS(CC69:CC88,BT69:BT88,BT63)</f>
        <v>0</v>
      </c>
      <c r="CD63" s="44">
        <f>SUMIFS(CD69:CD88,BT69:BT88,BT63)</f>
        <v>0</v>
      </c>
      <c r="CE63" s="44">
        <f>SUMIFS(CE69:CE88,BT69:BT88,BT63)</f>
        <v>0</v>
      </c>
      <c r="CF63" s="44">
        <f>SUMIFS(CF69:CF88,BT69:BT88,BT63)</f>
        <v>0</v>
      </c>
      <c r="CG63" s="44">
        <f>SUMIFS(CG69:CG88,BT69:BT88,BT63)</f>
        <v>0</v>
      </c>
      <c r="CH63" s="44">
        <f>SUMIFS(CH69:CH88,BT69:BT88,BT63)</f>
        <v>0</v>
      </c>
      <c r="CI63" s="44">
        <f>SUMIFS(CI69:CI88,BT69:BT88,BT63)</f>
        <v>0</v>
      </c>
      <c r="CJ63" s="44">
        <f>SUMIFS(CJ69:CJ88,BT69:BT88,BT63)</f>
        <v>0</v>
      </c>
      <c r="CK63" s="44">
        <f>SUMIFS(CK69:CK88,BT69:BT88,BT63)</f>
        <v>0</v>
      </c>
      <c r="CL63" s="45"/>
      <c r="CM63" s="46"/>
      <c r="CO63" s="55" t="s">
        <v>35</v>
      </c>
      <c r="CP63" s="701"/>
      <c r="CQ63" s="1459" t="s">
        <v>36</v>
      </c>
      <c r="CR63" s="579">
        <f>0.5*(CZ63+DA63+DB63)+DC63+DE63+2*(DF63+DG63)</f>
        <v>0</v>
      </c>
      <c r="CS63" s="1252">
        <f>CZ63*0.5+DA63*0.5+DB63*0.5+DC63+DD63+DE63+2*(DF63+DG63+DH63)</f>
        <v>0</v>
      </c>
      <c r="CT63" s="63"/>
      <c r="CU63" s="63"/>
      <c r="CV63" s="63"/>
      <c r="CW63" s="63"/>
      <c r="CX63" s="63"/>
      <c r="CY63" s="63"/>
      <c r="CZ63" s="60">
        <f>SUMIFS(CZ65:CZ85,CQ65:CQ85,CQ63)</f>
        <v>0</v>
      </c>
      <c r="DA63" s="60">
        <f>SUMIFS(DA65:DA85,CQ65:CQ85,CQ63)</f>
        <v>0</v>
      </c>
      <c r="DB63" s="60">
        <f>SUMIFS(DB65:DB85,CQ65:CQ85,CQ63)</f>
        <v>0</v>
      </c>
      <c r="DC63" s="60">
        <f>SUMIFS(DC65:DC85,CQ65:CQ85,CQ63)</f>
        <v>0</v>
      </c>
      <c r="DD63" s="60">
        <f>SUMIFS(DD65:DD85,CQ65:CQ85,CQ63)</f>
        <v>0</v>
      </c>
      <c r="DE63" s="60">
        <f>SUMIFS(DE65:DE85,CQ65:CQ85,CQ63)</f>
        <v>0</v>
      </c>
      <c r="DF63" s="60">
        <f>SUMIFS(DF65:DF85,CQ65:CQ85,CQ63)</f>
        <v>0</v>
      </c>
      <c r="DG63" s="60">
        <f>SUMIFS(DG65:DG85,CQ65:CQ85,CQ63)</f>
        <v>0</v>
      </c>
      <c r="DH63" s="60">
        <f>SUMIFS(DH65:DH85,CQ65:CQ85,CQ63)</f>
        <v>0</v>
      </c>
      <c r="DI63" s="581"/>
      <c r="DJ63" s="64"/>
    </row>
    <row r="64" spans="1:115" ht="309" customHeight="1" outlineLevel="1" thickBot="1" x14ac:dyDescent="0.4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X64" s="97" t="s">
        <v>52</v>
      </c>
      <c r="Y64" s="496" t="s">
        <v>1934</v>
      </c>
      <c r="Z64" s="68" t="s">
        <v>29</v>
      </c>
      <c r="AA64" s="69">
        <f>0.5*(AI64+AJ64+AK64)+AL64+AN64+2*(AO64+AP64)</f>
        <v>15</v>
      </c>
      <c r="AB64" s="69">
        <f>AI64*0.5+AJ64*0.5+AK64*0.5+AL64+AM64+AN64+2*(AO64+AP64+AQ64)</f>
        <v>15</v>
      </c>
      <c r="AC64" s="702"/>
      <c r="AD64" s="339" t="s">
        <v>68</v>
      </c>
      <c r="AE64" s="398"/>
      <c r="AF64" s="72" t="s">
        <v>42</v>
      </c>
      <c r="AG64" s="702"/>
      <c r="AH64" s="22" t="s">
        <v>91</v>
      </c>
      <c r="AI64" s="702"/>
      <c r="AJ64" s="702"/>
      <c r="AK64" s="702"/>
      <c r="AL64" s="1042"/>
      <c r="AM64" s="702"/>
      <c r="AN64" s="1043">
        <v>15</v>
      </c>
      <c r="AO64" s="702"/>
      <c r="AP64" s="702"/>
      <c r="AQ64" s="702"/>
      <c r="AR64" s="96">
        <v>2</v>
      </c>
      <c r="AS64" s="95"/>
      <c r="AU64" s="704" t="s">
        <v>734</v>
      </c>
      <c r="AV64" s="80" t="s">
        <v>735</v>
      </c>
      <c r="AW64" s="68" t="s">
        <v>29</v>
      </c>
      <c r="AX64" s="69">
        <f t="shared" si="22"/>
        <v>0.5</v>
      </c>
      <c r="AY64" s="69">
        <f t="shared" si="23"/>
        <v>0.5</v>
      </c>
      <c r="AZ64" s="82"/>
      <c r="BA64" s="124" t="s">
        <v>73</v>
      </c>
      <c r="BB64" s="125" t="s">
        <v>50</v>
      </c>
      <c r="BC64" s="70"/>
      <c r="BD64" s="73"/>
      <c r="BE64" s="23" t="s">
        <v>57</v>
      </c>
      <c r="BF64" s="160"/>
      <c r="BG64" s="160"/>
      <c r="BH64" s="276">
        <v>1</v>
      </c>
      <c r="BI64" s="160"/>
      <c r="BJ64" s="160"/>
      <c r="BK64" s="155"/>
      <c r="BL64" s="160"/>
      <c r="BM64" s="160"/>
      <c r="BN64" s="155"/>
      <c r="BO64" s="76">
        <v>1</v>
      </c>
      <c r="BP64" s="107"/>
      <c r="BR64" s="97" t="s">
        <v>52</v>
      </c>
      <c r="BS64" s="130" t="s">
        <v>163</v>
      </c>
      <c r="BT64" s="68" t="s">
        <v>29</v>
      </c>
      <c r="BU64" s="69">
        <f t="shared" si="24"/>
        <v>4</v>
      </c>
      <c r="BV64" s="69">
        <f t="shared" si="25"/>
        <v>4</v>
      </c>
      <c r="BW64" s="99"/>
      <c r="BX64" s="22" t="s">
        <v>54</v>
      </c>
      <c r="BY64" s="99"/>
      <c r="BZ64" s="99"/>
      <c r="CA64" s="99"/>
      <c r="CB64" s="225" t="s">
        <v>278</v>
      </c>
      <c r="CC64" s="159"/>
      <c r="CD64" s="159"/>
      <c r="CE64" s="159"/>
      <c r="CF64" s="159"/>
      <c r="CG64" s="159"/>
      <c r="CH64" s="159"/>
      <c r="CI64" s="84">
        <v>2</v>
      </c>
      <c r="CJ64" s="159"/>
      <c r="CK64" s="159"/>
      <c r="CL64" s="100">
        <v>1</v>
      </c>
      <c r="CM64" s="99"/>
      <c r="CN64" s="3"/>
      <c r="CO64" s="1950" t="s">
        <v>2627</v>
      </c>
      <c r="CP64" s="1768"/>
      <c r="CQ64" s="1768"/>
      <c r="CR64" s="1768"/>
      <c r="CS64" s="1768"/>
      <c r="CT64" s="1768"/>
      <c r="CU64" s="1768"/>
      <c r="CV64" s="1768"/>
      <c r="CW64" s="1768"/>
      <c r="CX64" s="1768"/>
      <c r="CY64" s="1768"/>
      <c r="CZ64" s="1768"/>
      <c r="DA64" s="1768"/>
      <c r="DB64" s="1768"/>
      <c r="DC64" s="1768"/>
      <c r="DD64" s="1768"/>
      <c r="DE64" s="1768"/>
      <c r="DF64" s="1768"/>
      <c r="DG64" s="1768"/>
      <c r="DH64" s="1768"/>
      <c r="DI64" s="1768"/>
      <c r="DJ64" s="1769"/>
      <c r="DK64" s="3"/>
    </row>
    <row r="65" spans="1:114" ht="225.75" customHeight="1" outlineLevel="1" thickTop="1" thickBot="1" x14ac:dyDescent="0.4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 s="32"/>
      <c r="X65" s="400" t="s">
        <v>370</v>
      </c>
      <c r="Y65" s="138" t="s">
        <v>1936</v>
      </c>
      <c r="Z65" s="68" t="s">
        <v>36</v>
      </c>
      <c r="AA65" s="69">
        <f t="shared" ref="AA65:AA72" si="26">0.5*(AI65+AJ65+AK65)+AL65+AN65+2*(AO65+AP65)</f>
        <v>0</v>
      </c>
      <c r="AB65" s="69">
        <f t="shared" ref="AB65:AB72" si="27">AI65*0.5+AJ65*0.5+AK65*0.5+AL65+AM65+AN65+2*(AO65+AP65+AQ65)</f>
        <v>2</v>
      </c>
      <c r="AC65" s="487"/>
      <c r="AD65" s="577" t="s">
        <v>45</v>
      </c>
      <c r="AE65" s="487"/>
      <c r="AF65" s="487"/>
      <c r="AG65" s="487"/>
      <c r="AH65" s="705" t="s">
        <v>1937</v>
      </c>
      <c r="AI65" s="706"/>
      <c r="AJ65" s="706"/>
      <c r="AK65" s="706"/>
      <c r="AL65" s="706"/>
      <c r="AM65" s="706"/>
      <c r="AN65" s="706"/>
      <c r="AO65" s="706"/>
      <c r="AP65" s="706"/>
      <c r="AQ65" s="86">
        <v>1</v>
      </c>
      <c r="AR65" s="96">
        <v>1</v>
      </c>
      <c r="AS65" s="95"/>
      <c r="AU65" s="704" t="s">
        <v>734</v>
      </c>
      <c r="AV65" s="117" t="s">
        <v>740</v>
      </c>
      <c r="AW65" s="68" t="s">
        <v>29</v>
      </c>
      <c r="AX65" s="69">
        <f t="shared" si="22"/>
        <v>1</v>
      </c>
      <c r="AY65" s="69">
        <f t="shared" si="23"/>
        <v>1</v>
      </c>
      <c r="AZ65" s="82"/>
      <c r="BA65" s="22" t="s">
        <v>45</v>
      </c>
      <c r="BB65" s="23" t="s">
        <v>741</v>
      </c>
      <c r="BC65" s="73"/>
      <c r="BD65" s="73"/>
      <c r="BE65" s="23" t="s">
        <v>57</v>
      </c>
      <c r="BF65" s="169"/>
      <c r="BG65" s="169"/>
      <c r="BH65" s="707"/>
      <c r="BI65" s="276">
        <v>1</v>
      </c>
      <c r="BJ65" s="169"/>
      <c r="BK65" s="155"/>
      <c r="BL65" s="169"/>
      <c r="BM65" s="169"/>
      <c r="BN65" s="155"/>
      <c r="BO65" s="76">
        <v>1</v>
      </c>
      <c r="BP65" s="107"/>
      <c r="BR65" s="26"/>
      <c r="BS65" s="187" t="s">
        <v>65</v>
      </c>
      <c r="BT65" s="68" t="s">
        <v>29</v>
      </c>
      <c r="BU65" s="69">
        <f t="shared" si="24"/>
        <v>6.5</v>
      </c>
      <c r="BV65" s="69">
        <f t="shared" si="25"/>
        <v>6.5</v>
      </c>
      <c r="BW65" s="116"/>
      <c r="BX65" s="22" t="s">
        <v>63</v>
      </c>
      <c r="BY65" s="22"/>
      <c r="BZ65" s="72" t="s">
        <v>42</v>
      </c>
      <c r="CA65" s="82"/>
      <c r="CB65" s="23" t="s">
        <v>66</v>
      </c>
      <c r="CC65" s="84">
        <v>1</v>
      </c>
      <c r="CD65" s="160"/>
      <c r="CE65" s="84">
        <v>6</v>
      </c>
      <c r="CF65" s="155"/>
      <c r="CG65" s="155"/>
      <c r="CH65" s="84">
        <v>3</v>
      </c>
      <c r="CI65" s="160"/>
      <c r="CJ65" s="160"/>
      <c r="CK65" s="155"/>
      <c r="CL65" s="76">
        <v>1</v>
      </c>
      <c r="CM65" s="28"/>
      <c r="CN65" s="57"/>
      <c r="CO65" s="1512" t="s">
        <v>365</v>
      </c>
      <c r="CP65" s="1176" t="s">
        <v>742</v>
      </c>
      <c r="CQ65" s="147" t="s">
        <v>29</v>
      </c>
      <c r="CR65" s="148">
        <f>0.5*(CZ65+DA65+DB65)+DC65+DE65+2*(DF65+DG65)</f>
        <v>2.5</v>
      </c>
      <c r="CS65" s="148">
        <f>CZ65*0.5+DA65*0.5+DB65*0.5+DC65+DD65+DE65+2*(DF65+DG65+DH65)</f>
        <v>2.5</v>
      </c>
      <c r="CT65" s="588"/>
      <c r="CU65" s="393" t="s">
        <v>63</v>
      </c>
      <c r="CV65" s="1122" t="s">
        <v>3</v>
      </c>
      <c r="CW65" s="588"/>
      <c r="CX65" s="588"/>
      <c r="CY65" s="268" t="s">
        <v>743</v>
      </c>
      <c r="CZ65" s="85">
        <v>1</v>
      </c>
      <c r="DA65" s="318"/>
      <c r="DB65" s="976"/>
      <c r="DC65" s="318"/>
      <c r="DD65" s="976"/>
      <c r="DE65" s="976"/>
      <c r="DF65" s="85">
        <v>1</v>
      </c>
      <c r="DG65" s="1513"/>
      <c r="DH65" s="1514"/>
      <c r="DI65" s="417">
        <v>1</v>
      </c>
      <c r="DJ65" s="588"/>
    </row>
    <row r="66" spans="1:114" ht="218.4" customHeight="1" outlineLevel="1" thickTop="1" thickBot="1" x14ac:dyDescent="0.4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X66" s="400" t="s">
        <v>370</v>
      </c>
      <c r="Y66" s="130" t="s">
        <v>1940</v>
      </c>
      <c r="Z66" s="68" t="s">
        <v>36</v>
      </c>
      <c r="AA66" s="69">
        <f t="shared" si="26"/>
        <v>3.5</v>
      </c>
      <c r="AB66" s="69">
        <f t="shared" si="27"/>
        <v>3.5</v>
      </c>
      <c r="AC66" s="74"/>
      <c r="AD66" s="225" t="s">
        <v>63</v>
      </c>
      <c r="AE66" s="74"/>
      <c r="AF66" s="74"/>
      <c r="AG66" s="74"/>
      <c r="AH66" s="131" t="s">
        <v>1941</v>
      </c>
      <c r="AI66" s="159"/>
      <c r="AJ66" s="84">
        <v>3</v>
      </c>
      <c r="AK66" s="159"/>
      <c r="AL66" s="159"/>
      <c r="AM66" s="671"/>
      <c r="AN66" s="159"/>
      <c r="AO66" s="84">
        <v>1</v>
      </c>
      <c r="AP66" s="159"/>
      <c r="AQ66" s="159"/>
      <c r="AR66" s="96">
        <v>1</v>
      </c>
      <c r="AS66" s="95"/>
      <c r="AU66" s="704" t="s">
        <v>734</v>
      </c>
      <c r="AV66" s="117" t="s">
        <v>746</v>
      </c>
      <c r="AW66" s="68" t="s">
        <v>29</v>
      </c>
      <c r="AX66" s="69">
        <f t="shared" si="22"/>
        <v>0</v>
      </c>
      <c r="AY66" s="69">
        <f t="shared" si="23"/>
        <v>0</v>
      </c>
      <c r="AZ66" s="23" t="s">
        <v>741</v>
      </c>
      <c r="BA66" s="23" t="s">
        <v>45</v>
      </c>
      <c r="BB66" s="73"/>
      <c r="BC66" s="70"/>
      <c r="BD66" s="103"/>
      <c r="BE66" s="23" t="s">
        <v>57</v>
      </c>
      <c r="BF66" s="169"/>
      <c r="BG66" s="169"/>
      <c r="BH66" s="169"/>
      <c r="BI66" s="155"/>
      <c r="BJ66" s="169"/>
      <c r="BK66" s="169"/>
      <c r="BL66" s="155"/>
      <c r="BM66" s="155"/>
      <c r="BN66" s="709"/>
      <c r="BO66" s="76">
        <v>1</v>
      </c>
      <c r="BP66" s="107"/>
      <c r="BR66" s="284" t="s">
        <v>222</v>
      </c>
      <c r="BS66" s="710" t="s">
        <v>747</v>
      </c>
      <c r="BT66" s="381" t="s">
        <v>36</v>
      </c>
      <c r="BU66" s="170">
        <f t="shared" si="24"/>
        <v>12</v>
      </c>
      <c r="BV66" s="170">
        <f t="shared" si="25"/>
        <v>18</v>
      </c>
      <c r="BW66" s="577"/>
      <c r="BX66" s="577" t="s">
        <v>748</v>
      </c>
      <c r="BY66" s="577"/>
      <c r="BZ66" s="225"/>
      <c r="CA66" s="705"/>
      <c r="CB66" s="705" t="s">
        <v>749</v>
      </c>
      <c r="CC66" s="711"/>
      <c r="CD66" s="711"/>
      <c r="CE66" s="711"/>
      <c r="CF66" s="711"/>
      <c r="CG66" s="711"/>
      <c r="CH66" s="711"/>
      <c r="CI66" s="712">
        <v>6</v>
      </c>
      <c r="CJ66" s="713"/>
      <c r="CK66" s="86">
        <v>3</v>
      </c>
      <c r="CL66" s="228">
        <v>1</v>
      </c>
      <c r="CM66" s="714"/>
      <c r="CO66" s="389" t="s">
        <v>365</v>
      </c>
      <c r="CP66" s="130" t="s">
        <v>750</v>
      </c>
      <c r="CQ66" s="68" t="s">
        <v>29</v>
      </c>
      <c r="CR66" s="69">
        <f t="shared" ref="CR66:CR68" si="28">0.5*(CZ66+DA66+DB66)+DC66+DE66+2*(DF66+DG66)</f>
        <v>0</v>
      </c>
      <c r="CS66" s="69">
        <f t="shared" ref="CS66:CS68" si="29">CZ66*0.5+DA66*0.5+DB66*0.5+DC66+DD66+DE66+2*(DF66+DG66+DH66)</f>
        <v>0</v>
      </c>
      <c r="CT66" s="74"/>
      <c r="CU66" s="225" t="s">
        <v>63</v>
      </c>
      <c r="CV66" s="140" t="s">
        <v>3</v>
      </c>
      <c r="CW66" s="74"/>
      <c r="CX66" s="74"/>
      <c r="CY66" s="131" t="s">
        <v>751</v>
      </c>
      <c r="CZ66" s="390"/>
      <c r="DA66" s="144"/>
      <c r="DB66" s="409"/>
      <c r="DC66" s="409"/>
      <c r="DD66" s="409"/>
      <c r="DE66" s="409"/>
      <c r="DF66" s="144"/>
      <c r="DG66" s="390"/>
      <c r="DH66" s="390"/>
      <c r="DI66" s="228">
        <v>1</v>
      </c>
      <c r="DJ66" s="74"/>
    </row>
    <row r="67" spans="1:114" ht="210.6" customHeight="1" outlineLevel="1" thickTop="1" thickBot="1" x14ac:dyDescent="0.4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X67" s="400" t="s">
        <v>370</v>
      </c>
      <c r="Y67" s="130" t="s">
        <v>1944</v>
      </c>
      <c r="Z67" s="68" t="s">
        <v>36</v>
      </c>
      <c r="AA67" s="69">
        <f t="shared" si="26"/>
        <v>2</v>
      </c>
      <c r="AB67" s="69">
        <f t="shared" si="27"/>
        <v>3</v>
      </c>
      <c r="AC67" s="74"/>
      <c r="AD67" s="225" t="s">
        <v>63</v>
      </c>
      <c r="AE67" s="588"/>
      <c r="AF67" s="588"/>
      <c r="AG67" s="588"/>
      <c r="AH67" s="268" t="s">
        <v>1945</v>
      </c>
      <c r="AI67" s="474"/>
      <c r="AJ67" s="474"/>
      <c r="AK67" s="474"/>
      <c r="AL67" s="85">
        <v>2</v>
      </c>
      <c r="AM67" s="86">
        <v>1</v>
      </c>
      <c r="AN67" s="474"/>
      <c r="AO67" s="474"/>
      <c r="AP67" s="474"/>
      <c r="AQ67" s="155"/>
      <c r="AR67" s="96">
        <v>1</v>
      </c>
      <c r="AS67" s="95"/>
      <c r="AU67" s="704" t="s">
        <v>734</v>
      </c>
      <c r="AV67" s="130" t="s">
        <v>762</v>
      </c>
      <c r="AW67" s="68" t="s">
        <v>29</v>
      </c>
      <c r="AX67" s="69">
        <f t="shared" si="22"/>
        <v>0</v>
      </c>
      <c r="AY67" s="69">
        <f t="shared" si="23"/>
        <v>0</v>
      </c>
      <c r="AZ67" s="131"/>
      <c r="BA67" s="22" t="s">
        <v>45</v>
      </c>
      <c r="BB67" s="367"/>
      <c r="BC67" s="131"/>
      <c r="BD67" s="131"/>
      <c r="BE67" s="23" t="s">
        <v>57</v>
      </c>
      <c r="BF67" s="314"/>
      <c r="BG67" s="314"/>
      <c r="BH67" s="314"/>
      <c r="BI67" s="314"/>
      <c r="BJ67" s="314"/>
      <c r="BK67" s="314"/>
      <c r="BL67" s="314"/>
      <c r="BM67" s="314"/>
      <c r="BN67" s="314"/>
      <c r="BO67" s="133">
        <v>1</v>
      </c>
      <c r="BP67" s="131"/>
      <c r="BR67" s="26"/>
      <c r="BS67" s="116" t="s">
        <v>277</v>
      </c>
      <c r="BT67" s="717" t="s">
        <v>93</v>
      </c>
      <c r="BU67" s="69">
        <f t="shared" si="24"/>
        <v>3</v>
      </c>
      <c r="BV67" s="69">
        <f t="shared" si="25"/>
        <v>3</v>
      </c>
      <c r="BW67" s="82"/>
      <c r="BX67" s="22" t="s">
        <v>182</v>
      </c>
      <c r="BY67" s="22"/>
      <c r="BZ67" s="72" t="s">
        <v>42</v>
      </c>
      <c r="CA67" s="173"/>
      <c r="CB67" s="172" t="s">
        <v>278</v>
      </c>
      <c r="CC67" s="718"/>
      <c r="CD67" s="718"/>
      <c r="CE67" s="718"/>
      <c r="CF67" s="84">
        <v>1</v>
      </c>
      <c r="CG67" s="718"/>
      <c r="CH67" s="718"/>
      <c r="CI67" s="84">
        <v>1</v>
      </c>
      <c r="CJ67" s="718"/>
      <c r="CK67" s="718"/>
      <c r="CL67" s="228">
        <v>1</v>
      </c>
      <c r="CM67" s="431"/>
      <c r="CO67" s="389" t="s">
        <v>365</v>
      </c>
      <c r="CP67" s="1491" t="s">
        <v>2628</v>
      </c>
      <c r="CQ67" s="68" t="s">
        <v>29</v>
      </c>
      <c r="CR67" s="69">
        <f t="shared" si="28"/>
        <v>0</v>
      </c>
      <c r="CS67" s="69">
        <f t="shared" si="29"/>
        <v>0</v>
      </c>
      <c r="CT67" s="2000" t="s">
        <v>2629</v>
      </c>
      <c r="CU67" s="2001"/>
      <c r="CV67" s="2001"/>
      <c r="CW67" s="2001"/>
      <c r="CX67" s="2001"/>
      <c r="CY67" s="2001"/>
      <c r="CZ67" s="2001"/>
      <c r="DA67" s="2001"/>
      <c r="DB67" s="2001"/>
      <c r="DC67" s="2001"/>
      <c r="DD67" s="2001"/>
      <c r="DE67" s="2001"/>
      <c r="DF67" s="2001"/>
      <c r="DG67" s="2001"/>
      <c r="DH67" s="2002"/>
      <c r="DI67" s="516">
        <v>1</v>
      </c>
      <c r="DJ67" s="74"/>
    </row>
    <row r="68" spans="1:114" ht="240" customHeight="1" outlineLevel="1" thickTop="1" thickBot="1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X68" s="400" t="s">
        <v>370</v>
      </c>
      <c r="Y68" s="668" t="s">
        <v>1947</v>
      </c>
      <c r="Z68" s="68" t="s">
        <v>36</v>
      </c>
      <c r="AA68" s="69">
        <f t="shared" si="26"/>
        <v>0</v>
      </c>
      <c r="AB68" s="69">
        <f t="shared" si="27"/>
        <v>0</v>
      </c>
      <c r="AC68" s="82"/>
      <c r="AD68" s="22" t="s">
        <v>45</v>
      </c>
      <c r="AE68" s="74"/>
      <c r="AF68" s="108"/>
      <c r="AG68" s="172"/>
      <c r="AH68" s="104" t="s">
        <v>83</v>
      </c>
      <c r="AI68" s="155"/>
      <c r="AJ68" s="144"/>
      <c r="AK68" s="155"/>
      <c r="AL68" s="155"/>
      <c r="AM68" s="155"/>
      <c r="AN68" s="155"/>
      <c r="AO68" s="155"/>
      <c r="AP68" s="155"/>
      <c r="AQ68" s="155"/>
      <c r="AR68" s="96">
        <v>1</v>
      </c>
      <c r="AS68" s="95"/>
      <c r="AU68" s="704" t="s">
        <v>734</v>
      </c>
      <c r="AV68" s="117" t="s">
        <v>769</v>
      </c>
      <c r="AW68" s="68" t="s">
        <v>29</v>
      </c>
      <c r="AX68" s="69">
        <f>0.5*(BF68+BG68+BH68)+BI68+BK68+2*(BL68+BM68)</f>
        <v>0</v>
      </c>
      <c r="AY68" s="69">
        <f>BF68*0.5+BG68*0.5+BH68*0.5+BI68+BJ68+BK68+2*(BL68+BM68+BN68)</f>
        <v>0</v>
      </c>
      <c r="AZ68" s="82"/>
      <c r="BA68" s="339" t="s">
        <v>45</v>
      </c>
      <c r="BB68" s="723"/>
      <c r="BC68" s="70"/>
      <c r="BD68" s="724" t="s">
        <v>590</v>
      </c>
      <c r="BE68" s="23" t="s">
        <v>57</v>
      </c>
      <c r="BF68" s="160"/>
      <c r="BG68" s="160"/>
      <c r="BH68" s="160"/>
      <c r="BI68" s="160"/>
      <c r="BJ68" s="160"/>
      <c r="BK68" s="155"/>
      <c r="BL68" s="160"/>
      <c r="BM68" s="160"/>
      <c r="BN68" s="155"/>
      <c r="BO68" s="76">
        <v>1</v>
      </c>
      <c r="BP68" s="107"/>
      <c r="BQ68" s="108"/>
      <c r="BR68" s="26"/>
      <c r="BS68" s="117" t="s">
        <v>763</v>
      </c>
      <c r="BT68" s="717" t="s">
        <v>93</v>
      </c>
      <c r="BU68" s="69">
        <f t="shared" si="24"/>
        <v>1</v>
      </c>
      <c r="BV68" s="69">
        <f t="shared" si="25"/>
        <v>1</v>
      </c>
      <c r="BW68" s="116"/>
      <c r="BX68" s="22" t="s">
        <v>68</v>
      </c>
      <c r="BY68" s="118"/>
      <c r="BZ68" s="72" t="s">
        <v>42</v>
      </c>
      <c r="CA68" s="118"/>
      <c r="CB68" s="173" t="s">
        <v>264</v>
      </c>
      <c r="CC68" s="155"/>
      <c r="CD68" s="155"/>
      <c r="CE68" s="155"/>
      <c r="CF68" s="155"/>
      <c r="CG68" s="155"/>
      <c r="CH68" s="84">
        <v>1</v>
      </c>
      <c r="CI68" s="155"/>
      <c r="CJ68" s="155"/>
      <c r="CK68" s="419"/>
      <c r="CL68" s="76">
        <v>1</v>
      </c>
      <c r="CM68" s="107"/>
      <c r="CO68" s="389" t="s">
        <v>365</v>
      </c>
      <c r="CP68" s="420" t="s">
        <v>2630</v>
      </c>
      <c r="CQ68" s="720" t="s">
        <v>29</v>
      </c>
      <c r="CR68" s="102">
        <f t="shared" si="28"/>
        <v>1</v>
      </c>
      <c r="CS68" s="102">
        <f t="shared" si="29"/>
        <v>1</v>
      </c>
      <c r="CT68" s="1093"/>
      <c r="CU68" s="22" t="s">
        <v>68</v>
      </c>
      <c r="CV68" s="188"/>
      <c r="CW68" s="72" t="s">
        <v>42</v>
      </c>
      <c r="CX68" s="721" t="s">
        <v>13</v>
      </c>
      <c r="CY68" s="22" t="s">
        <v>757</v>
      </c>
      <c r="CZ68" s="155"/>
      <c r="DA68" s="155"/>
      <c r="DB68" s="155"/>
      <c r="DC68" s="84">
        <v>1</v>
      </c>
      <c r="DD68" s="461"/>
      <c r="DE68" s="155"/>
      <c r="DF68" s="155"/>
      <c r="DG68" s="155"/>
      <c r="DH68" s="155"/>
      <c r="DI68" s="133">
        <v>1</v>
      </c>
      <c r="DJ68" s="431"/>
    </row>
    <row r="69" spans="1:114" ht="261.75" customHeight="1" outlineLevel="1" thickTop="1" thickBot="1" x14ac:dyDescent="0.3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X69" s="400" t="s">
        <v>370</v>
      </c>
      <c r="Y69" s="387" t="s">
        <v>1949</v>
      </c>
      <c r="Z69" s="68" t="s">
        <v>36</v>
      </c>
      <c r="AA69" s="69">
        <f t="shared" si="26"/>
        <v>2</v>
      </c>
      <c r="AB69" s="69">
        <f t="shared" si="27"/>
        <v>4</v>
      </c>
      <c r="AC69" s="22"/>
      <c r="AD69" s="22" t="s">
        <v>68</v>
      </c>
      <c r="AE69" s="22"/>
      <c r="AF69" s="118"/>
      <c r="AG69" s="23"/>
      <c r="AH69" s="23" t="s">
        <v>269</v>
      </c>
      <c r="AI69" s="169"/>
      <c r="AJ69" s="169"/>
      <c r="AK69" s="155"/>
      <c r="AL69" s="169"/>
      <c r="AM69" s="169"/>
      <c r="AN69" s="169"/>
      <c r="AO69" s="84">
        <v>1</v>
      </c>
      <c r="AP69" s="169"/>
      <c r="AQ69" s="86">
        <v>1</v>
      </c>
      <c r="AR69" s="96">
        <v>1</v>
      </c>
      <c r="AS69" s="95"/>
      <c r="AU69" s="593" t="s">
        <v>218</v>
      </c>
      <c r="AV69" s="550" t="s">
        <v>229</v>
      </c>
      <c r="AW69" s="594" t="s">
        <v>29</v>
      </c>
      <c r="AX69" s="552">
        <f t="shared" ref="AX69" si="30">0.5*(BF69+BG69+BH69)+BI69+BK69+2*(BL69+BM69)</f>
        <v>3</v>
      </c>
      <c r="AY69" s="552">
        <f t="shared" ref="AY69" si="31">BF69*0.5+BG69*0.5+BH69*0.5+BI69+BJ69+BK69+2*(BL69+BM69+BN69)</f>
        <v>3</v>
      </c>
      <c r="AZ69" s="553"/>
      <c r="BA69" s="554" t="s">
        <v>106</v>
      </c>
      <c r="BB69" s="555"/>
      <c r="BC69" s="1361" t="s">
        <v>42</v>
      </c>
      <c r="BD69" s="556"/>
      <c r="BE69" s="556" t="s">
        <v>231</v>
      </c>
      <c r="BF69" s="595">
        <v>6</v>
      </c>
      <c r="BG69" s="557"/>
      <c r="BH69" s="557"/>
      <c r="BI69" s="557"/>
      <c r="BJ69" s="557"/>
      <c r="BK69" s="557"/>
      <c r="BL69" s="557"/>
      <c r="BM69" s="557"/>
      <c r="BN69" s="557"/>
      <c r="BO69" s="560">
        <v>1</v>
      </c>
      <c r="BP69" s="561"/>
      <c r="BQ69" s="108"/>
      <c r="BR69" s="26"/>
      <c r="BS69" s="725" t="s">
        <v>1999</v>
      </c>
      <c r="BT69" s="717" t="s">
        <v>93</v>
      </c>
      <c r="BU69" s="726">
        <f t="shared" si="24"/>
        <v>0.5</v>
      </c>
      <c r="BV69" s="726">
        <f t="shared" si="25"/>
        <v>4.5</v>
      </c>
      <c r="BW69" s="727"/>
      <c r="BX69" s="607" t="s">
        <v>68</v>
      </c>
      <c r="BY69" s="728"/>
      <c r="BZ69" s="728"/>
      <c r="CA69" s="729"/>
      <c r="CB69" s="729" t="s">
        <v>771</v>
      </c>
      <c r="CC69" s="730"/>
      <c r="CD69" s="731">
        <v>1</v>
      </c>
      <c r="CE69" s="730"/>
      <c r="CF69" s="730"/>
      <c r="CG69" s="730"/>
      <c r="CH69" s="730"/>
      <c r="CI69" s="730"/>
      <c r="CJ69" s="732"/>
      <c r="CK69" s="86">
        <v>2</v>
      </c>
      <c r="CL69" s="733">
        <v>1</v>
      </c>
      <c r="CM69" s="610"/>
      <c r="CO69" s="389" t="s">
        <v>365</v>
      </c>
      <c r="CP69" s="496" t="s">
        <v>776</v>
      </c>
      <c r="CQ69" s="720" t="s">
        <v>29</v>
      </c>
      <c r="CR69" s="102">
        <f>0.5*(CZ69+DA69+DB69)+DC69+DE69+2*(DF69+DG69)</f>
        <v>2</v>
      </c>
      <c r="CS69" s="102">
        <f>CZ69*0.5+DA69*0.5+DB69*0.5+DC69+DD69+DE69+2*(DF69+DG69+DH69)</f>
        <v>2</v>
      </c>
      <c r="CT69" s="103"/>
      <c r="CU69" s="103" t="s">
        <v>45</v>
      </c>
      <c r="CV69" s="22"/>
      <c r="CW69" s="70"/>
      <c r="CX69" s="23"/>
      <c r="CY69" s="23" t="s">
        <v>57</v>
      </c>
      <c r="CZ69" s="160"/>
      <c r="DA69" s="160"/>
      <c r="DB69" s="160"/>
      <c r="DC69" s="160"/>
      <c r="DD69" s="160"/>
      <c r="DE69" s="155"/>
      <c r="DF69" s="84">
        <v>1</v>
      </c>
      <c r="DG69" s="160"/>
      <c r="DH69" s="155"/>
      <c r="DI69" s="133">
        <v>1</v>
      </c>
      <c r="DJ69" s="431"/>
    </row>
    <row r="70" spans="1:114" s="62" customFormat="1" ht="209.4" customHeight="1" outlineLevel="1" thickTop="1" thickBot="1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 s="29"/>
      <c r="X70" s="400" t="s">
        <v>370</v>
      </c>
      <c r="Y70" s="387" t="s">
        <v>1952</v>
      </c>
      <c r="Z70" s="68" t="s">
        <v>36</v>
      </c>
      <c r="AA70" s="69">
        <f t="shared" si="26"/>
        <v>2</v>
      </c>
      <c r="AB70" s="69">
        <f t="shared" si="27"/>
        <v>4</v>
      </c>
      <c r="AC70" s="82"/>
      <c r="AD70" s="22" t="s">
        <v>45</v>
      </c>
      <c r="AE70" s="22"/>
      <c r="AF70" s="118"/>
      <c r="AG70" s="23"/>
      <c r="AH70" s="205" t="s">
        <v>588</v>
      </c>
      <c r="AI70" s="169"/>
      <c r="AJ70" s="169"/>
      <c r="AK70" s="155"/>
      <c r="AL70" s="84">
        <v>2</v>
      </c>
      <c r="AM70" s="169"/>
      <c r="AN70" s="169"/>
      <c r="AO70" s="169"/>
      <c r="AP70" s="169"/>
      <c r="AQ70" s="86">
        <v>1</v>
      </c>
      <c r="AR70" s="96">
        <v>1</v>
      </c>
      <c r="AS70" s="95"/>
      <c r="AT70" s="29"/>
      <c r="AU70" s="283" t="s">
        <v>218</v>
      </c>
      <c r="AV70" s="117" t="s">
        <v>219</v>
      </c>
      <c r="AW70" s="68" t="s">
        <v>29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74"/>
      <c r="BA70" s="22" t="s">
        <v>63</v>
      </c>
      <c r="BB70" s="99"/>
      <c r="BC70" s="74"/>
      <c r="BD70" s="74"/>
      <c r="BE70" s="23" t="s">
        <v>220</v>
      </c>
      <c r="BF70" s="155"/>
      <c r="BG70" s="155"/>
      <c r="BH70" s="155"/>
      <c r="BI70" s="155"/>
      <c r="BJ70" s="155"/>
      <c r="BK70" s="155"/>
      <c r="BL70" s="155"/>
      <c r="BM70" s="155"/>
      <c r="BN70" s="155"/>
      <c r="BO70" s="76">
        <v>1</v>
      </c>
      <c r="BP70" s="241"/>
      <c r="BQ70" s="108"/>
      <c r="BR70" s="1441" t="s">
        <v>318</v>
      </c>
      <c r="BS70" s="1442" t="s">
        <v>2152</v>
      </c>
      <c r="BT70" s="1286" t="s">
        <v>93</v>
      </c>
      <c r="BU70" s="1287">
        <f t="shared" si="24"/>
        <v>4</v>
      </c>
      <c r="BV70" s="1287">
        <f t="shared" si="25"/>
        <v>6</v>
      </c>
      <c r="BW70" s="813"/>
      <c r="BX70" s="814" t="s">
        <v>68</v>
      </c>
      <c r="BY70" s="1288"/>
      <c r="BZ70" s="1443" t="s">
        <v>42</v>
      </c>
      <c r="CA70" s="1444"/>
      <c r="CB70" s="814" t="s">
        <v>775</v>
      </c>
      <c r="CC70" s="1445"/>
      <c r="CD70" s="1446"/>
      <c r="CE70" s="1446"/>
      <c r="CF70" s="1446"/>
      <c r="CG70" s="1446"/>
      <c r="CH70" s="820">
        <v>2</v>
      </c>
      <c r="CI70" s="1446"/>
      <c r="CJ70" s="1447">
        <v>1</v>
      </c>
      <c r="CK70" s="1211">
        <v>1</v>
      </c>
      <c r="CL70" s="1448">
        <v>1</v>
      </c>
      <c r="CM70" s="1449"/>
      <c r="CO70" s="389" t="s">
        <v>365</v>
      </c>
      <c r="CP70" s="739" t="s">
        <v>783</v>
      </c>
      <c r="CQ70" s="720" t="s">
        <v>29</v>
      </c>
      <c r="CR70" s="102">
        <f>0.5*(CZ70+DA70+DB70)+DC70+DE70+2*(DF70+DG70)</f>
        <v>5</v>
      </c>
      <c r="CS70" s="102">
        <f>CZ70*0.5+DA70*0.5+DB70*0.5+DC70+DD70+DE70+2*(DF70+DG70+DH70)</f>
        <v>5</v>
      </c>
      <c r="CT70" s="740"/>
      <c r="CU70" s="741" t="s">
        <v>68</v>
      </c>
      <c r="CV70" s="742"/>
      <c r="CW70" s="743"/>
      <c r="CX70" s="110" t="s">
        <v>13</v>
      </c>
      <c r="CY70" s="744" t="s">
        <v>784</v>
      </c>
      <c r="CZ70" s="745"/>
      <c r="DA70" s="745"/>
      <c r="DB70" s="745"/>
      <c r="DC70" s="745"/>
      <c r="DD70" s="745"/>
      <c r="DE70" s="746">
        <v>1</v>
      </c>
      <c r="DF70" s="745"/>
      <c r="DG70" s="746">
        <v>2</v>
      </c>
      <c r="DH70" s="745"/>
      <c r="DI70" s="133">
        <v>1</v>
      </c>
      <c r="DJ70" s="431"/>
    </row>
    <row r="71" spans="1:114" s="62" customFormat="1" ht="257.25" customHeight="1" outlineLevel="1" thickTop="1" thickBot="1" x14ac:dyDescent="0.3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 s="29"/>
      <c r="X71" s="400" t="s">
        <v>370</v>
      </c>
      <c r="Y71" s="117" t="s">
        <v>1953</v>
      </c>
      <c r="Z71" s="68" t="s">
        <v>93</v>
      </c>
      <c r="AA71" s="69">
        <f t="shared" si="26"/>
        <v>4</v>
      </c>
      <c r="AB71" s="69">
        <f t="shared" si="27"/>
        <v>4</v>
      </c>
      <c r="AC71" s="103"/>
      <c r="AD71" s="22" t="s">
        <v>68</v>
      </c>
      <c r="AE71" s="23"/>
      <c r="AF71" s="103"/>
      <c r="AG71" s="172"/>
      <c r="AH71" s="172" t="s">
        <v>57</v>
      </c>
      <c r="AI71" s="302"/>
      <c r="AJ71" s="302"/>
      <c r="AK71" s="144"/>
      <c r="AL71" s="302"/>
      <c r="AM71" s="302"/>
      <c r="AN71" s="84">
        <v>2</v>
      </c>
      <c r="AO71" s="302"/>
      <c r="AP71" s="86">
        <v>1</v>
      </c>
      <c r="AQ71" s="302"/>
      <c r="AR71" s="96">
        <v>1</v>
      </c>
      <c r="AS71" s="95"/>
      <c r="AT71" s="29"/>
      <c r="AU71" s="283" t="s">
        <v>218</v>
      </c>
      <c r="AV71" s="387" t="s">
        <v>779</v>
      </c>
      <c r="AW71" s="68" t="s">
        <v>29</v>
      </c>
      <c r="AX71" s="69">
        <f t="shared" ref="AX71:AX77" si="32">0.5*(BF71+BG71+BH71)+BI71+BK71+2*(BL71+BM71)</f>
        <v>1.5</v>
      </c>
      <c r="AY71" s="69">
        <f t="shared" ref="AY71:AY77" si="33">BF71*0.5+BG71*0.5+BH71*0.5+BI71+BJ71+BK71+2*(BL71+BM71+BN71)</f>
        <v>3.5</v>
      </c>
      <c r="AZ71" s="103"/>
      <c r="BA71" s="22" t="s">
        <v>45</v>
      </c>
      <c r="BB71" s="232"/>
      <c r="BC71" s="103"/>
      <c r="BD71" s="73"/>
      <c r="BE71" s="23" t="s">
        <v>780</v>
      </c>
      <c r="BF71" s="302"/>
      <c r="BG71" s="84">
        <v>1</v>
      </c>
      <c r="BH71" s="302"/>
      <c r="BI71" s="84">
        <v>1</v>
      </c>
      <c r="BJ71" s="302"/>
      <c r="BK71" s="302"/>
      <c r="BL71" s="302"/>
      <c r="BM71" s="302"/>
      <c r="BN71" s="234">
        <v>1</v>
      </c>
      <c r="BO71" s="76">
        <v>1</v>
      </c>
      <c r="BP71" s="208"/>
      <c r="BQ71" s="108"/>
      <c r="BR71" s="178"/>
      <c r="BS71" s="130" t="s">
        <v>781</v>
      </c>
      <c r="BT71" s="68" t="s">
        <v>93</v>
      </c>
      <c r="BU71" s="69">
        <f t="shared" si="24"/>
        <v>0.5</v>
      </c>
      <c r="BV71" s="69">
        <f t="shared" si="25"/>
        <v>2.5</v>
      </c>
      <c r="BW71" s="131"/>
      <c r="BX71" s="22" t="s">
        <v>45</v>
      </c>
      <c r="BY71" s="367"/>
      <c r="BZ71" s="119" t="s">
        <v>42</v>
      </c>
      <c r="CA71" s="131"/>
      <c r="CB71" s="23" t="s">
        <v>782</v>
      </c>
      <c r="CC71" s="128">
        <v>1</v>
      </c>
      <c r="CD71" s="314"/>
      <c r="CE71" s="314"/>
      <c r="CF71" s="314"/>
      <c r="CG71" s="314"/>
      <c r="CH71" s="314"/>
      <c r="CI71" s="314"/>
      <c r="CJ71" s="634"/>
      <c r="CK71" s="254">
        <v>1</v>
      </c>
      <c r="CL71" s="156">
        <v>1</v>
      </c>
      <c r="CM71" s="13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</row>
    <row r="72" spans="1:114" s="62" customFormat="1" ht="195" customHeight="1" outlineLevel="1" thickTop="1" thickBot="1" x14ac:dyDescent="0.3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 s="108"/>
      <c r="X72" s="97" t="s">
        <v>52</v>
      </c>
      <c r="Y72" s="1494" t="s">
        <v>2601</v>
      </c>
      <c r="Z72" s="1286" t="s">
        <v>93</v>
      </c>
      <c r="AA72" s="1287">
        <f t="shared" si="26"/>
        <v>0.5</v>
      </c>
      <c r="AB72" s="1287">
        <f t="shared" si="27"/>
        <v>1.5</v>
      </c>
      <c r="AC72" s="1473"/>
      <c r="AD72" s="829" t="s">
        <v>63</v>
      </c>
      <c r="AE72" s="1473"/>
      <c r="AF72" s="1473"/>
      <c r="AG72" s="1473"/>
      <c r="AH72" s="814" t="s">
        <v>1681</v>
      </c>
      <c r="AI72" s="1495"/>
      <c r="AJ72" s="1496">
        <v>1</v>
      </c>
      <c r="AK72" s="1495"/>
      <c r="AL72" s="1495"/>
      <c r="AM72" s="1497">
        <v>1</v>
      </c>
      <c r="AN72" s="1495"/>
      <c r="AO72" s="1495"/>
      <c r="AP72" s="1495"/>
      <c r="AQ72" s="1495"/>
      <c r="AR72" s="96">
        <v>1</v>
      </c>
      <c r="AS72" s="95"/>
      <c r="AT72" s="29"/>
      <c r="AU72" s="283" t="s">
        <v>218</v>
      </c>
      <c r="AV72" s="117" t="s">
        <v>788</v>
      </c>
      <c r="AW72" s="68" t="s">
        <v>29</v>
      </c>
      <c r="AX72" s="69">
        <f t="shared" si="32"/>
        <v>0</v>
      </c>
      <c r="AY72" s="69">
        <f t="shared" si="33"/>
        <v>0</v>
      </c>
      <c r="AZ72" s="82"/>
      <c r="BA72" s="22" t="s">
        <v>68</v>
      </c>
      <c r="BB72" s="106"/>
      <c r="BC72" s="119" t="s">
        <v>42</v>
      </c>
      <c r="BD72" s="187"/>
      <c r="BE72" s="22" t="s">
        <v>757</v>
      </c>
      <c r="BF72" s="160"/>
      <c r="BG72" s="160"/>
      <c r="BH72" s="160"/>
      <c r="BI72" s="160"/>
      <c r="BJ72" s="160"/>
      <c r="BK72" s="155"/>
      <c r="BL72" s="160"/>
      <c r="BM72" s="160"/>
      <c r="BN72" s="155"/>
      <c r="BO72" s="76">
        <v>1</v>
      </c>
      <c r="BP72" s="107"/>
      <c r="BQ72" s="29"/>
      <c r="BR72" s="108"/>
      <c r="BS72" s="179" t="s">
        <v>789</v>
      </c>
      <c r="BT72" s="102" t="s">
        <v>93</v>
      </c>
      <c r="BU72" s="69">
        <f>0.5*(CC72+CD72+CE72)+CF72+CH72+2*(CI72+CJ72)</f>
        <v>0</v>
      </c>
      <c r="BV72" s="69">
        <f>CC72*0.5+CD72*0.5+CE72*0.5+CF72+CG72+CH72+2*(CI72+CJ72+CK72)</f>
        <v>0</v>
      </c>
      <c r="BW72" s="225"/>
      <c r="BX72" s="124" t="s">
        <v>73</v>
      </c>
      <c r="BY72" s="939" t="s">
        <v>50</v>
      </c>
      <c r="BZ72" s="225"/>
      <c r="CA72" s="222"/>
      <c r="CB72" s="131" t="s">
        <v>57</v>
      </c>
      <c r="CC72" s="314"/>
      <c r="CD72" s="314"/>
      <c r="CE72" s="314"/>
      <c r="CF72" s="314"/>
      <c r="CG72" s="314"/>
      <c r="CH72" s="314"/>
      <c r="CI72" s="314"/>
      <c r="CJ72" s="314"/>
      <c r="CK72" s="314"/>
      <c r="CL72" s="224">
        <v>1</v>
      </c>
      <c r="CM72" s="28"/>
    </row>
    <row r="73" spans="1:114" s="62" customFormat="1" ht="178.95" customHeight="1" outlineLevel="1" thickTop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 s="108"/>
      <c r="X73" s="97" t="s">
        <v>52</v>
      </c>
      <c r="Y73" s="138" t="s">
        <v>2036</v>
      </c>
      <c r="Z73" s="68" t="s">
        <v>93</v>
      </c>
      <c r="AA73" s="102">
        <f>0.5*(AI73+AJ73+AK73)+AL73+AN73+2*(AO73+AP73)</f>
        <v>0</v>
      </c>
      <c r="AB73" s="102">
        <f>AI73*0.5+AJ73*0.5+AK73*0.5+AL73+AM73+AN73+2*(AO73+AP73+AQ73)</f>
        <v>0</v>
      </c>
      <c r="AC73" s="131"/>
      <c r="AD73" s="22" t="s">
        <v>45</v>
      </c>
      <c r="AE73" s="367"/>
      <c r="AF73" s="131"/>
      <c r="AG73" s="131"/>
      <c r="AH73" s="172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96">
        <v>1</v>
      </c>
      <c r="AS73" s="95"/>
      <c r="AU73" s="283" t="s">
        <v>218</v>
      </c>
      <c r="AV73" s="387" t="s">
        <v>793</v>
      </c>
      <c r="AW73" s="68" t="s">
        <v>29</v>
      </c>
      <c r="AX73" s="69">
        <f t="shared" si="32"/>
        <v>4</v>
      </c>
      <c r="AY73" s="69">
        <f t="shared" si="33"/>
        <v>4</v>
      </c>
      <c r="AZ73" s="103"/>
      <c r="BA73" s="322" t="s">
        <v>45</v>
      </c>
      <c r="BB73" s="232"/>
      <c r="BC73" s="103"/>
      <c r="BD73" s="73"/>
      <c r="BE73" s="23" t="s">
        <v>57</v>
      </c>
      <c r="BF73" s="302"/>
      <c r="BG73" s="302"/>
      <c r="BH73" s="302"/>
      <c r="BI73" s="302"/>
      <c r="BJ73" s="302"/>
      <c r="BK73" s="302"/>
      <c r="BL73" s="85">
        <v>2</v>
      </c>
      <c r="BM73" s="302"/>
      <c r="BN73" s="302"/>
      <c r="BO73" s="76">
        <v>1</v>
      </c>
      <c r="BP73" s="107"/>
      <c r="BQ73" s="29"/>
      <c r="BR73" s="662" t="s">
        <v>674</v>
      </c>
      <c r="BS73" s="117" t="s">
        <v>794</v>
      </c>
      <c r="BT73" s="102" t="s">
        <v>93</v>
      </c>
      <c r="BU73" s="69">
        <f>0.5*(CC73+CD73+CE73)+CF73+CH73+2*(CI73+CJ73)</f>
        <v>0</v>
      </c>
      <c r="BV73" s="69">
        <f>CC73*0.5+CD73*0.5+CE73*0.5+CF73+CG73+CH73+2*(CI73+CJ73+CK73)</f>
        <v>0</v>
      </c>
      <c r="BW73" s="82"/>
      <c r="BX73" s="22" t="s">
        <v>45</v>
      </c>
      <c r="BY73" s="747"/>
      <c r="BZ73" s="72" t="s">
        <v>42</v>
      </c>
      <c r="CA73" s="23"/>
      <c r="CB73" s="23" t="s">
        <v>795</v>
      </c>
      <c r="CC73" s="155"/>
      <c r="CD73" s="155"/>
      <c r="CE73" s="155"/>
      <c r="CF73" s="155"/>
      <c r="CG73" s="155"/>
      <c r="CH73" s="155"/>
      <c r="CI73" s="155"/>
      <c r="CJ73" s="155"/>
      <c r="CK73" s="155"/>
      <c r="CL73" s="76">
        <v>1</v>
      </c>
      <c r="CM73" s="107"/>
    </row>
    <row r="74" spans="1:114" s="62" customFormat="1" ht="198" customHeight="1" outlineLevel="1" thickBot="1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 s="108"/>
      <c r="X74" s="97" t="s">
        <v>52</v>
      </c>
      <c r="Y74" s="138" t="s">
        <v>2037</v>
      </c>
      <c r="Z74" s="68" t="s">
        <v>93</v>
      </c>
      <c r="AA74" s="102">
        <f>0.5*(AI74+AJ74+AK74)+AL74+AN74+2*(AO74+AP74)</f>
        <v>0</v>
      </c>
      <c r="AB74" s="102">
        <f>AI74*0.5+AJ74*0.5+AK74*0.5+AL74+AM74+AN74+2*(AO74+AP74+AQ74)</f>
        <v>0</v>
      </c>
      <c r="AC74" s="131"/>
      <c r="AD74" s="22" t="s">
        <v>45</v>
      </c>
      <c r="AE74" s="367"/>
      <c r="AF74" s="131"/>
      <c r="AG74" s="131"/>
      <c r="AH74" s="172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96">
        <v>1</v>
      </c>
      <c r="AS74" s="95"/>
      <c r="AT74" s="108"/>
      <c r="AU74" s="283" t="s">
        <v>218</v>
      </c>
      <c r="AV74" s="387" t="s">
        <v>798</v>
      </c>
      <c r="AW74" s="68" t="s">
        <v>29</v>
      </c>
      <c r="AX74" s="69">
        <f t="shared" si="32"/>
        <v>2</v>
      </c>
      <c r="AY74" s="69">
        <f t="shared" si="33"/>
        <v>2</v>
      </c>
      <c r="AZ74" s="103"/>
      <c r="BA74" s="22" t="s">
        <v>45</v>
      </c>
      <c r="BB74" s="232"/>
      <c r="BC74" s="119" t="s">
        <v>42</v>
      </c>
      <c r="BD74" s="73"/>
      <c r="BE74" s="23" t="s">
        <v>57</v>
      </c>
      <c r="BF74" s="155"/>
      <c r="BG74" s="155"/>
      <c r="BH74" s="155"/>
      <c r="BI74" s="155"/>
      <c r="BJ74" s="155"/>
      <c r="BK74" s="155"/>
      <c r="BL74" s="84">
        <v>1</v>
      </c>
      <c r="BM74" s="155"/>
      <c r="BN74" s="155"/>
      <c r="BO74" s="76">
        <v>1</v>
      </c>
      <c r="BP74" s="77"/>
      <c r="BQ74" s="29"/>
    </row>
    <row r="75" spans="1:114" s="62" customFormat="1" ht="217.2" customHeight="1" outlineLevel="1" thickTop="1" thickBot="1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X75" s="97" t="s">
        <v>52</v>
      </c>
      <c r="Y75" s="138" t="s">
        <v>2038</v>
      </c>
      <c r="Z75" s="68" t="s">
        <v>93</v>
      </c>
      <c r="AA75" s="102">
        <f>0.5*(AI75+AJ75+AK75)+AL75+AN75+2*(AO75+AP75)</f>
        <v>0</v>
      </c>
      <c r="AB75" s="102">
        <f>AI75*0.5+AJ75*0.5+AK75*0.5+AL75+AM75+AN75+2*(AO75+AP75+AQ75)</f>
        <v>0</v>
      </c>
      <c r="AC75" s="131"/>
      <c r="AD75" s="22" t="s">
        <v>45</v>
      </c>
      <c r="AE75" s="367"/>
      <c r="AF75" s="131"/>
      <c r="AG75" s="131"/>
      <c r="AH75" s="172" t="s">
        <v>57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96">
        <v>1</v>
      </c>
      <c r="AS75" s="95"/>
      <c r="AT75" s="108"/>
      <c r="AU75" s="283" t="s">
        <v>218</v>
      </c>
      <c r="AV75" s="116" t="s">
        <v>802</v>
      </c>
      <c r="AW75" s="68" t="s">
        <v>36</v>
      </c>
      <c r="AX75" s="69">
        <f t="shared" si="32"/>
        <v>7</v>
      </c>
      <c r="AY75" s="69">
        <f t="shared" si="33"/>
        <v>9</v>
      </c>
      <c r="AZ75" s="103"/>
      <c r="BA75" s="22" t="s">
        <v>68</v>
      </c>
      <c r="BB75" s="748" t="s">
        <v>803</v>
      </c>
      <c r="BC75" s="748"/>
      <c r="BD75" s="73"/>
      <c r="BE75" s="23" t="s">
        <v>804</v>
      </c>
      <c r="BF75" s="160"/>
      <c r="BG75" s="155"/>
      <c r="BH75" s="155"/>
      <c r="BI75" s="84">
        <v>1</v>
      </c>
      <c r="BJ75" s="155"/>
      <c r="BK75" s="155"/>
      <c r="BL75" s="84">
        <v>3</v>
      </c>
      <c r="BM75" s="155"/>
      <c r="BN75" s="86">
        <v>1</v>
      </c>
      <c r="BO75" s="76">
        <v>1</v>
      </c>
      <c r="BP75" s="208"/>
      <c r="BQ75" s="108"/>
    </row>
    <row r="76" spans="1:114" s="62" customFormat="1" ht="201" customHeight="1" outlineLevel="1" thickTop="1" thickBot="1" x14ac:dyDescent="0.3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 s="108"/>
      <c r="AU76" s="283" t="s">
        <v>218</v>
      </c>
      <c r="AV76" s="387" t="s">
        <v>1959</v>
      </c>
      <c r="AW76" s="68" t="s">
        <v>36</v>
      </c>
      <c r="AX76" s="69">
        <f t="shared" si="32"/>
        <v>0</v>
      </c>
      <c r="AY76" s="69">
        <f t="shared" si="33"/>
        <v>1</v>
      </c>
      <c r="AZ76" s="187"/>
      <c r="BA76" s="124" t="s">
        <v>77</v>
      </c>
      <c r="BB76" s="939" t="s">
        <v>50</v>
      </c>
      <c r="BC76" s="187"/>
      <c r="BD76" s="187"/>
      <c r="BE76" s="23" t="s">
        <v>1960</v>
      </c>
      <c r="BF76" s="155"/>
      <c r="BG76" s="155"/>
      <c r="BH76" s="155"/>
      <c r="BI76" s="155"/>
      <c r="BJ76" s="86">
        <v>1</v>
      </c>
      <c r="BK76" s="155"/>
      <c r="BL76" s="155"/>
      <c r="BM76" s="155"/>
      <c r="BN76" s="155"/>
      <c r="BO76" s="76">
        <v>1</v>
      </c>
      <c r="BP76" s="22"/>
    </row>
    <row r="77" spans="1:114" s="62" customFormat="1" ht="201" customHeight="1" outlineLevel="1" thickTop="1" thickBot="1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AU77" s="283" t="s">
        <v>218</v>
      </c>
      <c r="AV77" s="117" t="s">
        <v>805</v>
      </c>
      <c r="AW77" s="68" t="s">
        <v>36</v>
      </c>
      <c r="AX77" s="69">
        <f t="shared" si="32"/>
        <v>1</v>
      </c>
      <c r="AY77" s="69">
        <f t="shared" si="33"/>
        <v>3</v>
      </c>
      <c r="AZ77" s="82"/>
      <c r="BA77" s="22" t="s">
        <v>45</v>
      </c>
      <c r="BB77" s="104"/>
      <c r="BC77" s="72" t="s">
        <v>42</v>
      </c>
      <c r="BD77" s="173"/>
      <c r="BE77" s="173" t="s">
        <v>806</v>
      </c>
      <c r="BF77" s="160"/>
      <c r="BG77" s="160"/>
      <c r="BH77" s="160"/>
      <c r="BI77" s="85">
        <v>1</v>
      </c>
      <c r="BJ77" s="160"/>
      <c r="BK77" s="160"/>
      <c r="BL77" s="160"/>
      <c r="BM77" s="160"/>
      <c r="BN77" s="86">
        <v>1</v>
      </c>
      <c r="BO77" s="228">
        <v>1</v>
      </c>
      <c r="BP77" s="281"/>
    </row>
    <row r="78" spans="1:114" s="62" customFormat="1" ht="198.75" customHeight="1" outlineLevel="1" thickTop="1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AU78" s="283" t="s">
        <v>218</v>
      </c>
      <c r="AV78" s="130" t="s">
        <v>2388</v>
      </c>
      <c r="AW78" s="68" t="s">
        <v>36</v>
      </c>
      <c r="AX78" s="69">
        <f>0.5*(BF78+BG78+BH78)+BI78+BK78+2*(BL78+BM78)</f>
        <v>3</v>
      </c>
      <c r="AY78" s="69">
        <f>BF78*0.5+BG78*0.5+BH78*0.5+BI78+BJ78+BK78+2*(BL78+BM78+BN78)</f>
        <v>3</v>
      </c>
      <c r="AZ78" s="99"/>
      <c r="BA78" s="22" t="s">
        <v>45</v>
      </c>
      <c r="BB78" s="99"/>
      <c r="BC78" s="99"/>
      <c r="BD78" s="99"/>
      <c r="BE78" s="131" t="s">
        <v>811</v>
      </c>
      <c r="BF78" s="159"/>
      <c r="BG78" s="159"/>
      <c r="BH78" s="159"/>
      <c r="BI78" s="84">
        <v>1</v>
      </c>
      <c r="BJ78" s="159"/>
      <c r="BK78" s="159"/>
      <c r="BL78" s="84">
        <v>1</v>
      </c>
      <c r="BM78" s="159"/>
      <c r="BN78" s="159"/>
      <c r="BO78" s="100">
        <v>1</v>
      </c>
      <c r="BP78" s="99"/>
      <c r="BR78" s="58"/>
    </row>
    <row r="79" spans="1:114" s="62" customFormat="1" ht="17.399999999999999" outlineLevel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AU79" s="108"/>
      <c r="AV79" s="108"/>
      <c r="AW79" s="108"/>
      <c r="AX79" s="108"/>
      <c r="AY79" s="108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R79" s="58"/>
    </row>
    <row r="80" spans="1:114" s="62" customFormat="1" ht="190.2" customHeight="1" outlineLevel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R80" s="5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</row>
    <row r="81" spans="1:114" s="62" customFormat="1" ht="17.399999999999999" outlineLevel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</row>
    <row r="82" spans="1:114" s="62" customFormat="1" ht="17.399999999999999" outlineLevel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</row>
    <row r="83" spans="1:114" s="62" customFormat="1" ht="17.399999999999999" outlineLevel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ht="17.399999999999999" outlineLevel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ht="17.399999999999999" outlineLevel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ht="17.399999999999999" outlineLevel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399999999999999" outlineLevel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41" customHeight="1" outlineLevel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W88" s="62"/>
      <c r="AX88" s="62"/>
      <c r="AY88" s="62"/>
      <c r="AZ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108"/>
      <c r="BR88" s="108"/>
      <c r="BT88" s="62"/>
      <c r="BU88" s="62"/>
      <c r="BV88" s="62"/>
      <c r="BW88" s="62"/>
      <c r="BX88" s="62"/>
      <c r="BZ88" s="62"/>
      <c r="CA88" s="62"/>
      <c r="CB88" s="62"/>
      <c r="CC88" s="62"/>
      <c r="CD88" s="62"/>
      <c r="CE88" s="62"/>
      <c r="CF88" s="62"/>
      <c r="CG88" s="62"/>
      <c r="CH88" s="62"/>
      <c r="CI88" s="62"/>
      <c r="CJ88" s="62"/>
      <c r="CK88" s="62"/>
      <c r="CL88" s="62"/>
      <c r="CM88" s="62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399999999999999" outlineLevel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W89" s="62"/>
      <c r="AX89" s="62"/>
      <c r="AY89" s="62"/>
      <c r="AZ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108"/>
      <c r="BR89" s="108"/>
      <c r="BT89" s="62"/>
      <c r="BU89" s="62"/>
      <c r="BV89" s="62"/>
      <c r="BW89" s="62"/>
      <c r="BX89" s="62"/>
      <c r="BZ89" s="62"/>
      <c r="CA89" s="62"/>
      <c r="CB89" s="62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399999999999999" outlineLevel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 s="108"/>
      <c r="BT90" s="62"/>
      <c r="BU90" s="62"/>
      <c r="BV90" s="62"/>
      <c r="BW90" s="62"/>
      <c r="BX90" s="62"/>
      <c r="BZ90" s="62"/>
      <c r="CA90" s="62"/>
      <c r="CB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80.75" customHeight="1" outlineLevel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 s="291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29" customHeight="1" outlineLevel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291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399999999999999" outlineLevel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7.399999999999999" outlineLevel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7.399999999999999" outlineLevel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 s="108"/>
      <c r="X95" s="108"/>
      <c r="Y95" s="108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399999999999999" outlineLevel="1" x14ac:dyDescent="0.25">
      <c r="A96" s="108"/>
      <c r="B96" s="108"/>
      <c r="C96" s="108"/>
      <c r="D96" s="108"/>
      <c r="E96" s="108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36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36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s="32" customFormat="1" ht="17.399999999999999" x14ac:dyDescent="0.25">
      <c r="A97" s="108"/>
      <c r="B97" s="108"/>
      <c r="C97" s="108"/>
      <c r="D97" s="108"/>
      <c r="E97" s="108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36"/>
      <c r="W97" s="108"/>
      <c r="AA97" s="450"/>
      <c r="AB97" s="450"/>
      <c r="AT97" s="29"/>
      <c r="AW97" s="450"/>
      <c r="AX97" s="450"/>
      <c r="BQ97" s="59"/>
      <c r="CN97" s="29"/>
    </row>
    <row r="98" spans="1:114" s="62" customFormat="1" ht="48.6" customHeight="1" x14ac:dyDescent="0.25">
      <c r="A98" s="108"/>
      <c r="B98" s="108"/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36"/>
      <c r="W98" s="29"/>
      <c r="X98" s="38" t="s">
        <v>150</v>
      </c>
      <c r="Y98" s="1213" t="s">
        <v>235</v>
      </c>
      <c r="Z98" s="535" t="s">
        <v>29</v>
      </c>
      <c r="AA98" s="41">
        <f t="shared" ref="AA98:AA109" si="34">0.5*(AI98+AJ98+AK98)+AL98+AN98+2*(AO98+AP98)</f>
        <v>0</v>
      </c>
      <c r="AB98" s="536">
        <f t="shared" ref="AB98:AB109" si="35">AI98*0.5+AJ98*0.5+AK98*0.5+AL98+AM98+AN98+2*(AO98+AP98+AQ98)</f>
        <v>0</v>
      </c>
      <c r="AC98" s="43"/>
      <c r="AD98" s="43"/>
      <c r="AE98" s="43"/>
      <c r="AF98" s="43"/>
      <c r="AG98" s="43"/>
      <c r="AH98" s="43"/>
      <c r="AI98" s="44">
        <f>SUMIFS(AI101:AI119,Z101:Z119,Z98)</f>
        <v>0</v>
      </c>
      <c r="AJ98" s="44">
        <f>SUMIFS(AJ101:AJ118,Z101:Z118,Z98)</f>
        <v>0</v>
      </c>
      <c r="AK98" s="44">
        <f>SUMIFS(AK101:AK118,Z101:Z118,Z98)</f>
        <v>0</v>
      </c>
      <c r="AL98" s="44">
        <f>SUMIFS(AL101:AL118,Z101:Z118,Z98)</f>
        <v>0</v>
      </c>
      <c r="AM98" s="44">
        <f>SUMIFS(AM101:AM118,Z101:Z118,Z98)</f>
        <v>0</v>
      </c>
      <c r="AN98" s="44">
        <f>SUMIFS(AN101:AN118,Z101:Z118,Z98)</f>
        <v>0</v>
      </c>
      <c r="AO98" s="44">
        <f>SUMIFS(AO101:AO118,Z101:Z118,Z98)</f>
        <v>0</v>
      </c>
      <c r="AP98" s="44">
        <f>SUMIFS(AP101:AP118,Z101:Z118,Z98)</f>
        <v>0</v>
      </c>
      <c r="AQ98" s="44">
        <f>SUMIFS(AQ101:AQ118,Z101:Z118,Z98)</f>
        <v>0</v>
      </c>
      <c r="AR98" s="45"/>
      <c r="AS98" s="46">
        <f>SUM(AR101:AR126)</f>
        <v>15</v>
      </c>
      <c r="AT98" s="29"/>
      <c r="AU98" s="55" t="s">
        <v>2510</v>
      </c>
      <c r="AV98" s="56" t="s">
        <v>813</v>
      </c>
      <c r="AW98" s="535" t="s">
        <v>29</v>
      </c>
      <c r="AX98" s="41">
        <f t="shared" ref="AX98:AX111" si="36">0.5*(BF98+BG98+BH98)+BI98+BK98+2*(BL98+BM98)</f>
        <v>17</v>
      </c>
      <c r="AY98" s="536">
        <f t="shared" ref="AY98:AY111" si="37">BF98*0.5+BG98*0.5+BH98*0.5+BI98+BJ98+BK98+2*(BL98+BM98+BN98)</f>
        <v>19</v>
      </c>
      <c r="AZ98" s="43"/>
      <c r="BA98" s="43"/>
      <c r="BB98" s="43"/>
      <c r="BC98" s="43"/>
      <c r="BD98" s="43"/>
      <c r="BE98" s="43"/>
      <c r="BF98" s="44">
        <f>SUMIFS(BF100:BF123,AW100:AW123,AW98)</f>
        <v>2</v>
      </c>
      <c r="BG98" s="44">
        <f>SUMIFS(BG100:BG129,AW100:AW129,AW98)</f>
        <v>0</v>
      </c>
      <c r="BH98" s="44">
        <f>SUMIFS(BH100:BH129,AW100:AW129,AW98)</f>
        <v>0</v>
      </c>
      <c r="BI98" s="44">
        <f>SUMIFS(BI100:BI129,AW100:AW129,AW98)</f>
        <v>8</v>
      </c>
      <c r="BJ98" s="44">
        <f>SUMIFS(BJ100:BJ129,AW100:AW129,AW98)</f>
        <v>0</v>
      </c>
      <c r="BK98" s="44">
        <f>SUMIFS(BK100:BK129,AW100:AW129,AW98)</f>
        <v>0</v>
      </c>
      <c r="BL98" s="44">
        <f>SUMIFS(BL100:BL129,AW100:AW129,AW98)</f>
        <v>4</v>
      </c>
      <c r="BM98" s="44">
        <f>SUMIFS(BM100:BM129,AW100:AW129,AW98)</f>
        <v>0</v>
      </c>
      <c r="BN98" s="44">
        <f>SUMIFS(BN100:BN129,AW100:AW129,AW98)</f>
        <v>1</v>
      </c>
      <c r="BO98" s="45"/>
      <c r="BP98" s="46">
        <f>SUM(BO100:BO126)</f>
        <v>11</v>
      </c>
      <c r="BQ98" s="59"/>
      <c r="BR98" s="752" t="s">
        <v>27</v>
      </c>
      <c r="BS98" s="56" t="s">
        <v>814</v>
      </c>
      <c r="BT98" s="535" t="s">
        <v>29</v>
      </c>
      <c r="BU98" s="41">
        <f t="shared" ref="BU98:BU108" si="38">0.5*(CC98+CD98+CE98)+CF98+CH98+2*(CI98+CJ98)</f>
        <v>0</v>
      </c>
      <c r="BV98" s="536">
        <f t="shared" ref="BV98:BV108" si="39">CC98*0.5+CD98*0.5+CE98*0.5+CF98+CG98+CH98+2*(CI98+CJ98+CK98)</f>
        <v>0</v>
      </c>
      <c r="BW98" s="43"/>
      <c r="BX98" s="43"/>
      <c r="BY98" s="43"/>
      <c r="BZ98" s="43"/>
      <c r="CA98" s="43"/>
      <c r="CB98" s="43"/>
      <c r="CC98" s="44"/>
      <c r="CD98" s="44"/>
      <c r="CE98" s="44"/>
      <c r="CF98" s="44"/>
      <c r="CG98" s="44"/>
      <c r="CH98" s="44"/>
      <c r="CI98" s="44"/>
      <c r="CJ98" s="44"/>
      <c r="CK98" s="44"/>
      <c r="CL98" s="45"/>
      <c r="CM98" s="46">
        <f>SUM(CL101:CL126)</f>
        <v>9</v>
      </c>
      <c r="CN98" s="59"/>
      <c r="CO98" s="753" t="s">
        <v>2510</v>
      </c>
      <c r="CP98" s="56" t="s">
        <v>815</v>
      </c>
      <c r="CQ98" s="535" t="s">
        <v>29</v>
      </c>
      <c r="CR98" s="41">
        <f t="shared" ref="CR98:CR106" si="40">0.5*(CZ98+DA98+DB98)+DC98+DE98+2*(DF98+DG98)</f>
        <v>6</v>
      </c>
      <c r="CS98" s="536">
        <f t="shared" ref="CS98:CS106" si="41">CZ98*0.5+DA98*0.5+DB98*0.5+DC98+DD98+DE98+2*(DF98+DG98+DH98)</f>
        <v>6</v>
      </c>
      <c r="CT98" s="43"/>
      <c r="CU98" s="43"/>
      <c r="CV98" s="43"/>
      <c r="CW98" s="43"/>
      <c r="CX98" s="43"/>
      <c r="CY98" s="43"/>
      <c r="CZ98" s="44">
        <f>SUMIFS(CZ100:CZ124,CQ100:CQ124,CQ98)</f>
        <v>0</v>
      </c>
      <c r="DA98" s="44">
        <f>SUMIFS(DA100:DA123,CQ100:CQ123,CQ98)</f>
        <v>0</v>
      </c>
      <c r="DB98" s="44">
        <f>SUMIFS(DB100:DB123,CQ100:CQ123,CQ98)</f>
        <v>0</v>
      </c>
      <c r="DC98" s="44">
        <f>SUMIFS(DC100:DC123,CQ100:CQ123,CQ98)</f>
        <v>0</v>
      </c>
      <c r="DD98" s="44">
        <f>SUMIFS(DD100:DD123,CQ100:CQ123,CQ98)</f>
        <v>0</v>
      </c>
      <c r="DE98" s="44">
        <f>SUMIFS(DE100:DE123,CQ100:CQ123,CQ98)</f>
        <v>0</v>
      </c>
      <c r="DF98" s="44">
        <f>SUMIFS(DF100:DF123,CQ100:CQ123,CQ98)</f>
        <v>3</v>
      </c>
      <c r="DG98" s="44">
        <f>SUMIFS(DG100:DG123,CQ100:CQ123,CQ98)</f>
        <v>0</v>
      </c>
      <c r="DH98" s="44">
        <f>SUMIFS(DH100:DH123,CQ100:CQ123,CQ98)</f>
        <v>0</v>
      </c>
      <c r="DI98" s="45"/>
      <c r="DJ98" s="46">
        <f>SUM(DI100:DI126)</f>
        <v>8</v>
      </c>
    </row>
    <row r="99" spans="1:114" s="62" customFormat="1" ht="24.6" x14ac:dyDescent="0.25">
      <c r="A99" s="108"/>
      <c r="B99" s="108"/>
      <c r="C99" s="108"/>
      <c r="D99" s="108"/>
      <c r="E99" s="108"/>
      <c r="F99" s="108"/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36"/>
      <c r="W99" s="32"/>
      <c r="X99" s="38" t="s">
        <v>154</v>
      </c>
      <c r="Y99" s="39"/>
      <c r="Z99" s="535" t="s">
        <v>36</v>
      </c>
      <c r="AA99" s="41">
        <f t="shared" si="34"/>
        <v>10</v>
      </c>
      <c r="AB99" s="536">
        <f t="shared" si="35"/>
        <v>13</v>
      </c>
      <c r="AC99" s="39"/>
      <c r="AD99" s="39"/>
      <c r="AE99" s="39"/>
      <c r="AF99" s="39"/>
      <c r="AG99" s="39"/>
      <c r="AH99" s="39"/>
      <c r="AI99" s="44">
        <f>SUMIFS(AI101:AI118,Z101:Z118,Z99)</f>
        <v>0</v>
      </c>
      <c r="AJ99" s="44">
        <f>SUMIFS(AJ101:AJ118,Z101:Z118,Z99)</f>
        <v>0</v>
      </c>
      <c r="AK99" s="44">
        <f>SUMIFS(AK101:AK118,Z101:Z118,Z99)</f>
        <v>0</v>
      </c>
      <c r="AL99" s="44">
        <f>SUMIFS(AL101:AL118,Z101:Z118,Z99)</f>
        <v>8</v>
      </c>
      <c r="AM99" s="44">
        <f>SUMIFS(AM101:AM118,Z101:Z118,Z99)</f>
        <v>1</v>
      </c>
      <c r="AN99" s="44">
        <f>SUMIFS(AN101:AN118,Z101:Z118,Z99)</f>
        <v>2</v>
      </c>
      <c r="AO99" s="44">
        <f>SUMIFS(AO101:AO118,Z101:Z118,Z99)</f>
        <v>0</v>
      </c>
      <c r="AP99" s="44">
        <f>SUMIFS(AP101:AP118,Z101:Z118,Z99)</f>
        <v>0</v>
      </c>
      <c r="AQ99" s="44">
        <f>SUMIFS(AQ101:AQ118,Z101:Z118,Z99)</f>
        <v>1</v>
      </c>
      <c r="AR99" s="45"/>
      <c r="AS99" s="46"/>
      <c r="AT99" s="29"/>
      <c r="AU99" s="55" t="s">
        <v>154</v>
      </c>
      <c r="AV99" s="39"/>
      <c r="AW99" s="535" t="s">
        <v>36</v>
      </c>
      <c r="AX99" s="41">
        <f t="shared" si="36"/>
        <v>4.5</v>
      </c>
      <c r="AY99" s="536">
        <f t="shared" si="37"/>
        <v>6.5</v>
      </c>
      <c r="AZ99" s="39"/>
      <c r="BA99" s="39"/>
      <c r="BB99" s="39"/>
      <c r="BC99" s="39"/>
      <c r="BD99" s="39"/>
      <c r="BE99" s="39"/>
      <c r="BF99" s="44">
        <f>SUMIFS(BF100:BF129,AW100:AW129,AW99)</f>
        <v>1</v>
      </c>
      <c r="BG99" s="44">
        <f>SUMIFS(BG100:BG129,AW100:AW129,AW99)</f>
        <v>0</v>
      </c>
      <c r="BH99" s="44">
        <f>SUMIFS(BH100:BH129,AW100:AW129,AW99)</f>
        <v>0</v>
      </c>
      <c r="BI99" s="44">
        <f>SUMIFS(BI100:BI129,AW100:AW129,AW99)</f>
        <v>0</v>
      </c>
      <c r="BJ99" s="44">
        <f>SUMIFS(BJ100:BJ129,AW100:AW129,AW99)</f>
        <v>0</v>
      </c>
      <c r="BK99" s="44">
        <f>SUMIFS(BK100:BK129,AW100:AW129,AW99)</f>
        <v>2</v>
      </c>
      <c r="BL99" s="44">
        <f>SUMIFS(BL100:BL129,AW100:AW129,AW99)</f>
        <v>0</v>
      </c>
      <c r="BM99" s="44">
        <f>SUMIFS(BM100:BM129,AW100:AW129,AW99)</f>
        <v>1</v>
      </c>
      <c r="BN99" s="44">
        <f>SUMIFS(BN100:BN129,AW100:AW129,AW99)</f>
        <v>1</v>
      </c>
      <c r="BO99" s="45"/>
      <c r="BP99" s="46"/>
      <c r="BQ99" s="29"/>
      <c r="BR99" s="55" t="s">
        <v>35</v>
      </c>
      <c r="BS99" s="56"/>
      <c r="BT99" s="535" t="s">
        <v>36</v>
      </c>
      <c r="BU99" s="41">
        <f t="shared" si="38"/>
        <v>0</v>
      </c>
      <c r="BV99" s="536">
        <f t="shared" si="39"/>
        <v>0</v>
      </c>
      <c r="BW99" s="39"/>
      <c r="BX99" s="39"/>
      <c r="BY99" s="39"/>
      <c r="BZ99" s="39"/>
      <c r="CA99" s="39"/>
      <c r="CB99" s="39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/>
      <c r="CN99" s="59"/>
      <c r="CO99" s="55" t="s">
        <v>154</v>
      </c>
      <c r="CP99" s="39"/>
      <c r="CQ99" s="535" t="s">
        <v>36</v>
      </c>
      <c r="CR99" s="41">
        <f t="shared" si="40"/>
        <v>13</v>
      </c>
      <c r="CS99" s="536">
        <f t="shared" si="41"/>
        <v>15</v>
      </c>
      <c r="CT99" s="39"/>
      <c r="CU99" s="39"/>
      <c r="CV99" s="39"/>
      <c r="CW99" s="39"/>
      <c r="CX99" s="39"/>
      <c r="CY99" s="39"/>
      <c r="CZ99" s="44">
        <f>SUMIFS(CZ100:CZ123,CQ100:CQ123,CQ99)</f>
        <v>0</v>
      </c>
      <c r="DA99" s="44">
        <f>SUMIFS(DA100:DA123,CQ100:CQ123,CQ99)</f>
        <v>0</v>
      </c>
      <c r="DB99" s="44">
        <f>SUMIFS(DB100:DB123,CQ100:CQ123,CQ99)</f>
        <v>0</v>
      </c>
      <c r="DC99" s="44">
        <f>SUMIFS(DC100:DC123,CQ100:CQ123,CQ99)</f>
        <v>1</v>
      </c>
      <c r="DD99" s="44">
        <f>SUMIFS(DD100:DD123,CQ100:CQ123,CQ99)</f>
        <v>0</v>
      </c>
      <c r="DE99" s="44">
        <f>SUMIFS(DE100:DE123,CQ100:CQ123,CQ99)</f>
        <v>0</v>
      </c>
      <c r="DF99" s="44">
        <f>SUMIFS(DF100:DF123,CQ100:CQ123,CQ99)</f>
        <v>6</v>
      </c>
      <c r="DG99" s="44">
        <f>SUMIFS(DG100:DG123,CQ100:CQ123,CQ99)</f>
        <v>0</v>
      </c>
      <c r="DH99" s="44">
        <f>SUMIFS(DH100:DH123,CQ100:CQ123,CQ99)</f>
        <v>1</v>
      </c>
      <c r="DI99" s="45"/>
      <c r="DJ99" s="46"/>
    </row>
    <row r="100" spans="1:114" ht="360.6" customHeight="1" outlineLevel="1" thickBot="1" x14ac:dyDescent="0.45">
      <c r="A100" s="108"/>
      <c r="B100" s="108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36"/>
      <c r="W100" s="59"/>
      <c r="X100" s="97" t="s">
        <v>52</v>
      </c>
      <c r="Y100" s="130" t="s">
        <v>2392</v>
      </c>
      <c r="Z100" s="68" t="s">
        <v>29</v>
      </c>
      <c r="AA100" s="69">
        <f t="shared" si="34"/>
        <v>4</v>
      </c>
      <c r="AB100" s="69">
        <f t="shared" si="35"/>
        <v>4</v>
      </c>
      <c r="AC100" s="99"/>
      <c r="AD100" s="22" t="s">
        <v>54</v>
      </c>
      <c r="AE100" s="99"/>
      <c r="AF100" s="99"/>
      <c r="AG100" s="99"/>
      <c r="AH100" s="225" t="s">
        <v>278</v>
      </c>
      <c r="AI100" s="99"/>
      <c r="AJ100" s="99"/>
      <c r="AK100" s="99"/>
      <c r="AL100" s="99"/>
      <c r="AM100" s="99"/>
      <c r="AN100" s="99"/>
      <c r="AO100" s="84">
        <v>2</v>
      </c>
      <c r="AP100" s="99"/>
      <c r="AQ100" s="99"/>
      <c r="AR100" s="96">
        <v>1</v>
      </c>
      <c r="AS100" s="95"/>
      <c r="AU100" s="97" t="s">
        <v>52</v>
      </c>
      <c r="AV100" s="130" t="s">
        <v>163</v>
      </c>
      <c r="AW100" s="68" t="s">
        <v>29</v>
      </c>
      <c r="AX100" s="69">
        <f t="shared" si="36"/>
        <v>4</v>
      </c>
      <c r="AY100" s="69">
        <f t="shared" si="37"/>
        <v>4</v>
      </c>
      <c r="AZ100" s="99"/>
      <c r="BA100" s="22" t="s">
        <v>54</v>
      </c>
      <c r="BB100" s="99"/>
      <c r="BC100" s="99"/>
      <c r="BD100" s="99"/>
      <c r="BE100" s="225" t="s">
        <v>278</v>
      </c>
      <c r="BF100" s="159"/>
      <c r="BG100" s="159"/>
      <c r="BH100" s="159"/>
      <c r="BI100" s="159"/>
      <c r="BJ100" s="159"/>
      <c r="BK100" s="159"/>
      <c r="BL100" s="84">
        <v>2</v>
      </c>
      <c r="BM100" s="159"/>
      <c r="BN100" s="159"/>
      <c r="BO100" s="100">
        <v>1</v>
      </c>
      <c r="BP100" s="99"/>
      <c r="BR100" s="137" t="s">
        <v>86</v>
      </c>
      <c r="BS100" s="278" t="s">
        <v>349</v>
      </c>
      <c r="BT100" s="102" t="s">
        <v>29</v>
      </c>
      <c r="BU100" s="69">
        <f t="shared" si="38"/>
        <v>2</v>
      </c>
      <c r="BV100" s="69">
        <f t="shared" si="39"/>
        <v>2</v>
      </c>
      <c r="BW100" s="222"/>
      <c r="BX100" s="131" t="s">
        <v>63</v>
      </c>
      <c r="BY100" s="1501" t="s">
        <v>2631</v>
      </c>
      <c r="BZ100" s="131"/>
      <c r="CA100" s="131"/>
      <c r="CB100" s="140" t="s">
        <v>3</v>
      </c>
      <c r="CC100" s="141">
        <v>4</v>
      </c>
      <c r="CD100" s="131"/>
      <c r="CE100" s="131"/>
      <c r="CF100" s="131"/>
      <c r="CG100" s="131"/>
      <c r="CH100" s="131"/>
      <c r="CI100" s="131"/>
      <c r="CJ100" s="131"/>
      <c r="CK100" s="131"/>
      <c r="CL100" s="142">
        <v>1</v>
      </c>
      <c r="CM100" s="68"/>
      <c r="CN100" s="108"/>
      <c r="CO100" s="97" t="s">
        <v>52</v>
      </c>
      <c r="CP100" s="130" t="s">
        <v>163</v>
      </c>
      <c r="CQ100" s="102" t="s">
        <v>29</v>
      </c>
      <c r="CR100" s="69">
        <f t="shared" si="40"/>
        <v>4</v>
      </c>
      <c r="CS100" s="69">
        <f t="shared" si="41"/>
        <v>4</v>
      </c>
      <c r="CT100" s="99"/>
      <c r="CU100" s="22" t="s">
        <v>54</v>
      </c>
      <c r="CV100" s="754"/>
      <c r="CW100" s="99"/>
      <c r="CX100" s="99"/>
      <c r="CY100" s="225" t="s">
        <v>278</v>
      </c>
      <c r="CZ100" s="159"/>
      <c r="DA100" s="159"/>
      <c r="DB100" s="159"/>
      <c r="DC100" s="159"/>
      <c r="DD100" s="159"/>
      <c r="DE100" s="159"/>
      <c r="DF100" s="84">
        <v>2</v>
      </c>
      <c r="DG100" s="159"/>
      <c r="DH100" s="159"/>
      <c r="DI100" s="100">
        <v>1</v>
      </c>
      <c r="DJ100" s="74"/>
    </row>
    <row r="101" spans="1:114" ht="342" customHeight="1" outlineLevel="1" thickTop="1" thickBot="1" x14ac:dyDescent="0.45">
      <c r="A101" s="108"/>
      <c r="B101" s="108"/>
      <c r="C101" s="108"/>
      <c r="D101" s="108"/>
      <c r="E101" s="108"/>
      <c r="F101" s="108"/>
      <c r="G101" s="108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36"/>
      <c r="W101" s="59"/>
      <c r="X101" s="97" t="s">
        <v>52</v>
      </c>
      <c r="Y101" s="117" t="s">
        <v>2022</v>
      </c>
      <c r="Z101" s="68" t="s">
        <v>29</v>
      </c>
      <c r="AA101" s="69">
        <f t="shared" si="34"/>
        <v>0</v>
      </c>
      <c r="AB101" s="69">
        <f t="shared" si="35"/>
        <v>0</v>
      </c>
      <c r="AC101" s="22"/>
      <c r="AD101" s="104" t="s">
        <v>182</v>
      </c>
      <c r="AE101" s="104"/>
      <c r="AF101" s="72" t="s">
        <v>42</v>
      </c>
      <c r="AG101" s="248"/>
      <c r="AH101" s="172" t="s">
        <v>2023</v>
      </c>
      <c r="AI101" s="70"/>
      <c r="AJ101" s="70"/>
      <c r="AK101" s="22"/>
      <c r="AL101" s="70"/>
      <c r="AM101" s="70"/>
      <c r="AN101" s="70"/>
      <c r="AO101" s="70"/>
      <c r="AP101" s="70"/>
      <c r="AQ101" s="70"/>
      <c r="AR101" s="96">
        <v>2</v>
      </c>
      <c r="AS101" s="95"/>
      <c r="AU101" s="97" t="s">
        <v>52</v>
      </c>
      <c r="AV101" s="116" t="s">
        <v>820</v>
      </c>
      <c r="AW101" s="68" t="s">
        <v>29</v>
      </c>
      <c r="AX101" s="69">
        <f t="shared" si="36"/>
        <v>0</v>
      </c>
      <c r="AY101" s="69">
        <f t="shared" si="37"/>
        <v>0</v>
      </c>
      <c r="AZ101" s="74"/>
      <c r="BA101" s="212" t="s">
        <v>45</v>
      </c>
      <c r="BB101" s="755"/>
      <c r="BC101" s="74"/>
      <c r="BD101" s="74"/>
      <c r="BE101" s="23" t="s">
        <v>57</v>
      </c>
      <c r="BF101" s="159"/>
      <c r="BG101" s="159"/>
      <c r="BH101" s="390"/>
      <c r="BI101" s="159"/>
      <c r="BJ101" s="159"/>
      <c r="BK101" s="159"/>
      <c r="BL101" s="159"/>
      <c r="BM101" s="159"/>
      <c r="BN101" s="159"/>
      <c r="BO101" s="76">
        <v>1</v>
      </c>
      <c r="BP101" s="107"/>
      <c r="BR101" s="389" t="s">
        <v>365</v>
      </c>
      <c r="BS101" s="420" t="s">
        <v>817</v>
      </c>
      <c r="BT101" s="720" t="s">
        <v>29</v>
      </c>
      <c r="BU101" s="102">
        <f t="shared" si="38"/>
        <v>0</v>
      </c>
      <c r="BV101" s="102">
        <f t="shared" si="39"/>
        <v>2</v>
      </c>
      <c r="BW101" s="103"/>
      <c r="BX101" s="22" t="s">
        <v>45</v>
      </c>
      <c r="BY101" s="22"/>
      <c r="BZ101" s="70"/>
      <c r="CA101" s="173"/>
      <c r="CB101" s="173" t="s">
        <v>272</v>
      </c>
      <c r="CC101" s="155"/>
      <c r="CD101" s="155"/>
      <c r="CE101" s="155"/>
      <c r="CF101" s="155"/>
      <c r="CG101" s="155"/>
      <c r="CH101" s="155"/>
      <c r="CI101" s="155"/>
      <c r="CJ101" s="360"/>
      <c r="CK101" s="86">
        <v>1</v>
      </c>
      <c r="CL101" s="133">
        <v>1</v>
      </c>
      <c r="CM101" s="431"/>
      <c r="CN101" s="108"/>
      <c r="CO101" s="237" t="s">
        <v>171</v>
      </c>
      <c r="CP101" s="116" t="s">
        <v>822</v>
      </c>
      <c r="CQ101" s="102" t="s">
        <v>29</v>
      </c>
      <c r="CR101" s="69">
        <f t="shared" si="40"/>
        <v>2</v>
      </c>
      <c r="CS101" s="69">
        <f t="shared" si="41"/>
        <v>2</v>
      </c>
      <c r="CT101" s="74"/>
      <c r="CU101" s="197" t="s">
        <v>63</v>
      </c>
      <c r="CV101" s="70"/>
      <c r="CW101" s="70"/>
      <c r="CX101" s="73"/>
      <c r="CY101" s="22" t="s">
        <v>180</v>
      </c>
      <c r="CZ101" s="160"/>
      <c r="DA101" s="160"/>
      <c r="DB101" s="155"/>
      <c r="DC101" s="160"/>
      <c r="DD101" s="160"/>
      <c r="DE101" s="160"/>
      <c r="DF101" s="84">
        <v>1</v>
      </c>
      <c r="DG101" s="160"/>
      <c r="DH101" s="160"/>
      <c r="DI101" s="76">
        <v>0.5</v>
      </c>
      <c r="DJ101" s="74"/>
    </row>
    <row r="102" spans="1:114" ht="402.75" customHeight="1" outlineLevel="1" thickTop="1" thickBot="1" x14ac:dyDescent="0.3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36"/>
      <c r="W102" s="108"/>
      <c r="X102" s="97" t="s">
        <v>52</v>
      </c>
      <c r="Y102" s="532" t="s">
        <v>2434</v>
      </c>
      <c r="Z102" s="68" t="s">
        <v>29</v>
      </c>
      <c r="AA102" s="69">
        <f t="shared" si="34"/>
        <v>0</v>
      </c>
      <c r="AB102" s="69">
        <f t="shared" si="35"/>
        <v>0</v>
      </c>
      <c r="AC102" s="103"/>
      <c r="AD102" s="22" t="s">
        <v>45</v>
      </c>
      <c r="AE102" s="22"/>
      <c r="AF102" s="72" t="s">
        <v>42</v>
      </c>
      <c r="AG102" s="73"/>
      <c r="AH102" s="23" t="s">
        <v>2026</v>
      </c>
      <c r="AI102" s="22"/>
      <c r="AJ102" s="22"/>
      <c r="AK102" s="22"/>
      <c r="AL102" s="758"/>
      <c r="AM102" s="22"/>
      <c r="AN102" s="22"/>
      <c r="AO102" s="22"/>
      <c r="AP102" s="22"/>
      <c r="AQ102" s="22"/>
      <c r="AR102" s="96">
        <v>1</v>
      </c>
      <c r="AS102" s="95"/>
      <c r="AU102" s="97" t="s">
        <v>52</v>
      </c>
      <c r="AV102" s="328" t="s">
        <v>828</v>
      </c>
      <c r="AW102" s="68" t="s">
        <v>29</v>
      </c>
      <c r="AX102" s="69">
        <f t="shared" si="36"/>
        <v>0</v>
      </c>
      <c r="AY102" s="69">
        <f t="shared" si="37"/>
        <v>0</v>
      </c>
      <c r="AZ102" s="334"/>
      <c r="BA102" s="212" t="s">
        <v>182</v>
      </c>
      <c r="BB102" s="759"/>
      <c r="BC102" s="72" t="s">
        <v>42</v>
      </c>
      <c r="BD102" s="172"/>
      <c r="BE102" s="644" t="s">
        <v>829</v>
      </c>
      <c r="BF102" s="461"/>
      <c r="BG102" s="461"/>
      <c r="BH102" s="461"/>
      <c r="BI102" s="461"/>
      <c r="BJ102" s="461"/>
      <c r="BK102" s="461"/>
      <c r="BL102" s="461"/>
      <c r="BM102" s="461"/>
      <c r="BN102" s="461"/>
      <c r="BO102" s="133">
        <v>1</v>
      </c>
      <c r="BP102" s="431"/>
      <c r="BR102" s="389" t="s">
        <v>365</v>
      </c>
      <c r="BS102" s="82" t="s">
        <v>821</v>
      </c>
      <c r="BT102" s="720" t="s">
        <v>29</v>
      </c>
      <c r="BU102" s="102">
        <f t="shared" si="38"/>
        <v>0</v>
      </c>
      <c r="BV102" s="102">
        <f t="shared" si="39"/>
        <v>0</v>
      </c>
      <c r="BW102" s="103"/>
      <c r="BX102" s="22" t="s">
        <v>45</v>
      </c>
      <c r="BY102" s="22"/>
      <c r="BZ102" s="74"/>
      <c r="CA102" s="173"/>
      <c r="CB102" s="173" t="s">
        <v>272</v>
      </c>
      <c r="CC102" s="83"/>
      <c r="CD102" s="83"/>
      <c r="CE102" s="83"/>
      <c r="CF102" s="83"/>
      <c r="CG102" s="83"/>
      <c r="CH102" s="302"/>
      <c r="CI102" s="83"/>
      <c r="CJ102" s="83"/>
      <c r="CK102" s="302"/>
      <c r="CL102" s="76">
        <v>1</v>
      </c>
      <c r="CM102" s="28"/>
      <c r="CO102" s="237" t="s">
        <v>171</v>
      </c>
      <c r="CP102" s="116" t="s">
        <v>832</v>
      </c>
      <c r="CQ102" s="102" t="s">
        <v>36</v>
      </c>
      <c r="CR102" s="69">
        <f t="shared" si="40"/>
        <v>10</v>
      </c>
      <c r="CS102" s="69">
        <f t="shared" si="41"/>
        <v>12</v>
      </c>
      <c r="CT102" s="74"/>
      <c r="CU102" s="197" t="s">
        <v>68</v>
      </c>
      <c r="CV102" s="118"/>
      <c r="CW102" s="118"/>
      <c r="CX102" s="173"/>
      <c r="CY102" s="173" t="s">
        <v>2158</v>
      </c>
      <c r="CZ102" s="155"/>
      <c r="DA102" s="155"/>
      <c r="DB102" s="155"/>
      <c r="DC102" s="155"/>
      <c r="DD102" s="155"/>
      <c r="DE102" s="155"/>
      <c r="DF102" s="84">
        <v>5</v>
      </c>
      <c r="DG102" s="155"/>
      <c r="DH102" s="86">
        <v>1</v>
      </c>
      <c r="DI102" s="76">
        <v>0.5</v>
      </c>
      <c r="DJ102" s="74"/>
    </row>
    <row r="103" spans="1:114" ht="273.75" customHeight="1" outlineLevel="1" thickTop="1" thickBot="1" x14ac:dyDescent="0.3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36"/>
      <c r="W103" s="108"/>
      <c r="X103" s="97" t="s">
        <v>52</v>
      </c>
      <c r="Y103" s="116" t="s">
        <v>2435</v>
      </c>
      <c r="Z103" s="68" t="s">
        <v>29</v>
      </c>
      <c r="AA103" s="69">
        <f t="shared" si="34"/>
        <v>0</v>
      </c>
      <c r="AB103" s="69">
        <f t="shared" si="35"/>
        <v>0</v>
      </c>
      <c r="AC103" s="103"/>
      <c r="AD103" s="104" t="s">
        <v>45</v>
      </c>
      <c r="AE103" s="104"/>
      <c r="AF103" s="72" t="s">
        <v>42</v>
      </c>
      <c r="AG103" s="248"/>
      <c r="AH103" s="172" t="s">
        <v>57</v>
      </c>
      <c r="AI103" s="22"/>
      <c r="AJ103" s="22"/>
      <c r="AK103" s="22"/>
      <c r="AL103" s="22"/>
      <c r="AM103" s="22"/>
      <c r="AN103" s="22"/>
      <c r="AO103" s="22"/>
      <c r="AP103" s="22"/>
      <c r="AQ103" s="22"/>
      <c r="AR103" s="96">
        <v>1</v>
      </c>
      <c r="AS103" s="95"/>
      <c r="AU103" s="97" t="s">
        <v>52</v>
      </c>
      <c r="AV103" s="293" t="s">
        <v>837</v>
      </c>
      <c r="AW103" s="381" t="s">
        <v>29</v>
      </c>
      <c r="AX103" s="170">
        <f t="shared" si="36"/>
        <v>0</v>
      </c>
      <c r="AY103" s="170">
        <f t="shared" si="37"/>
        <v>0</v>
      </c>
      <c r="AZ103" s="195"/>
      <c r="BA103" s="197" t="s">
        <v>182</v>
      </c>
      <c r="BB103" s="734"/>
      <c r="BC103" s="74"/>
      <c r="BD103" s="173"/>
      <c r="BE103" s="296" t="s">
        <v>57</v>
      </c>
      <c r="BF103" s="718"/>
      <c r="BG103" s="718"/>
      <c r="BH103" s="718"/>
      <c r="BI103" s="718"/>
      <c r="BJ103" s="718"/>
      <c r="BK103" s="718"/>
      <c r="BL103" s="718"/>
      <c r="BM103" s="718"/>
      <c r="BN103" s="718"/>
      <c r="BO103" s="228">
        <v>1</v>
      </c>
      <c r="BP103" s="281"/>
      <c r="BR103" s="389" t="s">
        <v>365</v>
      </c>
      <c r="BS103" s="496" t="s">
        <v>830</v>
      </c>
      <c r="BT103" s="720" t="s">
        <v>29</v>
      </c>
      <c r="BU103" s="102">
        <f t="shared" si="38"/>
        <v>2</v>
      </c>
      <c r="BV103" s="102">
        <f t="shared" si="39"/>
        <v>2</v>
      </c>
      <c r="BW103" s="103"/>
      <c r="BX103" s="22" t="s">
        <v>45</v>
      </c>
      <c r="BY103" s="22"/>
      <c r="BZ103" s="104"/>
      <c r="CA103" s="70"/>
      <c r="CB103" s="23" t="s">
        <v>831</v>
      </c>
      <c r="CC103" s="169"/>
      <c r="CD103" s="169"/>
      <c r="CE103" s="169"/>
      <c r="CF103" s="169"/>
      <c r="CG103" s="169"/>
      <c r="CH103" s="155"/>
      <c r="CI103" s="84">
        <v>1</v>
      </c>
      <c r="CJ103" s="169"/>
      <c r="CK103" s="155"/>
      <c r="CL103" s="133">
        <v>1</v>
      </c>
      <c r="CM103" s="431"/>
      <c r="CO103" s="237" t="s">
        <v>171</v>
      </c>
      <c r="CP103" s="117" t="s">
        <v>1437</v>
      </c>
      <c r="CQ103" s="68" t="s">
        <v>36</v>
      </c>
      <c r="CR103" s="69">
        <f t="shared" si="40"/>
        <v>3</v>
      </c>
      <c r="CS103" s="69">
        <f t="shared" si="41"/>
        <v>3</v>
      </c>
      <c r="CT103" s="82"/>
      <c r="CU103" s="197" t="s">
        <v>68</v>
      </c>
      <c r="CV103" s="232"/>
      <c r="CW103" s="119" t="s">
        <v>42</v>
      </c>
      <c r="CX103" s="73"/>
      <c r="CY103" s="23" t="s">
        <v>57</v>
      </c>
      <c r="CZ103" s="302"/>
      <c r="DA103" s="302"/>
      <c r="DB103" s="302"/>
      <c r="DC103" s="84">
        <v>1</v>
      </c>
      <c r="DD103" s="302"/>
      <c r="DE103" s="302"/>
      <c r="DF103" s="84">
        <v>1</v>
      </c>
      <c r="DG103" s="160"/>
      <c r="DH103" s="302"/>
      <c r="DI103" s="76">
        <v>1</v>
      </c>
      <c r="DJ103" s="74"/>
    </row>
    <row r="104" spans="1:114" ht="186" customHeight="1" outlineLevel="1" x14ac:dyDescent="0.4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36"/>
      <c r="W104" s="108"/>
      <c r="X104" s="97" t="s">
        <v>52</v>
      </c>
      <c r="Y104" s="117" t="s">
        <v>2632</v>
      </c>
      <c r="Z104" s="68" t="s">
        <v>29</v>
      </c>
      <c r="AA104" s="69">
        <f t="shared" si="34"/>
        <v>0</v>
      </c>
      <c r="AB104" s="69">
        <f t="shared" si="35"/>
        <v>0</v>
      </c>
      <c r="AC104" s="103"/>
      <c r="AD104" s="22" t="s">
        <v>45</v>
      </c>
      <c r="AE104" s="22"/>
      <c r="AF104" s="72" t="s">
        <v>42</v>
      </c>
      <c r="AG104" s="73"/>
      <c r="AH104" s="23" t="s">
        <v>843</v>
      </c>
      <c r="AI104" s="323"/>
      <c r="AJ104" s="323"/>
      <c r="AK104" s="760"/>
      <c r="AL104" s="323"/>
      <c r="AM104" s="323"/>
      <c r="AN104" s="323"/>
      <c r="AO104" s="323"/>
      <c r="AP104" s="323"/>
      <c r="AQ104" s="323"/>
      <c r="AR104" s="96">
        <v>1</v>
      </c>
      <c r="AS104" s="95"/>
      <c r="AU104" s="97" t="s">
        <v>52</v>
      </c>
      <c r="AV104" s="413" t="s">
        <v>851</v>
      </c>
      <c r="AW104" s="102" t="s">
        <v>29</v>
      </c>
      <c r="AX104" s="69">
        <f t="shared" si="36"/>
        <v>4</v>
      </c>
      <c r="AY104" s="69">
        <f t="shared" si="37"/>
        <v>4</v>
      </c>
      <c r="AZ104" s="22"/>
      <c r="BA104" s="22" t="s">
        <v>68</v>
      </c>
      <c r="BB104" s="118"/>
      <c r="BC104" s="72" t="s">
        <v>42</v>
      </c>
      <c r="BD104" s="173"/>
      <c r="BE104" s="173" t="s">
        <v>852</v>
      </c>
      <c r="BF104" s="302"/>
      <c r="BG104" s="302"/>
      <c r="BH104" s="155"/>
      <c r="BI104" s="84">
        <v>4</v>
      </c>
      <c r="BJ104" s="302"/>
      <c r="BK104" s="302"/>
      <c r="BL104" s="302"/>
      <c r="BM104" s="302"/>
      <c r="BN104" s="302"/>
      <c r="BO104" s="76">
        <v>0.5</v>
      </c>
      <c r="BP104" s="107"/>
      <c r="BR104" s="389" t="s">
        <v>365</v>
      </c>
      <c r="BS104" s="178" t="s">
        <v>838</v>
      </c>
      <c r="BT104" s="720" t="s">
        <v>29</v>
      </c>
      <c r="BU104" s="102">
        <f t="shared" si="38"/>
        <v>0</v>
      </c>
      <c r="BV104" s="102">
        <f t="shared" si="39"/>
        <v>0</v>
      </c>
      <c r="BW104" s="99"/>
      <c r="BX104" s="22" t="s">
        <v>45</v>
      </c>
      <c r="BY104" s="99"/>
      <c r="BZ104" s="99"/>
      <c r="CA104" s="99"/>
      <c r="CB104" s="173" t="s">
        <v>272</v>
      </c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76">
        <v>1</v>
      </c>
      <c r="CM104" s="99"/>
      <c r="CO104" s="237" t="s">
        <v>171</v>
      </c>
      <c r="CP104" s="117" t="s">
        <v>847</v>
      </c>
      <c r="CQ104" s="68" t="s">
        <v>93</v>
      </c>
      <c r="CR104" s="69">
        <f t="shared" si="40"/>
        <v>2</v>
      </c>
      <c r="CS104" s="69">
        <f t="shared" si="41"/>
        <v>2</v>
      </c>
      <c r="CT104" s="103"/>
      <c r="CU104" s="22" t="s">
        <v>68</v>
      </c>
      <c r="CV104" s="22"/>
      <c r="CW104" s="103"/>
      <c r="CX104" s="73"/>
      <c r="CY104" s="23" t="s">
        <v>57</v>
      </c>
      <c r="CZ104" s="302"/>
      <c r="DA104" s="302"/>
      <c r="DB104" s="302"/>
      <c r="DC104" s="302"/>
      <c r="DD104" s="385"/>
      <c r="DE104" s="302"/>
      <c r="DF104" s="85">
        <v>1</v>
      </c>
      <c r="DG104" s="302"/>
      <c r="DH104" s="302"/>
      <c r="DI104" s="763">
        <v>1</v>
      </c>
      <c r="DJ104" s="74"/>
    </row>
    <row r="105" spans="1:114" ht="190.5" customHeight="1" outlineLevel="1" thickBot="1" x14ac:dyDescent="0.45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36"/>
      <c r="W105" s="108"/>
      <c r="X105" s="97" t="s">
        <v>52</v>
      </c>
      <c r="Y105" s="335" t="s">
        <v>2439</v>
      </c>
      <c r="Z105" s="68" t="s">
        <v>29</v>
      </c>
      <c r="AA105" s="69">
        <f t="shared" si="34"/>
        <v>0</v>
      </c>
      <c r="AB105" s="69">
        <f t="shared" si="35"/>
        <v>0</v>
      </c>
      <c r="AC105" s="74"/>
      <c r="AD105" s="225" t="s">
        <v>68</v>
      </c>
      <c r="AE105" s="206"/>
      <c r="AF105" s="74"/>
      <c r="AG105" s="74"/>
      <c r="AH105" s="23" t="s">
        <v>57</v>
      </c>
      <c r="AI105" s="74"/>
      <c r="AJ105" s="74"/>
      <c r="AK105" s="206"/>
      <c r="AL105" s="74"/>
      <c r="AM105" s="74"/>
      <c r="AN105" s="74"/>
      <c r="AO105" s="74"/>
      <c r="AP105" s="74"/>
      <c r="AQ105" s="74"/>
      <c r="AR105" s="96">
        <v>1</v>
      </c>
      <c r="AS105" s="95"/>
      <c r="AU105" s="97" t="s">
        <v>52</v>
      </c>
      <c r="AV105" s="413" t="s">
        <v>858</v>
      </c>
      <c r="AW105" s="102" t="s">
        <v>29</v>
      </c>
      <c r="AX105" s="69">
        <f t="shared" si="36"/>
        <v>1</v>
      </c>
      <c r="AY105" s="69">
        <f t="shared" si="37"/>
        <v>1</v>
      </c>
      <c r="AZ105" s="22"/>
      <c r="BA105" s="407" t="s">
        <v>63</v>
      </c>
      <c r="BB105" s="118"/>
      <c r="BC105" s="72" t="s">
        <v>42</v>
      </c>
      <c r="BD105" s="173"/>
      <c r="BE105" s="140" t="s">
        <v>3</v>
      </c>
      <c r="BF105" s="84">
        <v>2</v>
      </c>
      <c r="BG105" s="302"/>
      <c r="BH105" s="155"/>
      <c r="BI105" s="155"/>
      <c r="BJ105" s="302"/>
      <c r="BK105" s="302"/>
      <c r="BL105" s="302"/>
      <c r="BM105" s="302"/>
      <c r="BN105" s="302"/>
      <c r="BO105" s="76">
        <v>0.5</v>
      </c>
      <c r="BP105" s="107"/>
      <c r="BR105" s="389" t="s">
        <v>365</v>
      </c>
      <c r="BS105" s="178" t="s">
        <v>853</v>
      </c>
      <c r="BT105" s="102" t="s">
        <v>29</v>
      </c>
      <c r="BU105" s="102">
        <f t="shared" si="38"/>
        <v>0</v>
      </c>
      <c r="BV105" s="102">
        <f t="shared" si="39"/>
        <v>0</v>
      </c>
      <c r="BW105" s="99"/>
      <c r="BX105" s="22" t="s">
        <v>45</v>
      </c>
      <c r="BY105" s="108"/>
      <c r="BZ105" s="99"/>
      <c r="CA105" s="99"/>
      <c r="CB105" s="173" t="s">
        <v>272</v>
      </c>
      <c r="CC105" s="159"/>
      <c r="CD105" s="159"/>
      <c r="CE105" s="159"/>
      <c r="CF105" s="159"/>
      <c r="CG105" s="159"/>
      <c r="CH105" s="159"/>
      <c r="CI105" s="159"/>
      <c r="CJ105" s="159"/>
      <c r="CK105" s="159"/>
      <c r="CL105" s="76">
        <v>1</v>
      </c>
      <c r="CM105" s="764"/>
      <c r="CN105" s="29"/>
      <c r="CO105" s="237" t="s">
        <v>171</v>
      </c>
      <c r="CP105" s="117" t="s">
        <v>854</v>
      </c>
      <c r="CQ105" s="102" t="s">
        <v>93</v>
      </c>
      <c r="CR105" s="69">
        <f t="shared" si="40"/>
        <v>0</v>
      </c>
      <c r="CS105" s="69">
        <f t="shared" si="41"/>
        <v>0</v>
      </c>
      <c r="CT105" s="73"/>
      <c r="CU105" s="22" t="s">
        <v>182</v>
      </c>
      <c r="CV105" s="118"/>
      <c r="CW105" s="74"/>
      <c r="CX105" s="172"/>
      <c r="CY105" s="23" t="s">
        <v>57</v>
      </c>
      <c r="CZ105" s="160"/>
      <c r="DA105" s="160"/>
      <c r="DB105" s="155"/>
      <c r="DC105" s="160"/>
      <c r="DD105" s="482"/>
      <c r="DE105" s="160"/>
      <c r="DF105" s="160"/>
      <c r="DG105" s="160"/>
      <c r="DH105" s="160"/>
      <c r="DI105" s="76">
        <v>1</v>
      </c>
      <c r="DJ105" s="74"/>
    </row>
    <row r="106" spans="1:114" ht="340.95" customHeight="1" outlineLevel="1" thickTop="1" thickBot="1" x14ac:dyDescent="0.4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36"/>
      <c r="W106" s="108"/>
      <c r="X106" s="97" t="s">
        <v>52</v>
      </c>
      <c r="Y106" s="387" t="s">
        <v>2440</v>
      </c>
      <c r="Z106" s="68" t="s">
        <v>29</v>
      </c>
      <c r="AA106" s="69">
        <f t="shared" si="34"/>
        <v>0</v>
      </c>
      <c r="AB106" s="69">
        <f t="shared" si="35"/>
        <v>0</v>
      </c>
      <c r="AC106" s="213"/>
      <c r="AD106" s="212" t="s">
        <v>63</v>
      </c>
      <c r="AE106" s="617"/>
      <c r="AF106" s="74"/>
      <c r="AG106" s="213"/>
      <c r="AH106" s="205" t="s">
        <v>551</v>
      </c>
      <c r="AI106" s="22"/>
      <c r="AJ106" s="22"/>
      <c r="AK106" s="22"/>
      <c r="AL106" s="22"/>
      <c r="AM106" s="22"/>
      <c r="AN106" s="22"/>
      <c r="AO106" s="22"/>
      <c r="AP106" s="22"/>
      <c r="AQ106" s="22"/>
      <c r="AR106" s="96">
        <v>1</v>
      </c>
      <c r="AS106" s="95"/>
      <c r="AU106" s="97" t="s">
        <v>52</v>
      </c>
      <c r="AV106" s="138" t="s">
        <v>863</v>
      </c>
      <c r="AW106" s="68" t="s">
        <v>36</v>
      </c>
      <c r="AX106" s="69">
        <f t="shared" si="36"/>
        <v>3.5</v>
      </c>
      <c r="AY106" s="69">
        <f t="shared" si="37"/>
        <v>3.5</v>
      </c>
      <c r="AZ106" s="74"/>
      <c r="BA106" s="407" t="s">
        <v>63</v>
      </c>
      <c r="BB106" s="74"/>
      <c r="BC106" s="74"/>
      <c r="BD106" s="74"/>
      <c r="BE106" s="140" t="s">
        <v>3</v>
      </c>
      <c r="BF106" s="252">
        <v>1</v>
      </c>
      <c r="BG106" s="403"/>
      <c r="BH106" s="403"/>
      <c r="BI106" s="703"/>
      <c r="BJ106" s="403"/>
      <c r="BK106" s="252">
        <v>1</v>
      </c>
      <c r="BL106" s="703"/>
      <c r="BM106" s="252">
        <v>1</v>
      </c>
      <c r="BN106" s="403"/>
      <c r="BO106" s="408">
        <v>1</v>
      </c>
      <c r="BP106" s="74"/>
      <c r="BR106" s="389" t="s">
        <v>365</v>
      </c>
      <c r="BS106" s="496" t="s">
        <v>859</v>
      </c>
      <c r="BT106" s="720" t="s">
        <v>29</v>
      </c>
      <c r="BU106" s="102">
        <f t="shared" si="38"/>
        <v>0</v>
      </c>
      <c r="BV106" s="102">
        <f t="shared" si="39"/>
        <v>0</v>
      </c>
      <c r="BW106" s="103"/>
      <c r="BX106" s="22" t="s">
        <v>45</v>
      </c>
      <c r="BY106" s="22"/>
      <c r="BZ106" s="74"/>
      <c r="CA106" s="73"/>
      <c r="CB106" s="23" t="s">
        <v>765</v>
      </c>
      <c r="CC106" s="160"/>
      <c r="CD106" s="160"/>
      <c r="CE106" s="160"/>
      <c r="CF106" s="160"/>
      <c r="CG106" s="160"/>
      <c r="CH106" s="155"/>
      <c r="CI106" s="160"/>
      <c r="CJ106" s="160"/>
      <c r="CK106" s="155"/>
      <c r="CL106" s="133">
        <v>1</v>
      </c>
      <c r="CM106" s="431"/>
      <c r="CO106" s="237" t="s">
        <v>171</v>
      </c>
      <c r="CP106" s="116" t="s">
        <v>860</v>
      </c>
      <c r="CQ106" s="68" t="s">
        <v>93</v>
      </c>
      <c r="CR106" s="69">
        <f t="shared" si="40"/>
        <v>1</v>
      </c>
      <c r="CS106" s="69">
        <f t="shared" si="41"/>
        <v>3</v>
      </c>
      <c r="CT106" s="22"/>
      <c r="CU106" s="22" t="s">
        <v>68</v>
      </c>
      <c r="CV106" s="118"/>
      <c r="CW106" s="118"/>
      <c r="CX106" s="173"/>
      <c r="CY106" s="173" t="s">
        <v>780</v>
      </c>
      <c r="CZ106" s="155"/>
      <c r="DA106" s="155"/>
      <c r="DB106" s="155"/>
      <c r="DC106" s="184">
        <v>1</v>
      </c>
      <c r="DD106" s="155"/>
      <c r="DE106" s="765"/>
      <c r="DF106" s="155"/>
      <c r="DG106" s="155"/>
      <c r="DH106" s="86">
        <v>1</v>
      </c>
      <c r="DI106" s="76">
        <v>1</v>
      </c>
      <c r="DJ106" s="77"/>
    </row>
    <row r="107" spans="1:114" ht="285.60000000000002" customHeight="1" outlineLevel="1" thickTop="1" thickBot="1" x14ac:dyDescent="0.35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36"/>
      <c r="W107" s="108"/>
      <c r="X107" s="97" t="s">
        <v>52</v>
      </c>
      <c r="Y107" s="117" t="s">
        <v>2441</v>
      </c>
      <c r="Z107" s="68" t="s">
        <v>29</v>
      </c>
      <c r="AA107" s="69">
        <f t="shared" si="34"/>
        <v>0</v>
      </c>
      <c r="AB107" s="69">
        <f t="shared" si="35"/>
        <v>0</v>
      </c>
      <c r="AC107" s="82"/>
      <c r="AD107" s="22" t="s">
        <v>63</v>
      </c>
      <c r="AE107" s="22"/>
      <c r="AF107" s="74"/>
      <c r="AG107" s="82"/>
      <c r="AH107" s="23" t="s">
        <v>359</v>
      </c>
      <c r="AI107" s="702"/>
      <c r="AJ107" s="702"/>
      <c r="AK107" s="766"/>
      <c r="AL107" s="702"/>
      <c r="AM107" s="702"/>
      <c r="AN107" s="702"/>
      <c r="AO107" s="702"/>
      <c r="AP107" s="702"/>
      <c r="AQ107" s="702"/>
      <c r="AR107" s="96">
        <v>1</v>
      </c>
      <c r="AS107" s="95"/>
      <c r="AU107" s="97" t="s">
        <v>52</v>
      </c>
      <c r="AV107" s="387" t="s">
        <v>870</v>
      </c>
      <c r="AW107" s="68" t="s">
        <v>36</v>
      </c>
      <c r="AX107" s="69">
        <f t="shared" si="36"/>
        <v>1</v>
      </c>
      <c r="AY107" s="69">
        <f t="shared" si="37"/>
        <v>3</v>
      </c>
      <c r="AZ107" s="103"/>
      <c r="BA107" s="22" t="s">
        <v>68</v>
      </c>
      <c r="BB107" s="22"/>
      <c r="BC107" s="70"/>
      <c r="BD107" s="73"/>
      <c r="BE107" s="23" t="s">
        <v>871</v>
      </c>
      <c r="BF107" s="155"/>
      <c r="BG107" s="155"/>
      <c r="BH107" s="155"/>
      <c r="BI107" s="155"/>
      <c r="BJ107" s="155"/>
      <c r="BK107" s="84">
        <v>1</v>
      </c>
      <c r="BL107" s="155"/>
      <c r="BM107" s="155"/>
      <c r="BN107" s="86">
        <v>1</v>
      </c>
      <c r="BO107" s="76">
        <v>1</v>
      </c>
      <c r="BP107" s="77"/>
      <c r="BR107" s="389" t="s">
        <v>365</v>
      </c>
      <c r="BS107" s="767" t="s">
        <v>864</v>
      </c>
      <c r="BT107" s="720" t="s">
        <v>29</v>
      </c>
      <c r="BU107" s="102">
        <f t="shared" si="38"/>
        <v>0</v>
      </c>
      <c r="BV107" s="102">
        <f t="shared" si="39"/>
        <v>0</v>
      </c>
      <c r="BW107" s="70"/>
      <c r="BX107" s="22" t="s">
        <v>45</v>
      </c>
      <c r="BY107" s="367"/>
      <c r="BZ107" s="74"/>
      <c r="CA107" s="187"/>
      <c r="CB107" s="23" t="s">
        <v>765</v>
      </c>
      <c r="CC107" s="155"/>
      <c r="CD107" s="155"/>
      <c r="CE107" s="155"/>
      <c r="CF107" s="155"/>
      <c r="CG107" s="155"/>
      <c r="CH107" s="155"/>
      <c r="CI107" s="155"/>
      <c r="CJ107" s="155"/>
      <c r="CK107" s="155"/>
      <c r="CL107" s="133">
        <v>1</v>
      </c>
      <c r="CM107" s="431"/>
      <c r="CN107" s="29"/>
      <c r="CO107" s="237" t="s">
        <v>171</v>
      </c>
      <c r="CP107" s="80" t="s">
        <v>1872</v>
      </c>
      <c r="CQ107" s="68" t="s">
        <v>93</v>
      </c>
      <c r="CR107" s="69">
        <f>0.5*(CZ107+DA107+DB107)+DC107+DE107+2*(DF107+DG107)</f>
        <v>0</v>
      </c>
      <c r="CS107" s="69">
        <f>CZ107*0.5+DA107*0.5+DB107*0.5+DC107+DD107+DE107+2*(DF107+DG107+DH107)</f>
        <v>0</v>
      </c>
      <c r="CT107" s="82"/>
      <c r="CU107" s="22" t="s">
        <v>45</v>
      </c>
      <c r="CV107" s="352"/>
      <c r="CW107" s="127"/>
      <c r="CX107" s="173"/>
      <c r="CY107" s="173" t="s">
        <v>2182</v>
      </c>
      <c r="CZ107" s="155"/>
      <c r="DA107" s="155"/>
      <c r="DB107" s="155"/>
      <c r="DC107" s="155"/>
      <c r="DD107" s="155"/>
      <c r="DE107" s="155"/>
      <c r="DF107" s="155"/>
      <c r="DG107" s="155"/>
      <c r="DH107" s="155"/>
      <c r="DI107" s="100">
        <v>1</v>
      </c>
      <c r="DJ107" s="190"/>
    </row>
    <row r="108" spans="1:114" ht="280.2" customHeight="1" outlineLevel="1" thickTop="1" x14ac:dyDescent="0.25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36"/>
      <c r="W108" s="108"/>
      <c r="X108" s="97" t="s">
        <v>52</v>
      </c>
      <c r="Y108" s="117" t="s">
        <v>873</v>
      </c>
      <c r="Z108" s="68" t="s">
        <v>29</v>
      </c>
      <c r="AA108" s="69">
        <f t="shared" si="34"/>
        <v>0</v>
      </c>
      <c r="AB108" s="69">
        <f t="shared" si="35"/>
        <v>0</v>
      </c>
      <c r="AC108" s="74"/>
      <c r="AD108" s="225" t="s">
        <v>68</v>
      </c>
      <c r="AE108" s="206"/>
      <c r="AF108" s="74"/>
      <c r="AG108" s="74"/>
      <c r="AH108" s="23" t="s">
        <v>57</v>
      </c>
      <c r="AI108" s="74"/>
      <c r="AJ108" s="74"/>
      <c r="AK108" s="206"/>
      <c r="AL108" s="74"/>
      <c r="AM108" s="74"/>
      <c r="AN108" s="74"/>
      <c r="AO108" s="74"/>
      <c r="AP108" s="74"/>
      <c r="AQ108" s="105"/>
      <c r="AR108" s="96">
        <v>1</v>
      </c>
      <c r="AS108" s="95"/>
      <c r="AU108" s="97" t="s">
        <v>52</v>
      </c>
      <c r="AV108" s="116" t="s">
        <v>874</v>
      </c>
      <c r="AW108" s="68" t="s">
        <v>36</v>
      </c>
      <c r="AX108" s="69">
        <f t="shared" si="36"/>
        <v>0</v>
      </c>
      <c r="AY108" s="69">
        <f t="shared" si="37"/>
        <v>0</v>
      </c>
      <c r="AZ108" s="103"/>
      <c r="BA108" s="22" t="s">
        <v>45</v>
      </c>
      <c r="BB108" s="22"/>
      <c r="BC108" s="70"/>
      <c r="BD108" s="73"/>
      <c r="BE108" s="23" t="s">
        <v>875</v>
      </c>
      <c r="BF108" s="160"/>
      <c r="BG108" s="160"/>
      <c r="BH108" s="160"/>
      <c r="BI108" s="160"/>
      <c r="BJ108" s="160"/>
      <c r="BK108" s="155"/>
      <c r="BL108" s="160"/>
      <c r="BM108" s="160"/>
      <c r="BN108" s="155"/>
      <c r="BO108" s="76">
        <v>1</v>
      </c>
      <c r="BP108" s="107"/>
      <c r="BR108" s="389" t="s">
        <v>365</v>
      </c>
      <c r="BS108" s="496" t="s">
        <v>1979</v>
      </c>
      <c r="BT108" s="720" t="s">
        <v>29</v>
      </c>
      <c r="BU108" s="102">
        <f t="shared" si="38"/>
        <v>0</v>
      </c>
      <c r="BV108" s="102">
        <f t="shared" si="39"/>
        <v>0</v>
      </c>
      <c r="BW108" s="103"/>
      <c r="BX108" s="124" t="s">
        <v>77</v>
      </c>
      <c r="BY108" s="939" t="s">
        <v>50</v>
      </c>
      <c r="BZ108" s="74"/>
      <c r="CA108" s="73"/>
      <c r="CB108" s="23" t="s">
        <v>57</v>
      </c>
      <c r="CC108" s="160"/>
      <c r="CD108" s="160"/>
      <c r="CE108" s="160"/>
      <c r="CF108" s="160"/>
      <c r="CG108" s="160"/>
      <c r="CH108" s="155"/>
      <c r="CI108" s="160"/>
      <c r="CJ108" s="160"/>
      <c r="CK108" s="155"/>
      <c r="CL108" s="133">
        <v>1</v>
      </c>
      <c r="CM108" s="431"/>
      <c r="CN108" s="29"/>
      <c r="CO108" s="237" t="s">
        <v>171</v>
      </c>
      <c r="CP108" s="117" t="s">
        <v>865</v>
      </c>
      <c r="CQ108" s="68" t="s">
        <v>93</v>
      </c>
      <c r="CR108" s="69">
        <f>0.5*(CZ108+DA108+DB108)+DC108+DE108+2*(DF108+DG108)</f>
        <v>0</v>
      </c>
      <c r="CS108" s="69">
        <f>CZ108*0.5+DA108*0.5+DB108*0.5+DC108+DD108+DE108+2*(DF108+DG108+DH108)</f>
        <v>0</v>
      </c>
      <c r="CT108" s="103"/>
      <c r="CU108" s="22" t="s">
        <v>45</v>
      </c>
      <c r="CV108" s="22"/>
      <c r="CW108" s="103"/>
      <c r="CX108" s="73"/>
      <c r="CY108" s="23" t="s">
        <v>866</v>
      </c>
      <c r="CZ108" s="302"/>
      <c r="DA108" s="302"/>
      <c r="DB108" s="302"/>
      <c r="DC108" s="302"/>
      <c r="DD108" s="385"/>
      <c r="DE108" s="302"/>
      <c r="DF108" s="318"/>
      <c r="DG108" s="302"/>
      <c r="DH108" s="302"/>
      <c r="DI108" s="763">
        <v>1</v>
      </c>
      <c r="DJ108" s="74"/>
    </row>
    <row r="109" spans="1:114" ht="226.95" customHeight="1" outlineLevel="1" x14ac:dyDescent="0.25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36"/>
      <c r="W109" s="108"/>
      <c r="X109" s="97" t="s">
        <v>52</v>
      </c>
      <c r="Y109" s="179" t="s">
        <v>2633</v>
      </c>
      <c r="Z109" s="68" t="s">
        <v>29</v>
      </c>
      <c r="AA109" s="69">
        <f t="shared" si="34"/>
        <v>0</v>
      </c>
      <c r="AB109" s="69">
        <f t="shared" si="35"/>
        <v>0</v>
      </c>
      <c r="AC109" s="74"/>
      <c r="AD109" s="122" t="s">
        <v>77</v>
      </c>
      <c r="AE109" s="201" t="s">
        <v>50</v>
      </c>
      <c r="AF109" s="74"/>
      <c r="AG109" s="74"/>
      <c r="AH109" s="23" t="s">
        <v>57</v>
      </c>
      <c r="AI109" s="70"/>
      <c r="AJ109" s="70"/>
      <c r="AK109" s="22"/>
      <c r="AL109" s="70"/>
      <c r="AM109" s="70"/>
      <c r="AN109" s="70"/>
      <c r="AO109" s="70"/>
      <c r="AP109" s="70"/>
      <c r="AQ109" s="70"/>
      <c r="AR109" s="96">
        <v>1</v>
      </c>
      <c r="AS109" s="95"/>
      <c r="AU109" s="772" t="s">
        <v>877</v>
      </c>
      <c r="AV109" s="387" t="s">
        <v>878</v>
      </c>
      <c r="AW109" s="68" t="s">
        <v>36</v>
      </c>
      <c r="AX109" s="69">
        <f t="shared" si="36"/>
        <v>0</v>
      </c>
      <c r="AY109" s="69">
        <f t="shared" si="37"/>
        <v>0</v>
      </c>
      <c r="AZ109" s="167"/>
      <c r="BA109" s="339" t="s">
        <v>45</v>
      </c>
      <c r="BB109" s="773"/>
      <c r="BC109" s="103"/>
      <c r="BD109" s="110" t="s">
        <v>13</v>
      </c>
      <c r="BE109" s="173" t="s">
        <v>91</v>
      </c>
      <c r="BF109" s="302"/>
      <c r="BG109" s="302"/>
      <c r="BH109" s="302"/>
      <c r="BI109" s="302"/>
      <c r="BJ109" s="302"/>
      <c r="BK109" s="302"/>
      <c r="BL109" s="302"/>
      <c r="BM109" s="302"/>
      <c r="BN109" s="302"/>
      <c r="BO109" s="76">
        <v>1</v>
      </c>
      <c r="BP109" s="77"/>
      <c r="BR109" s="389" t="s">
        <v>365</v>
      </c>
      <c r="BS109" s="496" t="s">
        <v>764</v>
      </c>
      <c r="BT109" s="720" t="s">
        <v>29</v>
      </c>
      <c r="BU109" s="102">
        <f>0.5*(CC109+CD109+CE109)+CF109+CH109+2*(CI109+CJ109)</f>
        <v>1</v>
      </c>
      <c r="BV109" s="102">
        <f>CC109*0.5+CD109*0.5+CE109*0.5+CF109+CG109+CH109+2*(CI109+CJ109+CK109)</f>
        <v>1</v>
      </c>
      <c r="BW109" s="1749" t="s">
        <v>2634</v>
      </c>
      <c r="BX109" s="1845"/>
      <c r="BY109" s="1845"/>
      <c r="BZ109" s="1845"/>
      <c r="CA109" s="1845"/>
      <c r="CB109" s="1846"/>
      <c r="CC109" s="160"/>
      <c r="CD109" s="84">
        <v>2</v>
      </c>
      <c r="CE109" s="160"/>
      <c r="CF109" s="160"/>
      <c r="CG109" s="160"/>
      <c r="CH109" s="155"/>
      <c r="CI109" s="160"/>
      <c r="CJ109" s="160"/>
      <c r="CK109" s="155"/>
      <c r="CL109" s="133">
        <v>1</v>
      </c>
      <c r="CM109" s="431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30.4" customHeight="1" outlineLevel="1" x14ac:dyDescent="0.25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36"/>
      <c r="W110" s="108"/>
      <c r="X110" s="97" t="s">
        <v>52</v>
      </c>
      <c r="Y110" s="130" t="s">
        <v>2635</v>
      </c>
      <c r="Z110" s="68" t="s">
        <v>29</v>
      </c>
      <c r="AA110" s="69">
        <f>0.5*(AJ110+AK110+AL110)+AM110+AO110+2*(AP110+AQ110)</f>
        <v>0</v>
      </c>
      <c r="AB110" s="69">
        <f>AJ110*0.5+AK110*0.5+AL110*0.5+AM110+AN110+AO110+2*(AP110+AQ110+AR110)</f>
        <v>2</v>
      </c>
      <c r="AC110" s="103"/>
      <c r="AD110" s="225" t="s">
        <v>68</v>
      </c>
      <c r="AE110" s="225"/>
      <c r="AF110" s="225"/>
      <c r="AG110" s="225"/>
      <c r="AH110" s="131" t="s">
        <v>193</v>
      </c>
      <c r="AI110" s="74"/>
      <c r="AJ110" s="74"/>
      <c r="AK110" s="74"/>
      <c r="AL110" s="74"/>
      <c r="AM110" s="74"/>
      <c r="AN110" s="74"/>
      <c r="AO110" s="74"/>
      <c r="AP110" s="74"/>
      <c r="AQ110" s="74"/>
      <c r="AR110" s="96">
        <v>1</v>
      </c>
      <c r="AS110" s="95"/>
      <c r="AU110" s="772" t="s">
        <v>877</v>
      </c>
      <c r="AV110" s="117" t="s">
        <v>879</v>
      </c>
      <c r="AW110" s="68" t="s">
        <v>36</v>
      </c>
      <c r="AX110" s="69">
        <f t="shared" si="36"/>
        <v>0</v>
      </c>
      <c r="AY110" s="69">
        <f t="shared" si="37"/>
        <v>0</v>
      </c>
      <c r="AZ110" s="103"/>
      <c r="BA110" s="23" t="s">
        <v>68</v>
      </c>
      <c r="BB110" s="103"/>
      <c r="BC110" s="104"/>
      <c r="BD110" s="110" t="s">
        <v>13</v>
      </c>
      <c r="BE110" s="23" t="s">
        <v>57</v>
      </c>
      <c r="BF110" s="83"/>
      <c r="BG110" s="83"/>
      <c r="BH110" s="83"/>
      <c r="BI110" s="83"/>
      <c r="BJ110" s="83"/>
      <c r="BK110" s="83"/>
      <c r="BL110" s="83"/>
      <c r="BM110" s="83"/>
      <c r="BN110" s="83"/>
      <c r="BO110" s="76">
        <v>1</v>
      </c>
      <c r="BP110" s="107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192.75" customHeight="1" outlineLevel="1" thickBot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36"/>
      <c r="W111" s="108"/>
      <c r="X111" s="97" t="s">
        <v>52</v>
      </c>
      <c r="Y111" s="736" t="s">
        <v>2636</v>
      </c>
      <c r="Z111" s="102" t="s">
        <v>29</v>
      </c>
      <c r="AA111" s="69">
        <f>0.5*(AI111+AJ111+AK111)+AL111+AN111+2*(AO111+AP111)</f>
        <v>0</v>
      </c>
      <c r="AB111" s="69">
        <f>AI111*0.5+AJ111*0.5+AK111*0.5+AL111+AM111+AN111+2*(AO111+AP111+AQ111)</f>
        <v>0</v>
      </c>
      <c r="AC111" s="82"/>
      <c r="AD111" s="22" t="s">
        <v>63</v>
      </c>
      <c r="AE111" s="105"/>
      <c r="AF111" s="72" t="s">
        <v>42</v>
      </c>
      <c r="AG111" s="187"/>
      <c r="AH111" s="23" t="s">
        <v>359</v>
      </c>
      <c r="AI111" s="302"/>
      <c r="AJ111" s="302"/>
      <c r="AK111" s="302"/>
      <c r="AL111" s="302"/>
      <c r="AM111" s="302"/>
      <c r="AN111" s="302"/>
      <c r="AO111" s="302"/>
      <c r="AP111" s="302"/>
      <c r="AQ111" s="302"/>
      <c r="AR111" s="96">
        <v>1</v>
      </c>
      <c r="AS111" s="77"/>
      <c r="AU111" s="772" t="s">
        <v>877</v>
      </c>
      <c r="AV111" s="130" t="s">
        <v>880</v>
      </c>
      <c r="AW111" s="68" t="s">
        <v>36</v>
      </c>
      <c r="AX111" s="69">
        <f t="shared" si="36"/>
        <v>0</v>
      </c>
      <c r="AY111" s="69">
        <f t="shared" si="37"/>
        <v>0</v>
      </c>
      <c r="AZ111" s="131"/>
      <c r="BA111" s="22" t="s">
        <v>45</v>
      </c>
      <c r="BB111" s="367"/>
      <c r="BC111" s="131"/>
      <c r="BD111" s="131"/>
      <c r="BE111" s="23" t="s">
        <v>57</v>
      </c>
      <c r="BF111" s="314"/>
      <c r="BG111" s="314"/>
      <c r="BH111" s="314"/>
      <c r="BI111" s="314"/>
      <c r="BJ111" s="314"/>
      <c r="BK111" s="314"/>
      <c r="BL111" s="314"/>
      <c r="BM111" s="314"/>
      <c r="BN111" s="314"/>
      <c r="BO111" s="133">
        <v>1</v>
      </c>
      <c r="BP111" s="131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M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2" customHeight="1" outlineLevel="1" thickTop="1" thickBot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36"/>
      <c r="W112" s="108"/>
      <c r="X112" s="97" t="s">
        <v>52</v>
      </c>
      <c r="Y112" s="117" t="s">
        <v>1972</v>
      </c>
      <c r="Z112" s="68" t="s">
        <v>36</v>
      </c>
      <c r="AA112" s="69">
        <f>0.5*(AI112+AJ112+AK112)+AL112+AN112+2*(AO112+AP112)</f>
        <v>2</v>
      </c>
      <c r="AB112" s="69">
        <f>AI112*0.5+AJ112*0.5+AK112*0.5+AL112+AM112+AN112+2*(AO112+AP112+AQ112)</f>
        <v>4</v>
      </c>
      <c r="AC112" s="22"/>
      <c r="AD112" s="22" t="s">
        <v>68</v>
      </c>
      <c r="AE112" s="104"/>
      <c r="AF112" s="72" t="s">
        <v>42</v>
      </c>
      <c r="AG112" s="172"/>
      <c r="AH112" s="23" t="s">
        <v>835</v>
      </c>
      <c r="AI112" s="302"/>
      <c r="AJ112" s="302"/>
      <c r="AK112" s="302"/>
      <c r="AL112" s="302"/>
      <c r="AM112" s="302"/>
      <c r="AN112" s="240">
        <v>2</v>
      </c>
      <c r="AO112" s="302"/>
      <c r="AP112" s="301"/>
      <c r="AQ112" s="86">
        <v>1</v>
      </c>
      <c r="AR112" s="96">
        <v>1</v>
      </c>
      <c r="AS112" s="1478" t="s">
        <v>2563</v>
      </c>
      <c r="AT112" s="62"/>
      <c r="AU112" s="108"/>
      <c r="AV112" s="108"/>
      <c r="AW112" s="108"/>
      <c r="AX112" s="108"/>
      <c r="AY112" s="108"/>
      <c r="AZ112" s="108"/>
      <c r="BA112" s="108"/>
      <c r="BB112" s="108"/>
      <c r="BC112" s="108"/>
      <c r="BD112" s="108"/>
      <c r="BE112" s="108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M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17.2" customHeight="1" outlineLevel="1" thickTop="1" thickBot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36"/>
      <c r="W113" s="108"/>
      <c r="X113" s="97" t="s">
        <v>52</v>
      </c>
      <c r="Y113" s="114" t="s">
        <v>1349</v>
      </c>
      <c r="Z113" s="68" t="s">
        <v>36</v>
      </c>
      <c r="AA113" s="69">
        <f>0.5*(AI113+AJ113+AK113)+AL113+AN113+2*(AO113+AP113)</f>
        <v>1</v>
      </c>
      <c r="AB113" s="69">
        <f>AI113*0.5+AJ113*0.5+AK113*0.5+AL113+AM113+AN113+2*(AO113+AP113+AQ113)</f>
        <v>2</v>
      </c>
      <c r="AC113" s="103"/>
      <c r="AD113" s="22" t="s">
        <v>68</v>
      </c>
      <c r="AE113" s="70"/>
      <c r="AF113" s="70"/>
      <c r="AG113" s="173"/>
      <c r="AH113" s="173" t="s">
        <v>1350</v>
      </c>
      <c r="AI113" s="155"/>
      <c r="AJ113" s="155"/>
      <c r="AK113" s="155"/>
      <c r="AL113" s="240">
        <v>1</v>
      </c>
      <c r="AM113" s="86">
        <v>1</v>
      </c>
      <c r="AN113" s="301"/>
      <c r="AO113" s="155"/>
      <c r="AP113" s="155"/>
      <c r="AQ113" s="155"/>
      <c r="AR113" s="76">
        <v>1</v>
      </c>
      <c r="AS113" s="1478" t="s">
        <v>2563</v>
      </c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M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52.4" customHeight="1" outlineLevel="1" thickTop="1" x14ac:dyDescent="0.25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36"/>
      <c r="W114" s="108"/>
      <c r="X114" s="1214" t="s">
        <v>52</v>
      </c>
      <c r="Y114" s="116" t="s">
        <v>1980</v>
      </c>
      <c r="Z114" s="68" t="s">
        <v>36</v>
      </c>
      <c r="AA114" s="69">
        <f>0.5*(AI114+AJ114+AK114)+AL114+AN114+2*(AO114+AP114)</f>
        <v>7</v>
      </c>
      <c r="AB114" s="69">
        <f>AI114*0.5+AJ114*0.5+AK114*0.5+AL114+AM114+AN114+2*(AO114+AP114+AQ114)</f>
        <v>7</v>
      </c>
      <c r="AC114" s="82"/>
      <c r="AD114" s="22" t="s">
        <v>63</v>
      </c>
      <c r="AE114" s="105"/>
      <c r="AF114" s="329"/>
      <c r="AG114" s="191"/>
      <c r="AH114" s="23" t="s">
        <v>57</v>
      </c>
      <c r="AI114" s="160"/>
      <c r="AJ114" s="160"/>
      <c r="AK114" s="169"/>
      <c r="AL114" s="84">
        <v>7</v>
      </c>
      <c r="AM114" s="160"/>
      <c r="AN114" s="160"/>
      <c r="AO114" s="160"/>
      <c r="AP114" s="160"/>
      <c r="AQ114" s="160"/>
      <c r="AR114" s="96">
        <v>1</v>
      </c>
      <c r="AS114" s="1478" t="s">
        <v>2563</v>
      </c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</row>
    <row r="115" spans="1:115" ht="154.19999999999999" customHeight="1" outlineLevel="1" x14ac:dyDescent="0.3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36"/>
      <c r="W115" s="108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</row>
    <row r="116" spans="1:115" ht="183" customHeight="1" outlineLevel="1" x14ac:dyDescent="0.25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</row>
    <row r="117" spans="1:115" ht="17.399999999999999" outlineLevel="1" x14ac:dyDescent="0.25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ht="17.399999999999999" outlineLevel="1" x14ac:dyDescent="0.25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36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399999999999999" outlineLevel="1" x14ac:dyDescent="0.25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36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36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399999999999999" outlineLevel="1" x14ac:dyDescent="0.25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outlineLevel="1" x14ac:dyDescent="0.25"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outlineLevel="1" x14ac:dyDescent="0.25"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outlineLevel="1" x14ac:dyDescent="0.25"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outlineLevel="1" x14ac:dyDescent="0.25"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s="108" customFormat="1" outlineLevel="1" x14ac:dyDescent="0.25">
      <c r="A126" s="208"/>
      <c r="B126" s="62"/>
      <c r="C126" s="288"/>
      <c r="D126" s="289"/>
      <c r="E126" s="289"/>
      <c r="F126" s="518"/>
      <c r="G126" s="3"/>
      <c r="H126" s="3"/>
      <c r="I126" s="519"/>
      <c r="J126" s="520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715"/>
    </row>
    <row r="127" spans="1:115" x14ac:dyDescent="0.3"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  <c r="DG127" s="32"/>
      <c r="DH127" s="32"/>
      <c r="DI127" s="32"/>
      <c r="DJ127" s="32"/>
      <c r="DK127" s="32"/>
    </row>
    <row r="128" spans="1:115" s="36" customFormat="1" ht="24.6" x14ac:dyDescent="0.25">
      <c r="A128" s="208"/>
      <c r="B128" s="62"/>
      <c r="C128" s="288"/>
      <c r="D128" s="289"/>
      <c r="E128" s="289"/>
      <c r="F128" s="518"/>
      <c r="G128" s="3"/>
      <c r="H128" s="3"/>
      <c r="I128" s="519"/>
      <c r="J128" s="520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715"/>
      <c r="W128" s="32"/>
      <c r="X128" s="38" t="s">
        <v>143</v>
      </c>
      <c r="Y128" s="39" t="s">
        <v>2411</v>
      </c>
      <c r="Z128" s="535" t="s">
        <v>29</v>
      </c>
      <c r="AA128" s="41">
        <f>0.5*(AI128+AJ128+AK128)+AL128+AN128+2*(AO128+AP128)</f>
        <v>10</v>
      </c>
      <c r="AB128" s="536">
        <f>AI128*0.5+AJ128*0.5+AK128*0.5+AL128+AM128+AN128+2*(AO128+AP128+AQ128)</f>
        <v>12</v>
      </c>
      <c r="AC128" s="43"/>
      <c r="AD128" s="43"/>
      <c r="AE128" s="43"/>
      <c r="AF128" s="43"/>
      <c r="AG128" s="43"/>
      <c r="AH128" s="43"/>
      <c r="AI128" s="44">
        <f>SUMIFS(AI131:AI138,Z131:Z138,Z128)</f>
        <v>0</v>
      </c>
      <c r="AJ128" s="44">
        <f>SUMIFS(AJ131:AJ138,Z131:Z138,Z128)</f>
        <v>0</v>
      </c>
      <c r="AK128" s="44">
        <f>SUMIFS(AK131:AK138,Z131:Z138,Z128)</f>
        <v>0</v>
      </c>
      <c r="AL128" s="44">
        <f>SUMIFS(AL131:AL138,Z131:Z138,Z128)</f>
        <v>0</v>
      </c>
      <c r="AM128" s="44">
        <f>SUMIFS(AM131:AM138,Z131:Z138,Z128)</f>
        <v>0</v>
      </c>
      <c r="AN128" s="44">
        <f>SUMIFS(AN131:AN138,Z131:Z138,Z128)</f>
        <v>2</v>
      </c>
      <c r="AO128" s="44">
        <f>SUMIFS(AO131:AO138,Z131:Z138,Z128)</f>
        <v>4</v>
      </c>
      <c r="AP128" s="44">
        <f>SUMIFS(AP131:AP138,Z131:Z138,Z128)</f>
        <v>0</v>
      </c>
      <c r="AQ128" s="44">
        <f>SUMIFS(AQ131:AQ138,Z131:Z138,Z128)</f>
        <v>1</v>
      </c>
      <c r="AR128" s="45"/>
      <c r="AS128" s="46">
        <f>SUM(AR130:AR156)</f>
        <v>11</v>
      </c>
      <c r="AT128" s="363"/>
      <c r="AU128" s="55" t="s">
        <v>143</v>
      </c>
      <c r="AV128" s="56" t="s">
        <v>883</v>
      </c>
      <c r="AW128" s="535" t="s">
        <v>29</v>
      </c>
      <c r="AX128" s="41">
        <f t="shared" ref="AX128:AX138" si="42">0.5*(BF128+BG128+BH128)+BI128+BK128+2*(BL128+BM128)</f>
        <v>8</v>
      </c>
      <c r="AY128" s="536">
        <f t="shared" ref="AY128:AY138" si="43">BF128*0.5+BG128*0.5+BH128*0.5+BI128+BJ128+BK128+2*(BL128+BM128+BN128)</f>
        <v>10</v>
      </c>
      <c r="AZ128" s="43"/>
      <c r="BA128" s="43"/>
      <c r="BB128" s="43"/>
      <c r="BC128" s="43"/>
      <c r="BD128" s="43"/>
      <c r="BE128" s="43"/>
      <c r="BF128" s="44">
        <f>SUMIFS(BF133:BF139,AW133:AW139,AW128)</f>
        <v>0</v>
      </c>
      <c r="BG128" s="44">
        <f>SUMIFS(BG133:BG139,AW133:AW139,AW128)</f>
        <v>0</v>
      </c>
      <c r="BH128" s="44">
        <f>SUMIFS(BH133:BH139,AW133:AW139,AW128)</f>
        <v>0</v>
      </c>
      <c r="BI128" s="44">
        <f>SUMIFS(BI133:BI139,AW133:AW139,AW128)</f>
        <v>4</v>
      </c>
      <c r="BJ128" s="44">
        <f>SUMIFS(BJ133:BJ139,AW133:AW139,AW128)</f>
        <v>0</v>
      </c>
      <c r="BK128" s="44">
        <f>SUMIFS(BK133:BK139,AW133:AW139,AW128)</f>
        <v>0</v>
      </c>
      <c r="BL128" s="44">
        <f>SUMIFS(BL133:BL139,AW133:AW139,AW128)</f>
        <v>2</v>
      </c>
      <c r="BM128" s="44">
        <f>SUMIFS(BM133:BM139,AW133:AW139,AW128)</f>
        <v>0</v>
      </c>
      <c r="BN128" s="44">
        <f>SUMIFS(BN133:BN139,AW133:AW139,AW128)</f>
        <v>1</v>
      </c>
      <c r="BO128" s="45"/>
      <c r="BP128" s="46">
        <f>SUM(BO130:BO140)</f>
        <v>11</v>
      </c>
      <c r="BQ128" s="29"/>
      <c r="BR128" s="55" t="s">
        <v>150</v>
      </c>
      <c r="BS128" s="39" t="s">
        <v>884</v>
      </c>
      <c r="BT128" s="535" t="s">
        <v>29</v>
      </c>
      <c r="BU128" s="41">
        <f ca="1">0.5*(CC128+CD128+CE128)+CF128+CH128+2*(CI128+CJ128)</f>
        <v>0</v>
      </c>
      <c r="BV128" s="536">
        <f ca="1">CC128*0.5+CD128*0.5+CE128*0.5+CF128+CG128+CH128+2*(CI128+CJ128+CK128)</f>
        <v>0</v>
      </c>
      <c r="BW128" s="43"/>
      <c r="BX128" s="43"/>
      <c r="BY128" s="43"/>
      <c r="BZ128" s="43"/>
      <c r="CA128" s="43"/>
      <c r="CB128" s="43"/>
      <c r="CC128" s="44" t="e">
        <f ca="1">SUMIFS(CC70:CC147,BT70:BT147,BT128)</f>
        <v>#VALUE!</v>
      </c>
      <c r="CD128" s="44" t="e">
        <f ca="1">SUMIFS(CD70:CD146,BT70:BT146,BT128)</f>
        <v>#VALUE!</v>
      </c>
      <c r="CE128" s="44" t="e">
        <f ca="1">SUMIFS(CE70:CE146,BT70:BT146,BT128)</f>
        <v>#VALUE!</v>
      </c>
      <c r="CF128" s="44" t="e">
        <f ca="1">SUMIFS(CF70:CF146,BT70:BT146,BT128)</f>
        <v>#VALUE!</v>
      </c>
      <c r="CG128" s="44" t="e">
        <f ca="1">SUMIFS(CG70:CG146,BT70:BT146,BT128)</f>
        <v>#VALUE!</v>
      </c>
      <c r="CH128" s="44">
        <f ca="1">SUMIFS(CH70:CH146,BT70:BT146,BT128)</f>
        <v>0</v>
      </c>
      <c r="CI128" s="44">
        <f ca="1">SUMIFS(CI70:CI146,BT70:BT146,BT128)</f>
        <v>0</v>
      </c>
      <c r="CJ128" s="44">
        <f ca="1">SUMIFS(CJ70:CJ146,BT70:BT146,BT128)</f>
        <v>0</v>
      </c>
      <c r="CK128" s="44">
        <f ca="1">SUMIFS(CK70:CK146,BT70:BT146,BT128)</f>
        <v>0</v>
      </c>
      <c r="CL128" s="45"/>
      <c r="CM128" s="46">
        <f>SUM(CL130:CL156)</f>
        <v>12</v>
      </c>
      <c r="CO128" s="55" t="s">
        <v>145</v>
      </c>
      <c r="CP128" s="56"/>
      <c r="CQ128" s="535" t="s">
        <v>29</v>
      </c>
      <c r="CR128" s="41">
        <f t="shared" ref="CR128:CR129" si="44">0.5*(CZ128+DA128+DB128)+DC128+DE128+2*(DF128+DG128)</f>
        <v>0</v>
      </c>
      <c r="CS128" s="536">
        <f t="shared" ref="CS128:CS129" si="45">CZ128*0.5+DA128*0.5+DB128*0.5+DC128+DD128+DE128+2*(DF128+DG128+DH128)</f>
        <v>0</v>
      </c>
      <c r="CT128" s="43"/>
      <c r="CU128" s="43"/>
      <c r="CV128" s="43"/>
      <c r="CW128" s="43"/>
      <c r="CX128" s="43"/>
      <c r="CY128" s="43"/>
      <c r="CZ128" s="44"/>
      <c r="DA128" s="44"/>
      <c r="DB128" s="44"/>
      <c r="DC128" s="44"/>
      <c r="DD128" s="44"/>
      <c r="DE128" s="44"/>
      <c r="DF128" s="44"/>
      <c r="DG128" s="44"/>
      <c r="DH128" s="44"/>
      <c r="DI128" s="45"/>
      <c r="DJ128" s="46">
        <f>SUM(DI130:DI156)</f>
        <v>1</v>
      </c>
    </row>
    <row r="129" spans="1:114" s="363" customFormat="1" ht="24.6" x14ac:dyDescent="0.25">
      <c r="A129" s="208"/>
      <c r="B129" s="62"/>
      <c r="C129" s="288"/>
      <c r="D129" s="289"/>
      <c r="E129" s="289"/>
      <c r="F129" s="518"/>
      <c r="G129" s="3"/>
      <c r="H129" s="3"/>
      <c r="I129" s="519"/>
      <c r="J129" s="520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715"/>
      <c r="W129" s="452"/>
      <c r="X129" s="38" t="s">
        <v>152</v>
      </c>
      <c r="Y129" s="39"/>
      <c r="Z129" s="535" t="s">
        <v>36</v>
      </c>
      <c r="AA129" s="41">
        <f>0.5*(AI129+AJ129+AK129)+AL129+AN129+2*(AO129+AP129)</f>
        <v>0</v>
      </c>
      <c r="AB129" s="536">
        <f>AI129*0.5+AJ129*0.5+AK129*0.5+AL129+AM129+AN129+2*(AO129+AP129+AQ129)</f>
        <v>0</v>
      </c>
      <c r="AC129" s="39"/>
      <c r="AD129" s="39"/>
      <c r="AE129" s="39"/>
      <c r="AF129" s="39"/>
      <c r="AG129" s="39"/>
      <c r="AH129" s="39"/>
      <c r="AI129" s="44">
        <f>SUMIFS(AI131:AI138,Z131:Z138,Z129)</f>
        <v>0</v>
      </c>
      <c r="AJ129" s="44">
        <f>SUMIFS(AJ131:AJ138,Z131:Z138,Z129)</f>
        <v>0</v>
      </c>
      <c r="AK129" s="44">
        <f>SUMIFS(AK131:AK138,Z131:Z138,Z129)</f>
        <v>0</v>
      </c>
      <c r="AL129" s="44">
        <f>SUMIFS(AL131:AL138,Z131:Z138,Z129)</f>
        <v>0</v>
      </c>
      <c r="AM129" s="44">
        <f>SUMIFS(AM131:AM138,Z131:Z138,Z129)</f>
        <v>0</v>
      </c>
      <c r="AN129" s="44">
        <f>SUMIFS(AN131:AN138,Z131:Z138,Z129)</f>
        <v>0</v>
      </c>
      <c r="AO129" s="44">
        <f>SUMIFS(AO131:AO138,Z131:Z138,Z129)</f>
        <v>0</v>
      </c>
      <c r="AP129" s="44">
        <f>SUMIFS(AP131:AP138,Z131:Z138,Z129)</f>
        <v>0</v>
      </c>
      <c r="AQ129" s="44">
        <f>SUMIFS(AQ131:AQ138,Z131:Z138,Z129)</f>
        <v>0</v>
      </c>
      <c r="AR129" s="45"/>
      <c r="AS129" s="46"/>
      <c r="AT129" s="108"/>
      <c r="AU129" s="55" t="s">
        <v>152</v>
      </c>
      <c r="AV129" s="39"/>
      <c r="AW129" s="535" t="s">
        <v>36</v>
      </c>
      <c r="AX129" s="41">
        <f t="shared" si="42"/>
        <v>0</v>
      </c>
      <c r="AY129" s="536">
        <f t="shared" si="43"/>
        <v>0</v>
      </c>
      <c r="AZ129" s="39"/>
      <c r="BA129" s="39"/>
      <c r="BB129" s="39"/>
      <c r="BC129" s="39"/>
      <c r="BD129" s="39"/>
      <c r="BE129" s="39"/>
      <c r="BF129" s="44">
        <f>SUMIFS(BF133:BF139,AW133:AW139,AW129)</f>
        <v>0</v>
      </c>
      <c r="BG129" s="44">
        <f>SUMIFS(BG133:BG139,AW133:AW139,AW129)</f>
        <v>0</v>
      </c>
      <c r="BH129" s="44">
        <f>SUMIFS(BH133:BH139,AW133:AW139,AW129)</f>
        <v>0</v>
      </c>
      <c r="BI129" s="44">
        <f>SUMIFS(BI133:BI139,AW133:AW139,AW129)</f>
        <v>0</v>
      </c>
      <c r="BJ129" s="44">
        <f>SUMIFS(BJ133:BJ139,AW133:AW139,AW129)</f>
        <v>0</v>
      </c>
      <c r="BK129" s="44">
        <f>SUMIFS(BK133:BK139,AW133:AW139,AW129)</f>
        <v>0</v>
      </c>
      <c r="BL129" s="44">
        <f>SUMIFS(BL133:BL139,AW133:AW139,AW129)</f>
        <v>0</v>
      </c>
      <c r="BM129" s="44">
        <f>SUMIFS(BM133:BM139,AW133:AW139,AW129)</f>
        <v>0</v>
      </c>
      <c r="BN129" s="44">
        <f>SUMIFS(BN133:BN139,AW133:AW139,AW129)</f>
        <v>0</v>
      </c>
      <c r="BO129" s="45"/>
      <c r="BP129" s="46"/>
      <c r="BQ129" s="454"/>
      <c r="BR129" s="55" t="s">
        <v>345</v>
      </c>
      <c r="BS129" s="56"/>
      <c r="BT129" s="535" t="s">
        <v>36</v>
      </c>
      <c r="BU129" s="41">
        <f ca="1">0.5*(CC129+CD129+CE129)+CF129+CH129+2*(CI129+CJ129)</f>
        <v>10</v>
      </c>
      <c r="BV129" s="536">
        <f ca="1">CC129*0.5+CD129*0.5+CE129*0.5+CF129+CG129+CH129+2*(CI129+CJ129+CK129)</f>
        <v>16</v>
      </c>
      <c r="BW129" s="39"/>
      <c r="BX129" s="39"/>
      <c r="BY129" s="39"/>
      <c r="BZ129" s="39"/>
      <c r="CA129" s="39"/>
      <c r="CB129" s="39"/>
      <c r="CC129" s="44" t="e">
        <f ca="1">SUMIFS(CC70:CC146,BT70:BT146,BT129)</f>
        <v>#VALUE!</v>
      </c>
      <c r="CD129" s="44" t="e">
        <f ca="1">SUMIFS(CD70:CD146,BT70:BT146,BT129)</f>
        <v>#VALUE!</v>
      </c>
      <c r="CE129" s="44" t="e">
        <f ca="1">SUMIFS(CE70:CE146,BT70:BT146,BT129)</f>
        <v>#VALUE!</v>
      </c>
      <c r="CF129" s="44" t="e">
        <f ca="1">SUMIFS(CF70:CF146,BT70:BT146,BT129)</f>
        <v>#VALUE!</v>
      </c>
      <c r="CG129" s="44" t="e">
        <f ca="1">SUMIFS(CG70:CG146,BT70:BT146,BT129)</f>
        <v>#VALUE!</v>
      </c>
      <c r="CH129" s="44">
        <f ca="1">SUMIFS(CH70:CH146,BT70:BT146,BT129)</f>
        <v>2</v>
      </c>
      <c r="CI129" s="44">
        <f ca="1">SUMIFS(CI70:CI146,BT70:BT146,BT129)</f>
        <v>1</v>
      </c>
      <c r="CJ129" s="44">
        <f ca="1">SUMIFS(CJ70:CJ146,BT70:BT146,BT129)</f>
        <v>3</v>
      </c>
      <c r="CK129" s="44">
        <f ca="1">SUMIFS(CK70:CK146,BT70:BT146,BT129)</f>
        <v>3</v>
      </c>
      <c r="CL129" s="45"/>
      <c r="CM129" s="64"/>
      <c r="CO129" s="55" t="s">
        <v>153</v>
      </c>
      <c r="CP129" s="39"/>
      <c r="CQ129" s="535" t="s">
        <v>36</v>
      </c>
      <c r="CR129" s="41">
        <f t="shared" si="44"/>
        <v>0</v>
      </c>
      <c r="CS129" s="536">
        <f t="shared" si="45"/>
        <v>0</v>
      </c>
      <c r="CT129" s="39"/>
      <c r="CU129" s="39"/>
      <c r="CV129" s="39"/>
      <c r="CW129" s="39"/>
      <c r="CX129" s="39"/>
      <c r="CY129" s="39"/>
      <c r="CZ129" s="44"/>
      <c r="DA129" s="44"/>
      <c r="DB129" s="44"/>
      <c r="DC129" s="44"/>
      <c r="DD129" s="44"/>
      <c r="DE129" s="44"/>
      <c r="DF129" s="44"/>
      <c r="DG129" s="44"/>
      <c r="DH129" s="44"/>
      <c r="DI129" s="45"/>
      <c r="DJ129" s="46"/>
    </row>
    <row r="130" spans="1:114" s="108" customFormat="1" ht="207" customHeight="1" outlineLevel="1" thickBot="1" x14ac:dyDescent="0.35">
      <c r="A130" s="208"/>
      <c r="B130" s="62"/>
      <c r="C130" s="288"/>
      <c r="D130" s="289"/>
      <c r="E130" s="289"/>
      <c r="F130" s="518"/>
      <c r="G130" s="3"/>
      <c r="H130" s="3"/>
      <c r="I130" s="519"/>
      <c r="J130" s="52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715"/>
      <c r="X130" s="270" t="s">
        <v>208</v>
      </c>
      <c r="Y130" s="177" t="s">
        <v>1891</v>
      </c>
      <c r="Z130" s="68" t="s">
        <v>29</v>
      </c>
      <c r="AA130" s="69">
        <f>0.5*(AI130+AJ130+AK130)+AL130+AN130+2*(AO130+AP130)</f>
        <v>0</v>
      </c>
      <c r="AB130" s="69">
        <f>AI130*0.5+AJ130*0.5+AK130*0.5+AL130+AM130+AN130+2*(AO130+AP130+AQ130)</f>
        <v>0</v>
      </c>
      <c r="AC130" s="131"/>
      <c r="AD130" s="122" t="s">
        <v>77</v>
      </c>
      <c r="AE130" s="201" t="s">
        <v>50</v>
      </c>
      <c r="AF130" s="131"/>
      <c r="AG130" s="131"/>
      <c r="AH130" s="131" t="s">
        <v>1615</v>
      </c>
      <c r="AI130" s="1216"/>
      <c r="AJ130" s="131"/>
      <c r="AK130" s="131"/>
      <c r="AL130" s="131"/>
      <c r="AM130" s="268"/>
      <c r="AN130" s="131"/>
      <c r="AO130" s="131"/>
      <c r="AP130" s="131"/>
      <c r="AQ130" s="131"/>
      <c r="AR130" s="96">
        <v>1</v>
      </c>
      <c r="AS130" s="95"/>
      <c r="AU130" s="415" t="s">
        <v>380</v>
      </c>
      <c r="AV130" s="117" t="s">
        <v>886</v>
      </c>
      <c r="AW130" s="102" t="s">
        <v>29</v>
      </c>
      <c r="AX130" s="102">
        <f>0.5*(BF130+BG130+BH130)+BI130+BK130+2*(BL130+BM130)</f>
        <v>0</v>
      </c>
      <c r="AY130" s="102">
        <f>BF130*0.5+BG130*0.5+BH130*0.5+BI130+BJ130+BK130+2*(BL130+BM130+BN130)</f>
        <v>0</v>
      </c>
      <c r="AZ130" s="448"/>
      <c r="BA130" s="126" t="s">
        <v>68</v>
      </c>
      <c r="BB130" s="448"/>
      <c r="BC130" s="72" t="s">
        <v>42</v>
      </c>
      <c r="BD130" s="448"/>
      <c r="BE130" s="440" t="s">
        <v>887</v>
      </c>
      <c r="BF130" s="449"/>
      <c r="BG130" s="449"/>
      <c r="BH130" s="449"/>
      <c r="BI130" s="449"/>
      <c r="BJ130" s="449"/>
      <c r="BK130" s="449"/>
      <c r="BL130" s="449"/>
      <c r="BM130" s="449"/>
      <c r="BN130" s="445"/>
      <c r="BO130" s="76">
        <v>1</v>
      </c>
      <c r="BP130" s="77"/>
      <c r="BQ130" s="363"/>
      <c r="BR130" s="658"/>
      <c r="BS130" s="138" t="s">
        <v>888</v>
      </c>
      <c r="BT130" s="68" t="s">
        <v>29</v>
      </c>
      <c r="BU130" s="69">
        <f>0.5*(CC130+CD130+CE130)+CF130+CH130+2*(CI130+CJ130)</f>
        <v>0</v>
      </c>
      <c r="BV130" s="69">
        <f>CC130*0.5+CD130*0.5+CE130*0.5+CF130+CG130+CH130+2*(CI130+CJ130+CK130)</f>
        <v>0</v>
      </c>
      <c r="BW130" s="131"/>
      <c r="BX130" s="22" t="s">
        <v>45</v>
      </c>
      <c r="BY130" s="131"/>
      <c r="BZ130" s="131"/>
      <c r="CA130" s="131"/>
      <c r="CB130" s="173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630"/>
      <c r="CL130" s="774">
        <v>1</v>
      </c>
      <c r="CM130" s="131"/>
      <c r="CO130" s="137" t="s">
        <v>86</v>
      </c>
      <c r="CP130" s="130" t="s">
        <v>101</v>
      </c>
      <c r="CQ130" s="102" t="s">
        <v>29</v>
      </c>
      <c r="CR130" s="69">
        <f>0.5*(CZ130+DA130+DB130)+DC130+DE130+2*(DF130+DG130)</f>
        <v>2</v>
      </c>
      <c r="CS130" s="69">
        <f>CZ130*0.5+DA130*0.5+DB130*0.5+DC130+DD130+DE130+2*(DF130+DG130+DH130)</f>
        <v>2</v>
      </c>
      <c r="CT130" s="546"/>
      <c r="CU130" s="22" t="s">
        <v>88</v>
      </c>
      <c r="CV130" s="139" t="s">
        <v>89</v>
      </c>
      <c r="CW130" s="131"/>
      <c r="CX130" s="131"/>
      <c r="CY130" s="140" t="s">
        <v>3</v>
      </c>
      <c r="CZ130" s="141">
        <v>4</v>
      </c>
      <c r="DA130" s="131"/>
      <c r="DB130" s="131"/>
      <c r="DC130" s="131"/>
      <c r="DD130" s="131"/>
      <c r="DE130" s="131"/>
      <c r="DF130" s="131"/>
      <c r="DG130" s="131"/>
      <c r="DH130" s="131"/>
      <c r="DI130" s="142">
        <v>1</v>
      </c>
      <c r="DJ130" s="68"/>
    </row>
    <row r="131" spans="1:114" s="108" customFormat="1" ht="315" customHeight="1" outlineLevel="1" thickTop="1" thickBot="1" x14ac:dyDescent="0.45">
      <c r="A131" s="208"/>
      <c r="B131" s="62"/>
      <c r="C131" s="288"/>
      <c r="D131" s="289"/>
      <c r="E131" s="289"/>
      <c r="F131" s="518"/>
      <c r="G131" s="3"/>
      <c r="H131" s="3"/>
      <c r="I131" s="519"/>
      <c r="J131" s="520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715"/>
      <c r="X131" s="270" t="s">
        <v>208</v>
      </c>
      <c r="Y131" s="587" t="s">
        <v>2412</v>
      </c>
      <c r="Z131" s="102" t="s">
        <v>29</v>
      </c>
      <c r="AA131" s="102">
        <f t="shared" ref="AA131" si="46">0.5*(AI131+AJ131+AK131)+AL131+AN131+2*(AO131+AP131)</f>
        <v>8</v>
      </c>
      <c r="AB131" s="102">
        <f t="shared" ref="AB131" si="47">AI131*0.5+AJ131*0.5+AK131*0.5+AL131+AM131+AN131+2*(AO131+AP131+AQ131)</f>
        <v>10</v>
      </c>
      <c r="AC131" s="392"/>
      <c r="AD131" s="393" t="s">
        <v>441</v>
      </c>
      <c r="AE131" s="429"/>
      <c r="AF131" s="119" t="s">
        <v>42</v>
      </c>
      <c r="AG131" s="777"/>
      <c r="AH131" s="268" t="s">
        <v>2413</v>
      </c>
      <c r="AI131" s="268"/>
      <c r="AJ131" s="268"/>
      <c r="AK131" s="268"/>
      <c r="AL131" s="268"/>
      <c r="AM131" s="268"/>
      <c r="AN131" s="268"/>
      <c r="AO131" s="252">
        <v>4</v>
      </c>
      <c r="AP131" s="268"/>
      <c r="AQ131" s="86">
        <v>1</v>
      </c>
      <c r="AR131" s="96">
        <v>1</v>
      </c>
      <c r="AS131" s="95"/>
      <c r="AU131" s="415" t="s">
        <v>380</v>
      </c>
      <c r="AV131" s="138" t="s">
        <v>408</v>
      </c>
      <c r="AW131" s="102" t="s">
        <v>29</v>
      </c>
      <c r="AX131" s="102">
        <f>0.5*(BF131+BG131+BH131)+BI131+BK131+2*(BL131+BM131)</f>
        <v>0.5</v>
      </c>
      <c r="AY131" s="102">
        <f>BF131*0.5+BG131*0.5+BH131*0.5+BI131+BJ131+BK131+2*(BL131+BM131+BN131)</f>
        <v>0.5</v>
      </c>
      <c r="AZ131" s="74"/>
      <c r="BA131" s="126" t="s">
        <v>182</v>
      </c>
      <c r="BB131" s="436"/>
      <c r="BC131" s="72" t="s">
        <v>42</v>
      </c>
      <c r="BD131" s="74"/>
      <c r="BE131" s="140" t="s">
        <v>410</v>
      </c>
      <c r="BF131" s="252">
        <v>1</v>
      </c>
      <c r="BG131" s="159"/>
      <c r="BH131" s="159"/>
      <c r="BI131" s="159"/>
      <c r="BJ131" s="159"/>
      <c r="BK131" s="159"/>
      <c r="BL131" s="159"/>
      <c r="BM131" s="159"/>
      <c r="BN131" s="159"/>
      <c r="BO131" s="76">
        <v>1</v>
      </c>
      <c r="BP131" s="77"/>
      <c r="BQ131" s="62"/>
      <c r="BR131" s="658"/>
      <c r="BS131" s="138" t="s">
        <v>894</v>
      </c>
      <c r="BT131" s="68" t="s">
        <v>29</v>
      </c>
      <c r="BU131" s="69">
        <f>0.5*(CC131+CD131+CE131)+CF131+CH131+2*(CI131+CJ131)</f>
        <v>7.5</v>
      </c>
      <c r="BV131" s="69">
        <f>CC131*0.5+CD131*0.5+CE131*0.5+CF131+CG131+CH131+2*(CI131+CJ131+CK131)</f>
        <v>11.5</v>
      </c>
      <c r="BW131" s="131"/>
      <c r="BX131" s="22" t="s">
        <v>68</v>
      </c>
      <c r="BY131" s="131"/>
      <c r="BZ131" s="72" t="s">
        <v>42</v>
      </c>
      <c r="CA131" s="110" t="s">
        <v>13</v>
      </c>
      <c r="CB131" s="131" t="s">
        <v>895</v>
      </c>
      <c r="CC131" s="84">
        <v>1</v>
      </c>
      <c r="CD131" s="84">
        <v>6</v>
      </c>
      <c r="CE131" s="314"/>
      <c r="CF131" s="84">
        <v>4</v>
      </c>
      <c r="CG131" s="314"/>
      <c r="CH131" s="314"/>
      <c r="CI131" s="314"/>
      <c r="CJ131" s="634"/>
      <c r="CK131" s="86">
        <v>2</v>
      </c>
      <c r="CL131" s="778">
        <v>1</v>
      </c>
      <c r="CM131" s="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</row>
    <row r="132" spans="1:114" s="108" customFormat="1" ht="242.4" customHeight="1" outlineLevel="1" thickTop="1" thickBot="1" x14ac:dyDescent="0.3">
      <c r="A132" s="208"/>
      <c r="B132" s="62"/>
      <c r="C132" s="288"/>
      <c r="D132" s="289"/>
      <c r="E132" s="289"/>
      <c r="F132" s="518"/>
      <c r="G132" s="3"/>
      <c r="H132" s="3"/>
      <c r="I132" s="519"/>
      <c r="J132" s="520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715"/>
      <c r="X132" s="270" t="s">
        <v>208</v>
      </c>
      <c r="Y132" s="1376" t="s">
        <v>2415</v>
      </c>
      <c r="Z132" s="102" t="s">
        <v>29</v>
      </c>
      <c r="AA132" s="102">
        <f>0.5*(AI132+AJ132+AK132)+AL132+AN132+2*(AO132+AP132)</f>
        <v>0</v>
      </c>
      <c r="AB132" s="102">
        <f>AI132*0.5+AJ132*0.5+AK132*0.5+AL132+AM132+AN132+2*(AO132+AP132+AQ132)</f>
        <v>0</v>
      </c>
      <c r="AC132" s="131"/>
      <c r="AD132" s="22" t="s">
        <v>45</v>
      </c>
      <c r="AE132" s="131"/>
      <c r="AF132" s="131"/>
      <c r="AG132" s="131"/>
      <c r="AH132" s="205" t="s">
        <v>57</v>
      </c>
      <c r="AI132" s="131"/>
      <c r="AJ132" s="131"/>
      <c r="AK132" s="131"/>
      <c r="AL132" s="131"/>
      <c r="AM132" s="131"/>
      <c r="AN132" s="131"/>
      <c r="AO132" s="131"/>
      <c r="AP132" s="131"/>
      <c r="AQ132" s="131"/>
      <c r="AR132" s="96">
        <v>1</v>
      </c>
      <c r="AS132" s="95"/>
      <c r="AU132" s="270" t="s">
        <v>208</v>
      </c>
      <c r="AV132" s="179" t="s">
        <v>1993</v>
      </c>
      <c r="AW132" s="102" t="s">
        <v>29</v>
      </c>
      <c r="AX132" s="102">
        <f>0.5*(BF132+BG132+BH132)+BI132+BK132+2*(BL132+BM132)</f>
        <v>3.5</v>
      </c>
      <c r="AY132" s="102">
        <f>BF132*0.5+BG132*0.5+BH132*0.5+BI132+BJ132+BK132+2*(BL132+BM132+BN132)</f>
        <v>4.5</v>
      </c>
      <c r="AZ132" s="225"/>
      <c r="BA132" s="22" t="s">
        <v>68</v>
      </c>
      <c r="BB132" s="131"/>
      <c r="BC132" s="780"/>
      <c r="BD132" s="131"/>
      <c r="BE132" s="131" t="s">
        <v>900</v>
      </c>
      <c r="BF132" s="128">
        <v>1</v>
      </c>
      <c r="BG132" s="314"/>
      <c r="BH132" s="314"/>
      <c r="BI132" s="128">
        <v>1</v>
      </c>
      <c r="BJ132" s="86">
        <v>1</v>
      </c>
      <c r="BK132" s="627"/>
      <c r="BL132" s="128">
        <v>1</v>
      </c>
      <c r="BM132" s="314"/>
      <c r="BN132" s="314"/>
      <c r="BO132" s="133">
        <v>1</v>
      </c>
      <c r="BP132" s="431"/>
      <c r="BR132" s="269" t="s">
        <v>206</v>
      </c>
      <c r="BS132" s="387" t="s">
        <v>901</v>
      </c>
      <c r="BT132" s="68" t="s">
        <v>36</v>
      </c>
      <c r="BU132" s="69">
        <f t="shared" ref="BU132:BU133" si="48">0.5*(CC132+CD132+CE132)+CF132+CH132+2*(CI132+CJ132)</f>
        <v>2</v>
      </c>
      <c r="BV132" s="69">
        <f t="shared" ref="BV132:BV133" si="49">CC132*0.5+CD132*0.5+CE132*0.5+CF132+CG132+CH132+2*(CI132+CJ132+CK132)</f>
        <v>4</v>
      </c>
      <c r="BW132" s="82"/>
      <c r="BX132" s="22" t="s">
        <v>68</v>
      </c>
      <c r="BY132" s="118"/>
      <c r="BZ132" s="72" t="s">
        <v>42</v>
      </c>
      <c r="CA132" s="173"/>
      <c r="CB132" s="173" t="s">
        <v>902</v>
      </c>
      <c r="CC132" s="302"/>
      <c r="CD132" s="302"/>
      <c r="CE132" s="302"/>
      <c r="CF132" s="302"/>
      <c r="CG132" s="302"/>
      <c r="CH132" s="302"/>
      <c r="CI132" s="84">
        <v>1</v>
      </c>
      <c r="CJ132" s="781"/>
      <c r="CK132" s="234">
        <v>1</v>
      </c>
      <c r="CL132" s="156">
        <v>1</v>
      </c>
      <c r="CM132" s="77"/>
    </row>
    <row r="133" spans="1:114" s="108" customFormat="1" ht="238.95" customHeight="1" outlineLevel="1" thickTop="1" x14ac:dyDescent="0.4">
      <c r="A133" s="208"/>
      <c r="B133" s="62"/>
      <c r="C133" s="288"/>
      <c r="D133" s="289"/>
      <c r="E133" s="289"/>
      <c r="F133" s="518"/>
      <c r="G133" s="3"/>
      <c r="H133" s="3"/>
      <c r="I133" s="519"/>
      <c r="J133" s="520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715"/>
      <c r="X133" s="1467" t="s">
        <v>208</v>
      </c>
      <c r="Y133" s="1468" t="s">
        <v>2521</v>
      </c>
      <c r="Z133" s="1469" t="s">
        <v>29</v>
      </c>
      <c r="AA133" s="1469">
        <f t="shared" ref="AA133:AA138" si="50">0.5*(AI133+AJ133+AK133)+AL133+AN133+2*(AO133+AP133)</f>
        <v>2</v>
      </c>
      <c r="AB133" s="1469">
        <f t="shared" ref="AB133:AB138" si="51">AI133*0.5+AJ133*0.5+AK133*0.5+AL133+AM133+AN133+2*(AO133+AP133+AQ133)</f>
        <v>2</v>
      </c>
      <c r="AC133" s="1470"/>
      <c r="AD133" s="1471" t="s">
        <v>68</v>
      </c>
      <c r="AE133" s="1471"/>
      <c r="AF133" s="1470"/>
      <c r="AG133" s="1472"/>
      <c r="AH133" s="1473" t="s">
        <v>2637</v>
      </c>
      <c r="AI133" s="1474"/>
      <c r="AJ133" s="1474"/>
      <c r="AK133" s="1474"/>
      <c r="AL133" s="1474"/>
      <c r="AM133" s="1474"/>
      <c r="AN133" s="1475">
        <v>2</v>
      </c>
      <c r="AO133" s="1474"/>
      <c r="AP133" s="1474"/>
      <c r="AQ133" s="1474"/>
      <c r="AR133" s="1476">
        <v>1</v>
      </c>
      <c r="AS133" s="1477"/>
      <c r="AU133" s="239" t="s">
        <v>173</v>
      </c>
      <c r="AV133" s="130" t="s">
        <v>905</v>
      </c>
      <c r="AW133" s="102" t="s">
        <v>29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99"/>
      <c r="BA133" s="22" t="s">
        <v>68</v>
      </c>
      <c r="BB133" s="99"/>
      <c r="BC133" s="99"/>
      <c r="BD133" s="99"/>
      <c r="BE133" s="131" t="s">
        <v>193</v>
      </c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76">
        <v>1</v>
      </c>
      <c r="BP133" s="77"/>
      <c r="BR133" s="269" t="s">
        <v>206</v>
      </c>
      <c r="BS133" s="117" t="s">
        <v>906</v>
      </c>
      <c r="BT133" s="68" t="s">
        <v>36</v>
      </c>
      <c r="BU133" s="69">
        <f t="shared" si="48"/>
        <v>0</v>
      </c>
      <c r="BV133" s="69">
        <f t="shared" si="49"/>
        <v>0</v>
      </c>
      <c r="BW133" s="82"/>
      <c r="BX133" s="22" t="s">
        <v>68</v>
      </c>
      <c r="BY133" s="74"/>
      <c r="BZ133" s="74"/>
      <c r="CA133" s="173"/>
      <c r="CB133" s="140" t="s">
        <v>907</v>
      </c>
      <c r="CC133" s="160"/>
      <c r="CD133" s="160"/>
      <c r="CE133" s="160"/>
      <c r="CF133" s="160"/>
      <c r="CG133" s="160"/>
      <c r="CH133" s="160"/>
      <c r="CI133" s="160"/>
      <c r="CJ133" s="160"/>
      <c r="CK133" s="330"/>
      <c r="CL133" s="76">
        <v>1</v>
      </c>
      <c r="CM133" s="107"/>
    </row>
    <row r="134" spans="1:114" s="108" customFormat="1" ht="224.4" customHeight="1" outlineLevel="1" x14ac:dyDescent="0.3">
      <c r="A134" s="208"/>
      <c r="B134" s="62"/>
      <c r="C134" s="288"/>
      <c r="D134" s="289"/>
      <c r="E134" s="289"/>
      <c r="F134" s="518"/>
      <c r="G134" s="3"/>
      <c r="H134" s="3"/>
      <c r="I134" s="519"/>
      <c r="J134" s="520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715"/>
      <c r="X134" s="239" t="s">
        <v>173</v>
      </c>
      <c r="Y134" s="98" t="s">
        <v>2417</v>
      </c>
      <c r="Z134" s="102" t="s">
        <v>29</v>
      </c>
      <c r="AA134" s="102">
        <f t="shared" si="50"/>
        <v>0</v>
      </c>
      <c r="AB134" s="102">
        <f t="shared" si="51"/>
        <v>0</v>
      </c>
      <c r="AC134" s="99"/>
      <c r="AD134" s="22" t="s">
        <v>68</v>
      </c>
      <c r="AE134" s="99"/>
      <c r="AF134" s="99"/>
      <c r="AG134" s="99"/>
      <c r="AH134" s="131" t="s">
        <v>2418</v>
      </c>
      <c r="AI134" s="99"/>
      <c r="AJ134" s="99"/>
      <c r="AK134" s="99"/>
      <c r="AL134" s="99"/>
      <c r="AM134" s="99"/>
      <c r="AN134" s="99"/>
      <c r="AO134" s="99"/>
      <c r="AP134" s="99"/>
      <c r="AQ134" s="99"/>
      <c r="AR134" s="96">
        <v>1</v>
      </c>
      <c r="AS134" s="95"/>
      <c r="AU134" s="239" t="s">
        <v>173</v>
      </c>
      <c r="AV134" s="404" t="s">
        <v>912</v>
      </c>
      <c r="AW134" s="102" t="s">
        <v>29</v>
      </c>
      <c r="AX134" s="102">
        <f t="shared" si="42"/>
        <v>7</v>
      </c>
      <c r="AY134" s="102">
        <f t="shared" si="43"/>
        <v>7</v>
      </c>
      <c r="AZ134" s="278"/>
      <c r="BA134" s="225" t="s">
        <v>68</v>
      </c>
      <c r="BB134" s="279" t="s">
        <v>1996</v>
      </c>
      <c r="BC134" s="72" t="s">
        <v>42</v>
      </c>
      <c r="BD134" s="278"/>
      <c r="BE134" s="131" t="s">
        <v>914</v>
      </c>
      <c r="BF134" s="403"/>
      <c r="BG134" s="169"/>
      <c r="BH134" s="403"/>
      <c r="BI134" s="252">
        <v>3</v>
      </c>
      <c r="BJ134" s="403"/>
      <c r="BK134" s="403"/>
      <c r="BL134" s="252">
        <v>2</v>
      </c>
      <c r="BM134" s="403"/>
      <c r="BN134" s="403"/>
      <c r="BO134" s="76">
        <v>1</v>
      </c>
      <c r="BP134" s="77"/>
      <c r="BR134" s="269" t="s">
        <v>206</v>
      </c>
      <c r="BS134" s="117" t="s">
        <v>915</v>
      </c>
      <c r="BT134" s="381" t="s">
        <v>36</v>
      </c>
      <c r="BU134" s="69">
        <f>0.5*(CC134+CD134+CE134)+CF134+CH134+2*(CI134+CJ134)</f>
        <v>0</v>
      </c>
      <c r="BV134" s="69">
        <f>CC134*0.5+CD134*0.5+CE134*0.5+CF134+CG134+CH134+2*(CI134+CJ134+CK134)</f>
        <v>0</v>
      </c>
      <c r="BW134" s="82"/>
      <c r="BX134" s="22" t="s">
        <v>68</v>
      </c>
      <c r="BY134" s="747"/>
      <c r="BZ134" s="119" t="s">
        <v>42</v>
      </c>
      <c r="CA134" s="23"/>
      <c r="CB134" s="23" t="s">
        <v>916</v>
      </c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76">
        <v>1</v>
      </c>
      <c r="CM134" s="28"/>
    </row>
    <row r="135" spans="1:114" s="108" customFormat="1" ht="259.5" customHeight="1" outlineLevel="1" thickBot="1" x14ac:dyDescent="0.45">
      <c r="A135" s="208"/>
      <c r="B135" s="62"/>
      <c r="C135" s="288"/>
      <c r="D135" s="289"/>
      <c r="E135" s="289"/>
      <c r="F135" s="518"/>
      <c r="G135" s="3"/>
      <c r="H135" s="3"/>
      <c r="I135" s="519"/>
      <c r="J135" s="520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715"/>
      <c r="X135" s="239" t="s">
        <v>173</v>
      </c>
      <c r="Y135" s="98" t="s">
        <v>2420</v>
      </c>
      <c r="Z135" s="102" t="s">
        <v>29</v>
      </c>
      <c r="AA135" s="102">
        <f t="shared" si="50"/>
        <v>0</v>
      </c>
      <c r="AB135" s="102">
        <f t="shared" si="51"/>
        <v>0</v>
      </c>
      <c r="AC135" s="99"/>
      <c r="AD135" s="22" t="s">
        <v>68</v>
      </c>
      <c r="AE135" s="99"/>
      <c r="AF135" s="99"/>
      <c r="AG135" s="99"/>
      <c r="AH135" s="131" t="s">
        <v>1925</v>
      </c>
      <c r="AI135" s="99"/>
      <c r="AJ135" s="99"/>
      <c r="AK135" s="99"/>
      <c r="AL135" s="99"/>
      <c r="AM135" s="99"/>
      <c r="AN135" s="99"/>
      <c r="AO135" s="99"/>
      <c r="AP135" s="99"/>
      <c r="AQ135" s="99"/>
      <c r="AR135" s="96">
        <v>1</v>
      </c>
      <c r="AS135" s="95"/>
      <c r="AU135" s="239" t="s">
        <v>173</v>
      </c>
      <c r="AV135" s="779" t="s">
        <v>918</v>
      </c>
      <c r="AW135" s="102" t="s">
        <v>29</v>
      </c>
      <c r="AX135" s="102">
        <f>0.5*(BF135+BG135+BH135)+BI135+BK135+2*(BL135+BM135)</f>
        <v>0</v>
      </c>
      <c r="AY135" s="102">
        <f>BF135*0.5+BG135*0.5+BH135*0.5+BI135+BJ135+BK135+2*(BL135+BM135+BN135)</f>
        <v>0</v>
      </c>
      <c r="AZ135" s="131"/>
      <c r="BA135" s="22" t="s">
        <v>45</v>
      </c>
      <c r="BB135" s="131"/>
      <c r="BC135" s="131"/>
      <c r="BD135" s="131"/>
      <c r="BE135" s="23" t="s">
        <v>57</v>
      </c>
      <c r="BF135" s="314"/>
      <c r="BG135" s="314"/>
      <c r="BH135" s="314"/>
      <c r="BI135" s="314"/>
      <c r="BJ135" s="314"/>
      <c r="BK135" s="314"/>
      <c r="BL135" s="314"/>
      <c r="BM135" s="314"/>
      <c r="BN135" s="314"/>
      <c r="BO135" s="133">
        <v>1</v>
      </c>
      <c r="BP135" s="131"/>
      <c r="BR135" s="269" t="s">
        <v>206</v>
      </c>
      <c r="BS135" s="130" t="s">
        <v>919</v>
      </c>
      <c r="BT135" s="68" t="s">
        <v>36</v>
      </c>
      <c r="BU135" s="69">
        <f>0.5*(CC135+CD135+CE135)+CF135+CH135+2*(CI135+CJ135)</f>
        <v>0</v>
      </c>
      <c r="BV135" s="69">
        <f>CC135*0.5+CD135*0.5+CE135*0.5+CF135+CG135+CH135+2*(CI135+CJ135+CK135)</f>
        <v>0</v>
      </c>
      <c r="BW135" s="74"/>
      <c r="BX135" s="225" t="s">
        <v>68</v>
      </c>
      <c r="BY135" s="103"/>
      <c r="BZ135" s="74"/>
      <c r="CA135" s="74"/>
      <c r="CB135" s="140" t="s">
        <v>920</v>
      </c>
      <c r="CC135" s="390"/>
      <c r="CD135" s="144"/>
      <c r="CE135" s="409"/>
      <c r="CF135" s="409"/>
      <c r="CG135" s="409"/>
      <c r="CH135" s="409"/>
      <c r="CI135" s="144"/>
      <c r="CJ135" s="390"/>
      <c r="CK135" s="390"/>
      <c r="CL135" s="228">
        <v>1</v>
      </c>
      <c r="CM135" s="74"/>
    </row>
    <row r="136" spans="1:114" s="108" customFormat="1" ht="267.75" customHeight="1" outlineLevel="1" thickTop="1" thickBot="1" x14ac:dyDescent="0.3">
      <c r="A136" s="208"/>
      <c r="B136" s="62"/>
      <c r="C136" s="288"/>
      <c r="D136" s="289"/>
      <c r="E136" s="289"/>
      <c r="F136" s="518"/>
      <c r="G136" s="3"/>
      <c r="H136" s="3"/>
      <c r="I136" s="519"/>
      <c r="J136" s="520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715"/>
      <c r="X136" s="239" t="s">
        <v>173</v>
      </c>
      <c r="Y136" s="177" t="s">
        <v>2422</v>
      </c>
      <c r="Z136" s="102" t="s">
        <v>29</v>
      </c>
      <c r="AA136" s="102">
        <f t="shared" si="50"/>
        <v>0</v>
      </c>
      <c r="AB136" s="102">
        <f t="shared" si="51"/>
        <v>0</v>
      </c>
      <c r="AC136" s="171"/>
      <c r="AD136" s="22" t="s">
        <v>63</v>
      </c>
      <c r="AE136" s="172"/>
      <c r="AF136" s="74"/>
      <c r="AG136" s="27"/>
      <c r="AH136" s="23" t="s">
        <v>856</v>
      </c>
      <c r="AI136" s="103"/>
      <c r="AJ136" s="103"/>
      <c r="AK136" s="103"/>
      <c r="AL136" s="103"/>
      <c r="AM136" s="103"/>
      <c r="AN136" s="103"/>
      <c r="AO136" s="103"/>
      <c r="AP136" s="103"/>
      <c r="AQ136" s="22"/>
      <c r="AR136" s="96">
        <v>1</v>
      </c>
      <c r="AS136" s="95"/>
      <c r="AU136" s="415" t="s">
        <v>380</v>
      </c>
      <c r="AV136" s="117" t="s">
        <v>924</v>
      </c>
      <c r="AW136" s="102" t="s">
        <v>29</v>
      </c>
      <c r="AX136" s="102">
        <f t="shared" si="42"/>
        <v>0</v>
      </c>
      <c r="AY136" s="102">
        <f t="shared" si="43"/>
        <v>0</v>
      </c>
      <c r="AZ136" s="448"/>
      <c r="BA136" s="440" t="s">
        <v>45</v>
      </c>
      <c r="BB136" s="448"/>
      <c r="BC136" s="74"/>
      <c r="BD136" s="448"/>
      <c r="BE136" s="173" t="s">
        <v>91</v>
      </c>
      <c r="BF136" s="449"/>
      <c r="BG136" s="449"/>
      <c r="BH136" s="449"/>
      <c r="BI136" s="449"/>
      <c r="BJ136" s="449"/>
      <c r="BK136" s="449"/>
      <c r="BL136" s="449"/>
      <c r="BM136" s="449"/>
      <c r="BN136" s="445"/>
      <c r="BO136" s="76">
        <v>1</v>
      </c>
      <c r="BP136" s="77"/>
      <c r="BR136" s="269" t="s">
        <v>206</v>
      </c>
      <c r="BS136" s="631" t="s">
        <v>925</v>
      </c>
      <c r="BT136" s="381" t="s">
        <v>36</v>
      </c>
      <c r="BU136" s="170">
        <f>0.5*(CC136+CD136+CE136)+CF136+CH136+2*(CI136+CJ136)</f>
        <v>3</v>
      </c>
      <c r="BV136" s="170">
        <f>CC136*0.5+CD136*0.5+CE136*0.5+CF136+CG136+CH136+2*(CI136+CJ136+CK136)</f>
        <v>3</v>
      </c>
      <c r="BW136" s="197"/>
      <c r="BX136" s="197" t="s">
        <v>68</v>
      </c>
      <c r="BY136" s="295"/>
      <c r="BZ136" s="119" t="s">
        <v>42</v>
      </c>
      <c r="CA136" s="735"/>
      <c r="CB136" s="735" t="s">
        <v>926</v>
      </c>
      <c r="CC136" s="419"/>
      <c r="CD136" s="419"/>
      <c r="CE136" s="419"/>
      <c r="CF136" s="419"/>
      <c r="CG136" s="419"/>
      <c r="CH136" s="324">
        <v>1</v>
      </c>
      <c r="CI136" s="419"/>
      <c r="CJ136" s="234">
        <v>1</v>
      </c>
      <c r="CK136" s="476"/>
      <c r="CL136" s="228">
        <v>1</v>
      </c>
      <c r="CM136" s="484"/>
      <c r="CN136" s="36"/>
    </row>
    <row r="137" spans="1:114" s="108" customFormat="1" ht="291" customHeight="1" outlineLevel="1" thickTop="1" thickBot="1" x14ac:dyDescent="0.45">
      <c r="A137" s="208"/>
      <c r="B137" s="62"/>
      <c r="C137" s="288"/>
      <c r="D137" s="289"/>
      <c r="E137" s="289"/>
      <c r="F137" s="518"/>
      <c r="G137" s="3"/>
      <c r="H137" s="3"/>
      <c r="I137" s="519"/>
      <c r="J137" s="520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715"/>
      <c r="X137" s="239" t="s">
        <v>173</v>
      </c>
      <c r="Y137" s="587" t="s">
        <v>2423</v>
      </c>
      <c r="Z137" s="81" t="s">
        <v>29</v>
      </c>
      <c r="AA137" s="102">
        <f t="shared" si="50"/>
        <v>0</v>
      </c>
      <c r="AB137" s="102">
        <f t="shared" si="51"/>
        <v>0</v>
      </c>
      <c r="AC137" s="793"/>
      <c r="AD137" s="212" t="s">
        <v>68</v>
      </c>
      <c r="AE137" s="638"/>
      <c r="AF137" s="74"/>
      <c r="AG137" s="24"/>
      <c r="AH137" s="23" t="s">
        <v>856</v>
      </c>
      <c r="AI137" s="617"/>
      <c r="AJ137" s="617"/>
      <c r="AK137" s="617"/>
      <c r="AL137" s="617"/>
      <c r="AM137" s="617"/>
      <c r="AN137" s="617"/>
      <c r="AO137" s="617"/>
      <c r="AP137" s="617"/>
      <c r="AQ137" s="212"/>
      <c r="AR137" s="96">
        <v>1</v>
      </c>
      <c r="AS137" s="95"/>
      <c r="AU137" s="415" t="s">
        <v>380</v>
      </c>
      <c r="AV137" s="138" t="s">
        <v>927</v>
      </c>
      <c r="AW137" s="102" t="s">
        <v>29</v>
      </c>
      <c r="AX137" s="102">
        <f t="shared" si="42"/>
        <v>0</v>
      </c>
      <c r="AY137" s="102">
        <f t="shared" si="43"/>
        <v>0</v>
      </c>
      <c r="AZ137" s="99"/>
      <c r="BA137" s="440" t="s">
        <v>45</v>
      </c>
      <c r="BB137" s="99"/>
      <c r="BC137" s="99"/>
      <c r="BD137" s="99"/>
      <c r="BE137" s="131" t="s">
        <v>193</v>
      </c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76">
        <v>1</v>
      </c>
      <c r="BP137" s="77"/>
      <c r="BR137" s="269" t="s">
        <v>206</v>
      </c>
      <c r="BS137" s="116" t="s">
        <v>928</v>
      </c>
      <c r="BT137" s="381" t="s">
        <v>36</v>
      </c>
      <c r="BU137" s="69">
        <f>0.5*(CC137+CD137+CE137)+CF137+CH137+2*(CI137+CJ137)</f>
        <v>2</v>
      </c>
      <c r="BV137" s="69">
        <f>CC137*0.5+CD137*0.5+CE137*0.5+CF137+CG137+CH137+2*(CI137+CJ137+CK137)</f>
        <v>4</v>
      </c>
      <c r="BW137" s="82"/>
      <c r="BX137" s="22" t="s">
        <v>68</v>
      </c>
      <c r="BY137" s="22"/>
      <c r="BZ137" s="22"/>
      <c r="CA137" s="23"/>
      <c r="CB137" s="23" t="s">
        <v>929</v>
      </c>
      <c r="CC137" s="155"/>
      <c r="CD137" s="155"/>
      <c r="CE137" s="155"/>
      <c r="CF137" s="155"/>
      <c r="CG137" s="155"/>
      <c r="CH137" s="155"/>
      <c r="CI137" s="155"/>
      <c r="CJ137" s="85">
        <v>1</v>
      </c>
      <c r="CK137" s="234">
        <v>1</v>
      </c>
      <c r="CL137" s="76">
        <v>1</v>
      </c>
      <c r="CM137" s="74"/>
      <c r="CN137" s="36"/>
    </row>
    <row r="138" spans="1:114" s="108" customFormat="1" ht="213" customHeight="1" outlineLevel="1" thickTop="1" thickBot="1" x14ac:dyDescent="0.3">
      <c r="A138" s="208"/>
      <c r="B138" s="62"/>
      <c r="C138" s="288"/>
      <c r="D138" s="289"/>
      <c r="E138" s="289"/>
      <c r="F138" s="518"/>
      <c r="G138" s="3"/>
      <c r="H138" s="3"/>
      <c r="I138" s="519"/>
      <c r="J138" s="520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715"/>
      <c r="X138" s="239" t="s">
        <v>173</v>
      </c>
      <c r="Y138" s="177" t="s">
        <v>2424</v>
      </c>
      <c r="Z138" s="102" t="s">
        <v>29</v>
      </c>
      <c r="AA138" s="102">
        <f t="shared" si="50"/>
        <v>0</v>
      </c>
      <c r="AB138" s="102">
        <f t="shared" si="51"/>
        <v>0</v>
      </c>
      <c r="AC138" s="225"/>
      <c r="AD138" s="225" t="s">
        <v>68</v>
      </c>
      <c r="AE138" s="225"/>
      <c r="AF138" s="225"/>
      <c r="AG138" s="131"/>
      <c r="AH138" s="23" t="s">
        <v>856</v>
      </c>
      <c r="AI138" s="225"/>
      <c r="AJ138" s="225"/>
      <c r="AK138" s="225"/>
      <c r="AL138" s="225"/>
      <c r="AM138" s="225"/>
      <c r="AN138" s="225"/>
      <c r="AO138" s="225"/>
      <c r="AP138" s="225"/>
      <c r="AQ138" s="225"/>
      <c r="AR138" s="96">
        <v>1</v>
      </c>
      <c r="AS138" s="95"/>
      <c r="AU138" s="415" t="s">
        <v>380</v>
      </c>
      <c r="AV138" s="794" t="s">
        <v>930</v>
      </c>
      <c r="AW138" s="479" t="s">
        <v>29</v>
      </c>
      <c r="AX138" s="479">
        <f t="shared" si="42"/>
        <v>0</v>
      </c>
      <c r="AY138" s="479">
        <f t="shared" si="43"/>
        <v>0</v>
      </c>
      <c r="AZ138" s="795"/>
      <c r="BA138" s="796" t="s">
        <v>45</v>
      </c>
      <c r="BB138" s="795"/>
      <c r="BC138" s="74"/>
      <c r="BD138" s="795"/>
      <c r="BE138" s="173" t="s">
        <v>91</v>
      </c>
      <c r="BF138" s="797"/>
      <c r="BG138" s="797"/>
      <c r="BH138" s="797"/>
      <c r="BI138" s="797"/>
      <c r="BJ138" s="797"/>
      <c r="BK138" s="797"/>
      <c r="BL138" s="797"/>
      <c r="BM138" s="797"/>
      <c r="BN138" s="798"/>
      <c r="BO138" s="76">
        <v>1</v>
      </c>
      <c r="BP138" s="77"/>
      <c r="BR138" s="269" t="s">
        <v>206</v>
      </c>
      <c r="BS138" s="80" t="s">
        <v>1997</v>
      </c>
      <c r="BT138" s="102" t="s">
        <v>36</v>
      </c>
      <c r="BU138" s="69">
        <f t="shared" ref="BU138" si="52">0.5*(CC138+CD138+CE138)+CF138+CH138+2*(CI138+CJ138)</f>
        <v>0</v>
      </c>
      <c r="BV138" s="69">
        <f t="shared" ref="BV138" si="53">CC138*0.5+CD138*0.5+CE138*0.5+CF138+CG138+CH138+2*(CI138+CJ138+CK138)</f>
        <v>0</v>
      </c>
      <c r="BW138" s="103"/>
      <c r="BX138" s="22" t="s">
        <v>68</v>
      </c>
      <c r="BY138" s="103"/>
      <c r="BZ138" s="103"/>
      <c r="CA138" s="73"/>
      <c r="CB138" s="22" t="s">
        <v>932</v>
      </c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76">
        <v>1</v>
      </c>
      <c r="CM138" s="107"/>
    </row>
    <row r="139" spans="1:114" s="108" customFormat="1" ht="185.4" customHeight="1" outlineLevel="1" thickTop="1" thickBot="1" x14ac:dyDescent="0.3">
      <c r="A139" s="208"/>
      <c r="B139" s="62"/>
      <c r="C139" s="288"/>
      <c r="D139" s="289"/>
      <c r="E139" s="289"/>
      <c r="F139" s="518"/>
      <c r="G139" s="3"/>
      <c r="H139" s="3"/>
      <c r="I139" s="519"/>
      <c r="J139" s="520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715"/>
      <c r="X139" s="137" t="s">
        <v>86</v>
      </c>
      <c r="Y139" s="138" t="s">
        <v>2374</v>
      </c>
      <c r="Z139" s="102" t="s">
        <v>36</v>
      </c>
      <c r="AA139" s="69">
        <f>0.5*(AI139+AJ139+AK139)+AL139+AN139+2*(AO139+AP139)</f>
        <v>1</v>
      </c>
      <c r="AB139" s="69">
        <f>AI139*0.5+AJ139*0.5+AK139*0.5+AL139+AM139+AN139+2*(AO139+AP139+AQ139)</f>
        <v>1</v>
      </c>
      <c r="AC139" s="74"/>
      <c r="AD139" s="22" t="s">
        <v>88</v>
      </c>
      <c r="AE139" s="139" t="s">
        <v>89</v>
      </c>
      <c r="AF139" s="131"/>
      <c r="AG139" s="131"/>
      <c r="AH139" s="140" t="s">
        <v>3</v>
      </c>
      <c r="AI139" s="141">
        <v>2</v>
      </c>
      <c r="AJ139" s="131"/>
      <c r="AK139" s="131"/>
      <c r="AL139" s="131"/>
      <c r="AM139" s="131"/>
      <c r="AN139" s="131"/>
      <c r="AO139" s="131"/>
      <c r="AP139" s="131"/>
      <c r="AQ139" s="131"/>
      <c r="AR139" s="96">
        <v>1</v>
      </c>
      <c r="AS139" s="95"/>
      <c r="AU139" s="415" t="s">
        <v>380</v>
      </c>
      <c r="AV139" s="138" t="s">
        <v>933</v>
      </c>
      <c r="AW139" s="102" t="s">
        <v>29</v>
      </c>
      <c r="AX139" s="102">
        <f>0.5*(BF139+BG139+BH139)+BI139+BK139+2*(BL139+BM139)</f>
        <v>1</v>
      </c>
      <c r="AY139" s="102">
        <f>BF139*0.5+BG139*0.5+BH139*0.5+BI139+BJ139+BK139+2*(BL139+BM139+BN139)</f>
        <v>3</v>
      </c>
      <c r="AZ139" s="171"/>
      <c r="BA139" s="22" t="s">
        <v>45</v>
      </c>
      <c r="BB139" s="172"/>
      <c r="BC139" s="72" t="s">
        <v>42</v>
      </c>
      <c r="BD139" s="82"/>
      <c r="BE139" s="23" t="s">
        <v>588</v>
      </c>
      <c r="BF139" s="169"/>
      <c r="BG139" s="169"/>
      <c r="BH139" s="155"/>
      <c r="BI139" s="84">
        <v>1</v>
      </c>
      <c r="BJ139" s="155"/>
      <c r="BK139" s="155"/>
      <c r="BL139" s="155"/>
      <c r="BM139" s="360"/>
      <c r="BN139" s="86">
        <v>1</v>
      </c>
      <c r="BO139" s="326">
        <v>1</v>
      </c>
      <c r="BP139" s="77"/>
      <c r="BQ139" s="36"/>
      <c r="BR139" s="269" t="s">
        <v>206</v>
      </c>
      <c r="BS139" s="116" t="s">
        <v>934</v>
      </c>
      <c r="BT139" s="381" t="s">
        <v>36</v>
      </c>
      <c r="BU139" s="69">
        <f>0.5*(CC139+CD139+CE139)+CF139+CH139+2*(CI139+CJ139)</f>
        <v>0</v>
      </c>
      <c r="BV139" s="69">
        <f>CC139*0.5+CD139*0.5+CE139*0.5+CF139+CG139+CH139+2*(CI139+CJ139+CK139)</f>
        <v>0</v>
      </c>
      <c r="BW139" s="103"/>
      <c r="BX139" s="22" t="s">
        <v>68</v>
      </c>
      <c r="BY139" s="103"/>
      <c r="BZ139" s="103"/>
      <c r="CA139" s="73"/>
      <c r="CB139" s="22" t="s">
        <v>932</v>
      </c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76">
        <v>1</v>
      </c>
      <c r="CM139" s="107"/>
    </row>
    <row r="140" spans="1:114" s="108" customFormat="1" ht="193.5" customHeight="1" outlineLevel="1" thickTop="1" x14ac:dyDescent="0.25">
      <c r="A140" s="208"/>
      <c r="B140" s="62"/>
      <c r="C140" s="288"/>
      <c r="D140" s="289"/>
      <c r="E140" s="289"/>
      <c r="F140" s="518"/>
      <c r="G140" s="3"/>
      <c r="H140" s="3"/>
      <c r="I140" s="519"/>
      <c r="J140" s="52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715"/>
      <c r="X140" s="137" t="s">
        <v>86</v>
      </c>
      <c r="Y140" s="130" t="s">
        <v>101</v>
      </c>
      <c r="Z140" s="102" t="s">
        <v>36</v>
      </c>
      <c r="AA140" s="69">
        <f>0.5*(AI140+AJ140+AK140)+AL140+AN140+2*(AO140+AP140)</f>
        <v>2</v>
      </c>
      <c r="AB140" s="69">
        <f>AI140*0.5+AJ140*0.5+AK140*0.5+AL140+AM140+AN140+2*(AO140+AP140+AQ140)</f>
        <v>2</v>
      </c>
      <c r="AC140" s="74"/>
      <c r="AD140" s="22" t="s">
        <v>88</v>
      </c>
      <c r="AE140" s="139" t="s">
        <v>89</v>
      </c>
      <c r="AF140" s="131"/>
      <c r="AG140" s="131"/>
      <c r="AH140" s="140" t="s">
        <v>3</v>
      </c>
      <c r="AI140" s="141">
        <v>4</v>
      </c>
      <c r="AJ140" s="131"/>
      <c r="AK140" s="131"/>
      <c r="AL140" s="131"/>
      <c r="AM140" s="131"/>
      <c r="AN140" s="131"/>
      <c r="AO140" s="131"/>
      <c r="AP140" s="131"/>
      <c r="AQ140" s="131"/>
      <c r="AR140" s="96">
        <v>1</v>
      </c>
      <c r="AS140" s="95"/>
      <c r="AU140" s="97" t="s">
        <v>52</v>
      </c>
      <c r="AV140" s="114" t="s">
        <v>307</v>
      </c>
      <c r="AW140" s="68" t="s">
        <v>36</v>
      </c>
      <c r="AX140" s="69">
        <f t="shared" ref="AX140" si="54">0.5*(BF140+BG140+BH140)+BI140+BK140+2*(BL140+BM140)</f>
        <v>5</v>
      </c>
      <c r="AY140" s="69">
        <f t="shared" ref="AY140" si="55">BF140*0.5+BG140*0.5+BH140*0.5+BI140+BJ140+BK140+2*(BL140+BM140+BN140)</f>
        <v>5</v>
      </c>
      <c r="AZ140" s="82"/>
      <c r="BA140" s="22" t="s">
        <v>233</v>
      </c>
      <c r="BB140" s="105"/>
      <c r="BC140" s="72" t="s">
        <v>42</v>
      </c>
      <c r="BD140" s="187"/>
      <c r="BE140" s="23" t="s">
        <v>283</v>
      </c>
      <c r="BF140" s="84">
        <v>2</v>
      </c>
      <c r="BG140" s="160"/>
      <c r="BH140" s="103"/>
      <c r="BI140" s="160"/>
      <c r="BJ140" s="160"/>
      <c r="BK140" s="160"/>
      <c r="BL140" s="84">
        <v>2</v>
      </c>
      <c r="BM140" s="160"/>
      <c r="BN140" s="160"/>
      <c r="BO140" s="76">
        <v>1</v>
      </c>
      <c r="BP140" s="77"/>
      <c r="BR140" s="269" t="s">
        <v>206</v>
      </c>
      <c r="BS140" s="116" t="s">
        <v>2076</v>
      </c>
      <c r="BT140" s="102" t="s">
        <v>36</v>
      </c>
      <c r="BU140" s="69">
        <f>0.5*(CC140+CD140+CE140)+CF140+CH140+2*(CI140+CJ140)</f>
        <v>0</v>
      </c>
      <c r="BV140" s="69">
        <f>CC140*0.5+CD140*0.5+CE140*0.5+CF140+CG140+CH140+2*(CI140+CJ140+CK140)</f>
        <v>0</v>
      </c>
      <c r="BW140" s="82"/>
      <c r="BX140" s="22" t="s">
        <v>68</v>
      </c>
      <c r="BY140" s="799"/>
      <c r="BZ140" s="72" t="s">
        <v>42</v>
      </c>
      <c r="CA140" s="23"/>
      <c r="CB140" s="23" t="s">
        <v>2425</v>
      </c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76">
        <v>1</v>
      </c>
      <c r="CM140" s="28"/>
    </row>
    <row r="141" spans="1:114" s="108" customFormat="1" ht="232.95" customHeight="1" outlineLevel="1" x14ac:dyDescent="0.25">
      <c r="A141" s="208"/>
      <c r="B141" s="62"/>
      <c r="C141" s="288"/>
      <c r="D141" s="289"/>
      <c r="E141" s="289"/>
      <c r="F141" s="518"/>
      <c r="G141" s="3"/>
      <c r="H141" s="3"/>
      <c r="I141" s="519"/>
      <c r="J141" s="520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715"/>
      <c r="AU141" s="97" t="s">
        <v>52</v>
      </c>
      <c r="AV141" s="353" t="s">
        <v>937</v>
      </c>
      <c r="AW141" s="102" t="s">
        <v>36</v>
      </c>
      <c r="AX141" s="69">
        <f>0.5*(BF141+BG141+BH141)+BI141+BK141+2*(BL141+BM141)</f>
        <v>0</v>
      </c>
      <c r="AY141" s="69">
        <f>BF141*0.5+BG141*0.5+BH141*0.5+BI141+BJ141+BK141+2*(BL141+BM141+BN141)</f>
        <v>0</v>
      </c>
      <c r="AZ141" s="354"/>
      <c r="BA141" s="22" t="s">
        <v>63</v>
      </c>
      <c r="BB141" s="354"/>
      <c r="BC141" s="72" t="s">
        <v>42</v>
      </c>
      <c r="BD141" s="354"/>
      <c r="BE141" s="355" t="s">
        <v>292</v>
      </c>
      <c r="BF141" s="356"/>
      <c r="BG141" s="356"/>
      <c r="BH141" s="356"/>
      <c r="BI141" s="356"/>
      <c r="BJ141" s="356"/>
      <c r="BK141" s="356"/>
      <c r="BL141" s="356"/>
      <c r="BM141" s="356"/>
      <c r="BN141" s="356"/>
      <c r="BO141" s="357">
        <v>1</v>
      </c>
      <c r="BP141" s="74"/>
      <c r="BR141" s="269" t="s">
        <v>206</v>
      </c>
      <c r="BS141" s="117" t="s">
        <v>938</v>
      </c>
      <c r="BT141" s="102" t="s">
        <v>36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82"/>
      <c r="BX141" s="22" t="s">
        <v>68</v>
      </c>
      <c r="BY141" s="74"/>
      <c r="BZ141" s="72" t="s">
        <v>42</v>
      </c>
      <c r="CA141" s="173"/>
      <c r="CB141" s="173" t="s">
        <v>57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76">
        <v>1</v>
      </c>
      <c r="CM141" s="347"/>
    </row>
    <row r="142" spans="1:114" s="108" customFormat="1" outlineLevel="1" x14ac:dyDescent="0.25">
      <c r="A142" s="208"/>
      <c r="B142" s="62"/>
      <c r="C142" s="288"/>
      <c r="D142" s="289"/>
      <c r="E142" s="289"/>
      <c r="F142" s="518"/>
      <c r="G142" s="3"/>
      <c r="H142" s="3"/>
      <c r="I142" s="519"/>
      <c r="J142" s="520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715"/>
    </row>
    <row r="143" spans="1:114" s="108" customFormat="1" outlineLevel="1" x14ac:dyDescent="0.25">
      <c r="A143" s="208"/>
      <c r="B143" s="62"/>
      <c r="C143" s="288"/>
      <c r="D143" s="289"/>
      <c r="E143" s="289"/>
      <c r="F143" s="518"/>
      <c r="G143" s="3"/>
      <c r="H143" s="3"/>
      <c r="I143" s="519"/>
      <c r="J143" s="520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715"/>
    </row>
    <row r="144" spans="1:114" s="108" customFormat="1" outlineLevel="1" x14ac:dyDescent="0.25">
      <c r="A144" s="208"/>
      <c r="B144" s="62"/>
      <c r="C144" s="288"/>
      <c r="D144" s="289"/>
      <c r="E144" s="289"/>
      <c r="F144" s="518"/>
      <c r="G144" s="3"/>
      <c r="H144" s="3"/>
      <c r="I144" s="519"/>
      <c r="J144" s="520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715"/>
    </row>
    <row r="145" spans="1:114" s="108" customFormat="1" ht="134.1" customHeight="1" outlineLevel="1" x14ac:dyDescent="0.25">
      <c r="A145" s="208"/>
      <c r="B145" s="62"/>
      <c r="C145" s="288"/>
      <c r="D145" s="289"/>
      <c r="E145" s="289"/>
      <c r="F145" s="518"/>
      <c r="G145" s="3"/>
      <c r="H145" s="3"/>
      <c r="I145" s="519"/>
      <c r="J145" s="520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715"/>
    </row>
    <row r="146" spans="1:114" s="108" customFormat="1" outlineLevel="1" x14ac:dyDescent="0.25">
      <c r="A146" s="208"/>
      <c r="B146" s="62"/>
      <c r="C146" s="288"/>
      <c r="D146" s="289"/>
      <c r="E146" s="289"/>
      <c r="F146" s="518"/>
      <c r="G146" s="3"/>
      <c r="H146" s="3"/>
      <c r="I146" s="519"/>
      <c r="J146" s="520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715"/>
    </row>
    <row r="147" spans="1:114" s="108" customFormat="1" outlineLevel="1" x14ac:dyDescent="0.25">
      <c r="A147" s="208"/>
      <c r="B147" s="62"/>
      <c r="C147" s="288"/>
      <c r="D147" s="289"/>
      <c r="E147" s="289"/>
      <c r="F147" s="518"/>
      <c r="G147" s="3"/>
      <c r="H147" s="3"/>
      <c r="I147" s="519"/>
      <c r="J147" s="520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715"/>
    </row>
    <row r="148" spans="1:114" s="108" customFormat="1" outlineLevel="1" x14ac:dyDescent="0.25">
      <c r="A148" s="208"/>
      <c r="B148" s="62"/>
      <c r="C148" s="288"/>
      <c r="D148" s="289"/>
      <c r="E148" s="289"/>
      <c r="F148" s="518"/>
      <c r="G148" s="3"/>
      <c r="H148" s="3"/>
      <c r="I148" s="519"/>
      <c r="J148" s="520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715"/>
    </row>
    <row r="149" spans="1:114" s="108" customFormat="1" outlineLevel="1" x14ac:dyDescent="0.25">
      <c r="A149" s="208"/>
      <c r="B149" s="62"/>
      <c r="C149" s="288"/>
      <c r="D149" s="289"/>
      <c r="E149" s="289"/>
      <c r="F149" s="518"/>
      <c r="G149" s="3"/>
      <c r="H149" s="3"/>
      <c r="I149" s="519"/>
      <c r="J149" s="520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715"/>
    </row>
    <row r="150" spans="1:114" s="108" customFormat="1" outlineLevel="1" x14ac:dyDescent="0.25">
      <c r="A150" s="208"/>
      <c r="B150" s="62"/>
      <c r="C150" s="288"/>
      <c r="D150" s="289"/>
      <c r="E150" s="289"/>
      <c r="F150" s="518"/>
      <c r="G150" s="3"/>
      <c r="H150" s="3"/>
      <c r="I150" s="519"/>
      <c r="J150" s="52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715"/>
    </row>
    <row r="151" spans="1:114" s="108" customFormat="1" outlineLevel="1" x14ac:dyDescent="0.25">
      <c r="A151" s="208"/>
      <c r="B151" s="62"/>
      <c r="C151" s="288"/>
      <c r="D151" s="289"/>
      <c r="E151" s="289"/>
      <c r="F151" s="518"/>
      <c r="G151" s="3"/>
      <c r="H151" s="3"/>
      <c r="I151" s="519"/>
      <c r="J151" s="520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715"/>
    </row>
    <row r="152" spans="1:114" s="108" customFormat="1" outlineLevel="1" x14ac:dyDescent="0.25">
      <c r="A152" s="208"/>
      <c r="B152" s="62"/>
      <c r="C152" s="288"/>
      <c r="D152" s="289"/>
      <c r="E152" s="289"/>
      <c r="F152" s="518"/>
      <c r="G152" s="3"/>
      <c r="H152" s="3"/>
      <c r="I152" s="519"/>
      <c r="J152" s="520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715"/>
    </row>
    <row r="153" spans="1:114" s="108" customFormat="1" outlineLevel="1" x14ac:dyDescent="0.25">
      <c r="A153" s="208"/>
      <c r="B153" s="62"/>
      <c r="C153" s="288"/>
      <c r="D153" s="289"/>
      <c r="E153" s="289"/>
      <c r="F153" s="518"/>
      <c r="G153" s="3"/>
      <c r="H153" s="3"/>
      <c r="I153" s="519"/>
      <c r="J153" s="520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715"/>
    </row>
    <row r="154" spans="1:114" s="108" customFormat="1" outlineLevel="1" x14ac:dyDescent="0.25">
      <c r="A154" s="208"/>
      <c r="B154" s="62"/>
      <c r="C154" s="288"/>
      <c r="D154" s="289"/>
      <c r="E154" s="289"/>
      <c r="F154" s="518"/>
      <c r="G154" s="3"/>
      <c r="H154" s="3"/>
      <c r="I154" s="519"/>
      <c r="J154" s="520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715"/>
    </row>
    <row r="155" spans="1:114" s="108" customFormat="1" outlineLevel="1" x14ac:dyDescent="0.25">
      <c r="A155" s="208"/>
      <c r="B155" s="62"/>
      <c r="C155" s="288"/>
      <c r="D155" s="289"/>
      <c r="E155" s="289"/>
      <c r="F155" s="518"/>
      <c r="G155" s="3"/>
      <c r="H155" s="3"/>
      <c r="I155" s="519"/>
      <c r="J155" s="520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715"/>
    </row>
    <row r="156" spans="1:114" s="108" customFormat="1" outlineLevel="1" x14ac:dyDescent="0.25">
      <c r="A156" s="208"/>
      <c r="B156" s="62"/>
      <c r="C156" s="288"/>
      <c r="D156" s="289"/>
      <c r="E156" s="289"/>
      <c r="F156" s="518"/>
      <c r="G156" s="3"/>
      <c r="H156" s="3"/>
      <c r="I156" s="519"/>
      <c r="J156" s="520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715"/>
    </row>
    <row r="157" spans="1:114" x14ac:dyDescent="0.3"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  <c r="DG157" s="32"/>
      <c r="DH157" s="32"/>
      <c r="DI157" s="32"/>
      <c r="DJ157" s="32"/>
    </row>
    <row r="158" spans="1:114" s="36" customFormat="1" ht="24.6" x14ac:dyDescent="0.25">
      <c r="A158" s="208"/>
      <c r="B158" s="62"/>
      <c r="C158" s="288"/>
      <c r="D158" s="289"/>
      <c r="E158" s="289"/>
      <c r="F158" s="518"/>
      <c r="G158" s="3"/>
      <c r="H158" s="3"/>
      <c r="I158" s="519"/>
      <c r="J158" s="520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715"/>
      <c r="W158" s="32"/>
      <c r="X158" s="38" t="s">
        <v>2510</v>
      </c>
      <c r="Y158" s="39"/>
      <c r="Z158" s="535" t="s">
        <v>29</v>
      </c>
      <c r="AA158" s="41">
        <f ca="1">0.5*(AI158+AJ158+AK158)+AL158+AN158+2*(AO158+AP158)</f>
        <v>6</v>
      </c>
      <c r="AB158" s="536">
        <f ca="1">AI158*0.5+AJ158*0.5+AK158*0.5+AL158+AM158+AN158+2*(AO158+AP158+AQ158)</f>
        <v>15</v>
      </c>
      <c r="AC158" s="43"/>
      <c r="AD158" s="43"/>
      <c r="AE158" s="43"/>
      <c r="AF158" s="43"/>
      <c r="AG158" s="43"/>
      <c r="AH158" s="43"/>
      <c r="AI158" s="44">
        <f ca="1">SUMIFS(AI140:AI183,Z140:Z183,Z158)</f>
        <v>6</v>
      </c>
      <c r="AJ158" s="44">
        <f ca="1">SUMIFS(AJ140:AJ183,Z140:Z183,Z158)</f>
        <v>0</v>
      </c>
      <c r="AK158" s="44">
        <f ca="1">SUMIFS(AK140:AK183,Z140:Z183,Z158)</f>
        <v>0</v>
      </c>
      <c r="AL158" s="44">
        <f ca="1">SUMIFS(AL140:AL183,Z140:Z183,Z158)</f>
        <v>3</v>
      </c>
      <c r="AM158" s="44">
        <f ca="1">SUMIFS(AM140:AM183,Z140:Z183,Z158)</f>
        <v>1</v>
      </c>
      <c r="AN158" s="44">
        <f ca="1">SUMIFS(AN140:AN183,Z140:Z183,Z158)</f>
        <v>0</v>
      </c>
      <c r="AO158" s="44">
        <f ca="1">SUMIFS(AO140:AO183,Z140:Z183,Z158)</f>
        <v>0</v>
      </c>
      <c r="AP158" s="44">
        <f ca="1">SUMIFS(AP140:AP183,Z140:Z183,Z158)</f>
        <v>0</v>
      </c>
      <c r="AQ158" s="44">
        <f ca="1">SUMIFS(AQ140:AQ183,Z140:Z183,Z158)</f>
        <v>4</v>
      </c>
      <c r="AR158" s="45"/>
      <c r="AS158" s="46">
        <f>SUM(AR139:AR177)</f>
        <v>7</v>
      </c>
      <c r="AT158" s="108"/>
      <c r="AU158" s="55" t="s">
        <v>30</v>
      </c>
      <c r="AV158" s="39"/>
      <c r="AW158" s="535" t="s">
        <v>29</v>
      </c>
      <c r="AX158" s="41">
        <f>0.5*(BF158+BG158+BH158)+BI158+BK158+2*(BL158+BM158)</f>
        <v>11</v>
      </c>
      <c r="AY158" s="536">
        <f>BF158*0.5+BG158*0.5+BH158*0.5+BI158+BJ158+BK158+2*(BL158+BM158+BN158)</f>
        <v>12</v>
      </c>
      <c r="AZ158" s="43"/>
      <c r="BA158" s="43"/>
      <c r="BB158" s="43"/>
      <c r="BC158" s="43"/>
      <c r="BD158" s="43"/>
      <c r="BE158" s="43"/>
      <c r="BF158" s="44">
        <f>SUMIFS(BF160:BF164,AW160:AW164,AW158)</f>
        <v>0</v>
      </c>
      <c r="BG158" s="44">
        <f>SUMIFS(BG160:BG164,AW160:AW164,AW158)</f>
        <v>0</v>
      </c>
      <c r="BH158" s="44">
        <f>SUMIFS(BH160:BH164,AW160:AW164,AW158)</f>
        <v>0</v>
      </c>
      <c r="BI158" s="44">
        <f>SUMIFS(BI160:BI164,AW160:AW164,AW158)</f>
        <v>1</v>
      </c>
      <c r="BJ158" s="44">
        <f>SUMIFS(BJ160:BJ164,AW160:AW164,AW158)</f>
        <v>1</v>
      </c>
      <c r="BK158" s="44">
        <f>SUMIFS(BK160:BK164,AW160:AW164,AW158)</f>
        <v>0</v>
      </c>
      <c r="BL158" s="44">
        <f>SUMIFS(BL160:BL164,AW160:AW164,AW158)</f>
        <v>5</v>
      </c>
      <c r="BM158" s="44">
        <f>SUMIFS(BM160:BM164,AW160:AW164,AW158)</f>
        <v>0</v>
      </c>
      <c r="BN158" s="44">
        <f>SUMIFS(BN160:BN164,AW160:AW164,AW158)</f>
        <v>0</v>
      </c>
      <c r="BO158" s="45"/>
      <c r="BP158" s="46">
        <f>SUM(BO160:BO164)</f>
        <v>4</v>
      </c>
      <c r="BQ158" s="29"/>
      <c r="BR158" s="800" t="s">
        <v>145</v>
      </c>
      <c r="BS158" s="39" t="s">
        <v>28</v>
      </c>
      <c r="BT158" s="372" t="s">
        <v>29</v>
      </c>
      <c r="BU158" s="373">
        <f>0.5*(CC158+CD158+CE158)+CF158+CH158+2*(CI158+CJ158)</f>
        <v>0</v>
      </c>
      <c r="BV158" s="374">
        <f>CC158*0.5+CD158*0.5+CE158*0.5+CF158+CG158+CH158+2*(CI158+CJ158+CK158)</f>
        <v>0</v>
      </c>
      <c r="BW158" s="43"/>
      <c r="BX158" s="43"/>
      <c r="BY158" s="43"/>
      <c r="BZ158" s="43"/>
      <c r="CA158" s="43"/>
      <c r="CB158" s="43"/>
      <c r="CC158" s="375">
        <f>SUMIFS(CC15:CC15,BT15:BT15,BT158)</f>
        <v>0</v>
      </c>
      <c r="CD158" s="375">
        <f>SUMIFS(CD15:CD15,BT15:BT15,BT158)</f>
        <v>0</v>
      </c>
      <c r="CE158" s="375">
        <f>SUMIFS(CE15:CE15,BT15:BT15,BT158)</f>
        <v>0</v>
      </c>
      <c r="CF158" s="375">
        <f>SUMIFS(CF15:CF15,BT15:BT15,BT158)</f>
        <v>0</v>
      </c>
      <c r="CG158" s="375">
        <f>SUMIFS(CG15:CG15,BU15:BU15,BU158)</f>
        <v>0</v>
      </c>
      <c r="CH158" s="375">
        <f>SUMIFS(CH15:CH15,BT15:BT15,BT158)</f>
        <v>0</v>
      </c>
      <c r="CI158" s="375">
        <f>SUMIFS(CI15:CI15,BT15:BT15,BT158)</f>
        <v>0</v>
      </c>
      <c r="CJ158" s="375">
        <f>SUMIFS(CJ15:CJ15,BT15:BT15,BT158)</f>
        <v>0</v>
      </c>
      <c r="CK158" s="375">
        <f>SUMIFS(CK15:CK15,BU15:BU15,BU158)</f>
        <v>0</v>
      </c>
      <c r="CL158" s="45"/>
      <c r="CM158" s="46">
        <f>SUM(CL160:CL161)</f>
        <v>8</v>
      </c>
      <c r="CN158" s="108"/>
      <c r="CO158" s="55" t="s">
        <v>2005</v>
      </c>
      <c r="CP158" s="39"/>
      <c r="CQ158" s="535" t="s">
        <v>29</v>
      </c>
      <c r="CR158" s="41">
        <f>0.5*(CZ158+DA158+DB158)+DC158+DE158+2*(DF158+DG158)</f>
        <v>0</v>
      </c>
      <c r="CS158" s="536">
        <f>CZ158*0.5+DA158*0.5+DB158*0.5+DC158+DD158+DE158+2*(DF158+DG158+DH158)</f>
        <v>0</v>
      </c>
      <c r="CT158" s="43"/>
      <c r="CU158" s="43"/>
      <c r="CV158" s="43"/>
      <c r="CW158" s="43"/>
      <c r="CX158" s="43"/>
      <c r="CY158" s="43"/>
      <c r="CZ158" s="44"/>
      <c r="DA158" s="44"/>
      <c r="DB158" s="44"/>
      <c r="DC158" s="44"/>
      <c r="DD158" s="44"/>
      <c r="DE158" s="44"/>
      <c r="DF158" s="44"/>
      <c r="DG158" s="44"/>
      <c r="DH158" s="44"/>
      <c r="DI158" s="45"/>
      <c r="DJ158" s="46">
        <f>SUM(DI67:DI178)</f>
        <v>13</v>
      </c>
    </row>
    <row r="159" spans="1:114" s="363" customFormat="1" ht="25.2" thickBot="1" x14ac:dyDescent="0.3">
      <c r="A159" s="208"/>
      <c r="B159" s="62"/>
      <c r="C159" s="288"/>
      <c r="D159" s="289"/>
      <c r="E159" s="289"/>
      <c r="F159" s="518"/>
      <c r="G159" s="3"/>
      <c r="H159" s="3"/>
      <c r="I159" s="519"/>
      <c r="J159" s="520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715"/>
      <c r="W159" s="452"/>
      <c r="X159" s="38" t="s">
        <v>345</v>
      </c>
      <c r="Y159" s="39"/>
      <c r="Z159" s="535" t="s">
        <v>36</v>
      </c>
      <c r="AA159" s="41">
        <f ca="1">0.5*(AI159+AJ159+AK159)+AL159+AN159+2*(AO159+AP159)</f>
        <v>0</v>
      </c>
      <c r="AB159" s="536">
        <f ca="1">AI159*0.5+AJ159*0.5+AK159*0.5+AL159+AM159+AN159+2*(AO159+AP159+AQ159)</f>
        <v>0</v>
      </c>
      <c r="AC159" s="39"/>
      <c r="AD159" s="39"/>
      <c r="AE159" s="39"/>
      <c r="AF159" s="39"/>
      <c r="AG159" s="39"/>
      <c r="AH159" s="39"/>
      <c r="AI159" s="44">
        <f ca="1">SUMIFS(AI140:AI183,Z140:Z183,Z159)</f>
        <v>0</v>
      </c>
      <c r="AJ159" s="44">
        <f ca="1">SUMIFS(AJ140:AJ183,Z140:Z183,Z159)</f>
        <v>0</v>
      </c>
      <c r="AK159" s="44">
        <f ca="1">SUMIFS(AK140:AK183,Z140:Z183,Z159)</f>
        <v>0</v>
      </c>
      <c r="AL159" s="44">
        <f ca="1">SUMIFS(AL140:AL183,Z140:Z183,Z159)</f>
        <v>0</v>
      </c>
      <c r="AM159" s="44">
        <f ca="1">SUMIFS(AM140:AM183,Z140:Z183,Z159)</f>
        <v>0</v>
      </c>
      <c r="AN159" s="44">
        <f ca="1">SUMIFS(AN140:AN183,Z140:Z183,Z159)</f>
        <v>0</v>
      </c>
      <c r="AO159" s="44">
        <f ca="1">SUMIFS(AO140:AO183,Z140:Z183,Z159)</f>
        <v>0</v>
      </c>
      <c r="AP159" s="44">
        <f ca="1">SUMIFS(AP140:AP183,Z140:Z183,Z159)</f>
        <v>0</v>
      </c>
      <c r="AQ159" s="44">
        <f ca="1">SUMIFS(AQ140:AQ183,Z140:Z183,Z159)</f>
        <v>0</v>
      </c>
      <c r="AR159" s="45"/>
      <c r="AS159" s="46"/>
      <c r="AT159" s="108"/>
      <c r="AU159" s="55" t="s">
        <v>37</v>
      </c>
      <c r="AV159" s="63"/>
      <c r="AW159" s="535" t="s">
        <v>36</v>
      </c>
      <c r="AX159" s="41">
        <f>0.5*(BF159+BG159+BH159)+BI159+BK159+2*(BL159+BM159)</f>
        <v>2.5</v>
      </c>
      <c r="AY159" s="536">
        <f>BF159*0.5+BG159*0.5+BH159*0.5+BI159+BJ159+BK159+2*(BL159+BM159+BN159)</f>
        <v>6.5</v>
      </c>
      <c r="AZ159" s="39"/>
      <c r="BA159" s="39"/>
      <c r="BB159" s="39"/>
      <c r="BC159" s="39"/>
      <c r="BD159" s="39"/>
      <c r="BE159" s="39"/>
      <c r="BF159" s="44">
        <f>SUMIFS(BF160:BF164,AW160:AW164,AW159)</f>
        <v>0</v>
      </c>
      <c r="BG159" s="44">
        <f>SUMIFS(BG160:BG164,AW160:AW164,AW159)</f>
        <v>5</v>
      </c>
      <c r="BH159" s="44">
        <f>SUMIFS(BH160:BH164,AW160:AW164,AW159)</f>
        <v>0</v>
      </c>
      <c r="BI159" s="44">
        <f>SUMIFS(BI160:BI164,AW160:AW164,AW159)</f>
        <v>0</v>
      </c>
      <c r="BJ159" s="44">
        <f>SUMIFS(BJ160:BJ164,AW160:AW164,AW159)</f>
        <v>0</v>
      </c>
      <c r="BK159" s="44">
        <f>SUMIFS(BK160:BK164,AW160:AW164,AW159)</f>
        <v>0</v>
      </c>
      <c r="BL159" s="44">
        <f>SUMIFS(BL160:BL164,AW160:AW164,AW159)</f>
        <v>0</v>
      </c>
      <c r="BM159" s="44">
        <f>SUMIFS(BM160:BM164,AW160:AW164,AW159)</f>
        <v>0</v>
      </c>
      <c r="BN159" s="44">
        <f>SUMIFS(BN160:BN164,AW160:AW164,AW159)</f>
        <v>2</v>
      </c>
      <c r="BO159" s="45"/>
      <c r="BP159" s="46"/>
      <c r="BQ159" s="454"/>
      <c r="BR159" s="800" t="s">
        <v>154</v>
      </c>
      <c r="BS159" s="39"/>
      <c r="BT159" s="372" t="s">
        <v>36</v>
      </c>
      <c r="BU159" s="373">
        <f>0.5*(CC159+CD159+CE159)+CF159+CH159+2*(CI159+CJ159)</f>
        <v>0</v>
      </c>
      <c r="BV159" s="374">
        <f>CC159*0.5+CD159*0.5+CE159*0.5+CF159+CG159+CH159+2*(CI159+CJ159+CK159)</f>
        <v>0</v>
      </c>
      <c r="BW159" s="376"/>
      <c r="BX159" s="377"/>
      <c r="BY159" s="378"/>
      <c r="BZ159" s="377"/>
      <c r="CA159" s="377"/>
      <c r="CB159" s="377"/>
      <c r="CC159" s="379">
        <f>SUMIFS(CC15:CC15,BT15:BT15,BT159)</f>
        <v>0</v>
      </c>
      <c r="CD159" s="379">
        <f>SUMIFS(CD15:CD15,BT15:BT15,BT159)</f>
        <v>0</v>
      </c>
      <c r="CE159" s="379">
        <f>SUMIFS(CE15:CE15,BT15:BT15,BT159)</f>
        <v>0</v>
      </c>
      <c r="CF159" s="379">
        <f>SUMIFS(CF15:CF15,BT15:BT15,BT159)</f>
        <v>0</v>
      </c>
      <c r="CG159" s="379">
        <f>SUMIFS(CG15:CG15,BU15:BU15,BU159)</f>
        <v>0</v>
      </c>
      <c r="CH159" s="379">
        <f>SUMIFS(CH15:CH15,BT15:BT15,BT159)</f>
        <v>0</v>
      </c>
      <c r="CI159" s="379">
        <f>SUMIFS(CI15:CI15,BT15:BT15,BT159)</f>
        <v>0</v>
      </c>
      <c r="CJ159" s="379">
        <f>SUMIFS(CJ15:CJ15,BT15:BT15,BT159)</f>
        <v>0</v>
      </c>
      <c r="CK159" s="379">
        <f>SUMIFS(CK15:CK15,BU15:BU15,BU159)</f>
        <v>0</v>
      </c>
      <c r="CL159" s="45"/>
      <c r="CM159" s="46"/>
      <c r="CN159" s="59"/>
      <c r="CO159" s="537" t="s">
        <v>37</v>
      </c>
      <c r="CP159" s="56"/>
      <c r="CQ159" s="535" t="s">
        <v>36</v>
      </c>
      <c r="CR159" s="41">
        <f>0.5*(CZ159+DA159+DB159)+DC159+DE159+2*(DF159+DG159)</f>
        <v>0</v>
      </c>
      <c r="CS159" s="536">
        <f>CZ159*0.5+DA159*0.5+DB159*0.5+DC159+DD159+DE159+2*(DF159+DG159+DH159)</f>
        <v>0</v>
      </c>
      <c r="CT159" s="39"/>
      <c r="CU159" s="39"/>
      <c r="CV159" s="39"/>
      <c r="CW159" s="39"/>
      <c r="CX159" s="39"/>
      <c r="CY159" s="39"/>
      <c r="CZ159" s="44"/>
      <c r="DA159" s="44"/>
      <c r="DB159" s="44"/>
      <c r="DC159" s="44"/>
      <c r="DD159" s="44"/>
      <c r="DE159" s="44"/>
      <c r="DF159" s="44"/>
      <c r="DG159" s="44"/>
      <c r="DH159" s="44"/>
      <c r="DI159" s="45"/>
      <c r="DJ159" s="46"/>
    </row>
    <row r="160" spans="1:114" s="108" customFormat="1" ht="189.6" customHeight="1" outlineLevel="1" thickTop="1" thickBot="1" x14ac:dyDescent="0.3">
      <c r="A160" s="208"/>
      <c r="B160" s="62"/>
      <c r="C160" s="288"/>
      <c r="D160" s="289"/>
      <c r="E160" s="289"/>
      <c r="F160" s="518"/>
      <c r="G160" s="3"/>
      <c r="H160" s="3"/>
      <c r="I160" s="519"/>
      <c r="J160" s="52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715"/>
      <c r="X160" s="538" t="s">
        <v>560</v>
      </c>
      <c r="Y160" s="177" t="s">
        <v>941</v>
      </c>
      <c r="Z160" s="102" t="s">
        <v>29</v>
      </c>
      <c r="AA160" s="102">
        <f>0.5*(AI160+AJ160+AK160)+AL160+AN160+2*(AO160+AP160)</f>
        <v>0</v>
      </c>
      <c r="AB160" s="102">
        <f>AI160*0.5+AJ160*0.5+AK160*0.5+AL160+AM160+AN160+2*(AO160+AP160+AQ160)</f>
        <v>4</v>
      </c>
      <c r="AC160" s="74"/>
      <c r="AD160" s="802" t="s">
        <v>63</v>
      </c>
      <c r="AE160" s="74"/>
      <c r="AF160" s="74"/>
      <c r="AG160" s="74"/>
      <c r="AH160" s="131" t="s">
        <v>1586</v>
      </c>
      <c r="AI160" s="74"/>
      <c r="AJ160" s="74"/>
      <c r="AK160" s="74"/>
      <c r="AL160" s="74"/>
      <c r="AM160" s="74"/>
      <c r="AN160" s="74"/>
      <c r="AO160" s="682"/>
      <c r="AP160" s="23"/>
      <c r="AQ160" s="86">
        <v>2</v>
      </c>
      <c r="AR160" s="408">
        <v>1</v>
      </c>
      <c r="AS160" s="1403" t="s">
        <v>2563</v>
      </c>
      <c r="AU160" s="818" t="s">
        <v>500</v>
      </c>
      <c r="AV160" s="116" t="s">
        <v>501</v>
      </c>
      <c r="AW160" s="102" t="s">
        <v>29</v>
      </c>
      <c r="AX160" s="102">
        <f t="shared" ref="AX160:AX163" si="56">0.5*(BF160+BG160+BH160)+BI160+BK160+2*(BL160+BM160)</f>
        <v>9</v>
      </c>
      <c r="AY160" s="102">
        <f t="shared" ref="AY160:AY163" si="57">BF160*0.5+BG160*0.5+BH160*0.5+BI160+BJ160+BK160+2*(BL160+BM160+BN160)</f>
        <v>10</v>
      </c>
      <c r="AZ160" s="103"/>
      <c r="BA160" s="22" t="s">
        <v>63</v>
      </c>
      <c r="BB160" s="232"/>
      <c r="BC160" s="504" t="s">
        <v>42</v>
      </c>
      <c r="BD160" s="73"/>
      <c r="BE160" s="23" t="s">
        <v>502</v>
      </c>
      <c r="BF160" s="266"/>
      <c r="BG160" s="266"/>
      <c r="BH160" s="266"/>
      <c r="BI160" s="252">
        <v>1</v>
      </c>
      <c r="BJ160" s="86">
        <v>1</v>
      </c>
      <c r="BK160" s="266"/>
      <c r="BL160" s="252">
        <v>4</v>
      </c>
      <c r="BM160" s="266"/>
      <c r="BN160" s="266"/>
      <c r="BO160" s="507">
        <v>1</v>
      </c>
      <c r="BP160" s="1134"/>
      <c r="BQ160" s="363"/>
      <c r="BR160" s="509" t="s">
        <v>38</v>
      </c>
      <c r="BS160" s="510" t="s">
        <v>39</v>
      </c>
      <c r="BT160" s="68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70"/>
      <c r="BX160" s="22" t="s">
        <v>40</v>
      </c>
      <c r="BY160" s="71" t="s">
        <v>41</v>
      </c>
      <c r="BZ160" s="72" t="s">
        <v>42</v>
      </c>
      <c r="CA160" s="73"/>
      <c r="CB160" s="140" t="s">
        <v>3</v>
      </c>
      <c r="CC160" s="75"/>
      <c r="CD160" s="23"/>
      <c r="CE160" s="23"/>
      <c r="CF160" s="23"/>
      <c r="CG160" s="23"/>
      <c r="CH160" s="23"/>
      <c r="CI160" s="23"/>
      <c r="CJ160" s="23"/>
      <c r="CK160" s="23"/>
      <c r="CL160" s="76">
        <v>7</v>
      </c>
      <c r="CM160" s="77"/>
      <c r="CN160" s="36"/>
      <c r="CO160" s="208"/>
      <c r="CP160" s="62"/>
      <c r="CQ160" s="289"/>
      <c r="CR160" s="289"/>
      <c r="CS160" s="288"/>
      <c r="CT160" s="518"/>
      <c r="CU160" s="3"/>
      <c r="CV160" s="3"/>
      <c r="CW160" s="519"/>
      <c r="CX160" s="520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6"/>
    </row>
    <row r="161" spans="1:114" s="108" customFormat="1" ht="228.6" customHeight="1" outlineLevel="1" thickTop="1" thickBot="1" x14ac:dyDescent="0.3">
      <c r="A161" s="208"/>
      <c r="B161" s="62"/>
      <c r="C161" s="288"/>
      <c r="D161" s="289"/>
      <c r="E161" s="289"/>
      <c r="F161" s="518"/>
      <c r="G161" s="3"/>
      <c r="H161" s="3"/>
      <c r="I161" s="519"/>
      <c r="J161" s="520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715"/>
      <c r="X161" s="538" t="s">
        <v>560</v>
      </c>
      <c r="Y161" s="80" t="s">
        <v>2010</v>
      </c>
      <c r="Z161" s="102" t="s">
        <v>29</v>
      </c>
      <c r="AA161" s="69">
        <f t="shared" ref="AA161:AA164" si="58">0.5*(AI161+AJ161+AK161)+AL161+AN161+2*(AO161+AP161)</f>
        <v>1</v>
      </c>
      <c r="AB161" s="69">
        <f t="shared" ref="AB161:AB164" si="59">AI161*0.5+AJ161*0.5+AK161*0.5+AL161+AM161+AN161+2*(AO161+AP161+AQ161)</f>
        <v>2</v>
      </c>
      <c r="AC161" s="103"/>
      <c r="AD161" s="22" t="s">
        <v>45</v>
      </c>
      <c r="AE161" s="70"/>
      <c r="AF161" s="72" t="s">
        <v>42</v>
      </c>
      <c r="AG161" s="222"/>
      <c r="AH161" s="23" t="s">
        <v>2011</v>
      </c>
      <c r="AI161" s="301"/>
      <c r="AJ161" s="302"/>
      <c r="AK161" s="302"/>
      <c r="AL161" s="240">
        <v>1</v>
      </c>
      <c r="AM161" s="234">
        <v>1</v>
      </c>
      <c r="AN161" s="302"/>
      <c r="AO161" s="302"/>
      <c r="AP161" s="385"/>
      <c r="AQ161" s="302"/>
      <c r="AR161" s="96">
        <v>1</v>
      </c>
      <c r="AS161" s="1403" t="s">
        <v>2563</v>
      </c>
      <c r="AU161" s="818" t="s">
        <v>500</v>
      </c>
      <c r="AV161" s="116" t="s">
        <v>508</v>
      </c>
      <c r="AW161" s="102" t="s">
        <v>29</v>
      </c>
      <c r="AX161" s="102">
        <f t="shared" si="56"/>
        <v>2</v>
      </c>
      <c r="AY161" s="102">
        <f t="shared" si="57"/>
        <v>2</v>
      </c>
      <c r="AZ161" s="171"/>
      <c r="BA161" s="22" t="s">
        <v>63</v>
      </c>
      <c r="BB161" s="232"/>
      <c r="BC161" s="504" t="s">
        <v>42</v>
      </c>
      <c r="BD161" s="73"/>
      <c r="BE161" s="22" t="s">
        <v>509</v>
      </c>
      <c r="BF161" s="249"/>
      <c r="BG161" s="249"/>
      <c r="BH161" s="249"/>
      <c r="BI161" s="249"/>
      <c r="BJ161" s="249"/>
      <c r="BK161" s="249"/>
      <c r="BL161" s="240">
        <v>1</v>
      </c>
      <c r="BM161" s="249"/>
      <c r="BN161" s="249"/>
      <c r="BO161" s="513">
        <v>1</v>
      </c>
      <c r="BP161" s="1134"/>
      <c r="BR161" s="1066" t="s">
        <v>1403</v>
      </c>
      <c r="BS161" s="80" t="s">
        <v>2638</v>
      </c>
      <c r="BT161" s="102" t="s">
        <v>29</v>
      </c>
      <c r="BU161" s="69">
        <f t="shared" ref="BU161" si="60">0.5*(CC161+CD161+CE161)+CF161+CH161+2*(CI161+CJ161)</f>
        <v>0</v>
      </c>
      <c r="BV161" s="69">
        <f t="shared" ref="BV161" si="61">CC161*0.5+CD161*0.5+CE161*0.5+CF161+CG161+CH161+2*(CI161+CJ161+CK161)</f>
        <v>0</v>
      </c>
      <c r="BW161" s="2003" t="s">
        <v>2639</v>
      </c>
      <c r="BX161" s="1946"/>
      <c r="BY161" s="1946"/>
      <c r="BZ161" s="1946"/>
      <c r="CA161" s="1946"/>
      <c r="CB161" s="1946"/>
      <c r="CC161" s="1946"/>
      <c r="CD161" s="1946"/>
      <c r="CE161" s="1946"/>
      <c r="CF161" s="1946"/>
      <c r="CG161" s="1946"/>
      <c r="CH161" s="1946"/>
      <c r="CI161" s="1946"/>
      <c r="CJ161" s="1946"/>
      <c r="CK161" s="1946"/>
      <c r="CL161" s="76">
        <v>1</v>
      </c>
      <c r="CM161" s="77"/>
      <c r="CN161" s="363"/>
      <c r="CO161" s="208"/>
      <c r="CP161" s="62"/>
      <c r="CQ161" s="289"/>
      <c r="CR161" s="289"/>
      <c r="CS161" s="288"/>
      <c r="CT161" s="518"/>
      <c r="CU161" s="3"/>
      <c r="CV161" s="3"/>
      <c r="CW161" s="519"/>
      <c r="CX161" s="520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6"/>
    </row>
    <row r="162" spans="1:114" s="108" customFormat="1" ht="132.75" customHeight="1" outlineLevel="1" thickTop="1" thickBot="1" x14ac:dyDescent="0.35">
      <c r="A162" s="208"/>
      <c r="B162" s="62"/>
      <c r="C162" s="288"/>
      <c r="D162" s="289"/>
      <c r="E162" s="289"/>
      <c r="F162" s="518"/>
      <c r="G162" s="3"/>
      <c r="H162" s="3"/>
      <c r="I162" s="519"/>
      <c r="J162" s="520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715"/>
      <c r="X162" s="1004" t="s">
        <v>560</v>
      </c>
      <c r="Y162" s="1005" t="s">
        <v>2640</v>
      </c>
      <c r="Z162" s="551" t="s">
        <v>29</v>
      </c>
      <c r="AA162" s="551">
        <f t="shared" si="58"/>
        <v>2</v>
      </c>
      <c r="AB162" s="551">
        <f t="shared" si="59"/>
        <v>6</v>
      </c>
      <c r="AC162" s="546"/>
      <c r="AD162" s="601" t="s">
        <v>68</v>
      </c>
      <c r="AE162" s="1490" t="s">
        <v>2641</v>
      </c>
      <c r="AF162" s="1379"/>
      <c r="AG162" s="546"/>
      <c r="AH162" s="602" t="s">
        <v>1606</v>
      </c>
      <c r="AI162" s="1486"/>
      <c r="AJ162" s="1486"/>
      <c r="AK162" s="1486"/>
      <c r="AL162" s="1487">
        <v>2</v>
      </c>
      <c r="AM162" s="1486"/>
      <c r="AN162" s="1486"/>
      <c r="AO162" s="1486"/>
      <c r="AP162" s="1488"/>
      <c r="AQ162" s="1489">
        <v>2</v>
      </c>
      <c r="AR162" s="1008">
        <v>1</v>
      </c>
      <c r="AS162" s="1403" t="s">
        <v>2563</v>
      </c>
      <c r="AU162" s="521" t="s">
        <v>517</v>
      </c>
      <c r="AV162" s="178" t="s">
        <v>518</v>
      </c>
      <c r="AW162" s="102" t="s">
        <v>36</v>
      </c>
      <c r="AX162" s="102">
        <f t="shared" si="56"/>
        <v>0</v>
      </c>
      <c r="AY162" s="102">
        <f t="shared" si="57"/>
        <v>4</v>
      </c>
      <c r="AZ162" s="131"/>
      <c r="BA162" s="225" t="s">
        <v>63</v>
      </c>
      <c r="BB162" s="131"/>
      <c r="BC162" s="131"/>
      <c r="BD162" s="131"/>
      <c r="BE162" s="131" t="s">
        <v>519</v>
      </c>
      <c r="BF162" s="223"/>
      <c r="BG162" s="223"/>
      <c r="BH162" s="223"/>
      <c r="BI162" s="223"/>
      <c r="BJ162" s="223"/>
      <c r="BK162" s="223"/>
      <c r="BL162" s="223"/>
      <c r="BM162" s="223"/>
      <c r="BN162" s="86">
        <v>2</v>
      </c>
      <c r="BO162" s="408">
        <v>1</v>
      </c>
      <c r="BP162" s="131"/>
      <c r="CO162" s="208"/>
      <c r="CP162" s="62"/>
      <c r="CQ162" s="289"/>
      <c r="CR162" s="289"/>
      <c r="CS162" s="288"/>
      <c r="CT162" s="518"/>
      <c r="CU162" s="3"/>
      <c r="CV162" s="3"/>
      <c r="CW162" s="519"/>
      <c r="CX162" s="520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6"/>
    </row>
    <row r="163" spans="1:114" s="108" customFormat="1" ht="359.4" customHeight="1" outlineLevel="1" thickTop="1" x14ac:dyDescent="0.25">
      <c r="A163" s="208"/>
      <c r="B163" s="62"/>
      <c r="C163" s="288"/>
      <c r="D163" s="289"/>
      <c r="E163" s="289"/>
      <c r="F163" s="518"/>
      <c r="G163" s="3"/>
      <c r="H163" s="3"/>
      <c r="I163" s="519"/>
      <c r="J163" s="520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715"/>
      <c r="X163" s="538" t="s">
        <v>560</v>
      </c>
      <c r="Y163" s="80" t="s">
        <v>565</v>
      </c>
      <c r="Z163" s="102" t="s">
        <v>29</v>
      </c>
      <c r="AA163" s="102">
        <f t="shared" si="58"/>
        <v>0.5</v>
      </c>
      <c r="AB163" s="102">
        <f t="shared" si="59"/>
        <v>0.5</v>
      </c>
      <c r="AC163" s="103"/>
      <c r="AD163" s="22" t="s">
        <v>63</v>
      </c>
      <c r="AE163" s="541"/>
      <c r="AF163" s="72" t="s">
        <v>42</v>
      </c>
      <c r="AG163" s="73"/>
      <c r="AH163" s="140" t="s">
        <v>3</v>
      </c>
      <c r="AI163" s="84">
        <v>1</v>
      </c>
      <c r="AJ163" s="243"/>
      <c r="AK163" s="243"/>
      <c r="AL163" s="243"/>
      <c r="AM163" s="243"/>
      <c r="AN163" s="74"/>
      <c r="AO163" s="70"/>
      <c r="AP163" s="70"/>
      <c r="AQ163" s="70"/>
      <c r="AR163" s="408">
        <v>1</v>
      </c>
      <c r="AS163" s="1403" t="s">
        <v>2563</v>
      </c>
      <c r="AU163" s="1453" t="s">
        <v>226</v>
      </c>
      <c r="AV163" s="990" t="s">
        <v>2503</v>
      </c>
      <c r="AW163" s="594" t="s">
        <v>36</v>
      </c>
      <c r="AX163" s="552">
        <f t="shared" si="56"/>
        <v>2.5</v>
      </c>
      <c r="AY163" s="552">
        <f t="shared" si="57"/>
        <v>2.5</v>
      </c>
      <c r="AZ163" s="1850" t="s">
        <v>2642</v>
      </c>
      <c r="BA163" s="1977"/>
      <c r="BB163" s="1977"/>
      <c r="BC163" s="1977"/>
      <c r="BD163" s="1977"/>
      <c r="BE163" s="1978"/>
      <c r="BF163" s="1340"/>
      <c r="BG163" s="84">
        <v>5</v>
      </c>
      <c r="BH163" s="1340"/>
      <c r="BI163" s="1340"/>
      <c r="BJ163" s="1340"/>
      <c r="BK163" s="1340"/>
      <c r="BL163" s="1340"/>
      <c r="BM163" s="1340"/>
      <c r="BN163" s="1340"/>
      <c r="BO163" s="1194">
        <v>1</v>
      </c>
      <c r="BP163" s="873"/>
      <c r="CO163" s="208"/>
      <c r="CP163" s="62"/>
      <c r="CQ163" s="289"/>
      <c r="CR163" s="289"/>
      <c r="CS163" s="288"/>
      <c r="CT163" s="518"/>
      <c r="CU163" s="3"/>
      <c r="CV163" s="3"/>
      <c r="CW163" s="519"/>
      <c r="CX163" s="520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6"/>
    </row>
    <row r="164" spans="1:114" s="108" customFormat="1" ht="150.6" customHeight="1" outlineLevel="1" x14ac:dyDescent="0.3">
      <c r="A164" s="208"/>
      <c r="B164" s="62"/>
      <c r="C164" s="288"/>
      <c r="D164" s="289"/>
      <c r="E164" s="289"/>
      <c r="F164" s="518"/>
      <c r="G164" s="3"/>
      <c r="H164" s="3"/>
      <c r="I164" s="519"/>
      <c r="J164" s="520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715"/>
      <c r="X164" s="538" t="s">
        <v>560</v>
      </c>
      <c r="Y164" s="177" t="s">
        <v>2643</v>
      </c>
      <c r="Z164" s="102" t="s">
        <v>29</v>
      </c>
      <c r="AA164" s="102">
        <f t="shared" si="58"/>
        <v>0.5</v>
      </c>
      <c r="AB164" s="102">
        <f t="shared" si="59"/>
        <v>0.5</v>
      </c>
      <c r="AC164" s="103"/>
      <c r="AD164" s="22" t="s">
        <v>63</v>
      </c>
      <c r="AE164" s="546"/>
      <c r="AF164" s="541"/>
      <c r="AG164" s="541"/>
      <c r="AH164" s="140" t="s">
        <v>3</v>
      </c>
      <c r="AI164" s="84">
        <v>1</v>
      </c>
      <c r="AJ164" s="70"/>
      <c r="AK164" s="70"/>
      <c r="AL164" s="70"/>
      <c r="AM164" s="70"/>
      <c r="AN164" s="74"/>
      <c r="AO164" s="70"/>
      <c r="AP164" s="70"/>
      <c r="AQ164" s="70"/>
      <c r="AR164" s="408">
        <v>1</v>
      </c>
      <c r="AS164" s="1403" t="s">
        <v>2563</v>
      </c>
      <c r="AU164" s="1979" t="s">
        <v>2598</v>
      </c>
      <c r="AV164" s="1980"/>
      <c r="AW164" s="1980"/>
      <c r="AX164" s="1980"/>
      <c r="AY164" s="1980"/>
      <c r="AZ164" s="1980"/>
      <c r="BA164" s="1980"/>
      <c r="BB164" s="1980"/>
      <c r="BC164" s="1980"/>
      <c r="BD164" s="1980"/>
      <c r="BE164" s="1980"/>
      <c r="BF164" s="1980"/>
      <c r="BG164" s="1980"/>
      <c r="BH164" s="1980"/>
      <c r="BI164" s="1980"/>
      <c r="BJ164" s="1980"/>
      <c r="BK164" s="1980"/>
      <c r="BL164" s="1980"/>
      <c r="BM164" s="1980"/>
      <c r="BN164" s="1980"/>
      <c r="BO164" s="1980"/>
      <c r="BP164" s="1981"/>
      <c r="CO164" s="208"/>
      <c r="CP164" s="62"/>
      <c r="CQ164" s="289"/>
      <c r="CR164" s="289"/>
      <c r="CS164" s="288"/>
      <c r="CT164" s="518"/>
      <c r="CU164" s="3"/>
      <c r="CV164" s="3"/>
      <c r="CW164" s="519"/>
      <c r="CX164" s="520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6"/>
    </row>
    <row r="165" spans="1:114" s="108" customFormat="1" ht="242.25" customHeight="1" outlineLevel="1" x14ac:dyDescent="0.3">
      <c r="A165" s="208"/>
      <c r="B165" s="62"/>
      <c r="C165" s="288"/>
      <c r="D165" s="289"/>
      <c r="E165" s="289"/>
      <c r="F165" s="518"/>
      <c r="G165" s="3"/>
      <c r="H165" s="3"/>
      <c r="I165" s="519"/>
      <c r="J165" s="520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71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 s="59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CO165" s="208"/>
      <c r="CP165" s="62"/>
      <c r="CQ165" s="289"/>
      <c r="CR165" s="289"/>
      <c r="CS165" s="288"/>
      <c r="CT165" s="518"/>
      <c r="CU165" s="3"/>
      <c r="CV165" s="3"/>
      <c r="CW165" s="519"/>
      <c r="CX165" s="520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6"/>
    </row>
    <row r="166" spans="1:114" s="108" customFormat="1" ht="153" customHeight="1" outlineLevel="1" x14ac:dyDescent="0.3">
      <c r="A166" s="208"/>
      <c r="B166" s="62"/>
      <c r="C166" s="288"/>
      <c r="D166" s="289"/>
      <c r="E166" s="289"/>
      <c r="F166" s="518"/>
      <c r="G166" s="3"/>
      <c r="H166" s="3"/>
      <c r="I166" s="519"/>
      <c r="J166" s="520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715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 s="59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CO166" s="208"/>
      <c r="CP166" s="62"/>
      <c r="CQ166" s="289"/>
      <c r="CR166" s="289"/>
      <c r="CS166" s="288"/>
      <c r="CT166" s="518"/>
      <c r="CU166" s="3"/>
      <c r="CV166" s="3"/>
      <c r="CW166" s="519"/>
      <c r="CX166" s="520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6"/>
    </row>
    <row r="167" spans="1:114" ht="210.75" customHeight="1" outlineLevel="1" x14ac:dyDescent="0.3"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 s="59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</row>
    <row r="168" spans="1:114" ht="222" customHeight="1" outlineLevel="1" x14ac:dyDescent="0.3"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 s="59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</row>
    <row r="169" spans="1:114" ht="165.75" customHeight="1" outlineLevel="1" x14ac:dyDescent="0.3"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 s="5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</row>
    <row r="170" spans="1:114" outlineLevel="1" x14ac:dyDescent="0.3"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59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</row>
    <row r="171" spans="1:114" outlineLevel="1" x14ac:dyDescent="0.3"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 s="59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</row>
    <row r="172" spans="1:114" outlineLevel="1" x14ac:dyDescent="0.3"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59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</row>
    <row r="173" spans="1:114" outlineLevel="1" x14ac:dyDescent="0.3"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59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</row>
    <row r="174" spans="1:114" outlineLevel="1" x14ac:dyDescent="0.3"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59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</row>
    <row r="175" spans="1:114" outlineLevel="1" x14ac:dyDescent="0.3"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59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</row>
    <row r="176" spans="1:114" outlineLevel="1" x14ac:dyDescent="0.3"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59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</row>
    <row r="177" spans="23:118" outlineLevel="1" x14ac:dyDescent="0.3"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59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23:118" x14ac:dyDescent="0.3"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59"/>
      <c r="AU178" s="32"/>
      <c r="AV178" s="32"/>
      <c r="AW178" s="32"/>
      <c r="AX178" s="32"/>
      <c r="AY178" s="32"/>
      <c r="AZ178" s="32"/>
      <c r="BA178" s="32"/>
      <c r="BB178" s="32"/>
      <c r="BC178" s="32"/>
      <c r="BD178" s="32"/>
      <c r="BE178" s="32"/>
      <c r="BF178" s="32"/>
      <c r="BG178" s="32"/>
      <c r="BH178" s="32"/>
      <c r="BI178" s="32"/>
      <c r="BJ178" s="32"/>
      <c r="BK178" s="32"/>
      <c r="BL178" s="32"/>
      <c r="BM178" s="32"/>
      <c r="BN178" s="32"/>
      <c r="BO178" s="32"/>
      <c r="BP178" s="32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  <c r="DG178" s="32"/>
      <c r="DH178" s="32"/>
      <c r="DI178" s="32"/>
      <c r="DJ178" s="32"/>
    </row>
    <row r="179" spans="23:118" ht="24.6" x14ac:dyDescent="0.3">
      <c r="W179" s="32"/>
      <c r="X179" s="38" t="s">
        <v>495</v>
      </c>
      <c r="Y179" s="39"/>
      <c r="Z179" s="535" t="s">
        <v>29</v>
      </c>
      <c r="AA179" s="41">
        <f t="shared" ref="AA179:AA192" si="62">0.5*(AI179+AJ179+AK179)+AL179+AN179+2*(AO179+AP179)</f>
        <v>0</v>
      </c>
      <c r="AB179" s="536">
        <f t="shared" ref="AB179:AB192" si="63">AI179*0.5+AJ179*0.5+AK179*0.5+AL179+AM179+AN179+2*(AO179+AP179+AQ179)</f>
        <v>0</v>
      </c>
      <c r="AC179" s="43"/>
      <c r="AD179" s="43"/>
      <c r="AE179" s="43"/>
      <c r="AF179" s="43"/>
      <c r="AG179" s="43"/>
      <c r="AH179" s="43"/>
      <c r="AI179" s="44">
        <f>SUMIFS(AI181:AI196,Z181:Z196,Z179)</f>
        <v>0</v>
      </c>
      <c r="AJ179" s="44">
        <f>SUMIFS(AJ181:AJ196,Z181:Z196,Z179)</f>
        <v>0</v>
      </c>
      <c r="AK179" s="44">
        <f>SUMIFS(AK181:AK196,Z181:Z196,Z179)</f>
        <v>0</v>
      </c>
      <c r="AL179" s="44">
        <f>SUMIFS(AL181:AL196,Z181:Z196,Z179)</f>
        <v>0</v>
      </c>
      <c r="AM179" s="44">
        <f>SUMIFS(AM181:AM196,Z181:Z196,Z179)</f>
        <v>0</v>
      </c>
      <c r="AN179" s="44">
        <f>SUMIFS(AN181:AN196,Z181:Z196,Z179)</f>
        <v>0</v>
      </c>
      <c r="AO179" s="44">
        <f>SUMIFS(AO181:AO196,Z181:Z196,Z179)</f>
        <v>0</v>
      </c>
      <c r="AP179" s="44">
        <f>SUMIFS(AP181:AP196,Z181:Z196,Z179)</f>
        <v>0</v>
      </c>
      <c r="AQ179" s="44">
        <f>SUMIFS(AQ181:AQ196,Z181:Z196,Z179)</f>
        <v>0</v>
      </c>
      <c r="AR179" s="45"/>
      <c r="AS179" s="46">
        <f>SUM(AR181:AR208)</f>
        <v>12</v>
      </c>
      <c r="AT179" s="59"/>
      <c r="AU179" s="38" t="s">
        <v>495</v>
      </c>
      <c r="AV179" s="39"/>
      <c r="AW179" s="535" t="s">
        <v>29</v>
      </c>
      <c r="AX179" s="41">
        <f>0.5*(BF179+BG179+BH179)+BI179+BK179+2*(BL179+BM179)</f>
        <v>0</v>
      </c>
      <c r="AY179" s="536">
        <f>BF179*0.5+BG179*0.5+BH179*0.5+BI179+BJ179+BK179+2*(BL179+BM179+BN179)</f>
        <v>0</v>
      </c>
      <c r="AZ179" s="43"/>
      <c r="BA179" s="43"/>
      <c r="BB179" s="43"/>
      <c r="BC179" s="43"/>
      <c r="BD179" s="43"/>
      <c r="BE179" s="43"/>
      <c r="BF179" s="44">
        <f>SUMIFS(BF181:BF189,AW181:AW189,AW179)</f>
        <v>0</v>
      </c>
      <c r="BG179" s="44">
        <f>SUMIFS(BG181:BG189,AW181:AW189,AW179)</f>
        <v>0</v>
      </c>
      <c r="BH179" s="44">
        <f>SUMIFS(BH181:BH189,AW181:AW189,AW179)</f>
        <v>0</v>
      </c>
      <c r="BI179" s="44">
        <f>SUMIFS(BI181:BI189,AW181:AW189,AW179)</f>
        <v>0</v>
      </c>
      <c r="BJ179" s="44">
        <f>SUMIFS(BJ181:BJ189,AW181:AW189,AW179)</f>
        <v>0</v>
      </c>
      <c r="BK179" s="44">
        <f>SUMIFS(BK181:BK189,AW181:AW189,AW179)</f>
        <v>0</v>
      </c>
      <c r="BL179" s="44">
        <f>SUMIFS(BL181:BL189,AW181:AW189,AW179)</f>
        <v>0</v>
      </c>
      <c r="BM179" s="44">
        <f>SUMIFS(BM181:BM189,AW181:AW189,AW179)</f>
        <v>0</v>
      </c>
      <c r="BN179" s="44">
        <f>SUMIFS(BN181:BN189,AW181:AW189,AW179)</f>
        <v>0</v>
      </c>
      <c r="BO179" s="45"/>
      <c r="BP179" s="46">
        <f>SUM(BO181:BO201)</f>
        <v>6</v>
      </c>
      <c r="BQ179" s="32"/>
      <c r="BR179" s="55" t="s">
        <v>495</v>
      </c>
      <c r="BS179" s="39"/>
      <c r="BT179" s="535" t="s">
        <v>29</v>
      </c>
      <c r="BU179" s="41">
        <f>0.5*(CC179+CD179+CE179)+CF179+CH179+2*(CI179+CJ179)</f>
        <v>0</v>
      </c>
      <c r="BV179" s="536">
        <f>CC179*0.5+CD179*0.5+CE179*0.5+CF179+CG179+CH179+2*(CI179+CJ179+CK179)</f>
        <v>0</v>
      </c>
      <c r="BW179" s="43"/>
      <c r="BX179" s="43"/>
      <c r="BY179" s="43"/>
      <c r="BZ179" s="43"/>
      <c r="CA179" s="43"/>
      <c r="CB179" s="43"/>
      <c r="CC179" s="44">
        <f>SUMIFS(CC189:CC196,BT189:BT196,BT179)</f>
        <v>0</v>
      </c>
      <c r="CD179" s="44">
        <f>SUMIFS(CD189:CD196,BT189:BT196,BT179)</f>
        <v>0</v>
      </c>
      <c r="CE179" s="44">
        <f>SUMIFS(CE189:CE196,BT189:BT196,BT179)</f>
        <v>0</v>
      </c>
      <c r="CF179" s="44">
        <f>SUMIFS(CF189:CF196,BT189:BT196,BT179)</f>
        <v>0</v>
      </c>
      <c r="CG179" s="44">
        <f>SUMIFS(CG189:CG196,BT189:BT196,BT179)</f>
        <v>0</v>
      </c>
      <c r="CH179" s="44">
        <f>SUMIFS(CH189:CH196,BT189:BT196,BT179)</f>
        <v>0</v>
      </c>
      <c r="CI179" s="44">
        <f>SUMIFS(CI189:CI196,BT189:BT196,BT179)</f>
        <v>0</v>
      </c>
      <c r="CJ179" s="44">
        <f>SUMIFS(CJ189:CJ196,BT189:BT196,BT179)</f>
        <v>0</v>
      </c>
      <c r="CK179" s="44">
        <f>SUMIFS(CK189:CK196,BT189:BT196,BT179)</f>
        <v>0</v>
      </c>
      <c r="CL179" s="45"/>
      <c r="CM179" s="46">
        <f>SUM(CL189:CL208)</f>
        <v>0</v>
      </c>
      <c r="CN179" s="32"/>
      <c r="CO179" s="55" t="s">
        <v>556</v>
      </c>
      <c r="CP179" s="39"/>
      <c r="CQ179" s="535" t="s">
        <v>29</v>
      </c>
      <c r="CR179" s="41">
        <f>0.5*(CZ179+DA179+DB179)+DC179+DE179+2*(DF179+DG179)</f>
        <v>0</v>
      </c>
      <c r="CS179" s="536">
        <f>CZ179*0.5+DA179*0.5+DB179*0.5+DC179+DD179+DE179+2*(DF179+DG179+DH179)</f>
        <v>0</v>
      </c>
      <c r="CT179" s="43"/>
      <c r="CU179" s="43"/>
      <c r="CV179" s="43"/>
      <c r="CW179" s="43"/>
      <c r="CX179" s="43"/>
      <c r="CY179" s="43"/>
      <c r="CZ179" s="44">
        <f>SUMIFS(CZ181:CZ196,CQ181:CQ196,CQ179)</f>
        <v>0</v>
      </c>
      <c r="DA179" s="44">
        <f>SUMIFS(DA181:DA196,CQ181:CQ196,CQ179)</f>
        <v>0</v>
      </c>
      <c r="DB179" s="44">
        <f>SUMIFS(DB181:DB196,CQ181:CQ196,CQ179)</f>
        <v>0</v>
      </c>
      <c r="DC179" s="44">
        <f>SUMIFS(DC181:DC196,CQ181:CQ196,CQ179)</f>
        <v>0</v>
      </c>
      <c r="DD179" s="44">
        <f>SUMIFS(DD181:DD196,CQ181:CQ196,CQ179)</f>
        <v>0</v>
      </c>
      <c r="DE179" s="44">
        <f>SUMIFS(DE181:DE196,CQ181:CQ196,CQ179)</f>
        <v>0</v>
      </c>
      <c r="DF179" s="44">
        <f>SUMIFS(DF181:DF196,CQ181:CQ196,CQ179)</f>
        <v>0</v>
      </c>
      <c r="DG179" s="44">
        <f>SUMIFS(DG181:DG196,CQ181:CQ196,CQ179)</f>
        <v>0</v>
      </c>
      <c r="DH179" s="44">
        <f>SUMIFS(DH181:DH196,CQ181:CQ196,CQ179)</f>
        <v>0</v>
      </c>
      <c r="DI179" s="45"/>
      <c r="DJ179" s="46">
        <f>SUM(DI181:DI208)</f>
        <v>0</v>
      </c>
      <c r="DN179" s="3"/>
    </row>
    <row r="180" spans="23:118" ht="24.6" x14ac:dyDescent="0.3">
      <c r="W180" s="59"/>
      <c r="X180" s="853" t="s">
        <v>497</v>
      </c>
      <c r="Y180" s="451"/>
      <c r="Z180" s="535" t="s">
        <v>36</v>
      </c>
      <c r="AA180" s="41">
        <f t="shared" si="62"/>
        <v>0</v>
      </c>
      <c r="AB180" s="536">
        <f t="shared" si="63"/>
        <v>0</v>
      </c>
      <c r="AC180" s="39"/>
      <c r="AD180" s="39"/>
      <c r="AE180" s="39"/>
      <c r="AF180" s="39"/>
      <c r="AG180" s="39"/>
      <c r="AH180" s="39"/>
      <c r="AI180" s="44">
        <f>SUMIFS(AI181:AI196,Z181:Z196,Z180)</f>
        <v>0</v>
      </c>
      <c r="AJ180" s="44">
        <f>SUMIFS(AJ181:AJ196,Z181:Z196,Z180)</f>
        <v>0</v>
      </c>
      <c r="AK180" s="44">
        <f>SUMIFS(AK181:AK196,Z181:Z196,Z180)</f>
        <v>0</v>
      </c>
      <c r="AL180" s="44">
        <f>SUMIFS(AL181:AL196,Z181:Z196,Z180)</f>
        <v>0</v>
      </c>
      <c r="AM180" s="44">
        <f>SUMIFS(AM181:AM196,Z181:Z196,Z180)</f>
        <v>0</v>
      </c>
      <c r="AN180" s="44">
        <f>SUMIFS(AN181:AN196,Z181:Z196,Z180)</f>
        <v>0</v>
      </c>
      <c r="AO180" s="44">
        <f>SUMIFS(AO181:AO196,Z181:Z196,Z180)</f>
        <v>0</v>
      </c>
      <c r="AP180" s="44">
        <f>SUMIFS(AP181:AP196,Z181:Z196,Z180)</f>
        <v>0</v>
      </c>
      <c r="AQ180" s="44">
        <f>SUMIFS(AQ181:AQ196,Z181:Z196,Z180)</f>
        <v>0</v>
      </c>
      <c r="AR180" s="45"/>
      <c r="AS180" s="46"/>
      <c r="AT180" s="59"/>
      <c r="AU180" s="853" t="s">
        <v>497</v>
      </c>
      <c r="AV180" s="451"/>
      <c r="AW180" s="535" t="s">
        <v>36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39"/>
      <c r="BA180" s="39"/>
      <c r="BB180" s="39"/>
      <c r="BC180" s="39"/>
      <c r="BD180" s="39"/>
      <c r="BE180" s="39"/>
      <c r="BF180" s="44">
        <f>SUMIFS(BF181:BF189,AW181:AW189,AW180)</f>
        <v>0</v>
      </c>
      <c r="BG180" s="44">
        <f>SUMIFS(BG181:BG189,AW181:AW189,AW180)</f>
        <v>0</v>
      </c>
      <c r="BH180" s="44">
        <f>SUMIFS(BH181:BH189,AW181:AW189,AW180)</f>
        <v>0</v>
      </c>
      <c r="BI180" s="44">
        <f>SUMIFS(BI181:BI189,AW181:AW189,AW180)</f>
        <v>0</v>
      </c>
      <c r="BJ180" s="44">
        <f>SUMIFS(BJ181:BJ189,AW181:AW189,AW180)</f>
        <v>0</v>
      </c>
      <c r="BK180" s="44">
        <f>SUMIFS(BK181:BK189,AW181:AW189,AW180)</f>
        <v>0</v>
      </c>
      <c r="BL180" s="44">
        <f>SUMIFS(BL181:BL189,AW181:AW189,AW180)</f>
        <v>0</v>
      </c>
      <c r="BM180" s="44">
        <f>SUMIFS(BM181:BM189,AW181:AW189,AW180)</f>
        <v>0</v>
      </c>
      <c r="BN180" s="44">
        <f>SUMIFS(BN181:BN189,AW181:AW189,AW180)</f>
        <v>0</v>
      </c>
      <c r="BO180" s="45"/>
      <c r="BP180" s="46"/>
      <c r="BQ180" s="59"/>
      <c r="BR180" s="537"/>
      <c r="BS180" s="451"/>
      <c r="BT180" s="535" t="s">
        <v>36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39"/>
      <c r="BX180" s="39"/>
      <c r="BY180" s="39"/>
      <c r="BZ180" s="39"/>
      <c r="CA180" s="39"/>
      <c r="CB180" s="39"/>
      <c r="CC180" s="44">
        <f>SUMIFS(CC189:CC196,BT189:BT196,BT180)</f>
        <v>0</v>
      </c>
      <c r="CD180" s="44">
        <f>SUMIFS(CD189:CD196,BT189:BT196,BT180)</f>
        <v>0</v>
      </c>
      <c r="CE180" s="44">
        <f>SUMIFS(CE189:CE196,BT189:BT196,BT180)</f>
        <v>0</v>
      </c>
      <c r="CF180" s="44">
        <f>SUMIFS(CF189:CF196,BT189:BT196,BT180)</f>
        <v>0</v>
      </c>
      <c r="CG180" s="44">
        <f>SUMIFS(CG189:CG196,BT189:BT196,BT180)</f>
        <v>0</v>
      </c>
      <c r="CH180" s="44">
        <f>SUMIFS(CH189:CH196,BT189:BT196,BT180)</f>
        <v>0</v>
      </c>
      <c r="CI180" s="44">
        <f>SUMIFS(CI189:CI196,BT189:BT196,BT180)</f>
        <v>0</v>
      </c>
      <c r="CJ180" s="44">
        <f>SUMIFS(CJ189:CJ196,BT189:BT196,BT180)</f>
        <v>0</v>
      </c>
      <c r="CK180" s="44">
        <f>SUMIFS(CK189:CK196,BT189:BT196,BT180)</f>
        <v>0</v>
      </c>
      <c r="CL180" s="45"/>
      <c r="CM180" s="46"/>
      <c r="CO180" s="537" t="s">
        <v>558</v>
      </c>
      <c r="CP180" s="451"/>
      <c r="CQ180" s="535" t="s">
        <v>36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39"/>
      <c r="CU180" s="39"/>
      <c r="CV180" s="39"/>
      <c r="CW180" s="39"/>
      <c r="CX180" s="39"/>
      <c r="CY180" s="39"/>
      <c r="CZ180" s="44">
        <f>SUMIFS(CZ181:CZ196,CQ181:CQ196,CQ180)</f>
        <v>0</v>
      </c>
      <c r="DA180" s="44">
        <f>SUMIFS(DA181:DA196,CQ181:CQ196,CQ180)</f>
        <v>0</v>
      </c>
      <c r="DB180" s="44">
        <f>SUMIFS(DB181:DB196,CQ181:CQ196,CQ180)</f>
        <v>0</v>
      </c>
      <c r="DC180" s="44">
        <f>SUMIFS(DC181:DC196,CQ181:CQ196,CQ180)</f>
        <v>0</v>
      </c>
      <c r="DD180" s="44">
        <f>SUMIFS(DD181:DD196,CQ181:CQ196,CQ180)</f>
        <v>0</v>
      </c>
      <c r="DE180" s="44">
        <f>SUMIFS(DE181:DE196,CQ181:CQ196,CQ180)</f>
        <v>0</v>
      </c>
      <c r="DF180" s="44">
        <f>SUMIFS(DF181:DF196,CQ181:CQ196,CQ180)</f>
        <v>0</v>
      </c>
      <c r="DG180" s="44">
        <f>SUMIFS(DG181:DG196,CQ181:CQ196,CQ180)</f>
        <v>0</v>
      </c>
      <c r="DH180" s="44">
        <f>SUMIFS(DH181:DH196,CQ181:CQ196,CQ180)</f>
        <v>0</v>
      </c>
      <c r="DI180" s="45"/>
      <c r="DJ180" s="46"/>
      <c r="DN180" s="3"/>
    </row>
    <row r="181" spans="23:118" ht="109.8" x14ac:dyDescent="0.3">
      <c r="W181" s="59"/>
      <c r="X181" s="1192" t="s">
        <v>267</v>
      </c>
      <c r="Y181" s="1491" t="s">
        <v>2644</v>
      </c>
      <c r="Z181" s="594" t="s">
        <v>29</v>
      </c>
      <c r="AA181" s="552">
        <f t="shared" si="62"/>
        <v>0</v>
      </c>
      <c r="AB181" s="552">
        <f t="shared" si="63"/>
        <v>0</v>
      </c>
      <c r="AC181" s="1858" t="s">
        <v>2645</v>
      </c>
      <c r="AD181" s="1859"/>
      <c r="AE181" s="1859"/>
      <c r="AF181" s="1859"/>
      <c r="AG181" s="1859"/>
      <c r="AH181" s="1859"/>
      <c r="AI181" s="1859"/>
      <c r="AJ181" s="1859"/>
      <c r="AK181" s="1859"/>
      <c r="AL181" s="1859"/>
      <c r="AM181" s="1859"/>
      <c r="AN181" s="1859"/>
      <c r="AO181" s="1859"/>
      <c r="AP181" s="1859"/>
      <c r="AQ181" s="1860"/>
      <c r="AR181" s="1493">
        <v>1</v>
      </c>
      <c r="AS181" s="546"/>
      <c r="AU181" s="97" t="s">
        <v>52</v>
      </c>
      <c r="AV181" s="668" t="s">
        <v>2646</v>
      </c>
      <c r="AW181" s="68" t="s">
        <v>29</v>
      </c>
      <c r="AX181" s="69">
        <f t="shared" ref="AX181:AX186" si="64">0.5*(BF181+BG181+BH181)+BI181+BK181+2*(BL181+BM181)</f>
        <v>0</v>
      </c>
      <c r="AY181" s="69">
        <f t="shared" ref="AY181:AY186" si="65">BF181*0.5+BG181*0.5+BH181*0.5+BI181+BJ181+BK181+2*(BL181+BM181+BN181)</f>
        <v>0</v>
      </c>
      <c r="AZ181" s="73"/>
      <c r="BA181" s="124" t="s">
        <v>77</v>
      </c>
      <c r="BB181" s="125" t="s">
        <v>50</v>
      </c>
      <c r="BC181" s="103"/>
      <c r="BD181" s="82"/>
      <c r="BE181" s="23" t="s">
        <v>1939</v>
      </c>
      <c r="BF181" s="169"/>
      <c r="BG181" s="169"/>
      <c r="BH181" s="169"/>
      <c r="BI181" s="169"/>
      <c r="BJ181" s="169"/>
      <c r="BK181" s="169"/>
      <c r="BL181" s="169"/>
      <c r="BM181" s="169"/>
      <c r="BN181" s="169"/>
      <c r="BO181" s="96">
        <v>1</v>
      </c>
      <c r="BP181" s="1478" t="s">
        <v>2563</v>
      </c>
      <c r="BQ181" s="59"/>
      <c r="BR181" s="2010" t="s">
        <v>2647</v>
      </c>
      <c r="BS181" s="2011"/>
      <c r="BT181" s="2011"/>
      <c r="BU181" s="2011"/>
      <c r="BV181" s="2011"/>
      <c r="BW181" s="2011"/>
      <c r="BX181" s="2011"/>
      <c r="BY181" s="2011"/>
      <c r="BZ181" s="2011"/>
      <c r="CA181" s="2011"/>
      <c r="CB181" s="2011"/>
      <c r="CC181" s="2011"/>
      <c r="CD181" s="2011"/>
      <c r="CE181" s="2011"/>
      <c r="CF181" s="2011"/>
      <c r="CG181" s="2011"/>
      <c r="CH181" s="2011"/>
      <c r="CI181" s="2011"/>
      <c r="CJ181" s="2011"/>
      <c r="CK181" s="2012"/>
      <c r="CL181" s="592">
        <v>1</v>
      </c>
      <c r="CM181" s="190"/>
      <c r="CQ181" s="288"/>
      <c r="CS181" s="289"/>
      <c r="DB181" s="22"/>
      <c r="DN181" s="3"/>
    </row>
    <row r="182" spans="23:118" ht="121.95" customHeight="1" outlineLevel="1" x14ac:dyDescent="0.3">
      <c r="W182" s="59"/>
      <c r="X182" s="1192" t="s">
        <v>267</v>
      </c>
      <c r="Y182" s="1491" t="s">
        <v>2648</v>
      </c>
      <c r="Z182" s="594" t="s">
        <v>29</v>
      </c>
      <c r="AA182" s="552">
        <f t="shared" si="62"/>
        <v>0</v>
      </c>
      <c r="AB182" s="552">
        <f t="shared" si="63"/>
        <v>0</v>
      </c>
      <c r="AC182" s="1858" t="s">
        <v>2649</v>
      </c>
      <c r="AD182" s="1859"/>
      <c r="AE182" s="1859"/>
      <c r="AF182" s="1859"/>
      <c r="AG182" s="1859"/>
      <c r="AH182" s="1859"/>
      <c r="AI182" s="1859"/>
      <c r="AJ182" s="1859"/>
      <c r="AK182" s="1859"/>
      <c r="AL182" s="1859"/>
      <c r="AM182" s="1859"/>
      <c r="AN182" s="1859"/>
      <c r="AO182" s="1859"/>
      <c r="AP182" s="1859"/>
      <c r="AQ182" s="1860"/>
      <c r="AR182" s="1493">
        <v>1</v>
      </c>
      <c r="AS182" s="546"/>
      <c r="AU182" s="97" t="s">
        <v>52</v>
      </c>
      <c r="AV182" s="736" t="s">
        <v>466</v>
      </c>
      <c r="AW182" s="102" t="s">
        <v>29</v>
      </c>
      <c r="AX182" s="69">
        <f t="shared" si="64"/>
        <v>0</v>
      </c>
      <c r="AY182" s="69">
        <f t="shared" si="65"/>
        <v>0</v>
      </c>
      <c r="AZ182" s="82"/>
      <c r="BA182" s="22" t="s">
        <v>63</v>
      </c>
      <c r="BB182" s="105"/>
      <c r="BC182" s="225"/>
      <c r="BD182" s="187"/>
      <c r="BE182" s="140" t="s">
        <v>467</v>
      </c>
      <c r="BF182" s="302"/>
      <c r="BG182" s="302"/>
      <c r="BH182" s="302"/>
      <c r="BI182" s="302"/>
      <c r="BJ182" s="302"/>
      <c r="BK182" s="302"/>
      <c r="BL182" s="302"/>
      <c r="BM182" s="302"/>
      <c r="BN182" s="302"/>
      <c r="BO182" s="96">
        <v>1</v>
      </c>
      <c r="BP182" s="1478" t="s">
        <v>2563</v>
      </c>
      <c r="BQ182" s="59"/>
      <c r="BR182" s="852" t="s">
        <v>943</v>
      </c>
      <c r="BS182" s="80" t="s">
        <v>2650</v>
      </c>
      <c r="BT182" s="1532">
        <v>1</v>
      </c>
      <c r="BU182" s="41">
        <f>0.5*(CC182+CD182+CE182)+CF182+CH182+2*(CI182+CJ182)</f>
        <v>0</v>
      </c>
      <c r="BV182" s="41">
        <f>CC182*0.5+CD182*0.5+CE182*0.5+CF182+CG182+CH182+2*(CI182+CJ182+CK182)</f>
        <v>0</v>
      </c>
      <c r="BW182" s="2004" t="s">
        <v>2651</v>
      </c>
      <c r="BX182" s="2005"/>
      <c r="BY182" s="2005"/>
      <c r="BZ182" s="2005"/>
      <c r="CA182" s="2005"/>
      <c r="CB182" s="2005"/>
      <c r="CC182" s="2005"/>
      <c r="CD182" s="2005"/>
      <c r="CE182" s="2005"/>
      <c r="CF182" s="2005"/>
      <c r="CG182" s="2005"/>
      <c r="CH182" s="2005"/>
      <c r="CI182" s="2005"/>
      <c r="CJ182" s="2005"/>
      <c r="CK182" s="2006"/>
      <c r="CL182" s="592">
        <v>1</v>
      </c>
      <c r="CM182" s="190"/>
      <c r="CQ182" s="288"/>
      <c r="CS182" s="289"/>
      <c r="DB182" s="22"/>
      <c r="DN182" s="3"/>
    </row>
    <row r="183" spans="23:118" ht="228.6" customHeight="1" outlineLevel="1" x14ac:dyDescent="0.3">
      <c r="W183" s="59"/>
      <c r="X183" s="1500" t="s">
        <v>318</v>
      </c>
      <c r="Y183" s="1491" t="s">
        <v>2652</v>
      </c>
      <c r="Z183" s="594" t="s">
        <v>29</v>
      </c>
      <c r="AA183" s="552">
        <f t="shared" si="62"/>
        <v>0</v>
      </c>
      <c r="AB183" s="552">
        <f t="shared" si="63"/>
        <v>0</v>
      </c>
      <c r="AC183" s="1858" t="s">
        <v>2653</v>
      </c>
      <c r="AD183" s="1859"/>
      <c r="AE183" s="1859"/>
      <c r="AF183" s="1859"/>
      <c r="AG183" s="1859"/>
      <c r="AH183" s="1859"/>
      <c r="AI183" s="1859"/>
      <c r="AJ183" s="1859"/>
      <c r="AK183" s="1859"/>
      <c r="AL183" s="1859"/>
      <c r="AM183" s="1859"/>
      <c r="AN183" s="1859"/>
      <c r="AO183" s="1859"/>
      <c r="AP183" s="1859"/>
      <c r="AQ183" s="1860"/>
      <c r="AR183" s="1493">
        <v>1</v>
      </c>
      <c r="AS183" s="546"/>
      <c r="AU183" s="97" t="s">
        <v>52</v>
      </c>
      <c r="AV183" s="668" t="s">
        <v>2606</v>
      </c>
      <c r="AW183" s="68" t="s">
        <v>29</v>
      </c>
      <c r="AX183" s="69">
        <f t="shared" si="64"/>
        <v>0</v>
      </c>
      <c r="AY183" s="69">
        <f t="shared" si="65"/>
        <v>0</v>
      </c>
      <c r="AZ183" s="22"/>
      <c r="BA183" s="22" t="s">
        <v>63</v>
      </c>
      <c r="BB183" s="118"/>
      <c r="BC183" s="70"/>
      <c r="BD183" s="173"/>
      <c r="BE183" s="173" t="s">
        <v>528</v>
      </c>
      <c r="BF183" s="155"/>
      <c r="BG183" s="155"/>
      <c r="BH183" s="155"/>
      <c r="BI183" s="155"/>
      <c r="BJ183" s="155"/>
      <c r="BK183" s="155"/>
      <c r="BL183" s="155"/>
      <c r="BM183" s="155"/>
      <c r="BN183" s="155"/>
      <c r="BO183" s="96">
        <v>1</v>
      </c>
      <c r="BP183" s="1478" t="s">
        <v>2563</v>
      </c>
      <c r="BQ183" s="59"/>
      <c r="BR183" s="852" t="s">
        <v>943</v>
      </c>
      <c r="BS183" s="193" t="s">
        <v>2654</v>
      </c>
      <c r="BT183" s="1533">
        <v>2</v>
      </c>
      <c r="BU183" s="579">
        <f>0.5*(CC183+CD183+CE183)+CF183+CH183+2*(CI183+CJ183)</f>
        <v>0</v>
      </c>
      <c r="BV183" s="579">
        <f>CC183*0.5+CD183*0.5+CE183*0.5+CF183+CG183+CH183+2*(CI183+CJ183+CK183)</f>
        <v>0</v>
      </c>
      <c r="BW183" s="2004" t="s">
        <v>2655</v>
      </c>
      <c r="BX183" s="2005"/>
      <c r="BY183" s="2005"/>
      <c r="BZ183" s="2005"/>
      <c r="CA183" s="2005"/>
      <c r="CB183" s="2005"/>
      <c r="CC183" s="2005"/>
      <c r="CD183" s="2005"/>
      <c r="CE183" s="2005"/>
      <c r="CF183" s="2005"/>
      <c r="CG183" s="2005"/>
      <c r="CH183" s="2005"/>
      <c r="CI183" s="2005"/>
      <c r="CJ183" s="2005"/>
      <c r="CK183" s="2006"/>
      <c r="CL183" s="592">
        <v>1</v>
      </c>
      <c r="CM183" s="190"/>
      <c r="CQ183" s="288"/>
      <c r="CS183" s="289"/>
      <c r="DB183" s="22"/>
      <c r="DN183" s="3"/>
    </row>
    <row r="184" spans="23:118" ht="176.4" customHeight="1" outlineLevel="1" x14ac:dyDescent="0.3">
      <c r="W184" s="59"/>
      <c r="X184" s="999" t="s">
        <v>206</v>
      </c>
      <c r="Y184" s="1491" t="s">
        <v>2656</v>
      </c>
      <c r="Z184" s="594" t="s">
        <v>29</v>
      </c>
      <c r="AA184" s="552">
        <f t="shared" si="62"/>
        <v>0</v>
      </c>
      <c r="AB184" s="552">
        <f t="shared" si="63"/>
        <v>0</v>
      </c>
      <c r="AC184" s="1858" t="s">
        <v>2657</v>
      </c>
      <c r="AD184" s="1859"/>
      <c r="AE184" s="1859"/>
      <c r="AF184" s="1859"/>
      <c r="AG184" s="1859"/>
      <c r="AH184" s="1859"/>
      <c r="AI184" s="1859"/>
      <c r="AJ184" s="1859"/>
      <c r="AK184" s="1859"/>
      <c r="AL184" s="1859"/>
      <c r="AM184" s="1859"/>
      <c r="AN184" s="1859"/>
      <c r="AO184" s="1859"/>
      <c r="AP184" s="1859"/>
      <c r="AQ184" s="1860"/>
      <c r="AR184" s="1493">
        <v>1</v>
      </c>
      <c r="AS184" s="546"/>
      <c r="AU184" s="97" t="s">
        <v>52</v>
      </c>
      <c r="AV184" s="1247" t="s">
        <v>823</v>
      </c>
      <c r="AW184" s="102" t="s">
        <v>29</v>
      </c>
      <c r="AX184" s="69">
        <f t="shared" si="64"/>
        <v>0</v>
      </c>
      <c r="AY184" s="69">
        <f t="shared" si="65"/>
        <v>0</v>
      </c>
      <c r="AZ184" s="22"/>
      <c r="BA184" s="756" t="s">
        <v>45</v>
      </c>
      <c r="BB184" s="140" t="s">
        <v>824</v>
      </c>
      <c r="BC184" s="127"/>
      <c r="BD184" s="248"/>
      <c r="BE184" s="173" t="s">
        <v>825</v>
      </c>
      <c r="BF184" s="144"/>
      <c r="BG184" s="144"/>
      <c r="BH184" s="301"/>
      <c r="BI184" s="757"/>
      <c r="BJ184" s="301"/>
      <c r="BK184" s="757"/>
      <c r="BL184" s="757"/>
      <c r="BM184" s="757"/>
      <c r="BN184" s="144"/>
      <c r="BO184" s="96">
        <v>1</v>
      </c>
      <c r="BP184" s="1478" t="s">
        <v>2563</v>
      </c>
      <c r="BQ184" s="59"/>
      <c r="BR184" s="2007" t="s">
        <v>2658</v>
      </c>
      <c r="BS184" s="2008"/>
      <c r="BT184" s="2008"/>
      <c r="BU184" s="2008"/>
      <c r="BV184" s="2008"/>
      <c r="BW184" s="2008"/>
      <c r="BX184" s="2008"/>
      <c r="BY184" s="2008"/>
      <c r="BZ184" s="2008"/>
      <c r="CA184" s="2008"/>
      <c r="CB184" s="2008"/>
      <c r="CC184" s="2008"/>
      <c r="CD184" s="2008"/>
      <c r="CE184" s="2008"/>
      <c r="CF184" s="2008"/>
      <c r="CG184" s="2008"/>
      <c r="CH184" s="2008"/>
      <c r="CI184" s="2008"/>
      <c r="CJ184" s="2008"/>
      <c r="CK184" s="2009"/>
      <c r="CL184" s="592">
        <v>1</v>
      </c>
      <c r="CM184" s="190"/>
      <c r="CQ184" s="288"/>
      <c r="CS184" s="289"/>
      <c r="DB184" s="22"/>
      <c r="DN184" s="3"/>
    </row>
    <row r="185" spans="23:118" ht="124.95" customHeight="1" outlineLevel="1" x14ac:dyDescent="0.3">
      <c r="W185" s="59"/>
      <c r="X185" s="1454" t="s">
        <v>674</v>
      </c>
      <c r="Y185" s="1491" t="s">
        <v>2659</v>
      </c>
      <c r="Z185" s="594" t="s">
        <v>29</v>
      </c>
      <c r="AA185" s="552">
        <f t="shared" si="62"/>
        <v>0</v>
      </c>
      <c r="AB185" s="552">
        <f t="shared" si="63"/>
        <v>0</v>
      </c>
      <c r="AC185" s="1858" t="s">
        <v>2645</v>
      </c>
      <c r="AD185" s="1859"/>
      <c r="AE185" s="1859"/>
      <c r="AF185" s="1859"/>
      <c r="AG185" s="1859"/>
      <c r="AH185" s="1859"/>
      <c r="AI185" s="1859"/>
      <c r="AJ185" s="1859"/>
      <c r="AK185" s="1859"/>
      <c r="AL185" s="1859"/>
      <c r="AM185" s="1859"/>
      <c r="AN185" s="1859"/>
      <c r="AO185" s="1859"/>
      <c r="AP185" s="1859"/>
      <c r="AQ185" s="1860"/>
      <c r="AR185" s="1493">
        <v>1</v>
      </c>
      <c r="AS185" s="546"/>
      <c r="AU185" s="1214" t="s">
        <v>52</v>
      </c>
      <c r="AV185" s="267" t="s">
        <v>1977</v>
      </c>
      <c r="AW185" s="68" t="s">
        <v>29</v>
      </c>
      <c r="AX185" s="69">
        <f t="shared" si="64"/>
        <v>0</v>
      </c>
      <c r="AY185" s="69">
        <f t="shared" si="65"/>
        <v>0</v>
      </c>
      <c r="AZ185" s="131"/>
      <c r="BA185" s="225" t="s">
        <v>45</v>
      </c>
      <c r="BB185" s="225"/>
      <c r="BC185" s="72" t="s">
        <v>42</v>
      </c>
      <c r="BD185" s="127"/>
      <c r="BE185" s="131" t="s">
        <v>1978</v>
      </c>
      <c r="BF185" s="403"/>
      <c r="BG185" s="403"/>
      <c r="BH185" s="403"/>
      <c r="BI185" s="403"/>
      <c r="BJ185" s="403"/>
      <c r="BK185" s="403"/>
      <c r="BL185" s="403"/>
      <c r="BM185" s="403"/>
      <c r="BN185" s="403"/>
      <c r="BO185" s="96">
        <v>1</v>
      </c>
      <c r="BP185" s="1478" t="s">
        <v>2563</v>
      </c>
      <c r="BQ185" s="59"/>
      <c r="CQ185" s="288"/>
      <c r="CS185" s="289"/>
      <c r="DB185" s="22"/>
      <c r="DN185" s="3"/>
    </row>
    <row r="186" spans="23:118" ht="250.95" customHeight="1" outlineLevel="1" x14ac:dyDescent="0.4">
      <c r="W186" s="59"/>
      <c r="X186" s="986" t="s">
        <v>2660</v>
      </c>
      <c r="Y186" s="1491" t="s">
        <v>2661</v>
      </c>
      <c r="Z186" s="594" t="s">
        <v>29</v>
      </c>
      <c r="AA186" s="552">
        <f t="shared" si="62"/>
        <v>0</v>
      </c>
      <c r="AB186" s="552">
        <f t="shared" si="63"/>
        <v>0</v>
      </c>
      <c r="AC186" s="1858" t="s">
        <v>2662</v>
      </c>
      <c r="AD186" s="1859"/>
      <c r="AE186" s="1859"/>
      <c r="AF186" s="1859"/>
      <c r="AG186" s="1859"/>
      <c r="AH186" s="1859"/>
      <c r="AI186" s="1859"/>
      <c r="AJ186" s="1859"/>
      <c r="AK186" s="1859"/>
      <c r="AL186" s="1859"/>
      <c r="AM186" s="1859"/>
      <c r="AN186" s="1859"/>
      <c r="AO186" s="1859"/>
      <c r="AP186" s="1859"/>
      <c r="AQ186" s="1860"/>
      <c r="AR186" s="1493">
        <v>1</v>
      </c>
      <c r="AS186" s="546"/>
      <c r="AU186" s="1215" t="s">
        <v>674</v>
      </c>
      <c r="AV186" s="779" t="s">
        <v>885</v>
      </c>
      <c r="AW186" s="68" t="s">
        <v>29</v>
      </c>
      <c r="AX186" s="69">
        <f t="shared" si="64"/>
        <v>0</v>
      </c>
      <c r="AY186" s="69">
        <f t="shared" si="65"/>
        <v>0</v>
      </c>
      <c r="AZ186" s="74"/>
      <c r="BA186" s="22" t="s">
        <v>68</v>
      </c>
      <c r="BB186" s="74"/>
      <c r="BC186" s="72" t="s">
        <v>42</v>
      </c>
      <c r="BD186" s="74"/>
      <c r="BE186" s="131" t="s">
        <v>1925</v>
      </c>
      <c r="BF186" s="159"/>
      <c r="BG186" s="159"/>
      <c r="BH186" s="159"/>
      <c r="BI186" s="159"/>
      <c r="BJ186" s="159"/>
      <c r="BK186" s="159"/>
      <c r="BL186" s="159"/>
      <c r="BM186" s="159"/>
      <c r="BN186" s="159"/>
      <c r="BO186" s="96">
        <v>1</v>
      </c>
      <c r="BP186" s="1478" t="s">
        <v>2563</v>
      </c>
      <c r="BQ186" s="59"/>
      <c r="CQ186" s="288"/>
      <c r="CS186" s="289"/>
      <c r="DB186" s="22"/>
      <c r="DN186" s="3"/>
    </row>
    <row r="187" spans="23:118" ht="109.8" outlineLevel="1" x14ac:dyDescent="0.25">
      <c r="W187" s="59"/>
      <c r="X187" s="97" t="s">
        <v>52</v>
      </c>
      <c r="Y187" s="1465" t="s">
        <v>2663</v>
      </c>
      <c r="Z187" s="68" t="s">
        <v>29</v>
      </c>
      <c r="AA187" s="69">
        <f t="shared" si="62"/>
        <v>0</v>
      </c>
      <c r="AB187" s="69">
        <f t="shared" si="63"/>
        <v>0</v>
      </c>
      <c r="AC187" s="1858" t="s">
        <v>2662</v>
      </c>
      <c r="AD187" s="1859"/>
      <c r="AE187" s="1859"/>
      <c r="AF187" s="1859"/>
      <c r="AG187" s="1859"/>
      <c r="AH187" s="1859"/>
      <c r="AI187" s="1859"/>
      <c r="AJ187" s="1859"/>
      <c r="AK187" s="1859"/>
      <c r="AL187" s="1859"/>
      <c r="AM187" s="1859"/>
      <c r="AN187" s="1859"/>
      <c r="AO187" s="1859"/>
      <c r="AP187" s="1859"/>
      <c r="AQ187" s="1860"/>
      <c r="AR187" s="516">
        <v>1</v>
      </c>
      <c r="AS187" s="74"/>
      <c r="BQ187" s="59"/>
      <c r="CQ187" s="288"/>
      <c r="CS187" s="289"/>
      <c r="DB187" s="22"/>
      <c r="DN187" s="3"/>
    </row>
    <row r="188" spans="23:118" ht="138" customHeight="1" outlineLevel="1" x14ac:dyDescent="0.25">
      <c r="W188" s="59"/>
      <c r="X188" s="97" t="s">
        <v>52</v>
      </c>
      <c r="Y188" s="1465" t="s">
        <v>2664</v>
      </c>
      <c r="Z188" s="68" t="s">
        <v>29</v>
      </c>
      <c r="AA188" s="69">
        <f t="shared" si="62"/>
        <v>0</v>
      </c>
      <c r="AB188" s="69">
        <f t="shared" si="63"/>
        <v>0</v>
      </c>
      <c r="AC188" s="1858" t="s">
        <v>2665</v>
      </c>
      <c r="AD188" s="1859"/>
      <c r="AE188" s="1859"/>
      <c r="AF188" s="1859"/>
      <c r="AG188" s="1859"/>
      <c r="AH188" s="1859"/>
      <c r="AI188" s="1859"/>
      <c r="AJ188" s="1859"/>
      <c r="AK188" s="1859"/>
      <c r="AL188" s="1859"/>
      <c r="AM188" s="1859"/>
      <c r="AN188" s="1859"/>
      <c r="AO188" s="1859"/>
      <c r="AP188" s="1859"/>
      <c r="AQ188" s="1860"/>
      <c r="AR188" s="516">
        <v>1</v>
      </c>
      <c r="AS188" s="74"/>
      <c r="BQ188" s="59"/>
      <c r="CQ188" s="288"/>
      <c r="CS188" s="289"/>
      <c r="DB188" s="22"/>
      <c r="DN188" s="3"/>
    </row>
    <row r="189" spans="23:118" ht="162" outlineLevel="1" x14ac:dyDescent="0.25">
      <c r="W189" s="59"/>
      <c r="X189" s="237" t="s">
        <v>171</v>
      </c>
      <c r="Y189" s="1465" t="s">
        <v>2666</v>
      </c>
      <c r="Z189" s="68" t="s">
        <v>29</v>
      </c>
      <c r="AA189" s="69">
        <f t="shared" si="62"/>
        <v>0</v>
      </c>
      <c r="AB189" s="69">
        <f t="shared" si="63"/>
        <v>0</v>
      </c>
      <c r="AC189" s="1858" t="s">
        <v>2667</v>
      </c>
      <c r="AD189" s="1859"/>
      <c r="AE189" s="1859"/>
      <c r="AF189" s="1859"/>
      <c r="AG189" s="1859"/>
      <c r="AH189" s="1859"/>
      <c r="AI189" s="1859"/>
      <c r="AJ189" s="1859"/>
      <c r="AK189" s="1859"/>
      <c r="AL189" s="1859"/>
      <c r="AM189" s="1859"/>
      <c r="AN189" s="1859"/>
      <c r="AO189" s="1859"/>
      <c r="AP189" s="1859"/>
      <c r="AQ189" s="1860"/>
      <c r="AR189" s="516">
        <v>1</v>
      </c>
      <c r="AS189" s="74"/>
      <c r="BQ189" s="59"/>
      <c r="BR189" s="208"/>
      <c r="BT189" s="288"/>
      <c r="BV189" s="289"/>
      <c r="BX189" s="62"/>
      <c r="BZ189" s="518"/>
      <c r="CC189" s="22"/>
      <c r="CD189" s="22"/>
      <c r="CE189" s="22"/>
      <c r="CF189" s="22"/>
      <c r="CG189" s="22"/>
      <c r="CH189" s="22"/>
      <c r="CI189" s="22"/>
      <c r="CJ189" s="22"/>
      <c r="CK189" s="22"/>
      <c r="CQ189" s="288"/>
      <c r="CS189" s="289"/>
      <c r="DB189" s="22"/>
      <c r="DN189" s="3"/>
    </row>
    <row r="190" spans="23:118" ht="116.4" customHeight="1" outlineLevel="1" x14ac:dyDescent="0.3">
      <c r="W190" s="59"/>
      <c r="X190" s="1498" t="s">
        <v>55</v>
      </c>
      <c r="Y190" s="1491" t="s">
        <v>2668</v>
      </c>
      <c r="Z190" s="594" t="s">
        <v>29</v>
      </c>
      <c r="AA190" s="552">
        <f t="shared" si="62"/>
        <v>0</v>
      </c>
      <c r="AB190" s="552">
        <f t="shared" si="63"/>
        <v>0</v>
      </c>
      <c r="AC190" s="1858" t="s">
        <v>2669</v>
      </c>
      <c r="AD190" s="1859"/>
      <c r="AE190" s="1859"/>
      <c r="AF190" s="1859"/>
      <c r="AG190" s="1859"/>
      <c r="AH190" s="1859"/>
      <c r="AI190" s="1859"/>
      <c r="AJ190" s="1859"/>
      <c r="AK190" s="1859"/>
      <c r="AL190" s="1859"/>
      <c r="AM190" s="1859"/>
      <c r="AN190" s="1859"/>
      <c r="AO190" s="1859"/>
      <c r="AP190" s="1859"/>
      <c r="AQ190" s="1860"/>
      <c r="AR190" s="1493">
        <v>1</v>
      </c>
      <c r="AS190" s="546"/>
      <c r="BQ190" s="59"/>
      <c r="BR190" s="208"/>
      <c r="BT190" s="288"/>
      <c r="BV190" s="289"/>
      <c r="BX190" s="62"/>
      <c r="BZ190" s="518"/>
      <c r="CC190" s="22"/>
      <c r="CD190" s="22"/>
      <c r="CE190" s="22"/>
      <c r="CF190" s="22"/>
      <c r="CG190" s="22"/>
      <c r="CH190" s="22"/>
      <c r="CI190" s="22"/>
      <c r="CJ190" s="22"/>
      <c r="CK190" s="22"/>
      <c r="CQ190" s="288"/>
      <c r="CS190" s="289"/>
      <c r="DB190" s="22"/>
      <c r="DN190" s="3"/>
    </row>
    <row r="191" spans="23:118" ht="127.2" customHeight="1" outlineLevel="1" x14ac:dyDescent="0.25">
      <c r="W191" s="59"/>
      <c r="X191" s="101" t="s">
        <v>55</v>
      </c>
      <c r="Y191" s="1465" t="s">
        <v>2670</v>
      </c>
      <c r="Z191" s="68" t="s">
        <v>29</v>
      </c>
      <c r="AA191" s="69">
        <f t="shared" si="62"/>
        <v>0</v>
      </c>
      <c r="AB191" s="69">
        <f t="shared" si="63"/>
        <v>0</v>
      </c>
      <c r="AC191" s="1858" t="s">
        <v>2669</v>
      </c>
      <c r="AD191" s="1859"/>
      <c r="AE191" s="1859"/>
      <c r="AF191" s="1859"/>
      <c r="AG191" s="1859"/>
      <c r="AH191" s="1859"/>
      <c r="AI191" s="1859"/>
      <c r="AJ191" s="1859"/>
      <c r="AK191" s="1859"/>
      <c r="AL191" s="1859"/>
      <c r="AM191" s="1859"/>
      <c r="AN191" s="1859"/>
      <c r="AO191" s="1859"/>
      <c r="AP191" s="1859"/>
      <c r="AQ191" s="1860"/>
      <c r="AR191" s="516">
        <v>1</v>
      </c>
      <c r="AS191" s="74"/>
      <c r="BQ191" s="59"/>
      <c r="BR191" s="208"/>
      <c r="BT191" s="288"/>
      <c r="BV191" s="289"/>
      <c r="BX191" s="62"/>
      <c r="BZ191" s="518"/>
      <c r="CC191" s="22"/>
      <c r="CD191" s="22"/>
      <c r="CE191" s="22"/>
      <c r="CF191" s="22"/>
      <c r="CG191" s="22"/>
      <c r="CH191" s="22"/>
      <c r="CI191" s="22"/>
      <c r="CJ191" s="22"/>
      <c r="CK191" s="22"/>
      <c r="CQ191" s="288"/>
      <c r="CS191" s="289"/>
      <c r="DB191" s="22"/>
      <c r="DN191" s="3"/>
    </row>
    <row r="192" spans="23:118" ht="157.19999999999999" customHeight="1" outlineLevel="1" x14ac:dyDescent="0.3">
      <c r="W192" s="59"/>
      <c r="X192" s="1492" t="s">
        <v>140</v>
      </c>
      <c r="Y192" s="1491" t="s">
        <v>2671</v>
      </c>
      <c r="Z192" s="594" t="s">
        <v>29</v>
      </c>
      <c r="AA192" s="552">
        <f t="shared" si="62"/>
        <v>0</v>
      </c>
      <c r="AB192" s="552">
        <f t="shared" si="63"/>
        <v>0</v>
      </c>
      <c r="AC192" s="1858" t="s">
        <v>2657</v>
      </c>
      <c r="AD192" s="1859"/>
      <c r="AE192" s="1859"/>
      <c r="AF192" s="1859"/>
      <c r="AG192" s="1859"/>
      <c r="AH192" s="1859"/>
      <c r="AI192" s="1859"/>
      <c r="AJ192" s="1859"/>
      <c r="AK192" s="1859"/>
      <c r="AL192" s="1859"/>
      <c r="AM192" s="1859"/>
      <c r="AN192" s="1859"/>
      <c r="AO192" s="1859"/>
      <c r="AP192" s="1859"/>
      <c r="AQ192" s="1860"/>
      <c r="AR192" s="1493">
        <v>1</v>
      </c>
      <c r="AS192" s="546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23:118" outlineLevel="1" x14ac:dyDescent="0.25">
      <c r="W193" s="59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23:118" outlineLevel="1" x14ac:dyDescent="0.25">
      <c r="W194" s="59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23:118" outlineLevel="1" x14ac:dyDescent="0.25">
      <c r="W195" s="59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23:118" outlineLevel="1" x14ac:dyDescent="0.25">
      <c r="W196" s="59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23:118" outlineLevel="1" x14ac:dyDescent="0.25">
      <c r="W197" s="59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23:118" outlineLevel="1" x14ac:dyDescent="0.25">
      <c r="W198" s="59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23:118" outlineLevel="1" x14ac:dyDescent="0.25">
      <c r="W199" s="59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23:118" outlineLevel="1" x14ac:dyDescent="0.25">
      <c r="W200" s="59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23:118" outlineLevel="1" x14ac:dyDescent="0.25">
      <c r="W201" s="59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23:118" outlineLevel="1" x14ac:dyDescent="0.25">
      <c r="W202" s="59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23:118" outlineLevel="1" x14ac:dyDescent="0.25">
      <c r="W203" s="59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23:118" outlineLevel="1" x14ac:dyDescent="0.25">
      <c r="W204" s="59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23:118" outlineLevel="1" x14ac:dyDescent="0.25">
      <c r="W205" s="59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23:118" outlineLevel="1" x14ac:dyDescent="0.25">
      <c r="W206" s="59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23:118" outlineLevel="1" x14ac:dyDescent="0.25">
      <c r="W207" s="59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23:118" outlineLevel="1" x14ac:dyDescent="0.25">
      <c r="W208" s="59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23:118" outlineLevel="1" x14ac:dyDescent="0.25">
      <c r="W209" s="59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23:118" outlineLevel="1" x14ac:dyDescent="0.25">
      <c r="W210" s="59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23:118" x14ac:dyDescent="0.25">
      <c r="W211" s="59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23:118" x14ac:dyDescent="0.25">
      <c r="W212" s="59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BQ212" s="59"/>
      <c r="DN212" s="3"/>
    </row>
  </sheetData>
  <sheetProtection formatCells="0" formatColumns="0" formatRows="0" insertColumns="0" insertRows="0" insertHyperlinks="0" deleteColumns="0" deleteRows="0" selectLockedCells="1" sort="0" autoFilter="0" pivotTables="0"/>
  <mergeCells count="38">
    <mergeCell ref="BR181:CK181"/>
    <mergeCell ref="AC191:AQ191"/>
    <mergeCell ref="AC186:AQ186"/>
    <mergeCell ref="AC185:AQ185"/>
    <mergeCell ref="AC184:AQ184"/>
    <mergeCell ref="AC183:AQ183"/>
    <mergeCell ref="CX2:CX4"/>
    <mergeCell ref="BW109:CB109"/>
    <mergeCell ref="AU164:BP164"/>
    <mergeCell ref="AC190:AQ190"/>
    <mergeCell ref="AC189:AQ189"/>
    <mergeCell ref="AC188:AQ188"/>
    <mergeCell ref="AC187:AQ187"/>
    <mergeCell ref="AC182:AQ182"/>
    <mergeCell ref="AC181:AQ181"/>
    <mergeCell ref="CT67:DH67"/>
    <mergeCell ref="CO64:DJ64"/>
    <mergeCell ref="AZ163:BE163"/>
    <mergeCell ref="BW161:CK161"/>
    <mergeCell ref="BW182:CK182"/>
    <mergeCell ref="BW183:CK183"/>
    <mergeCell ref="BR184:CK184"/>
    <mergeCell ref="AC192:AQ192"/>
    <mergeCell ref="DJ2:DJ4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CP2:CP4"/>
  </mergeCells>
  <conditionalFormatting sqref="D6:D7">
    <cfRule type="cellIs" dxfId="575" priority="69" operator="lessThan">
      <formula>10.5</formula>
    </cfRule>
    <cfRule type="cellIs" dxfId="574" priority="70" operator="greaterThan">
      <formula>10</formula>
    </cfRule>
  </conditionalFormatting>
  <conditionalFormatting sqref="AA6:AA7">
    <cfRule type="cellIs" dxfId="573" priority="67" operator="lessThan">
      <formula>10.5</formula>
    </cfRule>
    <cfRule type="cellIs" dxfId="572" priority="68" operator="greaterThan">
      <formula>10</formula>
    </cfRule>
  </conditionalFormatting>
  <conditionalFormatting sqref="AA35:AA36">
    <cfRule type="cellIs" dxfId="571" priority="13" operator="lessThan">
      <formula>10.5</formula>
    </cfRule>
    <cfRule type="cellIs" dxfId="570" priority="14" operator="greaterThan">
      <formula>10</formula>
    </cfRule>
  </conditionalFormatting>
  <conditionalFormatting sqref="AA62:AA63">
    <cfRule type="cellIs" dxfId="569" priority="55" operator="lessThan">
      <formula>10.5</formula>
    </cfRule>
    <cfRule type="cellIs" dxfId="568" priority="56" operator="greaterThan">
      <formula>10</formula>
    </cfRule>
  </conditionalFormatting>
  <conditionalFormatting sqref="AA98:AA99">
    <cfRule type="cellIs" dxfId="567" priority="45" operator="lessThan">
      <formula>10.5</formula>
    </cfRule>
    <cfRule type="cellIs" dxfId="566" priority="46" operator="greaterThan">
      <formula>10</formula>
    </cfRule>
  </conditionalFormatting>
  <conditionalFormatting sqref="AA128:AA129">
    <cfRule type="cellIs" dxfId="565" priority="33" operator="lessThan">
      <formula>10.5</formula>
    </cfRule>
    <cfRule type="cellIs" dxfId="564" priority="34" operator="greaterThan">
      <formula>10</formula>
    </cfRule>
  </conditionalFormatting>
  <conditionalFormatting sqref="AA158:AA159">
    <cfRule type="cellIs" dxfId="563" priority="25" operator="lessThan">
      <formula>10.5</formula>
    </cfRule>
    <cfRule type="cellIs" dxfId="562" priority="26" operator="greaterThan">
      <formula>10</formula>
    </cfRule>
  </conditionalFormatting>
  <conditionalFormatting sqref="AA179:AA180">
    <cfRule type="cellIs" dxfId="561" priority="3" operator="lessThan">
      <formula>10.5</formula>
    </cfRule>
    <cfRule type="cellIs" dxfId="560" priority="4" operator="greaterThan">
      <formula>10</formula>
    </cfRule>
  </conditionalFormatting>
  <conditionalFormatting sqref="AX6:AX7">
    <cfRule type="cellIs" dxfId="559" priority="65" operator="lessThan">
      <formula>10.5</formula>
    </cfRule>
    <cfRule type="cellIs" dxfId="558" priority="66" operator="greaterThan">
      <formula>10</formula>
    </cfRule>
  </conditionalFormatting>
  <conditionalFormatting sqref="AX35:AX36">
    <cfRule type="cellIs" dxfId="557" priority="29" operator="lessThan">
      <formula>10.5</formula>
    </cfRule>
    <cfRule type="cellIs" dxfId="556" priority="30" operator="greaterThan">
      <formula>10</formula>
    </cfRule>
  </conditionalFormatting>
  <conditionalFormatting sqref="AX62:AX63">
    <cfRule type="cellIs" dxfId="555" priority="53" operator="lessThan">
      <formula>10.5</formula>
    </cfRule>
    <cfRule type="cellIs" dxfId="554" priority="54" operator="greaterThan">
      <formula>10</formula>
    </cfRule>
  </conditionalFormatting>
  <conditionalFormatting sqref="AX98:AX99">
    <cfRule type="cellIs" dxfId="553" priority="43" operator="lessThan">
      <formula>10.5</formula>
    </cfRule>
    <cfRule type="cellIs" dxfId="552" priority="44" operator="greaterThan">
      <formula>10</formula>
    </cfRule>
  </conditionalFormatting>
  <conditionalFormatting sqref="AX128:AX129">
    <cfRule type="cellIs" dxfId="551" priority="27" operator="lessThan">
      <formula>10.5</formula>
    </cfRule>
    <cfRule type="cellIs" dxfId="550" priority="28" operator="greaterThan">
      <formula>10</formula>
    </cfRule>
  </conditionalFormatting>
  <conditionalFormatting sqref="AX158:AX159">
    <cfRule type="cellIs" dxfId="549" priority="21" operator="lessThan">
      <formula>10.5</formula>
    </cfRule>
    <cfRule type="cellIs" dxfId="548" priority="22" operator="greaterThan">
      <formula>10</formula>
    </cfRule>
  </conditionalFormatting>
  <conditionalFormatting sqref="AX179:AX180">
    <cfRule type="cellIs" dxfId="547" priority="1" operator="lessThan">
      <formula>10.5</formula>
    </cfRule>
    <cfRule type="cellIs" dxfId="546" priority="2" operator="greaterThan">
      <formula>10</formula>
    </cfRule>
  </conditionalFormatting>
  <conditionalFormatting sqref="BU6:BU7">
    <cfRule type="cellIs" dxfId="545" priority="63" operator="lessThan">
      <formula>10.5</formula>
    </cfRule>
    <cfRule type="cellIs" dxfId="544" priority="64" operator="greaterThan">
      <formula>10</formula>
    </cfRule>
  </conditionalFormatting>
  <conditionalFormatting sqref="BU35:BU36">
    <cfRule type="cellIs" dxfId="543" priority="59" operator="lessThan">
      <formula>10.5</formula>
    </cfRule>
    <cfRule type="cellIs" dxfId="542" priority="60" operator="greaterThan">
      <formula>10</formula>
    </cfRule>
  </conditionalFormatting>
  <conditionalFormatting sqref="BU62:BU63">
    <cfRule type="cellIs" dxfId="541" priority="51" operator="lessThan">
      <formula>10.5</formula>
    </cfRule>
    <cfRule type="cellIs" dxfId="540" priority="52" operator="greaterThan">
      <formula>10</formula>
    </cfRule>
  </conditionalFormatting>
  <conditionalFormatting sqref="BU98:BU99">
    <cfRule type="cellIs" dxfId="539" priority="41" operator="lessThan">
      <formula>10.5</formula>
    </cfRule>
    <cfRule type="cellIs" dxfId="538" priority="42" operator="greaterThan">
      <formula>10</formula>
    </cfRule>
  </conditionalFormatting>
  <conditionalFormatting sqref="BU128:BU129">
    <cfRule type="cellIs" dxfId="537" priority="35" operator="lessThan">
      <formula>10.5</formula>
    </cfRule>
    <cfRule type="cellIs" dxfId="536" priority="36" operator="greaterThan">
      <formula>10</formula>
    </cfRule>
  </conditionalFormatting>
  <conditionalFormatting sqref="BU158:BU159">
    <cfRule type="cellIs" dxfId="535" priority="5" operator="lessThan">
      <formula>10.5</formula>
    </cfRule>
    <cfRule type="cellIs" dxfId="534" priority="6" operator="greaterThan">
      <formula>10</formula>
    </cfRule>
  </conditionalFormatting>
  <conditionalFormatting sqref="BU179:BU180">
    <cfRule type="cellIs" dxfId="533" priority="9" operator="lessThan">
      <formula>10.5</formula>
    </cfRule>
    <cfRule type="cellIs" dxfId="532" priority="10" operator="greaterThan">
      <formula>10</formula>
    </cfRule>
  </conditionalFormatting>
  <conditionalFormatting sqref="CR6:CR7">
    <cfRule type="cellIs" dxfId="531" priority="61" operator="lessThan">
      <formula>10.5</formula>
    </cfRule>
    <cfRule type="cellIs" dxfId="530" priority="62" operator="greaterThan">
      <formula>10</formula>
    </cfRule>
  </conditionalFormatting>
  <conditionalFormatting sqref="CR35:CR36">
    <cfRule type="cellIs" dxfId="529" priority="19" operator="lessThan">
      <formula>10.5</formula>
    </cfRule>
    <cfRule type="cellIs" dxfId="528" priority="20" operator="greaterThan">
      <formula>10</formula>
    </cfRule>
  </conditionalFormatting>
  <conditionalFormatting sqref="CR62:CR63">
    <cfRule type="cellIs" dxfId="527" priority="49" operator="lessThan">
      <formula>10.5</formula>
    </cfRule>
    <cfRule type="cellIs" dxfId="526" priority="50" operator="greaterThan">
      <formula>10</formula>
    </cfRule>
  </conditionalFormatting>
  <conditionalFormatting sqref="CR98:CR99">
    <cfRule type="cellIs" dxfId="525" priority="39" operator="lessThan">
      <formula>10.5</formula>
    </cfRule>
    <cfRule type="cellIs" dxfId="524" priority="40" operator="greaterThan">
      <formula>10</formula>
    </cfRule>
  </conditionalFormatting>
  <conditionalFormatting sqref="CR128:CR129">
    <cfRule type="cellIs" dxfId="523" priority="37" operator="lessThan">
      <formula>10.5</formula>
    </cfRule>
    <cfRule type="cellIs" dxfId="522" priority="38" operator="greaterThan">
      <formula>10</formula>
    </cfRule>
  </conditionalFormatting>
  <conditionalFormatting sqref="CR158:CR159">
    <cfRule type="cellIs" dxfId="521" priority="17" operator="lessThan">
      <formula>10.5</formula>
    </cfRule>
    <cfRule type="cellIs" dxfId="520" priority="18" operator="greaterThan">
      <formula>10</formula>
    </cfRule>
  </conditionalFormatting>
  <conditionalFormatting sqref="CR179:CR180">
    <cfRule type="cellIs" dxfId="519" priority="7" operator="lessThan">
      <formula>10.5</formula>
    </cfRule>
    <cfRule type="cellIs" dxfId="518" priority="8" operator="greaterThan">
      <formula>10</formula>
    </cfRule>
  </conditionalFormatting>
  <printOptions horizontalCentered="1" verticalCentered="1"/>
  <pageMargins left="0" right="0" top="0" bottom="0" header="0" footer="0"/>
  <pageSetup paperSize="9" scale="11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9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0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1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87</xdr:row>
                    <xdr:rowOff>792480</xdr:rowOff>
                  </from>
                  <to>
                    <xdr:col>1</xdr:col>
                    <xdr:colOff>5135880</xdr:colOff>
                    <xdr:row>87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3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178</xdr:row>
                    <xdr:rowOff>792480</xdr:rowOff>
                  </from>
                  <to>
                    <xdr:col>70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4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178</xdr:row>
                    <xdr:rowOff>792480</xdr:rowOff>
                  </from>
                  <to>
                    <xdr:col>93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5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178</xdr:row>
                    <xdr:rowOff>792480</xdr:rowOff>
                  </from>
                  <to>
                    <xdr:col>24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6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178</xdr:row>
                    <xdr:rowOff>792480</xdr:rowOff>
                  </from>
                  <to>
                    <xdr:col>47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25410-7F2E-450D-98E6-06F6AC9D94C3}">
  <sheetPr codeName="Feuil18">
    <pageSetUpPr fitToPage="1"/>
  </sheetPr>
  <dimension ref="A1:DT203"/>
  <sheetViews>
    <sheetView zoomScale="55" zoomScaleNormal="55" workbookViewId="0">
      <pane ySplit="5" topLeftCell="A158" activePane="bottomLeft" state="frozenSplit"/>
      <selection activeCell="BS2" sqref="BS2:BS4"/>
      <selection pane="bottomLeft" activeCell="BS2" sqref="BS2:BS4"/>
    </sheetView>
  </sheetViews>
  <sheetFormatPr baseColWidth="10" defaultColWidth="12.33203125" defaultRowHeight="22.8" outlineLevelRow="1" outlineLevelCol="1" x14ac:dyDescent="0.3"/>
  <cols>
    <col min="1" max="1" width="24" style="208" bestFit="1" customWidth="1"/>
    <col min="2" max="2" width="74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664062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5.6640625" style="3" customWidth="1" outlineLevel="1"/>
    <col min="22" max="22" width="14.5546875" style="217" customWidth="1"/>
    <col min="23" max="23" width="1.6640625" style="59" customWidth="1"/>
    <col min="24" max="24" width="20.554687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8.88671875" style="289" customWidth="1" outlineLevel="1"/>
    <col min="29" max="29" width="13.664062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6640625" style="935" customWidth="1"/>
    <col min="47" max="47" width="29.109375" style="208" customWidth="1"/>
    <col min="48" max="48" width="74" style="62" customWidth="1"/>
    <col min="49" max="49" width="6.6640625" style="288" customWidth="1" outlineLevel="1"/>
    <col min="50" max="50" width="6.664062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6640625" style="59" customWidth="1"/>
    <col min="70" max="70" width="22.33203125" style="208" bestFit="1" customWidth="1"/>
    <col min="71" max="71" width="74" style="62" customWidth="1"/>
    <col min="72" max="72" width="6.6640625" style="288" customWidth="1" outlineLevel="1"/>
    <col min="73" max="74" width="6.6640625" style="289" customWidth="1" outlineLevel="1"/>
    <col min="75" max="75" width="12.33203125" style="518" customWidth="1" outlineLevel="1"/>
    <col min="76" max="76" width="6.33203125" style="62" customWidth="1" outlineLevel="1"/>
    <col min="77" max="77" width="31.3320312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23.33203125" style="208" bestFit="1" customWidth="1"/>
    <col min="94" max="94" width="74" style="62" customWidth="1"/>
    <col min="95" max="95" width="6.6640625" style="288" customWidth="1" outlineLevel="1"/>
    <col min="96" max="97" width="6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33203125" style="3"/>
  </cols>
  <sheetData>
    <row r="1" spans="1:124" ht="18" thickBot="1" x14ac:dyDescent="0.35">
      <c r="A1" s="874"/>
      <c r="B1" s="1810" t="s">
        <v>984</v>
      </c>
      <c r="C1" s="1756"/>
      <c r="D1" s="1756"/>
      <c r="E1" s="1756"/>
      <c r="F1" s="1756"/>
      <c r="G1" s="1756"/>
      <c r="H1" s="1756"/>
      <c r="I1" s="1756"/>
      <c r="J1" s="1756"/>
      <c r="K1" s="1756"/>
      <c r="L1" s="1756"/>
      <c r="M1" s="1756"/>
      <c r="N1" s="1756"/>
      <c r="O1" s="1756"/>
      <c r="P1" s="1756"/>
      <c r="Q1" s="1756"/>
      <c r="R1" s="1756"/>
      <c r="S1" s="1756"/>
      <c r="T1" s="1756"/>
      <c r="U1" s="1756"/>
      <c r="V1" s="1756"/>
      <c r="W1" s="1756"/>
      <c r="X1" s="1756"/>
      <c r="Y1" s="1756"/>
      <c r="Z1" s="1756"/>
      <c r="AA1" s="1756"/>
      <c r="AB1" s="1756"/>
      <c r="AC1" s="1756"/>
      <c r="AD1" s="1756"/>
      <c r="AE1" s="1756"/>
      <c r="AF1" s="1756"/>
      <c r="AG1" s="1756"/>
      <c r="AH1" s="1756"/>
      <c r="AI1" s="1756"/>
      <c r="AJ1" s="1756"/>
      <c r="AK1" s="1756"/>
      <c r="AL1" s="1756"/>
      <c r="AM1" s="1756"/>
      <c r="AN1" s="1756"/>
      <c r="AO1" s="1756"/>
      <c r="AP1" s="1756"/>
      <c r="AQ1" s="1756"/>
      <c r="AR1" s="1756"/>
      <c r="AS1" s="1756"/>
      <c r="AT1" s="1756"/>
      <c r="AU1" s="1756"/>
      <c r="AV1" s="1756"/>
      <c r="AW1" s="1756"/>
      <c r="AX1" s="1756"/>
      <c r="AY1" s="1756"/>
      <c r="AZ1" s="1756"/>
      <c r="BA1" s="1756"/>
      <c r="BB1" s="1756"/>
      <c r="BC1" s="1756"/>
      <c r="BD1" s="1756"/>
      <c r="BE1" s="1756"/>
      <c r="BF1" s="1756"/>
      <c r="BG1" s="1756"/>
      <c r="BH1" s="1756"/>
      <c r="BI1" s="1756"/>
      <c r="BJ1" s="1756"/>
      <c r="BK1" s="1756"/>
      <c r="BL1" s="1756"/>
      <c r="BM1" s="1756"/>
      <c r="BN1" s="1756"/>
      <c r="BO1" s="1756"/>
      <c r="BP1" s="1756"/>
      <c r="BQ1" s="1756"/>
      <c r="BR1" s="1756"/>
      <c r="BS1" s="1756"/>
      <c r="BT1" s="1756"/>
      <c r="BU1" s="1756"/>
      <c r="BV1" s="1756"/>
      <c r="BW1" s="1756"/>
      <c r="BX1" s="1756"/>
      <c r="BY1" s="1756"/>
      <c r="BZ1" s="1756"/>
      <c r="CA1" s="1756"/>
      <c r="CB1" s="1756"/>
      <c r="CC1" s="1756"/>
      <c r="CD1" s="1756"/>
      <c r="CE1" s="1756"/>
      <c r="CF1" s="1756"/>
      <c r="CG1" s="1756"/>
      <c r="CH1" s="1756"/>
      <c r="CI1" s="1756"/>
      <c r="CJ1" s="1756"/>
      <c r="CK1" s="1756"/>
      <c r="CL1" s="1756"/>
      <c r="CM1" s="1756"/>
      <c r="CN1" s="1756"/>
      <c r="CO1" s="1756"/>
      <c r="CP1" s="1756"/>
      <c r="CQ1" s="1756"/>
      <c r="CR1" s="1756"/>
      <c r="CS1" s="1756"/>
      <c r="CT1" s="1756"/>
      <c r="CU1" s="1756"/>
      <c r="CV1" s="1756"/>
      <c r="CW1" s="1756"/>
      <c r="CX1" s="1756"/>
      <c r="CY1" s="1756"/>
      <c r="CZ1" s="1756"/>
      <c r="DA1" s="1756"/>
      <c r="DB1" s="1756"/>
      <c r="DC1" s="1756"/>
      <c r="DD1" s="1756"/>
      <c r="DE1" s="1756"/>
      <c r="DF1" s="1756"/>
      <c r="DG1" s="1756"/>
      <c r="DH1" s="1756"/>
      <c r="DI1" s="1756"/>
      <c r="DJ1" s="1757"/>
      <c r="DK1" s="1"/>
      <c r="DL1" s="2"/>
      <c r="DN1" s="2"/>
      <c r="DO1" s="2"/>
      <c r="DP1" s="2"/>
      <c r="DQ1" s="876"/>
      <c r="DS1" s="876"/>
      <c r="DT1" s="878"/>
    </row>
    <row r="2" spans="1:124" ht="17.399999999999999" x14ac:dyDescent="0.3">
      <c r="A2" s="4"/>
      <c r="B2" s="1811" t="s">
        <v>2672</v>
      </c>
      <c r="C2" s="5"/>
      <c r="D2" s="6"/>
      <c r="E2" s="6"/>
      <c r="F2" s="7"/>
      <c r="G2" s="7"/>
      <c r="H2" s="7"/>
      <c r="I2" s="7"/>
      <c r="J2" s="1742">
        <f>SUMIFS(L9:L111,K9:K111,"Bio-déchets")</f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762">
        <f>SUM(U:U)</f>
        <v>48</v>
      </c>
      <c r="W2" s="4"/>
      <c r="X2" s="4"/>
      <c r="Y2" s="1811" t="s">
        <v>2673</v>
      </c>
      <c r="Z2" s="5"/>
      <c r="AA2" s="6"/>
      <c r="AB2" s="6"/>
      <c r="AC2" s="7"/>
      <c r="AD2" s="7"/>
      <c r="AE2" s="7"/>
      <c r="AF2" s="7"/>
      <c r="AG2" s="1742">
        <f>SUMIFS(AI10:AI101,AH10:AH101,"Bio-déchets")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744">
        <f>SUM(AR:AR)</f>
        <v>63.5</v>
      </c>
      <c r="AT2" s="4"/>
      <c r="AU2" s="4"/>
      <c r="AV2" s="1746" t="s">
        <v>1</v>
      </c>
      <c r="AW2" s="5"/>
      <c r="AX2" s="6"/>
      <c r="AY2" s="6"/>
      <c r="AZ2" s="7"/>
      <c r="BA2" s="7"/>
      <c r="BB2" s="7"/>
      <c r="BC2" s="7"/>
      <c r="BD2" s="1742">
        <f>SUMIFS(BF9:BF102,BE9:BE102,"Bio-déchets")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744">
        <f>SUM(BO:BO)</f>
        <v>72</v>
      </c>
      <c r="BQ2" s="4"/>
      <c r="BR2" s="4"/>
      <c r="BS2" s="1811" t="s">
        <v>2674</v>
      </c>
      <c r="BT2" s="5"/>
      <c r="BU2" s="6"/>
      <c r="BV2" s="6"/>
      <c r="BW2" s="7"/>
      <c r="BX2" s="7"/>
      <c r="BY2" s="7"/>
      <c r="BZ2" s="7"/>
      <c r="CA2" s="1742">
        <f>SUMIFS(CC27:CC107,CB27:CB107,"Bio-déchets")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744">
        <f>SUM(CL:CL)</f>
        <v>69</v>
      </c>
      <c r="CN2" s="4"/>
      <c r="CO2" s="4"/>
      <c r="CP2" s="1770" t="s">
        <v>2675</v>
      </c>
      <c r="CQ2" s="5"/>
      <c r="CR2" s="6"/>
      <c r="CS2" s="6"/>
      <c r="CT2" s="7"/>
      <c r="CU2" s="7"/>
      <c r="CV2" s="7"/>
      <c r="CW2" s="7"/>
      <c r="CX2" s="1742">
        <f>SUMIFS(CZ10:CZ104,CY10:CY104,"Bio-déchets")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744">
        <f>SUM(DI:DI)</f>
        <v>56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2016"/>
      <c r="C3" s="10"/>
      <c r="D3" s="11"/>
      <c r="E3" s="11"/>
      <c r="F3" s="12"/>
      <c r="G3" s="12"/>
      <c r="H3" s="12" t="s">
        <v>3</v>
      </c>
      <c r="I3" s="12"/>
      <c r="J3" s="1743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763">
        <f>SUM(U:U)</f>
        <v>48</v>
      </c>
      <c r="W3" s="4"/>
      <c r="X3" s="4"/>
      <c r="Y3" s="2016"/>
      <c r="Z3" s="10"/>
      <c r="AA3" s="11"/>
      <c r="AB3" s="11"/>
      <c r="AC3" s="12"/>
      <c r="AD3" s="12"/>
      <c r="AE3" s="12" t="s">
        <v>3</v>
      </c>
      <c r="AF3" s="12"/>
      <c r="AG3" s="1743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745">
        <f>SUM(AR:AR)</f>
        <v>63.5</v>
      </c>
      <c r="AT3" s="4"/>
      <c r="AU3" s="4"/>
      <c r="AV3" s="1747"/>
      <c r="AW3" s="10"/>
      <c r="AX3" s="11"/>
      <c r="AY3" s="11"/>
      <c r="AZ3" s="12"/>
      <c r="BA3" s="12"/>
      <c r="BB3" s="12" t="s">
        <v>3</v>
      </c>
      <c r="BC3" s="12"/>
      <c r="BD3" s="1743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745">
        <f>SUM(BO:BO)</f>
        <v>72</v>
      </c>
      <c r="BQ3" s="4"/>
      <c r="BR3" s="4"/>
      <c r="BS3" s="2016"/>
      <c r="BT3" s="10"/>
      <c r="BU3" s="11"/>
      <c r="BV3" s="11"/>
      <c r="BW3" s="12"/>
      <c r="BX3" s="12"/>
      <c r="BY3" s="12" t="s">
        <v>3</v>
      </c>
      <c r="BZ3" s="12"/>
      <c r="CA3" s="1743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745">
        <f>SUM(CL:CL)</f>
        <v>69</v>
      </c>
      <c r="CN3" s="4"/>
      <c r="CO3" s="4"/>
      <c r="CP3" s="1771"/>
      <c r="CQ3" s="10"/>
      <c r="CR3" s="11"/>
      <c r="CS3" s="11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745">
        <f>SUM(DI:DI)</f>
        <v>56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 x14ac:dyDescent="0.35">
      <c r="A4" s="4"/>
      <c r="B4" s="2017"/>
      <c r="C4" s="13"/>
      <c r="D4" s="14"/>
      <c r="E4" s="14"/>
      <c r="F4" s="15"/>
      <c r="G4" s="15"/>
      <c r="H4" s="15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794">
        <f>SUM(U:U)</f>
        <v>48</v>
      </c>
      <c r="W4" s="4"/>
      <c r="X4" s="4"/>
      <c r="Y4" s="2017"/>
      <c r="Z4" s="13"/>
      <c r="AA4" s="14"/>
      <c r="AB4" s="14"/>
      <c r="AC4" s="15"/>
      <c r="AD4" s="15"/>
      <c r="AE4" s="15"/>
      <c r="AF4" s="15"/>
      <c r="AG4" s="1761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790">
        <f>SUM(AR:AR)</f>
        <v>63.5</v>
      </c>
      <c r="AT4" s="4"/>
      <c r="AU4" s="4"/>
      <c r="AV4" s="1748"/>
      <c r="AW4" s="13"/>
      <c r="AX4" s="14"/>
      <c r="AY4" s="14"/>
      <c r="AZ4" s="15"/>
      <c r="BA4" s="15"/>
      <c r="BB4" s="15"/>
      <c r="BC4" s="15"/>
      <c r="BD4" s="1761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790">
        <f>SUM(BO:BO)</f>
        <v>72</v>
      </c>
      <c r="BQ4" s="4"/>
      <c r="BR4" s="4"/>
      <c r="BS4" s="2017"/>
      <c r="BT4" s="13"/>
      <c r="BU4" s="14"/>
      <c r="BV4" s="14"/>
      <c r="BW4" s="15"/>
      <c r="BX4" s="15"/>
      <c r="BY4" s="15"/>
      <c r="BZ4" s="15"/>
      <c r="CA4" s="1761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790">
        <f>SUM(CL:CL)</f>
        <v>69</v>
      </c>
      <c r="CN4" s="4"/>
      <c r="CO4" s="4"/>
      <c r="CP4" s="1772"/>
      <c r="CQ4" s="13"/>
      <c r="CR4" s="14"/>
      <c r="CS4" s="14"/>
      <c r="CT4" s="15"/>
      <c r="CU4" s="15"/>
      <c r="CV4" s="15"/>
      <c r="CW4" s="15"/>
      <c r="CX4" s="1761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790">
        <f>SUM(DI:DI)</f>
        <v>56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92.4" x14ac:dyDescent="0.3">
      <c r="A5" s="16" t="s">
        <v>4</v>
      </c>
      <c r="B5" s="35" t="s">
        <v>2676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35" t="s">
        <v>2677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17" t="s">
        <v>2678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1024" t="s">
        <v>2679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1024" t="s">
        <v>2680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" customHeight="1" x14ac:dyDescent="0.3">
      <c r="A6" s="55" t="s">
        <v>145</v>
      </c>
      <c r="B6" s="39" t="s">
        <v>28</v>
      </c>
      <c r="C6" s="40" t="s">
        <v>29</v>
      </c>
      <c r="D6" s="41">
        <f>0.5*(L6+M6+N6)+O6+Q6+2*(R6+S6)</f>
        <v>32</v>
      </c>
      <c r="E6" s="42">
        <f>L6*0.5+M6*0.5+N6*0.5+O6+P6+Q6+2*(R6+S6+T6)</f>
        <v>32</v>
      </c>
      <c r="F6" s="43"/>
      <c r="G6" s="39"/>
      <c r="H6" s="43"/>
      <c r="I6" s="43"/>
      <c r="J6" s="43"/>
      <c r="K6" s="43"/>
      <c r="L6" s="44">
        <f>SUMIFS(L8:L112,C8:C112,C6)</f>
        <v>2</v>
      </c>
      <c r="M6" s="44">
        <f>SUMIFS(M8:M112,C8:C112,C6)</f>
        <v>0</v>
      </c>
      <c r="N6" s="44">
        <f>SUMIFS(N8:N112,C8:C112,C6)</f>
        <v>8</v>
      </c>
      <c r="O6" s="44">
        <f>SUMIFS(O8:O112,C8:C112,C6)</f>
        <v>9</v>
      </c>
      <c r="P6" s="44">
        <f>SUMIFS(P8:P112,C8:C112,C6)</f>
        <v>0</v>
      </c>
      <c r="Q6" s="44">
        <f>SUMIFS(Q8:Q112,C8:C112,C6)</f>
        <v>6</v>
      </c>
      <c r="R6" s="44">
        <f>SUMIFS(R8:R112,C8:C112,C6)</f>
        <v>4</v>
      </c>
      <c r="S6" s="44">
        <f>SUMIFS(S8:S112,C8:C112,C6)</f>
        <v>2</v>
      </c>
      <c r="T6" s="44">
        <f>SUMIFS(T8:T112,C8:C112,C6)</f>
        <v>0</v>
      </c>
      <c r="U6" s="45"/>
      <c r="V6" s="46">
        <f>SUM(U8:U34)</f>
        <v>7</v>
      </c>
      <c r="W6" s="78"/>
      <c r="X6" s="55" t="s">
        <v>30</v>
      </c>
      <c r="Y6" s="56" t="s">
        <v>991</v>
      </c>
      <c r="Z6" s="40" t="s">
        <v>29</v>
      </c>
      <c r="AA6" s="41">
        <f t="shared" ref="AA6:AA21" si="0">0.5*(AI6+AJ6+AK6)+AL6+AN6+2*(AO6+AP6)</f>
        <v>7.5</v>
      </c>
      <c r="AB6" s="42">
        <f t="shared" ref="AB6:AB21" si="1">AI6*0.5+AJ6*0.5+AK6*0.5+AL6+AM6+AN6+2*(AO6+AP6+AQ6)</f>
        <v>10.5</v>
      </c>
      <c r="AC6" s="43"/>
      <c r="AD6" s="39"/>
      <c r="AE6" s="43"/>
      <c r="AF6" s="43"/>
      <c r="AG6" s="43"/>
      <c r="AH6" s="43"/>
      <c r="AI6" s="44">
        <f>SUMIFS(AI10:AI36,Z10:Z36,Z6)</f>
        <v>0</v>
      </c>
      <c r="AJ6" s="44">
        <f>SUMIFS(AJ10:AJ36,Z10:Z36,Z6)</f>
        <v>1</v>
      </c>
      <c r="AK6" s="44">
        <f>SUMIFS(AK10:AK36,Z10:Z36,Z6)</f>
        <v>0</v>
      </c>
      <c r="AL6" s="44">
        <f>SUMIFS(AL10:AL36,Z10:Z36,Z6)</f>
        <v>3</v>
      </c>
      <c r="AM6" s="44">
        <f>SUMIFS(AM10:AM36,Z10:Z36,Z6)</f>
        <v>1</v>
      </c>
      <c r="AN6" s="44">
        <f>SUMIFS(AN10:AN36,Z10:Z36,Z6)</f>
        <v>0</v>
      </c>
      <c r="AO6" s="44">
        <f>SUMIFS(AO10:AO36,Z10:Z36,Z6)</f>
        <v>2</v>
      </c>
      <c r="AP6" s="44">
        <f>SUMIFS(AP10:AP36,Z10:Z36,Z6)</f>
        <v>0</v>
      </c>
      <c r="AQ6" s="44">
        <f>SUMIFS(AQ10:AQ36,Z10:Z36,Z6)</f>
        <v>1</v>
      </c>
      <c r="AR6" s="45"/>
      <c r="AS6" s="46">
        <f>SUM(AR8:AR35)</f>
        <v>13</v>
      </c>
      <c r="AT6" s="59"/>
      <c r="AU6" s="38" t="s">
        <v>30</v>
      </c>
      <c r="AV6" s="39" t="s">
        <v>992</v>
      </c>
      <c r="AW6" s="40" t="s">
        <v>29</v>
      </c>
      <c r="AX6" s="41">
        <f t="shared" ref="AX6:AX24" si="2">0.5*(BF6+BG6+BH6)+BI6+BK6+2*(BL6+BM6)</f>
        <v>5</v>
      </c>
      <c r="AY6" s="42">
        <f t="shared" ref="AY6:AY24" si="3">BF6*0.5+BG6*0.5+BH6*0.5+BI6+BJ6+BK6+2*(BL6+BM6+BN6)</f>
        <v>5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1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20</v>
      </c>
      <c r="BQ6" s="87"/>
      <c r="BR6" s="38" t="s">
        <v>27</v>
      </c>
      <c r="BS6" s="39" t="s">
        <v>236</v>
      </c>
      <c r="BT6" s="40" t="s">
        <v>29</v>
      </c>
      <c r="BU6" s="41">
        <f t="shared" ref="BU6:BU11" ca="1" si="4">0.5*(CC6+CD6+CE6)+CF6+CH6+2*(CI6+CJ6)</f>
        <v>5</v>
      </c>
      <c r="BV6" s="42">
        <f t="shared" ref="BV6:BV11" ca="1" si="5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19</v>
      </c>
      <c r="CN6" s="62"/>
      <c r="CO6" s="38" t="s">
        <v>2510</v>
      </c>
      <c r="CP6" s="39"/>
      <c r="CQ6" s="40" t="s">
        <v>29</v>
      </c>
      <c r="CR6" s="41">
        <f t="shared" ref="CR6:CR7" si="6">0.5*(CZ6+DA6+DB6)+DC6+DE6+2*(DF6+DG6)</f>
        <v>2.5</v>
      </c>
      <c r="CS6" s="42">
        <f t="shared" ref="CS6:CS7" si="7">CZ6*0.5+DA6*0.5+DB6*0.5+DC6+DD6+DE6+2*(DF6+DG6+DH6)</f>
        <v>8.5</v>
      </c>
      <c r="CT6" s="43"/>
      <c r="CU6" s="39"/>
      <c r="CV6" s="43"/>
      <c r="CW6" s="43"/>
      <c r="CX6" s="43"/>
      <c r="CY6" s="43"/>
      <c r="CZ6" s="44">
        <f>SUMIFS(CZ10:CZ36,CQ10:CQ36,CQ6)</f>
        <v>0</v>
      </c>
      <c r="DA6" s="44">
        <f>SUMIFS(DA10:DA36,CQ10:CQ36,CQ6)</f>
        <v>1</v>
      </c>
      <c r="DB6" s="44">
        <f>SUMIFS(DB10:DB36,CQ10:CQ36,CQ6)</f>
        <v>0</v>
      </c>
      <c r="DC6" s="44">
        <f>SUMIFS(DC10:DC36,CQ10:CQ36,CQ6)</f>
        <v>2</v>
      </c>
      <c r="DD6" s="44">
        <f>SUMIFS(DD10:DD36,CQ10:CQ36,CQ6)</f>
        <v>4</v>
      </c>
      <c r="DE6" s="44">
        <f>SUMIFS(DE10:DE36,CQ10:CQ36,CQ6)</f>
        <v>0</v>
      </c>
      <c r="DF6" s="44">
        <f>SUMIFS(DF10:DF36,CQ10:CQ36,CQ6)</f>
        <v>0</v>
      </c>
      <c r="DG6" s="44">
        <f>SUMIFS(DG10:DG36,CQ10:CQ36,CQ6)</f>
        <v>0</v>
      </c>
      <c r="DH6" s="44">
        <f>SUMIFS(DH10:DH36,CQ10:CQ36,CQ6)</f>
        <v>1</v>
      </c>
      <c r="DI6" s="45"/>
      <c r="DJ6" s="46">
        <f>SUM(DI8:DI21)</f>
        <v>13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55" t="s">
        <v>497</v>
      </c>
      <c r="B7" s="39"/>
      <c r="C7" s="40" t="s">
        <v>36</v>
      </c>
      <c r="D7" s="41">
        <f>0.5*(L7+M7+N7)+O7+Q7+2*(R7+S7)</f>
        <v>23.5</v>
      </c>
      <c r="E7" s="42">
        <f>L7*0.5+M7*0.5+N7*0.5+O7+P7+Q7+2*(R7+S7+T7)</f>
        <v>23.5</v>
      </c>
      <c r="F7" s="39"/>
      <c r="G7" s="39"/>
      <c r="H7" s="39"/>
      <c r="I7" s="39"/>
      <c r="J7" s="39"/>
      <c r="K7" s="39"/>
      <c r="L7" s="44">
        <f>SUMIFS(L8:L112,C8:C112,C7)</f>
        <v>1</v>
      </c>
      <c r="M7" s="44">
        <f>SUMIFS(M8:M112,C8:C112,C7)</f>
        <v>0</v>
      </c>
      <c r="N7" s="44">
        <f>SUMIFS(N8:N112,C8:C112,C7)</f>
        <v>4</v>
      </c>
      <c r="O7" s="44">
        <f>SUMIFS(O8:O112,C8:C112,C7)</f>
        <v>5</v>
      </c>
      <c r="P7" s="44">
        <f>SUMIFS(P8:P112,C8:C112,C7)</f>
        <v>0</v>
      </c>
      <c r="Q7" s="44">
        <f>SUMIFS(Q8:Q112,C8:C112,C7)</f>
        <v>2</v>
      </c>
      <c r="R7" s="44">
        <f>SUMIFS(R8:R112,C8:C112,C7)</f>
        <v>5</v>
      </c>
      <c r="S7" s="44">
        <f>SUMIFS(S8:S112,C8:C112,C7)</f>
        <v>2</v>
      </c>
      <c r="T7" s="44">
        <f>SUMIFS(T8:T112,C8:C112,C7)</f>
        <v>0</v>
      </c>
      <c r="U7" s="45"/>
      <c r="V7" s="46"/>
      <c r="W7" s="78"/>
      <c r="X7" s="55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SUMIFS(AI10:AI36,Z10:Z36,Z7)</f>
        <v>0</v>
      </c>
      <c r="AJ7" s="44">
        <f>SUMIFS(AJ10:AJ36,Z10:Z36,Z7)</f>
        <v>0</v>
      </c>
      <c r="AK7" s="44">
        <f>SUMIFS(AK10:AK36,Z10:Z36,Z7)</f>
        <v>0</v>
      </c>
      <c r="AL7" s="44">
        <f>SUMIFS(AL10:AL36,Z10:Z36,Z7)</f>
        <v>0</v>
      </c>
      <c r="AM7" s="44">
        <f>SUMIFS(AM10:AM36,Z10:Z36,Z7)</f>
        <v>0</v>
      </c>
      <c r="AN7" s="44">
        <f>SUMIFS(AN10:AN36,Z10:Z36,Z7)</f>
        <v>0</v>
      </c>
      <c r="AO7" s="44">
        <f>SUMIFS(AO10:AO36,Z10:Z36,Z7)</f>
        <v>0</v>
      </c>
      <c r="AP7" s="44">
        <f>SUMIFS(AP10:AP36,Z10:Z36,Z7)</f>
        <v>0</v>
      </c>
      <c r="AQ7" s="44">
        <f>SUMIFS(AQ10:AQ36,Z10:Z36,Z7)</f>
        <v>0</v>
      </c>
      <c r="AR7" s="45"/>
      <c r="AS7" s="46"/>
      <c r="AT7" s="87"/>
      <c r="AU7" s="38" t="s">
        <v>37</v>
      </c>
      <c r="AV7" s="39"/>
      <c r="AW7" s="40" t="s">
        <v>36</v>
      </c>
      <c r="AX7" s="41">
        <f t="shared" si="2"/>
        <v>5</v>
      </c>
      <c r="AY7" s="42">
        <f t="shared" si="3"/>
        <v>6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3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1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38" t="s">
        <v>35</v>
      </c>
      <c r="BS7" s="39"/>
      <c r="BT7" s="40" t="s">
        <v>36</v>
      </c>
      <c r="BU7" s="41">
        <f t="shared" ca="1" si="4"/>
        <v>0</v>
      </c>
      <c r="BV7" s="42">
        <f t="shared" ca="1" si="5"/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38" t="s">
        <v>154</v>
      </c>
      <c r="CP7" s="39"/>
      <c r="CQ7" s="40" t="s">
        <v>36</v>
      </c>
      <c r="CR7" s="41">
        <f t="shared" si="6"/>
        <v>8.5</v>
      </c>
      <c r="CS7" s="42">
        <f t="shared" si="7"/>
        <v>12.5</v>
      </c>
      <c r="CT7" s="39"/>
      <c r="CU7" s="39"/>
      <c r="CV7" s="39"/>
      <c r="CW7" s="39"/>
      <c r="CX7" s="39"/>
      <c r="CY7" s="39"/>
      <c r="CZ7" s="44">
        <f>SUMIFS(CZ10:CZ36,CQ10:CQ36,CQ7)</f>
        <v>3</v>
      </c>
      <c r="DA7" s="44">
        <f>SUMIFS(DA10:DA36,CQ10:CQ36,CQ7)</f>
        <v>0</v>
      </c>
      <c r="DB7" s="44">
        <f>SUMIFS(DB10:DB36,CQ10:CQ36,CQ7)</f>
        <v>0</v>
      </c>
      <c r="DC7" s="44">
        <f>SUMIFS(DC10:DC36,CQ10:CQ36,CQ7)</f>
        <v>3</v>
      </c>
      <c r="DD7" s="60">
        <f>SUMIFS(DD10:DD36,CQ10:CQ36,CQ7)</f>
        <v>2</v>
      </c>
      <c r="DE7" s="44">
        <f>SUMIFS(DE10:DE36,CQ10:CQ36,CQ7)</f>
        <v>0</v>
      </c>
      <c r="DF7" s="44">
        <f>SUMIFS(DF10:DF36,CQ10:CQ36,CQ7)</f>
        <v>2</v>
      </c>
      <c r="DG7" s="44">
        <f>SUMIFS(DG10:DG36,CQ10:CQ36,CQ7)</f>
        <v>0</v>
      </c>
      <c r="DH7" s="60">
        <f>SUMIFS(DH10:DH36,CQ10:CQ36,CQ7)</f>
        <v>1</v>
      </c>
      <c r="DI7" s="45"/>
      <c r="DJ7" s="46"/>
      <c r="DK7" s="65"/>
      <c r="DL7" s="3"/>
      <c r="DM7" s="58"/>
      <c r="DN7" s="2"/>
      <c r="DO7" s="2"/>
    </row>
    <row r="8" spans="1:124" ht="199.2" outlineLevel="1" thickTop="1" thickBot="1" x14ac:dyDescent="0.45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2681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113" t="s">
        <v>63</v>
      </c>
      <c r="AE8" s="90"/>
      <c r="AF8" s="92"/>
      <c r="AG8" s="93"/>
      <c r="AH8" s="94" t="s">
        <v>64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4"/>
      <c r="AU8" s="79" t="s">
        <v>43</v>
      </c>
      <c r="AV8" s="116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888" t="s">
        <v>1006</v>
      </c>
      <c r="BT8" s="102" t="s">
        <v>29</v>
      </c>
      <c r="BU8" s="69">
        <f t="shared" si="4"/>
        <v>1</v>
      </c>
      <c r="BV8" s="69">
        <f t="shared" si="5"/>
        <v>1</v>
      </c>
      <c r="BW8" s="889"/>
      <c r="BX8" s="890" t="s">
        <v>45</v>
      </c>
      <c r="BY8" s="891" t="s">
        <v>2453</v>
      </c>
      <c r="BZ8" s="892"/>
      <c r="CA8" s="724" t="s">
        <v>590</v>
      </c>
      <c r="CB8" s="345" t="s">
        <v>57</v>
      </c>
      <c r="CC8" s="155"/>
      <c r="CD8" s="84">
        <v>1</v>
      </c>
      <c r="CE8" s="84">
        <v>1</v>
      </c>
      <c r="CF8" s="155"/>
      <c r="CG8" s="155"/>
      <c r="CH8" s="155"/>
      <c r="CI8" s="155"/>
      <c r="CJ8" s="155"/>
      <c r="CK8" s="155"/>
      <c r="CL8" s="142">
        <v>1</v>
      </c>
      <c r="CM8" s="74"/>
      <c r="CN8" s="26"/>
      <c r="CO8" s="97" t="s">
        <v>52</v>
      </c>
      <c r="CP8" s="130" t="s">
        <v>163</v>
      </c>
      <c r="CQ8" s="102" t="s">
        <v>29</v>
      </c>
      <c r="CR8" s="69">
        <f t="shared" ref="CR8:CR20" si="8">0.5*(CZ8+DA8+DB8)+DC8+DE8+2*(DF8+DG8)</f>
        <v>4</v>
      </c>
      <c r="CS8" s="69">
        <f t="shared" ref="CS8:CS20" si="9">CZ8*0.5+DA8*0.5+DB8*0.5+DC8+DD8+DE8+2*(DF8+DG8+DH8)</f>
        <v>4</v>
      </c>
      <c r="CT8" s="99"/>
      <c r="CU8" s="22" t="s">
        <v>54</v>
      </c>
      <c r="CV8" s="99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350">
        <v>1</v>
      </c>
      <c r="DJ8" s="99"/>
      <c r="DK8" s="108"/>
      <c r="DL8" s="108"/>
      <c r="DM8" s="108"/>
    </row>
    <row r="9" spans="1:124" ht="354" customHeight="1" outlineLevel="1" thickTop="1" thickBot="1" x14ac:dyDescent="0.45">
      <c r="A9" s="108"/>
      <c r="B9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12"/>
      <c r="X9" s="88" t="s">
        <v>47</v>
      </c>
      <c r="Y9" s="89" t="s">
        <v>2682</v>
      </c>
      <c r="Z9" s="68" t="s">
        <v>29</v>
      </c>
      <c r="AA9" s="69">
        <f t="shared" si="0"/>
        <v>0</v>
      </c>
      <c r="AB9" s="69">
        <f t="shared" si="1"/>
        <v>0</v>
      </c>
      <c r="AC9" s="1736" t="s">
        <v>2683</v>
      </c>
      <c r="AD9" s="1737"/>
      <c r="AE9" s="1737"/>
      <c r="AF9" s="1737"/>
      <c r="AG9" s="1737"/>
      <c r="AH9" s="1738"/>
      <c r="AI9" s="1162"/>
      <c r="AJ9" s="1162"/>
      <c r="AK9" s="1162"/>
      <c r="AL9" s="1162"/>
      <c r="AM9" s="1162"/>
      <c r="AN9" s="1162"/>
      <c r="AO9" s="1162"/>
      <c r="AP9" s="1162"/>
      <c r="AQ9" s="1162"/>
      <c r="AR9" s="96">
        <v>1</v>
      </c>
      <c r="AS9" s="95"/>
      <c r="AT9" s="36"/>
      <c r="AU9" s="79" t="s">
        <v>43</v>
      </c>
      <c r="AV9" s="116" t="s">
        <v>2260</v>
      </c>
      <c r="AW9" s="81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110" t="s">
        <v>13</v>
      </c>
      <c r="BE9" s="23" t="s">
        <v>2261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96">
        <v>1</v>
      </c>
      <c r="BP9" s="95"/>
      <c r="BQ9" s="26"/>
      <c r="BR9" s="327" t="s">
        <v>250</v>
      </c>
      <c r="BS9" s="116" t="s">
        <v>1010</v>
      </c>
      <c r="BT9" s="102" t="s">
        <v>29</v>
      </c>
      <c r="BU9" s="69">
        <f t="shared" si="4"/>
        <v>0</v>
      </c>
      <c r="BV9" s="69">
        <f t="shared" si="5"/>
        <v>0</v>
      </c>
      <c r="BW9" s="82"/>
      <c r="BX9" s="22" t="s">
        <v>68</v>
      </c>
      <c r="BY9" s="104"/>
      <c r="BZ9" s="74"/>
      <c r="CA9" s="173"/>
      <c r="CB9" s="173" t="s">
        <v>57</v>
      </c>
      <c r="CC9" s="83"/>
      <c r="CD9" s="83"/>
      <c r="CE9" s="83"/>
      <c r="CF9" s="83"/>
      <c r="CG9" s="83"/>
      <c r="CH9" s="83"/>
      <c r="CI9" s="83"/>
      <c r="CJ9" s="83"/>
      <c r="CK9" s="302"/>
      <c r="CL9" s="142">
        <v>1</v>
      </c>
      <c r="CM9" s="74"/>
      <c r="CN9" s="36"/>
      <c r="CO9" s="237" t="s">
        <v>171</v>
      </c>
      <c r="CP9" s="116" t="s">
        <v>2068</v>
      </c>
      <c r="CQ9" s="102" t="s">
        <v>29</v>
      </c>
      <c r="CR9" s="69">
        <f t="shared" si="8"/>
        <v>1</v>
      </c>
      <c r="CS9" s="69">
        <f t="shared" si="9"/>
        <v>1</v>
      </c>
      <c r="CT9" s="82"/>
      <c r="CU9" s="124" t="s">
        <v>77</v>
      </c>
      <c r="CV9" s="125" t="s">
        <v>50</v>
      </c>
      <c r="CW9" s="72" t="s">
        <v>42</v>
      </c>
      <c r="CX9" s="172"/>
      <c r="CY9" s="172" t="s">
        <v>2069</v>
      </c>
      <c r="CZ9" s="160"/>
      <c r="DA9" s="160"/>
      <c r="DB9" s="160"/>
      <c r="DC9" s="84">
        <v>1</v>
      </c>
      <c r="DD9" s="330"/>
      <c r="DE9" s="160"/>
      <c r="DF9" s="160"/>
      <c r="DG9" s="160"/>
      <c r="DH9" s="160"/>
      <c r="DI9" s="142">
        <v>1</v>
      </c>
      <c r="DJ9" s="129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3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47</v>
      </c>
      <c r="Y10" s="117" t="s">
        <v>1003</v>
      </c>
      <c r="Z10" s="68" t="s">
        <v>29</v>
      </c>
      <c r="AA10" s="69">
        <f t="shared" si="0"/>
        <v>5</v>
      </c>
      <c r="AB10" s="69">
        <f t="shared" si="1"/>
        <v>6</v>
      </c>
      <c r="AC10" s="171"/>
      <c r="AD10" s="22" t="s">
        <v>45</v>
      </c>
      <c r="AE10" s="172"/>
      <c r="AF10" s="518"/>
      <c r="AG10" s="173"/>
      <c r="AH10" s="173" t="s">
        <v>1004</v>
      </c>
      <c r="AI10" s="155"/>
      <c r="AJ10" s="155"/>
      <c r="AK10" s="155"/>
      <c r="AL10" s="84">
        <v>1</v>
      </c>
      <c r="AM10" s="86">
        <v>1</v>
      </c>
      <c r="AN10" s="155"/>
      <c r="AO10" s="84">
        <v>2</v>
      </c>
      <c r="AP10" s="155"/>
      <c r="AQ10" s="155"/>
      <c r="AR10" s="142">
        <v>1</v>
      </c>
      <c r="AS10" s="107"/>
      <c r="AT10" s="208"/>
      <c r="AU10" s="285" t="s">
        <v>226</v>
      </c>
      <c r="AV10" s="80" t="s">
        <v>1013</v>
      </c>
      <c r="AW10" s="68" t="s">
        <v>29</v>
      </c>
      <c r="AX10" s="69">
        <f t="shared" si="2"/>
        <v>1</v>
      </c>
      <c r="AY10" s="69">
        <f t="shared" si="3"/>
        <v>1</v>
      </c>
      <c r="AZ10" s="82"/>
      <c r="BA10" s="22" t="s">
        <v>45</v>
      </c>
      <c r="BB10" s="70"/>
      <c r="BC10" s="70"/>
      <c r="BD10" s="180"/>
      <c r="BE10" s="23" t="s">
        <v>272</v>
      </c>
      <c r="BF10" s="155"/>
      <c r="BG10" s="155"/>
      <c r="BH10" s="155"/>
      <c r="BI10" s="84">
        <v>1</v>
      </c>
      <c r="BJ10" s="155"/>
      <c r="BK10" s="155"/>
      <c r="BL10" s="155"/>
      <c r="BM10" s="155"/>
      <c r="BN10" s="155"/>
      <c r="BO10" s="142">
        <v>1</v>
      </c>
      <c r="BP10" s="107"/>
      <c r="BQ10" s="26"/>
      <c r="BR10" s="327" t="s">
        <v>250</v>
      </c>
      <c r="BS10" s="117" t="s">
        <v>2048</v>
      </c>
      <c r="BT10" s="102" t="s">
        <v>29</v>
      </c>
      <c r="BU10" s="69">
        <f t="shared" si="4"/>
        <v>1</v>
      </c>
      <c r="BV10" s="69">
        <f t="shared" si="5"/>
        <v>1</v>
      </c>
      <c r="BW10" s="82"/>
      <c r="BX10" s="124" t="s">
        <v>77</v>
      </c>
      <c r="BY10" s="125" t="s">
        <v>50</v>
      </c>
      <c r="BZ10" s="104"/>
      <c r="CA10" s="173"/>
      <c r="CB10" s="173" t="s">
        <v>57</v>
      </c>
      <c r="CC10" s="155"/>
      <c r="CD10" s="155"/>
      <c r="CE10" s="155"/>
      <c r="CF10" s="84">
        <v>1</v>
      </c>
      <c r="CG10" s="155"/>
      <c r="CH10" s="155"/>
      <c r="CI10" s="155"/>
      <c r="CJ10" s="155"/>
      <c r="CK10" s="155"/>
      <c r="CL10" s="142">
        <v>1</v>
      </c>
      <c r="CM10" s="132"/>
      <c r="CN10" s="8"/>
      <c r="CO10" s="237" t="s">
        <v>171</v>
      </c>
      <c r="CP10" s="387" t="s">
        <v>998</v>
      </c>
      <c r="CQ10" s="102" t="s">
        <v>29</v>
      </c>
      <c r="CR10" s="102">
        <f t="shared" si="8"/>
        <v>0</v>
      </c>
      <c r="CS10" s="102">
        <f t="shared" si="9"/>
        <v>3</v>
      </c>
      <c r="CT10" s="82"/>
      <c r="CU10" s="22" t="s">
        <v>45</v>
      </c>
      <c r="CV10" s="70"/>
      <c r="CW10" s="70"/>
      <c r="CX10" s="173"/>
      <c r="CY10" s="173" t="s">
        <v>999</v>
      </c>
      <c r="CZ10" s="155"/>
      <c r="DA10" s="155"/>
      <c r="DB10" s="155"/>
      <c r="DC10" s="360"/>
      <c r="DD10" s="86">
        <v>1</v>
      </c>
      <c r="DE10" s="765"/>
      <c r="DF10" s="155"/>
      <c r="DG10" s="886"/>
      <c r="DH10" s="86">
        <v>1</v>
      </c>
      <c r="DI10" s="884">
        <v>1</v>
      </c>
      <c r="DJ10" s="347"/>
      <c r="DK10" s="108"/>
      <c r="DN10" s="2"/>
      <c r="DO10" s="2"/>
      <c r="DP10" s="2"/>
    </row>
    <row r="11" spans="1:124" ht="345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47</v>
      </c>
      <c r="Y11" s="117" t="s">
        <v>1009</v>
      </c>
      <c r="Z11" s="68" t="s">
        <v>29</v>
      </c>
      <c r="AA11" s="69">
        <f t="shared" si="0"/>
        <v>0</v>
      </c>
      <c r="AB11" s="69">
        <f t="shared" si="1"/>
        <v>0</v>
      </c>
      <c r="AC11" s="103"/>
      <c r="AD11" s="22" t="s">
        <v>45</v>
      </c>
      <c r="AE11" s="103"/>
      <c r="AF11" s="74"/>
      <c r="AG11" s="82"/>
      <c r="AH11" s="23" t="s">
        <v>57</v>
      </c>
      <c r="AI11" s="155"/>
      <c r="AJ11" s="155"/>
      <c r="AK11" s="155"/>
      <c r="AL11" s="155"/>
      <c r="AM11" s="155"/>
      <c r="AN11" s="155"/>
      <c r="AO11" s="155"/>
      <c r="AP11" s="155"/>
      <c r="AQ11" s="155"/>
      <c r="AR11" s="142">
        <v>1</v>
      </c>
      <c r="AS11" s="107"/>
      <c r="AT11" s="26"/>
      <c r="AU11" s="285" t="s">
        <v>226</v>
      </c>
      <c r="AV11" s="80" t="s">
        <v>2050</v>
      </c>
      <c r="AW11" s="68" t="s">
        <v>29</v>
      </c>
      <c r="AX11" s="69">
        <f t="shared" si="2"/>
        <v>0</v>
      </c>
      <c r="AY11" s="69">
        <f t="shared" si="3"/>
        <v>0</v>
      </c>
      <c r="AZ11" s="82"/>
      <c r="BA11" s="124" t="s">
        <v>77</v>
      </c>
      <c r="BB11" s="125" t="s">
        <v>50</v>
      </c>
      <c r="BC11" s="74"/>
      <c r="BD11" s="180"/>
      <c r="BE11" s="23" t="s">
        <v>57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17" t="s">
        <v>2049</v>
      </c>
      <c r="BT11" s="102" t="s">
        <v>29</v>
      </c>
      <c r="BU11" s="69">
        <f t="shared" si="4"/>
        <v>1</v>
      </c>
      <c r="BV11" s="69">
        <f t="shared" si="5"/>
        <v>1</v>
      </c>
      <c r="BW11" s="82"/>
      <c r="BX11" s="124" t="s">
        <v>77</v>
      </c>
      <c r="BY11" s="125" t="s">
        <v>50</v>
      </c>
      <c r="BZ11" s="104"/>
      <c r="CA11" s="173"/>
      <c r="CB11" s="173" t="s">
        <v>57</v>
      </c>
      <c r="CC11" s="160"/>
      <c r="CD11" s="160"/>
      <c r="CE11" s="160"/>
      <c r="CF11" s="84">
        <v>1</v>
      </c>
      <c r="CG11" s="160"/>
      <c r="CH11" s="160"/>
      <c r="CI11" s="160"/>
      <c r="CJ11" s="160"/>
      <c r="CK11" s="155"/>
      <c r="CL11" s="142">
        <v>1</v>
      </c>
      <c r="CM11" s="132"/>
      <c r="CN11" s="136"/>
      <c r="CO11" s="237" t="s">
        <v>171</v>
      </c>
      <c r="CP11" s="179" t="s">
        <v>1007</v>
      </c>
      <c r="CQ11" s="102" t="s">
        <v>29</v>
      </c>
      <c r="CR11" s="102">
        <f t="shared" si="8"/>
        <v>1</v>
      </c>
      <c r="CS11" s="102">
        <f t="shared" si="9"/>
        <v>2</v>
      </c>
      <c r="CT11" s="74"/>
      <c r="CU11" s="225" t="s">
        <v>45</v>
      </c>
      <c r="CV11" s="74"/>
      <c r="CW11" s="74"/>
      <c r="CX11" s="74"/>
      <c r="CY11" s="131" t="s">
        <v>1008</v>
      </c>
      <c r="CZ11" s="159"/>
      <c r="DA11" s="159"/>
      <c r="DB11" s="159"/>
      <c r="DC11" s="894">
        <v>1</v>
      </c>
      <c r="DD11" s="86">
        <v>1</v>
      </c>
      <c r="DE11" s="371"/>
      <c r="DF11" s="159"/>
      <c r="DG11" s="159"/>
      <c r="DH11" s="474"/>
      <c r="DI11" s="142">
        <v>1</v>
      </c>
      <c r="DJ11" s="895"/>
      <c r="DK11" s="108"/>
      <c r="DL11" s="108"/>
      <c r="DN11" s="2"/>
      <c r="DO11" s="2"/>
      <c r="DP11" s="2"/>
    </row>
    <row r="12" spans="1:124" ht="242.1" customHeight="1" outlineLevel="1" thickTop="1" thickBot="1" x14ac:dyDescent="0.3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47</v>
      </c>
      <c r="Y12" s="89" t="s">
        <v>136</v>
      </c>
      <c r="Z12" s="68" t="s">
        <v>29</v>
      </c>
      <c r="AA12" s="69">
        <f t="shared" si="0"/>
        <v>0</v>
      </c>
      <c r="AB12" s="69">
        <f t="shared" si="1"/>
        <v>0</v>
      </c>
      <c r="AC12" s="90"/>
      <c r="AD12" s="113" t="s">
        <v>68</v>
      </c>
      <c r="AE12" s="90"/>
      <c r="AF12" s="92"/>
      <c r="AG12" s="93"/>
      <c r="AH12" s="161" t="s">
        <v>137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80" t="s">
        <v>1017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22" t="s">
        <v>45</v>
      </c>
      <c r="BB12" s="104"/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30" t="s">
        <v>2684</v>
      </c>
      <c r="BT12" s="102" t="s">
        <v>29</v>
      </c>
      <c r="BU12" s="69">
        <f>0.5*(CC12+CD12+CE12)+CF12+CH12+2*(CI12+CJ12)</f>
        <v>0</v>
      </c>
      <c r="BV12" s="69">
        <f>CC12*0.5+CD12*0.5+CE12*0.5+CF12+CG12+CH12+2*(CI12+CJ12+CK12)</f>
        <v>0</v>
      </c>
      <c r="BW12" s="1928" t="s">
        <v>2685</v>
      </c>
      <c r="BX12" s="2025"/>
      <c r="BY12" s="2025"/>
      <c r="BZ12" s="2025"/>
      <c r="CA12" s="2025"/>
      <c r="CB12" s="2025"/>
      <c r="CC12" s="2025"/>
      <c r="CD12" s="2025"/>
      <c r="CE12" s="2025"/>
      <c r="CF12" s="2025"/>
      <c r="CG12" s="2025"/>
      <c r="CH12" s="2025"/>
      <c r="CI12" s="2025"/>
      <c r="CJ12" s="2025"/>
      <c r="CK12" s="2026"/>
      <c r="CL12" s="346">
        <v>1</v>
      </c>
      <c r="CM12" s="132"/>
      <c r="CN12" s="157"/>
      <c r="CO12" s="237" t="s">
        <v>171</v>
      </c>
      <c r="CP12" s="117" t="s">
        <v>2053</v>
      </c>
      <c r="CQ12" s="68" t="s">
        <v>29</v>
      </c>
      <c r="CR12" s="69">
        <f t="shared" si="8"/>
        <v>1</v>
      </c>
      <c r="CS12" s="69">
        <f t="shared" si="9"/>
        <v>2</v>
      </c>
      <c r="CT12" s="103"/>
      <c r="CU12" s="124" t="s">
        <v>77</v>
      </c>
      <c r="CV12" s="125" t="s">
        <v>50</v>
      </c>
      <c r="CW12" s="72" t="s">
        <v>42</v>
      </c>
      <c r="CY12" s="23" t="s">
        <v>2054</v>
      </c>
      <c r="CZ12" s="160"/>
      <c r="DA12" s="160"/>
      <c r="DB12" s="160"/>
      <c r="DC12" s="184">
        <v>1</v>
      </c>
      <c r="DD12" s="86">
        <v>1</v>
      </c>
      <c r="DE12" s="765"/>
      <c r="DF12" s="160"/>
      <c r="DG12" s="160"/>
      <c r="DH12" s="155"/>
      <c r="DI12" s="142">
        <v>1</v>
      </c>
      <c r="DJ12" s="1259"/>
      <c r="DK12" s="108"/>
      <c r="DL12" s="108"/>
      <c r="DM12" s="108"/>
      <c r="DN12" s="2"/>
      <c r="DO12" s="2"/>
      <c r="DP12" s="2"/>
    </row>
    <row r="13" spans="1:124" ht="175.2" outlineLevel="1" thickTop="1" thickBot="1" x14ac:dyDescent="0.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89" t="s">
        <v>1016</v>
      </c>
      <c r="Z13" s="68" t="s">
        <v>29</v>
      </c>
      <c r="AA13" s="69">
        <f t="shared" si="0"/>
        <v>0</v>
      </c>
      <c r="AB13" s="69">
        <f t="shared" si="1"/>
        <v>0</v>
      </c>
      <c r="AC13" s="90"/>
      <c r="AD13" s="113" t="s">
        <v>45</v>
      </c>
      <c r="AE13" s="90"/>
      <c r="AF13" s="92"/>
      <c r="AG13" s="93"/>
      <c r="AH13" s="161" t="s">
        <v>96</v>
      </c>
      <c r="AI13" s="95"/>
      <c r="AJ13" s="95"/>
      <c r="AK13" s="95"/>
      <c r="AL13" s="95"/>
      <c r="AM13" s="95"/>
      <c r="AN13" s="95"/>
      <c r="AO13" s="95"/>
      <c r="AP13" s="95"/>
      <c r="AQ13" s="95"/>
      <c r="AR13" s="96">
        <v>1</v>
      </c>
      <c r="AS13" s="95"/>
      <c r="AT13" s="26"/>
      <c r="AU13" s="285" t="s">
        <v>226</v>
      </c>
      <c r="AV13" s="98" t="s">
        <v>1020</v>
      </c>
      <c r="AW13" s="68" t="s">
        <v>29</v>
      </c>
      <c r="AX13" s="69">
        <f t="shared" si="2"/>
        <v>0</v>
      </c>
      <c r="AY13" s="69">
        <f t="shared" si="3"/>
        <v>0</v>
      </c>
      <c r="AZ13" s="131"/>
      <c r="BA13" s="22" t="s">
        <v>45</v>
      </c>
      <c r="BB13" s="367"/>
      <c r="BC13" s="131"/>
      <c r="BD13" s="131"/>
      <c r="BE13" s="23" t="s">
        <v>57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27" t="s">
        <v>250</v>
      </c>
      <c r="BS13" s="130" t="s">
        <v>1014</v>
      </c>
      <c r="BT13" s="102" t="s">
        <v>29</v>
      </c>
      <c r="BU13" s="69">
        <f>0.5*(CC13+CD13+CE13)+CF13+CH13+2*(CI13+CJ13)</f>
        <v>0</v>
      </c>
      <c r="BV13" s="69">
        <f>CC13*0.5+CD13*0.5+CE13*0.5+CF13+CG13+CH13+2*(CI13+CJ13+CK13)</f>
        <v>0</v>
      </c>
      <c r="BW13" s="131"/>
      <c r="BX13" s="22" t="s">
        <v>45</v>
      </c>
      <c r="BY13" s="367"/>
      <c r="BZ13" s="131"/>
      <c r="CA13" s="131"/>
      <c r="CB13" s="173" t="s">
        <v>57</v>
      </c>
      <c r="CC13" s="314"/>
      <c r="CD13" s="314"/>
      <c r="CE13" s="314"/>
      <c r="CF13" s="314"/>
      <c r="CG13" s="314"/>
      <c r="CH13" s="314"/>
      <c r="CI13" s="314"/>
      <c r="CJ13" s="314"/>
      <c r="CK13" s="314"/>
      <c r="CL13" s="346">
        <v>1</v>
      </c>
      <c r="CM13" s="132"/>
      <c r="CN13" s="8"/>
      <c r="CO13" s="237" t="s">
        <v>171</v>
      </c>
      <c r="CP13" s="117" t="s">
        <v>1011</v>
      </c>
      <c r="CQ13" s="68" t="s">
        <v>29</v>
      </c>
      <c r="CR13" s="69">
        <f t="shared" si="8"/>
        <v>0.5</v>
      </c>
      <c r="CS13" s="69">
        <f t="shared" si="9"/>
        <v>1.5</v>
      </c>
      <c r="CT13" s="103"/>
      <c r="CU13" s="22" t="s">
        <v>45</v>
      </c>
      <c r="CV13" s="22"/>
      <c r="CW13" s="72" t="s">
        <v>42</v>
      </c>
      <c r="CX13" s="73"/>
      <c r="CY13" s="23" t="s">
        <v>1012</v>
      </c>
      <c r="CZ13" s="160"/>
      <c r="DA13" s="84">
        <v>1</v>
      </c>
      <c r="DB13" s="160"/>
      <c r="DC13" s="160"/>
      <c r="DD13" s="86">
        <v>1</v>
      </c>
      <c r="DE13" s="482"/>
      <c r="DF13" s="482"/>
      <c r="DG13" s="897"/>
      <c r="DH13" s="160"/>
      <c r="DI13" s="884">
        <v>1</v>
      </c>
      <c r="DJ13" s="107"/>
      <c r="DK13" s="108"/>
      <c r="DL13" s="108"/>
      <c r="DM13" s="108"/>
      <c r="DN13" s="2"/>
      <c r="DO13" s="2"/>
      <c r="DP13" s="2"/>
    </row>
    <row r="14" spans="1:124" ht="223.95" customHeight="1" outlineLevel="1" thickTop="1" thickBot="1" x14ac:dyDescent="0.4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116" t="s">
        <v>97</v>
      </c>
      <c r="Z14" s="68" t="s">
        <v>29</v>
      </c>
      <c r="AA14" s="69">
        <f t="shared" si="0"/>
        <v>2</v>
      </c>
      <c r="AB14" s="69">
        <f t="shared" si="1"/>
        <v>4</v>
      </c>
      <c r="AC14" s="171"/>
      <c r="AD14" s="22" t="s">
        <v>68</v>
      </c>
      <c r="AE14" s="172"/>
      <c r="AF14" s="103"/>
      <c r="AG14" s="173"/>
      <c r="AH14" s="173" t="s">
        <v>98</v>
      </c>
      <c r="AI14" s="155"/>
      <c r="AJ14" s="155"/>
      <c r="AK14" s="155"/>
      <c r="AL14" s="84">
        <v>2</v>
      </c>
      <c r="AM14" s="155"/>
      <c r="AN14" s="155"/>
      <c r="AO14" s="155"/>
      <c r="AP14" s="155"/>
      <c r="AQ14" s="86">
        <v>1</v>
      </c>
      <c r="AR14" s="142"/>
      <c r="AS14" s="190"/>
      <c r="AT14" s="36"/>
      <c r="AU14" s="285" t="s">
        <v>226</v>
      </c>
      <c r="AV14" s="80" t="s">
        <v>1024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45</v>
      </c>
      <c r="BB14" s="104"/>
      <c r="BC14" s="104"/>
      <c r="BD14" s="724" t="s">
        <v>590</v>
      </c>
      <c r="BE14" s="23" t="s">
        <v>1025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17" t="s">
        <v>250</v>
      </c>
      <c r="BS14" s="130" t="s">
        <v>2686</v>
      </c>
      <c r="BT14" s="102" t="s">
        <v>29</v>
      </c>
      <c r="BU14" s="69">
        <f>0.5*(CC14+CD14+CE14)+CF14+CH14+2*(CI14+CJ14)</f>
        <v>1</v>
      </c>
      <c r="BV14" s="69">
        <f>CC14*0.5+CD14*0.5+CE14*0.5+CF14+CG14+CH14+2*(CI14+CJ14+CK14)</f>
        <v>1</v>
      </c>
      <c r="BW14" s="74"/>
      <c r="BX14" s="22" t="s">
        <v>45</v>
      </c>
      <c r="BY14" s="1256" t="s">
        <v>2687</v>
      </c>
      <c r="BZ14" s="74"/>
      <c r="CA14" s="74"/>
      <c r="CB14" s="131" t="s">
        <v>2688</v>
      </c>
      <c r="CC14" s="159"/>
      <c r="CD14" s="159"/>
      <c r="CE14" s="159"/>
      <c r="CF14" s="84">
        <v>1</v>
      </c>
      <c r="CG14" s="159"/>
      <c r="CH14" s="159"/>
      <c r="CI14" s="144"/>
      <c r="CJ14" s="159"/>
      <c r="CK14" s="159"/>
      <c r="CL14" s="142">
        <v>1</v>
      </c>
      <c r="CM14" s="74"/>
      <c r="CN14" s="26"/>
      <c r="CO14" s="237" t="s">
        <v>171</v>
      </c>
      <c r="CP14" s="117" t="s">
        <v>2459</v>
      </c>
      <c r="CQ14" s="102" t="s">
        <v>36</v>
      </c>
      <c r="CR14" s="69">
        <f t="shared" si="8"/>
        <v>2</v>
      </c>
      <c r="CS14" s="69">
        <f t="shared" si="9"/>
        <v>2</v>
      </c>
      <c r="CT14" s="74"/>
      <c r="CU14" s="22" t="s">
        <v>63</v>
      </c>
      <c r="CV14" s="70"/>
      <c r="CW14" s="70"/>
      <c r="CX14" s="73"/>
      <c r="CY14" s="22" t="s">
        <v>180</v>
      </c>
      <c r="CZ14" s="160"/>
      <c r="DA14" s="160"/>
      <c r="DB14" s="155"/>
      <c r="DC14" s="160"/>
      <c r="DD14" s="160"/>
      <c r="DE14" s="160"/>
      <c r="DF14" s="84">
        <v>1</v>
      </c>
      <c r="DG14" s="160"/>
      <c r="DH14" s="160"/>
      <c r="DI14" s="142">
        <v>1</v>
      </c>
      <c r="DJ14" s="241"/>
      <c r="DK14" s="108"/>
      <c r="DL14" s="108"/>
      <c r="DM14" s="108"/>
      <c r="DN14" s="2"/>
      <c r="DO14" s="2"/>
      <c r="DP14" s="2"/>
    </row>
    <row r="15" spans="1:124" ht="242.4" outlineLevel="1" thickTop="1" thickBot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88" t="s">
        <v>47</v>
      </c>
      <c r="Y15" s="89" t="s">
        <v>2689</v>
      </c>
      <c r="Z15" s="68" t="s">
        <v>29</v>
      </c>
      <c r="AA15" s="69">
        <f t="shared" si="0"/>
        <v>0</v>
      </c>
      <c r="AB15" s="69">
        <f t="shared" si="1"/>
        <v>0</v>
      </c>
      <c r="AC15" s="90"/>
      <c r="AD15" s="113" t="s">
        <v>63</v>
      </c>
      <c r="AE15" s="90"/>
      <c r="AF15" s="92"/>
      <c r="AG15" s="93"/>
      <c r="AH15" s="94" t="s">
        <v>118</v>
      </c>
      <c r="AI15" s="95"/>
      <c r="AJ15" s="95"/>
      <c r="AK15" s="95"/>
      <c r="AL15" s="95"/>
      <c r="AM15" s="95"/>
      <c r="AN15" s="95"/>
      <c r="AO15" s="95"/>
      <c r="AP15" s="95"/>
      <c r="AQ15" s="95"/>
      <c r="AR15" s="96">
        <v>1</v>
      </c>
      <c r="AS15" s="95"/>
      <c r="AT15" s="26"/>
      <c r="AU15" s="285" t="s">
        <v>226</v>
      </c>
      <c r="AV15" s="80" t="s">
        <v>1029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180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138" t="s">
        <v>1021</v>
      </c>
      <c r="BT15" s="102" t="s">
        <v>29</v>
      </c>
      <c r="BU15" s="69">
        <f>0.5*(CC15+CD15+CE15)+CF15+CH15+2*(CI15+CJ15)</f>
        <v>0</v>
      </c>
      <c r="BV15" s="69">
        <f>CC15*0.5+CD15*0.5+CE15*0.5+CF15+CG15+CH15+2*(CI15+CJ15+CK15)</f>
        <v>0</v>
      </c>
      <c r="BW15" s="131"/>
      <c r="BX15" s="22" t="s">
        <v>45</v>
      </c>
      <c r="BY15" s="131"/>
      <c r="BZ15" s="131"/>
      <c r="CA15" s="131"/>
      <c r="CB15" s="17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346">
        <v>1</v>
      </c>
      <c r="CM15" s="132"/>
      <c r="CN15" s="36"/>
      <c r="CO15" s="237" t="s">
        <v>171</v>
      </c>
      <c r="CP15" s="117" t="s">
        <v>194</v>
      </c>
      <c r="CQ15" s="68" t="s">
        <v>36</v>
      </c>
      <c r="CR15" s="69">
        <f t="shared" si="8"/>
        <v>1</v>
      </c>
      <c r="CS15" s="69">
        <f t="shared" si="9"/>
        <v>2</v>
      </c>
      <c r="CT15" s="82"/>
      <c r="CU15" s="22" t="s">
        <v>68</v>
      </c>
      <c r="CV15" s="22"/>
      <c r="CW15" s="103"/>
      <c r="CX15" s="82"/>
      <c r="CY15" s="23" t="s">
        <v>195</v>
      </c>
      <c r="CZ15" s="155"/>
      <c r="DA15" s="155"/>
      <c r="DB15" s="144"/>
      <c r="DC15" s="184">
        <v>1</v>
      </c>
      <c r="DD15" s="86">
        <v>1</v>
      </c>
      <c r="DE15" s="765"/>
      <c r="DF15" s="155"/>
      <c r="DG15" s="155"/>
      <c r="DH15" s="155"/>
      <c r="DI15" s="142">
        <v>1</v>
      </c>
      <c r="DJ15" s="241"/>
      <c r="DK15" s="108"/>
      <c r="DL15" s="108"/>
      <c r="DM15" s="108"/>
      <c r="DN15" s="2"/>
      <c r="DO15" s="2"/>
      <c r="DP15" s="2"/>
    </row>
    <row r="16" spans="1:124" ht="275.39999999999998" customHeight="1" outlineLevel="1" thickTop="1" thickBot="1" x14ac:dyDescent="0.4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1028</v>
      </c>
      <c r="Z16" s="68" t="s">
        <v>29</v>
      </c>
      <c r="AA16" s="69">
        <f t="shared" si="0"/>
        <v>0.5</v>
      </c>
      <c r="AB16" s="69">
        <f t="shared" si="1"/>
        <v>0.5</v>
      </c>
      <c r="AC16" s="82"/>
      <c r="AD16" s="22" t="s">
        <v>68</v>
      </c>
      <c r="AE16" s="103"/>
      <c r="AF16" s="119" t="s">
        <v>42</v>
      </c>
      <c r="AG16" s="82"/>
      <c r="AH16" s="23" t="s">
        <v>57</v>
      </c>
      <c r="AI16" s="155"/>
      <c r="AJ16" s="84">
        <v>1</v>
      </c>
      <c r="AK16" s="155"/>
      <c r="AL16" s="155"/>
      <c r="AM16" s="155"/>
      <c r="AN16" s="155"/>
      <c r="AO16" s="155"/>
      <c r="AP16" s="155"/>
      <c r="AQ16" s="155"/>
      <c r="AR16" s="142">
        <v>1</v>
      </c>
      <c r="AS16" s="107"/>
      <c r="AT16" s="26"/>
      <c r="AU16" s="285" t="s">
        <v>226</v>
      </c>
      <c r="AV16" s="1069" t="s">
        <v>2690</v>
      </c>
      <c r="AW16" s="68" t="s">
        <v>29</v>
      </c>
      <c r="AX16" s="69">
        <f t="shared" si="2"/>
        <v>0</v>
      </c>
      <c r="AY16" s="69">
        <f t="shared" si="3"/>
        <v>0</v>
      </c>
      <c r="AZ16" s="2021" t="s">
        <v>2691</v>
      </c>
      <c r="BA16" s="2022"/>
      <c r="BB16" s="2022"/>
      <c r="BC16" s="2022"/>
      <c r="BD16" s="2022"/>
      <c r="BE16" s="2022"/>
      <c r="BF16" s="2022"/>
      <c r="BG16" s="2022"/>
      <c r="BH16" s="2022"/>
      <c r="BI16" s="2022"/>
      <c r="BJ16" s="2022"/>
      <c r="BK16" s="2022"/>
      <c r="BL16" s="2022"/>
      <c r="BM16" s="2022"/>
      <c r="BN16" s="2023"/>
      <c r="BO16" s="142">
        <v>1</v>
      </c>
      <c r="BP16" s="107"/>
      <c r="BQ16" s="157"/>
      <c r="BR16" s="327" t="s">
        <v>250</v>
      </c>
      <c r="BS16" s="98" t="s">
        <v>1026</v>
      </c>
      <c r="BT16" s="68" t="s">
        <v>29</v>
      </c>
      <c r="BU16" s="69">
        <f t="shared" ref="BU16:BU24" si="10">0.5*(CC16+CD16+CE16)+CF16+CH16+2*(CI16+CJ16)</f>
        <v>0</v>
      </c>
      <c r="BV16" s="69">
        <f t="shared" ref="BV16:BV24" si="11">CC16*0.5+CD16*0.5+CE16*0.5+CF16+CG16+CH16+2*(CI16+CJ16+CK16)</f>
        <v>0</v>
      </c>
      <c r="BW16" s="74"/>
      <c r="BX16" s="22" t="s">
        <v>45</v>
      </c>
      <c r="BY16" s="74"/>
      <c r="BZ16" s="74"/>
      <c r="CA16" s="74"/>
      <c r="CB16" s="131" t="s">
        <v>193</v>
      </c>
      <c r="CC16" s="159"/>
      <c r="CD16" s="159"/>
      <c r="CE16" s="159"/>
      <c r="CF16" s="159"/>
      <c r="CG16" s="159"/>
      <c r="CH16" s="159"/>
      <c r="CI16" s="159"/>
      <c r="CJ16" s="159"/>
      <c r="CK16" s="159"/>
      <c r="CL16" s="100">
        <v>1</v>
      </c>
      <c r="CM16" s="74"/>
      <c r="CN16" s="36"/>
      <c r="CO16" s="237" t="s">
        <v>171</v>
      </c>
      <c r="CP16" s="117" t="s">
        <v>1038</v>
      </c>
      <c r="CQ16" s="68" t="s">
        <v>36</v>
      </c>
      <c r="CR16" s="69">
        <f t="shared" si="8"/>
        <v>1</v>
      </c>
      <c r="CS16" s="69">
        <f t="shared" si="9"/>
        <v>3</v>
      </c>
      <c r="CT16" s="73"/>
      <c r="CU16" s="23" t="s">
        <v>45</v>
      </c>
      <c r="CV16" s="172"/>
      <c r="CW16" s="904"/>
      <c r="CX16" s="905"/>
      <c r="CY16" s="172" t="s">
        <v>188</v>
      </c>
      <c r="CZ16" s="155"/>
      <c r="DA16" s="155"/>
      <c r="DB16" s="155"/>
      <c r="DC16" s="84">
        <v>1</v>
      </c>
      <c r="DD16" s="155"/>
      <c r="DE16" s="155"/>
      <c r="DF16" s="155"/>
      <c r="DG16" s="360"/>
      <c r="DH16" s="234">
        <v>1</v>
      </c>
      <c r="DI16" s="884">
        <v>1</v>
      </c>
      <c r="DJ16" s="190"/>
      <c r="DK16" s="108"/>
      <c r="DL16" s="108"/>
      <c r="DM16" s="108"/>
      <c r="DN16" s="2"/>
      <c r="DO16" s="2"/>
      <c r="DP16" s="2"/>
    </row>
    <row r="17" spans="1:114" ht="307.95" customHeight="1" outlineLevel="1" thickTop="1" x14ac:dyDescent="0.2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79" t="s">
        <v>43</v>
      </c>
      <c r="Y17" s="117" t="s">
        <v>2460</v>
      </c>
      <c r="Z17" s="81" t="s">
        <v>29</v>
      </c>
      <c r="AA17" s="69">
        <f t="shared" si="0"/>
        <v>0</v>
      </c>
      <c r="AB17" s="69">
        <f t="shared" si="1"/>
        <v>0</v>
      </c>
      <c r="AC17" s="82"/>
      <c r="AD17" s="22" t="s">
        <v>68</v>
      </c>
      <c r="AE17" s="70"/>
      <c r="AF17" s="72" t="s">
        <v>42</v>
      </c>
      <c r="AG17" s="180"/>
      <c r="AH17" s="23" t="s">
        <v>116</v>
      </c>
      <c r="AI17" s="83"/>
      <c r="AJ17" s="83"/>
      <c r="AK17" s="83"/>
      <c r="AL17" s="83"/>
      <c r="AM17" s="83"/>
      <c r="AN17" s="83"/>
      <c r="AO17" s="83"/>
      <c r="AP17" s="83"/>
      <c r="AQ17" s="83"/>
      <c r="AR17" s="142">
        <v>1</v>
      </c>
      <c r="AS17" s="339"/>
      <c r="AT17" s="26"/>
      <c r="AU17" s="285" t="s">
        <v>226</v>
      </c>
      <c r="AV17" s="80" t="s">
        <v>1032</v>
      </c>
      <c r="AW17" s="68" t="s">
        <v>29</v>
      </c>
      <c r="AX17" s="69">
        <f t="shared" si="2"/>
        <v>2</v>
      </c>
      <c r="AY17" s="69">
        <f t="shared" si="3"/>
        <v>2</v>
      </c>
      <c r="AZ17" s="82"/>
      <c r="BA17" s="22" t="s">
        <v>45</v>
      </c>
      <c r="BB17" s="104"/>
      <c r="BC17" s="104"/>
      <c r="BD17" s="180"/>
      <c r="BE17" s="23" t="s">
        <v>57</v>
      </c>
      <c r="BF17" s="160"/>
      <c r="BG17" s="160"/>
      <c r="BH17" s="160"/>
      <c r="BI17" s="160"/>
      <c r="BJ17" s="160"/>
      <c r="BK17" s="160"/>
      <c r="BL17" s="84">
        <v>1</v>
      </c>
      <c r="BM17" s="155"/>
      <c r="BN17" s="155"/>
      <c r="BO17" s="142">
        <v>1</v>
      </c>
      <c r="BP17" s="107"/>
      <c r="BQ17" s="8"/>
      <c r="BR17" s="327" t="s">
        <v>250</v>
      </c>
      <c r="BS17" s="130" t="s">
        <v>1030</v>
      </c>
      <c r="BT17" s="102" t="s">
        <v>29</v>
      </c>
      <c r="BU17" s="69">
        <f t="shared" si="10"/>
        <v>0</v>
      </c>
      <c r="BV17" s="69">
        <f t="shared" si="11"/>
        <v>0</v>
      </c>
      <c r="BW17" s="131"/>
      <c r="BX17" s="22" t="s">
        <v>45</v>
      </c>
      <c r="BY17" s="131"/>
      <c r="BZ17" s="131"/>
      <c r="CA17" s="131"/>
      <c r="CB17" s="173" t="s">
        <v>57</v>
      </c>
      <c r="CC17" s="314"/>
      <c r="CD17" s="314"/>
      <c r="CE17" s="314"/>
      <c r="CF17" s="314"/>
      <c r="CG17" s="314"/>
      <c r="CH17" s="314"/>
      <c r="CI17" s="314"/>
      <c r="CJ17" s="314"/>
      <c r="CK17" s="314"/>
      <c r="CL17" s="346">
        <v>1</v>
      </c>
      <c r="CM17" s="132"/>
      <c r="CN17" s="36"/>
      <c r="CO17" s="237" t="s">
        <v>171</v>
      </c>
      <c r="CP17" s="187" t="s">
        <v>1041</v>
      </c>
      <c r="CQ17" s="102" t="s">
        <v>36</v>
      </c>
      <c r="CR17" s="102">
        <f t="shared" si="8"/>
        <v>0.5</v>
      </c>
      <c r="CS17" s="102">
        <f t="shared" si="9"/>
        <v>0.5</v>
      </c>
      <c r="CT17" s="73"/>
      <c r="CU17" s="23" t="s">
        <v>45</v>
      </c>
      <c r="CV17" s="172"/>
      <c r="CW17" s="904"/>
      <c r="CX17" s="905"/>
      <c r="CY17" s="173" t="s">
        <v>1042</v>
      </c>
      <c r="CZ17" s="84">
        <v>1</v>
      </c>
      <c r="DA17" s="155"/>
      <c r="DB17" s="155"/>
      <c r="DC17" s="907"/>
      <c r="DD17" s="155"/>
      <c r="DE17" s="765"/>
      <c r="DF17" s="155"/>
      <c r="DG17" s="155"/>
      <c r="DH17" s="461"/>
      <c r="DI17" s="896">
        <v>1</v>
      </c>
      <c r="DJ17" s="28"/>
    </row>
    <row r="18" spans="1:114" ht="205.2" outlineLevel="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83" t="s">
        <v>218</v>
      </c>
      <c r="Y18" s="138" t="s">
        <v>1043</v>
      </c>
      <c r="Z18" s="68" t="s">
        <v>29</v>
      </c>
      <c r="AA18" s="69">
        <f t="shared" si="0"/>
        <v>0</v>
      </c>
      <c r="AB18" s="69">
        <f t="shared" si="1"/>
        <v>0</v>
      </c>
      <c r="AC18" s="131"/>
      <c r="AD18" s="22" t="s">
        <v>45</v>
      </c>
      <c r="AE18" s="367"/>
      <c r="AF18" s="131"/>
      <c r="AG18" s="131"/>
      <c r="AH18" s="23" t="s">
        <v>57</v>
      </c>
      <c r="AI18" s="314"/>
      <c r="AJ18" s="314"/>
      <c r="AK18" s="314"/>
      <c r="AL18" s="314"/>
      <c r="AM18" s="314"/>
      <c r="AN18" s="314"/>
      <c r="AO18" s="314"/>
      <c r="AP18" s="314"/>
      <c r="AQ18" s="314"/>
      <c r="AR18" s="346">
        <v>1</v>
      </c>
      <c r="AS18" s="131"/>
      <c r="AT18" s="26"/>
      <c r="AU18" s="285" t="s">
        <v>226</v>
      </c>
      <c r="AV18" s="1465" t="s">
        <v>2692</v>
      </c>
      <c r="AW18" s="68" t="s">
        <v>29</v>
      </c>
      <c r="AX18" s="69">
        <f t="shared" si="2"/>
        <v>0</v>
      </c>
      <c r="AY18" s="69">
        <f t="shared" si="3"/>
        <v>0</v>
      </c>
      <c r="AZ18" s="2021" t="s">
        <v>2693</v>
      </c>
      <c r="BA18" s="2022"/>
      <c r="BB18" s="2022"/>
      <c r="BC18" s="2022"/>
      <c r="BD18" s="2022"/>
      <c r="BE18" s="2022"/>
      <c r="BF18" s="2022"/>
      <c r="BG18" s="2022"/>
      <c r="BH18" s="2022"/>
      <c r="BI18" s="2022"/>
      <c r="BJ18" s="2022"/>
      <c r="BK18" s="2022"/>
      <c r="BL18" s="2022"/>
      <c r="BM18" s="2022"/>
      <c r="BN18" s="2023"/>
      <c r="BO18" s="224">
        <v>1</v>
      </c>
      <c r="BP18" s="74"/>
      <c r="BQ18" s="47"/>
      <c r="BR18" s="327" t="s">
        <v>250</v>
      </c>
      <c r="BS18" s="117" t="s">
        <v>2058</v>
      </c>
      <c r="BT18" s="102" t="s">
        <v>29</v>
      </c>
      <c r="BU18" s="69">
        <f t="shared" si="10"/>
        <v>0</v>
      </c>
      <c r="BV18" s="69">
        <f t="shared" si="11"/>
        <v>0</v>
      </c>
      <c r="BW18" s="82"/>
      <c r="BX18" s="124" t="s">
        <v>77</v>
      </c>
      <c r="BY18" s="125" t="s">
        <v>50</v>
      </c>
      <c r="BZ18" s="734"/>
      <c r="CA18" s="173"/>
      <c r="CB18" s="173" t="s">
        <v>57</v>
      </c>
      <c r="CC18" s="160"/>
      <c r="CD18" s="160"/>
      <c r="CE18" s="160"/>
      <c r="CF18" s="160"/>
      <c r="CG18" s="160"/>
      <c r="CH18" s="160"/>
      <c r="CI18" s="160"/>
      <c r="CJ18" s="160"/>
      <c r="CK18" s="155"/>
      <c r="CL18" s="142">
        <v>1</v>
      </c>
      <c r="CM18" s="132"/>
      <c r="CN18" s="36"/>
      <c r="CO18" s="237" t="s">
        <v>171</v>
      </c>
      <c r="CP18" s="179" t="s">
        <v>1027</v>
      </c>
      <c r="CQ18" s="68" t="s">
        <v>36</v>
      </c>
      <c r="CR18" s="69">
        <f t="shared" si="8"/>
        <v>1</v>
      </c>
      <c r="CS18" s="69">
        <f t="shared" si="9"/>
        <v>1</v>
      </c>
      <c r="CT18" s="225"/>
      <c r="CU18" s="900" t="s">
        <v>45</v>
      </c>
      <c r="CV18" s="225"/>
      <c r="CW18" s="222"/>
      <c r="CX18" s="110" t="s">
        <v>13</v>
      </c>
      <c r="CY18" s="901" t="s">
        <v>757</v>
      </c>
      <c r="CZ18" s="84">
        <v>2</v>
      </c>
      <c r="DA18" s="155"/>
      <c r="DB18" s="902"/>
      <c r="DC18" s="403"/>
      <c r="DD18" s="902"/>
      <c r="DE18" s="902"/>
      <c r="DF18" s="902"/>
      <c r="DG18" s="902"/>
      <c r="DH18" s="902"/>
      <c r="DI18" s="142">
        <v>1</v>
      </c>
      <c r="DJ18" s="903"/>
    </row>
    <row r="19" spans="1:114" s="36" customFormat="1" ht="267.60000000000002" customHeight="1" outlineLevel="1" thickBot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218</v>
      </c>
      <c r="Y19" s="138" t="s">
        <v>1048</v>
      </c>
      <c r="Z19" s="68" t="s">
        <v>29</v>
      </c>
      <c r="AA19" s="69">
        <f t="shared" si="0"/>
        <v>0</v>
      </c>
      <c r="AB19" s="69">
        <f t="shared" si="1"/>
        <v>0</v>
      </c>
      <c r="AC19" s="74"/>
      <c r="AD19" s="225" t="s">
        <v>45</v>
      </c>
      <c r="AE19" s="74"/>
      <c r="AF19" s="74"/>
      <c r="AG19" s="74"/>
      <c r="AH19" s="131" t="s">
        <v>193</v>
      </c>
      <c r="AI19" s="403"/>
      <c r="AJ19" s="403"/>
      <c r="AK19" s="403"/>
      <c r="AL19" s="403"/>
      <c r="AM19" s="403"/>
      <c r="AN19" s="403"/>
      <c r="AO19" s="403"/>
      <c r="AP19" s="403"/>
      <c r="AQ19" s="403"/>
      <c r="AR19" s="350">
        <v>1</v>
      </c>
      <c r="AS19" s="74"/>
      <c r="AT19" s="26"/>
      <c r="AU19" s="285" t="s">
        <v>226</v>
      </c>
      <c r="AV19" s="114" t="s">
        <v>1036</v>
      </c>
      <c r="AW19" s="68" t="s">
        <v>36</v>
      </c>
      <c r="AX19" s="69">
        <f t="shared" si="2"/>
        <v>2</v>
      </c>
      <c r="AY19" s="69">
        <f t="shared" si="3"/>
        <v>2</v>
      </c>
      <c r="AZ19" s="103"/>
      <c r="BA19" s="22" t="s">
        <v>45</v>
      </c>
      <c r="BB19" s="1200" t="s">
        <v>2694</v>
      </c>
      <c r="BC19" s="72" t="s">
        <v>42</v>
      </c>
      <c r="BD19" s="73"/>
      <c r="BE19" s="23" t="s">
        <v>57</v>
      </c>
      <c r="BF19" s="155"/>
      <c r="BG19" s="155"/>
      <c r="BH19" s="155"/>
      <c r="BI19" s="155"/>
      <c r="BJ19" s="155"/>
      <c r="BK19" s="155"/>
      <c r="BL19" s="84">
        <v>1</v>
      </c>
      <c r="BM19" s="155"/>
      <c r="BN19" s="155"/>
      <c r="BO19" s="142">
        <v>1</v>
      </c>
      <c r="BP19" s="107"/>
      <c r="BQ19" s="47"/>
      <c r="BR19" s="327" t="s">
        <v>250</v>
      </c>
      <c r="BS19" s="117" t="s">
        <v>1033</v>
      </c>
      <c r="BT19" s="102" t="s">
        <v>29</v>
      </c>
      <c r="BU19" s="69">
        <f t="shared" si="10"/>
        <v>0.5</v>
      </c>
      <c r="BV19" s="69">
        <f t="shared" si="11"/>
        <v>0.5</v>
      </c>
      <c r="BW19" s="82"/>
      <c r="BX19" s="22" t="s">
        <v>45</v>
      </c>
      <c r="BY19" s="74"/>
      <c r="BZ19" s="104"/>
      <c r="CA19" s="621"/>
      <c r="CB19" s="23" t="s">
        <v>302</v>
      </c>
      <c r="CC19" s="160"/>
      <c r="CD19" s="84">
        <v>1</v>
      </c>
      <c r="CE19" s="155"/>
      <c r="CF19" s="144"/>
      <c r="CG19" s="155"/>
      <c r="CH19" s="155"/>
      <c r="CI19" s="155"/>
      <c r="CJ19" s="155"/>
      <c r="CK19" s="155"/>
      <c r="CL19" s="142">
        <v>1</v>
      </c>
      <c r="CM19" s="132"/>
      <c r="CO19" s="237" t="s">
        <v>171</v>
      </c>
      <c r="CP19" s="117" t="s">
        <v>1069</v>
      </c>
      <c r="CQ19" s="102" t="s">
        <v>36</v>
      </c>
      <c r="CR19" s="69">
        <f t="shared" si="8"/>
        <v>2</v>
      </c>
      <c r="CS19" s="69">
        <f t="shared" si="9"/>
        <v>2</v>
      </c>
      <c r="CT19" s="103"/>
      <c r="CU19" s="22" t="s">
        <v>45</v>
      </c>
      <c r="CV19" s="919"/>
      <c r="CW19" s="70"/>
      <c r="CX19" s="172"/>
      <c r="CY19" s="23" t="s">
        <v>57</v>
      </c>
      <c r="CZ19" s="155"/>
      <c r="DA19" s="155"/>
      <c r="DB19" s="155"/>
      <c r="DC19" s="155"/>
      <c r="DD19" s="155"/>
      <c r="DE19" s="155"/>
      <c r="DF19" s="84">
        <v>1</v>
      </c>
      <c r="DG19" s="155"/>
      <c r="DH19" s="155"/>
      <c r="DI19" s="142">
        <v>1</v>
      </c>
      <c r="DJ19" s="28"/>
    </row>
    <row r="20" spans="1:114" s="36" customFormat="1" ht="313.2" customHeight="1" outlineLevel="1" thickTop="1" thickBot="1" x14ac:dyDescent="0.4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17" t="s">
        <v>1052</v>
      </c>
      <c r="Z20" s="68" t="s">
        <v>29</v>
      </c>
      <c r="AA20" s="69">
        <f t="shared" si="0"/>
        <v>0</v>
      </c>
      <c r="AB20" s="69">
        <f t="shared" si="1"/>
        <v>0</v>
      </c>
      <c r="AC20" s="103"/>
      <c r="AD20" s="22" t="s">
        <v>45</v>
      </c>
      <c r="AE20" s="23"/>
      <c r="AF20" s="74"/>
      <c r="AG20" s="82"/>
      <c r="AH20" s="23" t="s">
        <v>57</v>
      </c>
      <c r="AI20" s="302"/>
      <c r="AJ20" s="302"/>
      <c r="AK20" s="155"/>
      <c r="AL20" s="302"/>
      <c r="AM20" s="302"/>
      <c r="AN20" s="302"/>
      <c r="AO20" s="302"/>
      <c r="AP20" s="302"/>
      <c r="AQ20" s="302"/>
      <c r="AR20" s="142">
        <v>1</v>
      </c>
      <c r="AS20" s="107"/>
      <c r="AT20" s="613"/>
      <c r="AU20" s="285" t="s">
        <v>226</v>
      </c>
      <c r="AV20" s="114" t="s">
        <v>2059</v>
      </c>
      <c r="AW20" s="68" t="s">
        <v>36</v>
      </c>
      <c r="AX20" s="69">
        <f t="shared" si="2"/>
        <v>0</v>
      </c>
      <c r="AY20" s="69">
        <f t="shared" si="3"/>
        <v>0</v>
      </c>
      <c r="AZ20" s="1994" t="s">
        <v>2695</v>
      </c>
      <c r="BA20" s="1995"/>
      <c r="BB20" s="1995"/>
      <c r="BC20" s="1995"/>
      <c r="BD20" s="1995"/>
      <c r="BE20" s="1996"/>
      <c r="BF20" s="83"/>
      <c r="BG20" s="83"/>
      <c r="BH20" s="83"/>
      <c r="BI20" s="83"/>
      <c r="BJ20" s="83"/>
      <c r="BK20" s="83"/>
      <c r="BL20" s="83"/>
      <c r="BM20" s="83"/>
      <c r="BN20" s="83"/>
      <c r="BO20" s="142">
        <v>1</v>
      </c>
      <c r="BP20" s="107"/>
      <c r="BQ20" s="47"/>
      <c r="BR20" s="299" t="s">
        <v>243</v>
      </c>
      <c r="BS20" s="178" t="s">
        <v>1037</v>
      </c>
      <c r="BT20" s="102" t="s">
        <v>29</v>
      </c>
      <c r="BU20" s="69">
        <f t="shared" si="10"/>
        <v>0</v>
      </c>
      <c r="BV20" s="69">
        <f t="shared" si="11"/>
        <v>0</v>
      </c>
      <c r="BW20" s="99"/>
      <c r="BX20" s="225" t="s">
        <v>45</v>
      </c>
      <c r="BY20" s="99"/>
      <c r="BZ20" s="99"/>
      <c r="CA20" s="99"/>
      <c r="CB20" s="909" t="s">
        <v>261</v>
      </c>
      <c r="CC20" s="159"/>
      <c r="CD20" s="159"/>
      <c r="CE20" s="159"/>
      <c r="CF20" s="159"/>
      <c r="CG20" s="159"/>
      <c r="CH20" s="159"/>
      <c r="CI20" s="159"/>
      <c r="CJ20" s="159"/>
      <c r="CK20" s="159"/>
      <c r="CL20" s="507">
        <v>1</v>
      </c>
      <c r="CM20" s="132"/>
      <c r="CO20" s="237" t="s">
        <v>171</v>
      </c>
      <c r="CP20" s="1430" t="s">
        <v>1081</v>
      </c>
      <c r="CQ20" s="102" t="s">
        <v>36</v>
      </c>
      <c r="CR20" s="69">
        <f t="shared" si="8"/>
        <v>1</v>
      </c>
      <c r="CS20" s="69">
        <f t="shared" si="9"/>
        <v>2</v>
      </c>
      <c r="CT20" s="983"/>
      <c r="CU20" s="906" t="s">
        <v>45</v>
      </c>
      <c r="CV20" s="1431"/>
      <c r="CW20" s="1431"/>
      <c r="CX20" s="1431"/>
      <c r="CY20" s="906" t="s">
        <v>1082</v>
      </c>
      <c r="CZ20" s="821"/>
      <c r="DA20" s="821"/>
      <c r="DB20" s="821"/>
      <c r="DC20" s="929">
        <v>1</v>
      </c>
      <c r="DD20" s="254">
        <v>1</v>
      </c>
      <c r="DE20" s="930"/>
      <c r="DF20" s="821"/>
      <c r="DG20" s="821"/>
      <c r="DH20" s="821"/>
      <c r="DI20" s="142">
        <v>1</v>
      </c>
      <c r="DJ20" s="190"/>
    </row>
    <row r="21" spans="1:114" s="36" customFormat="1" ht="380.25" customHeight="1" outlineLevel="1" thickTop="1" x14ac:dyDescent="0.4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38" t="s">
        <v>1054</v>
      </c>
      <c r="Z21" s="68" t="s">
        <v>29</v>
      </c>
      <c r="AA21" s="69">
        <f t="shared" si="0"/>
        <v>0</v>
      </c>
      <c r="AB21" s="69">
        <f t="shared" si="1"/>
        <v>0</v>
      </c>
      <c r="AC21" s="131"/>
      <c r="AD21" s="22" t="s">
        <v>45</v>
      </c>
      <c r="AE21" s="367"/>
      <c r="AF21" s="131"/>
      <c r="AG21" s="131"/>
      <c r="AH21" s="23" t="s">
        <v>57</v>
      </c>
      <c r="AI21" s="314"/>
      <c r="AJ21" s="314"/>
      <c r="AK21" s="314"/>
      <c r="AL21" s="314"/>
      <c r="AM21" s="314"/>
      <c r="AN21" s="314"/>
      <c r="AO21" s="314"/>
      <c r="AP21" s="314"/>
      <c r="AQ21" s="314"/>
      <c r="AR21" s="346">
        <v>1</v>
      </c>
      <c r="AS21" s="131"/>
      <c r="AT21" s="613"/>
      <c r="AU21" s="283" t="s">
        <v>218</v>
      </c>
      <c r="AV21" s="117" t="s">
        <v>2696</v>
      </c>
      <c r="AW21" s="68" t="s">
        <v>36</v>
      </c>
      <c r="AX21" s="69">
        <f t="shared" si="2"/>
        <v>1</v>
      </c>
      <c r="AY21" s="69">
        <f t="shared" si="3"/>
        <v>1</v>
      </c>
      <c r="AZ21" s="103"/>
      <c r="BA21" s="124" t="s">
        <v>77</v>
      </c>
      <c r="BB21" s="125" t="s">
        <v>50</v>
      </c>
      <c r="BC21" s="72" t="s">
        <v>42</v>
      </c>
      <c r="BD21" s="82"/>
      <c r="BE21" s="23" t="s">
        <v>83</v>
      </c>
      <c r="BF21" s="155"/>
      <c r="BG21" s="155"/>
      <c r="BH21" s="155"/>
      <c r="BI21" s="84">
        <v>1</v>
      </c>
      <c r="BJ21" s="155"/>
      <c r="BK21" s="155"/>
      <c r="BL21" s="155"/>
      <c r="BM21" s="155"/>
      <c r="BN21" s="155"/>
      <c r="BO21" s="142">
        <v>1</v>
      </c>
      <c r="BP21" s="107"/>
      <c r="BQ21" s="47"/>
      <c r="BR21" s="299" t="s">
        <v>243</v>
      </c>
      <c r="BS21" s="178" t="s">
        <v>1040</v>
      </c>
      <c r="BT21" s="102" t="s">
        <v>29</v>
      </c>
      <c r="BU21" s="69">
        <f t="shared" si="10"/>
        <v>0</v>
      </c>
      <c r="BV21" s="69">
        <f t="shared" si="11"/>
        <v>0</v>
      </c>
      <c r="BW21" s="74"/>
      <c r="BX21" s="22" t="s">
        <v>68</v>
      </c>
      <c r="BY21" s="74"/>
      <c r="BZ21" s="74"/>
      <c r="CA21" s="74"/>
      <c r="CB21" s="131" t="s">
        <v>290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350">
        <v>1</v>
      </c>
      <c r="CM21" s="132"/>
    </row>
    <row r="22" spans="1:114" s="36" customFormat="1" ht="197.4" customHeight="1" outlineLevel="1" thickBot="1" x14ac:dyDescent="0.3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AT22" s="908"/>
      <c r="AU22" s="283" t="s">
        <v>218</v>
      </c>
      <c r="AV22" s="117" t="s">
        <v>219</v>
      </c>
      <c r="AW22" s="68" t="s">
        <v>36</v>
      </c>
      <c r="AX22" s="69">
        <f t="shared" si="2"/>
        <v>0</v>
      </c>
      <c r="AY22" s="69">
        <f t="shared" si="3"/>
        <v>0</v>
      </c>
      <c r="AZ22" s="74"/>
      <c r="BA22" s="22" t="s">
        <v>63</v>
      </c>
      <c r="BB22" s="99"/>
      <c r="BC22" s="74"/>
      <c r="BD22" s="74"/>
      <c r="BE22" s="23" t="s">
        <v>220</v>
      </c>
      <c r="BF22" s="155"/>
      <c r="BG22" s="155"/>
      <c r="BH22" s="155"/>
      <c r="BI22" s="155"/>
      <c r="BJ22" s="155"/>
      <c r="BK22" s="155"/>
      <c r="BL22" s="155"/>
      <c r="BM22" s="155"/>
      <c r="BN22" s="155"/>
      <c r="BO22" s="142">
        <v>1</v>
      </c>
      <c r="BP22" s="241"/>
      <c r="BQ22" s="112"/>
      <c r="BR22" s="299" t="s">
        <v>243</v>
      </c>
      <c r="BS22" s="179" t="s">
        <v>2062</v>
      </c>
      <c r="BT22" s="102" t="s">
        <v>29</v>
      </c>
      <c r="BU22" s="69">
        <f t="shared" si="10"/>
        <v>1</v>
      </c>
      <c r="BV22" s="69">
        <f t="shared" si="11"/>
        <v>1</v>
      </c>
      <c r="BW22" s="82"/>
      <c r="BX22" s="22" t="s">
        <v>45</v>
      </c>
      <c r="BY22" s="911"/>
      <c r="BZ22" s="911"/>
      <c r="CA22" s="911"/>
      <c r="CB22" s="189" t="s">
        <v>1047</v>
      </c>
      <c r="CC22" s="160"/>
      <c r="CD22" s="155"/>
      <c r="CE22" s="160"/>
      <c r="CF22" s="84">
        <v>1</v>
      </c>
      <c r="CG22" s="160"/>
      <c r="CH22" s="160"/>
      <c r="CI22" s="160"/>
      <c r="CJ22" s="160"/>
      <c r="CK22" s="155"/>
      <c r="CL22" s="142">
        <v>1</v>
      </c>
      <c r="CM22" s="132"/>
    </row>
    <row r="23" spans="1:114" s="36" customFormat="1" ht="255" customHeight="1" outlineLevel="1" thickTop="1" thickBot="1" x14ac:dyDescent="0.35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AT23" s="910"/>
      <c r="AU23" s="283" t="s">
        <v>218</v>
      </c>
      <c r="AV23" s="117" t="s">
        <v>1044</v>
      </c>
      <c r="AW23" s="68" t="s">
        <v>36</v>
      </c>
      <c r="AX23" s="69">
        <f t="shared" si="2"/>
        <v>2</v>
      </c>
      <c r="AY23" s="69">
        <f t="shared" si="3"/>
        <v>3</v>
      </c>
      <c r="AZ23" s="198"/>
      <c r="BA23" s="22" t="s">
        <v>45</v>
      </c>
      <c r="BB23" s="104"/>
      <c r="BC23" s="119" t="s">
        <v>42</v>
      </c>
      <c r="BD23" s="82"/>
      <c r="BE23" s="23" t="s">
        <v>129</v>
      </c>
      <c r="BF23" s="1260"/>
      <c r="BG23" s="1260"/>
      <c r="BH23" s="1260"/>
      <c r="BI23" s="820">
        <v>2</v>
      </c>
      <c r="BJ23" s="1211">
        <v>1</v>
      </c>
      <c r="BK23" s="1260"/>
      <c r="BL23" s="1260"/>
      <c r="BM23" s="1261"/>
      <c r="BN23" s="1262"/>
      <c r="BO23" s="142">
        <v>1</v>
      </c>
      <c r="BP23" s="107"/>
      <c r="BQ23" s="112"/>
      <c r="BR23" s="299" t="s">
        <v>243</v>
      </c>
      <c r="BS23" s="179" t="s">
        <v>1050</v>
      </c>
      <c r="BT23" s="102" t="s">
        <v>29</v>
      </c>
      <c r="BU23" s="69">
        <f t="shared" si="10"/>
        <v>0</v>
      </c>
      <c r="BV23" s="69">
        <f t="shared" si="11"/>
        <v>0</v>
      </c>
      <c r="BW23" s="82"/>
      <c r="BX23" s="22" t="s">
        <v>68</v>
      </c>
      <c r="BY23" s="362"/>
      <c r="BZ23" s="104"/>
      <c r="CA23" s="173"/>
      <c r="CB23" s="131" t="s">
        <v>1051</v>
      </c>
      <c r="CC23" s="160"/>
      <c r="CD23" s="155"/>
      <c r="CE23" s="160"/>
      <c r="CF23" s="160"/>
      <c r="CG23" s="160"/>
      <c r="CH23" s="160"/>
      <c r="CI23" s="160"/>
      <c r="CJ23" s="160"/>
      <c r="CK23" s="155"/>
      <c r="CL23" s="142">
        <v>1</v>
      </c>
      <c r="CM23" s="132"/>
      <c r="CN23" s="112"/>
    </row>
    <row r="24" spans="1:114" s="36" customFormat="1" ht="221.4" customHeight="1" outlineLevel="1" thickTop="1" x14ac:dyDescent="0.4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AT24" s="108"/>
      <c r="AU24" s="283" t="s">
        <v>218</v>
      </c>
      <c r="AV24" s="117" t="s">
        <v>1049</v>
      </c>
      <c r="AW24" s="68" t="s">
        <v>36</v>
      </c>
      <c r="AX24" s="69">
        <f t="shared" si="2"/>
        <v>0</v>
      </c>
      <c r="AY24" s="69">
        <f t="shared" si="3"/>
        <v>0</v>
      </c>
      <c r="AZ24" s="103"/>
      <c r="BA24" s="22" t="s">
        <v>45</v>
      </c>
      <c r="BB24" s="145"/>
      <c r="BC24" s="74"/>
      <c r="BD24" s="82"/>
      <c r="BE24" s="23" t="s">
        <v>57</v>
      </c>
      <c r="BF24" s="403"/>
      <c r="BG24" s="403"/>
      <c r="BH24" s="403"/>
      <c r="BI24" s="403"/>
      <c r="BJ24" s="403"/>
      <c r="BK24" s="403"/>
      <c r="BL24" s="403"/>
      <c r="BM24" s="403"/>
      <c r="BN24" s="403"/>
      <c r="BO24" s="142">
        <v>1</v>
      </c>
      <c r="BP24" s="107"/>
      <c r="BQ24" s="108"/>
      <c r="BR24" s="299" t="s">
        <v>243</v>
      </c>
      <c r="BS24" s="130" t="s">
        <v>1053</v>
      </c>
      <c r="BT24" s="102" t="s">
        <v>29</v>
      </c>
      <c r="BU24" s="69">
        <f t="shared" si="10"/>
        <v>0</v>
      </c>
      <c r="BV24" s="69">
        <f t="shared" si="11"/>
        <v>0</v>
      </c>
      <c r="BW24" s="74"/>
      <c r="BX24" s="22" t="s">
        <v>68</v>
      </c>
      <c r="BY24" s="74"/>
      <c r="BZ24" s="74"/>
      <c r="CA24" s="74"/>
      <c r="CB24" s="131" t="s">
        <v>193</v>
      </c>
      <c r="CC24" s="159"/>
      <c r="CD24" s="159"/>
      <c r="CE24" s="159"/>
      <c r="CF24" s="159"/>
      <c r="CG24" s="159"/>
      <c r="CH24" s="159"/>
      <c r="CI24" s="159"/>
      <c r="CJ24" s="159"/>
      <c r="CK24" s="159"/>
      <c r="CL24" s="350">
        <v>1</v>
      </c>
      <c r="CM24" s="132"/>
      <c r="CN24" s="112"/>
    </row>
    <row r="25" spans="1:114" s="36" customFormat="1" ht="240.6" customHeight="1" outlineLevel="1" x14ac:dyDescent="0.3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283" t="s">
        <v>218</v>
      </c>
      <c r="AV25" s="138" t="s">
        <v>1035</v>
      </c>
      <c r="AW25" s="862" t="s">
        <v>36</v>
      </c>
      <c r="AX25" s="69">
        <f>0.5*(BF25+BG25+BH25)+BI25+BK25+2*(BL25+BM25)</f>
        <v>0</v>
      </c>
      <c r="AY25" s="69">
        <f>BF25*0.5+BG25*0.5+BH25*0.5+BI25+BJ25+BK25+2*(BL25+BM25+BN25)</f>
        <v>0</v>
      </c>
      <c r="AZ25" s="74"/>
      <c r="BA25" s="225" t="s">
        <v>45</v>
      </c>
      <c r="BB25" s="74"/>
      <c r="BC25" s="74"/>
      <c r="BD25" s="74"/>
      <c r="BE25" s="131" t="s">
        <v>193</v>
      </c>
      <c r="BF25" s="403"/>
      <c r="BG25" s="403"/>
      <c r="BH25" s="403"/>
      <c r="BI25" s="403"/>
      <c r="BJ25" s="403"/>
      <c r="BK25" s="403"/>
      <c r="BL25" s="403"/>
      <c r="BM25" s="403"/>
      <c r="BN25" s="403"/>
      <c r="BO25" s="350">
        <v>1</v>
      </c>
      <c r="BP25" s="74"/>
      <c r="BQ25" s="108"/>
      <c r="BR25" s="299" t="s">
        <v>243</v>
      </c>
      <c r="BS25" s="179" t="s">
        <v>338</v>
      </c>
      <c r="BT25" s="102" t="s">
        <v>29</v>
      </c>
      <c r="BU25" s="69">
        <f>0.5*(CC25+CD25+CE25)+CF25+CH25+2*(CI25+CJ25)</f>
        <v>0.5</v>
      </c>
      <c r="BV25" s="69">
        <f>CC25*0.5+CD25*0.5+CE25*0.5+CF25+CG25+CH25+2*(CI25+CJ25+CK25)</f>
        <v>0.5</v>
      </c>
      <c r="BW25" s="82"/>
      <c r="BX25" s="22" t="s">
        <v>68</v>
      </c>
      <c r="BY25" s="362"/>
      <c r="BZ25" s="104"/>
      <c r="CA25" s="173"/>
      <c r="CB25" s="131"/>
      <c r="CC25" s="160"/>
      <c r="CD25" s="84">
        <v>1</v>
      </c>
      <c r="CE25" s="160"/>
      <c r="CF25" s="160"/>
      <c r="CG25" s="160"/>
      <c r="CH25" s="160"/>
      <c r="CI25" s="160"/>
      <c r="CJ25" s="160"/>
      <c r="CK25" s="155"/>
      <c r="CL25" s="142">
        <v>1</v>
      </c>
      <c r="CM25" s="132"/>
      <c r="CN25" s="112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</row>
    <row r="26" spans="1:114" s="32" customFormat="1" ht="267.60000000000002" customHeight="1" outlineLevel="1" x14ac:dyDescent="0.3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283" t="s">
        <v>218</v>
      </c>
      <c r="AV26" s="117" t="s">
        <v>2116</v>
      </c>
      <c r="AW26" s="862" t="s">
        <v>36</v>
      </c>
      <c r="AX26" s="69">
        <f>0.5*(BF26+BG26+BH26)+BI26+BK26+2*(BL26+BM26)</f>
        <v>0</v>
      </c>
      <c r="AY26" s="69">
        <f>BF26*0.5+BG26*0.5+BH26*0.5+BI26+BJ26+BK26+2*(BL26+BM26+BN26)</f>
        <v>0</v>
      </c>
      <c r="AZ26" s="74"/>
      <c r="BA26" s="339" t="s">
        <v>45</v>
      </c>
      <c r="BB26" s="906"/>
      <c r="BC26" s="74"/>
      <c r="BD26" s="82"/>
      <c r="BE26" s="23" t="s">
        <v>57</v>
      </c>
      <c r="BF26" s="403"/>
      <c r="BG26" s="403"/>
      <c r="BH26" s="403"/>
      <c r="BI26" s="403"/>
      <c r="BJ26" s="403"/>
      <c r="BK26" s="403"/>
      <c r="BL26" s="403"/>
      <c r="BM26" s="403"/>
      <c r="BN26" s="403"/>
      <c r="BO26" s="142">
        <v>1</v>
      </c>
      <c r="BP26" s="107"/>
      <c r="BQ26" s="108"/>
      <c r="BR26" s="299" t="s">
        <v>243</v>
      </c>
      <c r="BS26" s="117" t="s">
        <v>2697</v>
      </c>
      <c r="BT26" s="102" t="s">
        <v>29</v>
      </c>
      <c r="BU26" s="69">
        <f>0.5*(CC26+CD26+CE26)+CF26+CH26+2*(CI26+CJ26)</f>
        <v>0</v>
      </c>
      <c r="BV26" s="69">
        <f>CC26*0.5+CD26*0.5+CE26*0.5+CF26+CG26+CH26+2*(CI26+CJ26+CK26)</f>
        <v>0</v>
      </c>
      <c r="BW26" s="1736" t="s">
        <v>2698</v>
      </c>
      <c r="BX26" s="1737"/>
      <c r="BY26" s="1737"/>
      <c r="BZ26" s="1737"/>
      <c r="CA26" s="1737"/>
      <c r="CB26" s="1738"/>
      <c r="CC26" s="1538"/>
      <c r="CD26" s="1538"/>
      <c r="CE26" s="1538"/>
      <c r="CF26" s="1538"/>
      <c r="CG26" s="1538"/>
      <c r="CH26" s="1538"/>
      <c r="CI26" s="1538"/>
      <c r="CJ26" s="1538"/>
      <c r="CK26" s="1538"/>
      <c r="CL26" s="142">
        <v>1</v>
      </c>
      <c r="CM26" s="132"/>
      <c r="CN26" s="3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</row>
    <row r="27" spans="1:114" s="32" customFormat="1" ht="283.95" customHeight="1" outlineLevel="1" x14ac:dyDescent="0.3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283" t="s">
        <v>218</v>
      </c>
      <c r="AV27" s="117" t="s">
        <v>2119</v>
      </c>
      <c r="AW27" s="68" t="s">
        <v>36</v>
      </c>
      <c r="AX27" s="69">
        <f>0.5*(BF27+BG27+BH27)+BI27+BK27+2*(BL27+BM27)</f>
        <v>0</v>
      </c>
      <c r="AY27" s="69">
        <f>BF27*0.5+BG27*0.5+BH27*0.5+BI27+BJ27+BK27+2*(BL27+BM27+BN27)</f>
        <v>0</v>
      </c>
      <c r="AZ27" s="103"/>
      <c r="BA27" s="124" t="s">
        <v>77</v>
      </c>
      <c r="BB27" s="939" t="s">
        <v>50</v>
      </c>
      <c r="BC27" s="74"/>
      <c r="BD27" s="82"/>
      <c r="BE27" s="23" t="s">
        <v>57</v>
      </c>
      <c r="BF27" s="403"/>
      <c r="BG27" s="403"/>
      <c r="BH27" s="403"/>
      <c r="BI27" s="403"/>
      <c r="BJ27" s="403"/>
      <c r="BK27" s="403"/>
      <c r="BL27" s="403"/>
      <c r="BM27" s="403"/>
      <c r="BN27" s="403"/>
      <c r="BO27" s="142">
        <v>1</v>
      </c>
      <c r="BP27" s="107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</row>
    <row r="28" spans="1:114" s="32" customFormat="1" ht="190.5" customHeight="1" outlineLevel="1" x14ac:dyDescent="0.25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s="32" customFormat="1" ht="144" customHeight="1" outlineLevel="1" x14ac:dyDescent="0.25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s="32" customFormat="1" ht="17.399999999999999" outlineLevel="1" x14ac:dyDescent="0.25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s="32" customFormat="1" ht="17.399999999999999" outlineLevel="1" x14ac:dyDescent="0.25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s="32" customFormat="1" ht="17.399999999999999" outlineLevel="1" x14ac:dyDescent="0.25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399999999999999" outlineLevel="1" x14ac:dyDescent="0.25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399999999999999" outlineLevel="1" x14ac:dyDescent="0.25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30" outlineLevel="1" x14ac:dyDescent="0.25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914"/>
      <c r="AB35" s="914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 x14ac:dyDescent="0.3">
      <c r="A37" s="55" t="s">
        <v>27</v>
      </c>
      <c r="B37" s="56"/>
      <c r="C37" s="40" t="s">
        <v>29</v>
      </c>
      <c r="D37" s="41">
        <f t="shared" ref="D37:D39" si="12">0.5*(L37+M37+N37)+O37+Q37+2*(R37+S37)</f>
        <v>0</v>
      </c>
      <c r="E37" s="42">
        <f t="shared" ref="E37:E39" si="13">L37*0.5+M37*0.5+N37*0.5+O37+P37+Q37+2*(R37+S37+T37)</f>
        <v>0</v>
      </c>
      <c r="F37" s="43"/>
      <c r="G37" s="39"/>
      <c r="H37" s="43"/>
      <c r="I37" s="43"/>
      <c r="J37" s="43"/>
      <c r="K37" s="43"/>
      <c r="L37" s="44">
        <f>SUMIFS(L39:L59,C39:C59,C37)</f>
        <v>0</v>
      </c>
      <c r="M37" s="44">
        <f>SUMIFS(M39:M59,C39:C59,C37)</f>
        <v>0</v>
      </c>
      <c r="N37" s="44">
        <f>SUMIFS(N39:N59,C39:C59,C37)</f>
        <v>0</v>
      </c>
      <c r="O37" s="44">
        <f>SUMIFS(O39:O59,C39:C59,C37)</f>
        <v>0</v>
      </c>
      <c r="P37" s="44">
        <f>SUMIFS(P39:P59,C39:C59,C37)</f>
        <v>0</v>
      </c>
      <c r="Q37" s="44">
        <f>SUMIFS(Q39:Q59,C39:C59,C37)</f>
        <v>0</v>
      </c>
      <c r="R37" s="44">
        <f>SUMIFS(R39:R59,C39:C59,C37)</f>
        <v>0</v>
      </c>
      <c r="S37" s="44">
        <f>SUMIFS(S39:S59,C39:C59,C37)</f>
        <v>0</v>
      </c>
      <c r="T37" s="44">
        <f>SUMIFS(T39:T59,C39:C59,C37)</f>
        <v>0</v>
      </c>
      <c r="U37" s="45"/>
      <c r="V37" s="46">
        <f>SUM(U39:U58)</f>
        <v>1</v>
      </c>
      <c r="W37" s="29"/>
      <c r="X37" s="38" t="s">
        <v>145</v>
      </c>
      <c r="Y37" s="1039" t="s">
        <v>1057</v>
      </c>
      <c r="Z37" s="40" t="s">
        <v>29</v>
      </c>
      <c r="AA37" s="41">
        <f t="shared" ref="AA37:AA46" si="14">0.5*(AI37+AJ37+AK37)+AL37+AN37+2*(AO37+AP37)</f>
        <v>14.5</v>
      </c>
      <c r="AB37" s="42">
        <f t="shared" ref="AB37:AB46" si="15">AI37*0.5+AJ37*0.5+AK37*0.5+AL37+AM37+AN37+2*(AO37+AP37+AQ37)</f>
        <v>21.5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10</v>
      </c>
      <c r="AK37" s="44">
        <f>SUMIFS(AK39:AK60,Z39:Z60,Z37)</f>
        <v>1</v>
      </c>
      <c r="AL37" s="44">
        <f>SUMIFS(AL39:AL60,Z39:Z60,Z37)</f>
        <v>4</v>
      </c>
      <c r="AM37" s="44">
        <f>SUMIFS(AM39:AM60,Z39:Z60,Z37)</f>
        <v>3</v>
      </c>
      <c r="AN37" s="44">
        <f>SUMIFS(AN39:AN60,Z39:Z60,Z37)</f>
        <v>1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11.5</v>
      </c>
      <c r="AT37" s="29"/>
      <c r="AU37" s="38" t="s">
        <v>145</v>
      </c>
      <c r="AV37" s="1039"/>
      <c r="AW37" s="40" t="s">
        <v>29</v>
      </c>
      <c r="AX37" s="41">
        <f t="shared" ref="AX37:AX43" si="16">0.5*(BF37+BG37+BH37)+BI37+BK37+2*(BL37+BM37)</f>
        <v>11</v>
      </c>
      <c r="AY37" s="42">
        <f t="shared" ref="AY37:AY43" si="17">BF37*0.5+BG37*0.5+BH37*0.5+BI37+BJ37+BK37+2*(BL37+BM37+BN37)</f>
        <v>16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5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SUM(BO39:BO46)</f>
        <v>6</v>
      </c>
      <c r="BR37" s="38" t="s">
        <v>145</v>
      </c>
      <c r="BS37" s="39" t="s">
        <v>28</v>
      </c>
      <c r="BT37" s="40" t="s">
        <v>29</v>
      </c>
      <c r="BU37" s="41">
        <f t="shared" ref="BU37:BU38" ca="1" si="18">0.5*(CC37+CD37+CE37)+CF37+CH37+2*(CI37+CJ37)</f>
        <v>5</v>
      </c>
      <c r="BV37" s="42">
        <f t="shared" ref="BV37:BV38" ca="1" si="19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SUM(CL39:CL40)</f>
        <v>8</v>
      </c>
      <c r="CN37" s="32"/>
      <c r="CO37" s="55" t="s">
        <v>2470</v>
      </c>
      <c r="CP37" s="51"/>
      <c r="CQ37" s="40" t="s">
        <v>29</v>
      </c>
      <c r="CR37" s="41" t="e">
        <f t="shared" ref="CR37:CR38" si="20">0.5*(CZ37+DA37+DB37)+DC37+DE37+2*(DF37+DG37)</f>
        <v>#REF!</v>
      </c>
      <c r="CS37" s="42" t="e">
        <f t="shared" ref="CS37:CS38" si="21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/>
    </row>
    <row r="38" spans="1:116" ht="33.6" thickBot="1" x14ac:dyDescent="0.35">
      <c r="A38" s="55" t="s">
        <v>35</v>
      </c>
      <c r="B38" s="63"/>
      <c r="C38" s="578" t="s">
        <v>36</v>
      </c>
      <c r="D38" s="579">
        <f t="shared" si="12"/>
        <v>0</v>
      </c>
      <c r="E38" s="580">
        <f t="shared" si="13"/>
        <v>0</v>
      </c>
      <c r="F38" s="63"/>
      <c r="G38" s="63"/>
      <c r="H38" s="63"/>
      <c r="I38" s="63"/>
      <c r="J38" s="63"/>
      <c r="K38" s="63"/>
      <c r="L38" s="60">
        <f>SUMIFS(L39:L59,C39:C59,C38)</f>
        <v>0</v>
      </c>
      <c r="M38" s="60">
        <f>SUMIFS(M39:M59,C39:C59,C38)</f>
        <v>0</v>
      </c>
      <c r="N38" s="60">
        <f>SUMIFS(N39:N59,C39:C59,C38)</f>
        <v>0</v>
      </c>
      <c r="O38" s="60">
        <f>SUMIFS(O39:O59,C39:C59,C38)</f>
        <v>0</v>
      </c>
      <c r="P38" s="60">
        <f>SUMIFS(P39:P59,C39:C59,C38)</f>
        <v>0</v>
      </c>
      <c r="Q38" s="60">
        <f>SUMIFS(Q39:Q59,C39:C59,C38)</f>
        <v>0</v>
      </c>
      <c r="R38" s="60">
        <f>SUMIFS(R39:R59,C39:C59,C38)</f>
        <v>0</v>
      </c>
      <c r="S38" s="44">
        <f>SUMIFS(S39:S59,C39:C59,C38)</f>
        <v>0</v>
      </c>
      <c r="T38" s="44">
        <f>SUMIFS(T39:T59,C39:C59,C38)</f>
        <v>0</v>
      </c>
      <c r="U38" s="45"/>
      <c r="V38" s="46"/>
      <c r="W38" s="29"/>
      <c r="X38" s="38" t="s">
        <v>153</v>
      </c>
      <c r="Y38" s="1041"/>
      <c r="Z38" s="40" t="s">
        <v>36</v>
      </c>
      <c r="AA38" s="41">
        <f t="shared" si="14"/>
        <v>0</v>
      </c>
      <c r="AB38" s="42">
        <f t="shared" si="15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38" t="s">
        <v>153</v>
      </c>
      <c r="AV38" s="1041"/>
      <c r="AW38" s="40" t="s">
        <v>36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38" t="s">
        <v>497</v>
      </c>
      <c r="BS38" s="451"/>
      <c r="BT38" s="578" t="s">
        <v>36</v>
      </c>
      <c r="BU38" s="579">
        <f t="shared" ca="1" si="18"/>
        <v>0</v>
      </c>
      <c r="BV38" s="580">
        <f t="shared" ca="1" si="19"/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2471</v>
      </c>
      <c r="CP38" s="701"/>
      <c r="CQ38" s="40" t="s">
        <v>36</v>
      </c>
      <c r="CR38" s="41" t="e">
        <f t="shared" si="20"/>
        <v>#REF!</v>
      </c>
      <c r="CS38" s="42" t="e">
        <f t="shared" si="21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167.4" customHeight="1" outlineLevel="1" thickTop="1" thickBot="1" x14ac:dyDescent="0.35">
      <c r="A39" s="137" t="s">
        <v>86</v>
      </c>
      <c r="B39" s="178" t="s">
        <v>155</v>
      </c>
      <c r="C39" s="102" t="s">
        <v>29</v>
      </c>
      <c r="D39" s="102">
        <f t="shared" si="12"/>
        <v>0</v>
      </c>
      <c r="E39" s="102">
        <f t="shared" si="13"/>
        <v>0</v>
      </c>
      <c r="F39" s="1736" t="s">
        <v>2699</v>
      </c>
      <c r="G39" s="1737"/>
      <c r="H39" s="1737"/>
      <c r="I39" s="1737"/>
      <c r="J39" s="1737"/>
      <c r="K39" s="1737"/>
      <c r="L39" s="1737"/>
      <c r="M39" s="1737"/>
      <c r="N39" s="1737"/>
      <c r="O39" s="1737"/>
      <c r="P39" s="1737"/>
      <c r="Q39" s="1737"/>
      <c r="R39" s="1737"/>
      <c r="S39" s="1737"/>
      <c r="T39" s="1738"/>
      <c r="U39" s="224">
        <v>1</v>
      </c>
      <c r="V39" s="225"/>
      <c r="W39" s="108"/>
      <c r="X39" s="231" t="s">
        <v>160</v>
      </c>
      <c r="Y39" s="328" t="s">
        <v>1059</v>
      </c>
      <c r="Z39" s="68" t="s">
        <v>29</v>
      </c>
      <c r="AA39" s="69">
        <f t="shared" si="14"/>
        <v>0.5</v>
      </c>
      <c r="AB39" s="69">
        <f t="shared" si="15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1061</v>
      </c>
      <c r="AV39" s="116" t="s">
        <v>2474</v>
      </c>
      <c r="AW39" s="68" t="s">
        <v>29</v>
      </c>
      <c r="AX39" s="69">
        <f t="shared" si="16"/>
        <v>1</v>
      </c>
      <c r="AY39" s="69">
        <f t="shared" si="17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155"/>
      <c r="BG39" s="155"/>
      <c r="BH39" s="155"/>
      <c r="BI39" s="539">
        <v>1</v>
      </c>
      <c r="BJ39" s="1516">
        <v>1</v>
      </c>
      <c r="BK39" s="155"/>
      <c r="BL39" s="155"/>
      <c r="BM39" s="155"/>
      <c r="BN39" s="155"/>
      <c r="BO39" s="142">
        <v>1</v>
      </c>
      <c r="BP39" s="107"/>
      <c r="BQ39" s="108"/>
      <c r="BR39" s="66" t="s">
        <v>38</v>
      </c>
      <c r="BS39" s="67" t="s">
        <v>39</v>
      </c>
      <c r="BT39" s="68" t="s">
        <v>29</v>
      </c>
      <c r="BU39" s="69">
        <f>0.5*(CC39+CD39+CE39)+CF39+CH39+2*(CI39+CJ39)</f>
        <v>0</v>
      </c>
      <c r="BV39" s="69">
        <f>CC39*0.5+CD39*0.5+CE39*0.5+CF39+CG39+CH39+2*(CI39+CJ39+CK39)</f>
        <v>0</v>
      </c>
      <c r="BW39" s="70"/>
      <c r="BX39" s="22" t="s">
        <v>40</v>
      </c>
      <c r="BY39" s="71" t="s">
        <v>41</v>
      </c>
      <c r="BZ39" s="72" t="s">
        <v>42</v>
      </c>
      <c r="CA39" s="73"/>
      <c r="CB39" s="140" t="s">
        <v>3</v>
      </c>
      <c r="CC39" s="75"/>
      <c r="CD39" s="23"/>
      <c r="CE39" s="23"/>
      <c r="CF39" s="23"/>
      <c r="CG39" s="23"/>
      <c r="CH39" s="23"/>
      <c r="CI39" s="23"/>
      <c r="CJ39" s="23"/>
      <c r="CK39" s="23"/>
      <c r="CL39" s="76">
        <v>7</v>
      </c>
      <c r="CM39" s="77"/>
      <c r="CN39" s="108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</row>
    <row r="40" spans="1:116" ht="177.6" customHeight="1" outlineLevel="1" thickTop="1" thickBot="1" x14ac:dyDescent="0.35">
      <c r="A40" s="1947" t="s">
        <v>2700</v>
      </c>
      <c r="B40" s="1948"/>
      <c r="C40" s="1948"/>
      <c r="D40" s="1948"/>
      <c r="E40" s="1948"/>
      <c r="F40" s="1948"/>
      <c r="G40" s="1948"/>
      <c r="H40" s="1948"/>
      <c r="I40" s="1948"/>
      <c r="J40" s="1948"/>
      <c r="K40" s="1948"/>
      <c r="L40" s="1948"/>
      <c r="M40" s="1948"/>
      <c r="N40" s="1948"/>
      <c r="O40" s="1948"/>
      <c r="P40" s="1948"/>
      <c r="Q40" s="1948"/>
      <c r="R40" s="1948"/>
      <c r="S40" s="1948"/>
      <c r="T40" s="1948"/>
      <c r="U40" s="1948"/>
      <c r="V40" s="1949"/>
      <c r="W40" s="108"/>
      <c r="X40" s="231" t="s">
        <v>160</v>
      </c>
      <c r="Y40" s="117" t="s">
        <v>1064</v>
      </c>
      <c r="Z40" s="68" t="s">
        <v>29</v>
      </c>
      <c r="AA40" s="69">
        <f t="shared" si="14"/>
        <v>0.5</v>
      </c>
      <c r="AB40" s="69">
        <f t="shared" si="15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1061</v>
      </c>
      <c r="AV40" s="168" t="s">
        <v>1065</v>
      </c>
      <c r="AW40" s="68" t="s">
        <v>29</v>
      </c>
      <c r="AX40" s="69">
        <f t="shared" si="16"/>
        <v>1</v>
      </c>
      <c r="AY40" s="69">
        <f t="shared" si="17"/>
        <v>1</v>
      </c>
      <c r="AZ40" s="447"/>
      <c r="BA40" s="22" t="s">
        <v>45</v>
      </c>
      <c r="BB40" s="1200" t="s">
        <v>2701</v>
      </c>
      <c r="BC40" s="504" t="s">
        <v>42</v>
      </c>
      <c r="BD40" s="173"/>
      <c r="BE40" s="173" t="s">
        <v>1066</v>
      </c>
      <c r="BF40" s="169"/>
      <c r="BG40" s="169"/>
      <c r="BH40" s="169"/>
      <c r="BI40" s="1516">
        <v>1</v>
      </c>
      <c r="BJ40" s="169"/>
      <c r="BK40" s="169"/>
      <c r="BL40" s="169"/>
      <c r="BM40" s="169"/>
      <c r="BN40" s="169"/>
      <c r="BO40" s="142">
        <v>1</v>
      </c>
      <c r="BP40" s="107"/>
      <c r="BQ40" s="108"/>
      <c r="BR40" s="1240" t="s">
        <v>1403</v>
      </c>
      <c r="BS40" s="987" t="s">
        <v>2702</v>
      </c>
      <c r="BT40" s="551" t="s">
        <v>29</v>
      </c>
      <c r="BU40" s="552">
        <f t="shared" ref="BU40" si="22">0.5*(CC40+CD40+CE40)+CF40+CH40+2*(CI40+CJ40)</f>
        <v>0</v>
      </c>
      <c r="BV40" s="552">
        <f t="shared" ref="BV40" si="23">CC40*0.5+CD40*0.5+CE40*0.5+CF40+CG40+CH40+2*(CI40+CJ40+CK40)</f>
        <v>0</v>
      </c>
      <c r="BW40" s="2027" t="s">
        <v>2703</v>
      </c>
      <c r="BX40" s="2028"/>
      <c r="BY40" s="2028"/>
      <c r="BZ40" s="2028"/>
      <c r="CA40" s="2028"/>
      <c r="CB40" s="2029"/>
      <c r="CC40" s="992"/>
      <c r="CD40" s="992"/>
      <c r="CE40" s="992"/>
      <c r="CF40" s="992"/>
      <c r="CG40" s="992"/>
      <c r="CH40" s="992"/>
      <c r="CI40" s="992"/>
      <c r="CJ40" s="992"/>
      <c r="CK40" s="992"/>
      <c r="CL40" s="988">
        <v>1</v>
      </c>
      <c r="CM40" s="585"/>
      <c r="CN40" s="108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</row>
    <row r="41" spans="1:116" ht="225.75" customHeight="1" outlineLevel="1" thickTop="1" thickBot="1" x14ac:dyDescent="0.35">
      <c r="A41" s="1979" t="s">
        <v>2598</v>
      </c>
      <c r="B41" s="1980"/>
      <c r="C41" s="1980"/>
      <c r="D41" s="1980"/>
      <c r="E41" s="1980"/>
      <c r="F41" s="1980"/>
      <c r="G41" s="1980"/>
      <c r="H41" s="1980"/>
      <c r="I41" s="1980"/>
      <c r="J41" s="1980"/>
      <c r="K41" s="1980"/>
      <c r="L41" s="1980"/>
      <c r="M41" s="1980"/>
      <c r="N41" s="1980"/>
      <c r="O41" s="1980"/>
      <c r="P41" s="1980"/>
      <c r="Q41" s="1980"/>
      <c r="R41" s="1980"/>
      <c r="S41" s="1980"/>
      <c r="T41" s="1980"/>
      <c r="U41" s="1980"/>
      <c r="V41" s="1981"/>
      <c r="W41" s="108"/>
      <c r="X41" s="231" t="s">
        <v>160</v>
      </c>
      <c r="Y41" s="117" t="s">
        <v>1070</v>
      </c>
      <c r="Z41" s="68" t="s">
        <v>29</v>
      </c>
      <c r="AA41" s="69">
        <f t="shared" si="14"/>
        <v>0</v>
      </c>
      <c r="AB41" s="69">
        <f t="shared" si="15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500</v>
      </c>
      <c r="AV41" s="116" t="s">
        <v>501</v>
      </c>
      <c r="AW41" s="68" t="s">
        <v>29</v>
      </c>
      <c r="AX41" s="69">
        <f t="shared" si="16"/>
        <v>9</v>
      </c>
      <c r="AY41" s="69">
        <f t="shared" si="17"/>
        <v>10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169"/>
      <c r="BG41" s="169"/>
      <c r="BH41" s="169"/>
      <c r="BI41" s="1515">
        <v>1</v>
      </c>
      <c r="BJ41" s="543">
        <v>1</v>
      </c>
      <c r="BK41" s="169"/>
      <c r="BL41" s="1515">
        <v>4</v>
      </c>
      <c r="BM41" s="169"/>
      <c r="BN41" s="169"/>
      <c r="BO41" s="142">
        <v>1</v>
      </c>
      <c r="BP41" s="107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6" ht="266.39999999999998" customHeight="1" outlineLevel="1" thickTop="1" thickBot="1" x14ac:dyDescent="0.3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14"/>
        <v>0.5</v>
      </c>
      <c r="AB42" s="69">
        <f t="shared" si="15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500</v>
      </c>
      <c r="AV42" s="116" t="s">
        <v>508</v>
      </c>
      <c r="AW42" s="68" t="s">
        <v>29</v>
      </c>
      <c r="AX42" s="69">
        <f t="shared" si="16"/>
        <v>2</v>
      </c>
      <c r="AY42" s="69">
        <f t="shared" si="17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83"/>
      <c r="BG42" s="83"/>
      <c r="BH42" s="83"/>
      <c r="BI42" s="83"/>
      <c r="BJ42" s="83"/>
      <c r="BK42" s="83"/>
      <c r="BL42" s="539">
        <v>1</v>
      </c>
      <c r="BM42" s="83"/>
      <c r="BN42" s="83"/>
      <c r="BO42" s="142">
        <v>1</v>
      </c>
      <c r="BP42" s="107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 s="108"/>
      <c r="DL42" s="108"/>
    </row>
    <row r="43" spans="1:116" ht="175.2" outlineLevel="1" thickTop="1" thickBot="1" x14ac:dyDescent="0.3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14"/>
        <v>0</v>
      </c>
      <c r="AB43" s="69">
        <f t="shared" si="15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521" t="s">
        <v>517</v>
      </c>
      <c r="AV43" s="178" t="s">
        <v>518</v>
      </c>
      <c r="AW43" s="68" t="s">
        <v>29</v>
      </c>
      <c r="AX43" s="69">
        <f t="shared" si="16"/>
        <v>0</v>
      </c>
      <c r="AY43" s="69">
        <f t="shared" si="17"/>
        <v>4</v>
      </c>
      <c r="AZ43" s="131"/>
      <c r="BA43" s="225" t="s">
        <v>63</v>
      </c>
      <c r="BB43" s="131"/>
      <c r="BC43" s="131"/>
      <c r="BD43" s="131"/>
      <c r="BE43" s="131" t="s">
        <v>519</v>
      </c>
      <c r="BF43" s="314"/>
      <c r="BG43" s="314"/>
      <c r="BH43" s="314"/>
      <c r="BI43" s="314"/>
      <c r="BJ43" s="314"/>
      <c r="BK43" s="314"/>
      <c r="BL43" s="314"/>
      <c r="BM43" s="314"/>
      <c r="BN43" s="543">
        <v>2</v>
      </c>
      <c r="BO43" s="142">
        <v>1</v>
      </c>
      <c r="BP43" s="107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 s="108"/>
      <c r="DL43" s="108"/>
    </row>
    <row r="44" spans="1:116" ht="230.4" customHeight="1" outlineLevel="1" thickTop="1" thickBot="1" x14ac:dyDescent="0.3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14"/>
        <v>1</v>
      </c>
      <c r="AB44" s="148">
        <f t="shared" si="15"/>
        <v>2</v>
      </c>
      <c r="AC44" s="393"/>
      <c r="AD44" s="225" t="s">
        <v>68</v>
      </c>
      <c r="AE44" s="268"/>
      <c r="AF44" s="393"/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97" t="s">
        <v>52</v>
      </c>
      <c r="AV44" s="532" t="s">
        <v>2704</v>
      </c>
      <c r="AW44" s="68" t="s">
        <v>36</v>
      </c>
      <c r="AX44" s="69">
        <f t="shared" ref="AX44" si="24">0.5*(BF44+BG44+BH44)+BI44+BK44+2*(BL44+BM44)</f>
        <v>0</v>
      </c>
      <c r="AY44" s="69">
        <f t="shared" ref="AY44" si="25">BF44*0.5+BG44*0.5+BH44*0.5+BI44+BJ44+BK44+2*(BL44+BM44+BN44)</f>
        <v>0</v>
      </c>
      <c r="AZ44" s="1781" t="s">
        <v>2705</v>
      </c>
      <c r="BA44" s="1782"/>
      <c r="BB44" s="1782"/>
      <c r="BC44" s="1782"/>
      <c r="BD44" s="1782"/>
      <c r="BE44" s="1782"/>
      <c r="BF44" s="1782"/>
      <c r="BG44" s="1782"/>
      <c r="BH44" s="1782"/>
      <c r="BI44" s="1782"/>
      <c r="BJ44" s="1782"/>
      <c r="BK44" s="1782"/>
      <c r="BL44" s="1782"/>
      <c r="BM44" s="1782"/>
      <c r="BN44" s="1783"/>
      <c r="BO44" s="96">
        <v>1</v>
      </c>
      <c r="BP44" s="95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 s="108"/>
      <c r="DL44" s="108"/>
    </row>
    <row r="45" spans="1:116" ht="231" customHeight="1" outlineLevel="1" thickTop="1" thickBot="1" x14ac:dyDescent="0.3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14"/>
        <v>1</v>
      </c>
      <c r="AB45" s="69">
        <f t="shared" si="15"/>
        <v>2</v>
      </c>
      <c r="AC45" s="392"/>
      <c r="AD45" s="225" t="s">
        <v>68</v>
      </c>
      <c r="AE45" s="467"/>
      <c r="AF45" s="394"/>
      <c r="AG45" s="395"/>
      <c r="AH45" s="131" t="s">
        <v>2706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 s="3"/>
    </row>
    <row r="46" spans="1:116" ht="228.6" customHeight="1" outlineLevel="1" thickTop="1" x14ac:dyDescent="0.3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319" t="s">
        <v>208</v>
      </c>
      <c r="Y46" s="550" t="s">
        <v>468</v>
      </c>
      <c r="Z46" s="551" t="s">
        <v>29</v>
      </c>
      <c r="AA46" s="552">
        <f t="shared" si="14"/>
        <v>1</v>
      </c>
      <c r="AB46" s="552">
        <f t="shared" si="15"/>
        <v>1</v>
      </c>
      <c r="AC46" s="1752" t="s">
        <v>2590</v>
      </c>
      <c r="AD46" s="1992"/>
      <c r="AE46" s="1992"/>
      <c r="AF46" s="1992"/>
      <c r="AG46" s="1992"/>
      <c r="AH46" s="1993"/>
      <c r="AI46" s="1433"/>
      <c r="AJ46" s="84">
        <v>2</v>
      </c>
      <c r="AK46" s="1433"/>
      <c r="AL46" s="1433"/>
      <c r="AM46" s="1433"/>
      <c r="AN46" s="1433"/>
      <c r="AO46" s="1433"/>
      <c r="AP46" s="1433"/>
      <c r="AQ46" s="1433"/>
      <c r="AR46" s="1434">
        <v>1</v>
      </c>
      <c r="AS46" s="873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 s="3"/>
    </row>
    <row r="47" spans="1:116" ht="241.95" customHeight="1" outlineLevel="1" thickBot="1" x14ac:dyDescent="0.35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79" t="s">
        <v>1088</v>
      </c>
      <c r="Z47" s="102" t="s">
        <v>29</v>
      </c>
      <c r="AA47" s="102">
        <f>0.5*(AI47+AJ47+AK47)+AL47+AN47+2*(AO47+AP47)</f>
        <v>0</v>
      </c>
      <c r="AB47" s="102">
        <f>AI47*0.5+AJ47*0.5+AK47*0.5+AL47+AM47+AN47+2*(AO47+AP47+AQ47)</f>
        <v>0</v>
      </c>
      <c r="AC47" s="244"/>
      <c r="AD47" s="225" t="s">
        <v>182</v>
      </c>
      <c r="AE47" s="245"/>
      <c r="AF47" s="246"/>
      <c r="AG47" s="222"/>
      <c r="AH47" s="140" t="s">
        <v>3</v>
      </c>
      <c r="AI47" s="131"/>
      <c r="AJ47" s="705"/>
      <c r="AK47" s="131"/>
      <c r="AL47" s="131"/>
      <c r="AM47" s="268"/>
      <c r="AN47" s="131"/>
      <c r="AO47" s="131"/>
      <c r="AP47" s="131"/>
      <c r="AQ47" s="131"/>
      <c r="AR47" s="100">
        <v>0.5</v>
      </c>
      <c r="AS47" s="9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3"/>
    </row>
    <row r="48" spans="1:116" ht="154.80000000000001" outlineLevel="1" thickBot="1" x14ac:dyDescent="0.35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38" t="s">
        <v>2564</v>
      </c>
      <c r="Z48" s="102" t="s">
        <v>29</v>
      </c>
      <c r="AA48" s="69">
        <f>0.5*(AI48+AJ48+AK48)+AL48+AN48+2*(AO48+AP48)</f>
        <v>0</v>
      </c>
      <c r="AB48" s="69">
        <f>AI48*0.5+AJ48*0.5+AK48*0.5+AL48+AM48+AN48+2*(AO48+AP48+AQ48)</f>
        <v>0</v>
      </c>
      <c r="AC48" s="103"/>
      <c r="AD48" s="22" t="s">
        <v>63</v>
      </c>
      <c r="AE48" s="104"/>
      <c r="AF48" s="433" t="s">
        <v>42</v>
      </c>
      <c r="AG48" s="172"/>
      <c r="AH48" s="140" t="s">
        <v>3</v>
      </c>
      <c r="AI48" s="302"/>
      <c r="AJ48" s="155"/>
      <c r="AK48" s="302"/>
      <c r="AL48" s="302"/>
      <c r="AM48" s="302"/>
      <c r="AN48" s="302"/>
      <c r="AO48" s="302"/>
      <c r="AP48" s="302"/>
      <c r="AQ48" s="302"/>
      <c r="AR48" s="76">
        <v>1</v>
      </c>
      <c r="AS48" s="77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3"/>
    </row>
    <row r="49" spans="1:115" ht="275.39999999999998" customHeight="1" outlineLevel="1" thickTop="1" thickBot="1" x14ac:dyDescent="0.3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39" t="s">
        <v>173</v>
      </c>
      <c r="Y49" s="177" t="s">
        <v>2255</v>
      </c>
      <c r="Z49" s="102" t="s">
        <v>29</v>
      </c>
      <c r="AA49" s="102">
        <f>0.5*(AI49+AJ49+AK49)+AL49+AN49+2*(AO49+AP49)</f>
        <v>2.5</v>
      </c>
      <c r="AB49" s="102">
        <f>AI49*0.5+AJ49*0.5+AK49*0.5+AL49+AM49+AN49+2*(AO49+AP49+AQ49)</f>
        <v>2.5</v>
      </c>
      <c r="AC49" s="225"/>
      <c r="AD49" s="225" t="s">
        <v>68</v>
      </c>
      <c r="AE49" s="225"/>
      <c r="AF49" s="72" t="s">
        <v>42</v>
      </c>
      <c r="AG49" s="74"/>
      <c r="AH49" s="131"/>
      <c r="AI49" s="262"/>
      <c r="AJ49" s="86">
        <v>1</v>
      </c>
      <c r="AK49" s="263"/>
      <c r="AL49" s="276">
        <v>2</v>
      </c>
      <c r="AM49" s="131"/>
      <c r="AN49" s="131"/>
      <c r="AO49" s="131"/>
      <c r="AP49" s="131"/>
      <c r="AQ49" s="131"/>
      <c r="AR49" s="100">
        <v>1</v>
      </c>
      <c r="AS49" s="99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3"/>
    </row>
    <row r="50" spans="1:115" ht="204" customHeight="1" outlineLevel="1" thickTop="1" x14ac:dyDescent="0.4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415" t="s">
        <v>380</v>
      </c>
      <c r="Y50" s="496" t="s">
        <v>492</v>
      </c>
      <c r="Z50" s="102" t="s">
        <v>29</v>
      </c>
      <c r="AA50" s="102">
        <f>0.5*(AI50+AJ50+AK50)+AL50+AN50+2*(AO50+AP50)</f>
        <v>0</v>
      </c>
      <c r="AB50" s="102">
        <f>AI50*0.5+AJ50*0.5+AK50*0.5+AL50+AM50+AN50+2*(AO50+AP50+AQ50)</f>
        <v>0</v>
      </c>
      <c r="AC50" s="351"/>
      <c r="AD50" s="22" t="s">
        <v>68</v>
      </c>
      <c r="AE50" s="172"/>
      <c r="AF50" s="72" t="s">
        <v>42</v>
      </c>
      <c r="AG50" s="82"/>
      <c r="AH50" s="23" t="s">
        <v>493</v>
      </c>
      <c r="AI50" s="120"/>
      <c r="AJ50" s="120"/>
      <c r="AK50" s="120"/>
      <c r="AL50" s="120"/>
      <c r="AM50" s="120"/>
      <c r="AN50" s="120"/>
      <c r="AO50" s="120"/>
      <c r="AP50" s="120"/>
      <c r="AQ50" s="120"/>
      <c r="AR50" s="76">
        <v>1</v>
      </c>
      <c r="AS50" s="77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 s="3"/>
    </row>
    <row r="51" spans="1:115" ht="204" customHeight="1" outlineLevel="1" x14ac:dyDescent="0.3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 s="3"/>
    </row>
    <row r="52" spans="1:115" ht="204" customHeight="1" outlineLevel="1" x14ac:dyDescent="0.3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3"/>
    </row>
    <row r="53" spans="1:115" ht="204" customHeight="1" outlineLevel="1" x14ac:dyDescent="0.3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 s="3"/>
    </row>
    <row r="54" spans="1:115" ht="204" customHeight="1" outlineLevel="1" x14ac:dyDescent="0.3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 s="3"/>
    </row>
    <row r="55" spans="1:115" ht="204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 s="3"/>
    </row>
    <row r="56" spans="1:115" ht="204" customHeight="1" outlineLevel="1" x14ac:dyDescent="0.3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 s="3"/>
    </row>
    <row r="57" spans="1:115" ht="204" customHeight="1" outlineLevel="1" x14ac:dyDescent="0.3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 s="3"/>
    </row>
    <row r="58" spans="1:115" ht="17.399999999999999" outlineLevel="1" x14ac:dyDescent="0.3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399999999999999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 x14ac:dyDescent="0.3">
      <c r="A60" s="55" t="s">
        <v>143</v>
      </c>
      <c r="B60" s="56" t="s">
        <v>235</v>
      </c>
      <c r="C60" s="40" t="s">
        <v>29</v>
      </c>
      <c r="D60" s="41">
        <f t="shared" ref="D60:D72" si="26">0.5*(L60+M60+N60)+O60+Q60+2*(R60+S60)</f>
        <v>10</v>
      </c>
      <c r="E60" s="42">
        <f t="shared" ref="E60:E72" si="27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SUMIFS(L62:L84,C62:C84,C60)</f>
        <v>0</v>
      </c>
      <c r="M60" s="44">
        <f>SUMIFS(M62:M84,C62:C84,C60)</f>
        <v>0</v>
      </c>
      <c r="N60" s="44">
        <f>SUMIFS(N62:N84,C62:C84,C60)</f>
        <v>4</v>
      </c>
      <c r="O60" s="44">
        <f>SUMIFS(O62:O84,C62:C84,C60)</f>
        <v>1</v>
      </c>
      <c r="P60" s="44">
        <f>SUMIFS(P62:P84,C62:C84,C60)</f>
        <v>0</v>
      </c>
      <c r="Q60" s="44">
        <f>SUMIFS(Q62:Q84,C62:C84,C60)</f>
        <v>3</v>
      </c>
      <c r="R60" s="44">
        <f>SUMIFS(R62:R84,C62:C84,C60)</f>
        <v>1</v>
      </c>
      <c r="S60" s="44">
        <f>SUMIFS(S62:S84,C62:C84,C60)</f>
        <v>1</v>
      </c>
      <c r="T60" s="44">
        <f>SUMIFS(T62:T84,C62:C84,C60)</f>
        <v>0</v>
      </c>
      <c r="U60" s="45"/>
      <c r="V60" s="46">
        <f>SUM(U62:U88)</f>
        <v>14</v>
      </c>
      <c r="X60" s="55" t="s">
        <v>150</v>
      </c>
      <c r="Y60" s="56" t="s">
        <v>1092</v>
      </c>
      <c r="Z60" s="40" t="s">
        <v>29</v>
      </c>
      <c r="AA60" s="41">
        <f t="shared" ref="AA60:AA72" si="28">0.5*(AI60+AJ60+AK60)+AL60+AN60+2*(AO60+AP60)</f>
        <v>7.5</v>
      </c>
      <c r="AB60" s="42">
        <f t="shared" ref="AB60:AB72" si="29">AI60*0.5+AJ60*0.5+AK60*0.5+AL60+AM60+AN60+2*(AO60+AP60+AQ60)</f>
        <v>7.5</v>
      </c>
      <c r="AC60" s="43"/>
      <c r="AD60" s="39"/>
      <c r="AE60" s="43"/>
      <c r="AF60" s="43"/>
      <c r="AG60" s="43"/>
      <c r="AH60" s="43"/>
      <c r="AI60" s="44">
        <f>SUMIFS(AI62:AI88,Z62:Z88,Z60)</f>
        <v>0</v>
      </c>
      <c r="AJ60" s="44">
        <f>SUMIFS(AJ66:AJ88,Z66:Z88,Z60)</f>
        <v>2</v>
      </c>
      <c r="AK60" s="44">
        <f>SUMIFS(AK66:AK88,Z66:Z88,Z60)</f>
        <v>1</v>
      </c>
      <c r="AL60" s="44">
        <f>SUMIFS(AL66:AL88,Z66:Z88,Z60)</f>
        <v>1</v>
      </c>
      <c r="AM60" s="44">
        <f>SUMIFS(AM66:AM88,Z66:Z88,Z60)</f>
        <v>0</v>
      </c>
      <c r="AN60" s="44">
        <f>SUMIFS(AN66:AN88,Z66:Z88,Z60)</f>
        <v>1</v>
      </c>
      <c r="AO60" s="44">
        <f>SUMIFS(AO66:AO88,Z66:Z88,Z60)</f>
        <v>2</v>
      </c>
      <c r="AP60" s="44">
        <f>SUMIFS(AP66:AP88,Z66:Z88,Z60)</f>
        <v>0</v>
      </c>
      <c r="AQ60" s="44">
        <f>SUMIFS(AQ66:AQ88,Z66:Z88,Z60)</f>
        <v>0</v>
      </c>
      <c r="AR60" s="45"/>
      <c r="AS60" s="46">
        <f>SUM(AR62:AR88)</f>
        <v>11</v>
      </c>
      <c r="AU60" s="55" t="s">
        <v>27</v>
      </c>
      <c r="AV60" s="936" t="s">
        <v>1093</v>
      </c>
      <c r="AW60" s="40" t="s">
        <v>29</v>
      </c>
      <c r="AX60" s="41">
        <f t="shared" ref="AX60:AX72" si="30">0.5*(BF60+BG60+BH60)+BI60+BK60+2*(BL60+BM60)</f>
        <v>10.5</v>
      </c>
      <c r="AY60" s="42">
        <f t="shared" ref="AY60:AY72" si="31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SUMIFS(BF62:BF86,AW62:AW86,AW60)</f>
        <v>1</v>
      </c>
      <c r="BG60" s="44">
        <f>SUMIFS(BG62:BG86,AW62:AW86,AW60)</f>
        <v>0</v>
      </c>
      <c r="BH60" s="44">
        <f>SUMIFS(BH62:BH86,AW62:AW86,AW60)</f>
        <v>6</v>
      </c>
      <c r="BI60" s="44">
        <f>SUMIFS(BI62:BI86,AW62:AW86,AW60)</f>
        <v>0</v>
      </c>
      <c r="BJ60" s="44">
        <f>SUMIFS(BJ62:BJ86,AW62:AW86,AW60)</f>
        <v>0</v>
      </c>
      <c r="BK60" s="44">
        <f>SUMIFS(BK62:BK86,AW62:AW86,AW60)</f>
        <v>3</v>
      </c>
      <c r="BL60" s="44">
        <f>SUMIFS(BL62:BL86,AW62:AW86,AW60)</f>
        <v>2</v>
      </c>
      <c r="BM60" s="44">
        <f>SUMIFS(BM62:BM86,AW62:AW86,AW60)</f>
        <v>0</v>
      </c>
      <c r="BN60" s="44">
        <f>SUMIFS(BN62:BN86,AW62:AW86,AW60)</f>
        <v>0</v>
      </c>
      <c r="BO60" s="45"/>
      <c r="BP60" s="46">
        <f>SUM(BO62:BO88)</f>
        <v>11</v>
      </c>
      <c r="BQ60" s="29"/>
      <c r="BR60" s="55" t="s">
        <v>150</v>
      </c>
      <c r="BS60" s="56" t="s">
        <v>1094</v>
      </c>
      <c r="BT60" s="40" t="s">
        <v>29</v>
      </c>
      <c r="BU60" s="41">
        <f t="shared" ref="BU60:BU74" si="32">0.5*(CC60+CD60+CE60)+CF60+CH60+2*(CI60+CJ60)</f>
        <v>6</v>
      </c>
      <c r="BV60" s="42">
        <f t="shared" ref="BV60:BV74" si="33">CC60*0.5+CD60*0.5+CE60*0.5+CF60+CG60+CH60+2*(CI60+CJ60+CK60)</f>
        <v>17</v>
      </c>
      <c r="BW60" s="43"/>
      <c r="BX60" s="39"/>
      <c r="BY60" s="43"/>
      <c r="BZ60" s="43"/>
      <c r="CA60" s="43"/>
      <c r="CB60" s="43"/>
      <c r="CC60" s="44">
        <f>SUMIFS(CC63:CC86,BT63:BT86,BT60)</f>
        <v>1</v>
      </c>
      <c r="CD60" s="44">
        <f>SUMIFS(CD64:CD86,BT64:BT86,BT60)</f>
        <v>1</v>
      </c>
      <c r="CE60" s="44">
        <f>SUMIFS(CE64:CE86,BT64:BT86,BT60)</f>
        <v>0</v>
      </c>
      <c r="CF60" s="44">
        <f>SUMIFS(CF64:CF86,BT64:BT86,BT60)</f>
        <v>1</v>
      </c>
      <c r="CG60" s="44">
        <f>SUMIFS(CG64:CG86,BT64:BT86,BT60)</f>
        <v>1</v>
      </c>
      <c r="CH60" s="44">
        <f>SUMIFS(CH64:CH86,BT64:BT86,BT60)</f>
        <v>4</v>
      </c>
      <c r="CI60" s="44">
        <f>SUMIFS(CI64:CI86,BT64:BT86,BT60)</f>
        <v>0</v>
      </c>
      <c r="CJ60" s="44">
        <f>SUMIFS(CJ64:CJ86,BT64:BT86,BT60)</f>
        <v>0</v>
      </c>
      <c r="CK60" s="44">
        <f>SUMIFS(CK64:CK86,BT64:BT86,BT60)</f>
        <v>5</v>
      </c>
      <c r="CL60" s="45"/>
      <c r="CM60" s="46">
        <f>SUM(CL62:CL88)</f>
        <v>14</v>
      </c>
      <c r="CN60" s="29"/>
      <c r="CO60" s="38" t="s">
        <v>495</v>
      </c>
      <c r="CP60" s="39" t="s">
        <v>829</v>
      </c>
      <c r="CQ60" s="40" t="s">
        <v>29</v>
      </c>
      <c r="CR60" s="41">
        <f t="shared" ref="CR60:CR61" si="34">0.5*(CZ60+DA60+DB60)+DC60+DE60+2*(DF60+DG60)</f>
        <v>0</v>
      </c>
      <c r="CS60" s="42">
        <f t="shared" ref="CS60:CS61" si="35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>
        <f>SUM(DI62:DI75)</f>
        <v>14</v>
      </c>
    </row>
    <row r="61" spans="1:115" s="62" customFormat="1" ht="33" x14ac:dyDescent="0.25">
      <c r="A61" s="55" t="s">
        <v>152</v>
      </c>
      <c r="B61" s="653"/>
      <c r="C61" s="40" t="s">
        <v>36</v>
      </c>
      <c r="D61" s="41">
        <f t="shared" si="26"/>
        <v>9</v>
      </c>
      <c r="E61" s="42">
        <f t="shared" si="27"/>
        <v>9</v>
      </c>
      <c r="F61" s="39"/>
      <c r="G61" s="39"/>
      <c r="H61" s="39"/>
      <c r="I61" s="39"/>
      <c r="J61" s="39"/>
      <c r="K61" s="39"/>
      <c r="L61" s="44">
        <f>SUMIFS(L62:L84,C62:C84,C61)</f>
        <v>0</v>
      </c>
      <c r="M61" s="44">
        <f>SUMIFS(M62:M84,C62:C84,C61)</f>
        <v>0</v>
      </c>
      <c r="N61" s="44">
        <f>SUMIFS(N62:N84,C62:C84,C61)</f>
        <v>2</v>
      </c>
      <c r="O61" s="44">
        <f>SUMIFS(O62:O84,C62:C84,C61)</f>
        <v>1</v>
      </c>
      <c r="P61" s="44">
        <f>SUMIFS(P62:P84,C62:C84,C61)</f>
        <v>0</v>
      </c>
      <c r="Q61" s="44">
        <f>SUMIFS(Q62:Q84,C62:C84,C61)</f>
        <v>1</v>
      </c>
      <c r="R61" s="44">
        <f>SUMIFS(R62:R84,C62:C84,C61)</f>
        <v>2</v>
      </c>
      <c r="S61" s="44">
        <f>SUMIFS(S62:S84,C62:C84,C61)</f>
        <v>1</v>
      </c>
      <c r="T61" s="44">
        <f>SUMIFS(T62:T84,C62:C84,C61)</f>
        <v>0</v>
      </c>
      <c r="U61" s="45"/>
      <c r="V61" s="46"/>
      <c r="W61" s="59"/>
      <c r="X61" s="55" t="s">
        <v>345</v>
      </c>
      <c r="Y61" s="451"/>
      <c r="Z61" s="937" t="s">
        <v>36</v>
      </c>
      <c r="AA61" s="503">
        <f t="shared" si="28"/>
        <v>0</v>
      </c>
      <c r="AB61" s="536">
        <f t="shared" si="29"/>
        <v>0</v>
      </c>
      <c r="AC61" s="39"/>
      <c r="AD61" s="39"/>
      <c r="AE61" s="39"/>
      <c r="AF61" s="39"/>
      <c r="AG61" s="39"/>
      <c r="AH61" s="39"/>
      <c r="AI61" s="44">
        <f>SUMIFS(AI66:AI88,Z66:Z88,Z61)</f>
        <v>0</v>
      </c>
      <c r="AJ61" s="44">
        <f>SUMIFS(AJ66:AJ88,Z66:Z88,Z61)</f>
        <v>0</v>
      </c>
      <c r="AK61" s="44">
        <f>SUMIFS(AK66:AK88,Z66:Z88,Z61)</f>
        <v>0</v>
      </c>
      <c r="AL61" s="44">
        <f>SUMIFS(AL66:AL88,Z66:Z88,Z61)</f>
        <v>0</v>
      </c>
      <c r="AM61" s="44">
        <f>SUMIFS(AM66:AM88,Z66:Z88,Z61)</f>
        <v>0</v>
      </c>
      <c r="AN61" s="44">
        <f>SUMIFS(AN66:AN88,Z66:Z88,Z61)</f>
        <v>0</v>
      </c>
      <c r="AO61" s="44">
        <f>SUMIFS(AO66:AO88,Z66:Z88,Z61)</f>
        <v>0</v>
      </c>
      <c r="AP61" s="44">
        <f>SUMIFS(AP66:AP88,Z66:Z88,Z61)</f>
        <v>0</v>
      </c>
      <c r="AQ61" s="44">
        <f>SUMIFS(AQ66:AQ88,Z66:Z88,Z61)</f>
        <v>0</v>
      </c>
      <c r="AR61" s="45"/>
      <c r="AS61" s="46"/>
      <c r="AT61" s="935"/>
      <c r="AU61" s="55" t="s">
        <v>35</v>
      </c>
      <c r="AV61" s="653"/>
      <c r="AW61" s="40" t="s">
        <v>36</v>
      </c>
      <c r="AX61" s="41">
        <f t="shared" si="30"/>
        <v>10.5</v>
      </c>
      <c r="AY61" s="42">
        <f t="shared" si="31"/>
        <v>12.5</v>
      </c>
      <c r="AZ61" s="39"/>
      <c r="BA61" s="39"/>
      <c r="BB61" s="39"/>
      <c r="BC61" s="39"/>
      <c r="BD61" s="39"/>
      <c r="BE61" s="39"/>
      <c r="BF61" s="44">
        <f>SUMIFS(BF62:BF86,AW62:AW86,AW61)</f>
        <v>1</v>
      </c>
      <c r="BG61" s="44">
        <f>SUMIFS(BG62:BG86,AW62:AW86,AW61)</f>
        <v>0</v>
      </c>
      <c r="BH61" s="44">
        <f>SUMIFS(BH62:BH86,AW62:AW86,AW61)</f>
        <v>0</v>
      </c>
      <c r="BI61" s="44">
        <f>SUMIFS(BI62:BI86,AW62:AW86,AW61)</f>
        <v>0</v>
      </c>
      <c r="BJ61" s="44">
        <f>SUMIFS(BJ62:BJ86,AW62:AW86,AW61)</f>
        <v>0</v>
      </c>
      <c r="BK61" s="44">
        <f>SUMIFS(BK62:BK86,AW62:AW86,AW61)</f>
        <v>2</v>
      </c>
      <c r="BL61" s="44">
        <f>SUMIFS(BL62:BL86,AW62:AW86,AW61)</f>
        <v>0</v>
      </c>
      <c r="BM61" s="44">
        <f>SUMIFS(BM62:BM86,AW62:AW86,AW61)</f>
        <v>4</v>
      </c>
      <c r="BN61" s="44">
        <f>SUMIFS(BN62:BN86,AW62:AW86,AW61)</f>
        <v>1</v>
      </c>
      <c r="BO61" s="45"/>
      <c r="BP61" s="46"/>
      <c r="BQ61" s="363"/>
      <c r="BR61" s="55" t="s">
        <v>345</v>
      </c>
      <c r="BS61" s="701"/>
      <c r="BT61" s="40" t="s">
        <v>36</v>
      </c>
      <c r="BU61" s="41">
        <f t="shared" si="32"/>
        <v>8</v>
      </c>
      <c r="BV61" s="42">
        <f t="shared" si="33"/>
        <v>8</v>
      </c>
      <c r="BW61" s="39"/>
      <c r="BX61" s="39"/>
      <c r="BY61" s="39"/>
      <c r="BZ61" s="39"/>
      <c r="CA61" s="39"/>
      <c r="CB61" s="39"/>
      <c r="CC61" s="44">
        <f>SUMIFS(CC64:CC86,BT64:BT86,BT61)</f>
        <v>4</v>
      </c>
      <c r="CD61" s="44">
        <f>SUMIFS(CD64:CD86,BT64:BT86,BT61)</f>
        <v>2</v>
      </c>
      <c r="CE61" s="44">
        <f>SUMIFS(CE64:CE86,BT64:BT86,BT61)</f>
        <v>0</v>
      </c>
      <c r="CF61" s="44">
        <f>SUMIFS(CF64:CF86,BT64:BT86,BT61)</f>
        <v>3</v>
      </c>
      <c r="CG61" s="44">
        <f>SUMIFS(CG64:CG86,BT64:BT86,BT61)</f>
        <v>0</v>
      </c>
      <c r="CH61" s="44">
        <f>SUMIFS(CH64:CH86,BT64:BT86,BT61)</f>
        <v>0</v>
      </c>
      <c r="CI61" s="44">
        <f>SUMIFS(CI64:CI86,BT64:BT86,BT61)</f>
        <v>1</v>
      </c>
      <c r="CJ61" s="44">
        <f>SUMIFS(CJ64:CJ86,BT64:BT86,BT61)</f>
        <v>0</v>
      </c>
      <c r="CK61" s="44">
        <f>SUMIFS(CK64:CK86,BT64:BT86,BT61)</f>
        <v>0</v>
      </c>
      <c r="CL61" s="45"/>
      <c r="CM61" s="46"/>
      <c r="CN61" s="29"/>
      <c r="CO61" s="38" t="s">
        <v>497</v>
      </c>
      <c r="CP61" s="451"/>
      <c r="CQ61" s="40" t="s">
        <v>36</v>
      </c>
      <c r="CR61" s="41">
        <f t="shared" si="34"/>
        <v>0</v>
      </c>
      <c r="CS61" s="42">
        <f t="shared" si="35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09.4" outlineLevel="1" thickBot="1" x14ac:dyDescent="0.45">
      <c r="A62" s="97" t="s">
        <v>52</v>
      </c>
      <c r="B62" s="387" t="s">
        <v>1095</v>
      </c>
      <c r="C62" s="102" t="s">
        <v>29</v>
      </c>
      <c r="D62" s="69">
        <f t="shared" si="26"/>
        <v>6</v>
      </c>
      <c r="E62" s="69">
        <f t="shared" si="27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117" t="s">
        <v>1102</v>
      </c>
      <c r="Z62" s="68" t="s">
        <v>29</v>
      </c>
      <c r="AA62" s="69">
        <f t="shared" si="28"/>
        <v>1</v>
      </c>
      <c r="AB62" s="69">
        <f t="shared" si="29"/>
        <v>1</v>
      </c>
      <c r="AC62" s="73"/>
      <c r="AD62" s="22" t="s">
        <v>45</v>
      </c>
      <c r="AE62" s="1200" t="s">
        <v>2707</v>
      </c>
      <c r="AF62" s="103"/>
      <c r="AG62" s="23"/>
      <c r="AH62" s="23" t="s">
        <v>1103</v>
      </c>
      <c r="AI62" s="155"/>
      <c r="AJ62" s="155"/>
      <c r="AK62" s="84">
        <v>2</v>
      </c>
      <c r="AL62" s="155"/>
      <c r="AM62" s="155"/>
      <c r="AN62" s="155"/>
      <c r="AO62" s="155"/>
      <c r="AP62" s="155"/>
      <c r="AQ62" s="155"/>
      <c r="AR62" s="142">
        <v>1</v>
      </c>
      <c r="AS62" s="251"/>
      <c r="AT62" s="880"/>
      <c r="AU62" s="101" t="s">
        <v>55</v>
      </c>
      <c r="AV62" s="116" t="s">
        <v>1098</v>
      </c>
      <c r="AW62" s="147" t="s">
        <v>29</v>
      </c>
      <c r="AX62" s="148">
        <f t="shared" si="30"/>
        <v>0</v>
      </c>
      <c r="AY62" s="148">
        <f t="shared" si="31"/>
        <v>0</v>
      </c>
      <c r="AZ62" s="103"/>
      <c r="BA62" s="22" t="s">
        <v>68</v>
      </c>
      <c r="BB62" s="1502" t="s">
        <v>2708</v>
      </c>
      <c r="BC62" s="74"/>
      <c r="BD62" s="82"/>
      <c r="BE62" s="23" t="s">
        <v>57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247</v>
      </c>
      <c r="BS62" s="387" t="s">
        <v>1099</v>
      </c>
      <c r="BT62" s="102" t="s">
        <v>29</v>
      </c>
      <c r="BU62" s="69">
        <f t="shared" si="32"/>
        <v>0.5</v>
      </c>
      <c r="BV62" s="69">
        <f t="shared" si="33"/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237" t="s">
        <v>171</v>
      </c>
      <c r="CP62" s="116" t="s">
        <v>1015</v>
      </c>
      <c r="CQ62" s="102" t="s">
        <v>29</v>
      </c>
      <c r="CR62" s="102">
        <f t="shared" ref="CR62:CR75" si="36">0.5*(CZ62+DA62+DB62)+DC62+DE62+2*(DF62+DG62)</f>
        <v>0</v>
      </c>
      <c r="CS62" s="102">
        <f t="shared" ref="CS62:CS75" si="37">CZ62*0.5+DA62*0.5+DB62*0.5+DC62+DD62+DE62+2*(DF62+DG62+DH62)</f>
        <v>0</v>
      </c>
      <c r="CT62" s="23"/>
      <c r="CU62" s="238" t="s">
        <v>68</v>
      </c>
      <c r="CV62" s="103"/>
      <c r="CW62" s="74"/>
      <c r="CX62" s="82"/>
      <c r="CY62" s="172" t="s">
        <v>57</v>
      </c>
      <c r="CZ62" s="159"/>
      <c r="DA62" s="159"/>
      <c r="DB62" s="159"/>
      <c r="DC62" s="159"/>
      <c r="DD62" s="159"/>
      <c r="DE62" s="159"/>
      <c r="DF62" s="159"/>
      <c r="DG62" s="159"/>
      <c r="DH62" s="410"/>
      <c r="DI62" s="142">
        <v>1</v>
      </c>
      <c r="DJ62" s="28"/>
    </row>
    <row r="63" spans="1:115" ht="226.2" customHeight="1" outlineLevel="1" thickTop="1" thickBot="1" x14ac:dyDescent="0.45">
      <c r="A63" s="97" t="s">
        <v>52</v>
      </c>
      <c r="B63" s="116" t="s">
        <v>1100</v>
      </c>
      <c r="C63" s="102" t="s">
        <v>29</v>
      </c>
      <c r="D63" s="69">
        <f t="shared" si="26"/>
        <v>4</v>
      </c>
      <c r="E63" s="69">
        <f t="shared" si="27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38" t="s">
        <v>1108</v>
      </c>
      <c r="Z63" s="68" t="s">
        <v>29</v>
      </c>
      <c r="AA63" s="69">
        <f t="shared" si="28"/>
        <v>1</v>
      </c>
      <c r="AB63" s="69">
        <f t="shared" si="29"/>
        <v>3</v>
      </c>
      <c r="AC63" s="74"/>
      <c r="AD63" s="22" t="s">
        <v>45</v>
      </c>
      <c r="AE63" s="74"/>
      <c r="AF63" s="72" t="s">
        <v>42</v>
      </c>
      <c r="AG63" s="74"/>
      <c r="AH63" s="131" t="s">
        <v>1109</v>
      </c>
      <c r="AI63" s="403"/>
      <c r="AJ63" s="403"/>
      <c r="AK63" s="403"/>
      <c r="AL63" s="84">
        <v>1</v>
      </c>
      <c r="AM63" s="403"/>
      <c r="AN63" s="403"/>
      <c r="AO63" s="403"/>
      <c r="AP63" s="403"/>
      <c r="AQ63" s="86">
        <v>1</v>
      </c>
      <c r="AR63" s="507">
        <v>1</v>
      </c>
      <c r="AS63" s="74"/>
      <c r="AT63" s="880"/>
      <c r="AU63" s="101" t="s">
        <v>55</v>
      </c>
      <c r="AV63" s="278" t="s">
        <v>2080</v>
      </c>
      <c r="AW63" s="147" t="s">
        <v>29</v>
      </c>
      <c r="AX63" s="148">
        <f t="shared" si="30"/>
        <v>0</v>
      </c>
      <c r="AY63" s="148">
        <f t="shared" si="31"/>
        <v>0</v>
      </c>
      <c r="AZ63" s="103"/>
      <c r="BA63" s="124" t="s">
        <v>77</v>
      </c>
      <c r="BB63" s="125" t="s">
        <v>50</v>
      </c>
      <c r="BC63" s="72" t="s">
        <v>42</v>
      </c>
      <c r="BD63" s="724" t="s">
        <v>13</v>
      </c>
      <c r="BE63" s="23" t="s">
        <v>2081</v>
      </c>
      <c r="BF63" s="155"/>
      <c r="BG63" s="155"/>
      <c r="BH63" s="155"/>
      <c r="BI63" s="155"/>
      <c r="BJ63" s="155"/>
      <c r="BK63" s="155"/>
      <c r="BL63" s="155"/>
      <c r="BM63" s="155"/>
      <c r="BN63" s="155"/>
      <c r="BO63" s="142">
        <v>1</v>
      </c>
      <c r="BP63" s="28"/>
      <c r="BQ63" s="363"/>
      <c r="BR63" s="311" t="s">
        <v>247</v>
      </c>
      <c r="BS63" s="616" t="s">
        <v>2082</v>
      </c>
      <c r="BT63" s="102" t="s">
        <v>29</v>
      </c>
      <c r="BU63" s="69">
        <f t="shared" si="32"/>
        <v>0</v>
      </c>
      <c r="BV63" s="69">
        <f t="shared" si="33"/>
        <v>0</v>
      </c>
      <c r="BW63" s="1266"/>
      <c r="BX63" s="124" t="s">
        <v>77</v>
      </c>
      <c r="BY63" s="125" t="s">
        <v>50</v>
      </c>
      <c r="BZ63" s="74"/>
      <c r="CA63" s="638"/>
      <c r="CB63" s="638" t="s">
        <v>57</v>
      </c>
      <c r="CC63" s="461"/>
      <c r="CD63" s="461"/>
      <c r="CE63" s="461"/>
      <c r="CF63" s="461"/>
      <c r="CG63" s="461"/>
      <c r="CH63" s="461"/>
      <c r="CI63" s="461"/>
      <c r="CJ63" s="461"/>
      <c r="CK63" s="1014"/>
      <c r="CL63" s="346">
        <v>1</v>
      </c>
      <c r="CM63" s="28"/>
      <c r="CN63" s="29"/>
      <c r="CO63" s="237" t="s">
        <v>171</v>
      </c>
      <c r="CP63" s="404" t="s">
        <v>1019</v>
      </c>
      <c r="CQ63" s="68" t="s">
        <v>29</v>
      </c>
      <c r="CR63" s="69">
        <f t="shared" si="36"/>
        <v>0</v>
      </c>
      <c r="CS63" s="69">
        <f t="shared" si="37"/>
        <v>0</v>
      </c>
      <c r="CT63" s="74"/>
      <c r="CU63" s="23" t="s">
        <v>45</v>
      </c>
      <c r="CV63" s="74"/>
      <c r="CW63" s="74"/>
      <c r="CX63" s="74"/>
      <c r="CY63" s="131" t="s">
        <v>193</v>
      </c>
      <c r="CZ63" s="159"/>
      <c r="DA63" s="159"/>
      <c r="DB63" s="159"/>
      <c r="DC63" s="159"/>
      <c r="DD63" s="159"/>
      <c r="DE63" s="159"/>
      <c r="DF63" s="159"/>
      <c r="DG63" s="159"/>
      <c r="DH63" s="159"/>
      <c r="DI63" s="350">
        <v>1</v>
      </c>
      <c r="DJ63" s="895"/>
    </row>
    <row r="64" spans="1:115" s="32" customFormat="1" ht="243" customHeight="1" outlineLevel="1" thickTop="1" thickBot="1" x14ac:dyDescent="0.45">
      <c r="A64" s="97" t="s">
        <v>52</v>
      </c>
      <c r="B64" s="116" t="s">
        <v>1107</v>
      </c>
      <c r="C64" s="68" t="s">
        <v>36</v>
      </c>
      <c r="D64" s="69">
        <f t="shared" si="26"/>
        <v>1</v>
      </c>
      <c r="E64" s="69">
        <f t="shared" si="27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17" t="s">
        <v>1114</v>
      </c>
      <c r="Z64" s="68" t="s">
        <v>29</v>
      </c>
      <c r="AA64" s="69">
        <f t="shared" si="28"/>
        <v>2</v>
      </c>
      <c r="AB64" s="69">
        <f t="shared" si="29"/>
        <v>2</v>
      </c>
      <c r="AC64" s="171"/>
      <c r="AD64" s="22" t="s">
        <v>68</v>
      </c>
      <c r="AE64" s="919"/>
      <c r="AF64" s="72" t="s">
        <v>42</v>
      </c>
      <c r="AG64" s="173"/>
      <c r="AH64" s="173" t="s">
        <v>1115</v>
      </c>
      <c r="AI64" s="302"/>
      <c r="AJ64" s="302"/>
      <c r="AK64" s="302"/>
      <c r="AL64" s="302"/>
      <c r="AM64" s="302"/>
      <c r="AN64" s="240">
        <v>2</v>
      </c>
      <c r="AO64" s="302"/>
      <c r="AP64" s="302"/>
      <c r="AQ64" s="302"/>
      <c r="AR64" s="941">
        <v>1</v>
      </c>
      <c r="AS64" s="241"/>
      <c r="AT64" s="935"/>
      <c r="AU64" s="101" t="s">
        <v>55</v>
      </c>
      <c r="AV64" s="138" t="s">
        <v>2479</v>
      </c>
      <c r="AW64" s="102" t="s">
        <v>29</v>
      </c>
      <c r="AX64" s="69">
        <f t="shared" si="30"/>
        <v>0</v>
      </c>
      <c r="AY64" s="69">
        <f t="shared" si="31"/>
        <v>0</v>
      </c>
      <c r="AZ64" s="131"/>
      <c r="BA64" s="22" t="s">
        <v>45</v>
      </c>
      <c r="BB64" s="132"/>
      <c r="BC64" s="131"/>
      <c r="BD64" s="131"/>
      <c r="BE64" s="23" t="s">
        <v>57</v>
      </c>
      <c r="BF64" s="314"/>
      <c r="BG64" s="314"/>
      <c r="BH64" s="314"/>
      <c r="BI64" s="314"/>
      <c r="BJ64" s="314"/>
      <c r="BK64" s="314"/>
      <c r="BL64" s="314"/>
      <c r="BM64" s="314"/>
      <c r="BN64" s="314"/>
      <c r="BO64" s="346">
        <v>1</v>
      </c>
      <c r="BP64" s="277"/>
      <c r="BQ64" s="363"/>
      <c r="BR64" s="311" t="s">
        <v>247</v>
      </c>
      <c r="BS64" s="387" t="s">
        <v>1105</v>
      </c>
      <c r="BT64" s="102" t="s">
        <v>29</v>
      </c>
      <c r="BU64" s="69">
        <f t="shared" si="32"/>
        <v>1</v>
      </c>
      <c r="BV64" s="69">
        <f t="shared" si="33"/>
        <v>2</v>
      </c>
      <c r="BW64" s="198"/>
      <c r="BX64" s="22" t="s">
        <v>45</v>
      </c>
      <c r="BY64" s="104"/>
      <c r="BZ64" s="119" t="s">
        <v>42</v>
      </c>
      <c r="CA64" s="82"/>
      <c r="CB64" s="23" t="s">
        <v>129</v>
      </c>
      <c r="CC64" s="155"/>
      <c r="CD64" s="155"/>
      <c r="CE64" s="155"/>
      <c r="CF64" s="84">
        <v>1</v>
      </c>
      <c r="CG64" s="86">
        <v>1</v>
      </c>
      <c r="CH64" s="155"/>
      <c r="CI64" s="155"/>
      <c r="CJ64" s="159"/>
      <c r="CK64" s="159"/>
      <c r="CL64" s="142">
        <v>1</v>
      </c>
      <c r="CM64" s="28"/>
      <c r="CN64" s="29"/>
      <c r="CO64" s="237" t="s">
        <v>171</v>
      </c>
      <c r="CP64" s="116" t="s">
        <v>2055</v>
      </c>
      <c r="CQ64" s="68" t="s">
        <v>29</v>
      </c>
      <c r="CR64" s="69">
        <f t="shared" si="36"/>
        <v>0</v>
      </c>
      <c r="CS64" s="69">
        <f t="shared" si="37"/>
        <v>0</v>
      </c>
      <c r="CT64" s="103"/>
      <c r="CU64" s="124" t="s">
        <v>77</v>
      </c>
      <c r="CV64" s="125" t="s">
        <v>50</v>
      </c>
      <c r="CW64" s="74"/>
      <c r="CX64" s="73"/>
      <c r="CY64" s="23" t="s">
        <v>57</v>
      </c>
      <c r="CZ64" s="160"/>
      <c r="DA64" s="160"/>
      <c r="DB64" s="160"/>
      <c r="DC64" s="160"/>
      <c r="DD64" s="160"/>
      <c r="DE64" s="155"/>
      <c r="DF64" s="160"/>
      <c r="DG64" s="160"/>
      <c r="DH64" s="155"/>
      <c r="DI64" s="346">
        <v>1</v>
      </c>
      <c r="DJ64" s="28"/>
    </row>
    <row r="65" spans="1:115" ht="173.4" customHeight="1" outlineLevel="1" thickTop="1" thickBot="1" x14ac:dyDescent="0.3">
      <c r="A65" s="97" t="s">
        <v>52</v>
      </c>
      <c r="B65" s="117" t="s">
        <v>1112</v>
      </c>
      <c r="C65" s="102" t="s">
        <v>36</v>
      </c>
      <c r="D65" s="69">
        <f t="shared" si="26"/>
        <v>3.5</v>
      </c>
      <c r="E65" s="69">
        <f t="shared" si="27"/>
        <v>3.5</v>
      </c>
      <c r="F65" s="116"/>
      <c r="G65" s="22" t="s">
        <v>68</v>
      </c>
      <c r="H65" s="70"/>
      <c r="I65" s="70"/>
      <c r="J65" s="110" t="s">
        <v>13</v>
      </c>
      <c r="K65" s="23" t="s">
        <v>1113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267</v>
      </c>
      <c r="Y65" s="117" t="s">
        <v>1118</v>
      </c>
      <c r="Z65" s="68" t="s">
        <v>29</v>
      </c>
      <c r="AA65" s="69">
        <f t="shared" si="28"/>
        <v>0</v>
      </c>
      <c r="AB65" s="69">
        <f t="shared" si="29"/>
        <v>0</v>
      </c>
      <c r="AC65" s="171"/>
      <c r="AD65" s="22" t="s">
        <v>68</v>
      </c>
      <c r="AE65" s="919"/>
      <c r="AF65" s="74"/>
      <c r="AG65" s="173"/>
      <c r="AH65" s="173" t="s">
        <v>57</v>
      </c>
      <c r="AI65" s="155"/>
      <c r="AJ65" s="155"/>
      <c r="AK65" s="155"/>
      <c r="AL65" s="155"/>
      <c r="AM65" s="155"/>
      <c r="AN65" s="155"/>
      <c r="AO65" s="155"/>
      <c r="AP65" s="155"/>
      <c r="AQ65" s="155"/>
      <c r="AR65" s="941">
        <v>1</v>
      </c>
      <c r="AS65" s="107"/>
      <c r="AT65" s="363"/>
      <c r="AU65" s="101" t="s">
        <v>55</v>
      </c>
      <c r="AV65" s="116" t="s">
        <v>1110</v>
      </c>
      <c r="AW65" s="147" t="s">
        <v>29</v>
      </c>
      <c r="AX65" s="148">
        <f t="shared" si="30"/>
        <v>0</v>
      </c>
      <c r="AY65" s="148">
        <f t="shared" si="31"/>
        <v>0</v>
      </c>
      <c r="AZ65" s="103"/>
      <c r="BA65" s="22" t="s">
        <v>68</v>
      </c>
      <c r="BB65" s="104"/>
      <c r="BC65" s="74"/>
      <c r="BD65" s="82"/>
      <c r="BE65" s="23" t="s">
        <v>57</v>
      </c>
      <c r="BF65" s="302"/>
      <c r="BG65" s="302"/>
      <c r="BH65" s="302"/>
      <c r="BI65" s="302"/>
      <c r="BJ65" s="302"/>
      <c r="BK65" s="302"/>
      <c r="BL65" s="302"/>
      <c r="BM65" s="302"/>
      <c r="BN65" s="302"/>
      <c r="BO65" s="142">
        <v>1</v>
      </c>
      <c r="BP65" s="28"/>
      <c r="BQ65" s="363"/>
      <c r="BR65" s="311" t="s">
        <v>247</v>
      </c>
      <c r="BS65" s="779" t="s">
        <v>2709</v>
      </c>
      <c r="BT65" s="102" t="s">
        <v>29</v>
      </c>
      <c r="BU65" s="69">
        <f t="shared" si="32"/>
        <v>0</v>
      </c>
      <c r="BV65" s="69">
        <f t="shared" si="33"/>
        <v>0</v>
      </c>
      <c r="BW65" s="131"/>
      <c r="BX65" s="22" t="s">
        <v>45</v>
      </c>
      <c r="BY65" s="367"/>
      <c r="BZ65" s="131"/>
      <c r="CA65" s="131"/>
      <c r="CB65" s="638" t="s">
        <v>57</v>
      </c>
      <c r="CC65" s="314"/>
      <c r="CD65" s="314"/>
      <c r="CE65" s="314"/>
      <c r="CF65" s="314"/>
      <c r="CG65" s="314"/>
      <c r="CH65" s="314"/>
      <c r="CI65" s="314"/>
      <c r="CJ65" s="314"/>
      <c r="CK65" s="314"/>
      <c r="CL65" s="346">
        <v>1</v>
      </c>
      <c r="CM65" s="131"/>
      <c r="CN65" s="29"/>
      <c r="CO65" s="237" t="s">
        <v>171</v>
      </c>
      <c r="CP65" s="117" t="s">
        <v>1090</v>
      </c>
      <c r="CQ65" s="68" t="s">
        <v>29</v>
      </c>
      <c r="CR65" s="69">
        <f t="shared" si="36"/>
        <v>0</v>
      </c>
      <c r="CS65" s="69">
        <f t="shared" si="37"/>
        <v>2</v>
      </c>
      <c r="CT65" s="82"/>
      <c r="CU65" s="22" t="s">
        <v>45</v>
      </c>
      <c r="CV65" s="1200" t="s">
        <v>2710</v>
      </c>
      <c r="CW65" s="103"/>
      <c r="CX65" s="82"/>
      <c r="CY65" s="23" t="s">
        <v>519</v>
      </c>
      <c r="CZ65" s="155"/>
      <c r="DA65" s="155"/>
      <c r="DB65" s="144"/>
      <c r="DC65" s="155"/>
      <c r="DD65" s="155"/>
      <c r="DE65" s="155"/>
      <c r="DF65" s="155"/>
      <c r="DG65" s="360"/>
      <c r="DH65" s="86">
        <v>1</v>
      </c>
      <c r="DI65" s="884">
        <v>1</v>
      </c>
      <c r="DJ65" s="241"/>
    </row>
    <row r="66" spans="1:115" ht="221.4" customHeight="1" outlineLevel="1" thickTop="1" thickBot="1" x14ac:dyDescent="0.35">
      <c r="A66" s="97" t="s">
        <v>52</v>
      </c>
      <c r="B66" s="116" t="s">
        <v>1117</v>
      </c>
      <c r="C66" s="102" t="s">
        <v>36</v>
      </c>
      <c r="D66" s="69">
        <f t="shared" si="26"/>
        <v>0.5</v>
      </c>
      <c r="E66" s="69">
        <f t="shared" si="27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2711</v>
      </c>
      <c r="Z66" s="68" t="s">
        <v>29</v>
      </c>
      <c r="AA66" s="69">
        <f t="shared" si="28"/>
        <v>0</v>
      </c>
      <c r="AB66" s="69">
        <f t="shared" si="29"/>
        <v>0</v>
      </c>
      <c r="AC66" s="158"/>
      <c r="AD66" s="22" t="s">
        <v>45</v>
      </c>
      <c r="AE66" s="74"/>
      <c r="AF66" s="74"/>
      <c r="AG66" s="23"/>
      <c r="AH66" s="2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142">
        <v>1</v>
      </c>
      <c r="AS66" s="241"/>
      <c r="AT66" s="363"/>
      <c r="AV66" s="187" t="s">
        <v>65</v>
      </c>
      <c r="AW66" s="147" t="s">
        <v>29</v>
      </c>
      <c r="AX66" s="148">
        <f t="shared" si="30"/>
        <v>6.5</v>
      </c>
      <c r="AY66" s="148">
        <f t="shared" si="31"/>
        <v>6.5</v>
      </c>
      <c r="AZ66" s="116"/>
      <c r="BA66" s="22" t="s">
        <v>63</v>
      </c>
      <c r="BB66" s="22"/>
      <c r="BC66" s="72" t="s">
        <v>42</v>
      </c>
      <c r="BD66" s="82"/>
      <c r="BE66" s="23" t="s">
        <v>66</v>
      </c>
      <c r="BF66" s="84">
        <v>1</v>
      </c>
      <c r="BG66" s="160"/>
      <c r="BH66" s="84">
        <v>6</v>
      </c>
      <c r="BI66" s="155"/>
      <c r="BJ66" s="155"/>
      <c r="BK66" s="84">
        <v>3</v>
      </c>
      <c r="BL66" s="160"/>
      <c r="BM66" s="160"/>
      <c r="BN66" s="419"/>
      <c r="BO66" s="142">
        <v>1</v>
      </c>
      <c r="BP66" s="28"/>
      <c r="BQ66" s="363"/>
      <c r="BR66" s="311" t="s">
        <v>247</v>
      </c>
      <c r="BS66" s="1503" t="s">
        <v>2571</v>
      </c>
      <c r="BT66" s="68" t="s">
        <v>29</v>
      </c>
      <c r="BU66" s="69">
        <f t="shared" si="32"/>
        <v>0</v>
      </c>
      <c r="BV66" s="69">
        <f t="shared" si="33"/>
        <v>0</v>
      </c>
      <c r="BW66" s="74"/>
      <c r="BX66" s="1504" t="s">
        <v>2712</v>
      </c>
      <c r="BY66" s="74"/>
      <c r="BZ66" s="74"/>
      <c r="CA66" s="74"/>
      <c r="CB66" s="681" t="s">
        <v>2713</v>
      </c>
      <c r="CC66" s="74"/>
      <c r="CD66" s="74"/>
      <c r="CE66" s="74"/>
      <c r="CF66" s="74"/>
      <c r="CG66" s="74"/>
      <c r="CH66" s="74"/>
      <c r="CI66" s="74"/>
      <c r="CJ66" s="74"/>
      <c r="CK66" s="74"/>
      <c r="CL66" s="516">
        <v>1</v>
      </c>
      <c r="CM66" s="74"/>
      <c r="CN66" s="29"/>
      <c r="CO66" s="237" t="s">
        <v>171</v>
      </c>
      <c r="CP66" s="130" t="s">
        <v>1034</v>
      </c>
      <c r="CQ66" s="102" t="s">
        <v>29</v>
      </c>
      <c r="CR66" s="102">
        <f t="shared" si="36"/>
        <v>0</v>
      </c>
      <c r="CS66" s="102">
        <f t="shared" si="37"/>
        <v>0</v>
      </c>
      <c r="CT66" s="131"/>
      <c r="CU66" s="22" t="s">
        <v>45</v>
      </c>
      <c r="CV66" s="367"/>
      <c r="CW66" s="131"/>
      <c r="CX66" s="131"/>
      <c r="CY66" s="23" t="s">
        <v>57</v>
      </c>
      <c r="CZ66" s="314"/>
      <c r="DA66" s="314"/>
      <c r="DB66" s="314"/>
      <c r="DC66" s="314"/>
      <c r="DD66" s="314"/>
      <c r="DE66" s="314"/>
      <c r="DF66" s="314"/>
      <c r="DG66" s="314"/>
      <c r="DH66" s="630"/>
      <c r="DI66" s="346">
        <v>1</v>
      </c>
      <c r="DJ66" s="131"/>
    </row>
    <row r="67" spans="1:115" ht="318" customHeight="1" outlineLevel="1" thickTop="1" thickBot="1" x14ac:dyDescent="0.45">
      <c r="A67" s="97" t="s">
        <v>52</v>
      </c>
      <c r="B67" s="116" t="s">
        <v>1122</v>
      </c>
      <c r="C67" s="102" t="s">
        <v>36</v>
      </c>
      <c r="D67" s="69">
        <f t="shared" si="26"/>
        <v>4</v>
      </c>
      <c r="E67" s="69">
        <f t="shared" si="27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1129</v>
      </c>
      <c r="Z67" s="68" t="s">
        <v>29</v>
      </c>
      <c r="AA67" s="69">
        <f t="shared" si="28"/>
        <v>2.5</v>
      </c>
      <c r="AB67" s="69">
        <f t="shared" si="29"/>
        <v>2.5</v>
      </c>
      <c r="AC67" s="171"/>
      <c r="AD67" s="22" t="s">
        <v>45</v>
      </c>
      <c r="AE67" s="74"/>
      <c r="AF67" s="944"/>
      <c r="AG67" s="173"/>
      <c r="AH67" s="173" t="s">
        <v>1130</v>
      </c>
      <c r="AI67" s="155"/>
      <c r="AJ67" s="84">
        <v>1</v>
      </c>
      <c r="AK67" s="155"/>
      <c r="AL67" s="155"/>
      <c r="AM67" s="155"/>
      <c r="AN67" s="155"/>
      <c r="AO67" s="84">
        <v>1</v>
      </c>
      <c r="AP67" s="155"/>
      <c r="AQ67" s="155"/>
      <c r="AR67" s="941">
        <v>1</v>
      </c>
      <c r="AS67" s="241"/>
      <c r="AT67" s="363"/>
      <c r="AV67" s="387" t="s">
        <v>1119</v>
      </c>
      <c r="AW67" s="147" t="s">
        <v>29</v>
      </c>
      <c r="AX67" s="148">
        <f t="shared" si="30"/>
        <v>4</v>
      </c>
      <c r="AY67" s="148">
        <f t="shared" si="31"/>
        <v>4</v>
      </c>
      <c r="AZ67" s="103"/>
      <c r="BA67" s="22" t="s">
        <v>45</v>
      </c>
      <c r="BB67" s="103"/>
      <c r="BC67" s="72" t="s">
        <v>42</v>
      </c>
      <c r="BE67" s="23" t="s">
        <v>1120</v>
      </c>
      <c r="BF67" s="155"/>
      <c r="BG67" s="155"/>
      <c r="BH67" s="155"/>
      <c r="BI67" s="155"/>
      <c r="BJ67" s="155"/>
      <c r="BK67" s="155"/>
      <c r="BL67" s="84">
        <v>2</v>
      </c>
      <c r="BM67" s="155"/>
      <c r="BN67" s="155"/>
      <c r="BO67" s="142">
        <v>1</v>
      </c>
      <c r="BP67" s="281"/>
      <c r="BQ67" s="363"/>
      <c r="BR67" s="311" t="s">
        <v>247</v>
      </c>
      <c r="BS67" s="80" t="s">
        <v>2480</v>
      </c>
      <c r="BT67" s="102" t="s">
        <v>29</v>
      </c>
      <c r="BU67" s="69">
        <f t="shared" si="32"/>
        <v>4</v>
      </c>
      <c r="BV67" s="69">
        <f t="shared" si="33"/>
        <v>12</v>
      </c>
      <c r="BW67" s="82"/>
      <c r="BX67" s="22" t="s">
        <v>68</v>
      </c>
      <c r="BY67" s="546"/>
      <c r="BZ67" s="72" t="s">
        <v>42</v>
      </c>
      <c r="CA67" s="248"/>
      <c r="CB67" s="172" t="s">
        <v>2085</v>
      </c>
      <c r="CC67" s="155"/>
      <c r="CD67" s="155"/>
      <c r="CE67" s="155"/>
      <c r="CF67" s="144"/>
      <c r="CG67" s="155"/>
      <c r="CH67" s="84">
        <v>4</v>
      </c>
      <c r="CI67" s="155"/>
      <c r="CJ67" s="360"/>
      <c r="CK67" s="86">
        <v>4</v>
      </c>
      <c r="CL67" s="884">
        <v>2</v>
      </c>
      <c r="CM67" s="28"/>
      <c r="CN67" s="32"/>
      <c r="CO67" s="237" t="s">
        <v>171</v>
      </c>
      <c r="CP67" s="933" t="s">
        <v>1091</v>
      </c>
      <c r="CQ67" s="102" t="s">
        <v>29</v>
      </c>
      <c r="CR67" s="102">
        <f t="shared" si="36"/>
        <v>0</v>
      </c>
      <c r="CS67" s="102">
        <f t="shared" si="37"/>
        <v>0</v>
      </c>
      <c r="CT67" s="82"/>
      <c r="CU67" s="22" t="s">
        <v>68</v>
      </c>
      <c r="CV67" s="22"/>
      <c r="CW67" s="103"/>
      <c r="CX67" s="173"/>
      <c r="CY67" s="173" t="s">
        <v>188</v>
      </c>
      <c r="CZ67" s="83"/>
      <c r="DA67" s="83"/>
      <c r="DB67" s="83"/>
      <c r="DC67" s="883"/>
      <c r="DD67" s="83"/>
      <c r="DE67" s="83"/>
      <c r="DF67" s="83"/>
      <c r="DG67" s="83"/>
      <c r="DH67" s="83"/>
      <c r="DI67" s="142">
        <v>1</v>
      </c>
      <c r="DJ67" s="107"/>
    </row>
    <row r="68" spans="1:115" ht="324" customHeight="1" outlineLevel="1" thickTop="1" thickBot="1" x14ac:dyDescent="0.3">
      <c r="A68" s="97" t="s">
        <v>52</v>
      </c>
      <c r="B68" s="117" t="s">
        <v>2395</v>
      </c>
      <c r="C68" s="68" t="s">
        <v>93</v>
      </c>
      <c r="D68" s="69">
        <f>0.5*(L68+M68+N68)+O68+Q68+2*(R68+S68)</f>
        <v>6.5</v>
      </c>
      <c r="E68" s="69">
        <f>L68*0.5+M68*0.5+N68*0.5+O68+P68+Q68+2*(R68+S68+T68)</f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335" t="s">
        <v>1135</v>
      </c>
      <c r="Z68" s="68" t="s">
        <v>29</v>
      </c>
      <c r="AA68" s="69">
        <f t="shared" si="28"/>
        <v>2</v>
      </c>
      <c r="AB68" s="69">
        <f t="shared" si="29"/>
        <v>2</v>
      </c>
      <c r="AC68" s="171"/>
      <c r="AD68" s="22" t="s">
        <v>45</v>
      </c>
      <c r="AE68" s="919"/>
      <c r="AF68" s="944"/>
      <c r="AG68" s="173"/>
      <c r="AH68" s="173" t="s">
        <v>57</v>
      </c>
      <c r="AI68" s="155"/>
      <c r="AJ68" s="155"/>
      <c r="AK68" s="155"/>
      <c r="AL68" s="155"/>
      <c r="AM68" s="155"/>
      <c r="AN68" s="144"/>
      <c r="AO68" s="84">
        <v>1</v>
      </c>
      <c r="AP68" s="155"/>
      <c r="AQ68" s="155"/>
      <c r="AR68" s="941">
        <v>1</v>
      </c>
      <c r="AS68" s="241"/>
      <c r="AT68" s="363"/>
      <c r="AV68" s="945" t="s">
        <v>1124</v>
      </c>
      <c r="AW68" s="1267" t="s">
        <v>36</v>
      </c>
      <c r="AX68" s="1268">
        <f t="shared" si="30"/>
        <v>0.5</v>
      </c>
      <c r="AY68" s="1268">
        <f t="shared" si="31"/>
        <v>2.5</v>
      </c>
      <c r="AZ68" s="412"/>
      <c r="BA68" s="197" t="s">
        <v>45</v>
      </c>
      <c r="BB68" s="197"/>
      <c r="BC68" s="197"/>
      <c r="BD68" s="197"/>
      <c r="BE68" s="238" t="s">
        <v>1125</v>
      </c>
      <c r="BF68" s="324">
        <v>1</v>
      </c>
      <c r="BG68" s="419"/>
      <c r="BH68" s="419"/>
      <c r="BI68" s="419"/>
      <c r="BJ68" s="419"/>
      <c r="BK68" s="419"/>
      <c r="BL68" s="419"/>
      <c r="BM68" s="419"/>
      <c r="BN68" s="86">
        <v>1</v>
      </c>
      <c r="BO68" s="896">
        <v>1</v>
      </c>
      <c r="BP68" s="714"/>
      <c r="BQ68" s="363"/>
      <c r="BR68" s="311" t="s">
        <v>247</v>
      </c>
      <c r="BS68" s="779" t="s">
        <v>1126</v>
      </c>
      <c r="BT68" s="102" t="s">
        <v>29</v>
      </c>
      <c r="BU68" s="69">
        <f t="shared" si="32"/>
        <v>0</v>
      </c>
      <c r="BV68" s="69">
        <f t="shared" si="33"/>
        <v>0</v>
      </c>
      <c r="BW68" s="131"/>
      <c r="BX68" s="22" t="s">
        <v>45</v>
      </c>
      <c r="BY68" s="367"/>
      <c r="BZ68" s="131"/>
      <c r="CA68" s="131"/>
      <c r="CB68" s="638" t="s">
        <v>57</v>
      </c>
      <c r="CC68" s="314"/>
      <c r="CD68" s="314"/>
      <c r="CE68" s="314"/>
      <c r="CF68" s="314"/>
      <c r="CG68" s="314"/>
      <c r="CH68" s="314"/>
      <c r="CI68" s="314"/>
      <c r="CJ68" s="314"/>
      <c r="CK68" s="314"/>
      <c r="CL68" s="346">
        <v>1</v>
      </c>
      <c r="CM68" s="131"/>
      <c r="CN68" s="29"/>
      <c r="CO68" s="237" t="s">
        <v>171</v>
      </c>
      <c r="CP68" s="404" t="s">
        <v>1022</v>
      </c>
      <c r="CQ68" s="102" t="s">
        <v>29</v>
      </c>
      <c r="CR68" s="102">
        <f t="shared" si="36"/>
        <v>0</v>
      </c>
      <c r="CS68" s="102">
        <f t="shared" si="37"/>
        <v>0</v>
      </c>
      <c r="CT68" s="131"/>
      <c r="CU68" s="22" t="s">
        <v>45</v>
      </c>
      <c r="CV68" s="367"/>
      <c r="CW68" s="131"/>
      <c r="CX68" s="131"/>
      <c r="CY68" s="23" t="s">
        <v>57</v>
      </c>
      <c r="CZ68" s="314"/>
      <c r="DA68" s="314"/>
      <c r="DB68" s="314"/>
      <c r="DC68" s="314"/>
      <c r="DD68" s="314"/>
      <c r="DE68" s="314"/>
      <c r="DF68" s="314"/>
      <c r="DG68" s="314"/>
      <c r="DH68" s="314"/>
      <c r="DI68" s="142">
        <v>1</v>
      </c>
      <c r="DJ68" s="899"/>
      <c r="DK68" s="3"/>
    </row>
    <row r="69" spans="1:115" ht="346.5" customHeight="1" outlineLevel="1" thickTop="1" thickBot="1" x14ac:dyDescent="0.45">
      <c r="A69" s="97" t="s">
        <v>52</v>
      </c>
      <c r="B69" s="117" t="s">
        <v>1133</v>
      </c>
      <c r="C69" s="102" t="s">
        <v>93</v>
      </c>
      <c r="D69" s="69">
        <f t="shared" si="26"/>
        <v>0</v>
      </c>
      <c r="E69" s="69">
        <f t="shared" si="27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117" t="s">
        <v>1140</v>
      </c>
      <c r="Z69" s="68" t="s">
        <v>29</v>
      </c>
      <c r="AA69" s="69">
        <f t="shared" si="28"/>
        <v>1.5</v>
      </c>
      <c r="AB69" s="69">
        <f t="shared" si="29"/>
        <v>1.5</v>
      </c>
      <c r="AC69" s="321"/>
      <c r="AD69" s="322" t="s">
        <v>45</v>
      </c>
      <c r="AE69" s="118"/>
      <c r="AF69" s="118"/>
      <c r="AG69" s="173"/>
      <c r="AH69" s="23" t="s">
        <v>177</v>
      </c>
      <c r="AI69" s="155"/>
      <c r="AJ69" s="84">
        <v>1</v>
      </c>
      <c r="AK69" s="144"/>
      <c r="AL69" s="84">
        <v>1</v>
      </c>
      <c r="AM69" s="155"/>
      <c r="AN69" s="155"/>
      <c r="AO69" s="155"/>
      <c r="AP69" s="155"/>
      <c r="AQ69" s="155"/>
      <c r="AR69" s="142">
        <v>1</v>
      </c>
      <c r="AS69" s="241"/>
      <c r="AT69" s="363"/>
      <c r="AU69" s="22"/>
      <c r="AV69" s="187" t="s">
        <v>84</v>
      </c>
      <c r="AW69" s="68" t="s">
        <v>36</v>
      </c>
      <c r="AX69" s="69">
        <f t="shared" si="30"/>
        <v>10</v>
      </c>
      <c r="AY69" s="69">
        <f t="shared" si="31"/>
        <v>10</v>
      </c>
      <c r="AZ69" s="82"/>
      <c r="BA69" s="22" t="s">
        <v>68</v>
      </c>
      <c r="BB69" s="103"/>
      <c r="BC69" s="103"/>
      <c r="BD69" s="82"/>
      <c r="BE69" s="23" t="s">
        <v>85</v>
      </c>
      <c r="BF69" s="155"/>
      <c r="BG69" s="155"/>
      <c r="BH69" s="155"/>
      <c r="BI69" s="155"/>
      <c r="BJ69" s="155"/>
      <c r="BK69" s="84">
        <v>2</v>
      </c>
      <c r="BL69" s="144"/>
      <c r="BM69" s="84">
        <v>4</v>
      </c>
      <c r="BN69" s="461"/>
      <c r="BO69" s="142">
        <v>1</v>
      </c>
      <c r="BP69" s="77"/>
      <c r="BQ69" s="363"/>
      <c r="BR69" s="311" t="s">
        <v>247</v>
      </c>
      <c r="BS69" s="117" t="s">
        <v>1131</v>
      </c>
      <c r="BT69" s="102" t="s">
        <v>29</v>
      </c>
      <c r="BU69" s="69">
        <f t="shared" si="32"/>
        <v>0.5</v>
      </c>
      <c r="BV69" s="69">
        <f t="shared" si="33"/>
        <v>2.5</v>
      </c>
      <c r="BW69" s="315"/>
      <c r="BX69" s="22" t="s">
        <v>45</v>
      </c>
      <c r="BY69" s="316"/>
      <c r="BZ69" s="72" t="s">
        <v>42</v>
      </c>
      <c r="CA69" s="73"/>
      <c r="CB69" s="23" t="s">
        <v>1132</v>
      </c>
      <c r="CC69" s="302"/>
      <c r="CD69" s="240">
        <v>1</v>
      </c>
      <c r="CE69" s="302"/>
      <c r="CF69" s="301"/>
      <c r="CG69" s="160"/>
      <c r="CH69" s="302"/>
      <c r="CI69" s="302"/>
      <c r="CJ69" s="302"/>
      <c r="CK69" s="234">
        <v>1</v>
      </c>
      <c r="CL69" s="142">
        <v>1</v>
      </c>
      <c r="CM69" s="22"/>
      <c r="CN69" s="29"/>
      <c r="CO69" s="237" t="s">
        <v>171</v>
      </c>
      <c r="CP69" s="117" t="s">
        <v>1084</v>
      </c>
      <c r="CQ69" s="102" t="s">
        <v>29</v>
      </c>
      <c r="CR69" s="102">
        <f t="shared" si="36"/>
        <v>0</v>
      </c>
      <c r="CS69" s="102">
        <f t="shared" si="37"/>
        <v>0</v>
      </c>
      <c r="CT69" s="23"/>
      <c r="CU69" s="23" t="s">
        <v>63</v>
      </c>
      <c r="CV69" s="103"/>
      <c r="CW69" s="74"/>
      <c r="CX69" s="82"/>
      <c r="CY69" s="172" t="s">
        <v>57</v>
      </c>
      <c r="CZ69" s="159"/>
      <c r="DA69" s="159"/>
      <c r="DB69" s="159"/>
      <c r="DC69" s="159"/>
      <c r="DD69" s="159"/>
      <c r="DE69" s="159"/>
      <c r="DF69" s="159"/>
      <c r="DG69" s="159"/>
      <c r="DH69" s="390"/>
      <c r="DI69" s="142">
        <v>1</v>
      </c>
      <c r="DJ69" s="107"/>
    </row>
    <row r="70" spans="1:115" ht="313.95" customHeight="1" outlineLevel="1" thickTop="1" x14ac:dyDescent="0.25">
      <c r="A70" s="97" t="s">
        <v>52</v>
      </c>
      <c r="B70" s="387" t="s">
        <v>466</v>
      </c>
      <c r="C70" s="102" t="s">
        <v>93</v>
      </c>
      <c r="D70" s="69">
        <f t="shared" si="26"/>
        <v>0</v>
      </c>
      <c r="E70" s="69">
        <f t="shared" si="27"/>
        <v>0</v>
      </c>
      <c r="F70" s="82"/>
      <c r="G70" s="22" t="s">
        <v>63</v>
      </c>
      <c r="H70" s="105"/>
      <c r="I70" s="12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363"/>
      <c r="X70" s="320" t="s">
        <v>267</v>
      </c>
      <c r="Y70" s="116" t="s">
        <v>2090</v>
      </c>
      <c r="Z70" s="68" t="s">
        <v>29</v>
      </c>
      <c r="AA70" s="69">
        <f t="shared" si="28"/>
        <v>0</v>
      </c>
      <c r="AB70" s="69">
        <f t="shared" si="29"/>
        <v>0</v>
      </c>
      <c r="AC70" s="103"/>
      <c r="AD70" s="124" t="s">
        <v>77</v>
      </c>
      <c r="AE70" s="125" t="s">
        <v>50</v>
      </c>
      <c r="AF70" s="23"/>
      <c r="AG70" s="23"/>
      <c r="AH70" s="23" t="s">
        <v>57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142">
        <v>1</v>
      </c>
      <c r="AS70" s="190"/>
      <c r="AT70" s="363"/>
      <c r="AU70" s="22"/>
      <c r="AV70" s="187" t="s">
        <v>84</v>
      </c>
      <c r="AW70" s="68" t="s">
        <v>93</v>
      </c>
      <c r="AX70" s="69">
        <f t="shared" si="30"/>
        <v>6</v>
      </c>
      <c r="AY70" s="69">
        <f t="shared" si="31"/>
        <v>6</v>
      </c>
      <c r="AZ70" s="82"/>
      <c r="BA70" s="22" t="s">
        <v>68</v>
      </c>
      <c r="BB70" s="103"/>
      <c r="BC70" s="103"/>
      <c r="BD70" s="82"/>
      <c r="BE70" s="23" t="s">
        <v>85</v>
      </c>
      <c r="BF70" s="155"/>
      <c r="BG70" s="155"/>
      <c r="BH70" s="155"/>
      <c r="BI70" s="155"/>
      <c r="BJ70" s="155"/>
      <c r="BK70" s="144"/>
      <c r="BL70" s="144"/>
      <c r="BM70" s="84">
        <v>3</v>
      </c>
      <c r="BN70" s="155"/>
      <c r="BO70" s="142">
        <v>1</v>
      </c>
      <c r="BP70" s="77"/>
      <c r="BQ70" s="363"/>
      <c r="BR70" s="311" t="s">
        <v>247</v>
      </c>
      <c r="BS70" s="117" t="s">
        <v>258</v>
      </c>
      <c r="BT70" s="102" t="s">
        <v>29</v>
      </c>
      <c r="BU70" s="69">
        <f t="shared" si="32"/>
        <v>0.5</v>
      </c>
      <c r="BV70" s="69">
        <f t="shared" si="33"/>
        <v>0.5</v>
      </c>
      <c r="BW70" s="315"/>
      <c r="BX70" s="22" t="s">
        <v>68</v>
      </c>
      <c r="BY70" s="316"/>
      <c r="BZ70" s="70"/>
      <c r="CA70" s="73"/>
      <c r="CB70" s="23" t="s">
        <v>259</v>
      </c>
      <c r="CC70" s="240">
        <v>1</v>
      </c>
      <c r="CD70" s="160"/>
      <c r="CE70" s="83"/>
      <c r="CF70" s="302"/>
      <c r="CG70" s="83"/>
      <c r="CH70" s="83"/>
      <c r="CI70" s="83"/>
      <c r="CJ70" s="83"/>
      <c r="CK70" s="83"/>
      <c r="CL70" s="142">
        <v>1</v>
      </c>
      <c r="CM70" s="28"/>
      <c r="CN70" s="363"/>
      <c r="CO70" s="237" t="s">
        <v>171</v>
      </c>
      <c r="CP70" s="116" t="s">
        <v>2067</v>
      </c>
      <c r="CQ70" s="68" t="s">
        <v>29</v>
      </c>
      <c r="CR70" s="69">
        <f t="shared" si="36"/>
        <v>0</v>
      </c>
      <c r="CS70" s="69">
        <f t="shared" si="37"/>
        <v>0</v>
      </c>
      <c r="CT70" s="74"/>
      <c r="CU70" s="124" t="s">
        <v>77</v>
      </c>
      <c r="CV70" s="125" t="s">
        <v>50</v>
      </c>
      <c r="CW70" s="103"/>
      <c r="CX70" s="73"/>
      <c r="CY70" s="1517"/>
      <c r="CZ70" s="160"/>
      <c r="DA70" s="160"/>
      <c r="DB70" s="160"/>
      <c r="DC70" s="160"/>
      <c r="DD70" s="160"/>
      <c r="DE70" s="160"/>
      <c r="DF70" s="160"/>
      <c r="DG70" s="160"/>
      <c r="DH70" s="155"/>
      <c r="DI70" s="142">
        <v>1</v>
      </c>
      <c r="DJ70" s="28"/>
    </row>
    <row r="71" spans="1:115" ht="329.4" customHeight="1" outlineLevel="1" x14ac:dyDescent="0.3">
      <c r="A71" s="97" t="s">
        <v>52</v>
      </c>
      <c r="B71" s="117" t="s">
        <v>1138</v>
      </c>
      <c r="C71" s="102" t="s">
        <v>93</v>
      </c>
      <c r="D71" s="69">
        <f t="shared" si="26"/>
        <v>0</v>
      </c>
      <c r="E71" s="69">
        <f t="shared" si="27"/>
        <v>0</v>
      </c>
      <c r="F71" s="82"/>
      <c r="G71" s="22" t="s">
        <v>45</v>
      </c>
      <c r="H71" s="118"/>
      <c r="I71" s="118"/>
      <c r="J71" s="110" t="s">
        <v>13</v>
      </c>
      <c r="K71" s="172" t="s">
        <v>1139</v>
      </c>
      <c r="L71" s="155"/>
      <c r="M71" s="155"/>
      <c r="N71" s="155"/>
      <c r="O71" s="155"/>
      <c r="P71" s="155"/>
      <c r="Q71" s="155"/>
      <c r="R71" s="155"/>
      <c r="S71" s="155"/>
      <c r="T71" s="155"/>
      <c r="U71" s="76">
        <v>1</v>
      </c>
      <c r="V71" s="107"/>
      <c r="W71" s="363"/>
      <c r="X71" s="320" t="s">
        <v>267</v>
      </c>
      <c r="Y71" s="117" t="s">
        <v>1143</v>
      </c>
      <c r="Z71" s="68" t="s">
        <v>29</v>
      </c>
      <c r="AA71" s="69">
        <f t="shared" si="28"/>
        <v>1.5</v>
      </c>
      <c r="AB71" s="69">
        <f t="shared" si="29"/>
        <v>1.5</v>
      </c>
      <c r="AC71" s="73"/>
      <c r="AD71" s="22" t="s">
        <v>45</v>
      </c>
      <c r="AE71" s="103"/>
      <c r="AF71" s="103"/>
      <c r="AG71" s="23"/>
      <c r="AH71" s="23" t="s">
        <v>1144</v>
      </c>
      <c r="AI71" s="155"/>
      <c r="AJ71" s="155"/>
      <c r="AK71" s="84">
        <v>1</v>
      </c>
      <c r="AL71" s="155"/>
      <c r="AM71" s="155"/>
      <c r="AN71" s="84">
        <v>1</v>
      </c>
      <c r="AO71" s="155"/>
      <c r="AP71" s="155"/>
      <c r="AQ71" s="155"/>
      <c r="AR71" s="142">
        <v>1</v>
      </c>
      <c r="AS71" s="190"/>
      <c r="AT71" s="363"/>
      <c r="AU71" s="1269" t="s">
        <v>140</v>
      </c>
      <c r="AV71" s="210" t="s">
        <v>141</v>
      </c>
      <c r="AW71" s="147" t="s">
        <v>93</v>
      </c>
      <c r="AX71" s="148">
        <f t="shared" si="30"/>
        <v>5</v>
      </c>
      <c r="AY71" s="148">
        <f t="shared" si="31"/>
        <v>5</v>
      </c>
      <c r="AZ71" s="211"/>
      <c r="BA71" s="212" t="s">
        <v>63</v>
      </c>
      <c r="BB71" s="212"/>
      <c r="BC71" s="669" t="s">
        <v>42</v>
      </c>
      <c r="BD71" s="213"/>
      <c r="BE71" s="205" t="s">
        <v>142</v>
      </c>
      <c r="BF71" s="330"/>
      <c r="BG71" s="330"/>
      <c r="BH71" s="461"/>
      <c r="BI71" s="85">
        <v>5</v>
      </c>
      <c r="BJ71" s="1014"/>
      <c r="BK71" s="461"/>
      <c r="BL71" s="330"/>
      <c r="BM71" s="330"/>
      <c r="BN71" s="461"/>
      <c r="BO71" s="1270">
        <v>1</v>
      </c>
      <c r="BP71" s="473"/>
      <c r="BQ71" s="108"/>
      <c r="BR71" s="311" t="s">
        <v>247</v>
      </c>
      <c r="BS71" s="117" t="s">
        <v>1137</v>
      </c>
      <c r="BT71" s="102" t="s">
        <v>36</v>
      </c>
      <c r="BU71" s="69">
        <f t="shared" si="32"/>
        <v>0.5</v>
      </c>
      <c r="BV71" s="69">
        <f t="shared" si="33"/>
        <v>0.5</v>
      </c>
      <c r="BW71" s="315"/>
      <c r="BX71" s="22" t="s">
        <v>45</v>
      </c>
      <c r="BY71" s="316"/>
      <c r="BZ71" s="70"/>
      <c r="CA71" s="940" t="s">
        <v>590</v>
      </c>
      <c r="CB71" s="70"/>
      <c r="CC71" s="83"/>
      <c r="CD71" s="240">
        <v>1</v>
      </c>
      <c r="CE71" s="160"/>
      <c r="CF71" s="302"/>
      <c r="CG71" s="83"/>
      <c r="CH71" s="83"/>
      <c r="CI71" s="83"/>
      <c r="CJ71" s="83"/>
      <c r="CK71" s="83"/>
      <c r="CL71" s="142">
        <v>1</v>
      </c>
      <c r="CM71" s="22"/>
      <c r="CN71" s="363"/>
      <c r="CO71" s="237" t="s">
        <v>171</v>
      </c>
      <c r="CP71" s="387" t="s">
        <v>1087</v>
      </c>
      <c r="CQ71" s="68" t="s">
        <v>29</v>
      </c>
      <c r="CR71" s="69">
        <f t="shared" si="36"/>
        <v>0</v>
      </c>
      <c r="CS71" s="69">
        <f t="shared" si="37"/>
        <v>0</v>
      </c>
      <c r="CT71" s="23"/>
      <c r="CU71" s="22" t="s">
        <v>45</v>
      </c>
      <c r="CV71" s="104"/>
      <c r="CW71" s="74"/>
      <c r="CX71" s="82"/>
      <c r="CY71" s="23" t="s">
        <v>57</v>
      </c>
      <c r="CZ71" s="155"/>
      <c r="DA71" s="155"/>
      <c r="DB71" s="155"/>
      <c r="DC71" s="155"/>
      <c r="DD71" s="155"/>
      <c r="DE71" s="155"/>
      <c r="DF71" s="155"/>
      <c r="DG71" s="155"/>
      <c r="DH71" s="155"/>
      <c r="DI71" s="142">
        <v>1</v>
      </c>
      <c r="DJ71" s="241"/>
    </row>
    <row r="72" spans="1:115" s="62" customFormat="1" ht="186" outlineLevel="1" x14ac:dyDescent="0.25">
      <c r="A72" s="97" t="s">
        <v>52</v>
      </c>
      <c r="B72" s="391" t="s">
        <v>1142</v>
      </c>
      <c r="C72" s="102" t="s">
        <v>93</v>
      </c>
      <c r="D72" s="69">
        <f t="shared" si="26"/>
        <v>0</v>
      </c>
      <c r="E72" s="69">
        <f t="shared" si="27"/>
        <v>0</v>
      </c>
      <c r="F72" s="268"/>
      <c r="G72" s="393" t="s">
        <v>63</v>
      </c>
      <c r="H72" s="1254" t="s">
        <v>2714</v>
      </c>
      <c r="I72" s="119" t="s">
        <v>42</v>
      </c>
      <c r="J72" s="268"/>
      <c r="K72" s="268" t="s">
        <v>536</v>
      </c>
      <c r="L72" s="660"/>
      <c r="M72" s="660"/>
      <c r="N72" s="660"/>
      <c r="O72" s="660"/>
      <c r="P72" s="660"/>
      <c r="Q72" s="660"/>
      <c r="R72" s="660"/>
      <c r="S72" s="660"/>
      <c r="T72" s="660"/>
      <c r="U72" s="76">
        <v>1</v>
      </c>
      <c r="V72" s="77"/>
      <c r="W72" s="363"/>
      <c r="X72" s="320" t="s">
        <v>267</v>
      </c>
      <c r="Y72" s="138" t="s">
        <v>1148</v>
      </c>
      <c r="Z72" s="68" t="s">
        <v>29</v>
      </c>
      <c r="AA72" s="69">
        <f t="shared" si="28"/>
        <v>0</v>
      </c>
      <c r="AB72" s="69">
        <f t="shared" si="29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346">
        <v>1</v>
      </c>
      <c r="AS72" s="131"/>
      <c r="AT72" s="363"/>
      <c r="AU72" s="283" t="s">
        <v>218</v>
      </c>
      <c r="AV72" s="117" t="s">
        <v>2715</v>
      </c>
      <c r="AW72" s="68" t="s">
        <v>93</v>
      </c>
      <c r="AX72" s="69">
        <f t="shared" si="30"/>
        <v>4</v>
      </c>
      <c r="AY72" s="69">
        <f t="shared" si="31"/>
        <v>4</v>
      </c>
      <c r="AZ72" s="1925" t="s">
        <v>2716</v>
      </c>
      <c r="BA72" s="2030"/>
      <c r="BB72" s="2031"/>
      <c r="BC72" s="70"/>
      <c r="BD72" s="110" t="s">
        <v>13</v>
      </c>
      <c r="BE72" s="173" t="s">
        <v>707</v>
      </c>
      <c r="BF72" s="302"/>
      <c r="BG72" s="302"/>
      <c r="BH72" s="302"/>
      <c r="BI72" s="1054"/>
      <c r="BJ72" s="144"/>
      <c r="BK72" s="1541">
        <v>4</v>
      </c>
      <c r="BL72" s="302"/>
      <c r="BM72" s="302"/>
      <c r="BN72" s="302"/>
      <c r="BO72" s="76">
        <v>1</v>
      </c>
      <c r="BP72" s="77"/>
      <c r="BQ72" s="108"/>
      <c r="BR72" s="311" t="s">
        <v>247</v>
      </c>
      <c r="BS72" s="117" t="s">
        <v>1141</v>
      </c>
      <c r="BT72" s="102" t="s">
        <v>36</v>
      </c>
      <c r="BU72" s="69">
        <f t="shared" si="32"/>
        <v>3</v>
      </c>
      <c r="BV72" s="69">
        <f t="shared" si="33"/>
        <v>3</v>
      </c>
      <c r="BW72" s="82"/>
      <c r="BX72" s="22" t="s">
        <v>45</v>
      </c>
      <c r="BY72" s="103"/>
      <c r="BZ72" s="74"/>
      <c r="CA72" s="172"/>
      <c r="CB72" s="172" t="s">
        <v>1132</v>
      </c>
      <c r="CC72" s="155"/>
      <c r="CD72" s="160"/>
      <c r="CE72" s="155"/>
      <c r="CF72" s="84">
        <v>1</v>
      </c>
      <c r="CG72" s="160"/>
      <c r="CH72" s="155"/>
      <c r="CI72" s="84">
        <v>1</v>
      </c>
      <c r="CJ72" s="160"/>
      <c r="CK72" s="155"/>
      <c r="CL72" s="142">
        <v>1</v>
      </c>
      <c r="CM72" s="22"/>
      <c r="CN72" s="363"/>
      <c r="CO72" s="237" t="s">
        <v>171</v>
      </c>
      <c r="CP72" s="117" t="s">
        <v>1089</v>
      </c>
      <c r="CQ72" s="68" t="s">
        <v>29</v>
      </c>
      <c r="CR72" s="69">
        <f t="shared" si="36"/>
        <v>0</v>
      </c>
      <c r="CS72" s="69">
        <f t="shared" si="37"/>
        <v>0</v>
      </c>
      <c r="CT72" s="73"/>
      <c r="CU72" s="22" t="s">
        <v>45</v>
      </c>
      <c r="CV72" s="118"/>
      <c r="CW72" s="22"/>
      <c r="CX72" s="110" t="s">
        <v>13</v>
      </c>
      <c r="CY72" s="104" t="s">
        <v>91</v>
      </c>
      <c r="CZ72" s="155"/>
      <c r="DA72" s="155"/>
      <c r="DB72" s="155"/>
      <c r="DC72" s="155"/>
      <c r="DD72" s="155"/>
      <c r="DE72" s="155"/>
      <c r="DF72" s="155"/>
      <c r="DG72" s="155"/>
      <c r="DH72" s="155"/>
      <c r="DI72" s="142">
        <v>1</v>
      </c>
      <c r="DJ72" s="107"/>
    </row>
    <row r="73" spans="1:115" s="62" customFormat="1" ht="243" customHeight="1" outlineLevel="1" thickBot="1" x14ac:dyDescent="0.45">
      <c r="A73" s="97" t="s">
        <v>52</v>
      </c>
      <c r="B73" s="117" t="s">
        <v>1147</v>
      </c>
      <c r="C73" s="68" t="s">
        <v>93</v>
      </c>
      <c r="D73" s="69">
        <f>0.5*(L73+M73+N73)+O73+Q73+2*(R73+S73)</f>
        <v>0</v>
      </c>
      <c r="E73" s="69">
        <f>L73*0.5+M73*0.5+N73*0.5+O73+P73+Q73+2*(R73+S73+T73)</f>
        <v>0</v>
      </c>
      <c r="F73" s="23"/>
      <c r="G73" s="23" t="s">
        <v>45</v>
      </c>
      <c r="H73" s="103"/>
      <c r="I73" s="103"/>
      <c r="J73" s="110" t="s">
        <v>13</v>
      </c>
      <c r="K73" s="172" t="s">
        <v>57</v>
      </c>
      <c r="L73" s="159"/>
      <c r="M73" s="159"/>
      <c r="N73" s="159"/>
      <c r="O73" s="159"/>
      <c r="P73" s="159"/>
      <c r="Q73" s="159"/>
      <c r="R73" s="159"/>
      <c r="S73" s="159"/>
      <c r="T73" s="159"/>
      <c r="U73" s="76">
        <v>1</v>
      </c>
      <c r="V73" s="107"/>
      <c r="W73" s="363"/>
      <c r="AT73" s="363"/>
      <c r="BQ73" s="108"/>
      <c r="BR73" s="1274" t="s">
        <v>247</v>
      </c>
      <c r="BS73" s="1275" t="s">
        <v>2484</v>
      </c>
      <c r="BT73" s="1276" t="s">
        <v>36</v>
      </c>
      <c r="BU73" s="1277">
        <f t="shared" si="32"/>
        <v>4</v>
      </c>
      <c r="BV73" s="1277">
        <f t="shared" si="33"/>
        <v>4</v>
      </c>
      <c r="BW73" s="1149"/>
      <c r="BX73" s="1278" t="s">
        <v>45</v>
      </c>
      <c r="BY73" s="74"/>
      <c r="BZ73" s="1279"/>
      <c r="CA73" s="1280"/>
      <c r="CB73" s="1281" t="s">
        <v>57</v>
      </c>
      <c r="CC73" s="1282">
        <v>4</v>
      </c>
      <c r="CD73" s="1283"/>
      <c r="CE73" s="1283"/>
      <c r="CF73" s="1282">
        <v>2</v>
      </c>
      <c r="CG73" s="1283"/>
      <c r="CH73" s="1283"/>
      <c r="CI73" s="1283"/>
      <c r="CJ73" s="1283"/>
      <c r="CK73" s="1283"/>
      <c r="CL73" s="1284">
        <v>1</v>
      </c>
      <c r="CM73" s="829"/>
      <c r="CN73" s="363"/>
      <c r="CO73" s="237" t="s">
        <v>171</v>
      </c>
      <c r="CP73" s="117" t="s">
        <v>1072</v>
      </c>
      <c r="CQ73" s="102" t="s">
        <v>29</v>
      </c>
      <c r="CR73" s="69">
        <f t="shared" si="36"/>
        <v>0</v>
      </c>
      <c r="CS73" s="69">
        <f t="shared" si="37"/>
        <v>0</v>
      </c>
      <c r="CT73" s="103"/>
      <c r="CU73" s="22" t="s">
        <v>45</v>
      </c>
      <c r="CV73" s="22"/>
      <c r="CW73" s="118"/>
      <c r="CX73" s="23"/>
      <c r="CY73" s="23" t="s">
        <v>1073</v>
      </c>
      <c r="CZ73" s="302"/>
      <c r="DA73" s="302"/>
      <c r="DB73" s="302"/>
      <c r="DC73" s="302"/>
      <c r="DD73" s="302"/>
      <c r="DE73" s="302"/>
      <c r="DF73" s="302"/>
      <c r="DG73" s="302"/>
      <c r="DH73" s="302"/>
      <c r="DI73" s="142">
        <v>1</v>
      </c>
      <c r="DJ73" s="28"/>
    </row>
    <row r="74" spans="1:115" s="62" customFormat="1" ht="244.2" outlineLevel="1" thickBot="1" x14ac:dyDescent="0.35">
      <c r="A74" s="97" t="s">
        <v>52</v>
      </c>
      <c r="B74" s="117" t="s">
        <v>1150</v>
      </c>
      <c r="C74" s="102" t="s">
        <v>93</v>
      </c>
      <c r="D74" s="69">
        <f>0.5*(L74+M74+N74)+O74+Q74+2*(R74+S74)</f>
        <v>0</v>
      </c>
      <c r="E74" s="69">
        <f>L74*0.5+M74*0.5+N74*0.5+O74+P74+Q74+2*(R74+S74+T74)</f>
        <v>0</v>
      </c>
      <c r="F74" s="103"/>
      <c r="G74" s="22" t="s">
        <v>68</v>
      </c>
      <c r="H74" s="70"/>
      <c r="I74" s="70"/>
      <c r="J74" s="73"/>
      <c r="K74" s="23" t="s">
        <v>528</v>
      </c>
      <c r="L74" s="160"/>
      <c r="M74" s="160"/>
      <c r="N74" s="160"/>
      <c r="O74" s="160"/>
      <c r="P74" s="160"/>
      <c r="Q74" s="160"/>
      <c r="R74" s="160"/>
      <c r="S74" s="160"/>
      <c r="T74" s="160"/>
      <c r="U74" s="76">
        <v>1</v>
      </c>
      <c r="V74" s="107"/>
      <c r="W74" s="363"/>
      <c r="AT74" s="363"/>
      <c r="BQ74" s="108"/>
      <c r="BR74" s="1274" t="s">
        <v>247</v>
      </c>
      <c r="BS74" s="1285" t="s">
        <v>1149</v>
      </c>
      <c r="BT74" s="1286" t="s">
        <v>36</v>
      </c>
      <c r="BU74" s="1287">
        <f t="shared" si="32"/>
        <v>0.5</v>
      </c>
      <c r="BV74" s="1287">
        <f t="shared" si="33"/>
        <v>0.5</v>
      </c>
      <c r="BW74" s="815"/>
      <c r="BX74" s="829" t="s">
        <v>45</v>
      </c>
      <c r="BY74" s="1288"/>
      <c r="BZ74" s="1289"/>
      <c r="CA74" s="1281"/>
      <c r="CB74" s="1281" t="s">
        <v>57</v>
      </c>
      <c r="CC74" s="1290"/>
      <c r="CD74" s="1282">
        <v>1</v>
      </c>
      <c r="CE74" s="1290"/>
      <c r="CF74" s="1291"/>
      <c r="CG74" s="1290"/>
      <c r="CH74" s="1290"/>
      <c r="CI74" s="1290"/>
      <c r="CJ74" s="1290"/>
      <c r="CK74" s="1290"/>
      <c r="CL74" s="1292">
        <v>1</v>
      </c>
      <c r="CM74" s="829"/>
      <c r="CN74" s="363"/>
      <c r="CO74" s="237" t="s">
        <v>171</v>
      </c>
      <c r="CP74" s="387" t="s">
        <v>1075</v>
      </c>
      <c r="CQ74" s="102" t="s">
        <v>29</v>
      </c>
      <c r="CR74" s="69">
        <f t="shared" si="36"/>
        <v>0</v>
      </c>
      <c r="CS74" s="69">
        <f t="shared" si="37"/>
        <v>0</v>
      </c>
      <c r="CT74" s="23"/>
      <c r="CU74" s="23" t="s">
        <v>45</v>
      </c>
      <c r="CV74" s="104"/>
      <c r="CW74" s="72" t="s">
        <v>42</v>
      </c>
      <c r="CX74" s="82"/>
      <c r="CY74" s="23" t="s">
        <v>1076</v>
      </c>
      <c r="CZ74" s="155"/>
      <c r="DA74" s="155"/>
      <c r="DB74" s="155"/>
      <c r="DC74" s="155"/>
      <c r="DD74" s="155"/>
      <c r="DE74" s="155"/>
      <c r="DF74" s="155"/>
      <c r="DG74" s="155"/>
      <c r="DH74" s="155"/>
      <c r="DI74" s="142">
        <v>1</v>
      </c>
      <c r="DJ74" s="190"/>
    </row>
    <row r="75" spans="1:115" s="62" customFormat="1" ht="180.6" customHeight="1" outlineLevel="1" thickTop="1" thickBot="1" x14ac:dyDescent="0.3">
      <c r="A75" s="97" t="s">
        <v>52</v>
      </c>
      <c r="B75" s="387" t="s">
        <v>1151</v>
      </c>
      <c r="C75" s="102" t="s">
        <v>311</v>
      </c>
      <c r="D75" s="69">
        <f>0.5*(L75+M75+N75)+O75+Q75+2*(R75+S75)</f>
        <v>3.5</v>
      </c>
      <c r="E75" s="69">
        <f>L75*0.5+M75*0.5+N75*0.5+O75+P75+Q75+2*(R75+S75+T75)</f>
        <v>5.5</v>
      </c>
      <c r="F75" s="22"/>
      <c r="G75" s="22" t="s">
        <v>63</v>
      </c>
      <c r="H75" s="118"/>
      <c r="I75" s="118"/>
      <c r="J75" s="173"/>
      <c r="K75" s="173"/>
      <c r="L75" s="84">
        <v>1</v>
      </c>
      <c r="M75" s="155"/>
      <c r="N75" s="155"/>
      <c r="O75" s="84">
        <v>1</v>
      </c>
      <c r="P75" s="155"/>
      <c r="Q75" s="155"/>
      <c r="R75" s="84">
        <v>1</v>
      </c>
      <c r="S75" s="360"/>
      <c r="T75" s="86">
        <v>1</v>
      </c>
      <c r="U75" s="156">
        <v>1</v>
      </c>
      <c r="V75" s="77"/>
      <c r="W75" s="363"/>
      <c r="AT75" s="363"/>
      <c r="BQ75" s="108"/>
      <c r="BR75" s="108"/>
      <c r="BU75" s="953"/>
      <c r="BV75" s="953"/>
      <c r="CN75" s="363"/>
      <c r="CO75" s="237" t="s">
        <v>171</v>
      </c>
      <c r="CP75" s="130" t="s">
        <v>1079</v>
      </c>
      <c r="CQ75" s="102" t="s">
        <v>29</v>
      </c>
      <c r="CR75" s="69">
        <f t="shared" si="36"/>
        <v>0</v>
      </c>
      <c r="CS75" s="69">
        <f t="shared" si="37"/>
        <v>0</v>
      </c>
      <c r="CT75" s="131"/>
      <c r="CU75" s="22" t="s">
        <v>45</v>
      </c>
      <c r="CV75" s="367"/>
      <c r="CW75" s="131"/>
      <c r="CX75" s="131"/>
      <c r="CY75" s="23" t="s">
        <v>57</v>
      </c>
      <c r="CZ75" s="314"/>
      <c r="DA75" s="314"/>
      <c r="DB75" s="314"/>
      <c r="DC75" s="314"/>
      <c r="DD75" s="314"/>
      <c r="DE75" s="314"/>
      <c r="DF75" s="314"/>
      <c r="DG75" s="314"/>
      <c r="DH75" s="314"/>
      <c r="DI75" s="896">
        <v>1</v>
      </c>
      <c r="DJ75" s="131"/>
    </row>
    <row r="76" spans="1:115" s="62" customFormat="1" ht="172.2" customHeight="1" outlineLevel="1" thickTop="1" x14ac:dyDescent="0.25">
      <c r="W76" s="108"/>
      <c r="AT76" s="363"/>
      <c r="BQ76" s="108"/>
      <c r="BR76" s="108"/>
      <c r="BU76" s="953"/>
      <c r="BV76" s="953"/>
      <c r="CN76" s="363"/>
    </row>
    <row r="77" spans="1:115" s="62" customFormat="1" ht="146.4" customHeight="1" outlineLevel="1" x14ac:dyDescent="0.25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AT77" s="363"/>
      <c r="AU77" s="108"/>
      <c r="AV77" s="108"/>
      <c r="AW77" s="108"/>
      <c r="AX77" s="953"/>
      <c r="AY77" s="953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U77" s="953"/>
      <c r="BV77" s="953"/>
      <c r="CN77" s="363"/>
    </row>
    <row r="78" spans="1:115" s="62" customFormat="1" ht="17.399999999999999" outlineLevel="1" x14ac:dyDescent="0.25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</row>
    <row r="79" spans="1:115" s="62" customFormat="1" ht="17.399999999999999" outlineLevel="1" x14ac:dyDescent="0.25">
      <c r="A79" s="363"/>
      <c r="D79" s="953"/>
      <c r="E79" s="953"/>
      <c r="T79" s="108"/>
      <c r="U79" s="108"/>
      <c r="V79" s="108"/>
      <c r="W79" s="108"/>
      <c r="AT79" s="108"/>
      <c r="BQ79" s="108"/>
      <c r="BR79" s="108"/>
      <c r="BU79" s="953"/>
      <c r="BV79" s="953"/>
      <c r="CN79" s="363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/>
      <c r="BV80" s="953"/>
      <c r="CN80" s="363"/>
      <c r="CO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AU81" s="108"/>
      <c r="AV81" s="108"/>
      <c r="AW81" s="108"/>
      <c r="AX81" s="953"/>
      <c r="AY81" s="953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D82" s="953"/>
      <c r="E82" s="953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635"/>
      <c r="BV84" s="635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25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399999999999999" x14ac:dyDescent="0.2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 x14ac:dyDescent="0.25">
      <c r="A90" s="55" t="s">
        <v>30</v>
      </c>
      <c r="B90" s="39" t="s">
        <v>1154</v>
      </c>
      <c r="C90" s="40" t="s">
        <v>29</v>
      </c>
      <c r="D90" s="41">
        <f t="shared" ref="D90:D98" si="38">0.5*(L90+M90+N90)+O90+Q90+2*(R90+S90)</f>
        <v>0</v>
      </c>
      <c r="E90" s="42">
        <f t="shared" ref="E90:E98" si="39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SUMIFS(L97:L118,C97:C118,C90)</f>
        <v>0</v>
      </c>
      <c r="M90" s="44">
        <f>SUMIFS(M97:M118,C97:C118,C90)</f>
        <v>0</v>
      </c>
      <c r="N90" s="44">
        <f>SUMIFS(N97:N118,C97:C118,C90)</f>
        <v>0</v>
      </c>
      <c r="O90" s="44">
        <f>SUMIFS(O97:O118,C97:C118,C90)</f>
        <v>0</v>
      </c>
      <c r="P90" s="44">
        <f>SUMIFS(P97:P118,C97:C118,C90)</f>
        <v>0</v>
      </c>
      <c r="Q90" s="44">
        <f>SUMIFS(Q97:Q118,C97:C118,C90)</f>
        <v>0</v>
      </c>
      <c r="R90" s="44">
        <f>SUMIFS(R97:R118,C97:C118,C90)</f>
        <v>0</v>
      </c>
      <c r="S90" s="44">
        <f>SUMIFS(S97:S118,C97:C118,C90)</f>
        <v>0</v>
      </c>
      <c r="T90" s="44">
        <f>SUMIFS(T97:T118,C97:C118,C90)</f>
        <v>0</v>
      </c>
      <c r="U90" s="45"/>
      <c r="V90" s="46">
        <f>SUM(U92:U118)</f>
        <v>10</v>
      </c>
      <c r="W90" s="59"/>
      <c r="X90" s="55" t="s">
        <v>2510</v>
      </c>
      <c r="Y90" s="39" t="s">
        <v>1155</v>
      </c>
      <c r="Z90" s="40" t="s">
        <v>29</v>
      </c>
      <c r="AA90" s="41">
        <f t="shared" ref="AA90:AA101" si="40">0.5*(AI90+AJ90+AK90)+AL90+AN90+2*(AO90+AP90)</f>
        <v>14.5</v>
      </c>
      <c r="AB90" s="42">
        <f t="shared" ref="AB90:AB101" si="41">AI90*0.5+AJ90*0.5+AK90*0.5+AL90+AM90+AN90+2*(AO90+AP90+AQ90)</f>
        <v>19.5</v>
      </c>
      <c r="AC90" s="43"/>
      <c r="AD90" s="39"/>
      <c r="AE90" s="43"/>
      <c r="AF90" s="43"/>
      <c r="AG90" s="43"/>
      <c r="AH90" s="43"/>
      <c r="AI90" s="44">
        <f>SUMIFS(AI93:AI121,Z93:Z121,Z90)</f>
        <v>0</v>
      </c>
      <c r="AJ90" s="44">
        <f>SUMIFS(AJ93:AJ121,Z93:Z121,Z90)</f>
        <v>3</v>
      </c>
      <c r="AK90" s="44">
        <f>SUMIFS(AK93:AK121,Z93:Z121,Z90)</f>
        <v>0</v>
      </c>
      <c r="AL90" s="44">
        <f>SUMIFS(AL93:AL121,Z93:Z121,Z90)</f>
        <v>1</v>
      </c>
      <c r="AM90" s="44">
        <f>SUMIFS(AM93:AM121,Z93:Z121,Z90)</f>
        <v>3</v>
      </c>
      <c r="AN90" s="44">
        <f>SUMIFS(AN93:AN121,Z93:Z121,Z90)</f>
        <v>0</v>
      </c>
      <c r="AO90" s="44">
        <f>SUMIFS(AO93:AO121,Z93:Z121,Z90)</f>
        <v>6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10</v>
      </c>
      <c r="AT90" s="36"/>
      <c r="AU90" s="55" t="s">
        <v>2510</v>
      </c>
      <c r="AV90" s="56" t="s">
        <v>341</v>
      </c>
      <c r="AW90" s="40" t="s">
        <v>29</v>
      </c>
      <c r="AX90" s="41">
        <f t="shared" ref="AX90:AX103" si="42">0.5*(BF90+BG90+BH90)+BI90+BK90+2*(BL90+BM90)</f>
        <v>4.5</v>
      </c>
      <c r="AY90" s="42">
        <f t="shared" ref="AY90:AY103" si="43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12</v>
      </c>
      <c r="BQ90" s="363"/>
      <c r="BR90" s="753" t="s">
        <v>30</v>
      </c>
      <c r="BS90" s="56" t="s">
        <v>1156</v>
      </c>
      <c r="BT90" s="40" t="s">
        <v>29</v>
      </c>
      <c r="BU90" s="41">
        <f>0.5*(CC90+CD90+CE90)+CF90+CH90+2*(CI90+CJ90)</f>
        <v>0.5</v>
      </c>
      <c r="BV90" s="42">
        <f t="shared" ref="BV90:BV99" si="44">CC90*0.5+CD90*0.5+CE90*0.5+CF90+CG90+CH90+2*(CI90+CJ90+CK90)</f>
        <v>0.5</v>
      </c>
      <c r="BW90" s="43"/>
      <c r="BX90" s="39"/>
      <c r="BY90" s="43"/>
      <c r="BZ90" s="43"/>
      <c r="CA90" s="43"/>
      <c r="CB90" s="43"/>
      <c r="CC90" s="44">
        <f>SUMIFS(CC99:CC115,BT99:BT115,BT90)</f>
        <v>1</v>
      </c>
      <c r="CD90" s="44">
        <f>SUMIFS(CD99:CD115,BT99:BT115,BT90)</f>
        <v>0</v>
      </c>
      <c r="CE90" s="44">
        <f>SUMIFS(CE99:CE115,BT99:BT115,BT90)</f>
        <v>0</v>
      </c>
      <c r="CF90" s="44">
        <f>SUMIFS(CF99:CF115,BT99:BT115,BT90)</f>
        <v>0</v>
      </c>
      <c r="CG90" s="44">
        <f>SUMIFS(CG99:CG115,BT99:BT115,BT90)</f>
        <v>0</v>
      </c>
      <c r="CH90" s="44">
        <f>SUMIFS(CH99:CH115,BT99:BT115,BT90)</f>
        <v>0</v>
      </c>
      <c r="CI90" s="44">
        <f>SUMIFS(CI99:CI115,BT99:BT115,BT90)</f>
        <v>0</v>
      </c>
      <c r="CJ90" s="44">
        <f>SUMIFS(CJ99:CJ115,BT99:BT115,BT90)</f>
        <v>0</v>
      </c>
      <c r="CK90" s="44">
        <f>SUMIFS(CK99:CK115,BT99:BT115,BT90)</f>
        <v>0</v>
      </c>
      <c r="CL90" s="45"/>
      <c r="CM90" s="46">
        <f>SUM(CL92:CL118)</f>
        <v>8</v>
      </c>
      <c r="CN90" s="363"/>
      <c r="CO90" s="753" t="s">
        <v>27</v>
      </c>
      <c r="CP90" s="56" t="s">
        <v>1157</v>
      </c>
      <c r="CQ90" s="40" t="s">
        <v>29</v>
      </c>
      <c r="CR90" s="41">
        <f t="shared" ref="CR90:CR92" si="45">0.5*(CZ90+DA90+DB90)+DC90+DE90+2*(DF90+DG90)</f>
        <v>10</v>
      </c>
      <c r="CS90" s="42">
        <f t="shared" ref="CS90:CS92" si="46">CZ90*0.5+DA90*0.5+DB90*0.5+DC90+DD90+DE90+2*(DF90+DG90+DH90)</f>
        <v>10</v>
      </c>
      <c r="CT90" s="43"/>
      <c r="CU90" s="39"/>
      <c r="CV90" s="43"/>
      <c r="CW90" s="43"/>
      <c r="CX90" s="43"/>
      <c r="CY90" s="43"/>
      <c r="CZ90" s="44">
        <f>SUMIFS(CZ93:CZ109,CQ93:CQ109,CQ90)</f>
        <v>1</v>
      </c>
      <c r="DA90" s="44">
        <f>SUMIFS(DA94:DA109,CQ94:CQ109,CQ90)</f>
        <v>3</v>
      </c>
      <c r="DB90" s="44">
        <f>SUMIFS(DB94:DB109,CQ94:CQ109,CQ90)</f>
        <v>0</v>
      </c>
      <c r="DC90" s="44">
        <f>SUMIFS(DC94:DC109,CQ94:CQ109,CQ90)</f>
        <v>0</v>
      </c>
      <c r="DD90" s="44">
        <f>SUMIFS(DD94:DD109,CQ94:CQ109,CQ90)</f>
        <v>0</v>
      </c>
      <c r="DE90" s="44">
        <f>SUMIFS(DE94:DE109,CQ94:CQ109,CQ90)</f>
        <v>0</v>
      </c>
      <c r="DF90" s="44">
        <f>SUMIFS(DF94:DF109,CQ94:CQ109,CQ90)</f>
        <v>4</v>
      </c>
      <c r="DG90" s="44">
        <f>SUMIFS(DG94:DG109,CQ94:CQ109,CQ90)</f>
        <v>0</v>
      </c>
      <c r="DH90" s="44">
        <f>SUMIFS(DH94:DH109,CQ94:CQ109,CQ90)</f>
        <v>0</v>
      </c>
      <c r="DI90" s="45"/>
      <c r="DJ90" s="46">
        <f>SUM(DI93:DI118)</f>
        <v>5</v>
      </c>
    </row>
    <row r="91" spans="1:114" s="62" customFormat="1" ht="33" x14ac:dyDescent="0.25">
      <c r="A91" s="55" t="s">
        <v>37</v>
      </c>
      <c r="B91" s="39"/>
      <c r="C91" s="40" t="s">
        <v>36</v>
      </c>
      <c r="D91" s="41">
        <f t="shared" si="38"/>
        <v>0</v>
      </c>
      <c r="E91" s="42">
        <f t="shared" si="39"/>
        <v>0</v>
      </c>
      <c r="F91" s="39"/>
      <c r="G91" s="39"/>
      <c r="H91" s="39"/>
      <c r="I91" s="39"/>
      <c r="J91" s="39"/>
      <c r="K91" s="39"/>
      <c r="L91" s="44">
        <f>SUMIFS(L97:L118,C97:C118,C91)</f>
        <v>0</v>
      </c>
      <c r="M91" s="44">
        <f>SUMIFS(M97:M118,C97:C118,C91)</f>
        <v>0</v>
      </c>
      <c r="N91" s="44">
        <f>SUMIFS(N97:N118,C97:C118,C91)</f>
        <v>0</v>
      </c>
      <c r="O91" s="44">
        <f>SUMIFS(O97:O118,C97:C118,C91)</f>
        <v>0</v>
      </c>
      <c r="P91" s="44">
        <f>SUMIFS(P97:P118,C97:C118,C91)</f>
        <v>0</v>
      </c>
      <c r="Q91" s="44">
        <f>SUMIFS(Q97:Q118,C97:C118,C91)</f>
        <v>0</v>
      </c>
      <c r="R91" s="44">
        <f>SUMIFS(R97:R118,C97:C118,C91)</f>
        <v>0</v>
      </c>
      <c r="S91" s="44">
        <f>SUMIFS(S97:S118,C97:C118,C91)</f>
        <v>0</v>
      </c>
      <c r="T91" s="44">
        <f>SUMIFS(T97:T118,C97:C118,C91)</f>
        <v>0</v>
      </c>
      <c r="U91" s="45"/>
      <c r="V91" s="46"/>
      <c r="W91" s="32"/>
      <c r="X91" s="537" t="s">
        <v>154</v>
      </c>
      <c r="Y91" s="56"/>
      <c r="Z91" s="40" t="s">
        <v>36</v>
      </c>
      <c r="AA91" s="41">
        <f t="shared" si="40"/>
        <v>3</v>
      </c>
      <c r="AB91" s="42">
        <f t="shared" si="41"/>
        <v>3</v>
      </c>
      <c r="AC91" s="39"/>
      <c r="AD91" s="39"/>
      <c r="AE91" s="39"/>
      <c r="AF91" s="39"/>
      <c r="AG91" s="39"/>
      <c r="AH91" s="39"/>
      <c r="AI91" s="44">
        <f>SUMIFS(AI93:AI121,Z93:Z121,Z91)</f>
        <v>0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3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154</v>
      </c>
      <c r="AV91" s="39"/>
      <c r="AW91" s="40" t="s">
        <v>36</v>
      </c>
      <c r="AX91" s="41">
        <f t="shared" si="42"/>
        <v>7</v>
      </c>
      <c r="AY91" s="42">
        <f t="shared" si="43"/>
        <v>9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3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55" t="s">
        <v>37</v>
      </c>
      <c r="BS91" s="39"/>
      <c r="BT91" s="40" t="s">
        <v>36</v>
      </c>
      <c r="BU91" s="41">
        <f>0.5*(CC91+CD91+CE91)+CF91+CH91+2*(CI91+CJ91)</f>
        <v>0</v>
      </c>
      <c r="BV91" s="42">
        <f t="shared" si="44"/>
        <v>0</v>
      </c>
      <c r="BW91" s="39"/>
      <c r="BX91" s="39"/>
      <c r="BY91" s="39"/>
      <c r="BZ91" s="39"/>
      <c r="CA91" s="39"/>
      <c r="CB91" s="39"/>
      <c r="CC91" s="44">
        <f>SUMIFS(CC99:CC115,BT99:BT115,BT91)</f>
        <v>0</v>
      </c>
      <c r="CD91" s="44">
        <f>SUMIFS(CD99:CD115,BT99:BT115,BT91)</f>
        <v>0</v>
      </c>
      <c r="CE91" s="44">
        <f>SUMIFS(CE99:CE115,BT99:BT115,BT91)</f>
        <v>0</v>
      </c>
      <c r="CF91" s="44">
        <f>SUMIFS(CF99:CF115,BT99:BT115,BT91)</f>
        <v>0</v>
      </c>
      <c r="CG91" s="44">
        <f>SUMIFS(CG99:CG115,BT99:BT115,BT91)</f>
        <v>0</v>
      </c>
      <c r="CH91" s="44">
        <f>SUMIFS(CH99:CH115,BT99:BT115,BT91)</f>
        <v>0</v>
      </c>
      <c r="CI91" s="44">
        <f>SUMIFS(CI99:CI115,BT99:BT115,BT91)</f>
        <v>0</v>
      </c>
      <c r="CJ91" s="44">
        <f>SUMIFS(CJ99:CJ115,BT99:BT115,BT91)</f>
        <v>0</v>
      </c>
      <c r="CK91" s="44">
        <f>SUMIFS(CK99:CK115,BT99:BT115,BT91)</f>
        <v>0</v>
      </c>
      <c r="CL91" s="45"/>
      <c r="CM91" s="46"/>
      <c r="CN91" s="363"/>
      <c r="CO91" s="55" t="s">
        <v>35</v>
      </c>
      <c r="CP91" s="39"/>
      <c r="CQ91" s="40" t="s">
        <v>36</v>
      </c>
      <c r="CR91" s="41">
        <f t="shared" si="45"/>
        <v>0</v>
      </c>
      <c r="CS91" s="42">
        <f t="shared" si="46"/>
        <v>0</v>
      </c>
      <c r="CT91" s="39"/>
      <c r="CU91" s="39"/>
      <c r="CV91" s="39"/>
      <c r="CW91" s="39"/>
      <c r="CX91" s="39"/>
      <c r="CY91" s="39"/>
      <c r="CZ91" s="44">
        <f>SUMIFS(CZ94:CZ109,CQ94:CQ109,CQ91)</f>
        <v>0</v>
      </c>
      <c r="DA91" s="44">
        <f>SUMIFS(DA94:DA109,CQ94:CQ109,CQ91)</f>
        <v>0</v>
      </c>
      <c r="DB91" s="44">
        <f>SUMIFS(DB94:DB109,CQ94:CQ109,CQ91)</f>
        <v>0</v>
      </c>
      <c r="DC91" s="44">
        <f>SUMIFS(DC94:DC109,CQ94:CQ109,CQ91)</f>
        <v>0</v>
      </c>
      <c r="DD91" s="44">
        <f>SUMIFS(DD94:DD109,CQ94:CQ109,CQ91)</f>
        <v>0</v>
      </c>
      <c r="DE91" s="44">
        <f>SUMIFS(DE94:DE109,CQ94:CQ109,CQ91)</f>
        <v>0</v>
      </c>
      <c r="DF91" s="44">
        <f>SUMIFS(DF94:DF109,CQ94:CQ109,CQ91)</f>
        <v>0</v>
      </c>
      <c r="DG91" s="44">
        <f>SUMIFS(DG94:DG109,CQ94:CQ109,CQ91)</f>
        <v>0</v>
      </c>
      <c r="DH91" s="44">
        <f>SUMIFS(DH94:DH109,CQ94:CQ109,CQ91)</f>
        <v>0</v>
      </c>
      <c r="DI91" s="45"/>
      <c r="DJ91" s="46"/>
    </row>
    <row r="92" spans="1:114" s="62" customFormat="1" ht="283.2" customHeight="1" outlineLevel="1" x14ac:dyDescent="0.4">
      <c r="A92" s="97" t="s">
        <v>52</v>
      </c>
      <c r="B92" s="116" t="s">
        <v>1159</v>
      </c>
      <c r="C92" s="68" t="s">
        <v>29</v>
      </c>
      <c r="D92" s="69">
        <f t="shared" si="38"/>
        <v>7</v>
      </c>
      <c r="E92" s="69">
        <f t="shared" si="39"/>
        <v>7</v>
      </c>
      <c r="F92" s="82"/>
      <c r="G92" s="22" t="s">
        <v>182</v>
      </c>
      <c r="H92" s="105"/>
      <c r="I92" s="105"/>
      <c r="J92" s="187"/>
      <c r="K92" s="23" t="s">
        <v>272</v>
      </c>
      <c r="L92" s="160"/>
      <c r="M92" s="160"/>
      <c r="N92" s="169"/>
      <c r="O92" s="84">
        <v>7</v>
      </c>
      <c r="P92" s="160"/>
      <c r="Q92" s="160"/>
      <c r="R92" s="160"/>
      <c r="S92" s="160"/>
      <c r="T92" s="160"/>
      <c r="U92" s="76">
        <v>1</v>
      </c>
      <c r="V92" s="190"/>
      <c r="W92" s="363"/>
      <c r="X92" s="97" t="s">
        <v>52</v>
      </c>
      <c r="Y92" s="130" t="s">
        <v>1160</v>
      </c>
      <c r="Z92" s="68" t="s">
        <v>29</v>
      </c>
      <c r="AA92" s="69">
        <f t="shared" si="40"/>
        <v>4</v>
      </c>
      <c r="AB92" s="69">
        <f t="shared" si="41"/>
        <v>4</v>
      </c>
      <c r="AC92" s="99"/>
      <c r="AD92" s="22" t="s">
        <v>54</v>
      </c>
      <c r="AE92" s="99"/>
      <c r="AF92" s="99"/>
      <c r="AG92" s="99"/>
      <c r="AH92" s="131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350">
        <v>1</v>
      </c>
      <c r="AS92" s="99"/>
      <c r="AT92" s="363"/>
      <c r="AU92" s="97" t="s">
        <v>52</v>
      </c>
      <c r="AV92" s="130" t="s">
        <v>163</v>
      </c>
      <c r="AW92" s="102" t="s">
        <v>29</v>
      </c>
      <c r="AX92" s="69">
        <f t="shared" si="42"/>
        <v>4</v>
      </c>
      <c r="AY92" s="69">
        <f t="shared" si="43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44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86</v>
      </c>
      <c r="CP92" s="278" t="s">
        <v>349</v>
      </c>
      <c r="CQ92" s="102" t="s">
        <v>29</v>
      </c>
      <c r="CR92" s="69">
        <f t="shared" si="45"/>
        <v>0</v>
      </c>
      <c r="CS92" s="69">
        <f t="shared" si="46"/>
        <v>0</v>
      </c>
      <c r="CT92" s="2024" t="s">
        <v>2717</v>
      </c>
      <c r="CU92" s="2024"/>
      <c r="CV92" s="2024"/>
      <c r="CW92" s="2024"/>
      <c r="CX92" s="2024"/>
      <c r="CY92" s="2024"/>
      <c r="CZ92" s="2024"/>
      <c r="DA92" s="2024"/>
      <c r="DB92" s="2024"/>
      <c r="DC92" s="2024"/>
      <c r="DD92" s="2024"/>
      <c r="DE92" s="2024"/>
      <c r="DF92" s="2024"/>
      <c r="DG92" s="2024"/>
      <c r="DH92" s="2024"/>
      <c r="DI92" s="142">
        <v>1</v>
      </c>
      <c r="DJ92" s="68"/>
    </row>
    <row r="93" spans="1:114" ht="335.4" customHeight="1" outlineLevel="1" thickBot="1" x14ac:dyDescent="0.45">
      <c r="A93" s="97" t="s">
        <v>52</v>
      </c>
      <c r="B93" s="114" t="s">
        <v>307</v>
      </c>
      <c r="C93" s="68" t="s">
        <v>29</v>
      </c>
      <c r="D93" s="69">
        <f t="shared" si="38"/>
        <v>5</v>
      </c>
      <c r="E93" s="69">
        <f t="shared" si="39"/>
        <v>5</v>
      </c>
      <c r="F93" s="82"/>
      <c r="G93" s="22" t="s">
        <v>233</v>
      </c>
      <c r="H93" s="105"/>
      <c r="I93" s="72" t="s">
        <v>42</v>
      </c>
      <c r="J93" s="187"/>
      <c r="K93" s="23" t="s">
        <v>283</v>
      </c>
      <c r="L93" s="84">
        <v>2</v>
      </c>
      <c r="M93" s="160"/>
      <c r="N93" s="169"/>
      <c r="O93" s="160"/>
      <c r="P93" s="160"/>
      <c r="Q93" s="160"/>
      <c r="R93" s="84">
        <v>2</v>
      </c>
      <c r="S93" s="160"/>
      <c r="T93" s="160"/>
      <c r="U93" s="76">
        <v>1</v>
      </c>
      <c r="V93" s="77"/>
      <c r="W93" s="363"/>
      <c r="X93" s="97" t="s">
        <v>52</v>
      </c>
      <c r="Y93" s="117" t="s">
        <v>354</v>
      </c>
      <c r="Z93" s="68" t="s">
        <v>29</v>
      </c>
      <c r="AA93" s="69">
        <f t="shared" si="40"/>
        <v>0</v>
      </c>
      <c r="AB93" s="69">
        <f t="shared" si="41"/>
        <v>0</v>
      </c>
      <c r="AC93" s="22"/>
      <c r="AD93" s="104" t="s">
        <v>63</v>
      </c>
      <c r="AE93" s="104"/>
      <c r="AF93" s="72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142">
        <v>1</v>
      </c>
      <c r="AS93" s="107"/>
      <c r="AT93" s="363"/>
      <c r="AU93" s="97" t="s">
        <v>52</v>
      </c>
      <c r="AV93" s="138" t="s">
        <v>379</v>
      </c>
      <c r="AW93" s="68" t="s">
        <v>29</v>
      </c>
      <c r="AX93" s="69">
        <f t="shared" si="42"/>
        <v>3.5</v>
      </c>
      <c r="AY93" s="69">
        <f t="shared" si="43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82" t="s">
        <v>381</v>
      </c>
      <c r="BT93" s="102" t="s">
        <v>29</v>
      </c>
      <c r="BU93" s="102">
        <f t="shared" ref="BU93:BU99" si="47">0.5*(CC93+CD93+CE93)+CF93+CH93+2*(CI93+CJ93)</f>
        <v>0</v>
      </c>
      <c r="BV93" s="102">
        <f t="shared" si="44"/>
        <v>0</v>
      </c>
      <c r="BW93" s="103"/>
      <c r="BX93" s="22" t="s">
        <v>68</v>
      </c>
      <c r="BY93" s="70"/>
      <c r="BZ93" s="70"/>
      <c r="CA93" s="73"/>
      <c r="CB93" s="73"/>
      <c r="CC93" s="155"/>
      <c r="CD93" s="155"/>
      <c r="CE93" s="155"/>
      <c r="CF93" s="155"/>
      <c r="CG93" s="155"/>
      <c r="CH93" s="155"/>
      <c r="CI93" s="155"/>
      <c r="CJ93" s="155"/>
      <c r="CK93" s="155"/>
      <c r="CL93" s="350">
        <v>1</v>
      </c>
      <c r="CM93" s="99"/>
      <c r="CO93" s="389" t="s">
        <v>365</v>
      </c>
      <c r="CP93" s="98" t="s">
        <v>2098</v>
      </c>
      <c r="CQ93" s="68" t="s">
        <v>29</v>
      </c>
      <c r="CR93" s="69">
        <f>0.5*(CZ93+DA93+DB93)+DC93+DE93+2*(DF93+DG93)</f>
        <v>3.5</v>
      </c>
      <c r="CS93" s="69">
        <f>CZ93*0.5+DA93*0.5+DB93*0.5+DC93+DD93+DE93+2*(DF93+DG93+DH93)</f>
        <v>5.5</v>
      </c>
      <c r="CT93" s="588"/>
      <c r="CU93" s="393" t="s">
        <v>68</v>
      </c>
      <c r="CV93" s="1122" t="s">
        <v>3</v>
      </c>
      <c r="CW93" s="588"/>
      <c r="CX93" s="1518" t="s">
        <v>590</v>
      </c>
      <c r="CY93" s="268" t="s">
        <v>367</v>
      </c>
      <c r="CZ93" s="85">
        <v>1</v>
      </c>
      <c r="DA93" s="318"/>
      <c r="DB93" s="976"/>
      <c r="DC93" s="85">
        <v>1</v>
      </c>
      <c r="DD93" s="976"/>
      <c r="DE93" s="976"/>
      <c r="DF93" s="85">
        <v>1</v>
      </c>
      <c r="DG93" s="976"/>
      <c r="DH93" s="591">
        <v>1</v>
      </c>
      <c r="DI93" s="142">
        <v>1</v>
      </c>
      <c r="DJ93" s="74"/>
    </row>
    <row r="94" spans="1:114" ht="342.6" customHeight="1" outlineLevel="1" thickTop="1" thickBot="1" x14ac:dyDescent="0.45">
      <c r="A94" s="97" t="s">
        <v>52</v>
      </c>
      <c r="B94" s="117" t="s">
        <v>1164</v>
      </c>
      <c r="C94" s="68" t="s">
        <v>36</v>
      </c>
      <c r="D94" s="69">
        <f t="shared" si="38"/>
        <v>1</v>
      </c>
      <c r="E94" s="69">
        <f t="shared" si="39"/>
        <v>1</v>
      </c>
      <c r="F94" s="82"/>
      <c r="G94" s="22" t="s">
        <v>68</v>
      </c>
      <c r="H94" s="22"/>
      <c r="I94" s="103"/>
      <c r="J94" s="173"/>
      <c r="K94" s="173" t="s">
        <v>57</v>
      </c>
      <c r="L94" s="83"/>
      <c r="M94" s="83"/>
      <c r="N94" s="83"/>
      <c r="O94" s="84">
        <v>1</v>
      </c>
      <c r="P94" s="83"/>
      <c r="Q94" s="83"/>
      <c r="R94" s="83"/>
      <c r="S94" s="83"/>
      <c r="T94" s="83"/>
      <c r="U94" s="76">
        <v>1</v>
      </c>
      <c r="V94" s="347"/>
      <c r="W94" s="363"/>
      <c r="X94" s="97" t="s">
        <v>52</v>
      </c>
      <c r="Y94" s="1494" t="s">
        <v>2601</v>
      </c>
      <c r="Z94" s="1286" t="s">
        <v>29</v>
      </c>
      <c r="AA94" s="1287">
        <f t="shared" si="40"/>
        <v>0.5</v>
      </c>
      <c r="AB94" s="1287">
        <f t="shared" si="41"/>
        <v>1.5</v>
      </c>
      <c r="AC94" s="1473"/>
      <c r="AD94" s="829" t="s">
        <v>63</v>
      </c>
      <c r="AE94" s="1473"/>
      <c r="AF94" s="1473"/>
      <c r="AG94" s="1473"/>
      <c r="AH94" s="814" t="s">
        <v>1681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T94" s="363"/>
      <c r="AU94" s="97" t="s">
        <v>52</v>
      </c>
      <c r="AV94" s="413" t="s">
        <v>386</v>
      </c>
      <c r="AW94" s="102" t="s">
        <v>29</v>
      </c>
      <c r="AX94" s="69">
        <f t="shared" si="42"/>
        <v>1</v>
      </c>
      <c r="AY94" s="69">
        <f t="shared" si="43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179" t="s">
        <v>1171</v>
      </c>
      <c r="BT94" s="102" t="s">
        <v>29</v>
      </c>
      <c r="BU94" s="102">
        <f t="shared" si="47"/>
        <v>0</v>
      </c>
      <c r="BV94" s="102">
        <f t="shared" si="44"/>
        <v>2</v>
      </c>
      <c r="BW94" s="225"/>
      <c r="BX94" s="225" t="s">
        <v>45</v>
      </c>
      <c r="BY94" s="225"/>
      <c r="BZ94" s="225"/>
      <c r="CA94" s="131"/>
      <c r="CB94" s="131" t="s">
        <v>188</v>
      </c>
      <c r="CC94" s="403"/>
      <c r="CD94" s="403"/>
      <c r="CE94" s="403"/>
      <c r="CF94" s="403"/>
      <c r="CG94" s="403"/>
      <c r="CH94" s="403"/>
      <c r="CI94" s="403"/>
      <c r="CJ94" s="403"/>
      <c r="CK94" s="86">
        <v>1</v>
      </c>
      <c r="CL94" s="350">
        <v>1</v>
      </c>
      <c r="CM94" s="99"/>
      <c r="CO94" s="389" t="s">
        <v>365</v>
      </c>
      <c r="CP94" s="98" t="s">
        <v>1172</v>
      </c>
      <c r="CQ94" s="68" t="s">
        <v>29</v>
      </c>
      <c r="CR94" s="69">
        <f>0.5*(CZ94+DA94+DB94)+DC94+DE94+2*(DF94+DG94)</f>
        <v>0</v>
      </c>
      <c r="CS94" s="69">
        <f>CZ94*0.5+DA94*0.5+DB94*0.5+DC94+DD94+DE94+2*(DF94+DG94+DH94)</f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142">
        <v>1</v>
      </c>
      <c r="DJ94" s="74"/>
    </row>
    <row r="95" spans="1:114" s="62" customFormat="1" ht="243" customHeight="1" outlineLevel="1" thickTop="1" thickBot="1" x14ac:dyDescent="0.35">
      <c r="A95" s="97" t="s">
        <v>52</v>
      </c>
      <c r="B95" s="116" t="s">
        <v>1168</v>
      </c>
      <c r="C95" s="68" t="s">
        <v>36</v>
      </c>
      <c r="D95" s="69">
        <f t="shared" si="38"/>
        <v>2</v>
      </c>
      <c r="E95" s="69">
        <f t="shared" si="39"/>
        <v>2</v>
      </c>
      <c r="F95" s="82"/>
      <c r="G95" s="22" t="s">
        <v>68</v>
      </c>
      <c r="H95" s="103"/>
      <c r="I95" s="103"/>
      <c r="J95" s="82"/>
      <c r="K95" s="23" t="s">
        <v>57</v>
      </c>
      <c r="L95" s="302"/>
      <c r="M95" s="302"/>
      <c r="N95" s="302"/>
      <c r="O95" s="302"/>
      <c r="P95" s="302"/>
      <c r="Q95" s="302"/>
      <c r="R95" s="84">
        <v>1</v>
      </c>
      <c r="S95" s="302"/>
      <c r="T95" s="959"/>
      <c r="U95" s="76">
        <v>1</v>
      </c>
      <c r="V95" s="77"/>
      <c r="W95" s="363"/>
      <c r="X95" s="97" t="s">
        <v>52</v>
      </c>
      <c r="Y95" s="736" t="s">
        <v>2636</v>
      </c>
      <c r="Z95" s="102" t="s">
        <v>29</v>
      </c>
      <c r="AA95" s="69">
        <f t="shared" si="40"/>
        <v>0</v>
      </c>
      <c r="AB95" s="69">
        <f t="shared" si="41"/>
        <v>0</v>
      </c>
      <c r="AC95" s="82"/>
      <c r="AD95" s="22" t="s">
        <v>63</v>
      </c>
      <c r="AE95" s="105"/>
      <c r="AF95" s="72" t="s">
        <v>42</v>
      </c>
      <c r="AG95" s="187"/>
      <c r="AH95" s="23" t="s">
        <v>359</v>
      </c>
      <c r="AI95" s="302"/>
      <c r="AJ95" s="302"/>
      <c r="AK95" s="302"/>
      <c r="AL95" s="302"/>
      <c r="AM95" s="302"/>
      <c r="AN95" s="302"/>
      <c r="AO95" s="302"/>
      <c r="AP95" s="302"/>
      <c r="AQ95" s="302"/>
      <c r="AR95" s="96">
        <v>1</v>
      </c>
      <c r="AS95" s="77"/>
      <c r="AT95" s="363"/>
      <c r="AU95" s="400" t="s">
        <v>370</v>
      </c>
      <c r="AV95" s="412" t="s">
        <v>1177</v>
      </c>
      <c r="AW95" s="68" t="s">
        <v>36</v>
      </c>
      <c r="AX95" s="69">
        <f t="shared" si="42"/>
        <v>2</v>
      </c>
      <c r="AY95" s="69">
        <f t="shared" si="43"/>
        <v>2</v>
      </c>
      <c r="AZ95" s="82"/>
      <c r="BA95" s="22" t="s">
        <v>68</v>
      </c>
      <c r="BB95" s="118"/>
      <c r="BC95" s="119" t="s">
        <v>42</v>
      </c>
      <c r="BD95" s="173"/>
      <c r="BE95" s="173" t="s">
        <v>57</v>
      </c>
      <c r="BF95" s="155"/>
      <c r="BG95" s="155"/>
      <c r="BH95" s="144"/>
      <c r="BI95" s="84">
        <v>2</v>
      </c>
      <c r="BJ95" s="155"/>
      <c r="BK95" s="155"/>
      <c r="BL95" s="155"/>
      <c r="BM95" s="155"/>
      <c r="BN95" s="155"/>
      <c r="BO95" s="142">
        <v>1</v>
      </c>
      <c r="BP95" s="77"/>
      <c r="BR95" s="415" t="s">
        <v>380</v>
      </c>
      <c r="BS95" s="179" t="s">
        <v>1178</v>
      </c>
      <c r="BT95" s="102" t="s">
        <v>29</v>
      </c>
      <c r="BU95" s="102">
        <f t="shared" si="47"/>
        <v>2</v>
      </c>
      <c r="BV95" s="102">
        <f t="shared" si="44"/>
        <v>4</v>
      </c>
      <c r="BW95" s="225"/>
      <c r="BX95" s="225" t="s">
        <v>45</v>
      </c>
      <c r="BY95" s="225"/>
      <c r="BZ95" s="225"/>
      <c r="CA95" s="131"/>
      <c r="CB95" s="131" t="s">
        <v>1179</v>
      </c>
      <c r="CC95" s="403"/>
      <c r="CD95" s="403"/>
      <c r="CE95" s="403"/>
      <c r="CF95" s="84">
        <v>2</v>
      </c>
      <c r="CG95" s="403"/>
      <c r="CH95" s="403"/>
      <c r="CI95" s="403"/>
      <c r="CJ95" s="403"/>
      <c r="CK95" s="86">
        <v>1</v>
      </c>
      <c r="CL95" s="350">
        <v>1</v>
      </c>
      <c r="CM95" s="99"/>
      <c r="CO95" s="389" t="s">
        <v>365</v>
      </c>
      <c r="CP95" s="496" t="s">
        <v>2718</v>
      </c>
      <c r="CQ95" s="720" t="s">
        <v>29</v>
      </c>
      <c r="CR95" s="102">
        <f>0.5*(CZ95+DA95+DB95)+DC95+DE95+2*(DF95+DG95)</f>
        <v>1.5</v>
      </c>
      <c r="CS95" s="102">
        <f>CZ95*0.5+DA95*0.5+DB95*0.5+DC95+DD95+DE95+2*(DF95+DG95+DH95)</f>
        <v>1.5</v>
      </c>
      <c r="CT95" s="1749" t="s">
        <v>2719</v>
      </c>
      <c r="CU95" s="1845"/>
      <c r="CV95" s="1845"/>
      <c r="CW95" s="1845"/>
      <c r="CX95" s="1845"/>
      <c r="CY95" s="1846"/>
      <c r="CZ95" s="160"/>
      <c r="DA95" s="84">
        <v>3</v>
      </c>
      <c r="DB95" s="160"/>
      <c r="DC95" s="160"/>
      <c r="DD95" s="160"/>
      <c r="DE95" s="155"/>
      <c r="DF95" s="160"/>
      <c r="DG95" s="160"/>
      <c r="DH95" s="155"/>
      <c r="DI95" s="133">
        <v>1</v>
      </c>
      <c r="DJ95" s="431"/>
    </row>
    <row r="96" spans="1:114" s="62" customFormat="1" ht="328.2" customHeight="1" outlineLevel="1" thickTop="1" thickBot="1" x14ac:dyDescent="0.45">
      <c r="A96" s="97" t="s">
        <v>52</v>
      </c>
      <c r="B96" s="130" t="s">
        <v>1173</v>
      </c>
      <c r="C96" s="68" t="s">
        <v>36</v>
      </c>
      <c r="D96" s="69">
        <f t="shared" si="38"/>
        <v>2.5</v>
      </c>
      <c r="E96" s="69">
        <f t="shared" si="39"/>
        <v>2.5</v>
      </c>
      <c r="F96" s="99"/>
      <c r="G96" s="106" t="s">
        <v>45</v>
      </c>
      <c r="H96" s="178"/>
      <c r="I96" s="99"/>
      <c r="J96" s="99"/>
      <c r="K96" s="131" t="s">
        <v>1174</v>
      </c>
      <c r="L96" s="84">
        <v>1</v>
      </c>
      <c r="M96" s="159"/>
      <c r="N96" s="159"/>
      <c r="O96" s="84">
        <v>2</v>
      </c>
      <c r="P96" s="159"/>
      <c r="Q96" s="159"/>
      <c r="R96" s="159"/>
      <c r="S96" s="159"/>
      <c r="T96" s="159"/>
      <c r="U96" s="100">
        <v>1</v>
      </c>
      <c r="V96" s="99"/>
      <c r="W96" s="363"/>
      <c r="X96" s="284" t="s">
        <v>222</v>
      </c>
      <c r="Y96" s="117" t="s">
        <v>1165</v>
      </c>
      <c r="Z96" s="68" t="s">
        <v>29</v>
      </c>
      <c r="AA96" s="69">
        <f t="shared" si="40"/>
        <v>4</v>
      </c>
      <c r="AB96" s="69">
        <f t="shared" si="41"/>
        <v>4</v>
      </c>
      <c r="AC96" s="22"/>
      <c r="AD96" s="104" t="s">
        <v>45</v>
      </c>
      <c r="AE96" s="145"/>
      <c r="AF96" s="957"/>
      <c r="AG96" s="145"/>
      <c r="AH96" s="172" t="s">
        <v>1166</v>
      </c>
      <c r="AI96" s="958"/>
      <c r="AJ96" s="958"/>
      <c r="AK96" s="958"/>
      <c r="AL96" s="958"/>
      <c r="AM96" s="958"/>
      <c r="AN96" s="155"/>
      <c r="AO96" s="240">
        <v>2</v>
      </c>
      <c r="AP96" s="155"/>
      <c r="AQ96" s="155"/>
      <c r="AR96" s="142">
        <v>1</v>
      </c>
      <c r="AS96" s="241"/>
      <c r="AT96" s="363"/>
      <c r="AU96" s="400" t="s">
        <v>370</v>
      </c>
      <c r="AV96" s="130" t="s">
        <v>1182</v>
      </c>
      <c r="AW96" s="68" t="s">
        <v>36</v>
      </c>
      <c r="AX96" s="69">
        <f t="shared" si="42"/>
        <v>0</v>
      </c>
      <c r="AY96" s="69">
        <f t="shared" si="43"/>
        <v>0</v>
      </c>
      <c r="AZ96" s="99"/>
      <c r="BA96" s="225" t="s">
        <v>68</v>
      </c>
      <c r="BB96" s="258"/>
      <c r="BC96" s="258"/>
      <c r="BD96" s="258"/>
      <c r="BE96" s="131" t="s">
        <v>393</v>
      </c>
      <c r="BF96" s="159"/>
      <c r="BG96" s="159"/>
      <c r="BH96" s="159"/>
      <c r="BI96" s="159"/>
      <c r="BJ96" s="159"/>
      <c r="BK96" s="159"/>
      <c r="BL96" s="159"/>
      <c r="BM96" s="159"/>
      <c r="BN96" s="159"/>
      <c r="BO96" s="142">
        <v>1</v>
      </c>
      <c r="BP96" s="107"/>
      <c r="BR96" s="382" t="s">
        <v>350</v>
      </c>
      <c r="BS96" s="348" t="s">
        <v>1183</v>
      </c>
      <c r="BT96" s="102" t="s">
        <v>29</v>
      </c>
      <c r="BU96" s="102">
        <f t="shared" si="47"/>
        <v>0</v>
      </c>
      <c r="BV96" s="102">
        <f t="shared" si="44"/>
        <v>0</v>
      </c>
      <c r="BW96" s="225"/>
      <c r="BX96" s="225" t="s">
        <v>45</v>
      </c>
      <c r="BY96" s="131"/>
      <c r="BZ96" s="225"/>
      <c r="CA96" s="131"/>
      <c r="CB96" s="131" t="s">
        <v>57</v>
      </c>
      <c r="CC96" s="314"/>
      <c r="CD96" s="314"/>
      <c r="CE96" s="314"/>
      <c r="CF96" s="314"/>
      <c r="CG96" s="314"/>
      <c r="CH96" s="314"/>
      <c r="CI96" s="314"/>
      <c r="CJ96" s="314"/>
      <c r="CK96" s="314"/>
      <c r="CL96" s="350">
        <v>1</v>
      </c>
      <c r="CM96" s="99"/>
      <c r="CO96" s="654" t="s">
        <v>651</v>
      </c>
      <c r="CP96" s="130" t="s">
        <v>1180</v>
      </c>
      <c r="CQ96" s="68" t="s">
        <v>29</v>
      </c>
      <c r="CR96" s="69">
        <f>0.5*(CZ96+DA96+DB96)+DC96+DE96+2*(DF96+DG96)</f>
        <v>0</v>
      </c>
      <c r="CS96" s="69">
        <f>CZ96*0.5+DA96*0.5+DB96*0.5+DC96+DD96+DE96+2*(DF96+DG96+DH96)</f>
        <v>0</v>
      </c>
      <c r="CT96" s="99"/>
      <c r="CU96" s="22" t="s">
        <v>45</v>
      </c>
      <c r="CV96" s="99"/>
      <c r="CW96" s="99"/>
      <c r="CX96" s="99"/>
      <c r="CY96" s="99"/>
      <c r="CZ96" s="159"/>
      <c r="DA96" s="159"/>
      <c r="DB96" s="159"/>
      <c r="DC96" s="159"/>
      <c r="DD96" s="159"/>
      <c r="DE96" s="159"/>
      <c r="DF96" s="159"/>
      <c r="DG96" s="159"/>
      <c r="DH96" s="159"/>
      <c r="DI96" s="142">
        <v>1</v>
      </c>
      <c r="DJ96" s="99"/>
    </row>
    <row r="97" spans="1:116" s="62" customFormat="1" ht="335.25" customHeight="1" outlineLevel="1" thickTop="1" thickBot="1" x14ac:dyDescent="0.45">
      <c r="A97" s="97" t="s">
        <v>52</v>
      </c>
      <c r="B97" s="668" t="s">
        <v>1181</v>
      </c>
      <c r="C97" s="68" t="s">
        <v>36</v>
      </c>
      <c r="D97" s="69">
        <f t="shared" si="38"/>
        <v>0</v>
      </c>
      <c r="E97" s="69">
        <f t="shared" si="39"/>
        <v>0</v>
      </c>
      <c r="F97" s="23"/>
      <c r="G97" s="23" t="s">
        <v>182</v>
      </c>
      <c r="H97" s="103"/>
      <c r="I97" s="103"/>
      <c r="J97" s="172"/>
      <c r="K97" s="104" t="s">
        <v>549</v>
      </c>
      <c r="L97" s="159"/>
      <c r="M97" s="159"/>
      <c r="N97" s="159"/>
      <c r="O97" s="159"/>
      <c r="P97" s="159"/>
      <c r="Q97" s="159"/>
      <c r="R97" s="159"/>
      <c r="S97" s="159"/>
      <c r="T97" s="390"/>
      <c r="U97" s="76">
        <v>1</v>
      </c>
      <c r="V97" s="107"/>
      <c r="W97" s="363"/>
      <c r="X97" s="284" t="s">
        <v>222</v>
      </c>
      <c r="Y97" s="387" t="s">
        <v>1169</v>
      </c>
      <c r="Z97" s="68" t="s">
        <v>29</v>
      </c>
      <c r="AA97" s="69">
        <f t="shared" si="40"/>
        <v>1</v>
      </c>
      <c r="AB97" s="69">
        <f t="shared" si="41"/>
        <v>2</v>
      </c>
      <c r="AC97" s="200"/>
      <c r="AD97" s="960"/>
      <c r="AE97" s="960"/>
      <c r="AF97" s="960"/>
      <c r="AG97" s="960"/>
      <c r="AH97" s="23" t="s">
        <v>636</v>
      </c>
      <c r="AI97" s="314"/>
      <c r="AJ97" s="314"/>
      <c r="AK97" s="314"/>
      <c r="AL97" s="240">
        <v>1</v>
      </c>
      <c r="AM97" s="86">
        <v>1</v>
      </c>
      <c r="AN97" s="314"/>
      <c r="AO97" s="314"/>
      <c r="AP97" s="314"/>
      <c r="AQ97" s="368"/>
      <c r="AR97" s="142">
        <v>1</v>
      </c>
      <c r="AS97" s="241"/>
      <c r="AT97" s="363"/>
      <c r="AU97" s="400" t="s">
        <v>370</v>
      </c>
      <c r="AV97" s="117" t="s">
        <v>1185</v>
      </c>
      <c r="AW97" s="68" t="s">
        <v>36</v>
      </c>
      <c r="AX97" s="69">
        <f t="shared" si="42"/>
        <v>1.5</v>
      </c>
      <c r="AY97" s="69">
        <f t="shared" si="43"/>
        <v>3.5</v>
      </c>
      <c r="AZ97" s="22"/>
      <c r="BA97" s="22" t="s">
        <v>45</v>
      </c>
      <c r="BB97" s="118"/>
      <c r="BC97" s="119" t="s">
        <v>42</v>
      </c>
      <c r="BD97" s="173"/>
      <c r="BE97" s="173" t="s">
        <v>1186</v>
      </c>
      <c r="BF97" s="84">
        <v>1</v>
      </c>
      <c r="BG97" s="169"/>
      <c r="BH97" s="169"/>
      <c r="BI97" s="84">
        <v>1</v>
      </c>
      <c r="BJ97" s="169"/>
      <c r="BK97" s="169"/>
      <c r="BL97" s="169"/>
      <c r="BM97" s="169"/>
      <c r="BN97" s="86">
        <v>1</v>
      </c>
      <c r="BO97" s="142">
        <v>1</v>
      </c>
      <c r="BP97" s="74"/>
      <c r="BR97" s="382" t="s">
        <v>350</v>
      </c>
      <c r="BS97" s="348" t="s">
        <v>1187</v>
      </c>
      <c r="BT97" s="102" t="s">
        <v>29</v>
      </c>
      <c r="BU97" s="102">
        <f t="shared" si="47"/>
        <v>2</v>
      </c>
      <c r="BV97" s="102">
        <f t="shared" si="44"/>
        <v>2</v>
      </c>
      <c r="BW97" s="244"/>
      <c r="BX97" s="225" t="s">
        <v>45</v>
      </c>
      <c r="BY97" s="962"/>
      <c r="BZ97" s="246"/>
      <c r="CA97" s="222"/>
      <c r="CB97" s="131" t="s">
        <v>1188</v>
      </c>
      <c r="CC97" s="403"/>
      <c r="CD97" s="403"/>
      <c r="CE97" s="403"/>
      <c r="CF97" s="403"/>
      <c r="CG97" s="403"/>
      <c r="CH97" s="84">
        <v>2</v>
      </c>
      <c r="CI97" s="403"/>
      <c r="CJ97" s="403"/>
      <c r="CK97" s="403"/>
      <c r="CL97" s="350">
        <v>1</v>
      </c>
      <c r="CM97" s="99"/>
      <c r="CN97" s="108"/>
      <c r="CO97" s="1500" t="s">
        <v>318</v>
      </c>
      <c r="CP97" s="1005" t="s">
        <v>2180</v>
      </c>
      <c r="CQ97" s="594" t="s">
        <v>29</v>
      </c>
      <c r="CR97" s="552">
        <f t="shared" ref="CR97" si="48">0.5*(CZ97+DA97+DB97)+DC97+DE97+2*(DF97+DG97)</f>
        <v>8</v>
      </c>
      <c r="CS97" s="552">
        <f t="shared" ref="CS97" si="49">CZ97*0.5+DA97*0.5+DB97*0.5+DC97+DD97+DE97+2*(DF97+DG97+DH97)</f>
        <v>8</v>
      </c>
      <c r="CT97" s="600"/>
      <c r="CU97" s="601" t="s">
        <v>63</v>
      </c>
      <c r="CV97" s="546"/>
      <c r="CW97" s="1361" t="s">
        <v>42</v>
      </c>
      <c r="CX97" s="1382"/>
      <c r="CY97" s="602" t="s">
        <v>2181</v>
      </c>
      <c r="CZ97" s="1340"/>
      <c r="DA97" s="1006"/>
      <c r="DB97" s="1340"/>
      <c r="DC97" s="1006"/>
      <c r="DD97" s="1340"/>
      <c r="DE97" s="1340"/>
      <c r="DF97" s="1529">
        <v>4</v>
      </c>
      <c r="DG97" s="1340"/>
      <c r="DH97" s="993"/>
      <c r="DI97" s="1530">
        <v>1</v>
      </c>
      <c r="DJ97" s="989"/>
      <c r="DK97" s="108"/>
      <c r="DL97" s="108"/>
    </row>
    <row r="98" spans="1:116" ht="290.39999999999998" customHeight="1" outlineLevel="1" thickTop="1" thickBot="1" x14ac:dyDescent="0.45">
      <c r="A98" s="97" t="s">
        <v>52</v>
      </c>
      <c r="B98" s="387" t="s">
        <v>862</v>
      </c>
      <c r="C98" s="68" t="s">
        <v>36</v>
      </c>
      <c r="D98" s="69">
        <f t="shared" si="38"/>
        <v>0</v>
      </c>
      <c r="E98" s="69">
        <f t="shared" si="39"/>
        <v>0</v>
      </c>
      <c r="F98" s="82"/>
      <c r="G98" s="22" t="s">
        <v>182</v>
      </c>
      <c r="H98" s="103"/>
      <c r="I98" s="119" t="s">
        <v>42</v>
      </c>
      <c r="J98" s="82"/>
      <c r="K98" s="23" t="s">
        <v>551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W98" s="363"/>
      <c r="X98" s="284" t="s">
        <v>222</v>
      </c>
      <c r="Y98" s="117" t="s">
        <v>1175</v>
      </c>
      <c r="Z98" s="68" t="s">
        <v>29</v>
      </c>
      <c r="AA98" s="69">
        <f t="shared" si="40"/>
        <v>0</v>
      </c>
      <c r="AB98" s="69">
        <f t="shared" si="41"/>
        <v>0</v>
      </c>
      <c r="AC98" s="22"/>
      <c r="AD98" s="22" t="s">
        <v>45</v>
      </c>
      <c r="AE98" s="1505" t="s">
        <v>2720</v>
      </c>
      <c r="AF98" s="72" t="s">
        <v>42</v>
      </c>
      <c r="AG98" s="173"/>
      <c r="AH98" s="173" t="s">
        <v>2721</v>
      </c>
      <c r="AI98" s="155"/>
      <c r="AJ98" s="155"/>
      <c r="AK98" s="155"/>
      <c r="AL98" s="155"/>
      <c r="AM98" s="155"/>
      <c r="AN98" s="155"/>
      <c r="AO98" s="155"/>
      <c r="AP98" s="155"/>
      <c r="AQ98" s="155"/>
      <c r="AR98" s="142">
        <v>1</v>
      </c>
      <c r="AS98" s="107"/>
      <c r="AT98" s="363"/>
      <c r="AU98" s="400" t="s">
        <v>370</v>
      </c>
      <c r="AV98" s="422" t="s">
        <v>1190</v>
      </c>
      <c r="AW98" s="68" t="s">
        <v>36</v>
      </c>
      <c r="AX98" s="148">
        <f t="shared" si="42"/>
        <v>0</v>
      </c>
      <c r="AY98" s="148">
        <f t="shared" si="43"/>
        <v>0</v>
      </c>
      <c r="AZ98" s="82"/>
      <c r="BA98" s="23" t="s">
        <v>45</v>
      </c>
      <c r="BB98" s="82"/>
      <c r="BC98" s="82"/>
      <c r="BD98" s="248"/>
      <c r="BE98" s="172" t="s">
        <v>1191</v>
      </c>
      <c r="BF98" s="155"/>
      <c r="BG98" s="155"/>
      <c r="BH98" s="155"/>
      <c r="BI98" s="155"/>
      <c r="BJ98" s="155"/>
      <c r="BK98" s="155"/>
      <c r="BL98" s="155"/>
      <c r="BM98" s="159"/>
      <c r="BN98" s="159"/>
      <c r="BO98" s="896">
        <v>1</v>
      </c>
      <c r="BP98" s="74"/>
      <c r="BR98" s="382" t="s">
        <v>350</v>
      </c>
      <c r="BS98" s="348" t="s">
        <v>2101</v>
      </c>
      <c r="BT98" s="102" t="s">
        <v>29</v>
      </c>
      <c r="BU98" s="102">
        <f t="shared" si="47"/>
        <v>0.5</v>
      </c>
      <c r="BV98" s="102">
        <f t="shared" si="44"/>
        <v>2.5</v>
      </c>
      <c r="BW98" s="244"/>
      <c r="BX98" s="225" t="s">
        <v>45</v>
      </c>
      <c r="BY98" s="546"/>
      <c r="BZ98" s="246"/>
      <c r="CA98" s="222"/>
      <c r="CB98" s="131" t="s">
        <v>1194</v>
      </c>
      <c r="CC98" s="403"/>
      <c r="CD98" s="84">
        <v>1</v>
      </c>
      <c r="CE98" s="403"/>
      <c r="CF98" s="144"/>
      <c r="CG98" s="403"/>
      <c r="CH98" s="403"/>
      <c r="CI98" s="403"/>
      <c r="CJ98" s="403"/>
      <c r="CK98" s="86">
        <v>1</v>
      </c>
      <c r="CL98" s="350">
        <v>1</v>
      </c>
      <c r="CM98" s="99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</row>
    <row r="99" spans="1:116" ht="162.75" customHeight="1" outlineLevel="1" thickTop="1" x14ac:dyDescent="0.4">
      <c r="A99" s="97" t="s">
        <v>52</v>
      </c>
      <c r="B99" s="117" t="s">
        <v>1195</v>
      </c>
      <c r="C99" s="68" t="s">
        <v>36</v>
      </c>
      <c r="D99" s="69">
        <f>0.5*(L99+M99+N99)+O99+Q99+2*(R99+S99)</f>
        <v>0</v>
      </c>
      <c r="E99" s="69">
        <f>L99*0.5+M99*0.5+N99*0.5+O99+P99+Q99+2*(R99+S99+T99)</f>
        <v>0</v>
      </c>
      <c r="F99" s="82"/>
      <c r="G99" s="22" t="s">
        <v>68</v>
      </c>
      <c r="H99" s="118"/>
      <c r="I99" s="72" t="s">
        <v>42</v>
      </c>
      <c r="J99" s="104"/>
      <c r="K99" s="104" t="s">
        <v>91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241"/>
      <c r="W99" s="363"/>
      <c r="X99" s="269" t="s">
        <v>206</v>
      </c>
      <c r="Y99" s="328" t="s">
        <v>2722</v>
      </c>
      <c r="Z99" s="68" t="s">
        <v>36</v>
      </c>
      <c r="AA99" s="69">
        <f t="shared" si="40"/>
        <v>3</v>
      </c>
      <c r="AB99" s="69">
        <f t="shared" si="41"/>
        <v>3</v>
      </c>
      <c r="AC99" s="213"/>
      <c r="AD99" s="212" t="s">
        <v>68</v>
      </c>
      <c r="AE99" s="212"/>
      <c r="AF99" s="568"/>
      <c r="AG99" s="205"/>
      <c r="AH99" s="205" t="s">
        <v>57</v>
      </c>
      <c r="AI99" s="385"/>
      <c r="AJ99" s="385"/>
      <c r="AK99" s="385"/>
      <c r="AL99" s="385"/>
      <c r="AM99" s="155"/>
      <c r="AN99" s="240">
        <v>3</v>
      </c>
      <c r="AO99" s="385"/>
      <c r="AP99" s="385"/>
      <c r="AQ99" s="385"/>
      <c r="AR99" s="346">
        <v>1</v>
      </c>
      <c r="AS99" s="431"/>
      <c r="AT99" s="62"/>
      <c r="AU99" s="400" t="s">
        <v>370</v>
      </c>
      <c r="AV99" s="387" t="s">
        <v>2723</v>
      </c>
      <c r="AW99" s="68" t="s">
        <v>36</v>
      </c>
      <c r="AX99" s="148">
        <f t="shared" si="42"/>
        <v>0</v>
      </c>
      <c r="AY99" s="148">
        <f t="shared" si="43"/>
        <v>0</v>
      </c>
      <c r="AZ99" s="23"/>
      <c r="BA99" s="23" t="s">
        <v>45</v>
      </c>
      <c r="BB99" s="104"/>
      <c r="BC99" s="119" t="s">
        <v>42</v>
      </c>
      <c r="BD99" s="110" t="s">
        <v>13</v>
      </c>
      <c r="BE99" s="173" t="s">
        <v>1197</v>
      </c>
      <c r="BF99" s="159"/>
      <c r="BG99" s="159"/>
      <c r="BH99" s="159"/>
      <c r="BI99" s="144"/>
      <c r="BJ99" s="159"/>
      <c r="BK99" s="159"/>
      <c r="BL99" s="159"/>
      <c r="BM99" s="159"/>
      <c r="BN99" s="159"/>
      <c r="BO99" s="142">
        <v>1</v>
      </c>
      <c r="BP99" s="208"/>
      <c r="BR99" s="178"/>
      <c r="BS99" s="130" t="s">
        <v>322</v>
      </c>
      <c r="BT99" s="68" t="s">
        <v>29</v>
      </c>
      <c r="BU99" s="69">
        <f t="shared" si="47"/>
        <v>0.5</v>
      </c>
      <c r="BV99" s="69">
        <f t="shared" si="44"/>
        <v>0.5</v>
      </c>
      <c r="BW99" s="131"/>
      <c r="BX99" s="22" t="s">
        <v>63</v>
      </c>
      <c r="BY99" s="367"/>
      <c r="BZ99" s="72" t="s">
        <v>42</v>
      </c>
      <c r="CA99" s="131"/>
      <c r="CB99" s="140" t="s">
        <v>3</v>
      </c>
      <c r="CC99" s="128">
        <v>1</v>
      </c>
      <c r="CD99" s="314"/>
      <c r="CE99" s="314"/>
      <c r="CF99" s="314"/>
      <c r="CG99" s="314"/>
      <c r="CH99" s="314"/>
      <c r="CI99" s="314"/>
      <c r="CJ99" s="314"/>
      <c r="CK99" s="368"/>
      <c r="CL99" s="76">
        <v>1</v>
      </c>
      <c r="CM99" s="131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</row>
    <row r="100" spans="1:116" ht="153" customHeight="1" outlineLevel="1" thickBot="1" x14ac:dyDescent="0.45">
      <c r="A100" s="97" t="s">
        <v>52</v>
      </c>
      <c r="B100" s="116" t="s">
        <v>2724</v>
      </c>
      <c r="C100" s="68" t="s">
        <v>36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103"/>
      <c r="G100" s="22" t="s">
        <v>68</v>
      </c>
      <c r="H100" s="82"/>
      <c r="I100" s="72" t="s">
        <v>42</v>
      </c>
      <c r="J100" s="73"/>
      <c r="K100" s="23" t="s">
        <v>1200</v>
      </c>
      <c r="L100" s="160"/>
      <c r="M100" s="160"/>
      <c r="N100" s="160"/>
      <c r="O100" s="160"/>
      <c r="P100" s="160"/>
      <c r="Q100" s="160"/>
      <c r="R100" s="160"/>
      <c r="S100" s="160"/>
      <c r="T100" s="160"/>
      <c r="U100" s="76">
        <v>1</v>
      </c>
      <c r="V100" s="190"/>
      <c r="W100" s="363"/>
      <c r="X100" s="269" t="s">
        <v>206</v>
      </c>
      <c r="Y100" s="138" t="s">
        <v>1184</v>
      </c>
      <c r="Z100" s="68" t="s">
        <v>36</v>
      </c>
      <c r="AA100" s="69">
        <f t="shared" si="40"/>
        <v>0</v>
      </c>
      <c r="AB100" s="69">
        <f t="shared" si="41"/>
        <v>0</v>
      </c>
      <c r="AC100" s="74"/>
      <c r="AD100" s="22" t="s">
        <v>68</v>
      </c>
      <c r="AE100" s="74"/>
      <c r="AF100" s="74"/>
      <c r="AG100" s="74"/>
      <c r="AH100" s="131" t="s">
        <v>193</v>
      </c>
      <c r="AI100" s="403"/>
      <c r="AJ100" s="403"/>
      <c r="AK100" s="403"/>
      <c r="AL100" s="403"/>
      <c r="AM100" s="403"/>
      <c r="AN100" s="403"/>
      <c r="AO100" s="403"/>
      <c r="AP100" s="403"/>
      <c r="AQ100" s="403"/>
      <c r="AR100" s="142">
        <v>1</v>
      </c>
      <c r="AS100" s="74"/>
      <c r="AT100" s="62"/>
      <c r="AU100" s="400" t="s">
        <v>370</v>
      </c>
      <c r="AV100" s="130" t="s">
        <v>1201</v>
      </c>
      <c r="AW100" s="68" t="s">
        <v>36</v>
      </c>
      <c r="AX100" s="148">
        <f t="shared" si="42"/>
        <v>3.5</v>
      </c>
      <c r="AY100" s="148">
        <f t="shared" si="43"/>
        <v>3.5</v>
      </c>
      <c r="AZ100" s="74"/>
      <c r="BA100" s="225" t="s">
        <v>63</v>
      </c>
      <c r="BB100" s="74"/>
      <c r="BC100" s="74"/>
      <c r="BD100" s="74"/>
      <c r="BE100" s="131" t="s">
        <v>399</v>
      </c>
      <c r="BF100" s="159"/>
      <c r="BG100" s="85">
        <v>3</v>
      </c>
      <c r="BH100" s="159"/>
      <c r="BI100" s="159"/>
      <c r="BJ100" s="159"/>
      <c r="BK100" s="159"/>
      <c r="BL100" s="85">
        <v>1</v>
      </c>
      <c r="BM100" s="159"/>
      <c r="BN100" s="159"/>
      <c r="BO100" s="896">
        <v>1</v>
      </c>
      <c r="BP100" s="74"/>
      <c r="BR100" s="289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220.2" customHeight="1" outlineLevel="1" thickTop="1" thickBot="1" x14ac:dyDescent="0.45">
      <c r="A101" s="284" t="s">
        <v>222</v>
      </c>
      <c r="B101" s="187" t="s">
        <v>1202</v>
      </c>
      <c r="C101" s="102" t="s">
        <v>93</v>
      </c>
      <c r="D101" s="69">
        <f>0.5*(L101+M101+N101)+O101+Q101+2*(R101+S101)</f>
        <v>12</v>
      </c>
      <c r="E101" s="69">
        <f>L101*0.5+M101*0.5+N101*0.5+O101+P101+Q101+2*(R101+S101+T101)</f>
        <v>18</v>
      </c>
      <c r="F101" s="82"/>
      <c r="G101" s="23" t="s">
        <v>1203</v>
      </c>
      <c r="H101" s="103"/>
      <c r="I101" s="72" t="s">
        <v>42</v>
      </c>
      <c r="J101" s="82"/>
      <c r="K101" s="173" t="s">
        <v>225</v>
      </c>
      <c r="L101" s="169"/>
      <c r="M101" s="169"/>
      <c r="N101" s="169"/>
      <c r="O101" s="144"/>
      <c r="P101" s="169"/>
      <c r="Q101" s="160"/>
      <c r="R101" s="84">
        <v>6</v>
      </c>
      <c r="S101" s="964"/>
      <c r="T101" s="86">
        <v>3</v>
      </c>
      <c r="U101" s="156">
        <v>1</v>
      </c>
      <c r="V101" s="28"/>
      <c r="W101" s="363"/>
      <c r="X101" s="269" t="s">
        <v>206</v>
      </c>
      <c r="Y101" s="117" t="s">
        <v>221</v>
      </c>
      <c r="Z101" s="68" t="s">
        <v>36</v>
      </c>
      <c r="AA101" s="69">
        <f t="shared" si="40"/>
        <v>0</v>
      </c>
      <c r="AB101" s="69">
        <f t="shared" si="41"/>
        <v>0</v>
      </c>
      <c r="AC101" s="82"/>
      <c r="AD101" s="23" t="s">
        <v>68</v>
      </c>
      <c r="AE101" s="105"/>
      <c r="AF101" s="74"/>
      <c r="AG101" s="187"/>
      <c r="AH101" s="23" t="s">
        <v>57</v>
      </c>
      <c r="AI101" s="155"/>
      <c r="AJ101" s="155"/>
      <c r="AK101" s="155"/>
      <c r="AL101" s="155"/>
      <c r="AM101" s="155"/>
      <c r="AN101" s="155"/>
      <c r="AO101" s="155"/>
      <c r="AP101" s="155"/>
      <c r="AQ101" s="155"/>
      <c r="AR101" s="142">
        <v>1</v>
      </c>
      <c r="AS101" s="107"/>
      <c r="AT101" s="62"/>
      <c r="AU101" s="400" t="s">
        <v>370</v>
      </c>
      <c r="AV101" s="130" t="s">
        <v>1204</v>
      </c>
      <c r="AW101" s="68" t="s">
        <v>93</v>
      </c>
      <c r="AX101" s="148">
        <f t="shared" si="42"/>
        <v>2</v>
      </c>
      <c r="AY101" s="148">
        <f t="shared" si="43"/>
        <v>3</v>
      </c>
      <c r="AZ101" s="74"/>
      <c r="BA101" s="225" t="s">
        <v>63</v>
      </c>
      <c r="BB101" s="74"/>
      <c r="BC101" s="74"/>
      <c r="BD101" s="74"/>
      <c r="BE101" s="131" t="s">
        <v>406</v>
      </c>
      <c r="BF101" s="159"/>
      <c r="BG101" s="159"/>
      <c r="BH101" s="159"/>
      <c r="BI101" s="85">
        <v>2</v>
      </c>
      <c r="BJ101" s="86">
        <v>1</v>
      </c>
      <c r="BK101" s="159"/>
      <c r="BL101" s="159"/>
      <c r="BM101" s="159"/>
      <c r="BN101" s="155"/>
      <c r="BO101" s="142">
        <v>1</v>
      </c>
      <c r="BP101" s="107"/>
      <c r="BR101" s="108"/>
      <c r="BS101" s="108"/>
      <c r="BT101" s="108"/>
      <c r="BU101" s="108"/>
      <c r="BV101" s="108"/>
      <c r="BW101" s="108"/>
      <c r="BX101" s="108"/>
      <c r="BY101" s="108"/>
      <c r="BZ101" s="108"/>
      <c r="CA101" s="108"/>
      <c r="CB101" s="108"/>
      <c r="CC101" s="108"/>
      <c r="CD101" s="108"/>
      <c r="CE101" s="108"/>
      <c r="CF101" s="108"/>
      <c r="CG101" s="108"/>
      <c r="CH101" s="108"/>
      <c r="CI101" s="108"/>
      <c r="CJ101" s="108"/>
      <c r="CK101" s="108"/>
      <c r="CL101" s="108"/>
      <c r="CM101" s="108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226.8" outlineLevel="1" thickTop="1" x14ac:dyDescent="0.25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363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400" t="s">
        <v>370</v>
      </c>
      <c r="AV102" s="117" t="s">
        <v>1205</v>
      </c>
      <c r="AW102" s="147" t="s">
        <v>93</v>
      </c>
      <c r="AX102" s="148">
        <f t="shared" si="42"/>
        <v>0</v>
      </c>
      <c r="AY102" s="148">
        <f t="shared" si="43"/>
        <v>0</v>
      </c>
      <c r="AZ102" s="82"/>
      <c r="BA102" s="23" t="s">
        <v>68</v>
      </c>
      <c r="BB102" s="82"/>
      <c r="BC102" s="74"/>
      <c r="BD102" s="248"/>
      <c r="BE102" s="172" t="s">
        <v>57</v>
      </c>
      <c r="BF102" s="155"/>
      <c r="BG102" s="155"/>
      <c r="BH102" s="155"/>
      <c r="BI102" s="155"/>
      <c r="BJ102" s="155"/>
      <c r="BK102" s="155"/>
      <c r="BL102" s="155"/>
      <c r="BM102" s="155"/>
      <c r="BN102" s="965"/>
      <c r="BO102" s="142">
        <v>1</v>
      </c>
      <c r="BP102" s="103"/>
      <c r="BQ102" s="108"/>
      <c r="BR102" s="108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x14ac:dyDescent="0.25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97" t="s">
        <v>52</v>
      </c>
      <c r="AV103" s="114" t="s">
        <v>307</v>
      </c>
      <c r="AW103" s="68" t="s">
        <v>93</v>
      </c>
      <c r="AX103" s="69">
        <f t="shared" si="42"/>
        <v>5</v>
      </c>
      <c r="AY103" s="69">
        <f t="shared" si="43"/>
        <v>5</v>
      </c>
      <c r="AZ103" s="82"/>
      <c r="BA103" s="22" t="s">
        <v>233</v>
      </c>
      <c r="BB103" s="105"/>
      <c r="BC103" s="72" t="s">
        <v>42</v>
      </c>
      <c r="BD103" s="187"/>
      <c r="BE103" s="23" t="s">
        <v>283</v>
      </c>
      <c r="BF103" s="84">
        <v>2</v>
      </c>
      <c r="BG103" s="160"/>
      <c r="BH103" s="169"/>
      <c r="BI103" s="160"/>
      <c r="BJ103" s="160"/>
      <c r="BK103" s="160"/>
      <c r="BL103" s="84">
        <v>2</v>
      </c>
      <c r="BM103" s="160"/>
      <c r="BN103" s="160"/>
      <c r="BO103" s="142">
        <v>1</v>
      </c>
      <c r="BP103" s="77"/>
      <c r="BQ103" s="289"/>
      <c r="BR103" s="288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2" customHeight="1" outlineLevel="1" x14ac:dyDescent="0.3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 s="289"/>
      <c r="BR104" s="28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5" customHeight="1" outlineLevel="1" x14ac:dyDescent="0.25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28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288"/>
      <c r="CP105" s="288"/>
      <c r="CQ105" s="288"/>
      <c r="CR105" s="288"/>
      <c r="CS105" s="288"/>
      <c r="CT105" s="288"/>
      <c r="CU105" s="288"/>
      <c r="CV105" s="288"/>
      <c r="CW105" s="288"/>
      <c r="CX105" s="288"/>
      <c r="CY105" s="288"/>
      <c r="CZ105" s="288"/>
      <c r="DA105" s="288"/>
      <c r="DB105" s="288"/>
      <c r="DC105" s="288"/>
      <c r="DD105" s="288"/>
      <c r="DE105" s="288"/>
      <c r="DF105" s="288"/>
      <c r="DG105" s="288"/>
      <c r="DH105" s="288"/>
      <c r="DI105" s="108"/>
      <c r="DJ105" s="108"/>
      <c r="DK105" s="108"/>
    </row>
    <row r="106" spans="1:116" outlineLevel="1" x14ac:dyDescent="0.25">
      <c r="A106" s="108"/>
      <c r="B106" s="10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25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25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U108" s="288"/>
      <c r="BV108" s="288"/>
      <c r="BW108" s="288"/>
      <c r="BX108" s="288"/>
      <c r="BY108" s="288"/>
      <c r="BZ108" s="288"/>
      <c r="CA108" s="288"/>
      <c r="CB108" s="288"/>
      <c r="CC108" s="288"/>
      <c r="CD108" s="288"/>
      <c r="CE108" s="288"/>
      <c r="CF108" s="288"/>
      <c r="CG108" s="288"/>
      <c r="CH108" s="288"/>
      <c r="CI108" s="288"/>
      <c r="CJ108" s="288"/>
      <c r="CK108" s="288"/>
      <c r="CL108" s="288"/>
      <c r="CM108" s="28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25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  <c r="CD109" s="288"/>
      <c r="CE109" s="288"/>
      <c r="CF109" s="288"/>
      <c r="CG109" s="288"/>
      <c r="CH109" s="288"/>
      <c r="CI109" s="288"/>
      <c r="CJ109" s="288"/>
      <c r="CK109" s="288"/>
      <c r="CL109" s="288"/>
      <c r="CM109" s="28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25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  <c r="CD110" s="288"/>
      <c r="CE110" s="288"/>
      <c r="CF110" s="288"/>
      <c r="CG110" s="288"/>
      <c r="CH110" s="288"/>
      <c r="CI110" s="288"/>
      <c r="CJ110" s="288"/>
      <c r="CK110" s="288"/>
      <c r="CL110" s="288"/>
      <c r="CM110" s="28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25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25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 x14ac:dyDescent="0.25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 x14ac:dyDescent="0.25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399999999999999" x14ac:dyDescent="0.2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 x14ac:dyDescent="0.25">
      <c r="A120" s="55" t="s">
        <v>150</v>
      </c>
      <c r="B120" s="56" t="s">
        <v>431</v>
      </c>
      <c r="C120" s="40" t="s">
        <v>29</v>
      </c>
      <c r="D120" s="41">
        <f t="shared" ref="D120:D127" si="50">0.5*(L120+M120+N120)+O120+Q120+2*(R120+S120)</f>
        <v>0</v>
      </c>
      <c r="E120" s="42">
        <f t="shared" ref="E120:E127" si="51">L120*0.5+M120*0.5+N120*0.5+O120+P120+Q120+2*(R120+S120+T120)</f>
        <v>0</v>
      </c>
      <c r="F120" s="43"/>
      <c r="G120" s="39"/>
      <c r="H120" s="43"/>
      <c r="I120" s="43"/>
      <c r="J120" s="43"/>
      <c r="K120" s="43"/>
      <c r="L120" s="44">
        <f>SUMIFS(L39:L59,C39:C59,C120)</f>
        <v>0</v>
      </c>
      <c r="M120" s="44">
        <f>SUMIFS(M39:M59,C39:C59,C120)</f>
        <v>0</v>
      </c>
      <c r="N120" s="44">
        <f>SUMIFS(N39:N59,C39:C59,C120)</f>
        <v>0</v>
      </c>
      <c r="O120" s="44">
        <f>SUMIFS(O39:O59,C39:C59,C120)</f>
        <v>0</v>
      </c>
      <c r="P120" s="44">
        <f>SUMIFS(P39:P59,C39:C59,C120)</f>
        <v>0</v>
      </c>
      <c r="Q120" s="44">
        <f>SUMIFS(Q39:Q59,C39:C59,C120)</f>
        <v>0</v>
      </c>
      <c r="R120" s="44">
        <f>SUMIFS(R39:R59,C39:C59,C120)</f>
        <v>0</v>
      </c>
      <c r="S120" s="44">
        <f>SUMIFS(S39:S59,C39:C59,C120)</f>
        <v>0</v>
      </c>
      <c r="T120" s="44">
        <f>SUMIFS(T39:T59,C39:C59,C120)</f>
        <v>0</v>
      </c>
      <c r="U120" s="45"/>
      <c r="V120" s="46">
        <f>SUM(U122:U148)</f>
        <v>12</v>
      </c>
      <c r="W120" s="452"/>
      <c r="X120" s="55" t="s">
        <v>143</v>
      </c>
      <c r="Y120" s="39" t="s">
        <v>1206</v>
      </c>
      <c r="Z120" s="40" t="s">
        <v>29</v>
      </c>
      <c r="AA120" s="41">
        <f t="shared" ref="AA120:AA121" si="52">0.5*(AI120+AJ120+AK120)+AL120+AN120+2*(AO120+AP120)</f>
        <v>9</v>
      </c>
      <c r="AB120" s="42">
        <f t="shared" ref="AB120:AB128" si="53">AI120*0.5+AJ120*0.5+AK120*0.5+AL120+AM120+AN120+2*(AO120+AP120+AQ120)</f>
        <v>12</v>
      </c>
      <c r="AC120" s="43"/>
      <c r="AD120" s="39"/>
      <c r="AE120" s="43"/>
      <c r="AF120" s="43"/>
      <c r="AG120" s="43"/>
      <c r="AH120" s="43"/>
      <c r="AI120" s="44">
        <f>SUMIFS(AI123:AI148,Z123:Z148,Z120)</f>
        <v>0</v>
      </c>
      <c r="AJ120" s="44">
        <f>SUMIFS(AJ123:AJ148,Z123:Z148,Z120)</f>
        <v>2</v>
      </c>
      <c r="AK120" s="44">
        <f>SUMIFS(AK123:AK148,Z123:Z148,Z120)</f>
        <v>0</v>
      </c>
      <c r="AL120" s="44">
        <f>SUMIFS(AL123:AL148,Z123:Z148,Z120)</f>
        <v>0</v>
      </c>
      <c r="AM120" s="44">
        <f>SUMIFS(AM123:AM148,Z123:Z148,Z120)</f>
        <v>1</v>
      </c>
      <c r="AN120" s="44">
        <f>SUMIFS(AN123:AN148,Z123:Z148,Z120)</f>
        <v>0</v>
      </c>
      <c r="AO120" s="44">
        <f>SUMIFS(AO123:AO148,Z123:Z148,Z120)</f>
        <v>4</v>
      </c>
      <c r="AP120" s="44">
        <f>SUMIFS(AP123:AP148,Z123:Z148,Z120)</f>
        <v>0</v>
      </c>
      <c r="AQ120" s="44">
        <f>SUMIFS(AQ123:AQ148,Z123:Z148,Z120)</f>
        <v>1</v>
      </c>
      <c r="AR120" s="45"/>
      <c r="AS120" s="46">
        <f>SUM(AR122:AR148)</f>
        <v>9</v>
      </c>
      <c r="AT120" s="452"/>
      <c r="AU120" s="55" t="s">
        <v>143</v>
      </c>
      <c r="AV120" s="1293" t="s">
        <v>1207</v>
      </c>
      <c r="AW120" s="40" t="s">
        <v>29</v>
      </c>
      <c r="AX120" s="41">
        <f t="shared" ref="AX120:AX132" si="54">0.5*(BF120+BG120+BH120)+BI120+BK120+2*(BL120+BM120)</f>
        <v>0</v>
      </c>
      <c r="AY120" s="42">
        <f t="shared" ref="AY120:AY132" si="55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2510</v>
      </c>
      <c r="BS120" s="56" t="s">
        <v>1208</v>
      </c>
      <c r="BT120" s="40" t="s">
        <v>29</v>
      </c>
      <c r="BU120" s="41">
        <f t="shared" ref="BU120:BU129" si="56">0.5*(CC120+CD120+CE120)+CF120+CH120+2*(CI120+CJ120)</f>
        <v>0</v>
      </c>
      <c r="BV120" s="42">
        <f t="shared" ref="BV120:BV129" si="57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SUM(CL122:CL148)</f>
        <v>9</v>
      </c>
      <c r="CN120" s="955"/>
      <c r="CO120" s="55" t="s">
        <v>30</v>
      </c>
      <c r="CP120" s="56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12</v>
      </c>
    </row>
    <row r="121" spans="1:116" s="363" customFormat="1" ht="33.6" thickBot="1" x14ac:dyDescent="0.3">
      <c r="A121" s="55" t="s">
        <v>345</v>
      </c>
      <c r="B121" s="653"/>
      <c r="C121" s="40" t="s">
        <v>36</v>
      </c>
      <c r="D121" s="41">
        <f t="shared" si="50"/>
        <v>0</v>
      </c>
      <c r="E121" s="42">
        <f t="shared" si="51"/>
        <v>0</v>
      </c>
      <c r="F121" s="39"/>
      <c r="G121" s="39"/>
      <c r="H121" s="39"/>
      <c r="I121" s="39"/>
      <c r="J121" s="39"/>
      <c r="K121" s="39"/>
      <c r="L121" s="44">
        <f>SUMIFS(L39:L59,C39:C59,C121)</f>
        <v>0</v>
      </c>
      <c r="M121" s="44">
        <f>SUMIFS(M39:M59,C39:C59,C121)</f>
        <v>0</v>
      </c>
      <c r="N121" s="44">
        <f>SUMIFS(N39:N59,C39:C59,C121)</f>
        <v>0</v>
      </c>
      <c r="O121" s="44">
        <f>SUMIFS(O39:O59,C39:C59,C121)</f>
        <v>0</v>
      </c>
      <c r="P121" s="44">
        <f>SUMIFS(P39:P59,C39:C59,C121)</f>
        <v>0</v>
      </c>
      <c r="Q121" s="44">
        <f>SUMIFS(Q39:Q59,C39:C59,C121)</f>
        <v>0</v>
      </c>
      <c r="R121" s="44">
        <f>SUMIFS(R39:R59,C39:C59,C121)</f>
        <v>0</v>
      </c>
      <c r="S121" s="44">
        <f>SUMIFS(S39:S59,C39:C59,C121)</f>
        <v>0</v>
      </c>
      <c r="T121" s="44">
        <f>SUMIFS(T39:T59,C39:C59,C121)</f>
        <v>0</v>
      </c>
      <c r="U121" s="45"/>
      <c r="V121" s="46"/>
      <c r="W121" s="456"/>
      <c r="X121" s="55" t="s">
        <v>152</v>
      </c>
      <c r="Y121" s="63"/>
      <c r="Z121" s="40" t="s">
        <v>36</v>
      </c>
      <c r="AA121" s="41">
        <f t="shared" si="52"/>
        <v>0</v>
      </c>
      <c r="AB121" s="42">
        <f t="shared" si="53"/>
        <v>0</v>
      </c>
      <c r="AC121" s="39"/>
      <c r="AD121" s="39"/>
      <c r="AE121" s="39"/>
      <c r="AF121" s="39"/>
      <c r="AG121" s="39"/>
      <c r="AH121" s="39"/>
      <c r="AI121" s="44">
        <f>SUMIFS(AI123:AI148,Z123:Z148,Z121)</f>
        <v>0</v>
      </c>
      <c r="AJ121" s="44">
        <f>SUMIFS(AJ123:AJ148,Z123:Z148,Z121)</f>
        <v>0</v>
      </c>
      <c r="AK121" s="44">
        <f>SUMIFS(AK123:AK148,Z123:Z148,Z121)</f>
        <v>0</v>
      </c>
      <c r="AL121" s="44">
        <f>SUMIFS(AL123:AL148,Z123:Z148,Z121)</f>
        <v>0</v>
      </c>
      <c r="AM121" s="44">
        <f>SUMIFS(AM123:AM148,Z123:Z148,Z121)</f>
        <v>0</v>
      </c>
      <c r="AN121" s="44">
        <f>SUMIFS(AN123:AN148,Z123:Z148,Z121)</f>
        <v>0</v>
      </c>
      <c r="AO121" s="44">
        <f>SUMIFS(AO123:AO148,Z123:Z148,Z121)</f>
        <v>0</v>
      </c>
      <c r="AP121" s="44">
        <f>SUMIFS(AP123:AP148,Z123:Z148,Z121)</f>
        <v>0</v>
      </c>
      <c r="AQ121" s="44">
        <f>SUMIFS(AQ123:AQ148,Z123:Z148,Z121)</f>
        <v>0</v>
      </c>
      <c r="AR121" s="45"/>
      <c r="AS121" s="46"/>
      <c r="AU121" s="55" t="s">
        <v>152</v>
      </c>
      <c r="AV121" s="39"/>
      <c r="AW121" s="40" t="s">
        <v>36</v>
      </c>
      <c r="AX121" s="41">
        <f t="shared" si="54"/>
        <v>0</v>
      </c>
      <c r="AY121" s="42">
        <f t="shared" si="55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153</v>
      </c>
      <c r="BS121" s="39"/>
      <c r="BT121" s="40" t="s">
        <v>36</v>
      </c>
      <c r="BU121" s="41">
        <f t="shared" si="56"/>
        <v>0</v>
      </c>
      <c r="BV121" s="42">
        <f t="shared" si="57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55" t="s">
        <v>37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64" customHeight="1" outlineLevel="1" thickTop="1" thickBot="1" x14ac:dyDescent="0.45">
      <c r="A122" s="97" t="s">
        <v>52</v>
      </c>
      <c r="B122" s="130" t="s">
        <v>163</v>
      </c>
      <c r="C122" s="68" t="s">
        <v>29</v>
      </c>
      <c r="D122" s="69">
        <f t="shared" si="50"/>
        <v>4</v>
      </c>
      <c r="E122" s="69">
        <f t="shared" si="51"/>
        <v>4</v>
      </c>
      <c r="F122" s="99"/>
      <c r="G122" s="22" t="s">
        <v>54</v>
      </c>
      <c r="H122" s="99"/>
      <c r="I122" s="99"/>
      <c r="J122" s="99"/>
      <c r="K122" s="225" t="s">
        <v>278</v>
      </c>
      <c r="L122" s="159"/>
      <c r="M122" s="159"/>
      <c r="N122" s="159"/>
      <c r="O122" s="159"/>
      <c r="P122" s="159"/>
      <c r="Q122" s="159"/>
      <c r="R122" s="84">
        <v>2</v>
      </c>
      <c r="S122" s="159"/>
      <c r="T122" s="159"/>
      <c r="U122" s="350">
        <v>1</v>
      </c>
      <c r="V122" s="99"/>
      <c r="X122" s="415" t="s">
        <v>380</v>
      </c>
      <c r="Y122" s="178" t="s">
        <v>1209</v>
      </c>
      <c r="Z122" s="102" t="s">
        <v>29</v>
      </c>
      <c r="AA122" s="102">
        <f>0.5*(AI122+AJ122+AK122)+AL122+AN122+2*(AO122+AP122)</f>
        <v>0</v>
      </c>
      <c r="AB122" s="102">
        <f t="shared" si="53"/>
        <v>0</v>
      </c>
      <c r="AC122" s="99"/>
      <c r="AD122" s="22" t="s">
        <v>45</v>
      </c>
      <c r="AE122" s="367"/>
      <c r="AF122" s="99"/>
      <c r="AG122" s="99"/>
      <c r="AH122" s="23" t="s">
        <v>166</v>
      </c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42">
        <v>1</v>
      </c>
      <c r="AS122" s="431"/>
      <c r="AU122" s="239" t="s">
        <v>173</v>
      </c>
      <c r="AV122" s="138" t="s">
        <v>1210</v>
      </c>
      <c r="AW122" s="102" t="s">
        <v>29</v>
      </c>
      <c r="AX122" s="102">
        <f t="shared" si="54"/>
        <v>7.5</v>
      </c>
      <c r="AY122" s="102">
        <f t="shared" si="55"/>
        <v>9.5</v>
      </c>
      <c r="AZ122" s="966"/>
      <c r="BA122" s="22" t="s">
        <v>68</v>
      </c>
      <c r="BB122" s="967"/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BR122" s="97" t="s">
        <v>52</v>
      </c>
      <c r="BS122" s="130" t="s">
        <v>1211</v>
      </c>
      <c r="BT122" s="68" t="s">
        <v>29</v>
      </c>
      <c r="BU122" s="69">
        <f t="shared" si="56"/>
        <v>4</v>
      </c>
      <c r="BV122" s="69">
        <f t="shared" si="57"/>
        <v>4</v>
      </c>
      <c r="BW122" s="99"/>
      <c r="BX122" s="22" t="s">
        <v>54</v>
      </c>
      <c r="BY122" s="754"/>
      <c r="BZ122" s="99"/>
      <c r="CA122" s="99"/>
      <c r="CB122" s="225" t="s">
        <v>278</v>
      </c>
      <c r="CC122" s="159"/>
      <c r="CD122" s="159"/>
      <c r="CE122" s="159"/>
      <c r="CF122" s="159"/>
      <c r="CG122" s="159"/>
      <c r="CH122" s="159"/>
      <c r="CI122" s="84">
        <v>2</v>
      </c>
      <c r="CJ122" s="159"/>
      <c r="CK122" s="159"/>
      <c r="CL122" s="350">
        <v>1</v>
      </c>
      <c r="CM122" s="99"/>
      <c r="CN122" s="363"/>
      <c r="CO122" s="801" t="s">
        <v>940</v>
      </c>
      <c r="CP122" s="388" t="s">
        <v>2103</v>
      </c>
      <c r="CQ122" s="102" t="s">
        <v>29</v>
      </c>
      <c r="CR122" s="102">
        <f t="shared" ref="CR122:CR133" si="58">0.5*(CZ122+DA122+DB122)+DC122+DE122+2*(DF122+DG122)</f>
        <v>1</v>
      </c>
      <c r="CS122" s="102">
        <f t="shared" ref="CS122:CS133" si="59"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319" t="s">
        <v>1213</v>
      </c>
      <c r="CZ122" s="1521"/>
      <c r="DA122" s="1521"/>
      <c r="DB122" s="1521"/>
      <c r="DC122" s="252">
        <v>1</v>
      </c>
      <c r="DD122" s="1521"/>
      <c r="DE122" s="1521"/>
      <c r="DF122" s="1521"/>
      <c r="DG122" s="1521"/>
      <c r="DH122" s="591">
        <v>1</v>
      </c>
      <c r="DI122" s="142">
        <v>1</v>
      </c>
      <c r="DJ122" s="68"/>
    </row>
    <row r="123" spans="1:116" s="108" customFormat="1" ht="246.6" customHeight="1" outlineLevel="1" thickTop="1" thickBot="1" x14ac:dyDescent="0.45">
      <c r="A123" s="97" t="s">
        <v>52</v>
      </c>
      <c r="B123" s="117" t="s">
        <v>1219</v>
      </c>
      <c r="C123" s="68" t="s">
        <v>29</v>
      </c>
      <c r="D123" s="69">
        <f t="shared" si="50"/>
        <v>0</v>
      </c>
      <c r="E123" s="69">
        <f t="shared" si="51"/>
        <v>0</v>
      </c>
      <c r="F123" s="103"/>
      <c r="G123" s="22" t="s">
        <v>182</v>
      </c>
      <c r="H123" s="70"/>
      <c r="I123" s="70"/>
      <c r="J123" s="73"/>
      <c r="K123" s="23" t="s">
        <v>528</v>
      </c>
      <c r="L123" s="169"/>
      <c r="M123" s="169"/>
      <c r="N123" s="169"/>
      <c r="O123" s="169"/>
      <c r="P123" s="169"/>
      <c r="Q123" s="169"/>
      <c r="R123" s="169"/>
      <c r="S123" s="169"/>
      <c r="T123" s="169"/>
      <c r="U123" s="142">
        <v>1</v>
      </c>
      <c r="V123" s="107"/>
      <c r="X123" s="270" t="s">
        <v>208</v>
      </c>
      <c r="Y123" s="391" t="s">
        <v>2725</v>
      </c>
      <c r="Z123" s="102" t="s">
        <v>29</v>
      </c>
      <c r="AA123" s="102">
        <f t="shared" ref="AA123" si="60">0.5*(AI123+AJ123+AK123)+AL123+AN123+2*(AO123+AP123)</f>
        <v>8</v>
      </c>
      <c r="AB123" s="102">
        <f t="shared" si="53"/>
        <v>10</v>
      </c>
      <c r="AC123" s="392"/>
      <c r="AD123" s="393" t="s">
        <v>441</v>
      </c>
      <c r="AE123" s="429"/>
      <c r="AF123" s="72" t="s">
        <v>42</v>
      </c>
      <c r="AG123" s="395"/>
      <c r="AH123" s="268" t="s">
        <v>1789</v>
      </c>
      <c r="AI123" s="457"/>
      <c r="AJ123" s="457"/>
      <c r="AK123" s="457"/>
      <c r="AL123" s="457"/>
      <c r="AM123" s="457"/>
      <c r="AN123" s="457"/>
      <c r="AO123" s="276">
        <v>4</v>
      </c>
      <c r="AP123" s="457"/>
      <c r="AQ123" s="86">
        <v>1</v>
      </c>
      <c r="AR123" s="1170">
        <v>1</v>
      </c>
      <c r="AS123" s="107"/>
      <c r="AU123" s="415" t="s">
        <v>380</v>
      </c>
      <c r="AV123" s="387" t="s">
        <v>1215</v>
      </c>
      <c r="AW123" s="102" t="s">
        <v>29</v>
      </c>
      <c r="AX123" s="102">
        <f t="shared" si="54"/>
        <v>1</v>
      </c>
      <c r="AY123" s="102">
        <f t="shared" si="55"/>
        <v>2</v>
      </c>
      <c r="AZ123" s="349"/>
      <c r="BA123" s="22" t="s">
        <v>45</v>
      </c>
      <c r="BB123" s="446"/>
      <c r="BC123" s="243"/>
      <c r="BD123" s="70"/>
      <c r="BE123" s="23" t="s">
        <v>2105</v>
      </c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BR123" s="97" t="s">
        <v>52</v>
      </c>
      <c r="BS123" s="975" t="s">
        <v>1217</v>
      </c>
      <c r="BT123" s="102" t="s">
        <v>29</v>
      </c>
      <c r="BU123" s="69">
        <f t="shared" si="56"/>
        <v>0</v>
      </c>
      <c r="BV123" s="69">
        <f t="shared" si="57"/>
        <v>0</v>
      </c>
      <c r="BW123" s="205"/>
      <c r="BX123" s="205" t="s">
        <v>63</v>
      </c>
      <c r="BY123" s="617"/>
      <c r="BZ123" s="74"/>
      <c r="CA123" s="638"/>
      <c r="CB123" s="638" t="s">
        <v>57</v>
      </c>
      <c r="CC123" s="474"/>
      <c r="CD123" s="474"/>
      <c r="CE123" s="474"/>
      <c r="CF123" s="474"/>
      <c r="CG123" s="474"/>
      <c r="CH123" s="474"/>
      <c r="CI123" s="474"/>
      <c r="CJ123" s="474"/>
      <c r="CK123" s="976"/>
      <c r="CL123" s="346">
        <v>1</v>
      </c>
      <c r="CM123" s="1531" t="s">
        <v>2726</v>
      </c>
      <c r="CO123" s="801" t="s">
        <v>940</v>
      </c>
      <c r="CP123" s="116" t="s">
        <v>2727</v>
      </c>
      <c r="CQ123" s="102" t="s">
        <v>29</v>
      </c>
      <c r="CR123" s="102">
        <f t="shared" si="58"/>
        <v>1</v>
      </c>
      <c r="CS123" s="102">
        <f t="shared" si="59"/>
        <v>1</v>
      </c>
      <c r="CT123" s="23"/>
      <c r="CU123" s="23" t="s">
        <v>45</v>
      </c>
      <c r="CV123" s="23"/>
      <c r="CW123" s="504" t="s">
        <v>42</v>
      </c>
      <c r="CX123" s="23"/>
      <c r="CY123" s="524" t="s">
        <v>892</v>
      </c>
      <c r="CZ123" s="301"/>
      <c r="DA123" s="301"/>
      <c r="DB123" s="301"/>
      <c r="DC123" s="84">
        <v>1</v>
      </c>
      <c r="DD123" s="301"/>
      <c r="DE123" s="301"/>
      <c r="DF123" s="301"/>
      <c r="DG123" s="301"/>
      <c r="DH123" s="301"/>
      <c r="DI123" s="142">
        <v>1</v>
      </c>
      <c r="DJ123" s="68"/>
    </row>
    <row r="124" spans="1:116" s="108" customFormat="1" ht="248.4" customHeight="1" outlineLevel="1" thickTop="1" thickBot="1" x14ac:dyDescent="0.45">
      <c r="A124" s="97" t="s">
        <v>52</v>
      </c>
      <c r="B124" s="116" t="s">
        <v>1225</v>
      </c>
      <c r="C124" s="102" t="s">
        <v>29</v>
      </c>
      <c r="D124" s="69">
        <f t="shared" si="50"/>
        <v>2.5</v>
      </c>
      <c r="E124" s="69">
        <f t="shared" si="51"/>
        <v>2.5</v>
      </c>
      <c r="F124" s="103"/>
      <c r="G124" s="22" t="s">
        <v>45</v>
      </c>
      <c r="H124" s="919"/>
      <c r="I124" s="70"/>
      <c r="J124" s="172"/>
      <c r="K124" s="23" t="s">
        <v>57</v>
      </c>
      <c r="L124" s="160"/>
      <c r="M124" s="160"/>
      <c r="N124" s="84">
        <v>1</v>
      </c>
      <c r="O124" s="160"/>
      <c r="P124" s="160"/>
      <c r="Q124" s="476"/>
      <c r="R124" s="84">
        <v>1</v>
      </c>
      <c r="S124" s="160"/>
      <c r="T124" s="155"/>
      <c r="U124" s="142">
        <v>1</v>
      </c>
      <c r="V124" s="28"/>
      <c r="X124" s="270" t="s">
        <v>208</v>
      </c>
      <c r="Y124" s="178" t="s">
        <v>1220</v>
      </c>
      <c r="Z124" s="102" t="s">
        <v>29</v>
      </c>
      <c r="AA124" s="102">
        <f>0.5*(AI124+AJ124+AK124)+AL124+AN124+2*(AO124+AP124)</f>
        <v>0</v>
      </c>
      <c r="AB124" s="102">
        <f t="shared" si="53"/>
        <v>0</v>
      </c>
      <c r="AC124" s="99"/>
      <c r="AD124" s="22" t="s">
        <v>45</v>
      </c>
      <c r="AE124" s="367"/>
      <c r="AF124" s="99"/>
      <c r="AG124" s="99"/>
      <c r="AH124" s="23" t="s">
        <v>166</v>
      </c>
      <c r="AI124" s="159"/>
      <c r="AJ124" s="159"/>
      <c r="AK124" s="159"/>
      <c r="AL124" s="159"/>
      <c r="AM124" s="159"/>
      <c r="AN124" s="159"/>
      <c r="AO124" s="159"/>
      <c r="AP124" s="159"/>
      <c r="AQ124" s="159"/>
      <c r="AR124" s="142">
        <v>1</v>
      </c>
      <c r="AS124" s="99"/>
      <c r="AU124" s="415" t="s">
        <v>380</v>
      </c>
      <c r="AV124" s="387" t="s">
        <v>1221</v>
      </c>
      <c r="AW124" s="102" t="s">
        <v>29</v>
      </c>
      <c r="AX124" s="102">
        <f t="shared" si="54"/>
        <v>0.5</v>
      </c>
      <c r="AY124" s="102">
        <f t="shared" si="55"/>
        <v>0.5</v>
      </c>
      <c r="AZ124" s="349"/>
      <c r="BA124" s="22" t="s">
        <v>45</v>
      </c>
      <c r="BB124" s="446"/>
      <c r="BC124" s="119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BR124" s="97" t="s">
        <v>52</v>
      </c>
      <c r="BS124" s="130" t="s">
        <v>1223</v>
      </c>
      <c r="BT124" s="102" t="s">
        <v>29</v>
      </c>
      <c r="BU124" s="69">
        <f t="shared" si="56"/>
        <v>0</v>
      </c>
      <c r="BV124" s="69">
        <f t="shared" si="57"/>
        <v>0</v>
      </c>
      <c r="BW124" s="74"/>
      <c r="BX124" s="212" t="s">
        <v>45</v>
      </c>
      <c r="BY124" s="74"/>
      <c r="BZ124" s="74"/>
      <c r="CA124" s="74"/>
      <c r="CB124" s="131" t="s">
        <v>193</v>
      </c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350">
        <v>1</v>
      </c>
      <c r="CM124" s="74"/>
      <c r="CO124" s="801" t="s">
        <v>940</v>
      </c>
      <c r="CP124" s="388" t="s">
        <v>1224</v>
      </c>
      <c r="CQ124" s="102" t="s">
        <v>29</v>
      </c>
      <c r="CR124" s="102">
        <f t="shared" si="58"/>
        <v>0</v>
      </c>
      <c r="CS124" s="102">
        <f t="shared" si="59"/>
        <v>0</v>
      </c>
      <c r="CT124" s="131"/>
      <c r="CU124" s="22" t="s">
        <v>45</v>
      </c>
      <c r="CV124" s="131"/>
      <c r="CW124" s="131"/>
      <c r="CX124" s="131"/>
      <c r="CY124" s="178"/>
      <c r="CZ124" s="821"/>
      <c r="DA124" s="821"/>
      <c r="DB124" s="821"/>
      <c r="DC124" s="821"/>
      <c r="DD124" s="821"/>
      <c r="DE124" s="821"/>
      <c r="DF124" s="821"/>
      <c r="DG124" s="821"/>
      <c r="DH124" s="821"/>
      <c r="DI124" s="142">
        <v>1</v>
      </c>
      <c r="DJ124" s="68"/>
    </row>
    <row r="125" spans="1:116" s="108" customFormat="1" ht="252.6" customHeight="1" outlineLevel="1" thickTop="1" thickBot="1" x14ac:dyDescent="0.45">
      <c r="A125" s="97" t="s">
        <v>52</v>
      </c>
      <c r="B125" s="179" t="s">
        <v>1230</v>
      </c>
      <c r="C125" s="102" t="s">
        <v>29</v>
      </c>
      <c r="D125" s="69">
        <f t="shared" si="50"/>
        <v>0</v>
      </c>
      <c r="E125" s="69">
        <f t="shared" si="51"/>
        <v>0</v>
      </c>
      <c r="F125" s="103"/>
      <c r="G125" s="22"/>
      <c r="H125" s="70"/>
      <c r="I125" s="119" t="s">
        <v>42</v>
      </c>
      <c r="J125" s="73"/>
      <c r="K125" s="23" t="s">
        <v>767</v>
      </c>
      <c r="L125" s="160"/>
      <c r="M125" s="160"/>
      <c r="N125" s="160"/>
      <c r="O125" s="160"/>
      <c r="P125" s="160"/>
      <c r="Q125" s="160"/>
      <c r="R125" s="160"/>
      <c r="S125" s="160"/>
      <c r="T125" s="160"/>
      <c r="U125" s="142">
        <v>1</v>
      </c>
      <c r="V125" s="241"/>
      <c r="X125" s="270" t="s">
        <v>208</v>
      </c>
      <c r="Y125" s="179" t="s">
        <v>1226</v>
      </c>
      <c r="Z125" s="102" t="s">
        <v>29</v>
      </c>
      <c r="AA125" s="102">
        <f>0.5*(AI125+AJ125+AK125)+AM125+AN125+2*(AO125+AP125)</f>
        <v>2</v>
      </c>
      <c r="AB125" s="102">
        <f t="shared" si="53"/>
        <v>2</v>
      </c>
      <c r="AC125" s="171"/>
      <c r="AD125" s="22" t="s">
        <v>68</v>
      </c>
      <c r="AE125" s="172"/>
      <c r="AF125" s="104"/>
      <c r="AG125" s="27"/>
      <c r="AH125" s="23" t="s">
        <v>452</v>
      </c>
      <c r="AI125" s="169"/>
      <c r="AJ125" s="128">
        <v>2</v>
      </c>
      <c r="AK125" s="83"/>
      <c r="AL125" s="83"/>
      <c r="AM125" s="86">
        <v>1</v>
      </c>
      <c r="AN125" s="169"/>
      <c r="AO125" s="169"/>
      <c r="AP125" s="169"/>
      <c r="AQ125" s="155"/>
      <c r="AR125" s="346">
        <v>1</v>
      </c>
      <c r="AS125" s="431"/>
      <c r="AU125" s="415" t="s">
        <v>380</v>
      </c>
      <c r="AV125" s="387" t="s">
        <v>1227</v>
      </c>
      <c r="AW125" s="102" t="s">
        <v>29</v>
      </c>
      <c r="AX125" s="102">
        <f t="shared" si="54"/>
        <v>1</v>
      </c>
      <c r="AY125" s="102">
        <f t="shared" si="55"/>
        <v>3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84">
        <v>2</v>
      </c>
      <c r="BI125" s="144"/>
      <c r="BJ125" s="160"/>
      <c r="BK125" s="160"/>
      <c r="BL125" s="160"/>
      <c r="BM125" s="160"/>
      <c r="BN125" s="86">
        <v>1</v>
      </c>
      <c r="BO125" s="350">
        <v>1</v>
      </c>
      <c r="BP125" s="99"/>
      <c r="BR125" s="97" t="s">
        <v>52</v>
      </c>
      <c r="BS125" s="117" t="s">
        <v>1228</v>
      </c>
      <c r="BT125" s="102" t="s">
        <v>29</v>
      </c>
      <c r="BU125" s="69">
        <f t="shared" si="56"/>
        <v>0</v>
      </c>
      <c r="BV125" s="69">
        <f t="shared" si="57"/>
        <v>0</v>
      </c>
      <c r="BW125" s="82"/>
      <c r="BX125" s="22" t="s">
        <v>63</v>
      </c>
      <c r="BY125" s="103"/>
      <c r="BZ125" s="74"/>
      <c r="CA125" s="82"/>
      <c r="CB125" s="23" t="s">
        <v>359</v>
      </c>
      <c r="CC125" s="120"/>
      <c r="CD125" s="120"/>
      <c r="CE125" s="120"/>
      <c r="CF125" s="120"/>
      <c r="CG125" s="120"/>
      <c r="CH125" s="120"/>
      <c r="CI125" s="120"/>
      <c r="CJ125" s="120"/>
      <c r="CK125" s="943"/>
      <c r="CL125" s="142">
        <v>1</v>
      </c>
      <c r="CM125" s="107"/>
      <c r="CO125" s="801" t="s">
        <v>940</v>
      </c>
      <c r="CP125" s="117" t="s">
        <v>1229</v>
      </c>
      <c r="CQ125" s="102" t="s">
        <v>29</v>
      </c>
      <c r="CR125" s="102">
        <f t="shared" si="58"/>
        <v>0</v>
      </c>
      <c r="CS125" s="102">
        <f t="shared" si="59"/>
        <v>0</v>
      </c>
      <c r="CT125" s="73"/>
      <c r="CU125" s="104" t="s">
        <v>45</v>
      </c>
      <c r="CV125" s="172"/>
      <c r="CW125" s="546"/>
      <c r="CX125" s="172"/>
      <c r="CY125" s="172" t="s">
        <v>2108</v>
      </c>
      <c r="CZ125" s="144"/>
      <c r="DA125" s="144"/>
      <c r="DB125" s="144"/>
      <c r="DC125" s="144"/>
      <c r="DD125" s="144"/>
      <c r="DE125" s="144"/>
      <c r="DF125" s="144"/>
      <c r="DG125" s="144"/>
      <c r="DH125" s="144"/>
      <c r="DI125" s="142">
        <v>1</v>
      </c>
      <c r="DJ125" s="68"/>
    </row>
    <row r="126" spans="1:116" s="108" customFormat="1" ht="178.8" outlineLevel="1" thickTop="1" thickBot="1" x14ac:dyDescent="0.35">
      <c r="A126" s="97" t="s">
        <v>52</v>
      </c>
      <c r="B126" s="387" t="s">
        <v>1233</v>
      </c>
      <c r="C126" s="102" t="s">
        <v>29</v>
      </c>
      <c r="D126" s="69">
        <f t="shared" si="50"/>
        <v>0</v>
      </c>
      <c r="E126" s="69">
        <f t="shared" si="51"/>
        <v>0</v>
      </c>
      <c r="F126" s="73"/>
      <c r="G126" s="22" t="s">
        <v>63</v>
      </c>
      <c r="H126" s="104"/>
      <c r="I126" s="118"/>
      <c r="J126" s="172"/>
      <c r="K126" s="104" t="s">
        <v>278</v>
      </c>
      <c r="L126" s="155"/>
      <c r="M126" s="155"/>
      <c r="N126" s="155"/>
      <c r="O126" s="155"/>
      <c r="P126" s="155"/>
      <c r="Q126" s="155"/>
      <c r="R126" s="155"/>
      <c r="S126" s="155"/>
      <c r="T126" s="155"/>
      <c r="U126" s="142">
        <v>1</v>
      </c>
      <c r="V126" s="107"/>
      <c r="X126" s="239" t="s">
        <v>173</v>
      </c>
      <c r="Y126" s="138" t="s">
        <v>481</v>
      </c>
      <c r="Z126" s="102" t="s">
        <v>29</v>
      </c>
      <c r="AA126" s="102">
        <f>0.5*(AI126+AJ126+AK126)+AL126+AN126+2*(AO126+AP126)</f>
        <v>0</v>
      </c>
      <c r="AB126" s="102">
        <f t="shared" si="53"/>
        <v>0</v>
      </c>
      <c r="AC126" s="171"/>
      <c r="AD126" s="22" t="s">
        <v>63</v>
      </c>
      <c r="AE126" s="172"/>
      <c r="AF126" s="74"/>
      <c r="AG126" s="82"/>
      <c r="AH126" s="23" t="s">
        <v>166</v>
      </c>
      <c r="AI126" s="169"/>
      <c r="AJ126" s="169"/>
      <c r="AK126" s="169"/>
      <c r="AL126" s="169"/>
      <c r="AM126" s="169"/>
      <c r="AN126" s="169"/>
      <c r="AO126" s="169"/>
      <c r="AP126" s="169"/>
      <c r="AQ126" s="155"/>
      <c r="AR126" s="346">
        <v>1</v>
      </c>
      <c r="AS126" s="431"/>
      <c r="AU126" s="415" t="s">
        <v>380</v>
      </c>
      <c r="AV126" s="82" t="s">
        <v>1231</v>
      </c>
      <c r="AW126" s="102" t="s">
        <v>29</v>
      </c>
      <c r="AX126" s="69">
        <f t="shared" si="54"/>
        <v>1</v>
      </c>
      <c r="AY126" s="69">
        <f t="shared" si="55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BR126" s="231" t="s">
        <v>160</v>
      </c>
      <c r="BS126" s="387" t="s">
        <v>161</v>
      </c>
      <c r="BT126" s="68" t="s">
        <v>29</v>
      </c>
      <c r="BU126" s="69">
        <f t="shared" si="56"/>
        <v>6</v>
      </c>
      <c r="BV126" s="69">
        <f t="shared" si="57"/>
        <v>8</v>
      </c>
      <c r="BW126" s="103"/>
      <c r="BX126" s="22" t="s">
        <v>182</v>
      </c>
      <c r="BY126" s="232"/>
      <c r="BZ126" s="72" t="s">
        <v>42</v>
      </c>
      <c r="CA126" s="73"/>
      <c r="CB126" s="23" t="s">
        <v>162</v>
      </c>
      <c r="CC126" s="155"/>
      <c r="CD126" s="155"/>
      <c r="CE126" s="155"/>
      <c r="CF126" s="155"/>
      <c r="CG126" s="155"/>
      <c r="CH126" s="155"/>
      <c r="CI126" s="84">
        <v>3</v>
      </c>
      <c r="CJ126" s="155"/>
      <c r="CK126" s="234">
        <v>1</v>
      </c>
      <c r="CL126" s="142">
        <v>1</v>
      </c>
      <c r="CM126" s="107"/>
      <c r="CO126" s="801" t="s">
        <v>940</v>
      </c>
      <c r="CP126" s="117" t="s">
        <v>1232</v>
      </c>
      <c r="CQ126" s="102" t="s">
        <v>29</v>
      </c>
      <c r="CR126" s="102">
        <f t="shared" si="58"/>
        <v>0</v>
      </c>
      <c r="CS126" s="102">
        <f t="shared" si="59"/>
        <v>0</v>
      </c>
      <c r="CT126" s="82"/>
      <c r="CU126" s="104" t="s">
        <v>45</v>
      </c>
      <c r="CV126" s="118"/>
      <c r="CW126" s="546"/>
      <c r="CX126" s="977"/>
      <c r="CY126" s="118"/>
      <c r="CZ126" s="144"/>
      <c r="DA126" s="144"/>
      <c r="DB126" s="144"/>
      <c r="DC126" s="144"/>
      <c r="DD126" s="144"/>
      <c r="DE126" s="144"/>
      <c r="DF126" s="144"/>
      <c r="DG126" s="144"/>
      <c r="DH126" s="144"/>
      <c r="DI126" s="142">
        <v>1</v>
      </c>
      <c r="DJ126" s="68"/>
    </row>
    <row r="127" spans="1:116" s="108" customFormat="1" ht="288.60000000000002" customHeight="1" outlineLevel="1" thickTop="1" thickBot="1" x14ac:dyDescent="0.45">
      <c r="A127" s="97" t="s">
        <v>52</v>
      </c>
      <c r="B127" s="387" t="s">
        <v>1237</v>
      </c>
      <c r="C127" s="102" t="s">
        <v>36</v>
      </c>
      <c r="D127" s="69">
        <f t="shared" si="50"/>
        <v>2</v>
      </c>
      <c r="E127" s="69">
        <f t="shared" si="51"/>
        <v>2</v>
      </c>
      <c r="F127" s="22"/>
      <c r="G127" s="22" t="s">
        <v>68</v>
      </c>
      <c r="I127" s="22"/>
      <c r="J127" s="22"/>
      <c r="K127" s="23" t="s">
        <v>1238</v>
      </c>
      <c r="L127" s="155"/>
      <c r="M127" s="155"/>
      <c r="N127" s="155"/>
      <c r="O127" s="384">
        <v>2</v>
      </c>
      <c r="P127" s="155"/>
      <c r="Q127" s="155"/>
      <c r="R127" s="155"/>
      <c r="S127" s="155"/>
      <c r="T127" s="155"/>
      <c r="U127" s="142">
        <v>1</v>
      </c>
      <c r="V127" s="77"/>
      <c r="X127" s="239" t="s">
        <v>173</v>
      </c>
      <c r="Y127" s="178" t="s">
        <v>1234</v>
      </c>
      <c r="Z127" s="102" t="s">
        <v>29</v>
      </c>
      <c r="AA127" s="102">
        <f>0.5*(AI127+AJ127+AK127)+AL127+AN127+2*(AO127+AP127)</f>
        <v>0</v>
      </c>
      <c r="AB127" s="102">
        <f t="shared" si="53"/>
        <v>0</v>
      </c>
      <c r="AC127" s="99"/>
      <c r="AD127" s="22" t="s">
        <v>45</v>
      </c>
      <c r="AE127" s="367"/>
      <c r="AF127" s="99"/>
      <c r="AG127" s="99"/>
      <c r="AH127" s="23" t="s">
        <v>166</v>
      </c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42">
        <v>1</v>
      </c>
      <c r="AS127" s="431"/>
      <c r="AU127" s="415" t="s">
        <v>380</v>
      </c>
      <c r="AV127" s="278" t="s">
        <v>395</v>
      </c>
      <c r="AW127" s="102" t="s">
        <v>29</v>
      </c>
      <c r="AX127" s="69">
        <f t="shared" si="54"/>
        <v>1</v>
      </c>
      <c r="AY127" s="69">
        <f t="shared" si="55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BR127" s="284" t="s">
        <v>222</v>
      </c>
      <c r="BS127" s="387" t="s">
        <v>1235</v>
      </c>
      <c r="BT127" s="68" t="s">
        <v>36</v>
      </c>
      <c r="BU127" s="69">
        <f t="shared" si="56"/>
        <v>12</v>
      </c>
      <c r="BV127" s="69">
        <f t="shared" si="57"/>
        <v>18</v>
      </c>
      <c r="BW127" s="116"/>
      <c r="BX127" s="22"/>
      <c r="BY127" s="145"/>
      <c r="BZ127" s="72" t="s">
        <v>42</v>
      </c>
      <c r="CA127" s="173"/>
      <c r="CB127" s="173" t="s">
        <v>225</v>
      </c>
      <c r="CC127" s="160"/>
      <c r="CD127" s="160"/>
      <c r="CE127" s="160"/>
      <c r="CF127" s="160"/>
      <c r="CG127" s="160"/>
      <c r="CH127" s="482"/>
      <c r="CI127" s="324">
        <v>6</v>
      </c>
      <c r="CJ127" s="482"/>
      <c r="CK127" s="978">
        <v>3</v>
      </c>
      <c r="CL127" s="896">
        <v>1</v>
      </c>
      <c r="CM127" s="281"/>
      <c r="CO127" s="801" t="s">
        <v>940</v>
      </c>
      <c r="CP127" s="117" t="s">
        <v>1236</v>
      </c>
      <c r="CQ127" s="102" t="s">
        <v>29</v>
      </c>
      <c r="CR127" s="102">
        <f t="shared" si="58"/>
        <v>0</v>
      </c>
      <c r="CS127" s="102">
        <f t="shared" si="59"/>
        <v>0</v>
      </c>
      <c r="CT127" s="22"/>
      <c r="CU127" s="104" t="s">
        <v>45</v>
      </c>
      <c r="CV127" s="118"/>
      <c r="CW127" s="546"/>
      <c r="CX127" s="248"/>
      <c r="CY127" s="172"/>
      <c r="CZ127" s="1522"/>
      <c r="DA127" s="1522"/>
      <c r="DB127" s="1522"/>
      <c r="DC127" s="1522"/>
      <c r="DD127" s="1522"/>
      <c r="DE127" s="1522"/>
      <c r="DF127" s="1522"/>
      <c r="DG127" s="1522"/>
      <c r="DH127" s="1522"/>
      <c r="DI127" s="142">
        <v>1</v>
      </c>
      <c r="DJ127" s="68"/>
    </row>
    <row r="128" spans="1:116" s="108" customFormat="1" ht="235.95" customHeight="1" outlineLevel="1" thickTop="1" thickBot="1" x14ac:dyDescent="0.45">
      <c r="A128" s="97" t="s">
        <v>52</v>
      </c>
      <c r="B128" s="397" t="s">
        <v>1243</v>
      </c>
      <c r="C128" s="102" t="s">
        <v>36</v>
      </c>
      <c r="D128" s="69">
        <f>0.5*(L128+M128+N128)+O128+Q128+2*(R128+S128)</f>
        <v>0.5</v>
      </c>
      <c r="E128" s="69">
        <f>L128*0.5+M128*0.5+N128*0.5+O128+P128+Q128+2*(R128+S128+T128)</f>
        <v>0.5</v>
      </c>
      <c r="F128" s="268"/>
      <c r="G128" s="339" t="s">
        <v>68</v>
      </c>
      <c r="H128" s="398"/>
      <c r="I128" s="225"/>
      <c r="J128" s="268"/>
      <c r="K128" s="268" t="s">
        <v>361</v>
      </c>
      <c r="L128" s="84">
        <v>1</v>
      </c>
      <c r="M128" s="660"/>
      <c r="N128" s="660"/>
      <c r="O128" s="660"/>
      <c r="P128" s="660"/>
      <c r="Q128" s="660"/>
      <c r="R128" s="660"/>
      <c r="S128" s="660"/>
      <c r="T128" s="660"/>
      <c r="U128" s="142">
        <v>1</v>
      </c>
      <c r="V128" s="241"/>
      <c r="X128" s="239" t="s">
        <v>173</v>
      </c>
      <c r="Y128" s="278" t="s">
        <v>1239</v>
      </c>
      <c r="Z128" s="102" t="s">
        <v>29</v>
      </c>
      <c r="AA128" s="102">
        <f>0.5*(AI128+AJ128+AK128)+AL128+AN128+2*(AO128+AP128)</f>
        <v>0</v>
      </c>
      <c r="AB128" s="102">
        <f t="shared" si="53"/>
        <v>0</v>
      </c>
      <c r="AC128" s="99"/>
      <c r="AD128" s="22" t="s">
        <v>45</v>
      </c>
      <c r="AE128" s="367"/>
      <c r="AF128" s="99"/>
      <c r="AG128" s="99"/>
      <c r="AH128" s="23" t="s">
        <v>166</v>
      </c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42">
        <v>1</v>
      </c>
      <c r="AS128" s="431"/>
      <c r="AU128" s="320" t="s">
        <v>267</v>
      </c>
      <c r="AV128" s="337" t="s">
        <v>1240</v>
      </c>
      <c r="AW128" s="68" t="s">
        <v>36</v>
      </c>
      <c r="AX128" s="69">
        <f t="shared" si="54"/>
        <v>1</v>
      </c>
      <c r="AY128" s="69">
        <f t="shared" si="55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BR128" s="97" t="s">
        <v>52</v>
      </c>
      <c r="BS128" s="117" t="s">
        <v>1241</v>
      </c>
      <c r="BT128" s="68" t="s">
        <v>93</v>
      </c>
      <c r="BU128" s="69">
        <f t="shared" si="56"/>
        <v>10.5</v>
      </c>
      <c r="BV128" s="69">
        <f t="shared" si="57"/>
        <v>12.5</v>
      </c>
      <c r="BW128" s="23"/>
      <c r="BX128" s="23" t="s">
        <v>68</v>
      </c>
      <c r="BY128" s="118"/>
      <c r="BZ128" s="72" t="s">
        <v>42</v>
      </c>
      <c r="CA128" s="27"/>
      <c r="CB128" s="173" t="s">
        <v>299</v>
      </c>
      <c r="CC128" s="155"/>
      <c r="CD128" s="84">
        <v>1</v>
      </c>
      <c r="CE128" s="155"/>
      <c r="CF128" s="84">
        <v>2</v>
      </c>
      <c r="CG128" s="155"/>
      <c r="CH128" s="155"/>
      <c r="CI128" s="84">
        <v>4</v>
      </c>
      <c r="CJ128" s="155"/>
      <c r="CK128" s="234">
        <v>1</v>
      </c>
      <c r="CL128" s="142">
        <v>1</v>
      </c>
      <c r="CM128" s="190"/>
      <c r="CO128" s="801" t="s">
        <v>940</v>
      </c>
      <c r="CP128" s="117" t="s">
        <v>1242</v>
      </c>
      <c r="CQ128" s="102" t="s">
        <v>29</v>
      </c>
      <c r="CR128" s="102">
        <f t="shared" si="58"/>
        <v>0.5</v>
      </c>
      <c r="CS128" s="102">
        <f t="shared" si="59"/>
        <v>0.5</v>
      </c>
      <c r="CT128" s="22"/>
      <c r="CU128" s="22" t="s">
        <v>45</v>
      </c>
      <c r="CV128" s="104"/>
      <c r="CW128" s="523" t="s">
        <v>42</v>
      </c>
      <c r="CX128" s="172"/>
      <c r="CY128" s="172"/>
      <c r="CZ128" s="84">
        <v>1</v>
      </c>
      <c r="DA128" s="1522"/>
      <c r="DB128" s="1522"/>
      <c r="DC128" s="1522"/>
      <c r="DD128" s="1522"/>
      <c r="DE128" s="1522"/>
      <c r="DF128" s="1522"/>
      <c r="DG128" s="1522"/>
      <c r="DH128" s="1523"/>
      <c r="DI128" s="142">
        <v>1</v>
      </c>
      <c r="DJ128" s="68"/>
    </row>
    <row r="129" spans="1:114" s="108" customFormat="1" ht="226.2" customHeight="1" outlineLevel="1" thickTop="1" thickBot="1" x14ac:dyDescent="0.45">
      <c r="A129" s="97" t="s">
        <v>52</v>
      </c>
      <c r="B129" s="404" t="s">
        <v>2489</v>
      </c>
      <c r="C129" s="102" t="s">
        <v>36</v>
      </c>
      <c r="D129" s="102">
        <f t="shared" ref="D129" si="61">0.5*(L129+M129+N129)+O129+Q129+2*(R129+S129)</f>
        <v>3</v>
      </c>
      <c r="E129" s="102">
        <f t="shared" ref="E129" si="62">L129*0.5+M129*0.5+N129*0.5+O129+P129+Q129+2*(R129+S129+T129)</f>
        <v>7</v>
      </c>
      <c r="F129" s="23"/>
      <c r="G129" s="23" t="s">
        <v>68</v>
      </c>
      <c r="H129" s="103"/>
      <c r="I129" s="405" t="s">
        <v>42</v>
      </c>
      <c r="J129" s="82"/>
      <c r="K129" s="172" t="s">
        <v>2490</v>
      </c>
      <c r="L129" s="403"/>
      <c r="M129" s="403"/>
      <c r="N129" s="403"/>
      <c r="O129" s="252">
        <v>1</v>
      </c>
      <c r="P129" s="403"/>
      <c r="Q129" s="252">
        <v>2</v>
      </c>
      <c r="R129" s="390"/>
      <c r="S129" s="406"/>
      <c r="T129" s="370">
        <v>2</v>
      </c>
      <c r="U129" s="156">
        <v>1</v>
      </c>
      <c r="V129" s="77"/>
      <c r="X129" s="137" t="s">
        <v>86</v>
      </c>
      <c r="Y129" s="138" t="s">
        <v>87</v>
      </c>
      <c r="Z129" s="102" t="s">
        <v>29</v>
      </c>
      <c r="AA129" s="69">
        <f>0.5*(AI129+AJ129+AK129)+AL129+AN129+2*(AO129+AP129)</f>
        <v>0</v>
      </c>
      <c r="AB129" s="69">
        <f>AI129*0.5+AJ129*0.5+AK129*0.5+AL129+AM129+AN129+2*(AO129+AP129+AQ129)</f>
        <v>0</v>
      </c>
      <c r="AC129" s="2021" t="s">
        <v>2728</v>
      </c>
      <c r="AD129" s="2022"/>
      <c r="AE129" s="2022"/>
      <c r="AF129" s="2022"/>
      <c r="AG129" s="2022"/>
      <c r="AH129" s="2022"/>
      <c r="AI129" s="2022"/>
      <c r="AJ129" s="2022"/>
      <c r="AK129" s="2022"/>
      <c r="AL129" s="2022"/>
      <c r="AM129" s="2022"/>
      <c r="AN129" s="2022"/>
      <c r="AO129" s="2022"/>
      <c r="AP129" s="2022"/>
      <c r="AQ129" s="2023"/>
      <c r="AR129" s="142">
        <v>1</v>
      </c>
      <c r="AS129" s="68"/>
      <c r="AU129" s="320" t="s">
        <v>267</v>
      </c>
      <c r="AV129" s="116" t="s">
        <v>277</v>
      </c>
      <c r="AW129" s="68" t="s">
        <v>36</v>
      </c>
      <c r="AX129" s="69">
        <f t="shared" si="54"/>
        <v>3</v>
      </c>
      <c r="AY129" s="69">
        <f t="shared" si="55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BR129" s="97" t="s">
        <v>52</v>
      </c>
      <c r="BS129" s="353" t="s">
        <v>1246</v>
      </c>
      <c r="BT129" s="102" t="s">
        <v>93</v>
      </c>
      <c r="BU129" s="69">
        <f t="shared" si="56"/>
        <v>0</v>
      </c>
      <c r="BV129" s="69">
        <f t="shared" si="57"/>
        <v>0</v>
      </c>
      <c r="BW129" s="354"/>
      <c r="BX129" s="22" t="s">
        <v>63</v>
      </c>
      <c r="BY129" s="354"/>
      <c r="BZ129" s="72" t="s">
        <v>42</v>
      </c>
      <c r="CA129" s="354"/>
      <c r="CB129" s="355" t="s">
        <v>292</v>
      </c>
      <c r="CC129" s="356"/>
      <c r="CD129" s="356"/>
      <c r="CE129" s="356"/>
      <c r="CF129" s="356"/>
      <c r="CG129" s="356"/>
      <c r="CH129" s="356"/>
      <c r="CI129" s="356"/>
      <c r="CJ129" s="356"/>
      <c r="CK129" s="356"/>
      <c r="CL129" s="357">
        <v>1</v>
      </c>
      <c r="CM129" s="74"/>
      <c r="CO129" s="801" t="s">
        <v>940</v>
      </c>
      <c r="CP129" s="117" t="s">
        <v>1247</v>
      </c>
      <c r="CQ129" s="102" t="s">
        <v>29</v>
      </c>
      <c r="CR129" s="102">
        <f t="shared" si="58"/>
        <v>1</v>
      </c>
      <c r="CS129" s="102">
        <f t="shared" si="59"/>
        <v>2</v>
      </c>
      <c r="CT129" s="200"/>
      <c r="CU129" s="106" t="s">
        <v>45</v>
      </c>
      <c r="CV129" s="23"/>
      <c r="CW129" s="105"/>
      <c r="CX129" s="187"/>
      <c r="CY129" s="23" t="s">
        <v>210</v>
      </c>
      <c r="CZ129" s="1524"/>
      <c r="DA129" s="1524"/>
      <c r="DB129" s="1525"/>
      <c r="DC129" s="85">
        <v>1</v>
      </c>
      <c r="DD129" s="591">
        <v>1</v>
      </c>
      <c r="DE129" s="1526"/>
      <c r="DF129" s="1524"/>
      <c r="DG129" s="1527"/>
      <c r="DH129" s="144"/>
      <c r="DI129" s="142">
        <v>1</v>
      </c>
      <c r="DJ129" s="68"/>
    </row>
    <row r="130" spans="1:114" s="108" customFormat="1" ht="234.6" customHeight="1" outlineLevel="1" thickTop="1" thickBot="1" x14ac:dyDescent="0.45">
      <c r="A130" s="97" t="s">
        <v>52</v>
      </c>
      <c r="B130" s="328" t="s">
        <v>2729</v>
      </c>
      <c r="C130" s="68" t="s">
        <v>36</v>
      </c>
      <c r="D130" s="69">
        <f>0.5*(L130+M130+N130)+O130+Q130+2*(R130+S130)</f>
        <v>0</v>
      </c>
      <c r="E130" s="69">
        <f>L130*0.5+M130*0.5+N130*0.5+O130+P130+Q130+2*(R130+S130+T130)</f>
        <v>0</v>
      </c>
      <c r="F130" s="2018" t="s">
        <v>2730</v>
      </c>
      <c r="G130" s="2019"/>
      <c r="H130" s="2020"/>
      <c r="I130" s="103"/>
      <c r="J130" s="22"/>
      <c r="K130" s="172" t="s">
        <v>276</v>
      </c>
      <c r="L130" s="155"/>
      <c r="M130" s="155"/>
      <c r="N130" s="155"/>
      <c r="O130" s="155"/>
      <c r="P130" s="155"/>
      <c r="Q130" s="155"/>
      <c r="R130" s="155"/>
      <c r="S130" s="169"/>
      <c r="T130" s="1273"/>
      <c r="U130" s="76">
        <v>1</v>
      </c>
      <c r="V130" s="74"/>
      <c r="X130" s="137" t="s">
        <v>86</v>
      </c>
      <c r="Y130" s="130" t="s">
        <v>101</v>
      </c>
      <c r="Z130" s="102" t="s">
        <v>29</v>
      </c>
      <c r="AA130" s="69">
        <f>0.5*(AI130+AJ130+AK130)+AL130+AN130+2*(AO130+AP130)</f>
        <v>0</v>
      </c>
      <c r="AB130" s="69">
        <f>AI130*0.5+AJ130*0.5+AK130*0.5+AL130+AM130+AN130+2*(AO130+AP130+AQ130)</f>
        <v>0</v>
      </c>
      <c r="AC130" s="2021" t="s">
        <v>2717</v>
      </c>
      <c r="AD130" s="2022"/>
      <c r="AE130" s="2022"/>
      <c r="AF130" s="2022"/>
      <c r="AG130" s="2022"/>
      <c r="AH130" s="2022"/>
      <c r="AI130" s="2022"/>
      <c r="AJ130" s="2022"/>
      <c r="AK130" s="2022"/>
      <c r="AL130" s="2022"/>
      <c r="AM130" s="2022"/>
      <c r="AN130" s="2022"/>
      <c r="AO130" s="2022"/>
      <c r="AP130" s="2022"/>
      <c r="AQ130" s="2023"/>
      <c r="AR130" s="142">
        <v>1</v>
      </c>
      <c r="AS130" s="68"/>
      <c r="AU130" s="320" t="s">
        <v>267</v>
      </c>
      <c r="AV130" s="116" t="s">
        <v>268</v>
      </c>
      <c r="AW130" s="68" t="s">
        <v>36</v>
      </c>
      <c r="AX130" s="69">
        <f t="shared" si="54"/>
        <v>3</v>
      </c>
      <c r="AY130" s="69">
        <f t="shared" si="55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BR130" s="400" t="s">
        <v>370</v>
      </c>
      <c r="BS130" s="116" t="s">
        <v>2731</v>
      </c>
      <c r="BT130" s="68" t="s">
        <v>93</v>
      </c>
      <c r="BU130" s="69">
        <f>0.5*(CC130+CD130+CE130)+CF130+CH130+2*(CI130+CJ130)</f>
        <v>0</v>
      </c>
      <c r="BV130" s="69">
        <f>CC130*0.5+CD130*0.5+CE130*0.5+CF130+CG130+CH130+2*(CI130+CJ130+CK130)</f>
        <v>0</v>
      </c>
      <c r="BW130" s="82"/>
      <c r="BX130" s="22" t="s">
        <v>68</v>
      </c>
      <c r="BY130" s="70"/>
      <c r="BZ130" s="70"/>
      <c r="CA130" s="73"/>
      <c r="CB130" s="23" t="s">
        <v>57</v>
      </c>
      <c r="CC130" s="226"/>
      <c r="CD130" s="226"/>
      <c r="CE130" s="226"/>
      <c r="CF130" s="226"/>
      <c r="CG130" s="226"/>
      <c r="CH130" s="226"/>
      <c r="CI130" s="226"/>
      <c r="CJ130" s="226"/>
      <c r="CK130" s="226"/>
      <c r="CL130" s="100">
        <v>1</v>
      </c>
      <c r="CM130" s="77"/>
      <c r="CO130" s="801" t="s">
        <v>940</v>
      </c>
      <c r="CP130" s="117" t="s">
        <v>1249</v>
      </c>
      <c r="CQ130" s="102" t="s">
        <v>29</v>
      </c>
      <c r="CR130" s="102">
        <f t="shared" si="58"/>
        <v>2</v>
      </c>
      <c r="CS130" s="102">
        <f t="shared" si="59"/>
        <v>2</v>
      </c>
      <c r="CT130" s="73"/>
      <c r="CU130" s="22" t="s">
        <v>45</v>
      </c>
      <c r="CV130" s="104"/>
      <c r="CW130" s="523" t="s">
        <v>42</v>
      </c>
      <c r="CX130" s="979" t="s">
        <v>952</v>
      </c>
      <c r="CY130" s="172"/>
      <c r="CZ130" s="1522"/>
      <c r="DA130" s="1522"/>
      <c r="DB130" s="144"/>
      <c r="DC130" s="84">
        <v>1</v>
      </c>
      <c r="DD130" s="144"/>
      <c r="DE130" s="84">
        <v>1</v>
      </c>
      <c r="DF130" s="1522"/>
      <c r="DG130" s="1522"/>
      <c r="DH130" s="1528"/>
      <c r="DI130" s="142">
        <v>1</v>
      </c>
      <c r="DJ130" s="68"/>
    </row>
    <row r="131" spans="1:114" s="108" customFormat="1" ht="245.4" customHeight="1" outlineLevel="1" thickTop="1" thickBot="1" x14ac:dyDescent="0.3">
      <c r="B131" s="116" t="s">
        <v>1250</v>
      </c>
      <c r="C131" s="102" t="s">
        <v>36</v>
      </c>
      <c r="D131" s="69">
        <f>0.5*(L131+M131+N131)+O131+Q131+2*(R131+S131)</f>
        <v>0</v>
      </c>
      <c r="E131" s="69">
        <f>L131*0.5+M131*0.5+N131*0.5+O131+P131+Q131+2*(R131+S131+T131)</f>
        <v>0</v>
      </c>
      <c r="F131" s="104"/>
      <c r="G131" s="104" t="s">
        <v>68</v>
      </c>
      <c r="H131" s="104"/>
      <c r="I131" s="72" t="s">
        <v>42</v>
      </c>
      <c r="J131" s="172"/>
      <c r="K131" s="172" t="s">
        <v>480</v>
      </c>
      <c r="L131" s="155"/>
      <c r="M131" s="155"/>
      <c r="N131" s="155"/>
      <c r="O131" s="155"/>
      <c r="P131" s="155"/>
      <c r="Q131" s="155"/>
      <c r="R131" s="155"/>
      <c r="S131" s="155"/>
      <c r="T131" s="155"/>
      <c r="U131" s="142">
        <v>1</v>
      </c>
      <c r="V131" s="484"/>
      <c r="AU131" s="320" t="s">
        <v>267</v>
      </c>
      <c r="AV131" s="117" t="s">
        <v>1251</v>
      </c>
      <c r="AW131" s="68" t="s">
        <v>36</v>
      </c>
      <c r="AX131" s="69">
        <f t="shared" si="54"/>
        <v>1</v>
      </c>
      <c r="AY131" s="69">
        <f t="shared" si="55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801" t="s">
        <v>940</v>
      </c>
      <c r="CP131" s="116" t="s">
        <v>1256</v>
      </c>
      <c r="CQ131" s="102" t="s">
        <v>29</v>
      </c>
      <c r="CR131" s="102">
        <f t="shared" si="58"/>
        <v>1</v>
      </c>
      <c r="CS131" s="102">
        <f t="shared" si="59"/>
        <v>3</v>
      </c>
      <c r="CT131" s="103"/>
      <c r="CU131" s="22" t="s">
        <v>45</v>
      </c>
      <c r="CV131" s="23"/>
      <c r="CW131" s="523" t="s">
        <v>42</v>
      </c>
      <c r="CX131" s="180"/>
      <c r="CY131" s="760"/>
      <c r="CZ131" s="1524"/>
      <c r="DA131" s="1524"/>
      <c r="DB131" s="144"/>
      <c r="DC131" s="84">
        <v>1</v>
      </c>
      <c r="DD131" s="144"/>
      <c r="DE131" s="144"/>
      <c r="DF131" s="144"/>
      <c r="DG131" s="1524"/>
      <c r="DH131" s="591">
        <v>1</v>
      </c>
      <c r="DI131" s="142">
        <v>1</v>
      </c>
      <c r="DJ131" s="68"/>
    </row>
    <row r="132" spans="1:114" s="108" customFormat="1" ht="210" outlineLevel="1" thickTop="1" thickBot="1" x14ac:dyDescent="0.45">
      <c r="B132" s="387" t="s">
        <v>484</v>
      </c>
      <c r="C132" s="102" t="s">
        <v>36</v>
      </c>
      <c r="D132" s="69">
        <f>0.5*(L132+M132+N132)+O132+Q132+2*(R132+S132)</f>
        <v>3</v>
      </c>
      <c r="E132" s="69">
        <f>L132*0.5+M132*0.5+N132*0.5+O132+P132+Q132+2*(R132+S132+T132)</f>
        <v>5</v>
      </c>
      <c r="F132" s="116"/>
      <c r="G132" s="22" t="s">
        <v>68</v>
      </c>
      <c r="H132" s="383"/>
      <c r="I132" s="145"/>
      <c r="J132" s="23"/>
      <c r="K132" s="173" t="s">
        <v>1253</v>
      </c>
      <c r="L132" s="302"/>
      <c r="M132" s="302"/>
      <c r="N132" s="302"/>
      <c r="O132" s="84">
        <v>1</v>
      </c>
      <c r="P132" s="302"/>
      <c r="Q132" s="494"/>
      <c r="R132" s="84">
        <v>1</v>
      </c>
      <c r="S132" s="302"/>
      <c r="T132" s="234">
        <v>1</v>
      </c>
      <c r="U132" s="142">
        <v>1</v>
      </c>
      <c r="V132" s="77"/>
      <c r="AU132" s="320" t="s">
        <v>267</v>
      </c>
      <c r="AV132" s="117" t="s">
        <v>1254</v>
      </c>
      <c r="AW132" s="68" t="s">
        <v>36</v>
      </c>
      <c r="AX132" s="69">
        <f t="shared" si="54"/>
        <v>2</v>
      </c>
      <c r="AY132" s="69">
        <f t="shared" si="55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1309" t="s">
        <v>940</v>
      </c>
      <c r="CP132" s="116" t="s">
        <v>2114</v>
      </c>
      <c r="CQ132" s="102" t="s">
        <v>29</v>
      </c>
      <c r="CR132" s="102">
        <f t="shared" si="58"/>
        <v>0</v>
      </c>
      <c r="CS132" s="102">
        <f t="shared" si="59"/>
        <v>0</v>
      </c>
      <c r="CT132" s="73"/>
      <c r="CU132" s="124" t="s">
        <v>77</v>
      </c>
      <c r="CV132" s="939" t="s">
        <v>50</v>
      </c>
      <c r="CW132" s="546"/>
      <c r="CX132" s="180"/>
      <c r="CY132" s="760"/>
      <c r="CZ132" s="1525"/>
      <c r="DA132" s="1525"/>
      <c r="DB132" s="1525"/>
      <c r="DC132" s="1525"/>
      <c r="DD132" s="1525"/>
      <c r="DE132" s="1525"/>
      <c r="DF132" s="1525"/>
      <c r="DG132" s="1525"/>
      <c r="DH132" s="144"/>
      <c r="DI132" s="142">
        <v>1</v>
      </c>
      <c r="DJ132" s="68"/>
    </row>
    <row r="133" spans="1:114" s="108" customFormat="1" ht="179.4" customHeight="1" outlineLevel="1" thickTop="1" x14ac:dyDescent="0.3">
      <c r="A133" s="364" t="s">
        <v>318</v>
      </c>
      <c r="B133" s="80" t="s">
        <v>2112</v>
      </c>
      <c r="C133" s="68" t="s">
        <v>36</v>
      </c>
      <c r="D133" s="69">
        <f t="shared" ref="D133" si="63">0.5*(L133+M133+N133)+O133+Q133+2*(R133+S133)</f>
        <v>4</v>
      </c>
      <c r="E133" s="69">
        <f t="shared" ref="E133" si="64">L133*0.5+M133*0.5+N133*0.5+O133+P133+Q133+2*(R133+S133+T133)</f>
        <v>4</v>
      </c>
      <c r="F133" s="82"/>
      <c r="G133" s="22" t="s">
        <v>63</v>
      </c>
      <c r="H133" s="74"/>
      <c r="I133" s="72" t="s">
        <v>42</v>
      </c>
      <c r="J133" s="173"/>
      <c r="K133" s="23" t="s">
        <v>2113</v>
      </c>
      <c r="L133" s="83"/>
      <c r="M133" s="301"/>
      <c r="N133" s="83"/>
      <c r="O133" s="301"/>
      <c r="P133" s="83"/>
      <c r="Q133" s="83"/>
      <c r="R133" s="84">
        <v>2</v>
      </c>
      <c r="S133" s="83"/>
      <c r="T133" s="302"/>
      <c r="U133" s="495">
        <v>1</v>
      </c>
      <c r="V133" s="190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 s="97" t="s">
        <v>52</v>
      </c>
      <c r="CP133" s="1193" t="s">
        <v>2071</v>
      </c>
      <c r="CQ133" s="594" t="s">
        <v>29</v>
      </c>
      <c r="CR133" s="552">
        <f t="shared" si="58"/>
        <v>1</v>
      </c>
      <c r="CS133" s="552">
        <f t="shared" si="59"/>
        <v>1</v>
      </c>
      <c r="CT133" s="597"/>
      <c r="CU133" s="1156" t="s">
        <v>106</v>
      </c>
      <c r="CV133" s="1156"/>
      <c r="CW133" s="597"/>
      <c r="CX133" s="1342" t="s">
        <v>13</v>
      </c>
      <c r="CY133" s="602"/>
      <c r="CZ133" s="992"/>
      <c r="DA133" s="992"/>
      <c r="DB133" s="992"/>
      <c r="DC133" s="595">
        <v>1</v>
      </c>
      <c r="DD133" s="1002"/>
      <c r="DE133" s="992"/>
      <c r="DF133" s="1002"/>
      <c r="DG133" s="992"/>
      <c r="DH133" s="992"/>
      <c r="DI133" s="584">
        <v>1</v>
      </c>
      <c r="DJ133" s="546"/>
    </row>
    <row r="134" spans="1:114" s="108" customFormat="1" ht="24.6" outlineLevel="1" x14ac:dyDescent="0.4">
      <c r="CZ134" s="540"/>
      <c r="DA134" s="540"/>
      <c r="DB134" s="540"/>
      <c r="DC134" s="540"/>
      <c r="DD134" s="540"/>
      <c r="DE134" s="540"/>
      <c r="DF134" s="540"/>
      <c r="DG134" s="540"/>
      <c r="DH134" s="540"/>
    </row>
    <row r="135" spans="1:114" s="108" customFormat="1" ht="24.6" outlineLevel="1" x14ac:dyDescent="0.4">
      <c r="CZ135" s="540"/>
      <c r="DA135" s="540"/>
      <c r="DB135" s="540"/>
      <c r="DC135" s="540"/>
      <c r="DD135" s="540"/>
      <c r="DE135" s="540"/>
      <c r="DF135" s="540"/>
      <c r="DG135" s="540"/>
      <c r="DH135" s="540"/>
    </row>
    <row r="136" spans="1:114" s="108" customFormat="1" ht="24.6" outlineLevel="1" x14ac:dyDescent="0.4">
      <c r="CZ136" s="540"/>
      <c r="DA136" s="540"/>
      <c r="DB136" s="540"/>
      <c r="DC136" s="540"/>
      <c r="DD136" s="540"/>
      <c r="DE136" s="540"/>
      <c r="DF136" s="540"/>
      <c r="DG136" s="540"/>
      <c r="DH136" s="540"/>
    </row>
    <row r="137" spans="1:114" s="108" customFormat="1" ht="24.6" outlineLevel="1" x14ac:dyDescent="0.4">
      <c r="CZ137" s="540"/>
      <c r="DA137" s="540"/>
      <c r="DB137" s="540"/>
      <c r="DC137" s="540"/>
      <c r="DD137" s="540"/>
      <c r="DE137" s="540"/>
      <c r="DF137" s="540"/>
      <c r="DG137" s="540"/>
      <c r="DH137" s="540"/>
    </row>
    <row r="138" spans="1:114" s="108" customFormat="1" ht="24.6" outlineLevel="1" x14ac:dyDescent="0.4">
      <c r="CZ138" s="540"/>
      <c r="DA138" s="540"/>
      <c r="DB138" s="540"/>
      <c r="DC138" s="540"/>
      <c r="DD138" s="540"/>
      <c r="DE138" s="540"/>
      <c r="DF138" s="540"/>
      <c r="DG138" s="540"/>
      <c r="DH138" s="540"/>
    </row>
    <row r="139" spans="1:114" s="108" customFormat="1" ht="24.6" outlineLevel="1" x14ac:dyDescent="0.4">
      <c r="CZ139" s="540"/>
      <c r="DA139" s="540"/>
      <c r="DB139" s="540"/>
      <c r="DC139" s="540"/>
      <c r="DD139" s="540"/>
      <c r="DE139" s="540"/>
      <c r="DF139" s="540"/>
      <c r="DG139" s="540"/>
      <c r="DH139" s="540"/>
    </row>
    <row r="140" spans="1:114" s="108" customFormat="1" ht="24.6" outlineLevel="1" x14ac:dyDescent="0.4">
      <c r="BS140" s="642"/>
      <c r="CZ140" s="540"/>
      <c r="DA140" s="540"/>
      <c r="DB140" s="540"/>
      <c r="DC140" s="540"/>
      <c r="DD140" s="540"/>
      <c r="DE140" s="540"/>
      <c r="DF140" s="540"/>
      <c r="DG140" s="540"/>
      <c r="DH140" s="540"/>
    </row>
    <row r="141" spans="1:114" s="108" customFormat="1" ht="24.6" outlineLevel="1" x14ac:dyDescent="0.4">
      <c r="BS141" s="642"/>
      <c r="CZ141" s="540"/>
      <c r="DA141" s="540"/>
      <c r="DB141" s="540"/>
      <c r="DC141" s="540"/>
      <c r="DD141" s="540"/>
      <c r="DE141" s="540"/>
      <c r="DF141" s="540"/>
      <c r="DG141" s="540"/>
      <c r="DH141" s="540"/>
    </row>
    <row r="142" spans="1:114" s="108" customFormat="1" ht="24.6" outlineLevel="1" x14ac:dyDescent="0.4">
      <c r="CZ142" s="540"/>
      <c r="DA142" s="540"/>
      <c r="DB142" s="540"/>
      <c r="DC142" s="540"/>
      <c r="DD142" s="540"/>
      <c r="DE142" s="540"/>
      <c r="DF142" s="540"/>
      <c r="DG142" s="540"/>
      <c r="DH142" s="540"/>
    </row>
    <row r="143" spans="1:114" s="108" customFormat="1" ht="24.6" outlineLevel="1" x14ac:dyDescent="0.4">
      <c r="CZ143" s="540"/>
      <c r="DA143" s="540"/>
      <c r="DB143" s="540"/>
      <c r="DC143" s="540"/>
      <c r="DD143" s="540"/>
      <c r="DE143" s="540"/>
      <c r="DF143" s="540"/>
      <c r="DG143" s="540"/>
      <c r="DH143" s="540"/>
    </row>
    <row r="144" spans="1:114" s="108" customFormat="1" ht="24.6" outlineLevel="1" x14ac:dyDescent="0.4">
      <c r="CZ144" s="540"/>
      <c r="DA144" s="540"/>
      <c r="DB144" s="540"/>
      <c r="DC144" s="540"/>
      <c r="DD144" s="540"/>
      <c r="DE144" s="540"/>
      <c r="DF144" s="540"/>
      <c r="DG144" s="540"/>
      <c r="DH144" s="540"/>
    </row>
    <row r="145" spans="1:114" s="108" customFormat="1" ht="24.6" outlineLevel="1" x14ac:dyDescent="0.4">
      <c r="CZ145" s="540"/>
      <c r="DA145" s="540"/>
      <c r="DB145" s="540"/>
      <c r="DC145" s="540"/>
      <c r="DD145" s="540"/>
      <c r="DE145" s="540"/>
      <c r="DF145" s="540"/>
      <c r="DG145" s="540"/>
      <c r="DH145" s="540"/>
    </row>
    <row r="146" spans="1:114" s="108" customFormat="1" ht="24.6" outlineLevel="1" x14ac:dyDescent="0.4">
      <c r="CZ146" s="540"/>
      <c r="DA146" s="540"/>
      <c r="DB146" s="540"/>
      <c r="DC146" s="540"/>
      <c r="DD146" s="540"/>
      <c r="DE146" s="540"/>
      <c r="DF146" s="540"/>
      <c r="DG146" s="540"/>
      <c r="DH146" s="540"/>
    </row>
    <row r="147" spans="1:114" s="108" customFormat="1" ht="24.6" outlineLevel="1" x14ac:dyDescent="0.4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  <c r="CZ147" s="540"/>
      <c r="DA147" s="540"/>
      <c r="DB147" s="540"/>
      <c r="DC147" s="540"/>
      <c r="DD147" s="540"/>
      <c r="DE147" s="540"/>
      <c r="DF147" s="540"/>
      <c r="DG147" s="540"/>
      <c r="DH147" s="540"/>
    </row>
    <row r="148" spans="1:114" s="108" customFormat="1" ht="24.6" outlineLevel="1" x14ac:dyDescent="0.4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  <c r="CZ148" s="540"/>
      <c r="DA148" s="540"/>
      <c r="DB148" s="540"/>
      <c r="DC148" s="540"/>
      <c r="DD148" s="540"/>
      <c r="DE148" s="540"/>
      <c r="DF148" s="540"/>
      <c r="DG148" s="540"/>
      <c r="DH148" s="540"/>
    </row>
    <row r="149" spans="1:114" ht="24.6" x14ac:dyDescent="0.4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1519"/>
      <c r="DA149" s="1519"/>
      <c r="DB149" s="1519"/>
      <c r="DC149" s="1519"/>
      <c r="DD149" s="1519"/>
      <c r="DE149" s="1519"/>
      <c r="DF149" s="1519"/>
      <c r="DG149" s="1519"/>
      <c r="DH149" s="1519"/>
      <c r="DI149" s="955"/>
      <c r="DJ149" s="955"/>
    </row>
    <row r="150" spans="1:114" s="108" customFormat="1" ht="33" x14ac:dyDescent="0.25">
      <c r="A150" s="55" t="s">
        <v>2732</v>
      </c>
      <c r="B150" s="56"/>
      <c r="C150" s="40" t="s">
        <v>29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SUMIFS(L103:L116,C103:C116,C150)</f>
        <v>0</v>
      </c>
      <c r="M150" s="44">
        <f>SUMIFS(M103:M116,C103:C116,C150)</f>
        <v>0</v>
      </c>
      <c r="N150" s="44">
        <f>SUMIFS(N103:N116,C103:C116,C150)</f>
        <v>0</v>
      </c>
      <c r="O150" s="44">
        <f>SUMIFS(O103:O116,C103:C116,C150)</f>
        <v>0</v>
      </c>
      <c r="P150" s="44">
        <f>SUMIFS(P103:P116,C103:C116,C150)</f>
        <v>0</v>
      </c>
      <c r="Q150" s="44">
        <f>SUMIFS(Q103:Q116,C103:C116,C150)</f>
        <v>0</v>
      </c>
      <c r="R150" s="44">
        <f>SUMIFS(R103:R116,C103:C116,C150)</f>
        <v>0</v>
      </c>
      <c r="S150" s="44">
        <f>SUMIFS(S103:S116,C103:C116,C150)</f>
        <v>0</v>
      </c>
      <c r="T150" s="44">
        <f>SUMIFS(T103:T116,C103:C116,C150)</f>
        <v>0</v>
      </c>
      <c r="U150" s="45"/>
      <c r="V150" s="46">
        <f>SUM(U151:U162)</f>
        <v>4</v>
      </c>
      <c r="X150" s="55" t="s">
        <v>495</v>
      </c>
      <c r="Y150" s="39" t="s">
        <v>2733</v>
      </c>
      <c r="Z150" s="40" t="s">
        <v>29</v>
      </c>
      <c r="AA150" s="41">
        <f t="shared" ref="AA150:AA160" si="65">0.5*(AI150+AJ150+AK150)+AL150+AN150+2*(AO150+AP150)</f>
        <v>0</v>
      </c>
      <c r="AB150" s="42">
        <f t="shared" ref="AB150:AB160" si="66"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SUM(AR123:AR153)</f>
        <v>10</v>
      </c>
      <c r="AT150" s="363"/>
      <c r="AU150" s="55" t="s">
        <v>150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SUM(BO152:BO159)</f>
        <v>3</v>
      </c>
      <c r="BQ150" s="955"/>
      <c r="BR150" s="55" t="s">
        <v>143</v>
      </c>
      <c r="BS150" s="56" t="s">
        <v>1257</v>
      </c>
      <c r="BT150" s="40" t="s">
        <v>29</v>
      </c>
      <c r="BU150" s="41">
        <f t="shared" ref="BU150:BU158" si="67">0.5*(CC150+CD150+CE150)+CF150+CH150+2*(CI150+CJ150)</f>
        <v>0</v>
      </c>
      <c r="BV150" s="42">
        <f t="shared" ref="BV150:BV158" si="68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SUM(CL152:CL162)</f>
        <v>11</v>
      </c>
      <c r="CN150" s="59"/>
      <c r="CO150" s="55" t="s">
        <v>145</v>
      </c>
      <c r="CP150" s="56"/>
      <c r="CQ150" s="40" t="s">
        <v>29</v>
      </c>
      <c r="CR150" s="41">
        <f t="shared" ref="CR150:CR162" si="69">0.5*(CZ150+DA150+DB150)+DC150+DE150+2*(DF150+DG150)</f>
        <v>0</v>
      </c>
      <c r="CS150" s="42">
        <f t="shared" ref="CS150:CS162" si="70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1520"/>
      <c r="DA150" s="1520"/>
      <c r="DB150" s="1520"/>
      <c r="DC150" s="1520"/>
      <c r="DD150" s="1520"/>
      <c r="DE150" s="1520"/>
      <c r="DF150" s="1520"/>
      <c r="DG150" s="1520"/>
      <c r="DH150" s="1520"/>
      <c r="DI150" s="45"/>
      <c r="DJ150" s="46">
        <f>SUM(DI153:DI162)</f>
        <v>10</v>
      </c>
    </row>
    <row r="151" spans="1:114" s="108" customFormat="1" ht="33.6" thickBot="1" x14ac:dyDescent="0.3">
      <c r="A151" s="55" t="s">
        <v>153</v>
      </c>
      <c r="B151" s="701"/>
      <c r="C151" s="40" t="s">
        <v>36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SUMIFS(L103:L116,C103:C116,C151)</f>
        <v>0</v>
      </c>
      <c r="M151" s="44">
        <f>SUMIFS(M103:M116,C103:C116,C151)</f>
        <v>0</v>
      </c>
      <c r="N151" s="44">
        <f>SUMIFS(N103:N116,C103:C116,C151)</f>
        <v>0</v>
      </c>
      <c r="O151" s="44">
        <f>SUMIFS(O103:O116,C103:C116,C151)</f>
        <v>0</v>
      </c>
      <c r="P151" s="44">
        <f>SUMIFS(P103:P116,C103:C116,C151)</f>
        <v>0</v>
      </c>
      <c r="Q151" s="44">
        <f>SUMIFS(Q103:Q116,C103:C116,C151)</f>
        <v>0</v>
      </c>
      <c r="R151" s="44">
        <f>SUMIFS(R103:R116,C103:C116,C151)</f>
        <v>0</v>
      </c>
      <c r="S151" s="44">
        <f>SUMIFS(S103:S116,C103:C116,C151)</f>
        <v>0</v>
      </c>
      <c r="T151" s="44">
        <f>SUMIFS(T103:T116,C103:C116,C151)</f>
        <v>0</v>
      </c>
      <c r="U151" s="45"/>
      <c r="V151" s="46"/>
      <c r="X151" s="55" t="s">
        <v>497</v>
      </c>
      <c r="Y151" s="63"/>
      <c r="Z151" s="578" t="s">
        <v>36</v>
      </c>
      <c r="AA151" s="579">
        <f t="shared" si="65"/>
        <v>0</v>
      </c>
      <c r="AB151" s="580">
        <f t="shared" si="66"/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345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152</v>
      </c>
      <c r="BS151" s="56"/>
      <c r="BT151" s="40" t="s">
        <v>36</v>
      </c>
      <c r="BU151" s="41">
        <f t="shared" si="67"/>
        <v>0</v>
      </c>
      <c r="BV151" s="42">
        <f t="shared" si="68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55" t="s">
        <v>153</v>
      </c>
      <c r="CP151" s="39"/>
      <c r="CQ151" s="40" t="s">
        <v>36</v>
      </c>
      <c r="CR151" s="41">
        <f t="shared" si="69"/>
        <v>0</v>
      </c>
      <c r="CS151" s="42">
        <f t="shared" si="70"/>
        <v>0</v>
      </c>
      <c r="CT151" s="39"/>
      <c r="CU151" s="39"/>
      <c r="CV151" s="39"/>
      <c r="CW151" s="39"/>
      <c r="CX151" s="39"/>
      <c r="CY151" s="39"/>
      <c r="CZ151" s="1520"/>
      <c r="DA151" s="1520"/>
      <c r="DB151" s="1520"/>
      <c r="DC151" s="1520"/>
      <c r="DD151" s="1520"/>
      <c r="DE151" s="1520"/>
      <c r="DF151" s="1520"/>
      <c r="DG151" s="1520"/>
      <c r="DH151" s="1520"/>
      <c r="DI151" s="45"/>
      <c r="DJ151" s="46"/>
    </row>
    <row r="152" spans="1:114" s="108" customFormat="1" ht="207" customHeight="1" outlineLevel="1" thickTop="1" thickBot="1" x14ac:dyDescent="0.45">
      <c r="A152" s="801" t="s">
        <v>940</v>
      </c>
      <c r="B152" s="177" t="s">
        <v>941</v>
      </c>
      <c r="C152" s="68" t="s">
        <v>29</v>
      </c>
      <c r="D152" s="69">
        <f t="shared" ref="D152:D155" si="71">0.5*(L152+M152+N152)+O152+Q152+2*(R152+S152)</f>
        <v>0</v>
      </c>
      <c r="E152" s="69">
        <f t="shared" ref="E152:E155" si="72">L152*0.5+M152*0.5+N152*0.5+O152+P152+Q152+2*(R152+S152+T152)</f>
        <v>4</v>
      </c>
      <c r="F152" s="74"/>
      <c r="G152" s="802" t="s">
        <v>63</v>
      </c>
      <c r="H152" s="74"/>
      <c r="I152" s="74"/>
      <c r="J152" s="74"/>
      <c r="K152" s="802" t="s">
        <v>519</v>
      </c>
      <c r="L152" s="226"/>
      <c r="M152" s="226"/>
      <c r="N152" s="226"/>
      <c r="O152" s="226"/>
      <c r="P152" s="226"/>
      <c r="Q152" s="226"/>
      <c r="R152" s="808"/>
      <c r="S152" s="226"/>
      <c r="T152" s="86">
        <v>2</v>
      </c>
      <c r="U152" s="495">
        <v>1</v>
      </c>
      <c r="V152" s="190"/>
      <c r="X152" s="320" t="s">
        <v>267</v>
      </c>
      <c r="Y152" s="1465" t="s">
        <v>2644</v>
      </c>
      <c r="Z152" s="68" t="s">
        <v>29</v>
      </c>
      <c r="AA152" s="69">
        <f t="shared" si="65"/>
        <v>0</v>
      </c>
      <c r="AB152" s="69">
        <f t="shared" si="66"/>
        <v>0</v>
      </c>
      <c r="AC152" s="74"/>
      <c r="AD152" s="1053" t="s">
        <v>2734</v>
      </c>
      <c r="AE152" s="74"/>
      <c r="AF152" s="74"/>
      <c r="AG152" s="74"/>
      <c r="AH152" s="681" t="s">
        <v>2735</v>
      </c>
      <c r="AI152" s="74"/>
      <c r="AJ152" s="74"/>
      <c r="AK152" s="74"/>
      <c r="AL152" s="74"/>
      <c r="AM152" s="74"/>
      <c r="AN152" s="74"/>
      <c r="AO152" s="74"/>
      <c r="AP152" s="74"/>
      <c r="AQ152" s="74"/>
      <c r="AR152" s="516">
        <v>1</v>
      </c>
      <c r="AS152" s="74"/>
      <c r="AU152" s="654" t="s">
        <v>651</v>
      </c>
      <c r="AV152" s="138" t="s">
        <v>1259</v>
      </c>
      <c r="AW152" s="102" t="s">
        <v>29</v>
      </c>
      <c r="AX152" s="69">
        <f t="shared" ref="AX152" si="73">0.5*(BF152+BG152+BH152)+BI152+BK152+2*(BL152+BM152)</f>
        <v>0</v>
      </c>
      <c r="AY152" s="69">
        <f t="shared" ref="AY152" si="74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67"/>
        <v>6</v>
      </c>
      <c r="BV152" s="69">
        <f t="shared" si="68"/>
        <v>6</v>
      </c>
      <c r="BW152" s="244"/>
      <c r="BX152" s="225" t="s">
        <v>68</v>
      </c>
      <c r="BY152" s="422" t="s">
        <v>1260</v>
      </c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11" t="s">
        <v>517</v>
      </c>
      <c r="CP152" s="293" t="s">
        <v>1261</v>
      </c>
      <c r="CQ152" s="102" t="s">
        <v>29</v>
      </c>
      <c r="CR152" s="102">
        <f t="shared" si="69"/>
        <v>0</v>
      </c>
      <c r="CS152" s="102">
        <f t="shared" si="70"/>
        <v>1</v>
      </c>
      <c r="CT152" s="632"/>
      <c r="CU152" s="238" t="s">
        <v>45</v>
      </c>
      <c r="CV152" s="632"/>
      <c r="CW152" s="523"/>
      <c r="CX152" s="195"/>
      <c r="CY152" s="238" t="s">
        <v>1262</v>
      </c>
      <c r="CZ152" s="959"/>
      <c r="DA152" s="959"/>
      <c r="DB152" s="1011"/>
      <c r="DC152" s="461"/>
      <c r="DD152" s="591">
        <v>1</v>
      </c>
      <c r="DE152" s="1011"/>
      <c r="DF152" s="1011"/>
      <c r="DG152" s="959"/>
      <c r="DH152" s="959"/>
      <c r="DI152" s="142">
        <v>1</v>
      </c>
      <c r="DJ152" s="68"/>
    </row>
    <row r="153" spans="1:114" s="108" customFormat="1" ht="192" customHeight="1" outlineLevel="1" thickTop="1" thickBot="1" x14ac:dyDescent="0.45">
      <c r="A153" s="801" t="s">
        <v>954</v>
      </c>
      <c r="B153" s="80" t="s">
        <v>565</v>
      </c>
      <c r="C153" s="68" t="s">
        <v>29</v>
      </c>
      <c r="D153" s="69">
        <f t="shared" si="71"/>
        <v>0.5</v>
      </c>
      <c r="E153" s="69">
        <f t="shared" si="72"/>
        <v>0.5</v>
      </c>
      <c r="F153" s="103"/>
      <c r="G153" s="22" t="s">
        <v>63</v>
      </c>
      <c r="H153" s="541"/>
      <c r="I153" s="523" t="s">
        <v>42</v>
      </c>
      <c r="J153" s="73"/>
      <c r="K153" s="140" t="s">
        <v>3</v>
      </c>
      <c r="L153" s="84">
        <v>1</v>
      </c>
      <c r="M153" s="230"/>
      <c r="N153" s="230"/>
      <c r="O153" s="230"/>
      <c r="P153" s="230"/>
      <c r="Q153" s="226"/>
      <c r="R153" s="230"/>
      <c r="S153" s="230"/>
      <c r="T153" s="230"/>
      <c r="U153" s="495">
        <v>1</v>
      </c>
      <c r="V153" s="190"/>
      <c r="X153" s="320" t="s">
        <v>267</v>
      </c>
      <c r="Y153" s="1465" t="s">
        <v>2648</v>
      </c>
      <c r="Z153" s="68" t="s">
        <v>29</v>
      </c>
      <c r="AA153" s="69">
        <f t="shared" si="65"/>
        <v>0</v>
      </c>
      <c r="AB153" s="69">
        <f t="shared" si="66"/>
        <v>0</v>
      </c>
      <c r="AC153" s="74"/>
      <c r="AD153" s="1053" t="s">
        <v>2734</v>
      </c>
      <c r="AE153" s="74"/>
      <c r="AF153" s="74"/>
      <c r="AG153" s="74"/>
      <c r="AH153" s="681" t="s">
        <v>2735</v>
      </c>
      <c r="AI153" s="74"/>
      <c r="AJ153" s="74"/>
      <c r="AK153" s="74"/>
      <c r="AL153" s="74"/>
      <c r="AM153" s="74"/>
      <c r="AN153" s="74"/>
      <c r="AO153" s="74"/>
      <c r="AP153" s="74"/>
      <c r="AQ153" s="74"/>
      <c r="AR153" s="516">
        <v>1</v>
      </c>
      <c r="AS153" s="74"/>
      <c r="AU153" s="654" t="s">
        <v>651</v>
      </c>
      <c r="AV153" s="138" t="s">
        <v>2117</v>
      </c>
      <c r="AW153" s="102" t="s">
        <v>29</v>
      </c>
      <c r="AX153" s="69">
        <f>0.5*(BF153+BG153+BH153)+BI153+BK153+2*(BL153+BM153)</f>
        <v>0</v>
      </c>
      <c r="AY153" s="69">
        <f>BF153*0.5+BG153*0.5+BH153*0.5+BI153+BJ153+BK153+2*(BL153+BM153+BN153)</f>
        <v>0</v>
      </c>
      <c r="AZ153" s="1960" t="s">
        <v>2736</v>
      </c>
      <c r="BA153" s="1961"/>
      <c r="BB153" s="1961"/>
      <c r="BC153" s="1961"/>
      <c r="BD153" s="1961"/>
      <c r="BE153" s="1962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79" t="s">
        <v>1264</v>
      </c>
      <c r="BT153" s="102" t="s">
        <v>29</v>
      </c>
      <c r="BU153" s="69">
        <f t="shared" si="67"/>
        <v>1</v>
      </c>
      <c r="BV153" s="69">
        <f t="shared" si="68"/>
        <v>1</v>
      </c>
      <c r="BW153" s="244"/>
      <c r="BX153" s="225" t="s">
        <v>68</v>
      </c>
      <c r="BY153" s="546"/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11" t="s">
        <v>504</v>
      </c>
      <c r="CP153" s="130" t="s">
        <v>505</v>
      </c>
      <c r="CQ153" s="102" t="s">
        <v>29</v>
      </c>
      <c r="CR153" s="102">
        <f t="shared" si="69"/>
        <v>0</v>
      </c>
      <c r="CS153" s="102">
        <f t="shared" si="70"/>
        <v>0</v>
      </c>
      <c r="CT153" s="74"/>
      <c r="CU153" s="238" t="s">
        <v>68</v>
      </c>
      <c r="CV153" s="74"/>
      <c r="CW153" s="74"/>
      <c r="CX153" s="74"/>
      <c r="CY153" s="686" t="s">
        <v>193</v>
      </c>
      <c r="CZ153" s="159"/>
      <c r="DA153" s="159"/>
      <c r="DB153" s="159"/>
      <c r="DC153" s="159"/>
      <c r="DD153" s="159"/>
      <c r="DE153" s="159"/>
      <c r="DF153" s="159"/>
      <c r="DG153" s="159"/>
      <c r="DH153" s="159"/>
      <c r="DI153" s="142">
        <v>1</v>
      </c>
      <c r="DJ153" s="68"/>
    </row>
    <row r="154" spans="1:114" s="108" customFormat="1" ht="268.2" customHeight="1" outlineLevel="1" thickTop="1" thickBot="1" x14ac:dyDescent="0.45">
      <c r="A154" s="801" t="s">
        <v>954</v>
      </c>
      <c r="B154" s="80" t="s">
        <v>1265</v>
      </c>
      <c r="C154" s="68" t="s">
        <v>29</v>
      </c>
      <c r="D154" s="69">
        <f t="shared" si="71"/>
        <v>6</v>
      </c>
      <c r="E154" s="69">
        <f t="shared" si="72"/>
        <v>6</v>
      </c>
      <c r="F154" s="103"/>
      <c r="G154" s="22" t="s">
        <v>68</v>
      </c>
      <c r="H154" s="106"/>
      <c r="I154" s="523" t="s">
        <v>42</v>
      </c>
      <c r="J154" s="73"/>
      <c r="K154" s="23" t="s">
        <v>567</v>
      </c>
      <c r="L154" s="229"/>
      <c r="M154" s="226"/>
      <c r="N154" s="230"/>
      <c r="O154" s="226"/>
      <c r="P154" s="226"/>
      <c r="Q154" s="240">
        <v>2</v>
      </c>
      <c r="R154" s="297"/>
      <c r="S154" s="86">
        <v>2</v>
      </c>
      <c r="T154" s="1409"/>
      <c r="U154" s="495">
        <v>1</v>
      </c>
      <c r="V154" s="190"/>
      <c r="X154" s="364" t="s">
        <v>318</v>
      </c>
      <c r="Y154" s="1465" t="s">
        <v>2652</v>
      </c>
      <c r="Z154" s="68" t="s">
        <v>29</v>
      </c>
      <c r="AA154" s="69">
        <f t="shared" si="65"/>
        <v>0</v>
      </c>
      <c r="AB154" s="69">
        <f t="shared" si="66"/>
        <v>0</v>
      </c>
      <c r="AC154" s="74"/>
      <c r="AD154" s="1053" t="s">
        <v>2734</v>
      </c>
      <c r="AE154" s="74"/>
      <c r="AF154" s="74"/>
      <c r="AG154" s="74"/>
      <c r="AH154" s="681" t="s">
        <v>2735</v>
      </c>
      <c r="AI154" s="74"/>
      <c r="AJ154" s="74"/>
      <c r="AK154" s="74"/>
      <c r="AL154" s="74"/>
      <c r="AM154" s="74"/>
      <c r="AN154" s="74"/>
      <c r="AO154" s="74"/>
      <c r="AP154" s="74"/>
      <c r="AQ154" s="74"/>
      <c r="AR154" s="516">
        <v>1</v>
      </c>
      <c r="AS154" s="74"/>
      <c r="AU154" s="654" t="s">
        <v>651</v>
      </c>
      <c r="AV154" s="130" t="s">
        <v>1263</v>
      </c>
      <c r="AW154" s="102" t="s">
        <v>29</v>
      </c>
      <c r="AX154" s="102">
        <f>0.5*(BF154+BG154+BH154)+BI154+BK154+2*(BL154+BM154)</f>
        <v>0</v>
      </c>
      <c r="AY154" s="102">
        <f>BF154*0.5+BG154*0.5+BH154*0.5+BI154+BJ154+BK154+2*(BL154+BM154+BN154)</f>
        <v>0</v>
      </c>
      <c r="AZ154" s="99"/>
      <c r="BA154" s="22" t="s">
        <v>45</v>
      </c>
      <c r="BB154" s="99"/>
      <c r="BC154" s="99"/>
      <c r="BD154" s="99"/>
      <c r="BE154" s="99"/>
      <c r="BF154" s="159"/>
      <c r="BG154" s="159"/>
      <c r="BH154" s="159"/>
      <c r="BI154" s="159"/>
      <c r="BJ154" s="159"/>
      <c r="BK154" s="159"/>
      <c r="BL154" s="159"/>
      <c r="BM154" s="159"/>
      <c r="BN154" s="159"/>
      <c r="BO154" s="142">
        <v>1</v>
      </c>
      <c r="BP154" s="99"/>
      <c r="BR154" s="421" t="s">
        <v>411</v>
      </c>
      <c r="BS154" s="179" t="s">
        <v>1268</v>
      </c>
      <c r="BT154" s="102" t="s">
        <v>29</v>
      </c>
      <c r="BU154" s="69">
        <f t="shared" si="67"/>
        <v>1</v>
      </c>
      <c r="BV154" s="69">
        <f t="shared" si="68"/>
        <v>2</v>
      </c>
      <c r="BW154" s="244"/>
      <c r="BX154" s="225" t="s">
        <v>45</v>
      </c>
      <c r="BY154" s="246"/>
      <c r="BZ154" s="246"/>
      <c r="CA154" s="222"/>
      <c r="CB154" s="131" t="s">
        <v>2120</v>
      </c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11" t="s">
        <v>504</v>
      </c>
      <c r="CP154" s="117" t="s">
        <v>512</v>
      </c>
      <c r="CQ154" s="102" t="s">
        <v>29</v>
      </c>
      <c r="CR154" s="102">
        <f t="shared" si="69"/>
        <v>0</v>
      </c>
      <c r="CS154" s="102">
        <f t="shared" si="70"/>
        <v>0</v>
      </c>
      <c r="CT154" s="103"/>
      <c r="CU154" s="22" t="s">
        <v>68</v>
      </c>
      <c r="CV154" s="23"/>
      <c r="CW154" s="523" t="s">
        <v>42</v>
      </c>
      <c r="CX154" s="82"/>
      <c r="CY154" s="23" t="s">
        <v>177</v>
      </c>
      <c r="CZ154" s="155"/>
      <c r="DA154" s="155"/>
      <c r="DB154" s="155"/>
      <c r="DC154" s="155"/>
      <c r="DD154" s="155"/>
      <c r="DE154" s="155"/>
      <c r="DF154" s="155"/>
      <c r="DG154" s="302"/>
      <c r="DH154" s="419"/>
      <c r="DI154" s="142">
        <v>1</v>
      </c>
      <c r="DJ154" s="68"/>
    </row>
    <row r="155" spans="1:114" s="108" customFormat="1" ht="273" customHeight="1" outlineLevel="1" thickTop="1" x14ac:dyDescent="0.4">
      <c r="A155" s="538" t="s">
        <v>560</v>
      </c>
      <c r="B155" s="177" t="s">
        <v>2643</v>
      </c>
      <c r="C155" s="68" t="s">
        <v>29</v>
      </c>
      <c r="D155" s="69">
        <f t="shared" si="71"/>
        <v>0.5</v>
      </c>
      <c r="E155" s="69">
        <f t="shared" si="72"/>
        <v>0.5</v>
      </c>
      <c r="F155" s="103"/>
      <c r="G155" s="22" t="s">
        <v>63</v>
      </c>
      <c r="H155" s="546"/>
      <c r="I155" s="541"/>
      <c r="J155" s="541"/>
      <c r="K155" s="140" t="s">
        <v>3</v>
      </c>
      <c r="L155" s="84">
        <v>1</v>
      </c>
      <c r="M155" s="230"/>
      <c r="N155" s="230"/>
      <c r="O155" s="230"/>
      <c r="P155" s="230"/>
      <c r="Q155" s="226"/>
      <c r="R155" s="230"/>
      <c r="S155" s="230"/>
      <c r="T155" s="230"/>
      <c r="U155" s="495">
        <v>1</v>
      </c>
      <c r="V155" s="190"/>
      <c r="X155" s="269" t="s">
        <v>206</v>
      </c>
      <c r="Y155" s="1465" t="s">
        <v>2656</v>
      </c>
      <c r="Z155" s="68" t="s">
        <v>29</v>
      </c>
      <c r="AA155" s="69">
        <f t="shared" si="65"/>
        <v>0</v>
      </c>
      <c r="AB155" s="69">
        <f t="shared" si="66"/>
        <v>0</v>
      </c>
      <c r="AC155" s="74"/>
      <c r="AD155" s="1053" t="s">
        <v>2734</v>
      </c>
      <c r="AE155" s="74"/>
      <c r="AF155" s="74"/>
      <c r="AG155" s="74"/>
      <c r="AH155" s="681" t="s">
        <v>2735</v>
      </c>
      <c r="AI155" s="74"/>
      <c r="AJ155" s="74"/>
      <c r="AK155" s="74"/>
      <c r="AL155" s="74"/>
      <c r="AM155" s="74"/>
      <c r="AN155" s="74"/>
      <c r="AO155" s="74"/>
      <c r="AP155" s="74"/>
      <c r="AQ155" s="74"/>
      <c r="AR155" s="516">
        <v>1</v>
      </c>
      <c r="AS155" s="74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 s="421" t="s">
        <v>411</v>
      </c>
      <c r="BS155" s="138" t="s">
        <v>2121</v>
      </c>
      <c r="BT155" s="102" t="s">
        <v>29</v>
      </c>
      <c r="BU155" s="69">
        <f t="shared" si="67"/>
        <v>1</v>
      </c>
      <c r="BV155" s="69">
        <f t="shared" si="68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11" t="s">
        <v>504</v>
      </c>
      <c r="CP155" s="422" t="s">
        <v>520</v>
      </c>
      <c r="CQ155" s="102" t="s">
        <v>29</v>
      </c>
      <c r="CR155" s="102">
        <f t="shared" si="69"/>
        <v>0</v>
      </c>
      <c r="CS155" s="102">
        <f t="shared" si="70"/>
        <v>0</v>
      </c>
      <c r="CT155" s="103"/>
      <c r="CU155" s="22" t="s">
        <v>68</v>
      </c>
      <c r="CV155" s="524"/>
      <c r="CW155" s="546"/>
      <c r="CX155" s="82"/>
      <c r="CY155" s="23" t="s">
        <v>521</v>
      </c>
      <c r="CZ155" s="302"/>
      <c r="DA155" s="302"/>
      <c r="DB155" s="302"/>
      <c r="DC155" s="302"/>
      <c r="DD155" s="302"/>
      <c r="DE155" s="302"/>
      <c r="DF155" s="302"/>
      <c r="DG155" s="302"/>
      <c r="DH155" s="302"/>
      <c r="DI155" s="142">
        <v>1</v>
      </c>
      <c r="DJ155" s="68"/>
    </row>
    <row r="156" spans="1:114" s="108" customFormat="1" ht="255.6" customHeight="1" outlineLevel="1" x14ac:dyDescent="0.25">
      <c r="X156" s="400" t="s">
        <v>2660</v>
      </c>
      <c r="Y156" s="1465" t="s">
        <v>2661</v>
      </c>
      <c r="Z156" s="68" t="s">
        <v>29</v>
      </c>
      <c r="AA156" s="69">
        <f t="shared" si="65"/>
        <v>0</v>
      </c>
      <c r="AB156" s="69">
        <f t="shared" si="66"/>
        <v>0</v>
      </c>
      <c r="AC156" s="74"/>
      <c r="AD156" s="1053" t="s">
        <v>2734</v>
      </c>
      <c r="AE156" s="74"/>
      <c r="AF156" s="74"/>
      <c r="AG156" s="74"/>
      <c r="AH156" s="681" t="s">
        <v>2735</v>
      </c>
      <c r="AI156" s="74"/>
      <c r="AJ156" s="74"/>
      <c r="AK156" s="74"/>
      <c r="AL156" s="74"/>
      <c r="AM156" s="74"/>
      <c r="AN156" s="74"/>
      <c r="AO156" s="74"/>
      <c r="AP156" s="74"/>
      <c r="AQ156" s="74"/>
      <c r="AR156" s="516">
        <v>1</v>
      </c>
      <c r="AS156" s="74"/>
      <c r="AT156" s="62"/>
      <c r="BR156" s="421" t="s">
        <v>411</v>
      </c>
      <c r="BS156" s="179" t="s">
        <v>1272</v>
      </c>
      <c r="BT156" s="102" t="s">
        <v>29</v>
      </c>
      <c r="BU156" s="69">
        <f t="shared" si="67"/>
        <v>2</v>
      </c>
      <c r="BV156" s="69">
        <f t="shared" si="68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11" t="s">
        <v>504</v>
      </c>
      <c r="CP156" s="117" t="s">
        <v>525</v>
      </c>
      <c r="CQ156" s="102" t="s">
        <v>29</v>
      </c>
      <c r="CR156" s="102">
        <f t="shared" si="69"/>
        <v>0</v>
      </c>
      <c r="CS156" s="102">
        <f t="shared" si="70"/>
        <v>0</v>
      </c>
      <c r="CT156" s="103"/>
      <c r="CU156" s="22" t="s">
        <v>68</v>
      </c>
      <c r="CV156" s="103"/>
      <c r="CW156" s="523" t="s">
        <v>42</v>
      </c>
      <c r="CX156" s="82"/>
      <c r="CY156" s="23" t="s">
        <v>526</v>
      </c>
      <c r="CZ156" s="302"/>
      <c r="DA156" s="302"/>
      <c r="DB156" s="302"/>
      <c r="DC156" s="302"/>
      <c r="DD156" s="302"/>
      <c r="DE156" s="302"/>
      <c r="DF156" s="302"/>
      <c r="DG156" s="302"/>
      <c r="DH156" s="302"/>
      <c r="DI156" s="142">
        <v>1</v>
      </c>
      <c r="DJ156" s="68"/>
    </row>
    <row r="157" spans="1:114" s="108" customFormat="1" ht="189" customHeight="1" outlineLevel="1" thickBot="1" x14ac:dyDescent="0.35">
      <c r="X157" s="97" t="s">
        <v>52</v>
      </c>
      <c r="Y157" s="1503" t="s">
        <v>2663</v>
      </c>
      <c r="Z157" s="1286" t="s">
        <v>29</v>
      </c>
      <c r="AA157" s="1287">
        <f t="shared" si="65"/>
        <v>0</v>
      </c>
      <c r="AB157" s="1287">
        <f t="shared" si="66"/>
        <v>0</v>
      </c>
      <c r="AC157" s="1288"/>
      <c r="AD157" s="1507" t="s">
        <v>2734</v>
      </c>
      <c r="AE157" s="1288"/>
      <c r="AF157" s="1288"/>
      <c r="AG157" s="1288"/>
      <c r="AH157" s="681" t="s">
        <v>2735</v>
      </c>
      <c r="AI157" s="1288"/>
      <c r="AJ157" s="1288"/>
      <c r="AK157" s="1288"/>
      <c r="AL157" s="1288"/>
      <c r="AM157" s="1288"/>
      <c r="AN157" s="1288"/>
      <c r="AO157" s="1288"/>
      <c r="AP157" s="1288"/>
      <c r="AQ157" s="1288"/>
      <c r="AR157" s="1508">
        <v>1</v>
      </c>
      <c r="AS157" s="1288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R157" s="421" t="s">
        <v>411</v>
      </c>
      <c r="BS157" s="179" t="s">
        <v>1274</v>
      </c>
      <c r="BT157" s="102" t="s">
        <v>29</v>
      </c>
      <c r="BU157" s="69">
        <f t="shared" si="67"/>
        <v>0</v>
      </c>
      <c r="BV157" s="69">
        <f t="shared" si="68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11" t="s">
        <v>504</v>
      </c>
      <c r="CP157" s="525" t="s">
        <v>529</v>
      </c>
      <c r="CQ157" s="102" t="s">
        <v>29</v>
      </c>
      <c r="CR157" s="102">
        <f t="shared" si="69"/>
        <v>2</v>
      </c>
      <c r="CS157" s="102">
        <f t="shared" si="70"/>
        <v>6</v>
      </c>
      <c r="CT157" s="103"/>
      <c r="CU157" s="22" t="s">
        <v>68</v>
      </c>
      <c r="CV157" s="524"/>
      <c r="CW157" s="512"/>
      <c r="CX157" s="73"/>
      <c r="CY157" s="23" t="s">
        <v>530</v>
      </c>
      <c r="CZ157" s="155"/>
      <c r="DA157" s="155"/>
      <c r="DB157" s="155"/>
      <c r="DC157" s="84">
        <v>2</v>
      </c>
      <c r="DD157" s="419"/>
      <c r="DE157" s="155"/>
      <c r="DF157" s="155"/>
      <c r="DG157" s="155"/>
      <c r="DH157" s="591">
        <v>2</v>
      </c>
      <c r="DI157" s="142">
        <v>1</v>
      </c>
      <c r="DJ157" s="68"/>
    </row>
    <row r="158" spans="1:114" s="108" customFormat="1" ht="267.60000000000002" customHeight="1" outlineLevel="1" thickTop="1" thickBot="1" x14ac:dyDescent="0.45">
      <c r="X158" s="97" t="s">
        <v>52</v>
      </c>
      <c r="Y158" s="1503" t="s">
        <v>2664</v>
      </c>
      <c r="Z158" s="1286" t="s">
        <v>29</v>
      </c>
      <c r="AA158" s="1287">
        <f t="shared" si="65"/>
        <v>0</v>
      </c>
      <c r="AB158" s="1287">
        <f t="shared" si="66"/>
        <v>0</v>
      </c>
      <c r="AC158" s="1288"/>
      <c r="AD158" s="1507" t="s">
        <v>2734</v>
      </c>
      <c r="AE158" s="1288"/>
      <c r="AF158" s="1288"/>
      <c r="AG158" s="1288"/>
      <c r="AH158" s="681" t="s">
        <v>2735</v>
      </c>
      <c r="AI158" s="1288"/>
      <c r="AJ158" s="1288"/>
      <c r="AK158" s="1288"/>
      <c r="AL158" s="1288"/>
      <c r="AM158" s="1288"/>
      <c r="AN158" s="1288"/>
      <c r="AO158" s="1288"/>
      <c r="AP158" s="1288"/>
      <c r="AQ158" s="1288"/>
      <c r="AR158" s="1508">
        <v>1</v>
      </c>
      <c r="AS158" s="1288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 s="421" t="s">
        <v>411</v>
      </c>
      <c r="BS158" s="138" t="s">
        <v>1275</v>
      </c>
      <c r="BT158" s="102" t="s">
        <v>29</v>
      </c>
      <c r="BU158" s="69">
        <f t="shared" si="67"/>
        <v>0</v>
      </c>
      <c r="BV158" s="69">
        <f t="shared" si="68"/>
        <v>0</v>
      </c>
      <c r="BW158" s="99"/>
      <c r="BX158" s="22" t="s">
        <v>45</v>
      </c>
      <c r="BY158" s="1506" t="s">
        <v>2737</v>
      </c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11" t="s">
        <v>504</v>
      </c>
      <c r="CP158" s="117" t="s">
        <v>533</v>
      </c>
      <c r="CQ158" s="102" t="s">
        <v>29</v>
      </c>
      <c r="CR158" s="102">
        <f t="shared" si="69"/>
        <v>3</v>
      </c>
      <c r="CS158" s="102">
        <f t="shared" si="70"/>
        <v>3</v>
      </c>
      <c r="CT158" s="103"/>
      <c r="CU158" s="22" t="s">
        <v>68</v>
      </c>
      <c r="CV158" s="103"/>
      <c r="CW158" s="504" t="s">
        <v>42</v>
      </c>
      <c r="CX158" s="82"/>
      <c r="CY158" s="23" t="s">
        <v>534</v>
      </c>
      <c r="CZ158" s="155"/>
      <c r="DA158" s="155"/>
      <c r="DB158" s="155"/>
      <c r="DC158" s="1012"/>
      <c r="DD158" s="155"/>
      <c r="DE158" s="565">
        <v>1</v>
      </c>
      <c r="DF158" s="155"/>
      <c r="DG158" s="84">
        <v>1</v>
      </c>
      <c r="DH158" s="155"/>
      <c r="DI158" s="142">
        <v>1</v>
      </c>
      <c r="DJ158" s="68"/>
    </row>
    <row r="159" spans="1:114" s="108" customFormat="1" ht="189.6" customHeight="1" outlineLevel="1" x14ac:dyDescent="0.3">
      <c r="X159" s="1509" t="s">
        <v>171</v>
      </c>
      <c r="Y159" s="1503" t="s">
        <v>2666</v>
      </c>
      <c r="Z159" s="1286" t="s">
        <v>29</v>
      </c>
      <c r="AA159" s="1287">
        <f t="shared" si="65"/>
        <v>0</v>
      </c>
      <c r="AB159" s="1287">
        <f t="shared" si="66"/>
        <v>0</v>
      </c>
      <c r="AC159" s="1288"/>
      <c r="AD159" s="1507" t="s">
        <v>2734</v>
      </c>
      <c r="AE159" s="1288"/>
      <c r="AF159" s="1288"/>
      <c r="AG159" s="1288"/>
      <c r="AH159" s="681" t="s">
        <v>2735</v>
      </c>
      <c r="AI159" s="1288"/>
      <c r="AJ159" s="1288"/>
      <c r="AK159" s="1288"/>
      <c r="AL159" s="1288"/>
      <c r="AM159" s="1288"/>
      <c r="AN159" s="1288"/>
      <c r="AO159" s="1288"/>
      <c r="AP159" s="1288"/>
      <c r="AQ159" s="1288"/>
      <c r="AR159" s="1508">
        <v>1</v>
      </c>
      <c r="AS159" s="1288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411</v>
      </c>
      <c r="BS159" s="179" t="s">
        <v>2738</v>
      </c>
      <c r="BT159" s="102" t="s">
        <v>29</v>
      </c>
      <c r="BU159" s="69">
        <f>0.5*(CC159+CD159+CE159)+CF159+CH159+2*(CI159+CJ159)</f>
        <v>0.5</v>
      </c>
      <c r="BV159" s="69">
        <f>CC159*0.5+CD159*0.5+CE159*0.5+CF159+CG159+CH159+2*(CI159+CJ159+CK159)</f>
        <v>0.5</v>
      </c>
      <c r="BW159" s="225"/>
      <c r="BX159" s="225" t="s">
        <v>45</v>
      </c>
      <c r="BY159" s="131"/>
      <c r="BZ159" s="225"/>
      <c r="CA159" s="222"/>
      <c r="CB159" s="131" t="s">
        <v>2100</v>
      </c>
      <c r="CC159" s="314"/>
      <c r="CD159" s="252">
        <v>1</v>
      </c>
      <c r="CE159" s="314"/>
      <c r="CF159" s="1134"/>
      <c r="CG159" s="314"/>
      <c r="CH159" s="314"/>
      <c r="CI159" s="314"/>
      <c r="CJ159" s="314"/>
      <c r="CK159" s="314"/>
      <c r="CL159" s="142">
        <v>1</v>
      </c>
      <c r="CM159" s="28"/>
      <c r="CO159" s="511" t="s">
        <v>504</v>
      </c>
      <c r="CP159" s="117" t="s">
        <v>537</v>
      </c>
      <c r="CQ159" s="102" t="s">
        <v>29</v>
      </c>
      <c r="CR159" s="102">
        <f t="shared" si="69"/>
        <v>1</v>
      </c>
      <c r="CS159" s="102">
        <f t="shared" si="70"/>
        <v>3</v>
      </c>
      <c r="CT159" s="103"/>
      <c r="CU159" s="22" t="s">
        <v>68</v>
      </c>
      <c r="CV159" s="26"/>
      <c r="CW159" s="504"/>
      <c r="CX159" s="527"/>
      <c r="CY159" s="23" t="s">
        <v>538</v>
      </c>
      <c r="CZ159" s="155"/>
      <c r="DA159" s="155"/>
      <c r="DB159" s="155"/>
      <c r="DC159" s="84">
        <v>1</v>
      </c>
      <c r="DD159" s="461"/>
      <c r="DE159" s="155"/>
      <c r="DF159" s="155"/>
      <c r="DG159" s="302"/>
      <c r="DH159" s="155">
        <v>1</v>
      </c>
      <c r="DI159" s="142">
        <v>1</v>
      </c>
      <c r="DJ159" s="68"/>
    </row>
    <row r="160" spans="1:114" s="108" customFormat="1" ht="168.75" customHeight="1" outlineLevel="1" thickBot="1" x14ac:dyDescent="0.45">
      <c r="W160" s="59"/>
      <c r="X160" s="101" t="s">
        <v>55</v>
      </c>
      <c r="Y160" s="1465" t="s">
        <v>2668</v>
      </c>
      <c r="Z160" s="68" t="s">
        <v>29</v>
      </c>
      <c r="AA160" s="69">
        <f t="shared" si="65"/>
        <v>0</v>
      </c>
      <c r="AB160" s="69">
        <f t="shared" si="66"/>
        <v>0</v>
      </c>
      <c r="AC160" s="74"/>
      <c r="AD160" s="1053" t="s">
        <v>63</v>
      </c>
      <c r="AE160" s="74"/>
      <c r="AF160" s="74"/>
      <c r="AG160" s="74"/>
      <c r="AH160" s="681" t="s">
        <v>2735</v>
      </c>
      <c r="AI160" s="74"/>
      <c r="AJ160" s="74"/>
      <c r="AK160" s="74"/>
      <c r="AL160" s="74"/>
      <c r="AM160" s="74"/>
      <c r="AN160" s="74"/>
      <c r="AO160" s="74"/>
      <c r="AP160" s="74"/>
      <c r="AQ160" s="74"/>
      <c r="AR160" s="516">
        <v>1</v>
      </c>
      <c r="AS160" s="74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 s="421" t="s">
        <v>411</v>
      </c>
      <c r="BS160" s="138" t="s">
        <v>1277</v>
      </c>
      <c r="BT160" s="102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99"/>
      <c r="BX160" s="22" t="s">
        <v>45</v>
      </c>
      <c r="BY160" s="99"/>
      <c r="BZ160" s="99"/>
      <c r="CA160" s="99"/>
      <c r="CB160" s="99"/>
      <c r="CC160" s="159"/>
      <c r="CD160" s="159"/>
      <c r="CE160" s="159"/>
      <c r="CF160" s="159"/>
      <c r="CG160" s="159"/>
      <c r="CH160" s="159"/>
      <c r="CI160" s="159"/>
      <c r="CJ160" s="159"/>
      <c r="CK160" s="159"/>
      <c r="CL160" s="142">
        <v>1</v>
      </c>
      <c r="CM160" s="99"/>
      <c r="CO160" s="511" t="s">
        <v>504</v>
      </c>
      <c r="CP160" s="293" t="s">
        <v>2125</v>
      </c>
      <c r="CQ160" s="102" t="s">
        <v>29</v>
      </c>
      <c r="CR160" s="102">
        <f t="shared" si="69"/>
        <v>0.5</v>
      </c>
      <c r="CS160" s="102">
        <f t="shared" si="70"/>
        <v>1.5</v>
      </c>
      <c r="CT160" s="528"/>
      <c r="CU160" s="197" t="s">
        <v>68</v>
      </c>
      <c r="CV160" s="145"/>
      <c r="CW160" s="529" t="s">
        <v>42</v>
      </c>
      <c r="CX160" s="530"/>
      <c r="CY160" s="238" t="s">
        <v>542</v>
      </c>
      <c r="CZ160" s="419"/>
      <c r="DA160" s="564">
        <v>1</v>
      </c>
      <c r="DB160" s="419"/>
      <c r="DC160" s="419"/>
      <c r="DD160" s="591">
        <v>1</v>
      </c>
      <c r="DE160" s="419"/>
      <c r="DF160" s="419"/>
      <c r="DG160" s="419"/>
      <c r="DH160" s="419"/>
      <c r="DI160" s="142">
        <v>1</v>
      </c>
      <c r="DJ160" s="68"/>
    </row>
    <row r="161" spans="1:124" s="108" customFormat="1" ht="163.19999999999999" customHeight="1" outlineLevel="1" thickTop="1" x14ac:dyDescent="0.3">
      <c r="W161" s="32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R161" s="421" t="s">
        <v>411</v>
      </c>
      <c r="BS161" s="179" t="s">
        <v>1276</v>
      </c>
      <c r="BT161" s="102" t="s">
        <v>29</v>
      </c>
      <c r="BU161" s="69">
        <f>0.5*(CC161+CD161+CE161)+CF161+CH161+2*(CI161+CJ161)</f>
        <v>0</v>
      </c>
      <c r="BV161" s="69">
        <f>CC161*0.5+CD161*0.5+CE161*0.5+CF161+CG161+CH161+2*(CI161+CJ161+CK161)</f>
        <v>0</v>
      </c>
      <c r="BW161" s="225"/>
      <c r="BX161" s="225" t="s">
        <v>45</v>
      </c>
      <c r="BY161" s="131"/>
      <c r="BZ161" s="225"/>
      <c r="CA161" s="222"/>
      <c r="CB161" s="131" t="s">
        <v>57</v>
      </c>
      <c r="CC161" s="314"/>
      <c r="CD161" s="314"/>
      <c r="CE161" s="314"/>
      <c r="CF161" s="314"/>
      <c r="CG161" s="314"/>
      <c r="CH161" s="314"/>
      <c r="CI161" s="314"/>
      <c r="CJ161" s="314"/>
      <c r="CK161" s="314"/>
      <c r="CL161" s="142">
        <v>1</v>
      </c>
      <c r="CM161" s="28"/>
      <c r="CO161" s="511" t="s">
        <v>504</v>
      </c>
      <c r="CP161" s="116" t="s">
        <v>544</v>
      </c>
      <c r="CQ161" s="102" t="s">
        <v>29</v>
      </c>
      <c r="CR161" s="102">
        <f t="shared" si="69"/>
        <v>2</v>
      </c>
      <c r="CS161" s="102">
        <f t="shared" si="70"/>
        <v>2</v>
      </c>
      <c r="CT161" s="116"/>
      <c r="CU161" s="197" t="s">
        <v>68</v>
      </c>
      <c r="CV161" s="531"/>
      <c r="CW161" s="504" t="s">
        <v>42</v>
      </c>
      <c r="CX161" s="27"/>
      <c r="CY161" s="173" t="s">
        <v>545</v>
      </c>
      <c r="CZ161" s="302"/>
      <c r="DA161" s="302"/>
      <c r="DB161" s="302"/>
      <c r="DC161" s="302"/>
      <c r="DD161" s="302"/>
      <c r="DE161" s="302"/>
      <c r="DF161" s="240">
        <v>1</v>
      </c>
      <c r="DG161" s="302"/>
      <c r="DH161" s="302"/>
      <c r="DI161" s="142">
        <v>1</v>
      </c>
      <c r="DJ161" s="68"/>
    </row>
    <row r="162" spans="1:124" ht="139.80000000000001" outlineLevel="1" thickBot="1" x14ac:dyDescent="0.35"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 s="108"/>
      <c r="BR162" s="382" t="s">
        <v>350</v>
      </c>
      <c r="BS162" s="138" t="s">
        <v>1278</v>
      </c>
      <c r="BT162" s="102" t="s">
        <v>29</v>
      </c>
      <c r="BU162" s="69">
        <f>0.5*(CC162+CD162+CE162)+CF162+CH162+2*(CI162+CJ162)</f>
        <v>0</v>
      </c>
      <c r="BV162" s="69">
        <f>CC162*0.5+CD162*0.5+CE162*0.5+CF162+CG162+CH162+2*(CI162+CJ162+CK162)</f>
        <v>0</v>
      </c>
      <c r="BW162" s="225"/>
      <c r="BX162" s="225" t="s">
        <v>63</v>
      </c>
      <c r="BY162" s="131"/>
      <c r="BZ162" s="225"/>
      <c r="CA162" s="131"/>
      <c r="CB162" s="131" t="s">
        <v>359</v>
      </c>
      <c r="CC162" s="314"/>
      <c r="CD162" s="314"/>
      <c r="CE162" s="314"/>
      <c r="CF162" s="314"/>
      <c r="CG162" s="314"/>
      <c r="CH162" s="314"/>
      <c r="CI162" s="314"/>
      <c r="CJ162" s="314"/>
      <c r="CK162" s="314"/>
      <c r="CL162" s="142">
        <v>1</v>
      </c>
      <c r="CM162" s="190"/>
      <c r="CN162" s="108"/>
      <c r="CO162" s="511" t="s">
        <v>504</v>
      </c>
      <c r="CP162" s="116" t="s">
        <v>547</v>
      </c>
      <c r="CQ162" s="102" t="s">
        <v>29</v>
      </c>
      <c r="CR162" s="102">
        <f t="shared" si="69"/>
        <v>0</v>
      </c>
      <c r="CS162" s="102">
        <f t="shared" si="70"/>
        <v>2</v>
      </c>
      <c r="CT162" s="103"/>
      <c r="CU162" s="150" t="s">
        <v>68</v>
      </c>
      <c r="CV162" s="23"/>
      <c r="CW162" s="533" t="s">
        <v>42</v>
      </c>
      <c r="CX162" s="82"/>
      <c r="CY162" s="534" t="s">
        <v>538</v>
      </c>
      <c r="CZ162" s="155"/>
      <c r="DA162" s="155"/>
      <c r="DB162" s="155"/>
      <c r="DC162" s="155"/>
      <c r="DD162" s="155"/>
      <c r="DE162" s="155"/>
      <c r="DF162" s="155"/>
      <c r="DG162" s="302"/>
      <c r="DH162" s="591">
        <v>1</v>
      </c>
      <c r="DI162" s="142">
        <v>1</v>
      </c>
      <c r="DJ162" s="68"/>
    </row>
    <row r="163" spans="1:124" ht="21" customHeight="1" x14ac:dyDescent="0.3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 s="108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 x14ac:dyDescent="0.3">
      <c r="A164" s="38" t="s">
        <v>2739</v>
      </c>
      <c r="B164" s="39"/>
      <c r="C164" s="535" t="s">
        <v>29</v>
      </c>
      <c r="D164" s="41">
        <f>0.5*(L164+M164+N164)+O164+Q164+2*(R164+S164)</f>
        <v>0</v>
      </c>
      <c r="E164" s="536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>
        <f>SUMIFS(L166:L181,C166:C181,C164)</f>
        <v>0</v>
      </c>
      <c r="M164" s="44">
        <f>SUMIFS(M166:M181,C166:C181,C164)</f>
        <v>0</v>
      </c>
      <c r="N164" s="44">
        <f>SUMIFS(N166:N181,C166:C181,C164)</f>
        <v>0</v>
      </c>
      <c r="O164" s="44">
        <f>SUMIFS(O166:O181,C166:C181,C164)</f>
        <v>0</v>
      </c>
      <c r="P164" s="44">
        <f>SUMIFS(P166:P181,C166:C181,C164)</f>
        <v>0</v>
      </c>
      <c r="Q164" s="44">
        <f>SUMIFS(Q166:Q181,C166:C181,C164)</f>
        <v>0</v>
      </c>
      <c r="R164" s="44">
        <f>SUMIFS(R166:R181,C166:C181,C164)</f>
        <v>0</v>
      </c>
      <c r="S164" s="44">
        <f>SUMIFS(S166:S181,C166:C181,C164)</f>
        <v>0</v>
      </c>
      <c r="T164" s="44">
        <f>SUMIFS(T166:T181,C166:C181,C164)</f>
        <v>0</v>
      </c>
      <c r="U164" s="45"/>
      <c r="V164" s="46">
        <f>SUM(U166:U193)</f>
        <v>0</v>
      </c>
      <c r="W164" s="62"/>
      <c r="X164" s="55" t="s">
        <v>556</v>
      </c>
      <c r="Y164" s="39"/>
      <c r="Z164" s="535" t="s">
        <v>29</v>
      </c>
      <c r="AA164" s="41">
        <f>0.5*(AI164+AJ164+AK164)+AL164+AN164+2*(AO164+AP164)</f>
        <v>0</v>
      </c>
      <c r="AB164" s="536">
        <f>AI164*0.5+AJ164*0.5+AK164*0.5+AL164+AM164+AN164+2*(AO164+AP164+AQ164)</f>
        <v>0</v>
      </c>
      <c r="AC164" s="43"/>
      <c r="AD164" s="43"/>
      <c r="AE164" s="43"/>
      <c r="AF164" s="43"/>
      <c r="AG164" s="43"/>
      <c r="AH164" s="43"/>
      <c r="AI164" s="44">
        <f>SUMIFS(AI166:AI181,Z166:Z181,Z164)</f>
        <v>0</v>
      </c>
      <c r="AJ164" s="44">
        <f>SUMIFS(AJ166:AJ181,Z166:Z181,Z164)</f>
        <v>0</v>
      </c>
      <c r="AK164" s="44">
        <f>SUMIFS(AK166:AK181,Z166:Z181,Z164)</f>
        <v>0</v>
      </c>
      <c r="AL164" s="44">
        <f>SUMIFS(AL166:AL181,Z166:Z181,Z164)</f>
        <v>0</v>
      </c>
      <c r="AM164" s="44">
        <f>SUMIFS(AM166:AM181,Z166:Z181,Z164)</f>
        <v>0</v>
      </c>
      <c r="AN164" s="44">
        <f>SUMIFS(AN166:AN181,Z166:Z181,Z164)</f>
        <v>0</v>
      </c>
      <c r="AO164" s="44">
        <f>SUMIFS(AO166:AO181,Z166:Z181,Z164)</f>
        <v>0</v>
      </c>
      <c r="AP164" s="44">
        <f>SUMIFS(AP166:AP181,Z166:Z181,Z164)</f>
        <v>0</v>
      </c>
      <c r="AQ164" s="44">
        <f>SUMIFS(AQ166:AQ181,Z166:Z181,Z164)</f>
        <v>0</v>
      </c>
      <c r="AR164" s="45"/>
      <c r="AS164" s="46">
        <f>SUM(AR166:AR193)</f>
        <v>0</v>
      </c>
      <c r="AT164" s="59"/>
      <c r="AU164" s="1411" t="s">
        <v>495</v>
      </c>
      <c r="AV164" s="39"/>
      <c r="AW164" s="1103" t="s">
        <v>1279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981"/>
      <c r="BK164" s="44"/>
      <c r="BL164" s="44"/>
      <c r="BM164" s="44"/>
      <c r="BN164" s="981"/>
      <c r="BO164" s="45"/>
      <c r="BP164" s="46">
        <f>SUM(BO152:BO161)</f>
        <v>3</v>
      </c>
      <c r="BQ164" s="32"/>
      <c r="BR164" s="800" t="s">
        <v>1280</v>
      </c>
      <c r="BS164" s="56"/>
      <c r="BT164" s="372" t="s">
        <v>1279</v>
      </c>
      <c r="BU164" s="373">
        <f>0.5*(CC164+CD164+CE164)+CF164+CH164+2*(CI164+CJ164)</f>
        <v>0</v>
      </c>
      <c r="BV164" s="374">
        <f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SUM(CL152:CL162)</f>
        <v>11</v>
      </c>
      <c r="CN164" s="32"/>
      <c r="CO164" s="55" t="s">
        <v>556</v>
      </c>
      <c r="CP164" s="39"/>
      <c r="CQ164" s="535" t="s">
        <v>29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 x14ac:dyDescent="0.3">
      <c r="A165" s="1466" t="s">
        <v>154</v>
      </c>
      <c r="B165" s="451"/>
      <c r="C165" s="535" t="s">
        <v>36</v>
      </c>
      <c r="D165" s="41">
        <f>0.5*(L165+M165+N165)+O165+Q165+2*(R165+S165)</f>
        <v>0</v>
      </c>
      <c r="E165" s="536">
        <f>L165*0.5+M165*0.5+N165*0.5+O165+P165+Q165+2*(R165+S165+T165)</f>
        <v>0</v>
      </c>
      <c r="F165" s="39"/>
      <c r="G165" s="39"/>
      <c r="H165" s="39"/>
      <c r="I165" s="39"/>
      <c r="J165" s="39"/>
      <c r="K165" s="39"/>
      <c r="L165" s="44">
        <f>SUMIFS(L166:L181,C166:C181,C165)</f>
        <v>0</v>
      </c>
      <c r="M165" s="44">
        <f>SUMIFS(M166:M181,C166:C181,C165)</f>
        <v>0</v>
      </c>
      <c r="N165" s="44">
        <f>SUMIFS(N166:N181,C166:C181,C165)</f>
        <v>0</v>
      </c>
      <c r="O165" s="44">
        <f>SUMIFS(O166:O181,C166:C181,C165)</f>
        <v>0</v>
      </c>
      <c r="P165" s="44">
        <f>SUMIFS(P166:P181,C166:C181,C165)</f>
        <v>0</v>
      </c>
      <c r="Q165" s="44">
        <f>SUMIFS(Q166:Q181,C166:C181,C165)</f>
        <v>0</v>
      </c>
      <c r="R165" s="44">
        <f>SUMIFS(R166:R181,C166:C181,C165)</f>
        <v>0</v>
      </c>
      <c r="S165" s="44">
        <f>SUMIFS(S166:S181,C166:C181,C165)</f>
        <v>0</v>
      </c>
      <c r="T165" s="44">
        <f>SUMIFS(T166:T181,C166:C181,C165)</f>
        <v>0</v>
      </c>
      <c r="U165" s="45"/>
      <c r="V165" s="46"/>
      <c r="W165" s="62"/>
      <c r="X165" s="537" t="s">
        <v>558</v>
      </c>
      <c r="Y165" s="451"/>
      <c r="Z165" s="535" t="s">
        <v>36</v>
      </c>
      <c r="AA165" s="41">
        <f>0.5*(AI165+AJ165+AK165)+AL165+AN165+2*(AO165+AP165)</f>
        <v>0</v>
      </c>
      <c r="AB165" s="536">
        <f>AI165*0.5+AJ165*0.5+AK165*0.5+AL165+AM165+AN165+2*(AO165+AP165+AQ165)</f>
        <v>0</v>
      </c>
      <c r="AC165" s="39"/>
      <c r="AD165" s="39"/>
      <c r="AE165" s="39"/>
      <c r="AF165" s="39"/>
      <c r="AG165" s="39"/>
      <c r="AH165" s="39"/>
      <c r="AI165" s="44">
        <f>SUMIFS(AI166:AI181,Z166:Z181,Z165)</f>
        <v>0</v>
      </c>
      <c r="AJ165" s="44">
        <f>SUMIFS(AJ166:AJ181,Z166:Z181,Z165)</f>
        <v>0</v>
      </c>
      <c r="AK165" s="44">
        <f>SUMIFS(AK166:AK181,Z166:Z181,Z165)</f>
        <v>0</v>
      </c>
      <c r="AL165" s="44">
        <f>SUMIFS(AL166:AL181,Z166:Z181,Z165)</f>
        <v>0</v>
      </c>
      <c r="AM165" s="44">
        <f>SUMIFS(AM166:AM181,Z166:Z181,Z165)</f>
        <v>0</v>
      </c>
      <c r="AN165" s="44">
        <f>SUMIFS(AN166:AN181,Z166:Z181,Z165)</f>
        <v>0</v>
      </c>
      <c r="AO165" s="44">
        <f>SUMIFS(AO166:AO181,Z166:Z181,Z165)</f>
        <v>0</v>
      </c>
      <c r="AP165" s="44">
        <f>SUMIFS(AP166:AP181,Z166:Z181,Z165)</f>
        <v>0</v>
      </c>
      <c r="AQ165" s="44">
        <f>SUMIFS(AQ166:AQ181,Z166:Z181,Z165)</f>
        <v>0</v>
      </c>
      <c r="AR165" s="45"/>
      <c r="AS165" s="46"/>
      <c r="AT165" s="59"/>
      <c r="AU165" s="1411" t="s">
        <v>497</v>
      </c>
      <c r="AV165" s="39"/>
      <c r="AW165" s="1103" t="s">
        <v>36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982"/>
      <c r="BK165" s="60"/>
      <c r="BL165" s="60"/>
      <c r="BM165" s="60"/>
      <c r="BN165" s="982"/>
      <c r="BO165" s="45"/>
      <c r="BP165" s="46"/>
      <c r="BR165" s="800" t="s">
        <v>558</v>
      </c>
      <c r="BS165" s="653"/>
      <c r="BT165" s="372" t="s">
        <v>36</v>
      </c>
      <c r="BU165" s="373">
        <f>0.5*(CC165+CD165+CE165)+CF165+CH165+2*(CI165+CJ165)</f>
        <v>0</v>
      </c>
      <c r="BV165" s="374">
        <f>CC165*0.5+CD165*0.5+CE165*0.5+CF165+CG165+CH165+2*(CI165+CJ165+CK165)</f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558</v>
      </c>
      <c r="CP165" s="451"/>
      <c r="CQ165" s="535" t="s">
        <v>36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142.80000000000001" outlineLevel="1" x14ac:dyDescent="0.3">
      <c r="A166" s="2013" t="s">
        <v>2740</v>
      </c>
      <c r="B166" s="2014"/>
      <c r="C166" s="2014"/>
      <c r="D166" s="2014"/>
      <c r="E166" s="2014"/>
      <c r="F166" s="2014"/>
      <c r="G166" s="2014"/>
      <c r="H166" s="2014"/>
      <c r="I166" s="2014"/>
      <c r="J166" s="2014"/>
      <c r="K166" s="2014"/>
      <c r="L166" s="2014"/>
      <c r="M166" s="2014"/>
      <c r="N166" s="2014"/>
      <c r="O166" s="2014"/>
      <c r="P166" s="2014"/>
      <c r="Q166" s="2014"/>
      <c r="R166" s="2014"/>
      <c r="S166" s="2014"/>
      <c r="T166" s="2014"/>
      <c r="U166" s="2014"/>
      <c r="V166" s="2015"/>
      <c r="W166" s="62"/>
      <c r="AU166" s="1410" t="s">
        <v>267</v>
      </c>
      <c r="AV166" s="337" t="s">
        <v>1281</v>
      </c>
      <c r="AW166" s="68" t="s">
        <v>29</v>
      </c>
      <c r="AX166" s="69">
        <f t="shared" ref="AX166:AX174" si="75">0.5*(BF166+BG166+BH166)+BI166+BK166+2*(BL166+BM166)</f>
        <v>0</v>
      </c>
      <c r="AY166" s="69">
        <f t="shared" ref="AY166:AY174" si="76">BF166*0.5+BG166*0.5+BH166*0.5+BI166+BJ166+BK166+2*(BL166+BM166+BN166)</f>
        <v>0</v>
      </c>
      <c r="AZ166" s="338"/>
      <c r="BA166" s="339" t="s">
        <v>45</v>
      </c>
      <c r="BB166" s="983"/>
      <c r="BC166" s="338"/>
      <c r="BD166" s="338"/>
      <c r="BE166" s="341" t="s">
        <v>57</v>
      </c>
      <c r="BF166" s="821"/>
      <c r="BG166" s="160"/>
      <c r="BH166" s="821"/>
      <c r="BI166" s="821"/>
      <c r="BJ166" s="302"/>
      <c r="BK166" s="821"/>
      <c r="BL166" s="821"/>
      <c r="BM166" s="821"/>
      <c r="BN166" s="821"/>
      <c r="BO166" s="346">
        <v>1</v>
      </c>
      <c r="BP166" s="22"/>
      <c r="BR166" s="62"/>
      <c r="BT166" s="62"/>
      <c r="BU166" s="62"/>
      <c r="BV166" s="62"/>
      <c r="BW166" s="62"/>
      <c r="BZ166" s="62"/>
      <c r="CA166" s="62"/>
      <c r="CB166" s="62"/>
      <c r="CC166" s="62"/>
      <c r="CD166" s="62"/>
      <c r="CE166" s="62"/>
      <c r="CF166" s="62"/>
      <c r="CG166" s="62"/>
      <c r="CH166" s="62"/>
      <c r="CI166" s="62"/>
      <c r="CJ166" s="62"/>
      <c r="CK166" s="62"/>
      <c r="CL166" s="62"/>
      <c r="CM166" s="62"/>
      <c r="CO166" s="62"/>
      <c r="CV166" s="3"/>
      <c r="DB166" s="22"/>
      <c r="DN166" s="3"/>
      <c r="DO166" s="3"/>
      <c r="DP166" s="3"/>
      <c r="DQ166" s="3"/>
      <c r="DR166" s="3"/>
      <c r="DS166" s="3"/>
      <c r="DT166" s="3"/>
    </row>
    <row r="167" spans="1:124" ht="235.95" customHeight="1" outlineLevel="1" x14ac:dyDescent="0.25">
      <c r="A167" s="2013" t="s">
        <v>2741</v>
      </c>
      <c r="B167" s="2014"/>
      <c r="C167" s="2014"/>
      <c r="D167" s="2014"/>
      <c r="E167" s="2014"/>
      <c r="F167" s="2014"/>
      <c r="G167" s="2014"/>
      <c r="H167" s="2014"/>
      <c r="I167" s="2014"/>
      <c r="J167" s="2014"/>
      <c r="K167" s="2014"/>
      <c r="L167" s="2014"/>
      <c r="M167" s="2014"/>
      <c r="N167" s="2014"/>
      <c r="O167" s="2014"/>
      <c r="P167" s="2014"/>
      <c r="Q167" s="2014"/>
      <c r="R167" s="2014"/>
      <c r="S167" s="2014"/>
      <c r="T167" s="2014"/>
      <c r="U167" s="2014"/>
      <c r="V167" s="2015"/>
      <c r="W167" s="62"/>
      <c r="AU167" s="320" t="s">
        <v>267</v>
      </c>
      <c r="AV167" s="117" t="s">
        <v>2742</v>
      </c>
      <c r="AW167" s="68" t="s">
        <v>29</v>
      </c>
      <c r="AX167" s="69">
        <f t="shared" si="75"/>
        <v>0</v>
      </c>
      <c r="AY167" s="69">
        <f t="shared" si="76"/>
        <v>0</v>
      </c>
      <c r="AZ167" s="103"/>
      <c r="BA167" s="124" t="s">
        <v>77</v>
      </c>
      <c r="BB167" s="125" t="s">
        <v>50</v>
      </c>
      <c r="BC167" s="74"/>
      <c r="BD167" s="23"/>
      <c r="BE167" s="23" t="s">
        <v>57</v>
      </c>
      <c r="BF167" s="155"/>
      <c r="BG167" s="155"/>
      <c r="BH167" s="155"/>
      <c r="BI167" s="155"/>
      <c r="BJ167" s="155"/>
      <c r="BK167" s="155"/>
      <c r="BL167" s="155"/>
      <c r="BM167" s="155"/>
      <c r="BN167" s="1510"/>
      <c r="BO167" s="142">
        <v>1</v>
      </c>
      <c r="BP167" s="22"/>
      <c r="BQ167" s="62"/>
      <c r="CN167" s="62"/>
      <c r="CO167" s="62"/>
      <c r="CV167" s="3"/>
      <c r="DB167" s="22"/>
      <c r="DN167" s="3"/>
      <c r="DO167" s="3"/>
      <c r="DP167" s="3"/>
      <c r="DQ167" s="3"/>
      <c r="DR167" s="3"/>
      <c r="DS167" s="3"/>
      <c r="DT167" s="3"/>
    </row>
    <row r="168" spans="1:124" ht="158.4" outlineLevel="1" x14ac:dyDescent="0.3">
      <c r="A168" s="807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AU168" s="320" t="s">
        <v>267</v>
      </c>
      <c r="AV168" s="117" t="s">
        <v>2064</v>
      </c>
      <c r="AW168" s="68" t="s">
        <v>29</v>
      </c>
      <c r="AX168" s="69">
        <f t="shared" si="75"/>
        <v>0</v>
      </c>
      <c r="AY168" s="69">
        <f t="shared" si="76"/>
        <v>0</v>
      </c>
      <c r="AZ168" s="198"/>
      <c r="BA168" s="124" t="s">
        <v>77</v>
      </c>
      <c r="BB168" s="125" t="s">
        <v>50</v>
      </c>
      <c r="BC168" s="74"/>
      <c r="BD168" s="82"/>
      <c r="BE168" s="23" t="s">
        <v>57</v>
      </c>
      <c r="BF168" s="781"/>
      <c r="BG168" s="155"/>
      <c r="BH168" s="155"/>
      <c r="BI168" s="155"/>
      <c r="BJ168" s="155"/>
      <c r="BK168" s="155"/>
      <c r="BL168" s="155"/>
      <c r="BM168" s="155"/>
      <c r="BN168" s="461"/>
      <c r="BO168" s="142">
        <v>1</v>
      </c>
      <c r="BP168" s="241"/>
      <c r="BQ168" s="62"/>
      <c r="BR168" s="62"/>
      <c r="BT168" s="62"/>
      <c r="BU168" s="62"/>
      <c r="BV168" s="62"/>
      <c r="BW168" s="62"/>
      <c r="BZ168" s="62"/>
      <c r="CA168" s="62"/>
      <c r="CB168" s="62"/>
      <c r="CC168" s="62"/>
      <c r="CD168" s="62"/>
      <c r="CE168" s="62"/>
      <c r="CF168" s="62"/>
      <c r="CG168" s="62"/>
      <c r="CH168" s="62"/>
      <c r="CI168" s="62"/>
      <c r="CJ168" s="62"/>
      <c r="CK168" s="62"/>
      <c r="CL168" s="62"/>
      <c r="CM168" s="62"/>
      <c r="CN168" s="62"/>
      <c r="CO168" s="62"/>
      <c r="CV168" s="3"/>
      <c r="DB168" s="22"/>
      <c r="DN168" s="3"/>
      <c r="DO168" s="3"/>
      <c r="DP168" s="3"/>
      <c r="DQ168" s="3"/>
      <c r="DR168" s="3"/>
      <c r="DS168" s="3"/>
      <c r="DT168" s="3"/>
    </row>
    <row r="169" spans="1:124" ht="208.8" outlineLevel="1" x14ac:dyDescent="0.25">
      <c r="A169" s="807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AU169" s="320" t="s">
        <v>267</v>
      </c>
      <c r="AV169" s="117" t="s">
        <v>1282</v>
      </c>
      <c r="AW169" s="68" t="s">
        <v>29</v>
      </c>
      <c r="AX169" s="69">
        <f t="shared" si="75"/>
        <v>0</v>
      </c>
      <c r="AY169" s="69">
        <f t="shared" si="76"/>
        <v>0</v>
      </c>
      <c r="AZ169" s="103"/>
      <c r="BA169" s="22" t="s">
        <v>45</v>
      </c>
      <c r="BB169" s="118"/>
      <c r="BC169" s="74"/>
      <c r="BD169" s="173"/>
      <c r="BE169" s="173" t="s">
        <v>57</v>
      </c>
      <c r="BF169" s="155"/>
      <c r="BG169" s="155"/>
      <c r="BH169" s="155"/>
      <c r="BI169" s="155"/>
      <c r="BJ169" s="155"/>
      <c r="BK169" s="155"/>
      <c r="BL169" s="155"/>
      <c r="BM169" s="155"/>
      <c r="BN169" s="155"/>
      <c r="BO169" s="142">
        <v>1</v>
      </c>
      <c r="BP169" s="241"/>
      <c r="BQ169" s="62"/>
      <c r="BR169" s="62"/>
      <c r="BT169" s="62"/>
      <c r="BU169" s="62"/>
      <c r="BV169" s="62"/>
      <c r="BW169" s="62"/>
      <c r="BZ169" s="62"/>
      <c r="CA169" s="62"/>
      <c r="CB169" s="62"/>
      <c r="CC169" s="62"/>
      <c r="CD169" s="62"/>
      <c r="CE169" s="62"/>
      <c r="CF169" s="62"/>
      <c r="CG169" s="62"/>
      <c r="CH169" s="62"/>
      <c r="CI169" s="62"/>
      <c r="CJ169" s="62"/>
      <c r="CK169" s="62"/>
      <c r="CL169" s="62"/>
      <c r="CM169" s="62"/>
      <c r="CN169" s="62"/>
      <c r="CO169" s="62"/>
      <c r="CV169" s="3"/>
      <c r="DB169" s="22"/>
      <c r="DN169" s="3"/>
      <c r="DO169" s="3"/>
      <c r="DP169" s="3"/>
      <c r="DQ169" s="3"/>
      <c r="DR169" s="3"/>
      <c r="DS169" s="3"/>
      <c r="DT169" s="3"/>
    </row>
    <row r="170" spans="1:124" ht="158.4" outlineLevel="1" x14ac:dyDescent="0.3">
      <c r="A170" s="807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AU170" s="320" t="s">
        <v>267</v>
      </c>
      <c r="AV170" s="138" t="s">
        <v>1283</v>
      </c>
      <c r="AW170" s="68" t="s">
        <v>29</v>
      </c>
      <c r="AX170" s="69">
        <f t="shared" si="75"/>
        <v>0</v>
      </c>
      <c r="AY170" s="69">
        <f t="shared" si="76"/>
        <v>0</v>
      </c>
      <c r="AZ170" s="131"/>
      <c r="BA170" s="22" t="s">
        <v>45</v>
      </c>
      <c r="BB170" s="200"/>
      <c r="BC170" s="131"/>
      <c r="BD170" s="131"/>
      <c r="BE170" s="173" t="s">
        <v>57</v>
      </c>
      <c r="BF170" s="314"/>
      <c r="BG170" s="314"/>
      <c r="BH170" s="314"/>
      <c r="BI170" s="314"/>
      <c r="BJ170" s="314"/>
      <c r="BK170" s="314"/>
      <c r="BL170" s="314"/>
      <c r="BM170" s="314"/>
      <c r="BN170" s="314"/>
      <c r="BO170" s="346">
        <v>1</v>
      </c>
      <c r="BP170" s="131"/>
      <c r="BQ170" s="62"/>
      <c r="BR170" s="62"/>
      <c r="BT170" s="62"/>
      <c r="BU170" s="62"/>
      <c r="BV170" s="62"/>
      <c r="BW170" s="62"/>
      <c r="BZ170" s="62"/>
      <c r="CA170" s="62"/>
      <c r="CB170" s="62"/>
      <c r="CC170" s="62"/>
      <c r="CD170" s="62"/>
      <c r="CE170" s="62"/>
      <c r="CF170" s="62"/>
      <c r="CG170" s="62"/>
      <c r="CH170" s="62"/>
      <c r="CI170" s="62"/>
      <c r="CJ170" s="62"/>
      <c r="CK170" s="62"/>
      <c r="CL170" s="62"/>
      <c r="CM170" s="62"/>
      <c r="CN170" s="62"/>
      <c r="CO170" s="62"/>
      <c r="CV170" s="3"/>
      <c r="DB170" s="22"/>
      <c r="DN170" s="3"/>
      <c r="DO170" s="3"/>
      <c r="DP170" s="3"/>
      <c r="DQ170" s="3"/>
      <c r="DR170" s="3"/>
      <c r="DS170" s="3"/>
      <c r="DT170" s="3"/>
    </row>
    <row r="171" spans="1:124" ht="207.6" customHeight="1" outlineLevel="1" x14ac:dyDescent="0.3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AU171" s="415" t="s">
        <v>380</v>
      </c>
      <c r="AV171" s="984" t="s">
        <v>1284</v>
      </c>
      <c r="AW171" s="102" t="s">
        <v>29</v>
      </c>
      <c r="AX171" s="69">
        <f t="shared" si="75"/>
        <v>0</v>
      </c>
      <c r="AY171" s="69">
        <f t="shared" si="76"/>
        <v>0</v>
      </c>
      <c r="AZ171" s="131"/>
      <c r="BA171" s="22" t="s">
        <v>45</v>
      </c>
      <c r="BB171" s="367"/>
      <c r="BC171" s="131"/>
      <c r="BD171" s="131"/>
      <c r="BE171" s="968" t="s">
        <v>57</v>
      </c>
      <c r="BF171" s="314"/>
      <c r="BG171" s="314"/>
      <c r="BH171" s="314"/>
      <c r="BI171" s="314"/>
      <c r="BJ171" s="314"/>
      <c r="BK171" s="314"/>
      <c r="BL171" s="314"/>
      <c r="BM171" s="314"/>
      <c r="BN171" s="368"/>
      <c r="BO171" s="346">
        <v>1</v>
      </c>
      <c r="BP171" s="131"/>
      <c r="BQ171" s="62"/>
      <c r="BR171" s="62"/>
      <c r="BT171" s="62"/>
      <c r="BU171" s="62"/>
      <c r="BV171" s="62"/>
      <c r="BW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N171" s="62"/>
      <c r="CO171" s="62"/>
      <c r="CV171" s="3"/>
      <c r="DB171" s="22"/>
      <c r="DN171" s="3"/>
      <c r="DO171" s="3"/>
      <c r="DP171" s="3"/>
      <c r="DQ171" s="3"/>
      <c r="DR171" s="3"/>
      <c r="DS171" s="3"/>
      <c r="DT171" s="3"/>
    </row>
    <row r="172" spans="1:124" ht="130.94999999999999" customHeight="1" outlineLevel="1" x14ac:dyDescent="0.3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AU172" s="415" t="s">
        <v>380</v>
      </c>
      <c r="AV172" s="767" t="s">
        <v>2122</v>
      </c>
      <c r="AW172" s="102" t="s">
        <v>29</v>
      </c>
      <c r="AX172" s="102">
        <f t="shared" si="75"/>
        <v>0</v>
      </c>
      <c r="AY172" s="102">
        <f t="shared" si="76"/>
        <v>0</v>
      </c>
      <c r="AZ172" s="349"/>
      <c r="BA172" s="124" t="s">
        <v>77</v>
      </c>
      <c r="BB172" s="125" t="s">
        <v>50</v>
      </c>
      <c r="BC172" s="74"/>
      <c r="BD172" s="70"/>
      <c r="BE172" s="23" t="s">
        <v>57</v>
      </c>
      <c r="BF172" s="160"/>
      <c r="BG172" s="160"/>
      <c r="BH172" s="160"/>
      <c r="BI172" s="160"/>
      <c r="BJ172" s="160"/>
      <c r="BK172" s="160"/>
      <c r="BL172" s="160"/>
      <c r="BM172" s="160"/>
      <c r="BN172" s="160"/>
      <c r="BO172" s="350">
        <v>1</v>
      </c>
      <c r="BP172" s="99"/>
      <c r="BQ172" s="62"/>
      <c r="BR172" s="62"/>
      <c r="BT172" s="62"/>
      <c r="BU172" s="62"/>
      <c r="BV172" s="62"/>
      <c r="BW172" s="62"/>
      <c r="BZ172" s="62"/>
      <c r="CA172" s="62"/>
      <c r="CB172" s="62"/>
      <c r="CC172" s="62"/>
      <c r="CD172" s="62"/>
      <c r="CE172" s="62"/>
      <c r="CF172" s="62"/>
      <c r="CG172" s="62"/>
      <c r="CH172" s="62"/>
      <c r="CI172" s="62"/>
      <c r="CJ172" s="62"/>
      <c r="CK172" s="62"/>
      <c r="CL172" s="62"/>
      <c r="CM172" s="62"/>
      <c r="CN172" s="62"/>
      <c r="CO172" s="62"/>
      <c r="CV172" s="3"/>
      <c r="DB172" s="22"/>
      <c r="DN172" s="3"/>
      <c r="DO172" s="3"/>
      <c r="DP172" s="3"/>
      <c r="DQ172" s="3"/>
      <c r="DR172" s="3"/>
      <c r="DS172" s="3"/>
      <c r="DT172" s="3"/>
    </row>
    <row r="173" spans="1:124" ht="110.4" outlineLevel="1" x14ac:dyDescent="0.3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AU173" s="415" t="s">
        <v>380</v>
      </c>
      <c r="AV173" s="767" t="s">
        <v>1285</v>
      </c>
      <c r="AW173" s="102" t="s">
        <v>29</v>
      </c>
      <c r="AX173" s="102">
        <f t="shared" si="75"/>
        <v>0</v>
      </c>
      <c r="AY173" s="102">
        <f t="shared" si="76"/>
        <v>0</v>
      </c>
      <c r="AZ173" s="349"/>
      <c r="BA173" s="22" t="s">
        <v>45</v>
      </c>
      <c r="BB173" s="446"/>
      <c r="BC173" s="74"/>
      <c r="BD173" s="70"/>
      <c r="BE173" s="23" t="s">
        <v>276</v>
      </c>
      <c r="BF173" s="160"/>
      <c r="BG173" s="160"/>
      <c r="BH173" s="160"/>
      <c r="BI173" s="160"/>
      <c r="BJ173" s="160"/>
      <c r="BK173" s="160"/>
      <c r="BL173" s="160"/>
      <c r="BM173" s="160"/>
      <c r="BN173" s="160"/>
      <c r="BO173" s="350">
        <v>1</v>
      </c>
      <c r="BP173" s="99"/>
      <c r="BQ173" s="62"/>
      <c r="BR173" s="62"/>
      <c r="BT173" s="62"/>
      <c r="BU173" s="62"/>
      <c r="BV173" s="62"/>
      <c r="BW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V173" s="3"/>
      <c r="DB173" s="22"/>
      <c r="DN173" s="3"/>
      <c r="DO173" s="3"/>
      <c r="DP173" s="3"/>
      <c r="DQ173" s="3"/>
      <c r="DR173" s="3"/>
      <c r="DS173" s="3"/>
      <c r="DT173" s="3"/>
    </row>
    <row r="174" spans="1:124" ht="104.4" outlineLevel="1" x14ac:dyDescent="0.3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AU174" s="415" t="s">
        <v>380</v>
      </c>
      <c r="AV174" s="117" t="s">
        <v>1286</v>
      </c>
      <c r="AW174" s="102" t="s">
        <v>29</v>
      </c>
      <c r="AX174" s="102">
        <f t="shared" si="75"/>
        <v>0</v>
      </c>
      <c r="AY174" s="102">
        <f t="shared" si="76"/>
        <v>0</v>
      </c>
      <c r="AZ174" s="103"/>
      <c r="BA174" s="22" t="s">
        <v>68</v>
      </c>
      <c r="BB174" s="22"/>
      <c r="BC174" s="617"/>
      <c r="BD174" s="110" t="s">
        <v>13</v>
      </c>
      <c r="BE174" s="22" t="s">
        <v>91</v>
      </c>
      <c r="BF174" s="160"/>
      <c r="BG174" s="160"/>
      <c r="BH174" s="155"/>
      <c r="BI174" s="160"/>
      <c r="BJ174" s="160"/>
      <c r="BK174" s="160"/>
      <c r="BL174" s="160"/>
      <c r="BM174" s="160"/>
      <c r="BN174" s="330"/>
      <c r="BO174" s="350">
        <v>1</v>
      </c>
      <c r="BP174" s="99"/>
      <c r="BQ174" s="62"/>
      <c r="BR174" s="62"/>
      <c r="BT174" s="62"/>
      <c r="BU174" s="62"/>
      <c r="BV174" s="62"/>
      <c r="BW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 s="62"/>
      <c r="CV174" s="3"/>
      <c r="DB174" s="22"/>
      <c r="DN174" s="3"/>
      <c r="DO174" s="3"/>
      <c r="DP174" s="3"/>
      <c r="DQ174" s="3"/>
      <c r="DR174" s="3"/>
      <c r="DS174" s="3"/>
      <c r="DT174" s="3"/>
    </row>
    <row r="175" spans="1:124" outlineLevel="1" x14ac:dyDescent="0.3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 s="62"/>
      <c r="CV175" s="3"/>
      <c r="DB175" s="22"/>
      <c r="DN175" s="3"/>
      <c r="DO175" s="3"/>
      <c r="DP175" s="3"/>
      <c r="DQ175" s="3"/>
      <c r="DR175" s="3"/>
      <c r="DS175" s="3"/>
      <c r="DT175" s="3"/>
    </row>
    <row r="176" spans="1:124" outlineLevel="1" x14ac:dyDescent="0.3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 s="62"/>
      <c r="CV176" s="3"/>
      <c r="DB176" s="22"/>
      <c r="DN176" s="3"/>
      <c r="DO176" s="3"/>
      <c r="DP176" s="3"/>
      <c r="DQ176" s="3"/>
      <c r="DR176" s="3"/>
      <c r="DS176" s="3"/>
      <c r="DT176" s="3"/>
    </row>
    <row r="177" spans="1:124" outlineLevel="1" x14ac:dyDescent="0.3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 s="62"/>
      <c r="CV177" s="3"/>
      <c r="DB177" s="22"/>
      <c r="DN177" s="3"/>
      <c r="DO177" s="3"/>
      <c r="DP177" s="3"/>
      <c r="DQ177" s="3"/>
      <c r="DR177" s="3"/>
      <c r="DS177" s="3"/>
      <c r="DT177" s="3"/>
    </row>
    <row r="178" spans="1:124" outlineLevel="1" x14ac:dyDescent="0.3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 s="62"/>
      <c r="CV178" s="3"/>
      <c r="DB178" s="22"/>
      <c r="DN178" s="3"/>
      <c r="DO178" s="3"/>
      <c r="DP178" s="3"/>
      <c r="DQ178" s="3"/>
      <c r="DR178" s="3"/>
      <c r="DS178" s="3"/>
      <c r="DT178" s="3"/>
    </row>
    <row r="179" spans="1:124" outlineLevel="1" x14ac:dyDescent="0.3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 s="62"/>
      <c r="CV179" s="3"/>
      <c r="DB179" s="22"/>
      <c r="DN179" s="3"/>
      <c r="DO179" s="3"/>
      <c r="DP179" s="3"/>
      <c r="DQ179" s="3"/>
      <c r="DR179" s="3"/>
      <c r="DS179" s="3"/>
      <c r="DT179" s="3"/>
    </row>
    <row r="180" spans="1:124" outlineLevel="1" x14ac:dyDescent="0.3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 s="62"/>
      <c r="CV180" s="3"/>
      <c r="DB180" s="22"/>
      <c r="DN180" s="3"/>
      <c r="DO180" s="3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 s="62"/>
      <c r="CV181" s="3"/>
      <c r="DB181" s="22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 s="62"/>
      <c r="CV182" s="3"/>
      <c r="DB182" s="2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 s="62"/>
      <c r="CV183" s="3"/>
      <c r="DB183" s="22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 s="62"/>
      <c r="CV184" s="3"/>
      <c r="DB184" s="22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 s="62"/>
      <c r="CV185" s="3"/>
      <c r="DB185" s="22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 s="62"/>
      <c r="CV186" s="3"/>
      <c r="DB186" s="22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 s="62"/>
      <c r="CV187" s="3"/>
      <c r="DB187" s="22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V188" s="3"/>
      <c r="DB188" s="22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 s="62"/>
      <c r="CV189" s="3"/>
      <c r="DB189" s="22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 s="62"/>
      <c r="CN190" s="62"/>
      <c r="CO190" s="62"/>
      <c r="CV190" s="3"/>
      <c r="DB190" s="22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 s="62"/>
      <c r="CN191" s="62"/>
      <c r="CO191" s="62"/>
      <c r="CV191" s="3"/>
      <c r="DB191" s="22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 s="62"/>
      <c r="CN192" s="62"/>
      <c r="CO192" s="62"/>
      <c r="CV192" s="3"/>
      <c r="DB192" s="22"/>
      <c r="DN192" s="3"/>
      <c r="DO192" s="3"/>
      <c r="DP192" s="3"/>
      <c r="DQ192" s="3"/>
      <c r="DR192" s="3"/>
      <c r="DS192" s="3"/>
      <c r="DT192" s="3"/>
    </row>
    <row r="193" spans="1:124" outlineLevel="1" x14ac:dyDescent="0.3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 s="62"/>
      <c r="CN193" s="62"/>
      <c r="CO193" s="62"/>
      <c r="CV193" s="3"/>
      <c r="DB193" s="22"/>
      <c r="DN193" s="3"/>
      <c r="DO193" s="3"/>
      <c r="DP193" s="3"/>
      <c r="DQ193" s="3"/>
      <c r="DR193" s="3"/>
      <c r="DS193" s="3"/>
      <c r="DT193" s="3"/>
    </row>
    <row r="194" spans="1:124" outlineLevel="1" x14ac:dyDescent="0.3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62"/>
      <c r="CN194" s="62"/>
      <c r="CO194" s="62"/>
      <c r="CV194" s="3"/>
      <c r="DB194" s="22"/>
      <c r="DN194" s="3"/>
      <c r="DO194" s="3"/>
      <c r="DP194" s="3"/>
      <c r="DQ194" s="3"/>
      <c r="DR194" s="3"/>
      <c r="DS194" s="3"/>
      <c r="DT194" s="3"/>
    </row>
    <row r="195" spans="1:124" x14ac:dyDescent="0.3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62"/>
      <c r="CN195" s="62"/>
      <c r="CO195" s="62"/>
      <c r="CV195" s="3"/>
      <c r="DB195" s="22"/>
      <c r="DN195" s="3"/>
      <c r="DO195" s="3"/>
      <c r="DP195" s="3"/>
      <c r="DQ195" s="3"/>
      <c r="DR195" s="3"/>
      <c r="DS195" s="3"/>
      <c r="DT195" s="3"/>
    </row>
    <row r="196" spans="1:124" x14ac:dyDescent="0.3">
      <c r="A196" s="807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62"/>
      <c r="CN196" s="62"/>
      <c r="CO196" s="62"/>
      <c r="CV196" s="3"/>
      <c r="DB196" s="22"/>
      <c r="DN196" s="3"/>
      <c r="DO196" s="3"/>
      <c r="DP196" s="3"/>
      <c r="DQ196" s="3"/>
      <c r="DR196" s="3"/>
      <c r="DS196" s="3"/>
      <c r="DT196" s="3"/>
    </row>
    <row r="197" spans="1:124" x14ac:dyDescent="0.3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62"/>
      <c r="CN197" s="62"/>
      <c r="CO197" s="62"/>
    </row>
    <row r="198" spans="1:124" x14ac:dyDescent="0.3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62"/>
      <c r="CN198" s="62"/>
      <c r="CO198" s="62"/>
    </row>
    <row r="199" spans="1:124" x14ac:dyDescent="0.3"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62"/>
      <c r="CN199" s="62"/>
      <c r="CO199" s="62"/>
    </row>
    <row r="200" spans="1:124" x14ac:dyDescent="0.3"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62"/>
      <c r="CN200" s="62"/>
      <c r="CO200" s="62"/>
    </row>
    <row r="201" spans="1:124" x14ac:dyDescent="0.3"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BQ201" s="62"/>
      <c r="CN201" s="62"/>
      <c r="CO201" s="62"/>
    </row>
    <row r="202" spans="1:124" x14ac:dyDescent="0.3"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BQ202" s="62"/>
      <c r="CN202" s="62"/>
      <c r="CO202" s="62"/>
    </row>
    <row r="203" spans="1:124" x14ac:dyDescent="0.3">
      <c r="BQ203" s="62"/>
      <c r="CN203" s="62"/>
    </row>
  </sheetData>
  <sheetProtection formatCells="0" formatColumns="0" formatRows="0" insertColumns="0" insertRows="0" insertHyperlinks="0" deleteColumns="0" deleteRows="0" selectLockedCells="1" sort="0" autoFilter="0" pivotTables="0"/>
  <mergeCells count="37">
    <mergeCell ref="AZ153:BE153"/>
    <mergeCell ref="CT92:DH92"/>
    <mergeCell ref="CP2:CP4"/>
    <mergeCell ref="CX2:CX4"/>
    <mergeCell ref="AZ16:BN16"/>
    <mergeCell ref="AZ18:BN18"/>
    <mergeCell ref="AZ20:BE20"/>
    <mergeCell ref="BW26:CB26"/>
    <mergeCell ref="BW12:CK12"/>
    <mergeCell ref="AZ44:BN44"/>
    <mergeCell ref="BW40:CB40"/>
    <mergeCell ref="CT95:CY95"/>
    <mergeCell ref="AZ72:BB72"/>
    <mergeCell ref="F39:T39"/>
    <mergeCell ref="F130:H130"/>
    <mergeCell ref="AC9:AH9"/>
    <mergeCell ref="AC129:AQ129"/>
    <mergeCell ref="AC130:AQ130"/>
    <mergeCell ref="A40:V40"/>
    <mergeCell ref="A41:V41"/>
    <mergeCell ref="AC46:AH46"/>
    <mergeCell ref="A166:V166"/>
    <mergeCell ref="A167:V167"/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</mergeCells>
  <conditionalFormatting sqref="D6:D7">
    <cfRule type="cellIs" dxfId="517" priority="5" operator="lessThan">
      <formula>10.5</formula>
    </cfRule>
    <cfRule type="cellIs" dxfId="516" priority="6" operator="greaterThan">
      <formula>10</formula>
    </cfRule>
  </conditionalFormatting>
  <conditionalFormatting sqref="D37:D38">
    <cfRule type="cellIs" dxfId="515" priority="25" operator="lessThan">
      <formula>10.5</formula>
    </cfRule>
    <cfRule type="cellIs" dxfId="514" priority="26" operator="greaterThan">
      <formula>10</formula>
    </cfRule>
  </conditionalFormatting>
  <conditionalFormatting sqref="D60:D61">
    <cfRule type="cellIs" dxfId="513" priority="51" operator="lessThan">
      <formula>10.5</formula>
    </cfRule>
    <cfRule type="cellIs" dxfId="512" priority="52" operator="greaterThan">
      <formula>10</formula>
    </cfRule>
  </conditionalFormatting>
  <conditionalFormatting sqref="D90:D91">
    <cfRule type="cellIs" dxfId="511" priority="43" operator="lessThan">
      <formula>10.5</formula>
    </cfRule>
    <cfRule type="cellIs" dxfId="510" priority="44" operator="greaterThan">
      <formula>10</formula>
    </cfRule>
  </conditionalFormatting>
  <conditionalFormatting sqref="D120:D121">
    <cfRule type="cellIs" dxfId="509" priority="61" operator="lessThan">
      <formula>10.5</formula>
    </cfRule>
    <cfRule type="cellIs" dxfId="508" priority="62" operator="greaterThan">
      <formula>10</formula>
    </cfRule>
  </conditionalFormatting>
  <conditionalFormatting sqref="D150:D151">
    <cfRule type="cellIs" dxfId="507" priority="21" operator="lessThan">
      <formula>10.5</formula>
    </cfRule>
    <cfRule type="cellIs" dxfId="506" priority="22" operator="greaterThan">
      <formula>10</formula>
    </cfRule>
  </conditionalFormatting>
  <conditionalFormatting sqref="D164:D165">
    <cfRule type="cellIs" dxfId="505" priority="11" operator="lessThan">
      <formula>10.5</formula>
    </cfRule>
    <cfRule type="cellIs" dxfId="504" priority="12" operator="greaterThan">
      <formula>10</formula>
    </cfRule>
  </conditionalFormatting>
  <conditionalFormatting sqref="AA6:AA7">
    <cfRule type="cellIs" dxfId="503" priority="69" operator="lessThan">
      <formula>10.5</formula>
    </cfRule>
    <cfRule type="cellIs" dxfId="502" priority="70" operator="greaterThan">
      <formula>10</formula>
    </cfRule>
  </conditionalFormatting>
  <conditionalFormatting sqref="AA37:AA38">
    <cfRule type="cellIs" dxfId="501" priority="59" operator="lessThan">
      <formula>10.5</formula>
    </cfRule>
    <cfRule type="cellIs" dxfId="500" priority="60" operator="greaterThan">
      <formula>10</formula>
    </cfRule>
  </conditionalFormatting>
  <conditionalFormatting sqref="AA60:AA61">
    <cfRule type="cellIs" dxfId="499" priority="49" operator="lessThan">
      <formula>10.5</formula>
    </cfRule>
    <cfRule type="cellIs" dxfId="498" priority="50" operator="greaterThan">
      <formula>10</formula>
    </cfRule>
  </conditionalFormatting>
  <conditionalFormatting sqref="AA90:AA91">
    <cfRule type="cellIs" dxfId="497" priority="41" operator="lessThan">
      <formula>10.5</formula>
    </cfRule>
    <cfRule type="cellIs" dxfId="496" priority="42" operator="greaterThan">
      <formula>10</formula>
    </cfRule>
  </conditionalFormatting>
  <conditionalFormatting sqref="AA120:AA121">
    <cfRule type="cellIs" dxfId="495" priority="29" operator="lessThan">
      <formula>10.5</formula>
    </cfRule>
    <cfRule type="cellIs" dxfId="494" priority="30" operator="greaterThan">
      <formula>10</formula>
    </cfRule>
  </conditionalFormatting>
  <conditionalFormatting sqref="AA150:AA151">
    <cfRule type="cellIs" dxfId="493" priority="15" operator="lessThan">
      <formula>10.5</formula>
    </cfRule>
    <cfRule type="cellIs" dxfId="492" priority="16" operator="greaterThan">
      <formula>10</formula>
    </cfRule>
  </conditionalFormatting>
  <conditionalFormatting sqref="AA164:AA165">
    <cfRule type="cellIs" dxfId="491" priority="1" operator="lessThan">
      <formula>10.5</formula>
    </cfRule>
    <cfRule type="cellIs" dxfId="490" priority="2" operator="greaterThan">
      <formula>10</formula>
    </cfRule>
  </conditionalFormatting>
  <conditionalFormatting sqref="AX6:AX7">
    <cfRule type="cellIs" dxfId="489" priority="67" operator="lessThan">
      <formula>10.5</formula>
    </cfRule>
    <cfRule type="cellIs" dxfId="488" priority="68" operator="greaterThan">
      <formula>10</formula>
    </cfRule>
  </conditionalFormatting>
  <conditionalFormatting sqref="AX37:AX38">
    <cfRule type="cellIs" dxfId="487" priority="57" operator="lessThan">
      <formula>10.5</formula>
    </cfRule>
    <cfRule type="cellIs" dxfId="486" priority="58" operator="greaterThan">
      <formula>10</formula>
    </cfRule>
  </conditionalFormatting>
  <conditionalFormatting sqref="AX60:AX61">
    <cfRule type="cellIs" dxfId="485" priority="47" operator="lessThan">
      <formula>10.5</formula>
    </cfRule>
    <cfRule type="cellIs" dxfId="484" priority="48" operator="greaterThan">
      <formula>10</formula>
    </cfRule>
  </conditionalFormatting>
  <conditionalFormatting sqref="AX90:AX91">
    <cfRule type="cellIs" dxfId="483" priority="39" operator="lessThan">
      <formula>10.5</formula>
    </cfRule>
    <cfRule type="cellIs" dxfId="482" priority="40" operator="greaterThan">
      <formula>10</formula>
    </cfRule>
  </conditionalFormatting>
  <conditionalFormatting sqref="AX120:AX121">
    <cfRule type="cellIs" dxfId="481" priority="31" operator="lessThan">
      <formula>10.5</formula>
    </cfRule>
    <cfRule type="cellIs" dxfId="480" priority="32" operator="greaterThan">
      <formula>10</formula>
    </cfRule>
  </conditionalFormatting>
  <conditionalFormatting sqref="AX150:AX151">
    <cfRule type="cellIs" dxfId="479" priority="17" operator="lessThan">
      <formula>10.5</formula>
    </cfRule>
    <cfRule type="cellIs" dxfId="478" priority="18" operator="greaterThan">
      <formula>10</formula>
    </cfRule>
  </conditionalFormatting>
  <conditionalFormatting sqref="AX164:AX165">
    <cfRule type="cellIs" dxfId="477" priority="3" operator="lessThan">
      <formula>10.5</formula>
    </cfRule>
    <cfRule type="cellIs" dxfId="476" priority="4" operator="greaterThan">
      <formula>10</formula>
    </cfRule>
  </conditionalFormatting>
  <conditionalFormatting sqref="BU6:BU7">
    <cfRule type="cellIs" dxfId="475" priority="65" operator="lessThan">
      <formula>10.5</formula>
    </cfRule>
    <cfRule type="cellIs" dxfId="474" priority="66" operator="greaterThan">
      <formula>10</formula>
    </cfRule>
  </conditionalFormatting>
  <conditionalFormatting sqref="BU37:BU38">
    <cfRule type="cellIs" dxfId="473" priority="55" operator="lessThan">
      <formula>10.5</formula>
    </cfRule>
    <cfRule type="cellIs" dxfId="472" priority="56" operator="greaterThan">
      <formula>10</formula>
    </cfRule>
  </conditionalFormatting>
  <conditionalFormatting sqref="BU60:BU61">
    <cfRule type="cellIs" dxfId="471" priority="45" operator="lessThan">
      <formula>10.5</formula>
    </cfRule>
    <cfRule type="cellIs" dxfId="470" priority="46" operator="greaterThan">
      <formula>10</formula>
    </cfRule>
  </conditionalFormatting>
  <conditionalFormatting sqref="BU90:BU91">
    <cfRule type="cellIs" dxfId="469" priority="37" operator="lessThan">
      <formula>10.5</formula>
    </cfRule>
    <cfRule type="cellIs" dxfId="468" priority="38" operator="greaterThan">
      <formula>10</formula>
    </cfRule>
  </conditionalFormatting>
  <conditionalFormatting sqref="BU120:BU121">
    <cfRule type="cellIs" dxfId="467" priority="27" operator="lessThan">
      <formula>10.5</formula>
    </cfRule>
    <cfRule type="cellIs" dxfId="466" priority="28" operator="greaterThan">
      <formula>10</formula>
    </cfRule>
  </conditionalFormatting>
  <conditionalFormatting sqref="BU150:BU151">
    <cfRule type="cellIs" dxfId="465" priority="13" operator="lessThan">
      <formula>10.5</formula>
    </cfRule>
    <cfRule type="cellIs" dxfId="464" priority="14" operator="greaterThan">
      <formula>10</formula>
    </cfRule>
  </conditionalFormatting>
  <conditionalFormatting sqref="BU164:BU165">
    <cfRule type="cellIs" dxfId="463" priority="7" operator="lessThan">
      <formula>10.5</formula>
    </cfRule>
    <cfRule type="cellIs" dxfId="462" priority="8" operator="greaterThan">
      <formula>10</formula>
    </cfRule>
  </conditionalFormatting>
  <conditionalFormatting sqref="CR6:CR7">
    <cfRule type="cellIs" dxfId="461" priority="63" operator="lessThan">
      <formula>10.5</formula>
    </cfRule>
    <cfRule type="cellIs" dxfId="460" priority="64" operator="greaterThan">
      <formula>10</formula>
    </cfRule>
  </conditionalFormatting>
  <conditionalFormatting sqref="CR37:CR38">
    <cfRule type="cellIs" dxfId="459" priority="53" operator="lessThan">
      <formula>10.5</formula>
    </cfRule>
    <cfRule type="cellIs" dxfId="458" priority="54" operator="greaterThan">
      <formula>10</formula>
    </cfRule>
  </conditionalFormatting>
  <conditionalFormatting sqref="CR60:CR61">
    <cfRule type="cellIs" dxfId="457" priority="23" operator="lessThan">
      <formula>10.5</formula>
    </cfRule>
    <cfRule type="cellIs" dxfId="456" priority="24" operator="greaterThan">
      <formula>10</formula>
    </cfRule>
  </conditionalFormatting>
  <conditionalFormatting sqref="CR90:CR91">
    <cfRule type="cellIs" dxfId="455" priority="35" operator="lessThan">
      <formula>10.5</formula>
    </cfRule>
    <cfRule type="cellIs" dxfId="454" priority="36" operator="greaterThan">
      <formula>10</formula>
    </cfRule>
  </conditionalFormatting>
  <conditionalFormatting sqref="CR120:CR121">
    <cfRule type="cellIs" dxfId="453" priority="33" operator="lessThan">
      <formula>10.5</formula>
    </cfRule>
    <cfRule type="cellIs" dxfId="452" priority="34" operator="greaterThan">
      <formula>10</formula>
    </cfRule>
  </conditionalFormatting>
  <conditionalFormatting sqref="CR150:CR151">
    <cfRule type="cellIs" dxfId="451" priority="19" operator="lessThan">
      <formula>10.5</formula>
    </cfRule>
    <cfRule type="cellIs" dxfId="450" priority="20" operator="greaterThan">
      <formula>10</formula>
    </cfRule>
  </conditionalFormatting>
  <conditionalFormatting sqref="CR164:CR165">
    <cfRule type="cellIs" dxfId="449" priority="9" operator="lessThan">
      <formula>10.5</formula>
    </cfRule>
    <cfRule type="cellIs" dxfId="448" priority="10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6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7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8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9" r:id="rId20" name="Button 17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163</xdr:row>
                    <xdr:rowOff>792480</xdr:rowOff>
                  </from>
                  <to>
                    <xdr:col>24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D6B5E-A51F-479D-9AB9-041E2C1B9559}">
  <sheetPr codeName="Feuil19">
    <pageSetUpPr fitToPage="1"/>
  </sheetPr>
  <dimension ref="A1:DO211"/>
  <sheetViews>
    <sheetView topLeftCell="AR1" zoomScale="60" zoomScaleNormal="60" workbookViewId="0">
      <pane ySplit="5" topLeftCell="A103" activePane="bottomLeft" state="frozenSplit"/>
      <selection activeCell="BS2" sqref="BS2:BS4"/>
      <selection pane="bottomLeft" activeCell="DM104" sqref="DM104"/>
    </sheetView>
  </sheetViews>
  <sheetFormatPr baseColWidth="10" defaultColWidth="12.33203125" defaultRowHeight="22.8" outlineLevelRow="1" outlineLevelCol="1" x14ac:dyDescent="0.3"/>
  <cols>
    <col min="1" max="1" width="24.8867187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33203125" style="3" customWidth="1" outlineLevel="1"/>
    <col min="9" max="9" width="4.44140625" style="519" customWidth="1" outlineLevel="1"/>
    <col min="10" max="10" width="6.109375" style="520" customWidth="1" outlineLevel="1"/>
    <col min="11" max="11" width="27.664062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6640625" style="59" customWidth="1"/>
    <col min="24" max="24" width="20.33203125" style="208" bestFit="1" customWidth="1"/>
    <col min="25" max="25" width="74" style="62" customWidth="1"/>
    <col min="26" max="26" width="6.664062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441406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664062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22.33203125" style="208" bestFit="1" customWidth="1"/>
    <col min="48" max="48" width="74" style="62" customWidth="1"/>
    <col min="49" max="49" width="6.664062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6640625" style="103" customWidth="1" outlineLevel="1"/>
    <col min="55" max="55" width="4.44140625" style="545" customWidth="1" outlineLevel="1"/>
    <col min="56" max="56" width="6.664062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8" style="208" bestFit="1" customWidth="1"/>
    <col min="71" max="71" width="74" style="62" customWidth="1"/>
    <col min="72" max="72" width="6.6640625" style="288" customWidth="1" outlineLevel="1"/>
    <col min="73" max="74" width="9.88671875" style="289" customWidth="1" outlineLevel="1"/>
    <col min="75" max="75" width="12.33203125" style="518" customWidth="1" outlineLevel="1"/>
    <col min="76" max="76" width="6.3320312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18" style="208" bestFit="1" customWidth="1"/>
    <col min="94" max="94" width="74" style="62" customWidth="1"/>
    <col min="95" max="95" width="6.664062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50.44140625" style="3" customWidth="1"/>
    <col min="118" max="118" width="71.5546875" style="3" customWidth="1"/>
    <col min="119" max="16384" width="12.33203125" style="3"/>
  </cols>
  <sheetData>
    <row r="1" spans="1:119" ht="18" thickBot="1" x14ac:dyDescent="0.35">
      <c r="A1" s="1821" t="s">
        <v>1287</v>
      </c>
      <c r="B1" s="1821"/>
      <c r="C1" s="1821"/>
      <c r="D1" s="1821"/>
      <c r="E1" s="1821"/>
      <c r="F1" s="1821"/>
      <c r="G1" s="1821"/>
      <c r="H1" s="1821"/>
      <c r="I1" s="1821"/>
      <c r="J1" s="1821"/>
      <c r="K1" s="1821"/>
      <c r="L1" s="1821"/>
      <c r="M1" s="1821"/>
      <c r="N1" s="1821"/>
      <c r="O1" s="1821"/>
      <c r="P1" s="1821"/>
      <c r="Q1" s="1821"/>
      <c r="R1" s="1821"/>
      <c r="S1" s="1821"/>
      <c r="T1" s="1821"/>
      <c r="U1" s="1821"/>
      <c r="V1" s="1821"/>
      <c r="W1" s="1821"/>
      <c r="X1" s="1821"/>
      <c r="Y1" s="1821"/>
      <c r="Z1" s="1821"/>
      <c r="AA1" s="1821"/>
      <c r="AB1" s="1821"/>
      <c r="AC1" s="1821"/>
      <c r="AD1" s="1821"/>
      <c r="AE1" s="1821"/>
      <c r="AF1" s="1821"/>
      <c r="AG1" s="1821"/>
      <c r="AH1" s="1821"/>
      <c r="AI1" s="1821"/>
      <c r="AJ1" s="1821"/>
      <c r="AK1" s="1821"/>
      <c r="AL1" s="1821"/>
      <c r="AM1" s="1821"/>
      <c r="AN1" s="1821"/>
      <c r="AO1" s="1821"/>
      <c r="AP1" s="1821"/>
      <c r="AQ1" s="1821"/>
      <c r="AR1" s="1821"/>
      <c r="AS1" s="1821"/>
      <c r="AT1" s="1821"/>
      <c r="AU1" s="1821"/>
      <c r="AV1" s="1821"/>
      <c r="AW1" s="1821"/>
      <c r="AX1" s="1821"/>
      <c r="AY1" s="1821"/>
      <c r="AZ1" s="1821"/>
      <c r="BA1" s="1821"/>
      <c r="BB1" s="1821"/>
      <c r="BC1" s="1821"/>
      <c r="BD1" s="1821"/>
      <c r="BE1" s="1821"/>
      <c r="BF1" s="1821"/>
      <c r="BG1" s="1821"/>
      <c r="BH1" s="1821"/>
      <c r="BI1" s="1821"/>
      <c r="BJ1" s="1821"/>
      <c r="BK1" s="1821"/>
      <c r="BL1" s="1821"/>
      <c r="BM1" s="1821"/>
      <c r="BN1" s="1821"/>
      <c r="BO1" s="1821"/>
      <c r="BP1" s="1821"/>
      <c r="BQ1" s="1821"/>
      <c r="BR1" s="1821"/>
      <c r="BS1" s="1821"/>
      <c r="BT1" s="1821"/>
      <c r="BU1" s="1821"/>
      <c r="BV1" s="1821"/>
      <c r="BW1" s="1821"/>
      <c r="BX1" s="1821"/>
      <c r="BY1" s="1821"/>
      <c r="BZ1" s="1821"/>
      <c r="CA1" s="1821"/>
      <c r="CB1" s="1821"/>
      <c r="CC1" s="1821"/>
      <c r="CD1" s="1821"/>
      <c r="CE1" s="1821"/>
      <c r="CF1" s="1821"/>
      <c r="CG1" s="1821"/>
      <c r="CH1" s="1821"/>
      <c r="CI1" s="1821"/>
      <c r="CJ1" s="1821"/>
      <c r="CK1" s="1821"/>
      <c r="CL1" s="1821"/>
      <c r="CM1" s="1821"/>
      <c r="CN1" s="1821"/>
      <c r="CO1" s="1821"/>
      <c r="CP1" s="1821"/>
      <c r="CQ1" s="1821"/>
      <c r="CR1" s="1821"/>
      <c r="CS1" s="1821"/>
      <c r="CT1" s="1821"/>
      <c r="CU1" s="1821"/>
      <c r="CV1" s="1821"/>
      <c r="CW1" s="1821"/>
      <c r="CX1" s="1821"/>
      <c r="CY1" s="1821"/>
      <c r="CZ1" s="1821"/>
      <c r="DA1" s="1821"/>
      <c r="DB1" s="1821"/>
      <c r="DC1" s="1821"/>
      <c r="DD1" s="1821"/>
      <c r="DE1" s="1821"/>
      <c r="DF1" s="1821"/>
      <c r="DG1" s="1821"/>
      <c r="DH1" s="1821"/>
      <c r="DI1" s="1821"/>
      <c r="DJ1" s="1822"/>
      <c r="DK1" s="1"/>
      <c r="DL1" s="2"/>
    </row>
    <row r="2" spans="1:119" x14ac:dyDescent="0.3">
      <c r="A2" s="1016"/>
      <c r="B2" s="1770" t="s">
        <v>2743</v>
      </c>
      <c r="C2" s="1823" t="str">
        <f>A6</f>
        <v>Raphaël</v>
      </c>
      <c r="D2" s="1824"/>
      <c r="E2" s="1825" t="str">
        <f>A90</f>
        <v>Tarik</v>
      </c>
      <c r="F2" s="1826"/>
      <c r="G2" s="1017"/>
      <c r="H2" s="7"/>
      <c r="I2" s="7"/>
      <c r="J2" s="1742">
        <f>SUMIFS(L9:L42,K9:K42,"Bio-déchets")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827">
        <f>SUM(U:U)</f>
        <v>65</v>
      </c>
      <c r="W2" s="4"/>
      <c r="X2" s="4"/>
      <c r="Y2" s="1811" t="s">
        <v>2744</v>
      </c>
      <c r="Z2" s="5"/>
      <c r="AA2" s="6"/>
      <c r="AB2" s="6"/>
      <c r="AC2" s="7"/>
      <c r="AD2" s="5"/>
      <c r="AE2" s="7"/>
      <c r="AF2" s="7"/>
      <c r="AG2" s="1742">
        <f>SUMIFS(AI8:AI95,AH8:AH95,"Bio-déchets")</f>
        <v>2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744">
        <f>SUM(AR:AR)</f>
        <v>82</v>
      </c>
      <c r="AT2" s="4"/>
      <c r="AU2" s="4"/>
      <c r="AV2" s="1811" t="s">
        <v>2745</v>
      </c>
      <c r="AW2" s="7"/>
      <c r="AX2" s="6"/>
      <c r="AY2" s="6"/>
      <c r="AZ2" s="7"/>
      <c r="BA2" s="5"/>
      <c r="BB2" s="7"/>
      <c r="BC2" s="7"/>
      <c r="BD2" s="1742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744">
        <f>SUM(BO:BO)</f>
        <v>68</v>
      </c>
      <c r="BQ2" s="4"/>
      <c r="BR2" s="4"/>
      <c r="BS2" s="1770" t="s">
        <v>2743</v>
      </c>
      <c r="BT2" s="5"/>
      <c r="BU2" s="6"/>
      <c r="BV2" s="6"/>
      <c r="BW2" s="7"/>
      <c r="BX2" s="1018"/>
      <c r="BY2" s="7"/>
      <c r="BZ2" s="7"/>
      <c r="CA2" s="1742">
        <f>SUMIFS(CC9:CC51,CB9:CB51,"Bio-déchets")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744">
        <f>SUM(CL:CL)</f>
        <v>64</v>
      </c>
      <c r="CN2" s="4"/>
      <c r="CO2" s="882"/>
      <c r="CP2" s="1811" t="s">
        <v>2743</v>
      </c>
      <c r="CQ2" s="5"/>
      <c r="CR2" s="6"/>
      <c r="CS2" s="6"/>
      <c r="CT2" s="7"/>
      <c r="CU2" s="7"/>
      <c r="CV2" s="7"/>
      <c r="CW2" s="7"/>
      <c r="CX2" s="1742">
        <f>SUMIFS(CZ8:CZ91,CY8:CY91,"Bio-déchets")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744">
        <f>SUM(DI:DI)</f>
        <v>40</v>
      </c>
      <c r="DK2" s="1"/>
      <c r="DL2" s="2"/>
    </row>
    <row r="3" spans="1:119" x14ac:dyDescent="0.3">
      <c r="A3" s="1016"/>
      <c r="B3" s="1771"/>
      <c r="C3" s="1829" t="str">
        <f>A39</f>
        <v>Bazin</v>
      </c>
      <c r="D3" s="1830"/>
      <c r="E3" s="1020"/>
      <c r="F3" s="1019" t="str">
        <f>co_5_lundi_B1</f>
        <v>Artem</v>
      </c>
      <c r="G3" s="1021"/>
      <c r="H3" s="12" t="s">
        <v>3</v>
      </c>
      <c r="I3" s="12"/>
      <c r="J3" s="1743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1828">
        <f>SUM(U:U)</f>
        <v>65</v>
      </c>
      <c r="W3" s="4"/>
      <c r="X3" s="4"/>
      <c r="Y3" s="1771"/>
      <c r="Z3" s="10"/>
      <c r="AA3" s="11"/>
      <c r="AB3" s="11"/>
      <c r="AC3" s="12"/>
      <c r="AD3" s="10"/>
      <c r="AE3" s="12" t="s">
        <v>3</v>
      </c>
      <c r="AF3" s="12"/>
      <c r="AG3" s="1743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745">
        <f>SUM(AR:AR)</f>
        <v>82</v>
      </c>
      <c r="AT3" s="4"/>
      <c r="AU3" s="4"/>
      <c r="AV3" s="1771"/>
      <c r="AW3" s="12"/>
      <c r="AX3" s="11"/>
      <c r="AY3" s="11"/>
      <c r="AZ3" s="12"/>
      <c r="BA3" s="10"/>
      <c r="BB3" s="12" t="s">
        <v>3</v>
      </c>
      <c r="BC3" s="12"/>
      <c r="BD3" s="1743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745">
        <f>SUM(BO:BO)</f>
        <v>68</v>
      </c>
      <c r="BQ3" s="4"/>
      <c r="BR3" s="4"/>
      <c r="BS3" s="1771"/>
      <c r="BT3" s="10"/>
      <c r="BU3" s="11"/>
      <c r="BV3" s="11"/>
      <c r="BW3" s="12"/>
      <c r="BX3" s="1022"/>
      <c r="BY3" s="12" t="s">
        <v>3</v>
      </c>
      <c r="BZ3" s="12"/>
      <c r="CA3" s="1743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745">
        <f>SUM(CL:CL)</f>
        <v>64</v>
      </c>
      <c r="CN3" s="4"/>
      <c r="CO3" s="882"/>
      <c r="CP3" s="1771"/>
      <c r="CQ3" s="10"/>
      <c r="CR3" s="11"/>
      <c r="CS3" s="11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745">
        <f>SUM(DI:DI)</f>
        <v>40</v>
      </c>
      <c r="DK3" s="1"/>
      <c r="DL3" s="2"/>
    </row>
    <row r="4" spans="1:119" ht="23.4" thickBot="1" x14ac:dyDescent="0.35">
      <c r="A4" s="1016"/>
      <c r="B4" s="1772"/>
      <c r="C4" s="1831" t="str">
        <f>co_3_lundi_B1</f>
        <v>Stéphane</v>
      </c>
      <c r="D4" s="1832"/>
      <c r="E4" s="1833" t="str">
        <f>A155</f>
        <v>André</v>
      </c>
      <c r="F4" s="1832"/>
      <c r="G4" s="1021"/>
      <c r="H4" s="12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828">
        <f>SUM(U:U)</f>
        <v>65</v>
      </c>
      <c r="W4" s="4"/>
      <c r="X4" s="4"/>
      <c r="Y4" s="1772"/>
      <c r="Z4" s="10"/>
      <c r="AA4" s="11"/>
      <c r="AB4" s="11"/>
      <c r="AC4" s="12"/>
      <c r="AD4" s="10"/>
      <c r="AE4" s="12"/>
      <c r="AF4" s="12"/>
      <c r="AG4" s="1743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745">
        <f>SUM(AR:AR)</f>
        <v>82</v>
      </c>
      <c r="AT4" s="4"/>
      <c r="AU4" s="4"/>
      <c r="AV4" s="1772"/>
      <c r="AW4" s="15"/>
      <c r="AX4" s="14"/>
      <c r="AY4" s="14"/>
      <c r="AZ4" s="12"/>
      <c r="BA4" s="10"/>
      <c r="BB4" s="12"/>
      <c r="BC4" s="12"/>
      <c r="BD4" s="1743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745">
        <f>SUM(BO:BO)</f>
        <v>68</v>
      </c>
      <c r="BQ4" s="4"/>
      <c r="BR4" s="4"/>
      <c r="BS4" s="1772"/>
      <c r="BT4" s="10"/>
      <c r="BU4" s="11"/>
      <c r="BV4" s="11"/>
      <c r="BW4" s="12"/>
      <c r="BX4" s="1022"/>
      <c r="BY4" s="12"/>
      <c r="BZ4" s="12"/>
      <c r="CA4" s="1743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745">
        <f>SUM(CL:CL)</f>
        <v>64</v>
      </c>
      <c r="CN4" s="4"/>
      <c r="CO4" s="882"/>
      <c r="CP4" s="1772"/>
      <c r="CQ4" s="10"/>
      <c r="CR4" s="11"/>
      <c r="CS4" s="11"/>
      <c r="CT4" s="12"/>
      <c r="CU4" s="12"/>
      <c r="CV4" s="12"/>
      <c r="CW4" s="12"/>
      <c r="CX4" s="1743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745">
        <f>SUM(DI:DI)</f>
        <v>40</v>
      </c>
      <c r="DK4" s="1"/>
      <c r="DL4" s="2"/>
    </row>
    <row r="5" spans="1:119" s="36" customFormat="1" ht="92.4" x14ac:dyDescent="0.3">
      <c r="A5" s="1023" t="s">
        <v>4</v>
      </c>
      <c r="B5" s="1024" t="s">
        <v>2746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2747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2748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2749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2750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 x14ac:dyDescent="0.3">
      <c r="A6" s="38" t="s">
        <v>145</v>
      </c>
      <c r="B6" s="39" t="s">
        <v>38</v>
      </c>
      <c r="C6" s="535" t="s">
        <v>29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9</v>
      </c>
      <c r="W6" s="78"/>
      <c r="X6" s="38" t="s">
        <v>145</v>
      </c>
      <c r="Y6" s="39" t="s">
        <v>1297</v>
      </c>
      <c r="Z6" s="1030" t="s">
        <v>29</v>
      </c>
      <c r="AA6" s="48">
        <f t="shared" ref="AA6:AA8" si="0">0.5*(AI6+AJ6+AK6)+AL6+AN6+2*(AO6+AP6)</f>
        <v>7</v>
      </c>
      <c r="AB6" s="1031">
        <f t="shared" ref="AB6:AB8" si="1">AI6*0.5+AJ6*0.5+AK6*0.5+AL6+AM6+AN6+2*(AO6+AP6+AQ6)</f>
        <v>13</v>
      </c>
      <c r="AC6" s="50"/>
      <c r="AD6" s="51"/>
      <c r="AE6" s="50"/>
      <c r="AF6" s="50"/>
      <c r="AG6" s="50"/>
      <c r="AH6" s="50"/>
      <c r="AI6" s="52">
        <f>SUMIFS(AI8:AI31,Z8:Z31,Z6)</f>
        <v>0</v>
      </c>
      <c r="AJ6" s="52">
        <f>SUMIFS(AJ8:AJ31,Z8:Z31,Z6)</f>
        <v>0</v>
      </c>
      <c r="AK6" s="52">
        <f>SUMIFS(AK8:AK31,Z8:Z31,Z6)</f>
        <v>0</v>
      </c>
      <c r="AL6" s="52">
        <f>SUMIFS(AL8:AL31,Z8:Z31,Z6)</f>
        <v>1</v>
      </c>
      <c r="AM6" s="52">
        <f>SUMIFS(AM8:AM31,Z8:Z31,Z6)</f>
        <v>0</v>
      </c>
      <c r="AN6" s="52">
        <f>SUMIFS(AN8:AN31,Z8:Z31,Z6)</f>
        <v>0</v>
      </c>
      <c r="AO6" s="52">
        <f>SUMIFS(AO8:AO31,Z8:Z31,Z6)</f>
        <v>3</v>
      </c>
      <c r="AP6" s="52">
        <f>SUMIFS(AP8:AP31,Z8:Z31,Z6)</f>
        <v>0</v>
      </c>
      <c r="AQ6" s="52">
        <f>SUMIFS(AQ8:AQ31,Z8:Z31,Z6)</f>
        <v>3</v>
      </c>
      <c r="AR6" s="53"/>
      <c r="AS6" s="54">
        <f>SUM(AR8:AR37)</f>
        <v>12</v>
      </c>
      <c r="AT6" s="87"/>
      <c r="AU6" s="38" t="s">
        <v>2512</v>
      </c>
      <c r="AV6" s="39" t="s">
        <v>1298</v>
      </c>
      <c r="AW6" s="535" t="s">
        <v>29</v>
      </c>
      <c r="AX6" s="41">
        <f t="shared" ref="AX6:AX8" si="2">0.5*(BF6+BG6+BH6)+BI6+BK6+2*(BL6+BM6)</f>
        <v>9</v>
      </c>
      <c r="AY6" s="536">
        <f t="shared" ref="AY6:AY8" si="3">BF6*0.5+BG6*0.5+BH6*0.5+BI6+BJ6+BK6+2*(BL6+BM6+BN6)</f>
        <v>11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13</v>
      </c>
      <c r="BQ6" s="61"/>
      <c r="BR6" s="38" t="s">
        <v>27</v>
      </c>
      <c r="BS6" s="39" t="s">
        <v>1299</v>
      </c>
      <c r="BT6" s="535" t="s">
        <v>29</v>
      </c>
      <c r="BU6" s="41">
        <f t="shared" ref="BU6:BU23" si="4">0.5*(CC6+CD6+CE6)+CF6+CH6+2*(CI6+CJ6)</f>
        <v>6</v>
      </c>
      <c r="BV6" s="536">
        <f t="shared" ref="BV6:BV23" si="5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2032" t="s">
        <v>2751</v>
      </c>
      <c r="CP6" s="2033"/>
      <c r="CQ6" s="535" t="s">
        <v>29</v>
      </c>
      <c r="CR6" s="41">
        <f>0.5*(CZ6+DA6+DB6)+DC6+DE6+2*(DF6+DG6)</f>
        <v>3</v>
      </c>
      <c r="CS6" s="536">
        <f>CZ6*0.5+DA6*0.5+DB6*0.5+DC6+DD6+DE6+2*(DF6+DG6+DH6)</f>
        <v>5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3</v>
      </c>
      <c r="DD6" s="44">
        <f>SUMIFS(DD8:DD35,CQ8:CQ35,CQ6)</f>
        <v>2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0</v>
      </c>
      <c r="DI6" s="45"/>
      <c r="DJ6" s="46">
        <f>SUM(DI8:DI37)</f>
        <v>2</v>
      </c>
      <c r="DM6" s="58"/>
    </row>
    <row r="7" spans="1:119" s="62" customFormat="1" ht="25.2" thickBot="1" x14ac:dyDescent="0.35">
      <c r="A7" s="38" t="s">
        <v>154</v>
      </c>
      <c r="B7" s="39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0"/>
        <v>11.5</v>
      </c>
      <c r="AB7" s="536">
        <f t="shared" si="1"/>
        <v>14.5</v>
      </c>
      <c r="AC7" s="39"/>
      <c r="AD7" s="39"/>
      <c r="AE7" s="39"/>
      <c r="AF7" s="39"/>
      <c r="AG7" s="39"/>
      <c r="AH7" s="39"/>
      <c r="AI7" s="44">
        <f>SUMIFS(AI8:AI31,Z8:Z31,Z7)</f>
        <v>0</v>
      </c>
      <c r="AJ7" s="44">
        <f>SUMIFS(AJ8:AJ31,Z8:Z31,Z7)</f>
        <v>3</v>
      </c>
      <c r="AK7" s="44">
        <f>SUMIFS(AK8:AK31,Z8:Z31,Z7)</f>
        <v>0</v>
      </c>
      <c r="AL7" s="44">
        <f>SUMIFS(AL8:AL31,Z8:Z31,Z7)</f>
        <v>2</v>
      </c>
      <c r="AM7" s="44">
        <f>SUMIFS(AM8:AM31,Z8:Z31,Z7)</f>
        <v>1</v>
      </c>
      <c r="AN7" s="44">
        <f>SUMIFS(AN8:AN31,Z8:Z31,Z7)</f>
        <v>2</v>
      </c>
      <c r="AO7" s="44">
        <f>SUMIFS(AO8:AO31,Z8:Z31,Z7)</f>
        <v>2</v>
      </c>
      <c r="AP7" s="44">
        <f>SUMIFS(AP8:AP31,Z8:Z31,Z7)</f>
        <v>1</v>
      </c>
      <c r="AQ7" s="44">
        <f>SUMIFS(AQ8:AQ31,Z8:Z31,Z7)</f>
        <v>1</v>
      </c>
      <c r="AR7" s="45"/>
      <c r="AS7" s="46"/>
      <c r="AT7" s="36"/>
      <c r="AU7" s="38" t="s">
        <v>345</v>
      </c>
      <c r="AV7" s="39"/>
      <c r="AW7" s="535" t="s">
        <v>36</v>
      </c>
      <c r="AX7" s="41">
        <f t="shared" si="2"/>
        <v>14</v>
      </c>
      <c r="AY7" s="536">
        <f t="shared" si="3"/>
        <v>17</v>
      </c>
      <c r="AZ7" s="39"/>
      <c r="BA7" s="39"/>
      <c r="BB7" s="39"/>
      <c r="BC7" s="39"/>
      <c r="BD7" s="39"/>
      <c r="BE7" s="39"/>
      <c r="BF7" s="44">
        <f>SUMIFS(BF8:BF38,AW8:AW38,AW7)</f>
        <v>3</v>
      </c>
      <c r="BG7" s="44">
        <f>SUMIFS(BG8:BG38,AW8:AW38,AW7)</f>
        <v>1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3</v>
      </c>
      <c r="BK7" s="44">
        <f>SUMIFS(BK8:BK38,AW8:AW38,AW7)</f>
        <v>6</v>
      </c>
      <c r="BL7" s="44">
        <f>SUMIFS(BL8:BL38,AW8:AW38,AW7)</f>
        <v>2</v>
      </c>
      <c r="BM7" s="44">
        <f>SUMIFS(BM8:BM38,AW8:AW38,AW7)</f>
        <v>1</v>
      </c>
      <c r="BN7" s="44">
        <f>SUMIFS(BN8:BN38,AW8:AW38,AW7)</f>
        <v>0</v>
      </c>
      <c r="BO7" s="45"/>
      <c r="BP7" s="46"/>
      <c r="BQ7" s="87"/>
      <c r="BR7" s="38" t="s">
        <v>35</v>
      </c>
      <c r="BS7" s="39"/>
      <c r="BT7" s="535" t="s">
        <v>36</v>
      </c>
      <c r="BU7" s="41">
        <f t="shared" si="4"/>
        <v>8.5</v>
      </c>
      <c r="BV7" s="536">
        <f t="shared" si="5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46"/>
    </row>
    <row r="8" spans="1:119" ht="261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580</v>
      </c>
      <c r="Y8" s="114" t="s">
        <v>1305</v>
      </c>
      <c r="Z8" s="68" t="s">
        <v>29</v>
      </c>
      <c r="AA8" s="69">
        <f t="shared" si="0"/>
        <v>6</v>
      </c>
      <c r="AB8" s="69">
        <f t="shared" si="1"/>
        <v>8</v>
      </c>
      <c r="AC8" s="103"/>
      <c r="AD8" s="22" t="s">
        <v>182</v>
      </c>
      <c r="AE8" s="232"/>
      <c r="AF8" s="233" t="s">
        <v>42</v>
      </c>
      <c r="AG8" s="73"/>
      <c r="AH8" s="23" t="s">
        <v>162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80" t="s">
        <v>1303</v>
      </c>
      <c r="AW8" s="68" t="s">
        <v>29</v>
      </c>
      <c r="AX8" s="69">
        <f t="shared" si="2"/>
        <v>1</v>
      </c>
      <c r="AY8" s="69">
        <f t="shared" si="3"/>
        <v>1</v>
      </c>
      <c r="AZ8" s="637"/>
      <c r="BA8" s="22" t="s">
        <v>68</v>
      </c>
      <c r="BB8" s="22"/>
      <c r="BC8" s="72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173</v>
      </c>
      <c r="CP8" s="267" t="s">
        <v>594</v>
      </c>
      <c r="CQ8" s="102" t="s">
        <v>29</v>
      </c>
      <c r="CR8" s="102">
        <f>0.5*(CZ8+DA8+DB8)+DC8+DE8+2*(DF8+DG8)</f>
        <v>3</v>
      </c>
      <c r="CS8" s="102">
        <f>CZ8*0.5+DA8*0.5+DB8*0.5+DC8+DD8+DE8+2*(DF8+DG8+DH8)</f>
        <v>5</v>
      </c>
      <c r="CT8" s="131"/>
      <c r="CU8" s="22" t="s">
        <v>68</v>
      </c>
      <c r="CV8" s="131"/>
      <c r="CW8" s="72" t="s">
        <v>42</v>
      </c>
      <c r="CX8" s="131"/>
      <c r="CY8" s="131" t="s">
        <v>595</v>
      </c>
      <c r="CZ8" s="314"/>
      <c r="DA8" s="314"/>
      <c r="DB8" s="314"/>
      <c r="DC8" s="1032">
        <v>3</v>
      </c>
      <c r="DD8" s="1033">
        <v>2</v>
      </c>
      <c r="DE8" s="627"/>
      <c r="DF8" s="314"/>
      <c r="DG8" s="314"/>
      <c r="DH8" s="314"/>
      <c r="DI8" s="142">
        <v>1</v>
      </c>
      <c r="DJ8" s="68"/>
      <c r="DK8" s="108"/>
      <c r="DL8" s="108"/>
      <c r="DM8" s="108"/>
      <c r="DN8" s="108"/>
      <c r="DO8" s="108"/>
    </row>
    <row r="9" spans="1:119" ht="255" customHeight="1" outlineLevel="1" thickTop="1" thickBot="1" x14ac:dyDescent="0.35">
      <c r="A9" s="509" t="s">
        <v>38</v>
      </c>
      <c r="B9" s="387" t="s">
        <v>1304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549" t="s">
        <v>47</v>
      </c>
      <c r="Y9" s="1005" t="s">
        <v>2752</v>
      </c>
      <c r="Z9" s="594" t="s">
        <v>29</v>
      </c>
      <c r="AA9" s="552">
        <v>3</v>
      </c>
      <c r="AB9" s="552">
        <f t="shared" ref="AB9" si="6">AI9*0.5+AJ9*0.5+AK9*0.5+AL9+AM9+AN9+2*(AO9+AP9+AQ9)</f>
        <v>3</v>
      </c>
      <c r="AC9" s="1850" t="s">
        <v>2753</v>
      </c>
      <c r="AD9" s="1851"/>
      <c r="AE9" s="1851"/>
      <c r="AF9" s="1851"/>
      <c r="AG9" s="1851"/>
      <c r="AH9" s="1852"/>
      <c r="AI9" s="1482"/>
      <c r="AJ9" s="1482"/>
      <c r="AK9" s="1482"/>
      <c r="AL9" s="1354">
        <v>1</v>
      </c>
      <c r="AM9" s="1482"/>
      <c r="AN9" s="1482"/>
      <c r="AO9" s="1482"/>
      <c r="AP9" s="1483"/>
      <c r="AQ9" s="1007">
        <v>1</v>
      </c>
      <c r="AR9" s="96">
        <v>1</v>
      </c>
      <c r="AS9" s="95"/>
      <c r="AT9" s="36"/>
      <c r="AU9" s="283" t="s">
        <v>218</v>
      </c>
      <c r="AV9" s="114" t="s">
        <v>643</v>
      </c>
      <c r="AW9" s="68" t="s">
        <v>29</v>
      </c>
      <c r="AX9" s="69">
        <f t="shared" ref="AX9:AX20" si="7">0.5*(BF9+BG9+BH9)+BI9+BK9+2*(BL9+BM9)</f>
        <v>1</v>
      </c>
      <c r="AY9" s="69">
        <f t="shared" ref="AY9:AY20" si="8">BF9*0.5+BG9*0.5+BH9*0.5+BI9+BJ9+BK9+2*(BL9+BM9+BN9)</f>
        <v>1</v>
      </c>
      <c r="BA9" s="22" t="s">
        <v>68</v>
      </c>
      <c r="BB9" s="546"/>
      <c r="BC9" s="72" t="s">
        <v>42</v>
      </c>
      <c r="BD9" s="73"/>
      <c r="BE9" s="23" t="s">
        <v>1313</v>
      </c>
      <c r="BF9" s="155"/>
      <c r="BG9" s="155"/>
      <c r="BH9" s="155"/>
      <c r="BI9" s="155"/>
      <c r="BJ9" s="155"/>
      <c r="BK9" s="84">
        <v>1</v>
      </c>
      <c r="BL9" s="155"/>
      <c r="BM9" s="155"/>
      <c r="BN9" s="155"/>
      <c r="BO9" s="76">
        <v>1</v>
      </c>
      <c r="BP9" s="77"/>
      <c r="BQ9" s="47"/>
      <c r="BR9" s="269" t="s">
        <v>206</v>
      </c>
      <c r="BS9" s="736" t="s">
        <v>1306</v>
      </c>
      <c r="BT9" s="102" t="s">
        <v>29</v>
      </c>
      <c r="BU9" s="69">
        <f t="shared" si="4"/>
        <v>6</v>
      </c>
      <c r="BV9" s="69">
        <f t="shared" si="5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97" t="s">
        <v>52</v>
      </c>
      <c r="CP9" s="496" t="s">
        <v>2754</v>
      </c>
      <c r="CQ9" s="68" t="s">
        <v>29</v>
      </c>
      <c r="CR9" s="69">
        <f>0.5*(CZ9+DA9+DB9)+DC9+DE9+2*(DF9+DG9)</f>
        <v>0</v>
      </c>
      <c r="CS9" s="69">
        <f>CZ9*0.5+DA9*0.5+DB9*0.5+DC9+DD9+DE9+2*(DF9+DG9+DH9)</f>
        <v>0</v>
      </c>
      <c r="CT9" s="1928" t="s">
        <v>2755</v>
      </c>
      <c r="CU9" s="1929"/>
      <c r="CV9" s="1929"/>
      <c r="CW9" s="1929"/>
      <c r="CX9" s="1929"/>
      <c r="CY9" s="1929"/>
      <c r="CZ9" s="1929"/>
      <c r="DA9" s="1929"/>
      <c r="DB9" s="1929"/>
      <c r="DC9" s="1929"/>
      <c r="DD9" s="1929"/>
      <c r="DE9" s="1929"/>
      <c r="DF9" s="1929"/>
      <c r="DG9" s="1929"/>
      <c r="DH9" s="1930"/>
      <c r="DI9" s="142">
        <v>1</v>
      </c>
      <c r="DJ9" s="68"/>
      <c r="DK9" s="108"/>
      <c r="DL9" s="108"/>
      <c r="DM9" s="108"/>
      <c r="DN9" s="108"/>
      <c r="DO9" s="108"/>
    </row>
    <row r="10" spans="1:119" ht="169.2" customHeight="1" outlineLevel="1" thickTop="1" thickBot="1" x14ac:dyDescent="0.45">
      <c r="A10" s="509" t="s">
        <v>38</v>
      </c>
      <c r="B10" s="510" t="s">
        <v>596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1179" t="s">
        <v>43</v>
      </c>
      <c r="Y10" s="1180" t="s">
        <v>1307</v>
      </c>
      <c r="Z10" s="1181" t="s">
        <v>29</v>
      </c>
      <c r="AA10" s="552">
        <f>0.5*(AI10+AJ10+AK10)+AL10+AN10+2*(AO10+AP10)</f>
        <v>0</v>
      </c>
      <c r="AB10" s="552">
        <f t="shared" ref="AB10:AB18" si="9">AI10*0.5+AJ10*0.5+AK10*0.5+AL10+AM10+AN10+2*(AO10+AP10+AQ10)</f>
        <v>2</v>
      </c>
      <c r="AC10" s="546"/>
      <c r="AD10" s="1156" t="s">
        <v>106</v>
      </c>
      <c r="AE10" s="1157"/>
      <c r="AF10" s="546"/>
      <c r="AG10" s="546"/>
      <c r="AH10" s="556" t="s">
        <v>1308</v>
      </c>
      <c r="AI10" s="558"/>
      <c r="AJ10" s="558"/>
      <c r="AK10" s="558"/>
      <c r="AL10" s="558"/>
      <c r="AM10" s="558"/>
      <c r="AN10" s="558"/>
      <c r="AO10" s="1182"/>
      <c r="AP10" s="1183"/>
      <c r="AQ10" s="1184">
        <v>1</v>
      </c>
      <c r="AR10" s="1185">
        <v>1</v>
      </c>
      <c r="AS10" s="546"/>
      <c r="AT10" s="36"/>
      <c r="AU10" s="283" t="s">
        <v>218</v>
      </c>
      <c r="AV10" s="80" t="s">
        <v>1317</v>
      </c>
      <c r="AW10" s="68" t="s">
        <v>29</v>
      </c>
      <c r="AX10" s="69">
        <f t="shared" si="7"/>
        <v>7</v>
      </c>
      <c r="AY10" s="69">
        <f t="shared" si="8"/>
        <v>9</v>
      </c>
      <c r="BA10" s="22" t="s">
        <v>68</v>
      </c>
      <c r="BB10" s="748" t="s">
        <v>803</v>
      </c>
      <c r="BC10" s="748"/>
      <c r="BD10" s="73"/>
      <c r="BE10" s="23" t="s">
        <v>804</v>
      </c>
      <c r="BF10" s="155"/>
      <c r="BG10" s="155"/>
      <c r="BH10" s="155"/>
      <c r="BI10" s="84">
        <v>1</v>
      </c>
      <c r="BJ10" s="155"/>
      <c r="BK10" s="155"/>
      <c r="BL10" s="84">
        <v>3</v>
      </c>
      <c r="BM10" s="155"/>
      <c r="BN10" s="86">
        <v>1</v>
      </c>
      <c r="BO10" s="76">
        <v>1</v>
      </c>
      <c r="BP10" s="673"/>
      <c r="BQ10" s="47"/>
      <c r="BR10" s="269" t="s">
        <v>206</v>
      </c>
      <c r="BS10" s="138" t="s">
        <v>1310</v>
      </c>
      <c r="BT10" s="102" t="s">
        <v>36</v>
      </c>
      <c r="BU10" s="69">
        <f t="shared" si="4"/>
        <v>7.5</v>
      </c>
      <c r="BV10" s="69">
        <f t="shared" si="5"/>
        <v>11.5</v>
      </c>
      <c r="BW10" s="131"/>
      <c r="BX10" s="22" t="s">
        <v>68</v>
      </c>
      <c r="BY10" s="131"/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</row>
    <row r="11" spans="1:119" ht="240" customHeight="1" outlineLevel="1" thickTop="1" thickBot="1" x14ac:dyDescent="0.45">
      <c r="A11" s="108"/>
      <c r="B11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47"/>
      <c r="X11" s="400" t="s">
        <v>370</v>
      </c>
      <c r="Y11" s="80" t="s">
        <v>778</v>
      </c>
      <c r="Z11" s="68" t="s">
        <v>36</v>
      </c>
      <c r="AA11" s="69">
        <f t="shared" ref="AA11:AA18" si="10">0.5*(AI11+AJ11+AK11)+AL11+AN11+2*(AO11+AP11)</f>
        <v>4</v>
      </c>
      <c r="AB11" s="69">
        <f t="shared" si="9"/>
        <v>4</v>
      </c>
      <c r="AD11" s="22" t="s">
        <v>68</v>
      </c>
      <c r="AE11" s="23"/>
      <c r="AF11" s="103"/>
      <c r="AG11" s="172"/>
      <c r="AH11" s="172" t="s">
        <v>57</v>
      </c>
      <c r="AI11" s="302"/>
      <c r="AJ11" s="302"/>
      <c r="AK11" s="144"/>
      <c r="AL11" s="302"/>
      <c r="AM11" s="302"/>
      <c r="AN11" s="84">
        <v>2</v>
      </c>
      <c r="AO11" s="302"/>
      <c r="AP11" s="86">
        <v>1</v>
      </c>
      <c r="AQ11" s="302"/>
      <c r="AR11" s="76">
        <v>1</v>
      </c>
      <c r="AS11" s="70"/>
      <c r="AT11" s="36"/>
      <c r="AU11" s="283" t="s">
        <v>218</v>
      </c>
      <c r="AV11" s="117" t="s">
        <v>1327</v>
      </c>
      <c r="AW11" s="68" t="s">
        <v>36</v>
      </c>
      <c r="AX11" s="69">
        <f t="shared" si="7"/>
        <v>4</v>
      </c>
      <c r="AY11" s="69">
        <f t="shared" si="8"/>
        <v>5</v>
      </c>
      <c r="AZ11" s="82"/>
      <c r="BA11" s="22" t="s">
        <v>68</v>
      </c>
      <c r="BB11" s="104"/>
      <c r="BC11" s="70"/>
      <c r="BD11" s="110" t="s">
        <v>13</v>
      </c>
      <c r="BE11" s="173" t="s">
        <v>707</v>
      </c>
      <c r="BF11" s="302"/>
      <c r="BG11" s="302"/>
      <c r="BH11" s="302"/>
      <c r="BI11" s="144"/>
      <c r="BJ11" s="86">
        <v>1</v>
      </c>
      <c r="BK11" s="84">
        <v>4</v>
      </c>
      <c r="BL11" s="302"/>
      <c r="BM11" s="302"/>
      <c r="BN11" s="302"/>
      <c r="BO11" s="76">
        <v>1</v>
      </c>
      <c r="BP11" s="77"/>
      <c r="BQ11" s="47"/>
      <c r="BR11" s="269" t="s">
        <v>206</v>
      </c>
      <c r="BS11" s="130" t="s">
        <v>919</v>
      </c>
      <c r="BT11" s="68" t="s">
        <v>36</v>
      </c>
      <c r="BU11" s="69">
        <f t="shared" si="4"/>
        <v>0</v>
      </c>
      <c r="BV11" s="69">
        <f t="shared" si="5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76">
        <v>1</v>
      </c>
      <c r="CM11" s="74"/>
      <c r="CN11" s="175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</row>
    <row r="12" spans="1:119" ht="218.1" customHeight="1" outlineLevel="1" thickTop="1" thickBot="1" x14ac:dyDescent="0.45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370</v>
      </c>
      <c r="Y12" s="98" t="s">
        <v>398</v>
      </c>
      <c r="Z12" s="68" t="s">
        <v>36</v>
      </c>
      <c r="AA12" s="69">
        <f t="shared" si="10"/>
        <v>3.5</v>
      </c>
      <c r="AB12" s="69">
        <f t="shared" si="9"/>
        <v>3.5</v>
      </c>
      <c r="AC12" s="74"/>
      <c r="AD12" s="225" t="s">
        <v>63</v>
      </c>
      <c r="AE12" s="74"/>
      <c r="AF12" s="74"/>
      <c r="AG12" s="74"/>
      <c r="AH12" s="131" t="s">
        <v>399</v>
      </c>
      <c r="AI12" s="390"/>
      <c r="AJ12" s="85">
        <v>3</v>
      </c>
      <c r="AK12" s="390"/>
      <c r="AL12" s="390"/>
      <c r="AM12" s="390"/>
      <c r="AN12" s="390"/>
      <c r="AO12" s="85">
        <v>1</v>
      </c>
      <c r="AP12" s="390"/>
      <c r="AQ12" s="390"/>
      <c r="AR12" s="228">
        <v>1</v>
      </c>
      <c r="AS12" s="74"/>
      <c r="AT12" s="36"/>
      <c r="AU12" s="97" t="s">
        <v>52</v>
      </c>
      <c r="AV12" s="114" t="s">
        <v>307</v>
      </c>
      <c r="AW12" s="68" t="s">
        <v>36</v>
      </c>
      <c r="AX12" s="69">
        <f t="shared" si="7"/>
        <v>5</v>
      </c>
      <c r="AY12" s="69">
        <f t="shared" si="8"/>
        <v>5</v>
      </c>
      <c r="AZ12" s="82"/>
      <c r="BA12" s="22" t="s">
        <v>233</v>
      </c>
      <c r="BB12" s="105"/>
      <c r="BC12" s="72" t="s">
        <v>42</v>
      </c>
      <c r="BD12" s="187"/>
      <c r="BE12" s="23" t="s">
        <v>283</v>
      </c>
      <c r="BF12" s="84">
        <v>2</v>
      </c>
      <c r="BG12" s="160"/>
      <c r="BH12" s="103"/>
      <c r="BI12" s="160"/>
      <c r="BJ12" s="160"/>
      <c r="BK12" s="160"/>
      <c r="BL12" s="84">
        <v>2</v>
      </c>
      <c r="BM12" s="160"/>
      <c r="BN12" s="160"/>
      <c r="BO12" s="76">
        <v>1</v>
      </c>
      <c r="BP12" s="77"/>
      <c r="BQ12" s="112"/>
      <c r="BR12" s="269" t="s">
        <v>206</v>
      </c>
      <c r="BS12" s="616" t="s">
        <v>1318</v>
      </c>
      <c r="BT12" s="81" t="s">
        <v>36</v>
      </c>
      <c r="BU12" s="148">
        <f t="shared" si="4"/>
        <v>1</v>
      </c>
      <c r="BV12" s="148">
        <f t="shared" si="5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237.6" customHeight="1" outlineLevel="1" thickTop="1" thickBot="1" x14ac:dyDescent="0.45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370</v>
      </c>
      <c r="Y13" s="98" t="s">
        <v>1319</v>
      </c>
      <c r="Z13" s="68" t="s">
        <v>36</v>
      </c>
      <c r="AA13" s="69">
        <f t="shared" si="10"/>
        <v>2</v>
      </c>
      <c r="AB13" s="69">
        <f t="shared" si="9"/>
        <v>3</v>
      </c>
      <c r="AC13" s="74"/>
      <c r="AD13" s="225" t="s">
        <v>63</v>
      </c>
      <c r="AE13" s="74"/>
      <c r="AF13" s="74"/>
      <c r="AG13" s="74"/>
      <c r="AH13" s="131" t="s">
        <v>406</v>
      </c>
      <c r="AI13" s="390"/>
      <c r="AJ13" s="390"/>
      <c r="AK13" s="390"/>
      <c r="AL13" s="85">
        <v>2</v>
      </c>
      <c r="AM13" s="86">
        <v>1</v>
      </c>
      <c r="AN13" s="390"/>
      <c r="AO13" s="390"/>
      <c r="AP13" s="390"/>
      <c r="AQ13" s="155"/>
      <c r="AR13" s="228">
        <v>1</v>
      </c>
      <c r="AS13" s="74"/>
      <c r="AT13" s="36"/>
      <c r="AU13" s="97" t="s">
        <v>52</v>
      </c>
      <c r="AV13" s="353" t="s">
        <v>1334</v>
      </c>
      <c r="AW13" s="102" t="s">
        <v>36</v>
      </c>
      <c r="AX13" s="69">
        <f t="shared" si="7"/>
        <v>0</v>
      </c>
      <c r="AY13" s="69">
        <f t="shared" si="8"/>
        <v>0</v>
      </c>
      <c r="AZ13" s="354"/>
      <c r="BA13" s="22" t="s">
        <v>63</v>
      </c>
      <c r="BB13" s="354"/>
      <c r="BC13" s="72" t="s">
        <v>42</v>
      </c>
      <c r="BD13" s="354"/>
      <c r="BE13" s="355" t="s">
        <v>292</v>
      </c>
      <c r="BF13" s="356"/>
      <c r="BG13" s="356"/>
      <c r="BH13" s="356"/>
      <c r="BI13" s="356"/>
      <c r="BJ13" s="356"/>
      <c r="BK13" s="356"/>
      <c r="BL13" s="356"/>
      <c r="BM13" s="356"/>
      <c r="BN13" s="356"/>
      <c r="BO13" s="357">
        <v>1</v>
      </c>
      <c r="BP13" s="74"/>
      <c r="BQ13" s="162"/>
      <c r="BR13" s="269" t="s">
        <v>206</v>
      </c>
      <c r="BS13" s="387" t="s">
        <v>1321</v>
      </c>
      <c r="BT13" s="68" t="s">
        <v>36</v>
      </c>
      <c r="BU13" s="69">
        <f t="shared" si="4"/>
        <v>0</v>
      </c>
      <c r="BV13" s="69">
        <f t="shared" si="5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thickTop="1" thickBot="1" x14ac:dyDescent="0.3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400" t="s">
        <v>370</v>
      </c>
      <c r="Y14" s="98" t="s">
        <v>1322</v>
      </c>
      <c r="Z14" s="102" t="s">
        <v>36</v>
      </c>
      <c r="AA14" s="69">
        <f t="shared" si="10"/>
        <v>0</v>
      </c>
      <c r="AB14" s="69">
        <f t="shared" si="9"/>
        <v>0</v>
      </c>
      <c r="AC14" s="1035"/>
      <c r="AD14" s="22" t="s">
        <v>45</v>
      </c>
      <c r="AE14" s="108"/>
      <c r="AF14" s="103"/>
      <c r="AG14" s="110" t="s">
        <v>13</v>
      </c>
      <c r="AH14" s="23" t="s">
        <v>57</v>
      </c>
      <c r="AR14" s="76">
        <v>1</v>
      </c>
      <c r="AS14" s="190"/>
      <c r="AT14" s="36"/>
      <c r="AU14" s="269" t="s">
        <v>206</v>
      </c>
      <c r="AV14" s="80" t="s">
        <v>1344</v>
      </c>
      <c r="AW14" s="68" t="s">
        <v>36</v>
      </c>
      <c r="AX14" s="69">
        <f t="shared" si="7"/>
        <v>2</v>
      </c>
      <c r="AY14" s="69">
        <f t="shared" si="8"/>
        <v>3</v>
      </c>
      <c r="AZ14" s="82"/>
      <c r="BA14" s="23" t="s">
        <v>45</v>
      </c>
      <c r="BB14" s="106"/>
      <c r="BC14" s="119" t="s">
        <v>42</v>
      </c>
      <c r="BD14" s="187"/>
      <c r="BE14" s="23" t="s">
        <v>1004</v>
      </c>
      <c r="BF14" s="155"/>
      <c r="BG14" s="155"/>
      <c r="BH14" s="155"/>
      <c r="BI14" s="155"/>
      <c r="BJ14" s="234">
        <v>1</v>
      </c>
      <c r="BK14" s="84">
        <v>2</v>
      </c>
      <c r="BL14" s="155"/>
      <c r="BM14" s="155"/>
      <c r="BN14" s="155"/>
      <c r="BO14" s="76">
        <v>1</v>
      </c>
      <c r="BP14" s="107"/>
      <c r="BQ14" s="175"/>
      <c r="BR14" s="269" t="s">
        <v>206</v>
      </c>
      <c r="BS14" s="387" t="s">
        <v>1325</v>
      </c>
      <c r="BT14" s="102" t="s">
        <v>93</v>
      </c>
      <c r="BU14" s="69">
        <f t="shared" si="4"/>
        <v>2</v>
      </c>
      <c r="BV14" s="69">
        <f t="shared" si="5"/>
        <v>4</v>
      </c>
      <c r="BW14" s="82"/>
      <c r="BX14" s="118" t="s">
        <v>68</v>
      </c>
      <c r="BY14" s="74"/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 x14ac:dyDescent="0.3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400" t="s">
        <v>370</v>
      </c>
      <c r="Y15" s="98" t="s">
        <v>908</v>
      </c>
      <c r="Z15" s="102" t="s">
        <v>36</v>
      </c>
      <c r="AA15" s="69">
        <f t="shared" si="10"/>
        <v>0</v>
      </c>
      <c r="AB15" s="69">
        <f t="shared" si="9"/>
        <v>0</v>
      </c>
      <c r="AC15" s="677"/>
      <c r="AD15" s="22" t="s">
        <v>45</v>
      </c>
      <c r="AE15" s="1036"/>
      <c r="AF15" s="74"/>
      <c r="AG15" s="73"/>
      <c r="AH15" s="23" t="s">
        <v>57</v>
      </c>
      <c r="AR15" s="76">
        <v>1</v>
      </c>
      <c r="AS15" s="190"/>
      <c r="AT15" s="36"/>
      <c r="AU15" s="269" t="s">
        <v>206</v>
      </c>
      <c r="AV15" s="353" t="s">
        <v>1347</v>
      </c>
      <c r="AW15" s="1046" t="s">
        <v>36</v>
      </c>
      <c r="AX15" s="1047">
        <f t="shared" si="7"/>
        <v>0</v>
      </c>
      <c r="AY15" s="1047">
        <f t="shared" si="8"/>
        <v>0</v>
      </c>
      <c r="AZ15" s="1048"/>
      <c r="BA15" s="1049" t="s">
        <v>45</v>
      </c>
      <c r="BB15" s="1048"/>
      <c r="BC15" s="1048"/>
      <c r="BD15" s="1048"/>
      <c r="BE15" s="1050" t="s">
        <v>689</v>
      </c>
      <c r="BF15" s="1051"/>
      <c r="BG15" s="1051"/>
      <c r="BH15" s="1051"/>
      <c r="BI15" s="1051"/>
      <c r="BJ15" s="1051"/>
      <c r="BK15" s="1051"/>
      <c r="BL15" s="1051"/>
      <c r="BM15" s="1051"/>
      <c r="BN15" s="1051"/>
      <c r="BO15" s="357">
        <v>1</v>
      </c>
      <c r="BP15" s="74"/>
      <c r="BQ15" s="182"/>
      <c r="BR15" s="269" t="s">
        <v>206</v>
      </c>
      <c r="BS15" s="117" t="s">
        <v>1328</v>
      </c>
      <c r="BT15" s="102" t="s">
        <v>93</v>
      </c>
      <c r="BU15" s="69">
        <f t="shared" si="4"/>
        <v>0</v>
      </c>
      <c r="BV15" s="69">
        <f t="shared" si="5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98.2" customHeight="1" outlineLevel="1" thickTop="1" thickBot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400" t="s">
        <v>370</v>
      </c>
      <c r="Y16" s="114" t="s">
        <v>1329</v>
      </c>
      <c r="Z16" s="68" t="s">
        <v>36</v>
      </c>
      <c r="AA16" s="69">
        <f t="shared" si="10"/>
        <v>2</v>
      </c>
      <c r="AB16" s="69">
        <f t="shared" si="9"/>
        <v>4</v>
      </c>
      <c r="AC16" s="23"/>
      <c r="AD16" s="23" t="s">
        <v>68</v>
      </c>
      <c r="AE16" s="104"/>
      <c r="AF16" s="104"/>
      <c r="AG16" s="82"/>
      <c r="AH16" s="23" t="s">
        <v>1330</v>
      </c>
      <c r="AI16" s="155"/>
      <c r="AJ16" s="155"/>
      <c r="AK16" s="155"/>
      <c r="AL16" s="155"/>
      <c r="AM16" s="155"/>
      <c r="AN16" s="155"/>
      <c r="AO16" s="84">
        <v>1</v>
      </c>
      <c r="AP16" s="155"/>
      <c r="AQ16" s="86">
        <v>1</v>
      </c>
      <c r="AR16" s="76">
        <v>1</v>
      </c>
      <c r="AS16" s="77"/>
      <c r="AT16" s="36"/>
      <c r="AU16" s="269" t="s">
        <v>206</v>
      </c>
      <c r="AV16" s="114" t="s">
        <v>1351</v>
      </c>
      <c r="AW16" s="102" t="s">
        <v>36</v>
      </c>
      <c r="AX16" s="69">
        <f t="shared" si="7"/>
        <v>2</v>
      </c>
      <c r="AY16" s="69">
        <f t="shared" si="8"/>
        <v>3</v>
      </c>
      <c r="BA16" s="22" t="s">
        <v>45</v>
      </c>
      <c r="BB16" s="108"/>
      <c r="BC16" s="72" t="s">
        <v>42</v>
      </c>
      <c r="BD16" s="110" t="s">
        <v>13</v>
      </c>
      <c r="BE16" s="23" t="s">
        <v>1352</v>
      </c>
      <c r="BF16" s="155"/>
      <c r="BG16" s="155"/>
      <c r="BH16" s="155"/>
      <c r="BI16" s="144"/>
      <c r="BJ16" s="234">
        <v>1</v>
      </c>
      <c r="BK16" s="155"/>
      <c r="BL16" s="155"/>
      <c r="BM16" s="84">
        <v>1</v>
      </c>
      <c r="BN16" s="155"/>
      <c r="BO16" s="76">
        <v>1</v>
      </c>
      <c r="BP16" s="77"/>
      <c r="BQ16" s="162"/>
      <c r="BR16" s="269" t="s">
        <v>206</v>
      </c>
      <c r="BS16" s="117" t="s">
        <v>1331</v>
      </c>
      <c r="BT16" s="68" t="s">
        <v>93</v>
      </c>
      <c r="BU16" s="69">
        <f t="shared" si="4"/>
        <v>0</v>
      </c>
      <c r="BV16" s="69">
        <f t="shared" si="5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2" customHeight="1" outlineLevel="1" thickTop="1" thickBot="1" x14ac:dyDescent="0.3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400" t="s">
        <v>370</v>
      </c>
      <c r="Y17" s="404" t="s">
        <v>1332</v>
      </c>
      <c r="Z17" s="102" t="s">
        <v>36</v>
      </c>
      <c r="AA17" s="69">
        <f t="shared" si="10"/>
        <v>0</v>
      </c>
      <c r="AB17" s="69">
        <f t="shared" si="9"/>
        <v>0</v>
      </c>
      <c r="AC17" s="677"/>
      <c r="AD17" s="22" t="s">
        <v>45</v>
      </c>
      <c r="AE17" s="446"/>
      <c r="AF17" s="74"/>
      <c r="AG17" s="73"/>
      <c r="AH17" s="23" t="s">
        <v>57</v>
      </c>
      <c r="AR17" s="76">
        <v>1</v>
      </c>
      <c r="AS17" s="673"/>
      <c r="AT17" s="36"/>
      <c r="AU17" s="269" t="s">
        <v>206</v>
      </c>
      <c r="AV17" s="177" t="s">
        <v>2756</v>
      </c>
      <c r="AW17" s="102" t="s">
        <v>36</v>
      </c>
      <c r="AX17" s="69">
        <f t="shared" si="7"/>
        <v>1</v>
      </c>
      <c r="AY17" s="69">
        <f t="shared" si="8"/>
        <v>1</v>
      </c>
      <c r="AZ17" s="74"/>
      <c r="BA17" s="124" t="s">
        <v>77</v>
      </c>
      <c r="BB17" s="939" t="s">
        <v>50</v>
      </c>
      <c r="BC17" s="74"/>
      <c r="BD17" s="74"/>
      <c r="BE17" s="23" t="s">
        <v>2167</v>
      </c>
      <c r="BF17" s="84">
        <v>1</v>
      </c>
      <c r="BG17" s="84">
        <v>1</v>
      </c>
      <c r="BH17" s="155"/>
      <c r="BI17" s="155"/>
      <c r="BJ17" s="155"/>
      <c r="BK17" s="155"/>
      <c r="BL17" s="155"/>
      <c r="BM17" s="155"/>
      <c r="BN17" s="155"/>
      <c r="BO17" s="76">
        <v>1</v>
      </c>
      <c r="BP17" s="28"/>
      <c r="BQ17" s="47"/>
      <c r="BR17" s="269" t="s">
        <v>206</v>
      </c>
      <c r="BS17" s="117" t="s">
        <v>1333</v>
      </c>
      <c r="BT17" s="102" t="s">
        <v>93</v>
      </c>
      <c r="BU17" s="69">
        <f t="shared" si="4"/>
        <v>0</v>
      </c>
      <c r="BV17" s="69">
        <f t="shared" si="5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2" customHeight="1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97" t="s">
        <v>52</v>
      </c>
      <c r="Y18" s="496" t="s">
        <v>1934</v>
      </c>
      <c r="Z18" s="68" t="s">
        <v>93</v>
      </c>
      <c r="AA18" s="69">
        <f t="shared" si="10"/>
        <v>15</v>
      </c>
      <c r="AB18" s="69">
        <f t="shared" si="9"/>
        <v>15</v>
      </c>
      <c r="AC18" s="702"/>
      <c r="AD18" s="339" t="s">
        <v>68</v>
      </c>
      <c r="AE18" s="398"/>
      <c r="AF18" s="72" t="s">
        <v>42</v>
      </c>
      <c r="AG18" s="702"/>
      <c r="AH18" s="22" t="s">
        <v>91</v>
      </c>
      <c r="AI18" s="702"/>
      <c r="AJ18" s="702"/>
      <c r="AK18" s="702"/>
      <c r="AL18" s="1042"/>
      <c r="AM18" s="702"/>
      <c r="AN18" s="1043">
        <v>15</v>
      </c>
      <c r="AO18" s="702"/>
      <c r="AP18" s="702"/>
      <c r="AQ18" s="702"/>
      <c r="AR18" s="142">
        <v>2</v>
      </c>
      <c r="AS18" s="68"/>
      <c r="AT18" s="36"/>
      <c r="AU18" s="269" t="s">
        <v>206</v>
      </c>
      <c r="AV18" s="114" t="s">
        <v>1358</v>
      </c>
      <c r="AW18" s="102" t="s">
        <v>36</v>
      </c>
      <c r="AX18" s="69">
        <f t="shared" si="7"/>
        <v>0</v>
      </c>
      <c r="AY18" s="69">
        <f t="shared" si="8"/>
        <v>0</v>
      </c>
      <c r="BA18" s="22" t="s">
        <v>45</v>
      </c>
      <c r="BB18" s="70"/>
      <c r="BC18" s="72" t="s">
        <v>42</v>
      </c>
      <c r="BD18" s="110" t="s">
        <v>13</v>
      </c>
      <c r="BE18" s="23"/>
      <c r="BF18" s="155"/>
      <c r="BG18" s="155"/>
      <c r="BH18" s="155"/>
      <c r="BI18" s="1054"/>
      <c r="BJ18" s="1055"/>
      <c r="BK18" s="765"/>
      <c r="BL18" s="155"/>
      <c r="BM18" s="155"/>
      <c r="BN18" s="155"/>
      <c r="BO18" s="76">
        <v>1</v>
      </c>
      <c r="BP18" s="77"/>
      <c r="BQ18" s="112"/>
      <c r="BR18" s="269" t="s">
        <v>206</v>
      </c>
      <c r="BS18" s="116" t="s">
        <v>1335</v>
      </c>
      <c r="BT18" s="102" t="s">
        <v>93</v>
      </c>
      <c r="BU18" s="69">
        <f t="shared" si="4"/>
        <v>2</v>
      </c>
      <c r="BV18" s="69">
        <f t="shared" si="5"/>
        <v>4</v>
      </c>
      <c r="BW18" s="82"/>
      <c r="BX18" s="22" t="s">
        <v>68</v>
      </c>
      <c r="BY18" s="1200" t="s">
        <v>2757</v>
      </c>
      <c r="BZ18" s="22"/>
      <c r="CA18" s="23"/>
      <c r="CB18" s="23" t="s">
        <v>929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40.6" customHeight="1" outlineLevel="1" thickTop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36"/>
      <c r="AU19" s="269" t="s">
        <v>206</v>
      </c>
      <c r="AV19" s="114" t="s">
        <v>1361</v>
      </c>
      <c r="AW19" s="102" t="s">
        <v>36</v>
      </c>
      <c r="AX19" s="69">
        <f t="shared" si="7"/>
        <v>0</v>
      </c>
      <c r="AY19" s="69">
        <f t="shared" si="8"/>
        <v>0</v>
      </c>
      <c r="BA19" s="22" t="s">
        <v>45</v>
      </c>
      <c r="BB19" s="70"/>
      <c r="BC19" s="72" t="s">
        <v>42</v>
      </c>
      <c r="BD19" s="110" t="s">
        <v>13</v>
      </c>
      <c r="BE19" s="23"/>
      <c r="BF19" s="155"/>
      <c r="BG19" s="155"/>
      <c r="BH19" s="155"/>
      <c r="BI19" s="1054"/>
      <c r="BJ19" s="301"/>
      <c r="BK19" s="765"/>
      <c r="BL19" s="155"/>
      <c r="BM19" s="155"/>
      <c r="BN19" s="155"/>
      <c r="BO19" s="76">
        <v>1</v>
      </c>
      <c r="BP19" s="77"/>
      <c r="BQ19" s="112"/>
      <c r="BR19" s="269" t="s">
        <v>206</v>
      </c>
      <c r="BS19" s="116" t="s">
        <v>1336</v>
      </c>
      <c r="BT19" s="102" t="s">
        <v>93</v>
      </c>
      <c r="BU19" s="69">
        <f t="shared" si="4"/>
        <v>0</v>
      </c>
      <c r="BV19" s="69">
        <f t="shared" si="5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91.4" customHeight="1" outlineLevel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269" t="s">
        <v>206</v>
      </c>
      <c r="AV20" s="210" t="s">
        <v>1365</v>
      </c>
      <c r="AW20" s="68" t="s">
        <v>36</v>
      </c>
      <c r="AX20" s="69">
        <f t="shared" si="7"/>
        <v>0</v>
      </c>
      <c r="AY20" s="69">
        <f t="shared" si="8"/>
        <v>0</v>
      </c>
      <c r="AZ20" s="617"/>
      <c r="BA20" s="22" t="s">
        <v>45</v>
      </c>
      <c r="BB20" s="1036"/>
      <c r="BC20" s="72" t="s">
        <v>42</v>
      </c>
      <c r="BD20" s="205"/>
      <c r="BE20" s="205" t="s">
        <v>57</v>
      </c>
      <c r="BF20" s="461"/>
      <c r="BG20" s="461"/>
      <c r="BH20" s="461"/>
      <c r="BI20" s="461"/>
      <c r="BJ20" s="461"/>
      <c r="BK20" s="461"/>
      <c r="BL20" s="461"/>
      <c r="BM20" s="461"/>
      <c r="BN20" s="461"/>
      <c r="BO20" s="133">
        <v>1</v>
      </c>
      <c r="BP20" s="431"/>
      <c r="BQ20" s="112"/>
      <c r="BR20" s="269" t="s">
        <v>206</v>
      </c>
      <c r="BS20" s="116" t="s">
        <v>1337</v>
      </c>
      <c r="BT20" s="102" t="s">
        <v>93</v>
      </c>
      <c r="BU20" s="69">
        <f t="shared" si="4"/>
        <v>0</v>
      </c>
      <c r="BV20" s="69">
        <f t="shared" si="5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58.60000000000002" customHeight="1" outlineLevel="1" thickBot="1" x14ac:dyDescent="0.3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 s="112"/>
      <c r="BR21" s="269" t="s">
        <v>206</v>
      </c>
      <c r="BS21" s="116" t="s">
        <v>2076</v>
      </c>
      <c r="BT21" s="102" t="s">
        <v>93</v>
      </c>
      <c r="BU21" s="69">
        <f t="shared" si="4"/>
        <v>0</v>
      </c>
      <c r="BV21" s="69">
        <f t="shared" si="5"/>
        <v>0</v>
      </c>
      <c r="BW21" s="82"/>
      <c r="BX21" s="22" t="s">
        <v>68</v>
      </c>
      <c r="BY21" s="799"/>
      <c r="BZ21" s="72" t="s">
        <v>42</v>
      </c>
      <c r="CA21" s="23"/>
      <c r="CB21" s="23" t="s">
        <v>2758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78.95" customHeight="1" outlineLevel="1" thickTop="1" thickBot="1" x14ac:dyDescent="0.3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62"/>
      <c r="AW22" s="62"/>
      <c r="AX22" s="62"/>
      <c r="AY22" s="62"/>
      <c r="AZ22" s="62"/>
      <c r="BA22" s="62"/>
      <c r="BB22" s="62"/>
      <c r="BC22" s="62"/>
      <c r="BD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112"/>
      <c r="BR22" s="1441" t="s">
        <v>318</v>
      </c>
      <c r="BS22" s="1442" t="s">
        <v>2152</v>
      </c>
      <c r="BT22" s="1286" t="s">
        <v>93</v>
      </c>
      <c r="BU22" s="1287">
        <f t="shared" si="4"/>
        <v>4</v>
      </c>
      <c r="BV22" s="1287">
        <f t="shared" si="5"/>
        <v>6</v>
      </c>
      <c r="BW22" s="813"/>
      <c r="BX22" s="814" t="s">
        <v>68</v>
      </c>
      <c r="BY22" s="1540" t="s">
        <v>2759</v>
      </c>
      <c r="BZ22" s="1443" t="s">
        <v>42</v>
      </c>
      <c r="CA22" s="1444"/>
      <c r="CB22" s="814" t="s">
        <v>775</v>
      </c>
      <c r="CC22" s="1445"/>
      <c r="CD22" s="1446"/>
      <c r="CE22" s="1446"/>
      <c r="CF22" s="1446"/>
      <c r="CG22" s="1446"/>
      <c r="CH22" s="820">
        <v>2</v>
      </c>
      <c r="CI22" s="1446"/>
      <c r="CJ22" s="1447">
        <v>1</v>
      </c>
      <c r="CK22" s="1211">
        <v>1</v>
      </c>
      <c r="CL22" s="1448">
        <v>1</v>
      </c>
      <c r="CM22" s="1449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122.4" outlineLevel="1" thickTop="1" x14ac:dyDescent="0.25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4"/>
        <v>0.5</v>
      </c>
      <c r="BV23" s="69">
        <f t="shared" si="5"/>
        <v>0.5</v>
      </c>
      <c r="BW23" s="131"/>
      <c r="BX23" s="22" t="s">
        <v>63</v>
      </c>
      <c r="BY23" s="74"/>
      <c r="BZ23" s="72" t="s">
        <v>42</v>
      </c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399999999999999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399999999999999" outlineLevel="1" x14ac:dyDescent="0.25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 x14ac:dyDescent="0.2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08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635"/>
      <c r="AB32" s="635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399999999999999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V33" s="108"/>
      <c r="AW33" s="108"/>
      <c r="AX33" s="635"/>
      <c r="AY33" s="635"/>
      <c r="AZ33" s="108"/>
      <c r="BA33" s="764"/>
      <c r="BB33" s="108"/>
      <c r="BC33" s="108"/>
      <c r="BD33" s="108"/>
      <c r="BE33" s="1037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 x14ac:dyDescent="0.3">
      <c r="A39" s="38" t="s">
        <v>2510</v>
      </c>
      <c r="B39" s="1038" t="s">
        <v>235</v>
      </c>
      <c r="C39" s="535" t="s">
        <v>29</v>
      </c>
      <c r="D39" s="41">
        <f t="shared" ref="D39:D44" si="11">0.5*(L39+M39+N39)+O39+Q39+2*(R39+S39)</f>
        <v>0</v>
      </c>
      <c r="E39" s="536">
        <f t="shared" ref="E39:E44" si="12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SUMIFS(L47:L65,C47:C65,C39)</f>
        <v>0</v>
      </c>
      <c r="M39" s="44">
        <f>SUMIFS(M47:M65,C47:C65,C39)</f>
        <v>0</v>
      </c>
      <c r="N39" s="44">
        <f>SUMIFS(N47:N65,C47:C65,C39)</f>
        <v>0</v>
      </c>
      <c r="O39" s="44">
        <f>SUMIFS(O47:O65,C47:C65,C39)</f>
        <v>0</v>
      </c>
      <c r="P39" s="44">
        <f>SUMIFS(P47:P65,C47:C65,C39)</f>
        <v>0</v>
      </c>
      <c r="Q39" s="44">
        <f>SUMIFS(Q47:Q65,C47:C65,C39)</f>
        <v>0</v>
      </c>
      <c r="R39" s="44">
        <f>SUMIFS(R47:R65,C47:C65,C39)</f>
        <v>0</v>
      </c>
      <c r="S39" s="44">
        <f>SUMIFS(S47:S65,C47:C65,C39)</f>
        <v>0</v>
      </c>
      <c r="T39" s="44">
        <f>SUMIFS(T47:T65,C47:C65,C39)</f>
        <v>0</v>
      </c>
      <c r="U39" s="45"/>
      <c r="V39" s="46">
        <f>SUM(U41:U64)</f>
        <v>10</v>
      </c>
      <c r="W39" s="112"/>
      <c r="X39" s="38" t="s">
        <v>27</v>
      </c>
      <c r="Y39" s="1039" t="s">
        <v>2760</v>
      </c>
      <c r="Z39" s="535" t="s">
        <v>29</v>
      </c>
      <c r="AA39" s="41">
        <f>0.5*(AI39+AJ39+AK39)+AL39+AN39+2*(AO39+AP39)</f>
        <v>0</v>
      </c>
      <c r="AB39" s="536">
        <f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SUMIFS(AI48:AI65,Z48:Z65,Z39)</f>
        <v>0</v>
      </c>
      <c r="AJ39" s="44">
        <f>SUMIFS(AJ48:AJ65,Z48:Z65,Z39)</f>
        <v>0</v>
      </c>
      <c r="AK39" s="44">
        <f>SUMIFS(AK48:AK65,Z48:Z65,Z39)</f>
        <v>0</v>
      </c>
      <c r="AL39" s="44">
        <f>SUMIFS(AL48:AL65,Z48:Z65,Z39)</f>
        <v>0</v>
      </c>
      <c r="AM39" s="44">
        <f>SUMIFS(AM48:AM65,Z48:Z65,Z39)</f>
        <v>0</v>
      </c>
      <c r="AN39" s="44">
        <f>SUMIFS(AN48:AN65,Z48:Z65,Z39)</f>
        <v>0</v>
      </c>
      <c r="AO39" s="44">
        <f>SUMIFS(AO48:AO65,Z48:Z65,Z39)</f>
        <v>0</v>
      </c>
      <c r="AP39" s="44">
        <f>SUMIFS(AP48:AP65,Z48:Z65,Z39)</f>
        <v>0</v>
      </c>
      <c r="AQ39" s="44">
        <f>SUMIFS(AQ48:AQ65,Z48:Z65,Z39)</f>
        <v>0</v>
      </c>
      <c r="AR39" s="45"/>
      <c r="AS39" s="46">
        <f>SUM(AR18:AR64)</f>
        <v>5</v>
      </c>
      <c r="AT39" s="112"/>
      <c r="AU39" s="38" t="s">
        <v>2470</v>
      </c>
      <c r="AV39" s="1039" t="s">
        <v>1342</v>
      </c>
      <c r="AW39" s="535" t="s">
        <v>29</v>
      </c>
      <c r="AX39" s="41">
        <f t="shared" ref="AX39:AX40" ca="1" si="13">0.5*(BF39+BG39+BH39)+BI39+BK39+2*(BL39+BM39)</f>
        <v>5</v>
      </c>
      <c r="AY39" s="536">
        <f t="shared" ref="AY39:AY40" ca="1" si="14">BF39*0.5+BG39*0.5+BH39*0.5+BI39+BJ39+BK39+2*(BL39+BM39+BN39)</f>
        <v>7</v>
      </c>
      <c r="AZ39" s="43"/>
      <c r="BA39" s="43"/>
      <c r="BB39" s="43"/>
      <c r="BC39" s="43"/>
      <c r="BD39" s="43"/>
      <c r="BE39" s="39"/>
      <c r="BF39" s="44">
        <f ca="1">SUMIFS(BF14:BF65,AW14:AW65,AW39)</f>
        <v>1</v>
      </c>
      <c r="BG39" s="44">
        <f ca="1">SUMIFS(BG14:BG65,AW14:AW65,AW39)</f>
        <v>1</v>
      </c>
      <c r="BH39" s="44">
        <f ca="1">SUMIFS(BH14:BH65,AW14:AW65,AW39)</f>
        <v>0</v>
      </c>
      <c r="BI39" s="44">
        <f ca="1">SUMIFS(BI14:BI65,AW14:AW65,AW39)</f>
        <v>0</v>
      </c>
      <c r="BJ39" s="44">
        <f ca="1">SUMIFS(BJ14:BJ65,AW14:AW65,AW39)</f>
        <v>2</v>
      </c>
      <c r="BK39" s="44">
        <f ca="1">SUMIFS(BK14:BK65,AW14:AW65,AW39)</f>
        <v>2</v>
      </c>
      <c r="BL39" s="44">
        <f ca="1">SUMIFS(BL14:BL65,AW14:AW65,AW39)</f>
        <v>0</v>
      </c>
      <c r="BM39" s="44">
        <f ca="1">SUMIFS(BM14:BM65,AW14:AW65,AW39)</f>
        <v>1</v>
      </c>
      <c r="BN39" s="44">
        <f ca="1">SUMIFS(BN14:BN65,AW14:AW65,AW39)</f>
        <v>0</v>
      </c>
      <c r="BO39" s="45"/>
      <c r="BP39" s="46">
        <f>SUM(BO14:BO64)</f>
        <v>7</v>
      </c>
      <c r="BQ39" s="32"/>
      <c r="BR39" s="38" t="s">
        <v>150</v>
      </c>
      <c r="BS39" s="39" t="s">
        <v>1343</v>
      </c>
      <c r="BT39" s="535" t="s">
        <v>29</v>
      </c>
      <c r="BU39" s="41">
        <f t="shared" ref="BU39:BU53" si="15">0.5*(CC39+CD39+CE39)+CF39+CH39+2*(CI39+CJ39)</f>
        <v>5.5</v>
      </c>
      <c r="BV39" s="536">
        <f t="shared" ref="BV39:BV53" si="16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SUMIFS(CC45:CC65,BT45:BT65,BT39)</f>
        <v>5</v>
      </c>
      <c r="CD39" s="44">
        <f>SUMIFS(CD45:CD65,BT45:BT65,BT39)</f>
        <v>0</v>
      </c>
      <c r="CE39" s="44">
        <f>SUMIFS(CE45:CE65,BT45:BT65,BT39)</f>
        <v>0</v>
      </c>
      <c r="CF39" s="44">
        <f>SUMIFS(CF45:CF65,BT45:BT65,BT39)</f>
        <v>1</v>
      </c>
      <c r="CG39" s="44">
        <f>SUMIFS(CG45:CG65,BT45:BT65,BT39)</f>
        <v>0</v>
      </c>
      <c r="CH39" s="44">
        <f>SUMIFS(CH45:CH65,BT45:BT65,BT39)</f>
        <v>2</v>
      </c>
      <c r="CI39" s="44">
        <f>SUMIFS(CI45:CI65,BT45:BT65,BT39)</f>
        <v>0</v>
      </c>
      <c r="CJ39" s="44">
        <f>SUMIFS(CJ45:CJ65,BT45:BT65,BT39)</f>
        <v>0</v>
      </c>
      <c r="CK39" s="44">
        <f>SUMIFS(CK45:CK65,BT45:BT65,BT39)</f>
        <v>2</v>
      </c>
      <c r="CL39" s="45"/>
      <c r="CM39" s="46">
        <f>SUM(CL41:CL52)</f>
        <v>12</v>
      </c>
      <c r="CN39" s="112"/>
      <c r="CO39" s="38" t="s">
        <v>2510</v>
      </c>
      <c r="CP39" s="39" t="s">
        <v>815</v>
      </c>
      <c r="CQ39" s="535" t="s">
        <v>29</v>
      </c>
      <c r="CR39" s="41">
        <f t="shared" ref="CR39:CR50" si="17">0.5*(CZ39+DA39+DB39)+DC39+DE39+2*(DF39+DG39)</f>
        <v>6</v>
      </c>
      <c r="CS39" s="536">
        <f t="shared" ref="CS39:CS50" si="18">CZ39*0.5+DA39*0.5+DB39*0.5+DC39+DD39+DE39+2*(DF39+DG39+DH39)</f>
        <v>6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3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9</v>
      </c>
    </row>
    <row r="40" spans="1:114" ht="25.2" thickBot="1" x14ac:dyDescent="0.35">
      <c r="A40" s="38" t="s">
        <v>37</v>
      </c>
      <c r="B40" s="1040"/>
      <c r="C40" s="535" t="s">
        <v>36</v>
      </c>
      <c r="D40" s="41">
        <f t="shared" si="11"/>
        <v>0</v>
      </c>
      <c r="E40" s="536">
        <f t="shared" si="12"/>
        <v>0</v>
      </c>
      <c r="F40" s="39"/>
      <c r="G40" s="39"/>
      <c r="H40" s="39"/>
      <c r="I40" s="39"/>
      <c r="J40" s="39"/>
      <c r="K40" s="39"/>
      <c r="L40" s="44">
        <f>SUMIFS(L47:L65,C47:C65,C40)</f>
        <v>0</v>
      </c>
      <c r="M40" s="44">
        <f>SUMIFS(M47:M65,C47:C65,C40)</f>
        <v>0</v>
      </c>
      <c r="N40" s="44">
        <f>SUMIFS(N47:N65,C47:C65,C40)</f>
        <v>0</v>
      </c>
      <c r="O40" s="44">
        <f>SUMIFS(O47:O65,C47:C65,C40)</f>
        <v>0</v>
      </c>
      <c r="P40" s="44">
        <f>SUMIFS(P47:P65,C47:C65,C40)</f>
        <v>0</v>
      </c>
      <c r="Q40" s="44">
        <f>SUMIFS(Q47:Q65,C47:C65,C40)</f>
        <v>0</v>
      </c>
      <c r="R40" s="44">
        <f>SUMIFS(R47:R65,C47:C65,C40)</f>
        <v>0</v>
      </c>
      <c r="S40" s="44">
        <f>SUMIFS(S47:S65,C47:C65,C40)</f>
        <v>0</v>
      </c>
      <c r="T40" s="44">
        <f>SUMIFS(T47:T65,C47:C65,C40)</f>
        <v>0</v>
      </c>
      <c r="U40" s="45"/>
      <c r="V40" s="46"/>
      <c r="W40" s="112"/>
      <c r="X40" s="38" t="s">
        <v>35</v>
      </c>
      <c r="Y40" s="1041"/>
      <c r="Z40" s="535" t="s">
        <v>36</v>
      </c>
      <c r="AA40" s="41">
        <f>0.5*(AI40+AJ40+AK40)+AL40+AN40+2*(AO40+AP40)</f>
        <v>0</v>
      </c>
      <c r="AB40" s="536">
        <f>AI40*0.5+AJ40*0.5+AK40*0.5+AL40+AM40+AN40+2*(AO40+AP40+AQ40)</f>
        <v>0</v>
      </c>
      <c r="AC40" s="39"/>
      <c r="AD40" s="39"/>
      <c r="AE40" s="39"/>
      <c r="AF40" s="39"/>
      <c r="AG40" s="39"/>
      <c r="AH40" s="39"/>
      <c r="AI40" s="44">
        <f>SUMIFS(AI48:AI65,Z48:Z65,Z40)</f>
        <v>0</v>
      </c>
      <c r="AJ40" s="44">
        <f>SUMIFS(AJ48:AJ65,Z48:Z65,Z40)</f>
        <v>0</v>
      </c>
      <c r="AK40" s="44">
        <f>SUMIFS(AK48:AK65,Z48:Z65,Z40)</f>
        <v>0</v>
      </c>
      <c r="AL40" s="44">
        <f>SUMIFS(AL48:AL65,Z48:Z65,Z40)</f>
        <v>0</v>
      </c>
      <c r="AM40" s="44">
        <f>SUMIFS(AM48:AM65,Z48:Z65,Z40)</f>
        <v>0</v>
      </c>
      <c r="AN40" s="44">
        <f>SUMIFS(AN48:AN65,Z48:Z65,Z40)</f>
        <v>0</v>
      </c>
      <c r="AO40" s="44">
        <f>SUMIFS(AO48:AO65,Z48:Z65,Z40)</f>
        <v>0</v>
      </c>
      <c r="AP40" s="44">
        <f>SUMIFS(AP48:AP65,Z48:Z65,Z40)</f>
        <v>0</v>
      </c>
      <c r="AQ40" s="44">
        <f>SUMIFS(AQ48:AQ65,Z48:Z65,Z40)</f>
        <v>0</v>
      </c>
      <c r="AR40" s="45"/>
      <c r="AS40" s="46"/>
      <c r="AT40" s="112"/>
      <c r="AU40" s="38" t="s">
        <v>2471</v>
      </c>
      <c r="AV40" s="1041"/>
      <c r="AW40" s="535" t="s">
        <v>36</v>
      </c>
      <c r="AX40" s="41">
        <f t="shared" ca="1" si="13"/>
        <v>0</v>
      </c>
      <c r="AY40" s="536">
        <f t="shared" ca="1" si="14"/>
        <v>0</v>
      </c>
      <c r="AZ40" s="39"/>
      <c r="BA40" s="39"/>
      <c r="BB40" s="39"/>
      <c r="BC40" s="39"/>
      <c r="BD40" s="39"/>
      <c r="BE40" s="39"/>
      <c r="BF40" s="44">
        <f ca="1">SUMIFS(BF14:BF65,AW14:AW65,AW40)</f>
        <v>0</v>
      </c>
      <c r="BG40" s="44">
        <f ca="1">SUMIFS(BG14:BG65,AW14:AW65,AW40)</f>
        <v>0</v>
      </c>
      <c r="BH40" s="44">
        <f ca="1">SUMIFS(BH14:BH65,AW14:AW65,AW40)</f>
        <v>0</v>
      </c>
      <c r="BI40" s="44">
        <f ca="1">SUMIFS(BI14:BI65,AW14:AW65,AW40)</f>
        <v>0</v>
      </c>
      <c r="BJ40" s="44">
        <f ca="1">SUMIFS(BJ14:BJ65,AW14:AW65,AW40)</f>
        <v>0</v>
      </c>
      <c r="BK40" s="44">
        <f ca="1">SUMIFS(BK14:BK65,AW14:AW65,AW40)</f>
        <v>0</v>
      </c>
      <c r="BL40" s="44">
        <f ca="1">SUMIFS(BL14:BL65,AW14:AW65,AW40)</f>
        <v>0</v>
      </c>
      <c r="BM40" s="44">
        <f ca="1">SUMIFS(BM14:BM65,AW14:AW65,AW40)</f>
        <v>0</v>
      </c>
      <c r="BN40" s="44">
        <f ca="1">SUMIFS(BN14:BN65,AW14:AW65,AW40)</f>
        <v>0</v>
      </c>
      <c r="BO40" s="45"/>
      <c r="BP40" s="46"/>
      <c r="BQ40" s="112"/>
      <c r="BR40" s="38" t="s">
        <v>345</v>
      </c>
      <c r="BS40" s="39"/>
      <c r="BT40" s="535" t="s">
        <v>36</v>
      </c>
      <c r="BU40" s="41">
        <f t="shared" si="15"/>
        <v>4.5</v>
      </c>
      <c r="BV40" s="536">
        <f t="shared" si="16"/>
        <v>8.5</v>
      </c>
      <c r="BW40" s="39"/>
      <c r="BX40" s="451"/>
      <c r="BY40" s="39"/>
      <c r="BZ40" s="39"/>
      <c r="CA40" s="39"/>
      <c r="CB40" s="451"/>
      <c r="CC40" s="44">
        <f>SUMIFS(CC45:CC65,BT45:BT65,BT40)</f>
        <v>0</v>
      </c>
      <c r="CD40" s="44">
        <f>SUMIFS(CD45:CD65,BT45:BT65,BT40)</f>
        <v>1</v>
      </c>
      <c r="CE40" s="44">
        <f>SUMIFS(CE45:CE65,BT45:BT65,BT40)</f>
        <v>0</v>
      </c>
      <c r="CF40" s="44">
        <f>SUMIFS(CF45:CF65,BT45:BT65,BT40)</f>
        <v>1</v>
      </c>
      <c r="CG40" s="44">
        <f>SUMIFS(CG45:CG65,BT45:BT65,BT40)</f>
        <v>0</v>
      </c>
      <c r="CH40" s="44">
        <f>SUMIFS(CH45:CH65,BT45:BT65,BT40)</f>
        <v>1</v>
      </c>
      <c r="CI40" s="44">
        <f>SUMIFS(CI45:CI65,BT45:BT65,BT40)</f>
        <v>1</v>
      </c>
      <c r="CJ40" s="44">
        <f>SUMIFS(CJ45:CJ65,BT45:BT65,BT40)</f>
        <v>0</v>
      </c>
      <c r="CK40" s="44">
        <f>SUMIFS(CK45:CK65,BT45:BT65,BT40)</f>
        <v>2</v>
      </c>
      <c r="CL40" s="45"/>
      <c r="CM40" s="46"/>
      <c r="CN40" s="112"/>
      <c r="CO40" s="38" t="s">
        <v>154</v>
      </c>
      <c r="CP40" s="39"/>
      <c r="CQ40" s="535" t="s">
        <v>36</v>
      </c>
      <c r="CR40" s="41">
        <f t="shared" si="17"/>
        <v>13.5</v>
      </c>
      <c r="CS40" s="536">
        <f t="shared" si="18"/>
        <v>17.5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6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thickBot="1" x14ac:dyDescent="0.45">
      <c r="A41" s="97" t="s">
        <v>52</v>
      </c>
      <c r="B41" s="130" t="s">
        <v>1505</v>
      </c>
      <c r="C41" s="102" t="s">
        <v>29</v>
      </c>
      <c r="D41" s="69">
        <f>0.5*(L41+M41+N41)+O41+Q41+2*(R41+S41)</f>
        <v>4</v>
      </c>
      <c r="E41" s="69">
        <f>L41*0.5+M41*0.5+N41*0.5+O41+P41+Q41+2*(R41+S41+T41)</f>
        <v>4</v>
      </c>
      <c r="F41" s="99"/>
      <c r="G41" s="22" t="s">
        <v>54</v>
      </c>
      <c r="H41" s="99"/>
      <c r="I41" s="99"/>
      <c r="J41" s="99"/>
      <c r="K41" s="99"/>
      <c r="L41" s="403"/>
      <c r="M41" s="403"/>
      <c r="N41" s="403"/>
      <c r="O41" s="403"/>
      <c r="P41" s="403"/>
      <c r="Q41" s="403"/>
      <c r="R41" s="84">
        <v>2</v>
      </c>
      <c r="S41" s="403"/>
      <c r="T41" s="403"/>
      <c r="U41" s="100">
        <v>1</v>
      </c>
      <c r="V41" s="99"/>
      <c r="W41" s="62"/>
      <c r="X41" s="97" t="s">
        <v>52</v>
      </c>
      <c r="Y41" s="496" t="s">
        <v>2761</v>
      </c>
      <c r="Z41" s="68" t="s">
        <v>29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1928" t="s">
        <v>2762</v>
      </c>
      <c r="AD41" s="1929"/>
      <c r="AE41" s="1929"/>
      <c r="AF41" s="1929"/>
      <c r="AG41" s="1929"/>
      <c r="AH41" s="1929"/>
      <c r="AI41" s="1929"/>
      <c r="AJ41" s="1929"/>
      <c r="AK41" s="1929"/>
      <c r="AL41" s="1929"/>
      <c r="AM41" s="1929"/>
      <c r="AN41" s="1929"/>
      <c r="AO41" s="1929"/>
      <c r="AP41" s="1929"/>
      <c r="AQ41" s="1930"/>
      <c r="AR41" s="142">
        <v>1</v>
      </c>
      <c r="AS41" s="68"/>
      <c r="AT41" s="112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 s="112"/>
      <c r="BR41" s="320" t="s">
        <v>267</v>
      </c>
      <c r="BS41" s="420" t="s">
        <v>1345</v>
      </c>
      <c r="BT41" s="68" t="s">
        <v>29</v>
      </c>
      <c r="BU41" s="69">
        <f t="shared" si="15"/>
        <v>0</v>
      </c>
      <c r="BV41" s="69">
        <f t="shared" si="16"/>
        <v>0</v>
      </c>
      <c r="BW41" s="103"/>
      <c r="BX41" s="339" t="s">
        <v>45</v>
      </c>
      <c r="BY41" s="1044"/>
      <c r="BZ41" s="103"/>
      <c r="CA41" s="110" t="s">
        <v>13</v>
      </c>
      <c r="CB41" s="23" t="s">
        <v>91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 s="97" t="s">
        <v>52</v>
      </c>
      <c r="CP41" s="98" t="s">
        <v>163</v>
      </c>
      <c r="CQ41" s="102" t="s">
        <v>29</v>
      </c>
      <c r="CR41" s="69">
        <f t="shared" si="17"/>
        <v>4</v>
      </c>
      <c r="CS41" s="69">
        <f t="shared" si="18"/>
        <v>4</v>
      </c>
      <c r="CT41" s="99"/>
      <c r="CU41" s="22" t="s">
        <v>54</v>
      </c>
      <c r="CV41" s="225"/>
      <c r="CW41" s="99"/>
      <c r="CX41" s="99"/>
      <c r="CY41" s="225" t="s">
        <v>278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thickTop="1" thickBot="1" x14ac:dyDescent="0.35">
      <c r="A42" s="97" t="s">
        <v>52</v>
      </c>
      <c r="B42" s="114" t="s">
        <v>352</v>
      </c>
      <c r="C42" s="102" t="s">
        <v>29</v>
      </c>
      <c r="D42" s="69">
        <f t="shared" si="11"/>
        <v>6</v>
      </c>
      <c r="E42" s="69">
        <f t="shared" si="12"/>
        <v>6</v>
      </c>
      <c r="F42" s="22"/>
      <c r="G42" s="22" t="s">
        <v>63</v>
      </c>
      <c r="H42" s="383"/>
      <c r="I42" s="72" t="s">
        <v>42</v>
      </c>
      <c r="J42" s="248"/>
      <c r="K42" s="173" t="s">
        <v>353</v>
      </c>
      <c r="L42" s="155"/>
      <c r="M42" s="155"/>
      <c r="N42" s="302"/>
      <c r="O42" s="384">
        <v>1</v>
      </c>
      <c r="P42" s="385"/>
      <c r="Q42" s="384">
        <v>1</v>
      </c>
      <c r="R42" s="384">
        <v>1</v>
      </c>
      <c r="S42" s="384">
        <v>1</v>
      </c>
      <c r="T42" s="155"/>
      <c r="U42" s="76">
        <v>1</v>
      </c>
      <c r="V42" s="77"/>
      <c r="W42" s="62"/>
      <c r="X42" s="97" t="s">
        <v>52</v>
      </c>
      <c r="Y42" s="496" t="s">
        <v>2761</v>
      </c>
      <c r="Z42" s="68" t="s">
        <v>29</v>
      </c>
      <c r="AA42" s="69">
        <f>0.5*(AI42+AJ42+AK42)+AL42+AN42+2*(AO42+AP42)</f>
        <v>8</v>
      </c>
      <c r="AB42" s="69">
        <f>AI42*0.5+AJ42*0.5+AK42*0.5+AL42+AM42+AN42+2*(AO42+AP42+AQ42)</f>
        <v>8</v>
      </c>
      <c r="AC42" s="2036" t="s">
        <v>2763</v>
      </c>
      <c r="AD42" s="2036"/>
      <c r="AE42" s="2036"/>
      <c r="AF42" s="2036"/>
      <c r="AG42" s="2036"/>
      <c r="AH42" s="2036"/>
      <c r="AI42" s="1460"/>
      <c r="AJ42" s="1460"/>
      <c r="AK42" s="1460"/>
      <c r="AL42" s="1461">
        <v>8</v>
      </c>
      <c r="AM42" s="1460"/>
      <c r="AN42" s="1460"/>
      <c r="AO42" s="1460"/>
      <c r="AP42" s="1460"/>
      <c r="AQ42" s="1460"/>
      <c r="AR42" s="142">
        <v>1</v>
      </c>
      <c r="AS42" s="68"/>
      <c r="AT42" s="11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 s="112"/>
      <c r="BR42" s="270" t="s">
        <v>208</v>
      </c>
      <c r="BS42" s="816" t="s">
        <v>2764</v>
      </c>
      <c r="BT42" s="102" t="s">
        <v>29</v>
      </c>
      <c r="BU42" s="102">
        <f t="shared" si="15"/>
        <v>0.5</v>
      </c>
      <c r="BV42" s="102">
        <f t="shared" si="16"/>
        <v>2.5</v>
      </c>
      <c r="BW42" s="99"/>
      <c r="BX42" s="124" t="s">
        <v>77</v>
      </c>
      <c r="BY42" s="939" t="s">
        <v>50</v>
      </c>
      <c r="BZ42" s="72" t="s">
        <v>42</v>
      </c>
      <c r="CA42" s="99"/>
      <c r="CB42" s="131" t="s">
        <v>2156</v>
      </c>
      <c r="CC42" s="128">
        <v>1</v>
      </c>
      <c r="CD42" s="99"/>
      <c r="CE42" s="99"/>
      <c r="CF42" s="99"/>
      <c r="CG42" s="99"/>
      <c r="CH42" s="99"/>
      <c r="CI42" s="99"/>
      <c r="CJ42" s="1327"/>
      <c r="CK42" s="86">
        <v>1</v>
      </c>
      <c r="CL42" s="156">
        <v>1</v>
      </c>
      <c r="CM42" s="99"/>
      <c r="CN42" s="112"/>
      <c r="CO42" s="237" t="s">
        <v>171</v>
      </c>
      <c r="CP42" s="116" t="s">
        <v>822</v>
      </c>
      <c r="CQ42" s="102" t="s">
        <v>29</v>
      </c>
      <c r="CR42" s="69">
        <f t="shared" si="17"/>
        <v>2</v>
      </c>
      <c r="CS42" s="69">
        <f t="shared" si="18"/>
        <v>2</v>
      </c>
      <c r="CT42" s="74"/>
      <c r="CU42" s="197" t="s">
        <v>63</v>
      </c>
      <c r="CV42" s="70"/>
      <c r="CW42" s="70"/>
      <c r="CX42" s="73"/>
      <c r="CY42" s="22" t="s">
        <v>180</v>
      </c>
      <c r="CZ42" s="160"/>
      <c r="DA42" s="160"/>
      <c r="DB42" s="155"/>
      <c r="DC42" s="160"/>
      <c r="DD42" s="160"/>
      <c r="DE42" s="160"/>
      <c r="DF42" s="84">
        <v>1</v>
      </c>
      <c r="DG42" s="160"/>
      <c r="DH42" s="160"/>
      <c r="DI42" s="76">
        <v>0.5</v>
      </c>
      <c r="DJ42" s="74"/>
    </row>
    <row r="43" spans="1:114" ht="312.60000000000002" customHeight="1" outlineLevel="1" thickTop="1" thickBot="1" x14ac:dyDescent="0.35">
      <c r="A43" s="97" t="s">
        <v>52</v>
      </c>
      <c r="B43" s="80" t="s">
        <v>1346</v>
      </c>
      <c r="C43" s="68" t="s">
        <v>36</v>
      </c>
      <c r="D43" s="69">
        <f t="shared" si="11"/>
        <v>2</v>
      </c>
      <c r="E43" s="69">
        <f t="shared" si="12"/>
        <v>4</v>
      </c>
      <c r="F43" s="22"/>
      <c r="G43" s="22" t="s">
        <v>68</v>
      </c>
      <c r="H43" s="104"/>
      <c r="I43" s="72" t="s">
        <v>42</v>
      </c>
      <c r="J43" s="172"/>
      <c r="K43" s="23" t="s">
        <v>835</v>
      </c>
      <c r="L43" s="302"/>
      <c r="M43" s="302"/>
      <c r="N43" s="302"/>
      <c r="O43" s="302"/>
      <c r="P43" s="302"/>
      <c r="Q43" s="240">
        <v>2</v>
      </c>
      <c r="R43" s="302"/>
      <c r="S43" s="301"/>
      <c r="T43" s="86">
        <v>1</v>
      </c>
      <c r="U43" s="76">
        <v>1</v>
      </c>
      <c r="V43" s="715"/>
      <c r="W43" s="62"/>
      <c r="X43" s="2037" t="s">
        <v>2765</v>
      </c>
      <c r="Y43" s="2037"/>
      <c r="Z43" s="2037"/>
      <c r="AA43" s="2037"/>
      <c r="AB43" s="2037"/>
      <c r="AC43" s="2037"/>
      <c r="AD43" s="2037"/>
      <c r="AE43" s="2037"/>
      <c r="AF43" s="2037"/>
      <c r="AG43" s="2037"/>
      <c r="AH43" s="2037"/>
      <c r="AI43" s="2037"/>
      <c r="AJ43" s="2037"/>
      <c r="AK43" s="2037"/>
      <c r="AL43" s="2037"/>
      <c r="AM43" s="2037"/>
      <c r="AN43" s="2037"/>
      <c r="AO43" s="2037"/>
      <c r="AP43" s="2037"/>
      <c r="AQ43" s="2037"/>
      <c r="AR43" s="2037"/>
      <c r="AS43" s="2037"/>
      <c r="AT43" s="36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 s="112"/>
      <c r="BR43" s="270" t="s">
        <v>208</v>
      </c>
      <c r="BS43" s="177" t="s">
        <v>1348</v>
      </c>
      <c r="BT43" s="102" t="s">
        <v>29</v>
      </c>
      <c r="BU43" s="102">
        <f t="shared" si="15"/>
        <v>0.5</v>
      </c>
      <c r="BV43" s="102">
        <f t="shared" si="16"/>
        <v>0.5</v>
      </c>
      <c r="BW43" s="225"/>
      <c r="BX43" s="131" t="s">
        <v>45</v>
      </c>
      <c r="BY43" s="131"/>
      <c r="BZ43" s="258"/>
      <c r="CA43" s="131"/>
      <c r="CB43" s="131" t="s">
        <v>180</v>
      </c>
      <c r="CC43" s="821"/>
      <c r="CD43" s="128">
        <v>1</v>
      </c>
      <c r="CE43" s="314"/>
      <c r="CF43" s="821"/>
      <c r="CG43" s="155"/>
      <c r="CH43" s="314"/>
      <c r="CI43" s="821"/>
      <c r="CJ43" s="314"/>
      <c r="CK43" s="314"/>
      <c r="CL43" s="76">
        <v>1</v>
      </c>
      <c r="CM43" s="77"/>
      <c r="CN43" s="112"/>
      <c r="CO43" s="237" t="s">
        <v>171</v>
      </c>
      <c r="CP43" s="116" t="s">
        <v>832</v>
      </c>
      <c r="CQ43" s="102" t="s">
        <v>36</v>
      </c>
      <c r="CR43" s="69">
        <f t="shared" si="17"/>
        <v>10</v>
      </c>
      <c r="CS43" s="69">
        <f t="shared" si="18"/>
        <v>12</v>
      </c>
      <c r="CT43" s="74"/>
      <c r="CU43" s="197" t="s">
        <v>68</v>
      </c>
      <c r="CV43" s="118"/>
      <c r="CW43" s="118"/>
      <c r="CX43" s="173"/>
      <c r="CY43" s="173" t="s">
        <v>2158</v>
      </c>
      <c r="CZ43" s="155"/>
      <c r="DA43" s="155"/>
      <c r="DB43" s="155"/>
      <c r="DC43" s="155"/>
      <c r="DD43" s="155"/>
      <c r="DE43" s="155"/>
      <c r="DF43" s="84">
        <v>5</v>
      </c>
      <c r="DG43" s="155"/>
      <c r="DH43" s="86">
        <v>1</v>
      </c>
      <c r="DI43" s="76">
        <v>0.5</v>
      </c>
      <c r="DJ43" s="74"/>
    </row>
    <row r="44" spans="1:114" ht="255" customHeight="1" outlineLevel="1" thickTop="1" thickBot="1" x14ac:dyDescent="0.35">
      <c r="A44" s="97" t="s">
        <v>52</v>
      </c>
      <c r="B44" s="114" t="s">
        <v>1349</v>
      </c>
      <c r="C44" s="68" t="s">
        <v>36</v>
      </c>
      <c r="D44" s="69">
        <f t="shared" si="11"/>
        <v>1</v>
      </c>
      <c r="E44" s="69">
        <f t="shared" si="12"/>
        <v>2</v>
      </c>
      <c r="F44" s="103"/>
      <c r="G44" s="22" t="s">
        <v>68</v>
      </c>
      <c r="H44" s="70"/>
      <c r="I44" s="70"/>
      <c r="J44" s="173"/>
      <c r="K44" s="173" t="s">
        <v>1350</v>
      </c>
      <c r="L44" s="155"/>
      <c r="M44" s="155"/>
      <c r="N44" s="155"/>
      <c r="O44" s="240">
        <v>1</v>
      </c>
      <c r="P44" s="86">
        <v>1</v>
      </c>
      <c r="Q44" s="301"/>
      <c r="R44" s="155"/>
      <c r="S44" s="155"/>
      <c r="T44" s="155"/>
      <c r="U44" s="76">
        <v>1</v>
      </c>
      <c r="V44" s="77"/>
      <c r="W44" s="62"/>
      <c r="X44" s="364" t="s">
        <v>318</v>
      </c>
      <c r="Y44" s="496" t="s">
        <v>2766</v>
      </c>
      <c r="Z44" s="68" t="s">
        <v>29</v>
      </c>
      <c r="AA44" s="69">
        <f>0.5*(AI44+AJ44+AK44)+AL44+AN44+2*(AO44+AP44)</f>
        <v>0</v>
      </c>
      <c r="AB44" s="69">
        <f>AI44*0.5+AJ44*0.5+AK44*0.5+AL44+AM44+AN44+2*(AO44+AP44+AQ44)</f>
        <v>0</v>
      </c>
      <c r="AC44" s="2036" t="s">
        <v>2767</v>
      </c>
      <c r="AD44" s="2036"/>
      <c r="AE44" s="2036"/>
      <c r="AF44" s="2036"/>
      <c r="AG44" s="2036"/>
      <c r="AH44" s="2036"/>
      <c r="AI44" s="1460"/>
      <c r="AJ44" s="1460"/>
      <c r="AK44" s="1460"/>
      <c r="AL44" s="1461"/>
      <c r="AM44" s="1460"/>
      <c r="AN44" s="1460"/>
      <c r="AO44" s="1460"/>
      <c r="AP44" s="1460"/>
      <c r="AQ44" s="1460"/>
      <c r="AR44" s="142">
        <v>1</v>
      </c>
      <c r="AS44" s="68"/>
      <c r="AT44" s="112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 s="112"/>
      <c r="BR44" s="270" t="s">
        <v>208</v>
      </c>
      <c r="BS44" s="256" t="s">
        <v>1359</v>
      </c>
      <c r="BT44" s="102" t="s">
        <v>29</v>
      </c>
      <c r="BU44" s="102">
        <f t="shared" si="15"/>
        <v>3.5</v>
      </c>
      <c r="BV44" s="102">
        <f t="shared" si="16"/>
        <v>4.5</v>
      </c>
      <c r="BW44" s="225"/>
      <c r="BX44" s="131" t="s">
        <v>68</v>
      </c>
      <c r="BY44" s="131"/>
      <c r="BZ44" s="780"/>
      <c r="CA44" s="131"/>
      <c r="CB44" s="131" t="s">
        <v>900</v>
      </c>
      <c r="CC44" s="128">
        <v>1</v>
      </c>
      <c r="CD44" s="314"/>
      <c r="CE44" s="314"/>
      <c r="CF44" s="460">
        <v>1</v>
      </c>
      <c r="CG44" s="86">
        <v>1</v>
      </c>
      <c r="CH44" s="627"/>
      <c r="CI44" s="128">
        <v>1</v>
      </c>
      <c r="CJ44" s="314"/>
      <c r="CK44" s="314"/>
      <c r="CL44" s="76">
        <v>1</v>
      </c>
      <c r="CM44" s="77"/>
      <c r="CN44" s="112"/>
      <c r="CO44" s="237" t="s">
        <v>171</v>
      </c>
      <c r="CP44" s="114" t="s">
        <v>1588</v>
      </c>
      <c r="CQ44" s="102" t="s">
        <v>36</v>
      </c>
      <c r="CR44" s="69">
        <f t="shared" si="17"/>
        <v>0</v>
      </c>
      <c r="CS44" s="69">
        <f t="shared" si="18"/>
        <v>0</v>
      </c>
      <c r="CT44" s="23"/>
      <c r="CU44" s="23" t="s">
        <v>45</v>
      </c>
      <c r="CV44" s="1036"/>
      <c r="CW44" s="74"/>
      <c r="CX44" s="82"/>
      <c r="CY44" s="23" t="s">
        <v>57</v>
      </c>
      <c r="CZ44" s="229"/>
      <c r="DA44" s="229"/>
      <c r="DB44" s="229"/>
      <c r="DC44" s="229"/>
      <c r="DD44" s="229"/>
      <c r="DE44" s="229"/>
      <c r="DF44" s="229"/>
      <c r="DG44" s="229"/>
      <c r="DH44" s="229"/>
      <c r="DI44" s="76">
        <v>1</v>
      </c>
      <c r="DJ44" s="673"/>
    </row>
    <row r="45" spans="1:114" ht="255" customHeight="1" outlineLevel="1" thickTop="1" thickBot="1" x14ac:dyDescent="0.35">
      <c r="A45" s="97" t="s">
        <v>52</v>
      </c>
      <c r="B45" s="80" t="s">
        <v>1384</v>
      </c>
      <c r="C45" s="68" t="s">
        <v>36</v>
      </c>
      <c r="D45" s="69">
        <f t="shared" ref="D45:D50" si="19">0.5*(L45+M45+N45)+O45+Q45+2*(R45+S45)</f>
        <v>3</v>
      </c>
      <c r="E45" s="69">
        <f t="shared" ref="E45:E50" si="20">L45*0.5+M45*0.5+N45*0.5+O45+P45+Q45+2*(R45+S45+T45)</f>
        <v>3</v>
      </c>
      <c r="F45" s="103"/>
      <c r="G45" s="22" t="s">
        <v>45</v>
      </c>
      <c r="H45" s="131"/>
      <c r="I45" s="70"/>
      <c r="J45" s="73"/>
      <c r="K45" s="23" t="s">
        <v>57</v>
      </c>
      <c r="L45" s="155"/>
      <c r="M45" s="155"/>
      <c r="N45" s="709"/>
      <c r="O45" s="84">
        <v>3</v>
      </c>
      <c r="P45" s="155"/>
      <c r="Q45" s="155"/>
      <c r="R45" s="155"/>
      <c r="S45" s="155"/>
      <c r="T45" s="155"/>
      <c r="U45" s="76">
        <v>1</v>
      </c>
      <c r="V45" s="70"/>
      <c r="W45" s="62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 s="112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12"/>
      <c r="BR45" s="415" t="s">
        <v>380</v>
      </c>
      <c r="BS45" s="256" t="s">
        <v>1362</v>
      </c>
      <c r="BT45" s="102" t="s">
        <v>29</v>
      </c>
      <c r="BU45" s="102">
        <f t="shared" si="15"/>
        <v>0</v>
      </c>
      <c r="BV45" s="102">
        <f t="shared" si="16"/>
        <v>0</v>
      </c>
      <c r="BW45" s="74"/>
      <c r="BX45" s="225" t="s">
        <v>45</v>
      </c>
      <c r="BY45" s="225"/>
      <c r="BZ45" s="72" t="s">
        <v>42</v>
      </c>
      <c r="CA45" s="74"/>
      <c r="CB45" s="131" t="s">
        <v>1363</v>
      </c>
      <c r="CC45" s="403"/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80" t="s">
        <v>1593</v>
      </c>
      <c r="CQ45" s="68" t="s">
        <v>36</v>
      </c>
      <c r="CR45" s="69">
        <f t="shared" si="17"/>
        <v>0</v>
      </c>
      <c r="CS45" s="69">
        <f t="shared" si="18"/>
        <v>0</v>
      </c>
      <c r="CT45" s="23"/>
      <c r="CU45" s="23" t="s">
        <v>63</v>
      </c>
      <c r="CV45" s="103"/>
      <c r="CW45" s="74"/>
      <c r="CX45" s="82"/>
      <c r="CY45" s="23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51"/>
    </row>
    <row r="46" spans="1:114" ht="282.89999999999998" customHeight="1" outlineLevel="1" thickTop="1" thickBot="1" x14ac:dyDescent="0.35">
      <c r="A46" s="97" t="s">
        <v>52</v>
      </c>
      <c r="B46" s="117" t="s">
        <v>2188</v>
      </c>
      <c r="C46" s="102" t="s">
        <v>36</v>
      </c>
      <c r="D46" s="69">
        <f t="shared" si="19"/>
        <v>1</v>
      </c>
      <c r="E46" s="69">
        <f t="shared" si="20"/>
        <v>3</v>
      </c>
      <c r="F46" s="23"/>
      <c r="G46" s="22" t="s">
        <v>45</v>
      </c>
      <c r="H46" s="118"/>
      <c r="I46" s="72" t="s">
        <v>42</v>
      </c>
      <c r="J46" s="172"/>
      <c r="K46" s="172" t="s">
        <v>1413</v>
      </c>
      <c r="L46" s="302"/>
      <c r="M46" s="302"/>
      <c r="N46" s="302"/>
      <c r="O46" s="240">
        <v>1</v>
      </c>
      <c r="P46" s="234">
        <v>2</v>
      </c>
      <c r="Q46" s="302"/>
      <c r="R46" s="302"/>
      <c r="S46" s="302"/>
      <c r="T46" s="959"/>
      <c r="U46" s="76">
        <v>1</v>
      </c>
      <c r="V46" s="77"/>
      <c r="W46" s="62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 s="112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12"/>
      <c r="BR46" s="415" t="s">
        <v>380</v>
      </c>
      <c r="BS46" s="256" t="s">
        <v>1366</v>
      </c>
      <c r="BT46" s="102" t="s">
        <v>29</v>
      </c>
      <c r="BU46" s="102">
        <f t="shared" si="15"/>
        <v>0.5</v>
      </c>
      <c r="BV46" s="102">
        <f t="shared" si="16"/>
        <v>0.5</v>
      </c>
      <c r="BW46" s="74"/>
      <c r="BX46" s="131" t="s">
        <v>409</v>
      </c>
      <c r="BY46" s="131"/>
      <c r="BZ46" s="72" t="s">
        <v>42</v>
      </c>
      <c r="CA46" s="74"/>
      <c r="CB46" s="140" t="s">
        <v>410</v>
      </c>
      <c r="CC46" s="128">
        <v>1</v>
      </c>
      <c r="CD46" s="403"/>
      <c r="CE46" s="403"/>
      <c r="CF46" s="403"/>
      <c r="CG46" s="403"/>
      <c r="CH46" s="403"/>
      <c r="CI46" s="403"/>
      <c r="CJ46" s="403"/>
      <c r="CK46" s="403"/>
      <c r="CL46" s="76">
        <v>1</v>
      </c>
      <c r="CM46" s="77"/>
      <c r="CN46" s="112"/>
      <c r="CO46" s="237" t="s">
        <v>171</v>
      </c>
      <c r="CP46" s="80" t="s">
        <v>1420</v>
      </c>
      <c r="CQ46" s="68" t="s">
        <v>36</v>
      </c>
      <c r="CR46" s="69">
        <f t="shared" si="17"/>
        <v>1</v>
      </c>
      <c r="CS46" s="69">
        <f t="shared" si="18"/>
        <v>3</v>
      </c>
      <c r="CT46" s="22"/>
      <c r="CU46" s="22" t="s">
        <v>68</v>
      </c>
      <c r="CV46" s="118"/>
      <c r="CW46" s="118"/>
      <c r="CX46" s="173"/>
      <c r="CY46" s="173" t="s">
        <v>780</v>
      </c>
      <c r="CZ46" s="229"/>
      <c r="DA46" s="229"/>
      <c r="DB46" s="229"/>
      <c r="DC46" s="184">
        <v>1</v>
      </c>
      <c r="DD46" s="155"/>
      <c r="DE46" s="1057"/>
      <c r="DF46" s="229"/>
      <c r="DG46" s="229"/>
      <c r="DH46" s="86">
        <v>1</v>
      </c>
      <c r="DI46" s="76">
        <v>1</v>
      </c>
      <c r="DJ46" s="77"/>
    </row>
    <row r="47" spans="1:114" s="62" customFormat="1" ht="261" customHeight="1" outlineLevel="1" thickTop="1" thickBot="1" x14ac:dyDescent="0.35">
      <c r="A47" s="97" t="s">
        <v>52</v>
      </c>
      <c r="B47" s="114" t="s">
        <v>1394</v>
      </c>
      <c r="C47" s="68" t="s">
        <v>93</v>
      </c>
      <c r="D47" s="69">
        <f t="shared" si="19"/>
        <v>7</v>
      </c>
      <c r="E47" s="69">
        <f t="shared" si="20"/>
        <v>7</v>
      </c>
      <c r="F47" s="82"/>
      <c r="G47" s="22" t="s">
        <v>182</v>
      </c>
      <c r="H47" s="105"/>
      <c r="I47" s="105"/>
      <c r="J47" s="187"/>
      <c r="K47" s="23" t="s">
        <v>272</v>
      </c>
      <c r="L47" s="160"/>
      <c r="M47" s="160"/>
      <c r="N47" s="144"/>
      <c r="O47" s="84">
        <v>7</v>
      </c>
      <c r="P47" s="160"/>
      <c r="Q47" s="160"/>
      <c r="R47" s="160"/>
      <c r="S47" s="160"/>
      <c r="T47" s="160"/>
      <c r="U47" s="76">
        <v>1</v>
      </c>
      <c r="V47" s="77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12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12"/>
      <c r="BR47" s="415" t="s">
        <v>380</v>
      </c>
      <c r="BS47" s="80" t="s">
        <v>886</v>
      </c>
      <c r="BT47" s="102" t="s">
        <v>29</v>
      </c>
      <c r="BU47" s="102">
        <f t="shared" si="15"/>
        <v>0</v>
      </c>
      <c r="BV47" s="102">
        <f t="shared" si="16"/>
        <v>0</v>
      </c>
      <c r="BW47" s="448"/>
      <c r="BX47" s="440" t="s">
        <v>68</v>
      </c>
      <c r="BY47" s="1058"/>
      <c r="BZ47" s="433" t="s">
        <v>42</v>
      </c>
      <c r="CA47" s="82"/>
      <c r="CB47" s="440" t="s">
        <v>887</v>
      </c>
      <c r="CC47" s="445"/>
      <c r="CD47" s="445"/>
      <c r="CE47" s="445"/>
      <c r="CF47" s="445"/>
      <c r="CG47" s="445"/>
      <c r="CH47" s="445"/>
      <c r="CI47" s="445"/>
      <c r="CJ47" s="445"/>
      <c r="CK47" s="445"/>
      <c r="CL47" s="76">
        <v>1</v>
      </c>
      <c r="CM47" s="77"/>
      <c r="CN47" s="112"/>
      <c r="CO47" s="237" t="s">
        <v>171</v>
      </c>
      <c r="CP47" s="420" t="s">
        <v>1428</v>
      </c>
      <c r="CQ47" s="68" t="s">
        <v>36</v>
      </c>
      <c r="CR47" s="69">
        <f t="shared" si="17"/>
        <v>0.5</v>
      </c>
      <c r="CS47" s="69">
        <f t="shared" si="18"/>
        <v>0.5</v>
      </c>
      <c r="CT47" s="103"/>
      <c r="CU47" s="22" t="s">
        <v>45</v>
      </c>
      <c r="CV47" s="70"/>
      <c r="CW47" s="70"/>
      <c r="CX47" s="73"/>
      <c r="CY47" s="22" t="s">
        <v>278</v>
      </c>
      <c r="CZ47" s="230"/>
      <c r="DA47" s="84">
        <v>1</v>
      </c>
      <c r="DB47" s="230"/>
      <c r="DC47" s="230"/>
      <c r="DD47" s="230"/>
      <c r="DE47" s="230"/>
      <c r="DF47" s="230"/>
      <c r="DG47" s="230"/>
      <c r="DH47" s="230"/>
      <c r="DI47" s="76">
        <v>1</v>
      </c>
      <c r="DJ47" s="22"/>
    </row>
    <row r="48" spans="1:114" s="62" customFormat="1" ht="295.5" customHeight="1" outlineLevel="1" thickTop="1" thickBot="1" x14ac:dyDescent="0.35">
      <c r="A48" s="97" t="s">
        <v>52</v>
      </c>
      <c r="B48" s="117" t="s">
        <v>2087</v>
      </c>
      <c r="C48" s="68" t="s">
        <v>311</v>
      </c>
      <c r="D48" s="69">
        <f t="shared" si="19"/>
        <v>6.5</v>
      </c>
      <c r="E48" s="69">
        <f t="shared" si="20"/>
        <v>8.5</v>
      </c>
      <c r="F48" s="82"/>
      <c r="G48" s="22" t="s">
        <v>63</v>
      </c>
      <c r="H48" s="70"/>
      <c r="I48" s="70"/>
      <c r="J48" s="73"/>
      <c r="K48" s="23" t="s">
        <v>2088</v>
      </c>
      <c r="L48" s="84">
        <v>1</v>
      </c>
      <c r="M48" s="144"/>
      <c r="N48" s="160"/>
      <c r="O48" s="84">
        <v>4</v>
      </c>
      <c r="P48" s="160"/>
      <c r="Q48" s="160"/>
      <c r="R48" s="84">
        <v>1</v>
      </c>
      <c r="S48" s="160"/>
      <c r="T48" s="86">
        <v>1</v>
      </c>
      <c r="U48" s="96">
        <v>1</v>
      </c>
      <c r="V48" s="95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1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 s="112"/>
      <c r="BR48" s="415" t="s">
        <v>380</v>
      </c>
      <c r="BS48" s="80" t="s">
        <v>2768</v>
      </c>
      <c r="BT48" s="102" t="s">
        <v>29</v>
      </c>
      <c r="BU48" s="102">
        <f t="shared" si="15"/>
        <v>2.5</v>
      </c>
      <c r="BV48" s="102">
        <f t="shared" si="16"/>
        <v>4.5</v>
      </c>
      <c r="BW48" s="448"/>
      <c r="BX48" s="131" t="s">
        <v>45</v>
      </c>
      <c r="BY48" s="1058"/>
      <c r="BZ48" s="448"/>
      <c r="CA48" s="448"/>
      <c r="CB48" s="440" t="s">
        <v>1374</v>
      </c>
      <c r="CC48" s="128">
        <v>1</v>
      </c>
      <c r="CD48" s="445"/>
      <c r="CE48" s="445"/>
      <c r="CF48" s="445"/>
      <c r="CG48" s="445"/>
      <c r="CH48" s="128">
        <v>2</v>
      </c>
      <c r="CI48" s="445"/>
      <c r="CJ48" s="445"/>
      <c r="CK48" s="86">
        <v>1</v>
      </c>
      <c r="CL48" s="76">
        <v>1</v>
      </c>
      <c r="CM48" s="77"/>
      <c r="CN48" s="112"/>
      <c r="CO48" s="237" t="s">
        <v>171</v>
      </c>
      <c r="CP48" s="1059" t="s">
        <v>1433</v>
      </c>
      <c r="CQ48" s="68" t="s">
        <v>36</v>
      </c>
      <c r="CR48" s="69">
        <f t="shared" si="17"/>
        <v>2</v>
      </c>
      <c r="CS48" s="69">
        <f t="shared" si="18"/>
        <v>2</v>
      </c>
      <c r="CT48" s="82"/>
      <c r="CU48" s="22" t="s">
        <v>68</v>
      </c>
      <c r="CV48" s="22"/>
      <c r="CW48" s="103"/>
      <c r="CX48" s="172"/>
      <c r="CY48" s="172" t="s">
        <v>57</v>
      </c>
      <c r="CZ48" s="155"/>
      <c r="DA48" s="155"/>
      <c r="DB48" s="155"/>
      <c r="DC48" s="155"/>
      <c r="DD48" s="419"/>
      <c r="DE48" s="144"/>
      <c r="DF48" s="84">
        <v>1</v>
      </c>
      <c r="DG48" s="155"/>
      <c r="DH48" s="155"/>
      <c r="DI48" s="76">
        <v>1</v>
      </c>
      <c r="DJ48" s="190"/>
    </row>
    <row r="49" spans="1:116" ht="240" customHeight="1" outlineLevel="1" thickTop="1" thickBot="1" x14ac:dyDescent="0.35">
      <c r="A49" s="97" t="s">
        <v>52</v>
      </c>
      <c r="B49" s="387" t="s">
        <v>1573</v>
      </c>
      <c r="C49" s="102" t="s">
        <v>311</v>
      </c>
      <c r="D49" s="69">
        <f t="shared" si="19"/>
        <v>3.5</v>
      </c>
      <c r="E49" s="69">
        <f t="shared" si="20"/>
        <v>5.5</v>
      </c>
      <c r="F49" s="22"/>
      <c r="G49" s="22" t="s">
        <v>63</v>
      </c>
      <c r="H49" s="118"/>
      <c r="I49" s="118"/>
      <c r="J49" s="173"/>
      <c r="K49" s="173"/>
      <c r="L49" s="84">
        <v>1</v>
      </c>
      <c r="M49" s="155"/>
      <c r="N49" s="155"/>
      <c r="O49" s="84">
        <v>1</v>
      </c>
      <c r="P49" s="155"/>
      <c r="Q49" s="155"/>
      <c r="R49" s="84">
        <v>1</v>
      </c>
      <c r="S49" s="360"/>
      <c r="T49" s="86">
        <v>1</v>
      </c>
      <c r="U49" s="156">
        <v>1</v>
      </c>
      <c r="V49" s="77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 s="108"/>
      <c r="BR49" s="415" t="s">
        <v>380</v>
      </c>
      <c r="BS49" s="114" t="s">
        <v>1377</v>
      </c>
      <c r="BT49" s="102" t="s">
        <v>29</v>
      </c>
      <c r="BU49" s="69">
        <f t="shared" si="15"/>
        <v>1</v>
      </c>
      <c r="BV49" s="69">
        <f t="shared" si="16"/>
        <v>3</v>
      </c>
      <c r="BW49" s="103"/>
      <c r="BX49" s="23" t="s">
        <v>45</v>
      </c>
      <c r="BY49" s="104"/>
      <c r="BZ49" s="72" t="s">
        <v>42</v>
      </c>
      <c r="CA49" s="172"/>
      <c r="CB49" s="23"/>
      <c r="CC49" s="302"/>
      <c r="CD49" s="302"/>
      <c r="CE49" s="302"/>
      <c r="CF49" s="84">
        <v>1</v>
      </c>
      <c r="CG49" s="302"/>
      <c r="CH49" s="302"/>
      <c r="CI49" s="302"/>
      <c r="CJ49" s="781"/>
      <c r="CK49" s="86">
        <v>1</v>
      </c>
      <c r="CL49" s="156">
        <v>1</v>
      </c>
      <c r="CM49" s="77"/>
      <c r="CN49" s="112"/>
      <c r="CO49" s="237" t="s">
        <v>171</v>
      </c>
      <c r="CP49" s="117" t="s">
        <v>1437</v>
      </c>
      <c r="CQ49" s="68" t="s">
        <v>93</v>
      </c>
      <c r="CR49" s="69">
        <f t="shared" si="17"/>
        <v>3</v>
      </c>
      <c r="CS49" s="69">
        <f t="shared" si="18"/>
        <v>3</v>
      </c>
      <c r="CT49" s="82"/>
      <c r="CU49" s="197" t="s">
        <v>68</v>
      </c>
      <c r="CV49" s="232"/>
      <c r="CW49" s="119" t="s">
        <v>42</v>
      </c>
      <c r="CX49" s="73"/>
      <c r="CY49" s="23" t="s">
        <v>57</v>
      </c>
      <c r="CZ49" s="302"/>
      <c r="DA49" s="302"/>
      <c r="DB49" s="302"/>
      <c r="DC49" s="84">
        <v>1</v>
      </c>
      <c r="DD49" s="302"/>
      <c r="DE49" s="302"/>
      <c r="DF49" s="84">
        <v>1</v>
      </c>
      <c r="DG49" s="160"/>
      <c r="DH49" s="302"/>
      <c r="DI49" s="76">
        <v>1</v>
      </c>
      <c r="DJ49" s="74"/>
    </row>
    <row r="50" spans="1:116" ht="234.75" customHeight="1" outlineLevel="1" thickTop="1" thickBot="1" x14ac:dyDescent="0.35">
      <c r="A50" s="97" t="s">
        <v>52</v>
      </c>
      <c r="B50" s="117" t="s">
        <v>2199</v>
      </c>
      <c r="C50" s="68" t="s">
        <v>2769</v>
      </c>
      <c r="D50" s="69">
        <f t="shared" si="19"/>
        <v>2</v>
      </c>
      <c r="E50" s="69">
        <f t="shared" si="20"/>
        <v>4</v>
      </c>
      <c r="F50" s="82"/>
      <c r="G50" s="22" t="s">
        <v>68</v>
      </c>
      <c r="H50" s="749" t="s">
        <v>800</v>
      </c>
      <c r="I50" s="22"/>
      <c r="J50" s="172"/>
      <c r="K50" s="23" t="s">
        <v>1963</v>
      </c>
      <c r="L50" s="302"/>
      <c r="M50" s="302"/>
      <c r="N50" s="144"/>
      <c r="O50" s="302"/>
      <c r="P50" s="302"/>
      <c r="Q50" s="302"/>
      <c r="R50" s="84">
        <v>1</v>
      </c>
      <c r="S50" s="302"/>
      <c r="T50" s="86">
        <v>1</v>
      </c>
      <c r="U50" s="96">
        <v>1</v>
      </c>
      <c r="V50" s="95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 s="108"/>
      <c r="BR50" s="415" t="s">
        <v>380</v>
      </c>
      <c r="BS50" s="114" t="s">
        <v>1382</v>
      </c>
      <c r="BT50" s="102" t="s">
        <v>29</v>
      </c>
      <c r="BU50" s="69">
        <f t="shared" si="15"/>
        <v>1.5</v>
      </c>
      <c r="BV50" s="69">
        <f t="shared" si="16"/>
        <v>1.5</v>
      </c>
      <c r="BW50" s="103"/>
      <c r="BX50" s="23" t="s">
        <v>45</v>
      </c>
      <c r="BY50" s="104"/>
      <c r="BZ50" s="72" t="s">
        <v>42</v>
      </c>
      <c r="CA50" s="172"/>
      <c r="CB50" s="23" t="s">
        <v>1383</v>
      </c>
      <c r="CC50" s="84">
        <v>3</v>
      </c>
      <c r="CD50" s="302"/>
      <c r="CE50" s="302"/>
      <c r="CF50" s="302"/>
      <c r="CG50" s="302"/>
      <c r="CH50" s="302"/>
      <c r="CI50" s="302"/>
      <c r="CJ50" s="302"/>
      <c r="CK50" s="385"/>
      <c r="CL50" s="76">
        <v>1</v>
      </c>
      <c r="CM50" s="77"/>
      <c r="CN50" s="112"/>
      <c r="CO50" s="237" t="s">
        <v>171</v>
      </c>
      <c r="CP50" s="117" t="s">
        <v>1599</v>
      </c>
      <c r="CQ50" s="68" t="s">
        <v>93</v>
      </c>
      <c r="CR50" s="69">
        <f t="shared" si="17"/>
        <v>0</v>
      </c>
      <c r="CS50" s="69">
        <f t="shared" si="18"/>
        <v>0</v>
      </c>
      <c r="CT50" s="103"/>
      <c r="CU50" s="22" t="s">
        <v>45</v>
      </c>
      <c r="CV50" s="22"/>
      <c r="CW50" s="103"/>
      <c r="CX50" s="73"/>
      <c r="CY50" s="23" t="s">
        <v>1600</v>
      </c>
      <c r="CZ50" s="302"/>
      <c r="DA50" s="302"/>
      <c r="DB50" s="302"/>
      <c r="DC50" s="302"/>
      <c r="DD50" s="385"/>
      <c r="DE50" s="302"/>
      <c r="DF50" s="318"/>
      <c r="DG50" s="302"/>
      <c r="DH50" s="302"/>
      <c r="DI50" s="763">
        <v>1</v>
      </c>
      <c r="DJ50" s="74"/>
    </row>
    <row r="51" spans="1:116" ht="196.5" customHeight="1" outlineLevel="1" thickTop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 s="108"/>
      <c r="BR51" s="320" t="s">
        <v>267</v>
      </c>
      <c r="BS51" s="420" t="s">
        <v>1387</v>
      </c>
      <c r="BT51" s="68" t="s">
        <v>36</v>
      </c>
      <c r="BU51" s="69">
        <f t="shared" si="15"/>
        <v>3</v>
      </c>
      <c r="BV51" s="69">
        <f t="shared" si="16"/>
        <v>3</v>
      </c>
      <c r="BW51" s="82"/>
      <c r="BX51" s="22" t="s">
        <v>182</v>
      </c>
      <c r="BY51" s="22"/>
      <c r="BZ51" s="72" t="s">
        <v>42</v>
      </c>
      <c r="CA51" s="173"/>
      <c r="CB51" s="172" t="s">
        <v>278</v>
      </c>
      <c r="CC51" s="959"/>
      <c r="CD51" s="959"/>
      <c r="CE51" s="959"/>
      <c r="CF51" s="84">
        <v>1</v>
      </c>
      <c r="CG51" s="959"/>
      <c r="CH51" s="959"/>
      <c r="CI51" s="84">
        <v>1</v>
      </c>
      <c r="CJ51" s="959"/>
      <c r="CK51" s="959"/>
      <c r="CL51" s="228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17.2" customHeight="1" outlineLevel="1" thickBot="1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 s="108"/>
      <c r="BR52" s="364" t="s">
        <v>318</v>
      </c>
      <c r="BS52" s="80" t="s">
        <v>1392</v>
      </c>
      <c r="BT52" s="68" t="s">
        <v>36</v>
      </c>
      <c r="BU52" s="69">
        <f t="shared" si="15"/>
        <v>1</v>
      </c>
      <c r="BV52" s="69">
        <f t="shared" si="16"/>
        <v>1</v>
      </c>
      <c r="BW52" s="116"/>
      <c r="BX52" s="22" t="s">
        <v>68</v>
      </c>
      <c r="BY52" s="1061"/>
      <c r="BZ52" s="72" t="s">
        <v>42</v>
      </c>
      <c r="CA52" s="173"/>
      <c r="CB52" s="173" t="s">
        <v>264</v>
      </c>
      <c r="CC52" s="155"/>
      <c r="CD52" s="155"/>
      <c r="CE52" s="155"/>
      <c r="CF52" s="155"/>
      <c r="CG52" s="155"/>
      <c r="CH52" s="84">
        <v>1</v>
      </c>
      <c r="CI52" s="155"/>
      <c r="CJ52" s="155"/>
      <c r="CK52" s="155"/>
      <c r="CL52" s="76">
        <v>1</v>
      </c>
      <c r="CM52" s="77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2" customHeight="1" outlineLevel="1" thickTop="1" thickBot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 s="108"/>
      <c r="BR53" s="364" t="s">
        <v>318</v>
      </c>
      <c r="BS53" s="725" t="s">
        <v>1999</v>
      </c>
      <c r="BT53" s="717" t="s">
        <v>36</v>
      </c>
      <c r="BU53" s="726">
        <f t="shared" si="15"/>
        <v>0.5</v>
      </c>
      <c r="BV53" s="726">
        <f t="shared" si="16"/>
        <v>4.5</v>
      </c>
      <c r="BW53" s="727"/>
      <c r="BX53" s="607" t="s">
        <v>68</v>
      </c>
      <c r="BY53" s="1255" t="s">
        <v>2770</v>
      </c>
      <c r="BZ53" s="728"/>
      <c r="CA53" s="729"/>
      <c r="CB53" s="729" t="s">
        <v>771</v>
      </c>
      <c r="CC53" s="730"/>
      <c r="CD53" s="731">
        <v>1</v>
      </c>
      <c r="CE53" s="730"/>
      <c r="CF53" s="730"/>
      <c r="CG53" s="730"/>
      <c r="CH53" s="730"/>
      <c r="CI53" s="730"/>
      <c r="CJ53" s="732"/>
      <c r="CK53" s="86">
        <v>2</v>
      </c>
      <c r="CL53" s="733">
        <v>1</v>
      </c>
      <c r="CM53" s="610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thickTop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outlineLevel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150</v>
      </c>
      <c r="B66" s="39" t="s">
        <v>1397</v>
      </c>
      <c r="C66" s="535" t="s">
        <v>29</v>
      </c>
      <c r="D66" s="41">
        <f t="shared" ref="D66:D79" si="21">0.5*(L66+M66+N66)+O66+Q66+2*(R66+S66)</f>
        <v>12</v>
      </c>
      <c r="E66" s="536">
        <f t="shared" ref="E66:E79" si="22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12</v>
      </c>
      <c r="W66" s="59"/>
      <c r="X66" s="38" t="s">
        <v>150</v>
      </c>
      <c r="Y66" s="39" t="s">
        <v>1398</v>
      </c>
      <c r="Z66" s="535" t="s">
        <v>29</v>
      </c>
      <c r="AA66" s="41">
        <f t="shared" ref="AA66:AA83" si="23">0.5*(AI66+AJ66+AK66)+AL66+AN66+2*(AO66+AP66)</f>
        <v>7.5</v>
      </c>
      <c r="AB66" s="536">
        <f t="shared" ref="AB66:AB83" si="24">AI66*0.5+AJ66*0.5+AK66*0.5+AL66+AM66+AN66+2*(AO66+AP66+AQ66)</f>
        <v>15.5</v>
      </c>
      <c r="AC66" s="43"/>
      <c r="AD66" s="43"/>
      <c r="AE66" s="43"/>
      <c r="AF66" s="43"/>
      <c r="AG66" s="43"/>
      <c r="AH66" s="43"/>
      <c r="AI66" s="44">
        <f>SUMIFS(AI68:AI88,Z68:Z88,Z66)</f>
        <v>2</v>
      </c>
      <c r="AJ66" s="44">
        <f>SUMIFS(AJ68:AJ88,Z68:Z88,Z66)</f>
        <v>3</v>
      </c>
      <c r="AK66" s="44">
        <f>SUMIFS(AK68:AK88,Z68:Z88,Z66)</f>
        <v>0</v>
      </c>
      <c r="AL66" s="44">
        <f>SUMIFS(AL68:AL88,Z68:Z88,Z66)</f>
        <v>4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4</v>
      </c>
      <c r="AR66" s="45"/>
      <c r="AS66" s="46">
        <f>SUM(AR68:AR88)</f>
        <v>16</v>
      </c>
      <c r="AT66" s="59"/>
      <c r="AU66" s="38" t="s">
        <v>495</v>
      </c>
      <c r="AV66" s="39" t="s">
        <v>2771</v>
      </c>
      <c r="AW66" s="535" t="s">
        <v>29</v>
      </c>
      <c r="AX66" s="41">
        <f t="shared" ref="AX66:AX67" si="25">0.5*(BF66+BG66+BH66)+BI66+BK66+2*(BL66+BM66)</f>
        <v>0</v>
      </c>
      <c r="AY66" s="536">
        <f t="shared" ref="AY66:AY67" si="26">BF66*0.5+BG66*0.5+BH66*0.5+BI66+BJ66+BK66+2*(BL66+BM66+BN66)</f>
        <v>0</v>
      </c>
      <c r="AZ66" s="43"/>
      <c r="BA66" s="43"/>
      <c r="BB66" s="43"/>
      <c r="BC66" s="43"/>
      <c r="BD66" s="43"/>
      <c r="BE66" s="39"/>
      <c r="BF66" s="44">
        <f>SUMIFS(BF68:BF84,AW68:AW84,AW66)</f>
        <v>0</v>
      </c>
      <c r="BG66" s="44">
        <f>SUMIFS(BG68:BG84,AW68:AW84,AW66)</f>
        <v>0</v>
      </c>
      <c r="BH66" s="44">
        <f>SUMIFS(BH68:BH84,AW68:AW84,AW66)</f>
        <v>0</v>
      </c>
      <c r="BI66" s="44">
        <f>SUMIFS(BI68:BI84,AW68:AW84,AW66)</f>
        <v>0</v>
      </c>
      <c r="BJ66" s="44">
        <f>SUMIFS(BJ68:BJ84,AW68:AW84,AW66)</f>
        <v>0</v>
      </c>
      <c r="BK66" s="44">
        <f>SUMIFS(BK68:BK84,AW68:AW84,AW66)</f>
        <v>0</v>
      </c>
      <c r="BL66" s="44">
        <f>SUMIFS(BL68:BL84,AW68:AW84,AW66)</f>
        <v>0</v>
      </c>
      <c r="BM66" s="44">
        <f>SUMIFS(BM68:BM84,AW68:AW84,AW66)</f>
        <v>0</v>
      </c>
      <c r="BN66" s="44">
        <f>SUMIFS(BN68:BN84,AW68:AW84,AW66)</f>
        <v>0</v>
      </c>
      <c r="BO66" s="45"/>
      <c r="BP66" s="46">
        <f>SUM(BO68:BO84)</f>
        <v>17</v>
      </c>
      <c r="BQ66" s="32"/>
      <c r="BR66" s="38" t="s">
        <v>2510</v>
      </c>
      <c r="BS66" s="39" t="s">
        <v>1400</v>
      </c>
      <c r="BT66" s="535" t="s">
        <v>29</v>
      </c>
      <c r="BU66" s="41">
        <f t="shared" ref="BU66:BU83" si="27">0.5*(CC66+CD66+CE66)+CF66+CH66+2*(CI66+CJ66)</f>
        <v>12</v>
      </c>
      <c r="BV66" s="536">
        <f t="shared" ref="BV66:BV83" si="28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2772</v>
      </c>
      <c r="CP66" s="39"/>
      <c r="CQ66" s="535" t="s">
        <v>29</v>
      </c>
      <c r="CR66" s="41">
        <f>0.5*(CZ66+DA66+DB66)+DC66+DE66+2*(DF66+DG66)</f>
        <v>0</v>
      </c>
      <c r="CS66" s="536">
        <f>CZ66*0.5+DA66*0.5+DB66*0.5+DC66+DD66+DE66+2*(DF66+DG66+DH66)</f>
        <v>0</v>
      </c>
      <c r="CT66" s="43"/>
      <c r="CU66" s="43"/>
      <c r="CV66" s="43"/>
      <c r="CW66" s="43"/>
      <c r="CX66" s="43"/>
      <c r="CY66" s="43"/>
      <c r="CZ66" s="44">
        <f>SUMIFS(CZ68:CZ82,CQ68:CQ82,CQ66)</f>
        <v>0</v>
      </c>
      <c r="DA66" s="44">
        <f>SUMIFS(DA68:DA82,CQ68:CQ82,CQ66)</f>
        <v>0</v>
      </c>
      <c r="DB66" s="44">
        <f>SUMIFS(DB68:DB82,CQ68:CQ82,CQ66)</f>
        <v>0</v>
      </c>
      <c r="DC66" s="44">
        <f>SUMIFS(DC68:DC82,CQ68:CQ82,CQ66)</f>
        <v>0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0</v>
      </c>
      <c r="DI66" s="45"/>
      <c r="DJ66" s="46">
        <f>SUM(DI68:DI88)</f>
        <v>0</v>
      </c>
    </row>
    <row r="67" spans="1:115" s="62" customFormat="1" ht="25.2" thickBot="1" x14ac:dyDescent="0.35">
      <c r="A67" s="38" t="s">
        <v>345</v>
      </c>
      <c r="B67" s="39"/>
      <c r="C67" s="535" t="s">
        <v>36</v>
      </c>
      <c r="D67" s="41">
        <f t="shared" si="21"/>
        <v>6</v>
      </c>
      <c r="E67" s="536">
        <f t="shared" si="22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345</v>
      </c>
      <c r="Y67" s="39"/>
      <c r="Z67" s="535" t="s">
        <v>36</v>
      </c>
      <c r="AA67" s="41">
        <f t="shared" si="23"/>
        <v>0</v>
      </c>
      <c r="AB67" s="536">
        <f t="shared" si="24"/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497</v>
      </c>
      <c r="AV67" s="39"/>
      <c r="AW67" s="535" t="s">
        <v>36</v>
      </c>
      <c r="AX67" s="41">
        <f t="shared" si="25"/>
        <v>0</v>
      </c>
      <c r="AY67" s="536">
        <f t="shared" si="26"/>
        <v>0</v>
      </c>
      <c r="AZ67" s="39"/>
      <c r="BA67" s="39"/>
      <c r="BB67" s="39"/>
      <c r="BC67" s="39"/>
      <c r="BD67" s="39"/>
      <c r="BE67" s="39"/>
      <c r="BF67" s="44">
        <f>SUMIFS(BF68:BF84,AW68:AW84,AW67)</f>
        <v>0</v>
      </c>
      <c r="BG67" s="44">
        <f>SUMIFS(BG68:BG84,AW68:AW84,AW67)</f>
        <v>0</v>
      </c>
      <c r="BH67" s="44">
        <f>SUMIFS(BH68:BH84,AW68:AW84,AW67)</f>
        <v>0</v>
      </c>
      <c r="BI67" s="44">
        <f>SUMIFS(BI68:BI84,AW68:AW84,AW67)</f>
        <v>0</v>
      </c>
      <c r="BJ67" s="44">
        <f>SUMIFS(BJ68:BJ84,AW68:AW84,AW67)</f>
        <v>0</v>
      </c>
      <c r="BK67" s="44">
        <f>SUMIFS(BK68:BK84,AW68:AW84,AW67)</f>
        <v>0</v>
      </c>
      <c r="BL67" s="44">
        <f>SUMIFS(BL68:BL84,AW68:AW84,AW67)</f>
        <v>0</v>
      </c>
      <c r="BM67" s="44">
        <f>SUMIFS(BM68:BM84,AW68:AW84,AW67)</f>
        <v>0</v>
      </c>
      <c r="BN67" s="44">
        <f>SUMIFS(BN68:BN84,AW68:AW84,AW67)</f>
        <v>0</v>
      </c>
      <c r="BO67" s="45"/>
      <c r="BP67" s="46"/>
      <c r="BQ67" s="59"/>
      <c r="BR67" s="38" t="s">
        <v>37</v>
      </c>
      <c r="BS67" s="39"/>
      <c r="BT67" s="535" t="s">
        <v>36</v>
      </c>
      <c r="BU67" s="41">
        <f t="shared" si="27"/>
        <v>12</v>
      </c>
      <c r="BV67" s="536">
        <f t="shared" si="28"/>
        <v>12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1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2773</v>
      </c>
      <c r="CP67" s="39"/>
      <c r="CQ67" s="535" t="s">
        <v>36</v>
      </c>
      <c r="CR67" s="41">
        <f>0.5*(CZ67+DA67+DB67)+DC67+DE67+2*(DF67+DG67)</f>
        <v>0</v>
      </c>
      <c r="CS67" s="536">
        <f>CZ67*0.5+DA67*0.5+DB67*0.5+DC67+DD67+DE67+2*(DF67+DG67+DH67)</f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thickTop="1" thickBot="1" x14ac:dyDescent="0.3">
      <c r="A68" s="284" t="s">
        <v>222</v>
      </c>
      <c r="B68" s="114" t="s">
        <v>223</v>
      </c>
      <c r="C68" s="68" t="s">
        <v>29</v>
      </c>
      <c r="D68" s="69">
        <f t="shared" si="21"/>
        <v>12</v>
      </c>
      <c r="E68" s="69">
        <f t="shared" si="22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1066" t="s">
        <v>1403</v>
      </c>
      <c r="Y68" s="98" t="s">
        <v>2171</v>
      </c>
      <c r="Z68" s="102" t="s">
        <v>29</v>
      </c>
      <c r="AA68" s="69">
        <f t="shared" si="23"/>
        <v>0</v>
      </c>
      <c r="AB68" s="69">
        <f t="shared" si="24"/>
        <v>0</v>
      </c>
      <c r="AC68" s="167"/>
      <c r="AD68" s="124" t="s">
        <v>77</v>
      </c>
      <c r="AE68" s="939" t="s">
        <v>50</v>
      </c>
      <c r="AF68" s="24"/>
      <c r="AG68" s="173"/>
      <c r="AH68" s="172" t="s">
        <v>57</v>
      </c>
      <c r="AI68" s="155"/>
      <c r="AJ68" s="155"/>
      <c r="AK68" s="155"/>
      <c r="AL68" s="155"/>
      <c r="AM68" s="155"/>
      <c r="AN68" s="155"/>
      <c r="AO68" s="155"/>
      <c r="AP68" s="155"/>
      <c r="AQ68" s="155"/>
      <c r="AR68" s="76">
        <v>1</v>
      </c>
      <c r="AS68" s="77"/>
      <c r="AT68" s="29"/>
      <c r="AU68" s="97" t="s">
        <v>52</v>
      </c>
      <c r="AV68" s="114" t="s">
        <v>1410</v>
      </c>
      <c r="AW68" s="102" t="s">
        <v>29</v>
      </c>
      <c r="AX68" s="69">
        <f t="shared" ref="AX68:AX84" si="29">0.5*(BF68+BG68+BH68)+BI68+BK68+2*(BL68+BM68)</f>
        <v>0</v>
      </c>
      <c r="AY68" s="69">
        <f t="shared" ref="AY68:AY84" si="30">BF68*0.5+BG68*0.5+BH68*0.5+BI68+BJ68+BK68+2*(BL68+BM68+BN68)</f>
        <v>0</v>
      </c>
      <c r="AZ68" s="103"/>
      <c r="BA68" s="22" t="s">
        <v>45</v>
      </c>
      <c r="BB68" s="70"/>
      <c r="BC68" s="72" t="s">
        <v>42</v>
      </c>
      <c r="BD68" s="110" t="s">
        <v>13</v>
      </c>
      <c r="BE68" s="23"/>
      <c r="BF68" s="155"/>
      <c r="BG68" s="155"/>
      <c r="BH68" s="155"/>
      <c r="BI68" s="1054"/>
      <c r="BJ68" s="301"/>
      <c r="BK68" s="765"/>
      <c r="BL68" s="155"/>
      <c r="BM68" s="155"/>
      <c r="BN68" s="155"/>
      <c r="BO68" s="76">
        <v>1</v>
      </c>
      <c r="BP68" s="77"/>
      <c r="BQ68" s="59"/>
      <c r="BR68" s="284" t="s">
        <v>222</v>
      </c>
      <c r="BS68" s="114" t="s">
        <v>1407</v>
      </c>
      <c r="BT68" s="102" t="s">
        <v>29</v>
      </c>
      <c r="BU68" s="69">
        <f t="shared" si="27"/>
        <v>12</v>
      </c>
      <c r="BV68" s="69">
        <f t="shared" si="28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</row>
    <row r="69" spans="1:115" s="62" customFormat="1" ht="223.2" customHeight="1" outlineLevel="1" thickTop="1" x14ac:dyDescent="0.3">
      <c r="A69" s="284" t="s">
        <v>222</v>
      </c>
      <c r="B69" s="80" t="s">
        <v>1408</v>
      </c>
      <c r="C69" s="102" t="s">
        <v>36</v>
      </c>
      <c r="D69" s="69">
        <f t="shared" si="21"/>
        <v>4</v>
      </c>
      <c r="E69" s="69">
        <f t="shared" si="22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387" t="s">
        <v>2172</v>
      </c>
      <c r="Z69" s="102" t="s">
        <v>29</v>
      </c>
      <c r="AA69" s="69">
        <f t="shared" si="23"/>
        <v>0</v>
      </c>
      <c r="AB69" s="69">
        <f t="shared" si="24"/>
        <v>0</v>
      </c>
      <c r="AC69" s="677"/>
      <c r="AD69" s="22" t="s">
        <v>45</v>
      </c>
      <c r="AE69" s="676"/>
      <c r="AF69" s="72" t="s">
        <v>42</v>
      </c>
      <c r="AG69" s="173"/>
      <c r="AH69" s="173" t="s">
        <v>2774</v>
      </c>
      <c r="AI69" s="301"/>
      <c r="AJ69" s="301"/>
      <c r="AK69" s="301"/>
      <c r="AL69" s="301"/>
      <c r="AM69" s="301"/>
      <c r="AN69" s="302"/>
      <c r="AO69" s="302"/>
      <c r="AP69" s="302"/>
      <c r="AQ69" s="302"/>
      <c r="AR69" s="76">
        <v>1</v>
      </c>
      <c r="AS69" s="77"/>
      <c r="AT69" s="29"/>
      <c r="AU69" s="97" t="s">
        <v>52</v>
      </c>
      <c r="AV69" s="387" t="s">
        <v>1415</v>
      </c>
      <c r="AW69" s="102" t="s">
        <v>29</v>
      </c>
      <c r="AX69" s="69">
        <f t="shared" si="29"/>
        <v>0</v>
      </c>
      <c r="AY69" s="69">
        <f t="shared" si="30"/>
        <v>0</v>
      </c>
      <c r="AZ69" s="158"/>
      <c r="BA69" s="22" t="s">
        <v>45</v>
      </c>
      <c r="BB69" s="145"/>
      <c r="BC69" s="145"/>
      <c r="BD69" s="110" t="s">
        <v>13</v>
      </c>
      <c r="BE69" s="22" t="s">
        <v>91</v>
      </c>
      <c r="BF69" s="22"/>
      <c r="BG69" s="22"/>
      <c r="BH69" s="22"/>
      <c r="BI69" s="22"/>
      <c r="BJ69" s="22"/>
      <c r="BK69" s="22"/>
      <c r="BL69" s="22"/>
      <c r="BM69" s="22"/>
      <c r="BN69" s="22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7"/>
        <v>0</v>
      </c>
      <c r="BV69" s="69">
        <f t="shared" si="28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s="62" customFormat="1" ht="226.95" customHeight="1" outlineLevel="1" x14ac:dyDescent="0.3">
      <c r="A70" s="1066" t="s">
        <v>1403</v>
      </c>
      <c r="B70" s="353" t="s">
        <v>1621</v>
      </c>
      <c r="C70" s="102" t="s">
        <v>36</v>
      </c>
      <c r="D70" s="69">
        <f t="shared" si="21"/>
        <v>0</v>
      </c>
      <c r="E70" s="69">
        <f t="shared" si="22"/>
        <v>0</v>
      </c>
      <c r="F70" s="354"/>
      <c r="G70" s="22" t="s">
        <v>45</v>
      </c>
      <c r="H70" s="354"/>
      <c r="I70" s="354"/>
      <c r="J70" s="354"/>
      <c r="K70" s="667" t="s">
        <v>689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1403</v>
      </c>
      <c r="Y70" s="1068" t="s">
        <v>2775</v>
      </c>
      <c r="Z70" s="102" t="s">
        <v>29</v>
      </c>
      <c r="AA70" s="69">
        <f t="shared" si="23"/>
        <v>0</v>
      </c>
      <c r="AB70" s="69">
        <f t="shared" si="24"/>
        <v>0</v>
      </c>
      <c r="AC70" s="677"/>
      <c r="AD70" s="22" t="s">
        <v>45</v>
      </c>
      <c r="AE70" s="676"/>
      <c r="AF70" s="119" t="s">
        <v>42</v>
      </c>
      <c r="AG70" s="173"/>
      <c r="AH70" s="172" t="s">
        <v>57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76">
        <v>1</v>
      </c>
      <c r="AS70" s="77"/>
      <c r="AT70" s="29"/>
      <c r="AU70" s="97" t="s">
        <v>52</v>
      </c>
      <c r="AV70" s="117" t="s">
        <v>1418</v>
      </c>
      <c r="AW70" s="102" t="s">
        <v>29</v>
      </c>
      <c r="AX70" s="69">
        <f t="shared" si="29"/>
        <v>0</v>
      </c>
      <c r="AY70" s="69">
        <f t="shared" si="30"/>
        <v>0</v>
      </c>
      <c r="AZ70" s="82"/>
      <c r="BA70" s="22" t="s">
        <v>63</v>
      </c>
      <c r="BB70" s="104"/>
      <c r="BC70" s="74"/>
      <c r="BD70" s="173"/>
      <c r="BE70" s="118"/>
      <c r="BF70" s="23"/>
      <c r="BG70" s="23"/>
      <c r="BH70" s="23"/>
      <c r="BI70" s="23"/>
      <c r="BJ70" s="23"/>
      <c r="BK70" s="23"/>
      <c r="BL70" s="23"/>
      <c r="BM70" s="23"/>
      <c r="BN70" s="23"/>
      <c r="BO70" s="76">
        <v>1</v>
      </c>
      <c r="BP70" s="77"/>
      <c r="BQ70" s="59"/>
      <c r="BR70" s="656" t="s">
        <v>140</v>
      </c>
      <c r="BS70" s="117" t="s">
        <v>2356</v>
      </c>
      <c r="BT70" s="102" t="s">
        <v>36</v>
      </c>
      <c r="BU70" s="69">
        <f t="shared" si="27"/>
        <v>3</v>
      </c>
      <c r="BV70" s="69">
        <f t="shared" si="28"/>
        <v>3</v>
      </c>
      <c r="BW70" s="103"/>
      <c r="BX70" s="22" t="s">
        <v>68</v>
      </c>
      <c r="BY70" s="1534" t="s">
        <v>2776</v>
      </c>
      <c r="BZ70" s="118"/>
      <c r="CA70" s="73"/>
      <c r="CB70" s="23" t="s">
        <v>96</v>
      </c>
      <c r="CC70" s="155"/>
      <c r="CD70" s="155"/>
      <c r="CE70" s="318"/>
      <c r="CF70" s="144"/>
      <c r="CG70" s="155"/>
      <c r="CH70" s="85">
        <v>1</v>
      </c>
      <c r="CI70" s="85">
        <v>1</v>
      </c>
      <c r="CJ70" s="155"/>
      <c r="CK70" s="155"/>
      <c r="CL70" s="100">
        <v>1</v>
      </c>
      <c r="CM70" s="661"/>
    </row>
    <row r="71" spans="1:115" s="62" customFormat="1" ht="203.4" customHeight="1" outlineLevel="1" thickBot="1" x14ac:dyDescent="0.3">
      <c r="A71" s="97" t="s">
        <v>52</v>
      </c>
      <c r="B71" s="353" t="s">
        <v>1616</v>
      </c>
      <c r="C71" s="102" t="s">
        <v>36</v>
      </c>
      <c r="D71" s="69">
        <f t="shared" si="21"/>
        <v>0</v>
      </c>
      <c r="E71" s="69">
        <f t="shared" si="22"/>
        <v>0</v>
      </c>
      <c r="F71" s="354"/>
      <c r="G71" s="22" t="s">
        <v>45</v>
      </c>
      <c r="H71" s="354"/>
      <c r="I71" s="354"/>
      <c r="J71" s="354"/>
      <c r="K71" s="667" t="s">
        <v>689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1066" t="s">
        <v>1403</v>
      </c>
      <c r="Y71" s="98" t="s">
        <v>1414</v>
      </c>
      <c r="Z71" s="102" t="s">
        <v>29</v>
      </c>
      <c r="AA71" s="69">
        <f t="shared" si="23"/>
        <v>0</v>
      </c>
      <c r="AB71" s="69">
        <f t="shared" si="24"/>
        <v>0</v>
      </c>
      <c r="AC71" s="131"/>
      <c r="AD71" s="22" t="s">
        <v>45</v>
      </c>
      <c r="AE71" s="132"/>
      <c r="AF71" s="131"/>
      <c r="AG71" s="131"/>
      <c r="AH71" s="178"/>
      <c r="AI71" s="314"/>
      <c r="AJ71" s="314"/>
      <c r="AK71" s="314"/>
      <c r="AL71" s="314"/>
      <c r="AM71" s="314"/>
      <c r="AN71" s="314"/>
      <c r="AO71" s="314"/>
      <c r="AP71" s="314"/>
      <c r="AQ71" s="314"/>
      <c r="AR71" s="133">
        <v>1</v>
      </c>
      <c r="AS71" s="131"/>
      <c r="AT71" s="29"/>
      <c r="AU71" s="97" t="s">
        <v>52</v>
      </c>
      <c r="AV71" s="387" t="s">
        <v>524</v>
      </c>
      <c r="AW71" s="102" t="s">
        <v>29</v>
      </c>
      <c r="AX71" s="69">
        <f t="shared" si="29"/>
        <v>0</v>
      </c>
      <c r="AY71" s="69">
        <f t="shared" si="30"/>
        <v>0</v>
      </c>
      <c r="AZ71" s="103"/>
      <c r="BA71" s="124" t="s">
        <v>77</v>
      </c>
      <c r="BB71" s="939" t="s">
        <v>50</v>
      </c>
      <c r="BC71" s="74"/>
      <c r="BD71" s="82"/>
      <c r="BE71" s="22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484"/>
      <c r="BQ71" s="59"/>
      <c r="BR71" s="656" t="s">
        <v>140</v>
      </c>
      <c r="BS71" s="1069" t="s">
        <v>1419</v>
      </c>
      <c r="BT71" s="68" t="s">
        <v>36</v>
      </c>
      <c r="BU71" s="69">
        <f t="shared" si="27"/>
        <v>0</v>
      </c>
      <c r="BV71" s="69">
        <f t="shared" si="28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</row>
    <row r="72" spans="1:115" s="62" customFormat="1" ht="236.4" customHeight="1" outlineLevel="1" thickTop="1" thickBot="1" x14ac:dyDescent="0.35">
      <c r="A72" s="97" t="s">
        <v>52</v>
      </c>
      <c r="B72" s="114" t="s">
        <v>2777</v>
      </c>
      <c r="C72" s="68" t="s">
        <v>36</v>
      </c>
      <c r="D72" s="69">
        <f t="shared" si="21"/>
        <v>0</v>
      </c>
      <c r="E72" s="69">
        <f t="shared" si="22"/>
        <v>0</v>
      </c>
      <c r="F72" s="22"/>
      <c r="G72" s="22" t="s">
        <v>45</v>
      </c>
      <c r="H72" s="22"/>
      <c r="I72" s="70"/>
      <c r="J72" s="198"/>
      <c r="K72" s="23" t="s">
        <v>555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66" t="s">
        <v>1403</v>
      </c>
      <c r="Y72" s="98" t="s">
        <v>2178</v>
      </c>
      <c r="Z72" s="102" t="s">
        <v>29</v>
      </c>
      <c r="AA72" s="69">
        <f t="shared" si="23"/>
        <v>0</v>
      </c>
      <c r="AB72" s="69">
        <f t="shared" si="24"/>
        <v>2</v>
      </c>
      <c r="AC72" s="131"/>
      <c r="AD72" s="22" t="s">
        <v>45</v>
      </c>
      <c r="AE72" s="132"/>
      <c r="AF72" s="131"/>
      <c r="AG72" s="131"/>
      <c r="AH72" s="131" t="s">
        <v>2179</v>
      </c>
      <c r="AI72" s="314"/>
      <c r="AJ72" s="314"/>
      <c r="AK72" s="314"/>
      <c r="AL72" s="314"/>
      <c r="AM72" s="314"/>
      <c r="AN72" s="314"/>
      <c r="AO72" s="314"/>
      <c r="AP72" s="314"/>
      <c r="AQ72" s="174">
        <v>1</v>
      </c>
      <c r="AR72" s="133">
        <v>1</v>
      </c>
      <c r="AS72" s="131"/>
      <c r="AT72" s="29"/>
      <c r="AU72" s="97" t="s">
        <v>52</v>
      </c>
      <c r="AV72" s="117" t="s">
        <v>1479</v>
      </c>
      <c r="AW72" s="102" t="s">
        <v>29</v>
      </c>
      <c r="AX72" s="69">
        <f t="shared" si="29"/>
        <v>0</v>
      </c>
      <c r="AY72" s="69">
        <f t="shared" si="30"/>
        <v>0</v>
      </c>
      <c r="AZ72" s="158"/>
      <c r="BA72" s="22" t="s">
        <v>63</v>
      </c>
      <c r="BB72" s="104"/>
      <c r="BC72" s="74"/>
      <c r="BD72" s="187"/>
      <c r="BE72" s="172" t="s">
        <v>364</v>
      </c>
      <c r="BF72" s="22"/>
      <c r="BG72" s="22"/>
      <c r="BH72" s="22"/>
      <c r="BI72" s="22"/>
      <c r="BJ72" s="22"/>
      <c r="BK72" s="22"/>
      <c r="BL72" s="22"/>
      <c r="BM72" s="22"/>
      <c r="BN72" s="22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7"/>
        <v>0.5</v>
      </c>
      <c r="BV72" s="69">
        <f t="shared" si="28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</row>
    <row r="73" spans="1:115" s="62" customFormat="1" ht="247.95" customHeight="1" outlineLevel="1" thickTop="1" thickBot="1" x14ac:dyDescent="0.35">
      <c r="A73" s="97" t="s">
        <v>52</v>
      </c>
      <c r="B73" s="117" t="s">
        <v>2778</v>
      </c>
      <c r="C73" s="68" t="s">
        <v>36</v>
      </c>
      <c r="D73" s="69">
        <f t="shared" si="21"/>
        <v>0</v>
      </c>
      <c r="E73" s="69">
        <f t="shared" si="22"/>
        <v>0</v>
      </c>
      <c r="F73" s="82"/>
      <c r="G73" s="22" t="s">
        <v>45</v>
      </c>
      <c r="H73" s="104"/>
      <c r="I73" s="70"/>
      <c r="J73" s="173"/>
      <c r="K73" s="173" t="s">
        <v>57</v>
      </c>
      <c r="L73" s="160"/>
      <c r="M73" s="160"/>
      <c r="N73" s="160"/>
      <c r="O73" s="160"/>
      <c r="P73" s="160"/>
      <c r="Q73" s="160"/>
      <c r="R73" s="160"/>
      <c r="S73" s="160"/>
      <c r="T73" s="160"/>
      <c r="U73" s="96">
        <v>1</v>
      </c>
      <c r="V73" s="95"/>
      <c r="W73" s="108"/>
      <c r="X73" s="1066" t="s">
        <v>1403</v>
      </c>
      <c r="Y73" s="114" t="s">
        <v>1423</v>
      </c>
      <c r="Z73" s="102" t="s">
        <v>29</v>
      </c>
      <c r="AA73" s="69">
        <f t="shared" si="23"/>
        <v>0</v>
      </c>
      <c r="AB73" s="69">
        <f t="shared" si="24"/>
        <v>2</v>
      </c>
      <c r="AC73" s="677"/>
      <c r="AD73" s="22" t="s">
        <v>45</v>
      </c>
      <c r="AE73" s="676"/>
      <c r="AF73" s="104"/>
      <c r="AG73" s="173"/>
      <c r="AH73" s="173" t="s">
        <v>1424</v>
      </c>
      <c r="AI73" s="155"/>
      <c r="AJ73" s="155"/>
      <c r="AK73" s="155"/>
      <c r="AL73" s="155"/>
      <c r="AM73" s="155"/>
      <c r="AN73" s="155"/>
      <c r="AO73" s="144"/>
      <c r="AP73" s="155"/>
      <c r="AQ73" s="174">
        <v>1</v>
      </c>
      <c r="AR73" s="76">
        <v>1</v>
      </c>
      <c r="AS73" s="77"/>
      <c r="AT73" s="29"/>
      <c r="AU73" s="97" t="s">
        <v>52</v>
      </c>
      <c r="AV73" s="117" t="s">
        <v>1484</v>
      </c>
      <c r="AW73" s="102" t="s">
        <v>29</v>
      </c>
      <c r="AX73" s="69">
        <f t="shared" si="29"/>
        <v>0</v>
      </c>
      <c r="AY73" s="69">
        <f t="shared" si="30"/>
        <v>0</v>
      </c>
      <c r="AZ73" s="158"/>
      <c r="BA73" s="22" t="s">
        <v>68</v>
      </c>
      <c r="BB73" s="104"/>
      <c r="BC73" s="74"/>
      <c r="BD73" s="187"/>
      <c r="BE73" s="23" t="s">
        <v>57</v>
      </c>
      <c r="BF73" s="22"/>
      <c r="BG73" s="22"/>
      <c r="BH73" s="22"/>
      <c r="BI73" s="22"/>
      <c r="BJ73" s="22"/>
      <c r="BK73" s="22"/>
      <c r="BL73" s="22"/>
      <c r="BM73" s="22"/>
      <c r="BN73" s="22"/>
      <c r="BO73" s="76">
        <v>1</v>
      </c>
      <c r="BP73" s="251"/>
      <c r="BQ73" s="59"/>
      <c r="BR73" s="656" t="s">
        <v>140</v>
      </c>
      <c r="BS73" s="80" t="s">
        <v>678</v>
      </c>
      <c r="BT73" s="68" t="s">
        <v>36</v>
      </c>
      <c r="BU73" s="69">
        <f t="shared" si="27"/>
        <v>0.5</v>
      </c>
      <c r="BV73" s="69">
        <f t="shared" si="28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</row>
    <row r="74" spans="1:115" s="62" customFormat="1" ht="186.6" customHeight="1" outlineLevel="1" thickTop="1" thickBot="1" x14ac:dyDescent="0.35">
      <c r="A74" s="97" t="s">
        <v>52</v>
      </c>
      <c r="B74" s="1071" t="s">
        <v>2779</v>
      </c>
      <c r="C74" s="68" t="s">
        <v>36</v>
      </c>
      <c r="D74" s="69">
        <f t="shared" si="21"/>
        <v>2</v>
      </c>
      <c r="E74" s="69">
        <f t="shared" si="22"/>
        <v>2</v>
      </c>
      <c r="F74" s="151"/>
      <c r="G74" s="150" t="s">
        <v>45</v>
      </c>
      <c r="H74" s="1537" t="s">
        <v>2780</v>
      </c>
      <c r="I74" s="151"/>
      <c r="J74" s="1072"/>
      <c r="K74" s="152" t="s">
        <v>1422</v>
      </c>
      <c r="L74" s="950"/>
      <c r="M74" s="950"/>
      <c r="N74" s="950"/>
      <c r="O74" s="153">
        <v>2</v>
      </c>
      <c r="P74" s="950"/>
      <c r="Q74" s="950"/>
      <c r="R74" s="950"/>
      <c r="S74" s="950"/>
      <c r="T74" s="950"/>
      <c r="U74" s="697">
        <v>1</v>
      </c>
      <c r="V74" s="673"/>
      <c r="W74" s="108"/>
      <c r="X74" s="1066" t="s">
        <v>1403</v>
      </c>
      <c r="Y74" s="80" t="s">
        <v>2027</v>
      </c>
      <c r="Z74" s="68" t="s">
        <v>29</v>
      </c>
      <c r="AA74" s="69">
        <f t="shared" si="23"/>
        <v>0</v>
      </c>
      <c r="AB74" s="69">
        <f t="shared" si="24"/>
        <v>0</v>
      </c>
      <c r="AC74" s="82"/>
      <c r="AD74" s="22" t="s">
        <v>45</v>
      </c>
      <c r="AE74" s="352"/>
      <c r="AF74" s="127"/>
      <c r="AG74" s="173"/>
      <c r="AH74" s="173" t="s">
        <v>2182</v>
      </c>
      <c r="AI74" s="155"/>
      <c r="AJ74" s="155"/>
      <c r="AK74" s="155"/>
      <c r="AL74" s="155"/>
      <c r="AM74" s="155"/>
      <c r="AN74" s="155"/>
      <c r="AO74" s="155"/>
      <c r="AP74" s="155"/>
      <c r="AQ74" s="155"/>
      <c r="AR74" s="100">
        <v>1</v>
      </c>
      <c r="AS74" s="190"/>
      <c r="AT74" s="29"/>
      <c r="AU74" s="97" t="s">
        <v>52</v>
      </c>
      <c r="AV74" s="117" t="s">
        <v>1489</v>
      </c>
      <c r="AW74" s="102" t="s">
        <v>29</v>
      </c>
      <c r="AX74" s="69">
        <f t="shared" si="29"/>
        <v>0</v>
      </c>
      <c r="AY74" s="69">
        <f t="shared" si="30"/>
        <v>0</v>
      </c>
      <c r="AZ74" s="158"/>
      <c r="BA74" s="22" t="s">
        <v>68</v>
      </c>
      <c r="BB74" s="104"/>
      <c r="BC74" s="74"/>
      <c r="BD74" s="187"/>
      <c r="BE74" s="172" t="s">
        <v>57</v>
      </c>
      <c r="BF74" s="22"/>
      <c r="BG74" s="22"/>
      <c r="BH74" s="22"/>
      <c r="BI74" s="22"/>
      <c r="BJ74" s="22"/>
      <c r="BK74" s="22"/>
      <c r="BL74" s="22"/>
      <c r="BM74" s="22"/>
      <c r="BN74" s="22"/>
      <c r="BO74" s="76">
        <v>1</v>
      </c>
      <c r="BP74" s="251"/>
      <c r="BQ74" s="59"/>
      <c r="BR74" s="656" t="s">
        <v>140</v>
      </c>
      <c r="BS74" s="210" t="s">
        <v>141</v>
      </c>
      <c r="BT74" s="147" t="s">
        <v>36</v>
      </c>
      <c r="BU74" s="148">
        <f t="shared" si="27"/>
        <v>5</v>
      </c>
      <c r="BV74" s="148">
        <f t="shared" si="28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</row>
    <row r="75" spans="1:115" s="62" customFormat="1" ht="298.95" customHeight="1" outlineLevel="1" thickBot="1" x14ac:dyDescent="0.35">
      <c r="A75" s="364" t="s">
        <v>318</v>
      </c>
      <c r="B75" s="1073" t="s">
        <v>1429</v>
      </c>
      <c r="C75" s="102" t="s">
        <v>93</v>
      </c>
      <c r="D75" s="69">
        <f t="shared" si="21"/>
        <v>2</v>
      </c>
      <c r="E75" s="69">
        <f t="shared" si="22"/>
        <v>2</v>
      </c>
      <c r="F75" s="785"/>
      <c r="G75" s="786" t="s">
        <v>68</v>
      </c>
      <c r="H75" s="173"/>
      <c r="I75" s="768"/>
      <c r="J75" s="787"/>
      <c r="K75" s="787" t="s">
        <v>180</v>
      </c>
      <c r="L75" s="788"/>
      <c r="M75" s="788"/>
      <c r="N75" s="788"/>
      <c r="O75" s="1074"/>
      <c r="P75" s="788"/>
      <c r="Q75" s="788"/>
      <c r="R75" s="789">
        <v>1</v>
      </c>
      <c r="S75" s="788"/>
      <c r="T75" s="1075"/>
      <c r="U75" s="791">
        <v>1</v>
      </c>
      <c r="V75" s="792"/>
      <c r="W75" s="108"/>
      <c r="X75" s="772" t="s">
        <v>877</v>
      </c>
      <c r="Y75" s="80" t="s">
        <v>2030</v>
      </c>
      <c r="Z75" s="68" t="s">
        <v>29</v>
      </c>
      <c r="AA75" s="69">
        <f t="shared" si="23"/>
        <v>0</v>
      </c>
      <c r="AB75" s="69">
        <f t="shared" si="24"/>
        <v>0</v>
      </c>
      <c r="AC75" s="82"/>
      <c r="AD75" s="22" t="s">
        <v>45</v>
      </c>
      <c r="AE75" s="352"/>
      <c r="AF75" s="127"/>
      <c r="AG75" s="173"/>
      <c r="AH75" s="173" t="s">
        <v>2182</v>
      </c>
      <c r="AI75" s="155"/>
      <c r="AJ75" s="155"/>
      <c r="AK75" s="155"/>
      <c r="AL75" s="155"/>
      <c r="AM75" s="155"/>
      <c r="AN75" s="155"/>
      <c r="AO75" s="155"/>
      <c r="AP75" s="155"/>
      <c r="AQ75" s="155"/>
      <c r="AR75" s="100">
        <v>1</v>
      </c>
      <c r="AS75" s="190"/>
      <c r="AT75" s="29"/>
      <c r="AU75" s="97" t="s">
        <v>52</v>
      </c>
      <c r="AV75" s="387" t="s">
        <v>1493</v>
      </c>
      <c r="AW75" s="102" t="s">
        <v>29</v>
      </c>
      <c r="AX75" s="69">
        <f t="shared" si="29"/>
        <v>0</v>
      </c>
      <c r="AY75" s="69">
        <f t="shared" si="30"/>
        <v>0</v>
      </c>
      <c r="AZ75" s="158"/>
      <c r="BA75" s="339" t="s">
        <v>45</v>
      </c>
      <c r="BB75" s="1044"/>
      <c r="BC75" s="145"/>
      <c r="BD75" s="110" t="s">
        <v>13</v>
      </c>
      <c r="BE75" s="22" t="s">
        <v>91</v>
      </c>
      <c r="BF75" s="22"/>
      <c r="BG75" s="22"/>
      <c r="BH75" s="22"/>
      <c r="BI75" s="22"/>
      <c r="BJ75" s="22"/>
      <c r="BK75" s="22"/>
      <c r="BL75" s="22"/>
      <c r="BM75" s="22"/>
      <c r="BN75" s="1099"/>
      <c r="BO75" s="76">
        <v>1</v>
      </c>
      <c r="BP75" s="77"/>
      <c r="BQ75" s="59"/>
      <c r="BR75" s="656" t="s">
        <v>140</v>
      </c>
      <c r="BS75" s="1069" t="s">
        <v>1442</v>
      </c>
      <c r="BT75" s="102" t="s">
        <v>36</v>
      </c>
      <c r="BU75" s="69">
        <f t="shared" si="27"/>
        <v>2</v>
      </c>
      <c r="BV75" s="69">
        <f t="shared" si="28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 x14ac:dyDescent="0.3">
      <c r="A76" s="364" t="s">
        <v>318</v>
      </c>
      <c r="B76" s="210" t="s">
        <v>1438</v>
      </c>
      <c r="C76" s="102" t="s">
        <v>93</v>
      </c>
      <c r="D76" s="69">
        <f t="shared" si="21"/>
        <v>2</v>
      </c>
      <c r="E76" s="69">
        <f t="shared" si="22"/>
        <v>4</v>
      </c>
      <c r="F76" s="211"/>
      <c r="G76" s="212" t="s">
        <v>68</v>
      </c>
      <c r="H76" s="118"/>
      <c r="I76" s="214"/>
      <c r="J76" s="205"/>
      <c r="K76" s="755" t="s">
        <v>897</v>
      </c>
      <c r="L76" s="385"/>
      <c r="M76" s="385"/>
      <c r="N76" s="385"/>
      <c r="O76" s="85">
        <v>2</v>
      </c>
      <c r="P76" s="385"/>
      <c r="Q76" s="385"/>
      <c r="R76" s="385"/>
      <c r="S76" s="385"/>
      <c r="T76" s="234">
        <v>1</v>
      </c>
      <c r="U76" s="133">
        <v>1</v>
      </c>
      <c r="V76" s="77"/>
      <c r="W76" s="108"/>
      <c r="X76" s="772" t="s">
        <v>877</v>
      </c>
      <c r="Y76" s="114" t="s">
        <v>1434</v>
      </c>
      <c r="Z76" s="102" t="s">
        <v>29</v>
      </c>
      <c r="AA76" s="69">
        <f t="shared" si="23"/>
        <v>0</v>
      </c>
      <c r="AB76" s="69">
        <f t="shared" si="24"/>
        <v>0</v>
      </c>
      <c r="AC76" s="167"/>
      <c r="AD76" s="22" t="s">
        <v>68</v>
      </c>
      <c r="AE76" s="1077"/>
      <c r="AF76" s="103"/>
      <c r="AG76" s="1076" t="s">
        <v>13</v>
      </c>
      <c r="AH76" s="23" t="s">
        <v>57</v>
      </c>
      <c r="AI76" s="155"/>
      <c r="AJ76" s="155"/>
      <c r="AK76" s="155"/>
      <c r="AL76" s="155"/>
      <c r="AM76" s="155"/>
      <c r="AN76" s="155"/>
      <c r="AO76" s="155"/>
      <c r="AP76" s="155"/>
      <c r="AQ76" s="155"/>
      <c r="AR76" s="76">
        <v>1</v>
      </c>
      <c r="AS76" s="77"/>
      <c r="AT76" s="108"/>
      <c r="AU76" s="97" t="s">
        <v>52</v>
      </c>
      <c r="AV76" s="616" t="s">
        <v>1497</v>
      </c>
      <c r="AW76" s="102" t="s">
        <v>29</v>
      </c>
      <c r="AX76" s="69">
        <f t="shared" si="29"/>
        <v>0</v>
      </c>
      <c r="AY76" s="69">
        <f t="shared" si="30"/>
        <v>0</v>
      </c>
      <c r="AZ76" s="617"/>
      <c r="BA76" s="212" t="s">
        <v>45</v>
      </c>
      <c r="BB76" s="617"/>
      <c r="BC76" s="70"/>
      <c r="BD76" s="721" t="s">
        <v>13</v>
      </c>
      <c r="BE76" s="205" t="s">
        <v>57</v>
      </c>
      <c r="BF76" s="205"/>
      <c r="BG76" s="205"/>
      <c r="BH76" s="205"/>
      <c r="BI76" s="205"/>
      <c r="BJ76" s="205"/>
      <c r="BK76" s="205"/>
      <c r="BL76" s="205"/>
      <c r="BM76" s="205"/>
      <c r="BN76" s="205"/>
      <c r="BO76" s="133">
        <v>1</v>
      </c>
      <c r="BP76" s="431"/>
      <c r="BQ76" s="59"/>
      <c r="BR76" s="656" t="s">
        <v>140</v>
      </c>
      <c r="BS76" s="80" t="s">
        <v>691</v>
      </c>
      <c r="BT76" s="102" t="s">
        <v>36</v>
      </c>
      <c r="BU76" s="69">
        <f t="shared" si="27"/>
        <v>0.5</v>
      </c>
      <c r="BV76" s="69">
        <f t="shared" si="28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 x14ac:dyDescent="0.45">
      <c r="A77" s="364" t="s">
        <v>318</v>
      </c>
      <c r="B77" s="80" t="s">
        <v>1443</v>
      </c>
      <c r="C77" s="68" t="s">
        <v>93</v>
      </c>
      <c r="D77" s="69">
        <f t="shared" si="21"/>
        <v>2</v>
      </c>
      <c r="E77" s="69">
        <f t="shared" si="22"/>
        <v>4</v>
      </c>
      <c r="F77" s="116"/>
      <c r="G77" s="22" t="s">
        <v>68</v>
      </c>
      <c r="H77" s="118"/>
      <c r="I77" s="70"/>
      <c r="J77" s="27"/>
      <c r="K77" s="173" t="s">
        <v>897</v>
      </c>
      <c r="L77" s="302"/>
      <c r="M77" s="302"/>
      <c r="N77" s="302"/>
      <c r="O77" s="302"/>
      <c r="P77" s="302"/>
      <c r="Q77" s="302"/>
      <c r="R77" s="84">
        <v>1</v>
      </c>
      <c r="S77" s="302"/>
      <c r="T77" s="234">
        <v>1</v>
      </c>
      <c r="U77" s="76">
        <v>1</v>
      </c>
      <c r="V77" s="107"/>
      <c r="W77" s="108"/>
      <c r="X77" s="662" t="s">
        <v>674</v>
      </c>
      <c r="Y77" s="1078" t="s">
        <v>1439</v>
      </c>
      <c r="Z77" s="68" t="s">
        <v>29</v>
      </c>
      <c r="AA77" s="69">
        <f t="shared" si="23"/>
        <v>0</v>
      </c>
      <c r="AB77" s="69">
        <f t="shared" si="24"/>
        <v>0</v>
      </c>
      <c r="AC77" s="74"/>
      <c r="AD77" s="22" t="s">
        <v>68</v>
      </c>
      <c r="AE77" s="74"/>
      <c r="AF77" s="72" t="s">
        <v>42</v>
      </c>
      <c r="AG77" s="74"/>
      <c r="AH77" s="776" t="s">
        <v>193</v>
      </c>
      <c r="AI77" s="390"/>
      <c r="AJ77" s="390"/>
      <c r="AK77" s="390"/>
      <c r="AL77" s="390"/>
      <c r="AM77" s="390"/>
      <c r="AN77" s="390"/>
      <c r="AO77" s="390"/>
      <c r="AP77" s="390"/>
      <c r="AQ77" s="390"/>
      <c r="AR77" s="100">
        <v>1</v>
      </c>
      <c r="AS77" s="74"/>
      <c r="AT77" s="108"/>
      <c r="AU77" s="97" t="s">
        <v>52</v>
      </c>
      <c r="AV77" s="130" t="s">
        <v>1500</v>
      </c>
      <c r="AW77" s="102" t="s">
        <v>29</v>
      </c>
      <c r="AX77" s="69">
        <f t="shared" si="29"/>
        <v>0</v>
      </c>
      <c r="AY77" s="69">
        <f t="shared" si="30"/>
        <v>0</v>
      </c>
      <c r="AZ77" s="74"/>
      <c r="BA77" s="225" t="s">
        <v>45</v>
      </c>
      <c r="BB77" s="74"/>
      <c r="BC77" s="74"/>
      <c r="BD77" s="74"/>
      <c r="BE77" s="131" t="s">
        <v>193</v>
      </c>
      <c r="BF77" s="74"/>
      <c r="BG77" s="74"/>
      <c r="BH77" s="74"/>
      <c r="BI77" s="74"/>
      <c r="BJ77" s="74"/>
      <c r="BK77" s="74"/>
      <c r="BL77" s="74"/>
      <c r="BM77" s="74"/>
      <c r="BN77" s="74"/>
      <c r="BO77" s="100">
        <v>1</v>
      </c>
      <c r="BP77" s="74"/>
      <c r="BQ77" s="108"/>
      <c r="BR77" s="656" t="s">
        <v>140</v>
      </c>
      <c r="BS77" s="80" t="s">
        <v>700</v>
      </c>
      <c r="BT77" s="102" t="s">
        <v>36</v>
      </c>
      <c r="BU77" s="69">
        <f t="shared" si="27"/>
        <v>0.5</v>
      </c>
      <c r="BV77" s="69">
        <f t="shared" si="28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92.2" customHeight="1" outlineLevel="1" thickTop="1" thickBot="1" x14ac:dyDescent="0.3">
      <c r="A78" s="364" t="s">
        <v>318</v>
      </c>
      <c r="B78" s="114" t="s">
        <v>1447</v>
      </c>
      <c r="C78" s="102" t="s">
        <v>93</v>
      </c>
      <c r="D78" s="69">
        <f t="shared" si="21"/>
        <v>0</v>
      </c>
      <c r="E78" s="69">
        <f t="shared" si="22"/>
        <v>1</v>
      </c>
      <c r="F78" s="116"/>
      <c r="G78" s="22" t="s">
        <v>45</v>
      </c>
      <c r="H78" s="383"/>
      <c r="I78" s="145"/>
      <c r="J78" s="23"/>
      <c r="K78" s="173" t="s">
        <v>897</v>
      </c>
      <c r="L78" s="302"/>
      <c r="M78" s="302"/>
      <c r="N78" s="302"/>
      <c r="O78" s="302"/>
      <c r="P78" s="234">
        <v>1</v>
      </c>
      <c r="Q78" s="302"/>
      <c r="R78" s="302"/>
      <c r="S78" s="302"/>
      <c r="T78" s="918"/>
      <c r="U78" s="76">
        <v>1</v>
      </c>
      <c r="V78" s="77"/>
      <c r="W78" s="108"/>
      <c r="X78" s="662" t="s">
        <v>674</v>
      </c>
      <c r="Y78" s="114" t="s">
        <v>1444</v>
      </c>
      <c r="Z78" s="102" t="s">
        <v>29</v>
      </c>
      <c r="AA78" s="69">
        <f t="shared" si="23"/>
        <v>0</v>
      </c>
      <c r="AB78" s="69">
        <f t="shared" si="24"/>
        <v>0</v>
      </c>
      <c r="AC78" s="1079"/>
      <c r="AD78" s="22" t="s">
        <v>68</v>
      </c>
      <c r="AE78" s="1080"/>
      <c r="AF78" s="74"/>
      <c r="AG78" s="73"/>
      <c r="AH78" s="23" t="s">
        <v>57</v>
      </c>
      <c r="AI78" s="302"/>
      <c r="AJ78" s="302"/>
      <c r="AK78" s="302"/>
      <c r="AL78" s="302"/>
      <c r="AM78" s="302"/>
      <c r="AN78" s="302"/>
      <c r="AO78" s="302"/>
      <c r="AP78" s="302"/>
      <c r="AQ78" s="302"/>
      <c r="AR78" s="76">
        <v>1</v>
      </c>
      <c r="AS78" s="77"/>
      <c r="AT78" s="108"/>
      <c r="AU78" s="615" t="s">
        <v>583</v>
      </c>
      <c r="AV78" s="945" t="s">
        <v>2330</v>
      </c>
      <c r="AW78" s="68" t="s">
        <v>29</v>
      </c>
      <c r="AX78" s="69">
        <f t="shared" si="29"/>
        <v>0</v>
      </c>
      <c r="AY78" s="69">
        <f t="shared" si="30"/>
        <v>0</v>
      </c>
      <c r="AZ78" s="325"/>
      <c r="BA78" s="22" t="s">
        <v>68</v>
      </c>
      <c r="BB78" s="325"/>
      <c r="BC78" s="119" t="s">
        <v>42</v>
      </c>
      <c r="BD78" s="325"/>
      <c r="BE78" s="238" t="s">
        <v>626</v>
      </c>
      <c r="BF78" s="419"/>
      <c r="BG78" s="419"/>
      <c r="BH78" s="419"/>
      <c r="BI78" s="419"/>
      <c r="BJ78" s="419"/>
      <c r="BK78" s="419"/>
      <c r="BL78" s="419"/>
      <c r="BM78" s="419"/>
      <c r="BN78" s="419"/>
      <c r="BO78" s="76">
        <v>1</v>
      </c>
      <c r="BP78" s="107"/>
      <c r="BQ78" s="108"/>
      <c r="BR78" s="656" t="s">
        <v>140</v>
      </c>
      <c r="BS78" s="114" t="s">
        <v>728</v>
      </c>
      <c r="BT78" s="102" t="s">
        <v>93</v>
      </c>
      <c r="BU78" s="69">
        <f t="shared" si="27"/>
        <v>1</v>
      </c>
      <c r="BV78" s="69">
        <f t="shared" si="28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291.60000000000002" customHeight="1" outlineLevel="1" thickTop="1" thickBot="1" x14ac:dyDescent="0.3">
      <c r="A79" s="364" t="s">
        <v>318</v>
      </c>
      <c r="B79" s="114" t="s">
        <v>921</v>
      </c>
      <c r="C79" s="102" t="s">
        <v>93</v>
      </c>
      <c r="D79" s="69">
        <f t="shared" si="21"/>
        <v>2</v>
      </c>
      <c r="E79" s="69">
        <f t="shared" si="22"/>
        <v>2</v>
      </c>
      <c r="F79" s="116"/>
      <c r="G79" s="22" t="s">
        <v>63</v>
      </c>
      <c r="H79" s="383"/>
      <c r="I79" s="145"/>
      <c r="J79" s="23"/>
      <c r="K79" s="173" t="s">
        <v>922</v>
      </c>
      <c r="L79" s="302"/>
      <c r="M79" s="302"/>
      <c r="N79" s="302"/>
      <c r="O79" s="144"/>
      <c r="P79" s="302"/>
      <c r="Q79" s="494"/>
      <c r="R79" s="84">
        <v>1</v>
      </c>
      <c r="S79" s="781"/>
      <c r="T79" s="302"/>
      <c r="U79" s="156">
        <v>1</v>
      </c>
      <c r="V79" s="77"/>
      <c r="W79" s="108"/>
      <c r="X79" s="662" t="s">
        <v>674</v>
      </c>
      <c r="Y79" s="114" t="s">
        <v>1448</v>
      </c>
      <c r="Z79" s="102" t="s">
        <v>29</v>
      </c>
      <c r="AA79" s="69">
        <f t="shared" si="23"/>
        <v>0</v>
      </c>
      <c r="AB79" s="69">
        <f t="shared" si="24"/>
        <v>0</v>
      </c>
      <c r="AC79" s="167"/>
      <c r="AD79" s="22" t="s">
        <v>68</v>
      </c>
      <c r="AE79" s="1080"/>
      <c r="AF79" s="74"/>
      <c r="AG79" s="73"/>
      <c r="AH79" s="23" t="s">
        <v>57</v>
      </c>
      <c r="AI79" s="155"/>
      <c r="AJ79" s="155"/>
      <c r="AK79" s="155"/>
      <c r="AL79" s="155"/>
      <c r="AM79" s="155"/>
      <c r="AN79" s="155"/>
      <c r="AO79" s="155"/>
      <c r="AP79" s="155"/>
      <c r="AQ79" s="155"/>
      <c r="AR79" s="76">
        <v>1</v>
      </c>
      <c r="AS79" s="77"/>
      <c r="AT79" s="108"/>
      <c r="AU79" s="615" t="s">
        <v>583</v>
      </c>
      <c r="AV79" s="80" t="s">
        <v>1309</v>
      </c>
      <c r="AW79" s="68" t="s">
        <v>29</v>
      </c>
      <c r="AX79" s="69">
        <f t="shared" si="29"/>
        <v>0</v>
      </c>
      <c r="AY79" s="69">
        <f t="shared" si="30"/>
        <v>0</v>
      </c>
      <c r="AZ79" s="82"/>
      <c r="BA79" s="22" t="s">
        <v>68</v>
      </c>
      <c r="BC79" s="74"/>
      <c r="BD79" s="172"/>
      <c r="BE79" s="23" t="s">
        <v>57</v>
      </c>
      <c r="BF79" s="155"/>
      <c r="BG79" s="155"/>
      <c r="BH79" s="155"/>
      <c r="BI79" s="155"/>
      <c r="BJ79" s="155"/>
      <c r="BK79" s="155"/>
      <c r="BL79" s="155"/>
      <c r="BM79" s="155"/>
      <c r="BN79" s="155"/>
      <c r="BO79" s="76">
        <v>1</v>
      </c>
      <c r="BP79" s="241"/>
      <c r="BQ79" s="108"/>
      <c r="BR79" s="656" t="s">
        <v>140</v>
      </c>
      <c r="BS79" s="80" t="s">
        <v>704</v>
      </c>
      <c r="BT79" s="102" t="s">
        <v>93</v>
      </c>
      <c r="BU79" s="69">
        <f t="shared" si="27"/>
        <v>1</v>
      </c>
      <c r="BV79" s="69">
        <f t="shared" si="28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301.95" customHeight="1" outlineLevel="1" thickTop="1" thickBot="1" x14ac:dyDescent="0.3">
      <c r="W80" s="108"/>
      <c r="X80" s="662" t="s">
        <v>674</v>
      </c>
      <c r="Y80" s="177" t="s">
        <v>2185</v>
      </c>
      <c r="Z80" s="102" t="s">
        <v>29</v>
      </c>
      <c r="AA80" s="69">
        <f t="shared" si="23"/>
        <v>1</v>
      </c>
      <c r="AB80" s="69">
        <f t="shared" si="24"/>
        <v>3</v>
      </c>
      <c r="AC80" s="167"/>
      <c r="AD80" s="22" t="s">
        <v>68</v>
      </c>
      <c r="AE80" s="663"/>
      <c r="AF80" s="103"/>
      <c r="AG80" s="73"/>
      <c r="AH80" s="23" t="s">
        <v>676</v>
      </c>
      <c r="AI80" s="302"/>
      <c r="AJ80" s="302"/>
      <c r="AK80" s="302"/>
      <c r="AL80" s="302"/>
      <c r="AM80" s="144"/>
      <c r="AN80" s="84">
        <v>1</v>
      </c>
      <c r="AO80" s="144"/>
      <c r="AP80" s="302"/>
      <c r="AQ80" s="174">
        <v>1</v>
      </c>
      <c r="AR80" s="76">
        <v>1</v>
      </c>
      <c r="AS80" s="77"/>
      <c r="AT80" s="108"/>
      <c r="AU80" s="615" t="s">
        <v>583</v>
      </c>
      <c r="AV80" s="1465" t="s">
        <v>2781</v>
      </c>
      <c r="AW80" s="68" t="s">
        <v>29</v>
      </c>
      <c r="AX80" s="69">
        <f t="shared" si="29"/>
        <v>0</v>
      </c>
      <c r="AY80" s="69">
        <f t="shared" si="30"/>
        <v>0</v>
      </c>
      <c r="AZ80" s="2021" t="s">
        <v>2782</v>
      </c>
      <c r="BA80" s="2022"/>
      <c r="BB80" s="2022"/>
      <c r="BC80" s="2022"/>
      <c r="BD80" s="2022"/>
      <c r="BE80" s="2023"/>
      <c r="BF80" s="74"/>
      <c r="BG80" s="74"/>
      <c r="BH80" s="74"/>
      <c r="BI80" s="74"/>
      <c r="BJ80" s="74"/>
      <c r="BK80" s="74"/>
      <c r="BL80" s="74"/>
      <c r="BM80" s="74"/>
      <c r="BN80" s="74"/>
      <c r="BO80" s="516">
        <v>1</v>
      </c>
      <c r="BP80" s="74"/>
      <c r="BQ80" s="108"/>
      <c r="BR80" s="656" t="s">
        <v>140</v>
      </c>
      <c r="BS80" s="177" t="s">
        <v>708</v>
      </c>
      <c r="BT80" s="102" t="s">
        <v>93</v>
      </c>
      <c r="BU80" s="69">
        <f t="shared" si="27"/>
        <v>1</v>
      </c>
      <c r="BV80" s="69">
        <f t="shared" si="28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Top="1" thickBot="1" x14ac:dyDescent="0.3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662" t="s">
        <v>674</v>
      </c>
      <c r="Y81" s="816" t="s">
        <v>2186</v>
      </c>
      <c r="Z81" s="720" t="s">
        <v>29</v>
      </c>
      <c r="AA81" s="102">
        <f t="shared" si="23"/>
        <v>1</v>
      </c>
      <c r="AB81" s="102">
        <f t="shared" si="24"/>
        <v>1</v>
      </c>
      <c r="AC81" s="131"/>
      <c r="AD81" s="124" t="s">
        <v>77</v>
      </c>
      <c r="AE81" s="939" t="s">
        <v>50</v>
      </c>
      <c r="AF81" s="131"/>
      <c r="AG81" s="131"/>
      <c r="AH81" s="131" t="s">
        <v>2187</v>
      </c>
      <c r="AI81" s="131"/>
      <c r="AJ81" s="128">
        <v>2</v>
      </c>
      <c r="AK81" s="131"/>
      <c r="AL81" s="131"/>
      <c r="AM81" s="131"/>
      <c r="AN81" s="131"/>
      <c r="AO81" s="131"/>
      <c r="AP81" s="131"/>
      <c r="AQ81" s="131"/>
      <c r="AR81" s="76">
        <v>1</v>
      </c>
      <c r="AS81" s="131"/>
      <c r="AT81" s="108"/>
      <c r="AU81" s="283" t="s">
        <v>218</v>
      </c>
      <c r="AV81" s="1465" t="s">
        <v>2783</v>
      </c>
      <c r="AW81" s="68" t="s">
        <v>29</v>
      </c>
      <c r="AX81" s="69">
        <f t="shared" si="29"/>
        <v>0</v>
      </c>
      <c r="AY81" s="69">
        <f t="shared" si="30"/>
        <v>0</v>
      </c>
      <c r="AZ81" s="2021" t="s">
        <v>2784</v>
      </c>
      <c r="BA81" s="2022"/>
      <c r="BB81" s="2022"/>
      <c r="BC81" s="2022"/>
      <c r="BD81" s="2022"/>
      <c r="BE81" s="2023"/>
      <c r="BF81" s="74"/>
      <c r="BG81" s="74"/>
      <c r="BH81" s="74"/>
      <c r="BI81" s="74"/>
      <c r="BJ81" s="74"/>
      <c r="BK81" s="74"/>
      <c r="BL81" s="74"/>
      <c r="BM81" s="74"/>
      <c r="BN81" s="74"/>
      <c r="BO81" s="516">
        <v>1</v>
      </c>
      <c r="BP81" s="74"/>
      <c r="BQ81" s="108"/>
      <c r="BR81" s="656" t="s">
        <v>140</v>
      </c>
      <c r="BS81" s="114" t="s">
        <v>1450</v>
      </c>
      <c r="BT81" s="102" t="s">
        <v>93</v>
      </c>
      <c r="BU81" s="69">
        <f t="shared" si="27"/>
        <v>1</v>
      </c>
      <c r="BV81" s="69">
        <f t="shared" si="28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 x14ac:dyDescent="0.3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662" t="s">
        <v>674</v>
      </c>
      <c r="Y82" s="1132" t="s">
        <v>2621</v>
      </c>
      <c r="Z82" s="68" t="s">
        <v>29</v>
      </c>
      <c r="AA82" s="69">
        <f t="shared" si="23"/>
        <v>4.5</v>
      </c>
      <c r="AB82" s="69">
        <f t="shared" si="24"/>
        <v>6.5</v>
      </c>
      <c r="AC82" s="82"/>
      <c r="AD82" s="23" t="s">
        <v>68</v>
      </c>
      <c r="AE82" s="23"/>
      <c r="AF82" s="72" t="s">
        <v>42</v>
      </c>
      <c r="AG82" s="82"/>
      <c r="AH82" s="23" t="s">
        <v>57</v>
      </c>
      <c r="AI82" s="155"/>
      <c r="AJ82" s="84">
        <v>1</v>
      </c>
      <c r="AK82" s="155"/>
      <c r="AL82" s="84">
        <v>4</v>
      </c>
      <c r="AM82" s="155"/>
      <c r="AN82" s="155"/>
      <c r="AO82" s="144"/>
      <c r="AP82" s="155"/>
      <c r="AQ82" s="86">
        <v>1</v>
      </c>
      <c r="AR82" s="96">
        <v>1</v>
      </c>
      <c r="AS82" s="95"/>
      <c r="AT82" s="108"/>
      <c r="AU82" s="283" t="s">
        <v>218</v>
      </c>
      <c r="AV82" s="80" t="s">
        <v>1320</v>
      </c>
      <c r="AW82" s="102" t="s">
        <v>29</v>
      </c>
      <c r="AX82" s="69">
        <f t="shared" si="29"/>
        <v>0</v>
      </c>
      <c r="AY82" s="69">
        <f t="shared" si="30"/>
        <v>0</v>
      </c>
      <c r="AZ82" s="82"/>
      <c r="BA82" s="22" t="s">
        <v>68</v>
      </c>
      <c r="BB82" s="106"/>
      <c r="BC82" s="119" t="s">
        <v>42</v>
      </c>
      <c r="BD82" s="710"/>
      <c r="BE82" s="197" t="s">
        <v>757</v>
      </c>
      <c r="BF82" s="155"/>
      <c r="BG82" s="155"/>
      <c r="BH82" s="155"/>
      <c r="BI82" s="155"/>
      <c r="BJ82" s="155"/>
      <c r="BK82" s="155"/>
      <c r="BL82" s="155"/>
      <c r="BM82" s="155"/>
      <c r="BN82" s="155"/>
      <c r="BO82" s="76">
        <v>1</v>
      </c>
      <c r="BP82" s="77"/>
      <c r="BQ82" s="108"/>
      <c r="BR82" s="656" t="s">
        <v>140</v>
      </c>
      <c r="BS82" s="114" t="s">
        <v>725</v>
      </c>
      <c r="BT82" s="102" t="s">
        <v>93</v>
      </c>
      <c r="BU82" s="69">
        <f t="shared" si="27"/>
        <v>3</v>
      </c>
      <c r="BV82" s="69">
        <f t="shared" si="28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W83" s="108"/>
      <c r="X83" s="108"/>
      <c r="Y83" s="116" t="s">
        <v>232</v>
      </c>
      <c r="Z83" s="102" t="s">
        <v>29</v>
      </c>
      <c r="AA83" s="69">
        <f t="shared" si="23"/>
        <v>1</v>
      </c>
      <c r="AB83" s="69">
        <f t="shared" si="24"/>
        <v>1</v>
      </c>
      <c r="AC83" s="116"/>
      <c r="AD83" s="22" t="s">
        <v>233</v>
      </c>
      <c r="AE83" s="173" t="s">
        <v>234</v>
      </c>
      <c r="AF83" s="286"/>
      <c r="AG83" s="287"/>
      <c r="AH83" s="140" t="s">
        <v>3</v>
      </c>
      <c r="AI83" s="84">
        <v>2</v>
      </c>
      <c r="AJ83" s="155"/>
      <c r="AK83" s="155"/>
      <c r="AL83" s="155"/>
      <c r="AM83" s="155"/>
      <c r="AN83" s="155"/>
      <c r="AO83" s="155"/>
      <c r="AP83" s="155"/>
      <c r="AQ83" s="155"/>
      <c r="AR83" s="76">
        <v>1</v>
      </c>
      <c r="AS83" s="225"/>
      <c r="AT83" s="108"/>
      <c r="AU83" s="283" t="s">
        <v>218</v>
      </c>
      <c r="AV83" s="1465" t="s">
        <v>2785</v>
      </c>
      <c r="AW83" s="68" t="s">
        <v>29</v>
      </c>
      <c r="AX83" s="69">
        <f t="shared" si="29"/>
        <v>0</v>
      </c>
      <c r="AY83" s="69">
        <f t="shared" si="30"/>
        <v>0</v>
      </c>
      <c r="AZ83" s="2021" t="s">
        <v>2786</v>
      </c>
      <c r="BA83" s="2022"/>
      <c r="BB83" s="2022"/>
      <c r="BC83" s="2022"/>
      <c r="BD83" s="2022"/>
      <c r="BE83" s="2023"/>
      <c r="BF83" s="74"/>
      <c r="BG83" s="74"/>
      <c r="BH83" s="74"/>
      <c r="BI83" s="74"/>
      <c r="BJ83" s="74"/>
      <c r="BK83" s="74"/>
      <c r="BL83" s="74"/>
      <c r="BM83" s="74"/>
      <c r="BN83" s="74"/>
      <c r="BO83" s="516">
        <v>1</v>
      </c>
      <c r="BP83" s="74"/>
      <c r="BQ83" s="108"/>
      <c r="BR83" s="656" t="s">
        <v>140</v>
      </c>
      <c r="BS83" s="114" t="s">
        <v>1451</v>
      </c>
      <c r="BT83" s="102" t="s">
        <v>93</v>
      </c>
      <c r="BU83" s="69">
        <f t="shared" si="27"/>
        <v>1</v>
      </c>
      <c r="BV83" s="69">
        <f t="shared" si="28"/>
        <v>3</v>
      </c>
      <c r="BW83" s="1781" t="s">
        <v>2787</v>
      </c>
      <c r="BX83" s="2038"/>
      <c r="BY83" s="2038"/>
      <c r="BZ83" s="2038"/>
      <c r="CA83" s="2038"/>
      <c r="CB83" s="2039"/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2" customHeight="1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283" t="s">
        <v>218</v>
      </c>
      <c r="AV84" s="80" t="s">
        <v>219</v>
      </c>
      <c r="AW84" s="68" t="s">
        <v>29</v>
      </c>
      <c r="AX84" s="69">
        <f t="shared" si="29"/>
        <v>0</v>
      </c>
      <c r="AY84" s="69">
        <f t="shared" si="30"/>
        <v>0</v>
      </c>
      <c r="AZ84" s="74"/>
      <c r="BA84" s="22" t="s">
        <v>63</v>
      </c>
      <c r="BB84" s="99"/>
      <c r="BC84" s="74"/>
      <c r="BD84" s="74"/>
      <c r="BE84" s="23" t="s">
        <v>220</v>
      </c>
      <c r="BF84" s="155"/>
      <c r="BG84" s="155"/>
      <c r="BH84" s="155"/>
      <c r="BI84" s="155"/>
      <c r="BJ84" s="155"/>
      <c r="BK84" s="155"/>
      <c r="BL84" s="155"/>
      <c r="BM84" s="155"/>
      <c r="BN84" s="155"/>
      <c r="BO84" s="76">
        <v>1</v>
      </c>
      <c r="BP84" s="241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73.4" customHeight="1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 t="s">
        <v>495</v>
      </c>
      <c r="B90" s="39"/>
      <c r="C90" s="535" t="s">
        <v>29</v>
      </c>
      <c r="D90" s="41">
        <f t="shared" ref="D90:D99" ca="1" si="31">0.5*(L90+M90+N90)+O90+Q90+2*(R90+S90)</f>
        <v>5</v>
      </c>
      <c r="E90" s="536">
        <f t="shared" ref="E90:E99" ca="1" si="32">L90*0.5+M90*0.5+N90*0.5+O90+P90+Q90+2*(R90+S90+T90)</f>
        <v>7</v>
      </c>
      <c r="F90" s="43"/>
      <c r="G90" s="43"/>
      <c r="H90" s="43"/>
      <c r="I90" s="43"/>
      <c r="J90" s="43"/>
      <c r="K90" s="43"/>
      <c r="L90" s="44">
        <f ca="1">SUMIFS(L41:L122,C41:C122,C90)</f>
        <v>0</v>
      </c>
      <c r="M90" s="44">
        <f ca="1">SUMIFS(M41:M122,C41:C122,C90)</f>
        <v>0</v>
      </c>
      <c r="N90" s="44">
        <f ca="1">SUMIFS(N41:N122,C41:C122,C90)</f>
        <v>0</v>
      </c>
      <c r="O90" s="44">
        <f ca="1">SUMIFS(O41:O122,C41:C122,C90)</f>
        <v>1</v>
      </c>
      <c r="P90" s="44">
        <f ca="1">SUMIFS(P41:P122,C41:C122,C90)</f>
        <v>2</v>
      </c>
      <c r="Q90" s="44">
        <f ca="1">SUMIFS(Q41:Q122,C41:C122,C90)</f>
        <v>0</v>
      </c>
      <c r="R90" s="44">
        <f ca="1">SUMIFS(R41:R122,C41:C122,C90)</f>
        <v>2</v>
      </c>
      <c r="S90" s="44">
        <f ca="1">SUMIFS(S41:S122,C41:C122,C90)</f>
        <v>0</v>
      </c>
      <c r="T90" s="44">
        <f ca="1">SUMIFS(T41:T122,C41:C122,C90)</f>
        <v>0</v>
      </c>
      <c r="U90" s="45"/>
      <c r="V90" s="46">
        <f>SUM(U92:U122)</f>
        <v>16</v>
      </c>
      <c r="X90" s="38" t="s">
        <v>1584</v>
      </c>
      <c r="Y90" s="1200" t="s">
        <v>2788</v>
      </c>
      <c r="Z90" s="535" t="s">
        <v>29</v>
      </c>
      <c r="AA90" s="41">
        <f t="shared" ref="AA90:AA102" si="33">0.5*(AI90+AJ90+AK90)+AL90+AN90+2*(AO90+AP90)</f>
        <v>6.5</v>
      </c>
      <c r="AB90" s="536">
        <f t="shared" ref="AB90:AB102" si="34">AI90*0.5+AJ90*0.5+AK90*0.5+AL90+AM90+AN90+2*(AO90+AP90+AQ90)</f>
        <v>12.5</v>
      </c>
      <c r="AC90" s="43"/>
      <c r="AD90" s="43"/>
      <c r="AE90" s="43"/>
      <c r="AF90" s="43"/>
      <c r="AG90" s="43"/>
      <c r="AH90" s="43"/>
      <c r="AI90" s="44">
        <f>SUMIFS(AI92:AI116,Z92:Z116,Z90)</f>
        <v>0</v>
      </c>
      <c r="AJ90" s="44">
        <f>SUMIFS(AJ92:AJ116,Z92:Z116,Z90)</f>
        <v>1</v>
      </c>
      <c r="AK90" s="44">
        <f>SUMIFS(AK92:AK116,Z92:Z116,Z90)</f>
        <v>0</v>
      </c>
      <c r="AL90" s="44">
        <f>SUMIFS(AL92:AL116,Z92:Z116,Z90)</f>
        <v>2</v>
      </c>
      <c r="AM90" s="44">
        <f>SUMIFS(AM92:AM116,Z92:Z116,Z90)</f>
        <v>2</v>
      </c>
      <c r="AN90" s="44">
        <f>SUMIFS(AN92:AN116,Z92:Z116,Z90)</f>
        <v>0</v>
      </c>
      <c r="AO90" s="44">
        <f>SUMIFS(AO92:AO116,Z92:Z116,Z90)</f>
        <v>2</v>
      </c>
      <c r="AP90" s="44">
        <f>SUMIFS(AP92:AP116,Z92:Z116,Z90)</f>
        <v>0</v>
      </c>
      <c r="AQ90" s="44">
        <f>SUMIFS(AQ92:AQ116,Z92:Z116,Z90)</f>
        <v>2</v>
      </c>
      <c r="AR90" s="45"/>
      <c r="AS90" s="46">
        <f>SUM(AR92:AR122)</f>
        <v>12</v>
      </c>
      <c r="AU90" s="38" t="s">
        <v>2510</v>
      </c>
      <c r="AV90" s="39" t="s">
        <v>1454</v>
      </c>
      <c r="AW90" s="535" t="s">
        <v>29</v>
      </c>
      <c r="AX90" s="41">
        <f t="shared" ref="AX90:AX97" si="35">0.5*(BF90+BG90+BH90)+BI90+BK90+2*(BL90+BM90)</f>
        <v>6</v>
      </c>
      <c r="AY90" s="536">
        <f t="shared" ref="AY90:AY97" si="36">BF90*0.5+BG90*0.5+BH90*0.5+BI90+BJ90+BK90+2*(BL90+BM90+BN90)</f>
        <v>8</v>
      </c>
      <c r="AZ90" s="43"/>
      <c r="BA90" s="43"/>
      <c r="BB90" s="43"/>
      <c r="BC90" s="43"/>
      <c r="BD90" s="43"/>
      <c r="BE90" s="39"/>
      <c r="BF90" s="44">
        <f>SUMIFS(BF93:BF122,AW93:AW122,AW90)</f>
        <v>2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1</v>
      </c>
      <c r="BL90" s="44">
        <f>SUMIFS(BL93:BL122,AW93:AW122,AW90)</f>
        <v>0</v>
      </c>
      <c r="BM90" s="44">
        <f>SUMIFS(BM93:BM122,AW93:AW122,AW90)</f>
        <v>0</v>
      </c>
      <c r="BN90" s="44">
        <f>SUMIFS(BN93:BN122,AW93:AW122,AW90)</f>
        <v>1</v>
      </c>
      <c r="BO90" s="45"/>
      <c r="BP90" s="46">
        <f>SUM(BO92:BO122)</f>
        <v>9</v>
      </c>
      <c r="BQ90" s="32"/>
      <c r="BR90" s="38" t="s">
        <v>1968</v>
      </c>
      <c r="BS90" s="39"/>
      <c r="BT90" s="535" t="s">
        <v>29</v>
      </c>
      <c r="BU90" s="41">
        <f t="shared" ref="BU90:BU91" si="37">0.5*(CC90+CD90+CE90)+CF90+CH90+2*(CI90+CJ90)</f>
        <v>0</v>
      </c>
      <c r="BV90" s="536">
        <f t="shared" ref="BV90:BV91" si="38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SUMIFS(CC100:CC122,BT100:BT122,BT90)</f>
        <v>0</v>
      </c>
      <c r="CD90" s="44">
        <f>SUMIFS(CD100:CD122,BT100:BT122,BT90)</f>
        <v>0</v>
      </c>
      <c r="CE90" s="44">
        <f>SUMIFS(CE100:CE122,BT100:BT122,BT90)</f>
        <v>0</v>
      </c>
      <c r="CF90" s="44">
        <f>SUMIFS(CF100:CF122,BT100:BT122,BT90)</f>
        <v>0</v>
      </c>
      <c r="CG90" s="44">
        <f>SUMIFS(CG100:CG122,BT100:BT122,BT90)</f>
        <v>0</v>
      </c>
      <c r="CH90" s="44">
        <f>SUMIFS(CH100:CH122,BT100:BT122,BT90)</f>
        <v>0</v>
      </c>
      <c r="CI90" s="44">
        <f>SUMIFS(CI100:CI122,BT100:BT122,BT90)</f>
        <v>0</v>
      </c>
      <c r="CJ90" s="44">
        <f>SUMIFS(CJ100:CJ122,BT100:BT122,BT90)</f>
        <v>0</v>
      </c>
      <c r="CK90" s="44">
        <f>SUMIFS(CK100:CK122,BT100:BT122,BT90)</f>
        <v>0</v>
      </c>
      <c r="CL90" s="45"/>
      <c r="CM90" s="46">
        <f>SUM(CL92:CL122)</f>
        <v>0</v>
      </c>
      <c r="CO90" s="38" t="s">
        <v>27</v>
      </c>
      <c r="CP90" s="39" t="s">
        <v>732</v>
      </c>
      <c r="CQ90" s="535" t="s">
        <v>29</v>
      </c>
      <c r="CR90" s="41">
        <f t="shared" ref="CR90:CR93" si="39">0.5*(CZ90+DA90+DB90)+DC90+DE90+2*(DF90+DG90)</f>
        <v>14.5</v>
      </c>
      <c r="CS90" s="536">
        <f t="shared" ref="CS90:CS93" si="40">CZ90*0.5+DA90*0.5+DB90*0.5+DC90+DD90+DE90+2*(DF90+DG90+DH90)</f>
        <v>17.5</v>
      </c>
      <c r="CT90" s="43"/>
      <c r="CU90" s="43"/>
      <c r="CV90" s="43"/>
      <c r="CW90" s="43"/>
      <c r="CX90" s="43"/>
      <c r="CY90" s="43"/>
      <c r="CZ90" s="44">
        <f>SUMIFS(CZ92:CZ112,CQ92:CQ112,CQ90)</f>
        <v>4</v>
      </c>
      <c r="DA90" s="44">
        <f>SUMIFS(DA92:DA112,CQ92:CQ112,CQ90)</f>
        <v>1</v>
      </c>
      <c r="DB90" s="44">
        <f>SUMIFS(DB92:DB112,CQ92:CQ112,CQ90)</f>
        <v>0</v>
      </c>
      <c r="DC90" s="44">
        <f>SUMIFS(DC92:DC112,CQ92:CQ112,CQ90)</f>
        <v>5</v>
      </c>
      <c r="DD90" s="44">
        <f>SUMIFS(DD92:DD112,CQ92:CQ112,CQ90)</f>
        <v>1</v>
      </c>
      <c r="DE90" s="44">
        <f>SUMIFS(DE92:DE112,CQ92:CQ112,CQ90)</f>
        <v>1</v>
      </c>
      <c r="DF90" s="44">
        <f>SUMIFS(DF92:DF112,CQ92:CQ112,CQ90)</f>
        <v>1</v>
      </c>
      <c r="DG90" s="44">
        <f>SUMIFS(DG92:DG112,CQ92:CQ112,CQ90)</f>
        <v>2</v>
      </c>
      <c r="DH90" s="44">
        <f>SUMIFS(DH92:DH112,CQ92:CQ112,CQ90)</f>
        <v>1</v>
      </c>
      <c r="DI90" s="45"/>
      <c r="DJ90" s="46">
        <f>SUM(DI92:DI122)</f>
        <v>21</v>
      </c>
    </row>
    <row r="91" spans="1:115" ht="24.6" x14ac:dyDescent="0.3">
      <c r="A91" s="38" t="s">
        <v>497</v>
      </c>
      <c r="B91" s="39"/>
      <c r="C91" s="535" t="s">
        <v>36</v>
      </c>
      <c r="D91" s="41">
        <f t="shared" ca="1" si="31"/>
        <v>10</v>
      </c>
      <c r="E91" s="536">
        <f t="shared" ca="1" si="32"/>
        <v>14</v>
      </c>
      <c r="F91" s="39"/>
      <c r="G91" s="39"/>
      <c r="H91" s="39"/>
      <c r="I91" s="39"/>
      <c r="J91" s="39"/>
      <c r="K91" s="39"/>
      <c r="L91" s="44">
        <f ca="1">SUMIFS(L41:L122,C41:C122,C91)</f>
        <v>2</v>
      </c>
      <c r="M91" s="44">
        <f ca="1">SUMIFS(M41:M122,C41:C122,C91)</f>
        <v>0</v>
      </c>
      <c r="N91" s="44">
        <f ca="1">SUMIFS(N41:N122,C41:C122,C91)</f>
        <v>0</v>
      </c>
      <c r="O91" s="44">
        <f ca="1">SUMIFS(O41:O122,C41:C122,C91)</f>
        <v>5</v>
      </c>
      <c r="P91" s="44">
        <f ca="1">SUMIFS(P41:P122,C41:C122,C91)</f>
        <v>0</v>
      </c>
      <c r="Q91" s="44">
        <f ca="1">SUMIFS(Q41:Q122,C41:C122,C91)</f>
        <v>0</v>
      </c>
      <c r="R91" s="44">
        <f ca="1">SUMIFS(R41:R122,C41:C122,C91)</f>
        <v>2</v>
      </c>
      <c r="S91" s="44">
        <f ca="1">SUMIFS(S41:S122,C41:C122,C91)</f>
        <v>0</v>
      </c>
      <c r="T91" s="44">
        <f ca="1">SUMIFS(T41:T122,C41:C122,C91)</f>
        <v>2</v>
      </c>
      <c r="U91" s="45"/>
      <c r="V91" s="46"/>
      <c r="X91" s="38" t="s">
        <v>154</v>
      </c>
      <c r="Y91" s="39"/>
      <c r="Z91" s="535" t="s">
        <v>36</v>
      </c>
      <c r="AA91" s="41">
        <f t="shared" si="33"/>
        <v>0</v>
      </c>
      <c r="AB91" s="536">
        <f t="shared" si="34"/>
        <v>0</v>
      </c>
      <c r="AC91" s="39"/>
      <c r="AD91" s="39"/>
      <c r="AE91" s="39"/>
      <c r="AF91" s="39"/>
      <c r="AG91" s="39"/>
      <c r="AH91" s="39"/>
      <c r="AI91" s="44">
        <f>SUMIFS(AI92:AI116,Z92:Z116,Z91)</f>
        <v>0</v>
      </c>
      <c r="AJ91" s="44">
        <f>SUMIFS(AJ92:AJ116,Z92:Z116,Z91)</f>
        <v>0</v>
      </c>
      <c r="AK91" s="44">
        <f>SUMIFS(AK92:AK116,Z92:Z116,Z91)</f>
        <v>0</v>
      </c>
      <c r="AL91" s="44">
        <f>SUMIFS(AL92:AL116,Z92:Z116,Z91)</f>
        <v>0</v>
      </c>
      <c r="AM91" s="44">
        <f>SUMIFS(AM92:AM116,Z92:Z116,Z91)</f>
        <v>0</v>
      </c>
      <c r="AN91" s="44">
        <f>SUMIFS(AN92:AN116,Z92:Z116,Z91)</f>
        <v>0</v>
      </c>
      <c r="AO91" s="44">
        <f>SUMIFS(AO92:AO116,Z92:Z116,Z91)</f>
        <v>0</v>
      </c>
      <c r="AP91" s="44">
        <f>SUMIFS(AP92:AP116,Z92:Z116,Z91)</f>
        <v>0</v>
      </c>
      <c r="AQ91" s="44">
        <f>SUMIFS(AQ92:AQ116,Z92:Z116,Z91)</f>
        <v>0</v>
      </c>
      <c r="AR91" s="45"/>
      <c r="AS91" s="46"/>
      <c r="AU91" s="38" t="s">
        <v>37</v>
      </c>
      <c r="AV91" s="39"/>
      <c r="AW91" s="535" t="s">
        <v>36</v>
      </c>
      <c r="AX91" s="41">
        <f t="shared" si="35"/>
        <v>10.5</v>
      </c>
      <c r="AY91" s="536">
        <f t="shared" si="36"/>
        <v>12.5</v>
      </c>
      <c r="AZ91" s="39"/>
      <c r="BA91" s="39"/>
      <c r="BB91" s="39"/>
      <c r="BC91" s="39"/>
      <c r="BD91" s="39"/>
      <c r="BE91" s="39"/>
      <c r="BF91" s="44">
        <f>SUMIFS(BF93:BF122,AW93:AW122,AW91)</f>
        <v>1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3</v>
      </c>
      <c r="BJ91" s="44">
        <f>SUMIFS(BJ93:BJ122,AW93:AW122,AW91)</f>
        <v>0</v>
      </c>
      <c r="BK91" s="44">
        <f>SUMIFS(BK93:BK122,AW93:AW122,AW91)</f>
        <v>3</v>
      </c>
      <c r="BL91" s="44">
        <f>SUMIFS(BL93:BL122,AW93:AW122,AW91)</f>
        <v>1</v>
      </c>
      <c r="BM91" s="44">
        <f>SUMIFS(BM93:BM122,AW93:AW122,AW91)</f>
        <v>1</v>
      </c>
      <c r="BN91" s="44">
        <f>SUMIFS(BN93:BN122,AW93:AW122,AW91)</f>
        <v>1</v>
      </c>
      <c r="BO91" s="45"/>
      <c r="BP91" s="46"/>
      <c r="BR91" s="38" t="s">
        <v>345</v>
      </c>
      <c r="BS91" s="39"/>
      <c r="BT91" s="535" t="s">
        <v>36</v>
      </c>
      <c r="BU91" s="41">
        <f t="shared" si="37"/>
        <v>0</v>
      </c>
      <c r="BV91" s="536">
        <f t="shared" si="38"/>
        <v>0</v>
      </c>
      <c r="BW91" s="39"/>
      <c r="BX91" s="451"/>
      <c r="BY91" s="39"/>
      <c r="BZ91" s="39"/>
      <c r="CA91" s="39"/>
      <c r="CB91" s="451"/>
      <c r="CC91" s="44">
        <f>SUMIFS(CC100:CC122,BT100:BT122,BT91)</f>
        <v>0</v>
      </c>
      <c r="CD91" s="44">
        <f>SUMIFS(CD100:CD122,BT100:BT122,BT91)</f>
        <v>0</v>
      </c>
      <c r="CE91" s="44">
        <f>SUMIFS(CE100:CE122,BT100:BT122,BT91)</f>
        <v>0</v>
      </c>
      <c r="CF91" s="44">
        <f>SUMIFS(CF100:CF122,BT100:BT122,BT91)</f>
        <v>0</v>
      </c>
      <c r="CG91" s="44">
        <f>SUMIFS(CG100:CG122,BT100:BT122,BT91)</f>
        <v>0</v>
      </c>
      <c r="CH91" s="44">
        <f>SUMIFS(CH100:CH122,BT100:BT122,BT91)</f>
        <v>0</v>
      </c>
      <c r="CI91" s="44">
        <f>SUMIFS(CI100:CI122,BT100:BT122,BT91)</f>
        <v>0</v>
      </c>
      <c r="CJ91" s="44">
        <f>SUMIFS(CJ100:CJ122,BT100:BT122,BT91)</f>
        <v>0</v>
      </c>
      <c r="CK91" s="44">
        <f>SUMIFS(CK100:CK122,BT100:BT122,BT91)</f>
        <v>0</v>
      </c>
      <c r="CL91" s="45"/>
      <c r="CM91" s="46"/>
      <c r="CO91" s="38" t="s">
        <v>35</v>
      </c>
      <c r="CP91" s="39"/>
      <c r="CQ91" s="535" t="s">
        <v>36</v>
      </c>
      <c r="CR91" s="41">
        <f t="shared" si="39"/>
        <v>0</v>
      </c>
      <c r="CS91" s="536">
        <f t="shared" si="40"/>
        <v>0</v>
      </c>
      <c r="CT91" s="39"/>
      <c r="CU91" s="39"/>
      <c r="CV91" s="39"/>
      <c r="CW91" s="39"/>
      <c r="CX91" s="39"/>
      <c r="CY91" s="39"/>
      <c r="CZ91" s="44">
        <f>SUMIFS(CZ92:CZ112,CQ92:CQ112,CQ91)</f>
        <v>0</v>
      </c>
      <c r="DA91" s="44">
        <f>SUMIFS(DA92:DA112,CQ92:CQ112,CQ91)</f>
        <v>0</v>
      </c>
      <c r="DB91" s="44">
        <f>SUMIFS(DB92:DB112,CQ92:CQ112,CQ91)</f>
        <v>0</v>
      </c>
      <c r="DC91" s="44">
        <f>SUMIFS(DC92:DC112,CQ92:CQ112,CQ91)</f>
        <v>0</v>
      </c>
      <c r="DD91" s="44">
        <f>SUMIFS(DD92:DD112,CQ92:CQ112,CQ91)</f>
        <v>0</v>
      </c>
      <c r="DE91" s="44">
        <f>SUMIFS(DE92:DE112,CQ92:CQ112,CQ91)</f>
        <v>0</v>
      </c>
      <c r="DF91" s="44">
        <f>SUMIFS(DF92:DF112,CQ92:CQ112,CQ91)</f>
        <v>0</v>
      </c>
      <c r="DG91" s="44">
        <f>SUMIFS(DG92:DG112,CQ92:CQ112,CQ91)</f>
        <v>0</v>
      </c>
      <c r="DH91" s="44">
        <f>SUMIFS(DH92:DH112,CQ92:CQ112,CQ91)</f>
        <v>0</v>
      </c>
      <c r="DI91" s="45"/>
      <c r="DJ91" s="46"/>
    </row>
    <row r="92" spans="1:115" ht="216.6" customHeight="1" outlineLevel="1" x14ac:dyDescent="0.4">
      <c r="A92" s="97" t="s">
        <v>52</v>
      </c>
      <c r="B92" s="114" t="s">
        <v>823</v>
      </c>
      <c r="C92" s="102" t="s">
        <v>29</v>
      </c>
      <c r="D92" s="69">
        <f t="shared" si="31"/>
        <v>0</v>
      </c>
      <c r="E92" s="69">
        <f t="shared" si="32"/>
        <v>0</v>
      </c>
      <c r="F92" s="22"/>
      <c r="G92" s="756" t="s">
        <v>68</v>
      </c>
      <c r="H92" s="140" t="s">
        <v>824</v>
      </c>
      <c r="I92" s="127"/>
      <c r="J92" s="248"/>
      <c r="K92" s="173" t="s">
        <v>825</v>
      </c>
      <c r="L92" s="144"/>
      <c r="M92" s="144"/>
      <c r="N92" s="301"/>
      <c r="O92" s="757"/>
      <c r="P92" s="301"/>
      <c r="Q92" s="757"/>
      <c r="R92" s="757"/>
      <c r="S92" s="757"/>
      <c r="T92" s="144"/>
      <c r="U92" s="96">
        <v>1</v>
      </c>
      <c r="V92" s="95"/>
      <c r="X92" s="97" t="s">
        <v>52</v>
      </c>
      <c r="Y92" s="130" t="s">
        <v>163</v>
      </c>
      <c r="Z92" s="102" t="s">
        <v>29</v>
      </c>
      <c r="AA92" s="69">
        <f t="shared" si="33"/>
        <v>4</v>
      </c>
      <c r="AB92" s="69">
        <f t="shared" si="34"/>
        <v>4</v>
      </c>
      <c r="AC92" s="99"/>
      <c r="AD92" s="22" t="s">
        <v>54</v>
      </c>
      <c r="AE92" s="99"/>
      <c r="AF92" s="99"/>
      <c r="AG92" s="99"/>
      <c r="AH92" s="225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52</v>
      </c>
      <c r="AV92" s="130" t="s">
        <v>163</v>
      </c>
      <c r="AW92" s="102" t="s">
        <v>29</v>
      </c>
      <c r="AX92" s="69">
        <f t="shared" si="35"/>
        <v>4</v>
      </c>
      <c r="AY92" s="69">
        <f t="shared" si="36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N92" s="108"/>
      <c r="CO92" s="389" t="s">
        <v>365</v>
      </c>
      <c r="CP92" s="98" t="s">
        <v>742</v>
      </c>
      <c r="CQ92" s="68" t="s">
        <v>29</v>
      </c>
      <c r="CR92" s="69">
        <f t="shared" si="39"/>
        <v>2.5</v>
      </c>
      <c r="CS92" s="69">
        <f t="shared" si="40"/>
        <v>2.5</v>
      </c>
      <c r="CT92" s="74"/>
      <c r="CU92" s="225" t="s">
        <v>63</v>
      </c>
      <c r="CV92" s="140" t="s">
        <v>3</v>
      </c>
      <c r="CW92" s="74"/>
      <c r="CX92" s="74"/>
      <c r="CY92" s="131" t="s">
        <v>743</v>
      </c>
      <c r="CZ92" s="85">
        <v>1</v>
      </c>
      <c r="DA92" s="318"/>
      <c r="DB92" s="390"/>
      <c r="DC92" s="318"/>
      <c r="DD92" s="390"/>
      <c r="DE92" s="390"/>
      <c r="DF92" s="85">
        <v>1</v>
      </c>
      <c r="DG92" s="406"/>
      <c r="DH92" s="708"/>
      <c r="DI92" s="156">
        <v>1</v>
      </c>
      <c r="DJ92" s="74"/>
    </row>
    <row r="93" spans="1:115" ht="334.5" customHeight="1" outlineLevel="1" thickBot="1" x14ac:dyDescent="0.45">
      <c r="A93" s="97" t="s">
        <v>52</v>
      </c>
      <c r="B93" s="117" t="s">
        <v>1589</v>
      </c>
      <c r="C93" s="102" t="s">
        <v>29</v>
      </c>
      <c r="D93" s="69">
        <f t="shared" si="31"/>
        <v>0</v>
      </c>
      <c r="E93" s="69">
        <f t="shared" si="32"/>
        <v>0</v>
      </c>
      <c r="F93" s="82"/>
      <c r="G93" s="22" t="s">
        <v>45</v>
      </c>
      <c r="H93" s="118"/>
      <c r="I93" s="118"/>
      <c r="J93" s="27"/>
      <c r="K93" s="172" t="s">
        <v>1590</v>
      </c>
      <c r="L93" s="155"/>
      <c r="M93" s="155"/>
      <c r="N93" s="155"/>
      <c r="O93" s="155"/>
      <c r="P93" s="155"/>
      <c r="Q93" s="155"/>
      <c r="R93" s="155"/>
      <c r="S93" s="155"/>
      <c r="T93" s="155"/>
      <c r="U93" s="76">
        <v>1</v>
      </c>
      <c r="V93" s="107"/>
      <c r="X93" s="97" t="s">
        <v>52</v>
      </c>
      <c r="Y93" s="117" t="s">
        <v>1457</v>
      </c>
      <c r="Z93" s="102" t="s">
        <v>29</v>
      </c>
      <c r="AA93" s="69">
        <f t="shared" si="33"/>
        <v>0</v>
      </c>
      <c r="AB93" s="69">
        <f t="shared" si="34"/>
        <v>0</v>
      </c>
      <c r="AC93" s="3"/>
      <c r="AD93" s="22" t="s">
        <v>63</v>
      </c>
      <c r="AE93" s="1083"/>
      <c r="AF93" s="119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76">
        <v>2</v>
      </c>
      <c r="AS93" s="77"/>
      <c r="AU93" s="97" t="s">
        <v>52</v>
      </c>
      <c r="AV93" s="413" t="s">
        <v>1458</v>
      </c>
      <c r="AW93" s="102" t="s">
        <v>29</v>
      </c>
      <c r="AX93" s="69">
        <f t="shared" si="35"/>
        <v>4</v>
      </c>
      <c r="AY93" s="69">
        <f t="shared" si="36"/>
        <v>4</v>
      </c>
      <c r="AZ93" s="22"/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N93" s="108"/>
      <c r="CO93" s="389" t="s">
        <v>365</v>
      </c>
      <c r="CP93" s="98" t="s">
        <v>1172</v>
      </c>
      <c r="CQ93" s="68" t="s">
        <v>29</v>
      </c>
      <c r="CR93" s="69">
        <f t="shared" si="39"/>
        <v>0</v>
      </c>
      <c r="CS93" s="69">
        <f t="shared" si="40"/>
        <v>0</v>
      </c>
      <c r="CT93" s="74"/>
      <c r="CU93" s="225" t="s">
        <v>63</v>
      </c>
      <c r="CV93" s="140" t="s">
        <v>3</v>
      </c>
      <c r="CW93" s="74"/>
      <c r="CX93" s="74"/>
      <c r="CY93" s="131" t="s">
        <v>751</v>
      </c>
      <c r="CZ93" s="390"/>
      <c r="DA93" s="144"/>
      <c r="DB93" s="409"/>
      <c r="DC93" s="409"/>
      <c r="DD93" s="409"/>
      <c r="DE93" s="409"/>
      <c r="DF93" s="144"/>
      <c r="DG93" s="390"/>
      <c r="DH93" s="390"/>
      <c r="DI93" s="228">
        <v>1</v>
      </c>
      <c r="DJ93" s="74"/>
    </row>
    <row r="94" spans="1:115" ht="203.4" customHeight="1" outlineLevel="1" thickTop="1" thickBot="1" x14ac:dyDescent="0.35">
      <c r="A94" s="97" t="s">
        <v>52</v>
      </c>
      <c r="B94" s="391" t="s">
        <v>1594</v>
      </c>
      <c r="C94" s="68" t="s">
        <v>29</v>
      </c>
      <c r="D94" s="69">
        <f t="shared" si="31"/>
        <v>0</v>
      </c>
      <c r="E94" s="69">
        <f t="shared" si="32"/>
        <v>0</v>
      </c>
      <c r="F94" s="268"/>
      <c r="G94" s="393" t="s">
        <v>63</v>
      </c>
      <c r="H94" s="225"/>
      <c r="I94" s="72" t="s">
        <v>42</v>
      </c>
      <c r="J94" s="131"/>
      <c r="K94" s="268" t="s">
        <v>1595</v>
      </c>
      <c r="L94" s="660"/>
      <c r="M94" s="660"/>
      <c r="N94" s="660"/>
      <c r="O94" s="660"/>
      <c r="P94" s="660"/>
      <c r="Q94" s="660"/>
      <c r="R94" s="660"/>
      <c r="S94" s="660"/>
      <c r="T94" s="660"/>
      <c r="U94" s="76">
        <v>1</v>
      </c>
      <c r="V94" s="77"/>
      <c r="X94" s="97" t="s">
        <v>52</v>
      </c>
      <c r="Y94" s="1494" t="s">
        <v>2601</v>
      </c>
      <c r="Z94" s="1286" t="s">
        <v>29</v>
      </c>
      <c r="AA94" s="1287">
        <f t="shared" si="33"/>
        <v>0.5</v>
      </c>
      <c r="AB94" s="1287">
        <f t="shared" si="34"/>
        <v>1.5</v>
      </c>
      <c r="AC94" s="1473"/>
      <c r="AD94" s="829" t="s">
        <v>63</v>
      </c>
      <c r="AE94" s="1473"/>
      <c r="AF94" s="1473"/>
      <c r="AG94" s="1473"/>
      <c r="AH94" s="814" t="s">
        <v>1681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U94" s="97" t="s">
        <v>52</v>
      </c>
      <c r="AV94" s="413" t="s">
        <v>1461</v>
      </c>
      <c r="AW94" s="102" t="s">
        <v>29</v>
      </c>
      <c r="AX94" s="69">
        <f t="shared" si="35"/>
        <v>1</v>
      </c>
      <c r="AY94" s="69">
        <f t="shared" si="36"/>
        <v>1</v>
      </c>
      <c r="AZ94" s="22"/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N94" s="108"/>
      <c r="CO94" s="389" t="s">
        <v>365</v>
      </c>
      <c r="CP94" s="816" t="s">
        <v>1459</v>
      </c>
      <c r="CQ94" s="68" t="s">
        <v>29</v>
      </c>
      <c r="CR94" s="102">
        <f t="shared" ref="CR94:CR112" si="41">0.5*(CZ94+DA94+DB94)+DC94+DE94+2*(DF94+DG94)</f>
        <v>0</v>
      </c>
      <c r="CS94" s="102">
        <f t="shared" ref="CS94:CS112" si="42">CZ94*0.5+DA94*0.5+DB94*0.5+DC94+DD94+DE94+2*(DF94+DG94+DH94)</f>
        <v>0</v>
      </c>
      <c r="CT94" s="1082"/>
      <c r="CU94" s="22" t="s">
        <v>45</v>
      </c>
      <c r="CV94" s="1084"/>
      <c r="CW94" s="99"/>
      <c r="CX94" s="99"/>
      <c r="CY94" s="172" t="s">
        <v>57</v>
      </c>
      <c r="CZ94" s="403"/>
      <c r="DA94" s="403"/>
      <c r="DB94" s="403"/>
      <c r="DC94" s="403"/>
      <c r="DD94" s="403"/>
      <c r="DE94" s="403"/>
      <c r="DF94" s="403"/>
      <c r="DG94" s="403"/>
      <c r="DH94" s="403"/>
      <c r="DI94" s="76">
        <v>1</v>
      </c>
      <c r="DJ94" s="1397" t="s">
        <v>2789</v>
      </c>
    </row>
    <row r="95" spans="1:115" ht="268.35000000000002" customHeight="1" outlineLevel="1" thickTop="1" thickBot="1" x14ac:dyDescent="0.35">
      <c r="A95" s="97" t="s">
        <v>52</v>
      </c>
      <c r="B95" s="187" t="s">
        <v>1601</v>
      </c>
      <c r="C95" s="102" t="s">
        <v>29</v>
      </c>
      <c r="D95" s="69">
        <f t="shared" si="31"/>
        <v>0</v>
      </c>
      <c r="E95" s="69">
        <f t="shared" si="32"/>
        <v>0</v>
      </c>
      <c r="F95" s="178"/>
      <c r="G95" s="393" t="s">
        <v>45</v>
      </c>
      <c r="H95" s="178"/>
      <c r="I95" s="178"/>
      <c r="J95" s="178"/>
      <c r="K95" s="178"/>
      <c r="L95" s="314"/>
      <c r="M95" s="314"/>
      <c r="N95" s="314"/>
      <c r="O95" s="314"/>
      <c r="P95" s="314"/>
      <c r="Q95" s="314"/>
      <c r="R95" s="314"/>
      <c r="S95" s="314"/>
      <c r="T95" s="314"/>
      <c r="U95" s="76">
        <v>1</v>
      </c>
      <c r="V95" s="131"/>
      <c r="X95" s="97" t="s">
        <v>52</v>
      </c>
      <c r="Y95" s="668" t="s">
        <v>1460</v>
      </c>
      <c r="Z95" s="102" t="s">
        <v>29</v>
      </c>
      <c r="AA95" s="69">
        <f t="shared" si="33"/>
        <v>0</v>
      </c>
      <c r="AB95" s="69">
        <f t="shared" si="34"/>
        <v>0</v>
      </c>
      <c r="AC95" s="82"/>
      <c r="AD95" s="22" t="s">
        <v>63</v>
      </c>
      <c r="AE95" s="103"/>
      <c r="AF95" s="103"/>
      <c r="AG95" s="82"/>
      <c r="AH95" s="22" t="s">
        <v>549</v>
      </c>
      <c r="AI95" s="155"/>
      <c r="AJ95" s="155"/>
      <c r="AK95" s="155"/>
      <c r="AL95" s="155"/>
      <c r="AM95" s="155"/>
      <c r="AN95" s="155"/>
      <c r="AO95" s="155"/>
      <c r="AP95" s="155"/>
      <c r="AQ95" s="155"/>
      <c r="AR95" s="76">
        <v>1</v>
      </c>
      <c r="AS95" s="77"/>
      <c r="AU95" s="97" t="s">
        <v>52</v>
      </c>
      <c r="AV95" s="387" t="s">
        <v>1464</v>
      </c>
      <c r="AW95" s="102" t="s">
        <v>29</v>
      </c>
      <c r="AX95" s="69">
        <f t="shared" si="35"/>
        <v>1</v>
      </c>
      <c r="AY95" s="69">
        <f t="shared" si="36"/>
        <v>3</v>
      </c>
      <c r="BA95" s="22" t="s">
        <v>68</v>
      </c>
      <c r="BB95" s="22"/>
      <c r="BC95" s="70"/>
      <c r="BD95" s="73"/>
      <c r="BE95" s="23" t="s">
        <v>871</v>
      </c>
      <c r="BK95" s="216">
        <v>1</v>
      </c>
      <c r="BN95" s="174">
        <v>1</v>
      </c>
      <c r="BO95" s="76">
        <v>1</v>
      </c>
      <c r="BP95" s="77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N95" s="108"/>
      <c r="CO95" s="389" t="s">
        <v>365</v>
      </c>
      <c r="CP95" s="816" t="s">
        <v>1462</v>
      </c>
      <c r="CQ95" s="68" t="s">
        <v>29</v>
      </c>
      <c r="CR95" s="102">
        <f t="shared" si="41"/>
        <v>0</v>
      </c>
      <c r="CS95" s="102">
        <f t="shared" si="42"/>
        <v>0</v>
      </c>
      <c r="CT95" s="1082"/>
      <c r="CU95" s="22" t="s">
        <v>45</v>
      </c>
      <c r="CV95" s="1084"/>
      <c r="CW95" s="99"/>
      <c r="CX95" s="99"/>
      <c r="CY95" s="172" t="s">
        <v>57</v>
      </c>
      <c r="CZ95" s="403"/>
      <c r="DA95" s="403"/>
      <c r="DB95" s="403"/>
      <c r="DC95" s="403"/>
      <c r="DD95" s="403"/>
      <c r="DE95" s="403"/>
      <c r="DF95" s="403"/>
      <c r="DG95" s="403"/>
      <c r="DH95" s="403"/>
      <c r="DI95" s="76">
        <v>1</v>
      </c>
      <c r="DJ95" s="1397" t="s">
        <v>2789</v>
      </c>
    </row>
    <row r="96" spans="1:115" ht="393" customHeight="1" outlineLevel="1" thickTop="1" thickBot="1" x14ac:dyDescent="0.35">
      <c r="A96" s="97" t="s">
        <v>52</v>
      </c>
      <c r="B96" s="387" t="s">
        <v>2790</v>
      </c>
      <c r="C96" s="102" t="s">
        <v>29</v>
      </c>
      <c r="D96" s="69">
        <f t="shared" si="31"/>
        <v>0</v>
      </c>
      <c r="E96" s="69">
        <f t="shared" si="32"/>
        <v>0</v>
      </c>
      <c r="F96" s="82"/>
      <c r="G96" s="22" t="s">
        <v>63</v>
      </c>
      <c r="H96" s="22"/>
      <c r="I96" s="22"/>
      <c r="J96" s="23"/>
      <c r="K96" s="22"/>
      <c r="L96" s="155"/>
      <c r="M96" s="155"/>
      <c r="N96" s="155"/>
      <c r="O96" s="155"/>
      <c r="P96" s="155"/>
      <c r="Q96" s="155"/>
      <c r="R96" s="155"/>
      <c r="S96" s="155"/>
      <c r="T96" s="155"/>
      <c r="U96" s="76">
        <v>1</v>
      </c>
      <c r="V96" s="77"/>
      <c r="X96" s="97" t="s">
        <v>52</v>
      </c>
      <c r="Y96" s="391" t="s">
        <v>1463</v>
      </c>
      <c r="Z96" s="102" t="s">
        <v>29</v>
      </c>
      <c r="AA96" s="69">
        <f t="shared" si="33"/>
        <v>1</v>
      </c>
      <c r="AB96" s="69">
        <f t="shared" si="34"/>
        <v>1</v>
      </c>
      <c r="AC96" s="268"/>
      <c r="AD96" s="393" t="s">
        <v>45</v>
      </c>
      <c r="AE96" s="393"/>
      <c r="AF96" s="393"/>
      <c r="AG96" s="268"/>
      <c r="AH96" s="268" t="s">
        <v>83</v>
      </c>
      <c r="AI96" s="660"/>
      <c r="AJ96" s="660"/>
      <c r="AK96" s="660"/>
      <c r="AL96" s="641">
        <v>1</v>
      </c>
      <c r="AM96" s="660"/>
      <c r="AN96" s="660"/>
      <c r="AO96" s="660"/>
      <c r="AP96" s="660"/>
      <c r="AQ96" s="660"/>
      <c r="AR96" s="76">
        <v>1</v>
      </c>
      <c r="AS96" s="77"/>
      <c r="AU96" s="97" t="s">
        <v>52</v>
      </c>
      <c r="AV96" s="138" t="s">
        <v>1468</v>
      </c>
      <c r="AW96" s="68" t="s">
        <v>36</v>
      </c>
      <c r="AX96" s="69">
        <f t="shared" si="35"/>
        <v>3.5</v>
      </c>
      <c r="AY96" s="69">
        <f t="shared" si="36"/>
        <v>3.5</v>
      </c>
      <c r="AZ96" s="74"/>
      <c r="BA96" s="407" t="s">
        <v>63</v>
      </c>
      <c r="BB96" s="74"/>
      <c r="BC96" s="74"/>
      <c r="BD96" s="74"/>
      <c r="BE96" s="140" t="s">
        <v>3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N96" s="108"/>
      <c r="CO96" s="389" t="s">
        <v>365</v>
      </c>
      <c r="CP96" s="848" t="s">
        <v>1465</v>
      </c>
      <c r="CQ96" s="68" t="s">
        <v>29</v>
      </c>
      <c r="CR96" s="102">
        <f t="shared" si="41"/>
        <v>0</v>
      </c>
      <c r="CS96" s="102">
        <f t="shared" si="42"/>
        <v>0</v>
      </c>
      <c r="CT96" s="1082"/>
      <c r="CU96" s="22" t="s">
        <v>45</v>
      </c>
      <c r="CV96" s="74"/>
      <c r="CW96" s="74"/>
      <c r="CX96" s="74"/>
      <c r="CY96" s="131" t="s">
        <v>193</v>
      </c>
      <c r="CZ96" s="403"/>
      <c r="DA96" s="403"/>
      <c r="DB96" s="403"/>
      <c r="DC96" s="403"/>
      <c r="DD96" s="403"/>
      <c r="DE96" s="403"/>
      <c r="DF96" s="403"/>
      <c r="DG96" s="403"/>
      <c r="DH96" s="711"/>
      <c r="DI96" s="100">
        <v>1</v>
      </c>
      <c r="DJ96" s="1397" t="s">
        <v>2789</v>
      </c>
    </row>
    <row r="97" spans="1:116" ht="364.2" customHeight="1" outlineLevel="1" thickTop="1" thickBot="1" x14ac:dyDescent="0.35">
      <c r="A97" s="97" t="s">
        <v>52</v>
      </c>
      <c r="B97" s="117" t="s">
        <v>1611</v>
      </c>
      <c r="C97" s="68" t="s">
        <v>29</v>
      </c>
      <c r="D97" s="69">
        <f t="shared" si="31"/>
        <v>0</v>
      </c>
      <c r="E97" s="69">
        <f t="shared" si="32"/>
        <v>0</v>
      </c>
      <c r="F97" s="70"/>
      <c r="G97" s="22" t="s">
        <v>182</v>
      </c>
      <c r="H97" s="70"/>
      <c r="I97" s="72" t="s">
        <v>42</v>
      </c>
      <c r="J97" s="73"/>
      <c r="K97" s="23" t="s">
        <v>461</v>
      </c>
      <c r="L97" s="155"/>
      <c r="M97" s="155"/>
      <c r="N97" s="155"/>
      <c r="O97" s="155"/>
      <c r="P97" s="155"/>
      <c r="Q97" s="155"/>
      <c r="R97" s="155"/>
      <c r="S97" s="155"/>
      <c r="T97" s="155"/>
      <c r="U97" s="76">
        <v>1</v>
      </c>
      <c r="V97" s="251"/>
      <c r="X97" s="97" t="s">
        <v>52</v>
      </c>
      <c r="Y97" s="1087" t="s">
        <v>2193</v>
      </c>
      <c r="Z97" s="102" t="s">
        <v>29</v>
      </c>
      <c r="AA97" s="69">
        <f t="shared" si="33"/>
        <v>0</v>
      </c>
      <c r="AB97" s="69">
        <f t="shared" si="34"/>
        <v>4</v>
      </c>
      <c r="AC97" s="447"/>
      <c r="AD97" s="624" t="s">
        <v>45</v>
      </c>
      <c r="AE97" s="104"/>
      <c r="AF97" s="72" t="s">
        <v>42</v>
      </c>
      <c r="AG97" s="73"/>
      <c r="AH97" s="23" t="s">
        <v>592</v>
      </c>
      <c r="AI97" s="155"/>
      <c r="AJ97" s="155"/>
      <c r="AK97" s="155"/>
      <c r="AL97" s="155"/>
      <c r="AM97" s="155"/>
      <c r="AN97" s="155"/>
      <c r="AO97" s="155"/>
      <c r="AP97" s="155"/>
      <c r="AQ97" s="86">
        <v>2</v>
      </c>
      <c r="AR97" s="76">
        <v>1</v>
      </c>
      <c r="AS97" s="673"/>
      <c r="AU97" s="97" t="s">
        <v>52</v>
      </c>
      <c r="AV97" s="387" t="s">
        <v>2196</v>
      </c>
      <c r="AW97" s="102" t="s">
        <v>36</v>
      </c>
      <c r="AX97" s="69">
        <f t="shared" si="35"/>
        <v>1</v>
      </c>
      <c r="AY97" s="69">
        <f t="shared" si="36"/>
        <v>1</v>
      </c>
      <c r="BA97" s="124" t="s">
        <v>77</v>
      </c>
      <c r="BB97" s="939" t="s">
        <v>50</v>
      </c>
      <c r="BC97" s="70"/>
      <c r="BD97" s="73"/>
      <c r="BE97" s="23" t="s">
        <v>2197</v>
      </c>
      <c r="BK97" s="216">
        <v>1</v>
      </c>
      <c r="BN97" s="1328"/>
      <c r="BO97" s="76">
        <v>1</v>
      </c>
      <c r="BP97" s="77"/>
      <c r="BQ97" s="29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O97" s="389" t="s">
        <v>365</v>
      </c>
      <c r="CP97" s="848" t="s">
        <v>1469</v>
      </c>
      <c r="CQ97" s="68" t="s">
        <v>29</v>
      </c>
      <c r="CR97" s="102">
        <f t="shared" si="41"/>
        <v>1</v>
      </c>
      <c r="CS97" s="102">
        <f t="shared" si="42"/>
        <v>3</v>
      </c>
      <c r="CT97" s="1085"/>
      <c r="CU97" s="22" t="s">
        <v>45</v>
      </c>
      <c r="CV97" s="1090"/>
      <c r="CW97" s="72" t="s">
        <v>42</v>
      </c>
      <c r="CX97" s="82"/>
      <c r="CY97" s="22" t="s">
        <v>83</v>
      </c>
      <c r="CZ97" s="302"/>
      <c r="DA97" s="302"/>
      <c r="DB97" s="302"/>
      <c r="DC97" s="240">
        <v>1</v>
      </c>
      <c r="DD97" s="959"/>
      <c r="DE97" s="302"/>
      <c r="DF97" s="302"/>
      <c r="DG97" s="781"/>
      <c r="DH97" s="234">
        <v>1</v>
      </c>
      <c r="DI97" s="156">
        <v>1</v>
      </c>
      <c r="DJ97" s="1397" t="s">
        <v>2789</v>
      </c>
    </row>
    <row r="98" spans="1:116" ht="300" customHeight="1" outlineLevel="1" thickTop="1" thickBot="1" x14ac:dyDescent="0.35">
      <c r="A98" s="97" t="s">
        <v>52</v>
      </c>
      <c r="B98" s="387" t="s">
        <v>466</v>
      </c>
      <c r="C98" s="102" t="s">
        <v>29</v>
      </c>
      <c r="D98" s="69">
        <f t="shared" si="31"/>
        <v>0</v>
      </c>
      <c r="E98" s="69">
        <f t="shared" si="32"/>
        <v>0</v>
      </c>
      <c r="F98" s="82"/>
      <c r="G98" s="22" t="s">
        <v>63</v>
      </c>
      <c r="H98" s="105"/>
      <c r="I98" s="127"/>
      <c r="J98" s="187"/>
      <c r="K98" s="140" t="s">
        <v>467</v>
      </c>
      <c r="L98" s="302"/>
      <c r="M98" s="302"/>
      <c r="N98" s="302"/>
      <c r="O98" s="302"/>
      <c r="P98" s="302"/>
      <c r="Q98" s="302"/>
      <c r="R98" s="302"/>
      <c r="S98" s="302"/>
      <c r="T98" s="302"/>
      <c r="U98" s="76">
        <v>1</v>
      </c>
      <c r="V98" s="77"/>
      <c r="X98" s="97" t="s">
        <v>52</v>
      </c>
      <c r="Y98" s="387" t="s">
        <v>2532</v>
      </c>
      <c r="Z98" s="102" t="s">
        <v>29</v>
      </c>
      <c r="AA98" s="69">
        <f t="shared" si="33"/>
        <v>1</v>
      </c>
      <c r="AB98" s="69">
        <f t="shared" si="34"/>
        <v>2</v>
      </c>
      <c r="AC98" s="82"/>
      <c r="AD98" s="22" t="s">
        <v>45</v>
      </c>
      <c r="AE98" s="104"/>
      <c r="AF98" s="22"/>
      <c r="AG98" s="172"/>
      <c r="AH98" s="172" t="s">
        <v>721</v>
      </c>
      <c r="AI98" s="302"/>
      <c r="AJ98" s="302"/>
      <c r="AK98" s="302"/>
      <c r="AL98" s="240">
        <v>1</v>
      </c>
      <c r="AM98" s="86">
        <v>1</v>
      </c>
      <c r="AN98" s="302"/>
      <c r="AO98" s="302"/>
      <c r="AP98" s="302"/>
      <c r="AQ98" s="709"/>
      <c r="AR98" s="76">
        <v>1</v>
      </c>
      <c r="AS98" s="107"/>
      <c r="AU98" s="97" t="s">
        <v>52</v>
      </c>
      <c r="AV98" s="117" t="s">
        <v>1425</v>
      </c>
      <c r="AW98" s="102" t="s">
        <v>36</v>
      </c>
      <c r="AX98" s="69">
        <f>0.5*(BF98+BG98+BH98)+BI98+BK98+2*(BL98+BM98)</f>
        <v>4</v>
      </c>
      <c r="AY98" s="69">
        <f>BF98*0.5+BG98*0.5+BH98*0.5+BI98+BJ98+BK98+2*(BL98+BM98+BN98)</f>
        <v>4</v>
      </c>
      <c r="BA98" s="22" t="s">
        <v>45</v>
      </c>
      <c r="BB98" s="70"/>
      <c r="BC98" s="70"/>
      <c r="BD98" s="73"/>
      <c r="BE98" s="23" t="s">
        <v>1426</v>
      </c>
      <c r="BF98" s="145"/>
      <c r="BG98" s="145"/>
      <c r="BH98" s="758"/>
      <c r="BI98" s="84">
        <v>2</v>
      </c>
      <c r="BJ98" s="145"/>
      <c r="BK98" s="758"/>
      <c r="BL98" s="84">
        <v>1</v>
      </c>
      <c r="BM98" s="145"/>
      <c r="BN98" s="145"/>
      <c r="BO98" s="76">
        <v>1</v>
      </c>
      <c r="BP98" s="251"/>
      <c r="BQ98" s="29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O98" s="389" t="s">
        <v>365</v>
      </c>
      <c r="CP98" s="848" t="s">
        <v>1474</v>
      </c>
      <c r="CQ98" s="68" t="s">
        <v>29</v>
      </c>
      <c r="CR98" s="102">
        <f t="shared" si="41"/>
        <v>1</v>
      </c>
      <c r="CS98" s="102">
        <f t="shared" si="42"/>
        <v>2</v>
      </c>
      <c r="CT98" s="1085"/>
      <c r="CU98" s="22" t="s">
        <v>45</v>
      </c>
      <c r="CV98" s="1090"/>
      <c r="CW98" s="74"/>
      <c r="CX98" s="172"/>
      <c r="CY98" s="172" t="s">
        <v>2198</v>
      </c>
      <c r="CZ98" s="302"/>
      <c r="DA98" s="302"/>
      <c r="DB98" s="302"/>
      <c r="DC98" s="1091">
        <v>1</v>
      </c>
      <c r="DD98" s="234">
        <v>1</v>
      </c>
      <c r="DE98" s="494"/>
      <c r="DF98" s="301"/>
      <c r="DG98" s="302"/>
      <c r="DH98" s="385"/>
      <c r="DI98" s="76">
        <v>1</v>
      </c>
      <c r="DJ98" s="1397" t="s">
        <v>2789</v>
      </c>
    </row>
    <row r="99" spans="1:116" ht="224.25" customHeight="1" outlineLevel="1" thickTop="1" thickBot="1" x14ac:dyDescent="0.35">
      <c r="A99" s="97" t="s">
        <v>52</v>
      </c>
      <c r="B99" s="387" t="s">
        <v>550</v>
      </c>
      <c r="C99" s="102" t="s">
        <v>29</v>
      </c>
      <c r="D99" s="69">
        <f t="shared" si="31"/>
        <v>0</v>
      </c>
      <c r="E99" s="69">
        <f t="shared" si="32"/>
        <v>0</v>
      </c>
      <c r="F99" s="82"/>
      <c r="G99" s="22" t="s">
        <v>63</v>
      </c>
      <c r="H99" s="103"/>
      <c r="I99" s="72" t="s">
        <v>42</v>
      </c>
      <c r="J99" s="82"/>
      <c r="K99" s="23" t="s">
        <v>551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77"/>
      <c r="X99" s="97" t="s">
        <v>52</v>
      </c>
      <c r="Y99" s="138" t="s">
        <v>2791</v>
      </c>
      <c r="Z99" s="102" t="s">
        <v>29</v>
      </c>
      <c r="AA99" s="69">
        <f t="shared" si="33"/>
        <v>0</v>
      </c>
      <c r="AB99" s="69">
        <f t="shared" si="34"/>
        <v>0</v>
      </c>
      <c r="AC99" s="74"/>
      <c r="AD99" s="22" t="s">
        <v>68</v>
      </c>
      <c r="AE99" s="74"/>
      <c r="AF99" s="74"/>
      <c r="AG99" s="74"/>
      <c r="AH99" s="131" t="s">
        <v>193</v>
      </c>
      <c r="AI99" s="403"/>
      <c r="AJ99" s="403"/>
      <c r="AK99" s="403"/>
      <c r="AL99" s="403"/>
      <c r="AM99" s="403"/>
      <c r="AN99" s="403"/>
      <c r="AO99" s="403"/>
      <c r="AP99" s="403"/>
      <c r="AQ99" s="403"/>
      <c r="AR99" s="100">
        <v>1</v>
      </c>
      <c r="AS99" s="74"/>
      <c r="AU99" s="62"/>
      <c r="AV99" s="117" t="s">
        <v>1440</v>
      </c>
      <c r="AW99" s="102" t="s">
        <v>36</v>
      </c>
      <c r="AX99" s="69">
        <f>0.5*(BF99+BG99+BH99)+BI99+BK99+2*(BL99+BM99)</f>
        <v>1</v>
      </c>
      <c r="AY99" s="69">
        <f>BF99*0.5+BG99*0.5+BH99*0.5+BI99+BJ99+BK99+2*(BL99+BM99+BN99)</f>
        <v>1</v>
      </c>
      <c r="AZ99" s="82"/>
      <c r="BA99" s="22" t="s">
        <v>45</v>
      </c>
      <c r="BB99" s="104"/>
      <c r="BC99" s="127"/>
      <c r="BD99" s="173"/>
      <c r="BE99" s="173" t="s">
        <v>1441</v>
      </c>
      <c r="BF99" s="23"/>
      <c r="BG99" s="23"/>
      <c r="BH99" s="23"/>
      <c r="BI99" s="23"/>
      <c r="BJ99" s="23"/>
      <c r="BK99" s="84">
        <v>1</v>
      </c>
      <c r="BL99" s="23"/>
      <c r="BM99" s="23"/>
      <c r="BN99" s="23"/>
      <c r="BO99" s="76">
        <v>1</v>
      </c>
      <c r="BP99" s="77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O99" s="389" t="s">
        <v>365</v>
      </c>
      <c r="CP99" s="420" t="s">
        <v>1480</v>
      </c>
      <c r="CQ99" s="720" t="s">
        <v>29</v>
      </c>
      <c r="CR99" s="102">
        <f t="shared" si="41"/>
        <v>1</v>
      </c>
      <c r="CS99" s="102">
        <f t="shared" si="42"/>
        <v>1</v>
      </c>
      <c r="CT99" s="1093"/>
      <c r="CU99" s="22" t="s">
        <v>68</v>
      </c>
      <c r="CV99" s="188"/>
      <c r="CW99" s="72" t="s">
        <v>42</v>
      </c>
      <c r="CX99" s="721" t="s">
        <v>13</v>
      </c>
      <c r="CY99" s="22" t="s">
        <v>757</v>
      </c>
      <c r="CZ99" s="155"/>
      <c r="DA99" s="155"/>
      <c r="DB99" s="155"/>
      <c r="DC99" s="84">
        <v>1</v>
      </c>
      <c r="DD99" s="461"/>
      <c r="DE99" s="155"/>
      <c r="DF99" s="155"/>
      <c r="DG99" s="155"/>
      <c r="DH99" s="155"/>
      <c r="DI99" s="133">
        <v>1</v>
      </c>
      <c r="DJ99" s="1397" t="s">
        <v>2789</v>
      </c>
    </row>
    <row r="100" spans="1:116" ht="222" customHeight="1" outlineLevel="1" thickTop="1" thickBot="1" x14ac:dyDescent="0.35">
      <c r="A100" s="97" t="s">
        <v>52</v>
      </c>
      <c r="B100" s="353" t="s">
        <v>1355</v>
      </c>
      <c r="C100" s="102" t="s">
        <v>29</v>
      </c>
      <c r="D100" s="69">
        <f t="shared" ref="D100:D107" si="43">0.5*(L100+M100+N100)+O100+Q100+2*(R100+S100)</f>
        <v>0</v>
      </c>
      <c r="E100" s="69">
        <f t="shared" ref="E100:E107" si="44">L100*0.5+M100*0.5+N100*0.5+O100+P100+Q100+2*(R100+S100+T100)</f>
        <v>0</v>
      </c>
      <c r="F100" s="354"/>
      <c r="G100" s="22" t="s">
        <v>45</v>
      </c>
      <c r="H100" s="354"/>
      <c r="I100" s="354"/>
      <c r="J100" s="354"/>
      <c r="K100" s="1053" t="s">
        <v>689</v>
      </c>
      <c r="L100" s="356"/>
      <c r="M100" s="356"/>
      <c r="N100" s="356"/>
      <c r="O100" s="356"/>
      <c r="P100" s="356"/>
      <c r="Q100" s="356"/>
      <c r="R100" s="356"/>
      <c r="S100" s="356"/>
      <c r="T100" s="356"/>
      <c r="U100" s="357">
        <v>1</v>
      </c>
      <c r="V100" s="74"/>
      <c r="X100" s="97" t="s">
        <v>52</v>
      </c>
      <c r="Y100" s="736" t="s">
        <v>2792</v>
      </c>
      <c r="Z100" s="102" t="s">
        <v>29</v>
      </c>
      <c r="AA100" s="69">
        <f t="shared" si="33"/>
        <v>0</v>
      </c>
      <c r="AB100" s="69">
        <f t="shared" si="34"/>
        <v>0</v>
      </c>
      <c r="AC100" s="82"/>
      <c r="AD100" s="22" t="s">
        <v>63</v>
      </c>
      <c r="AE100" s="105"/>
      <c r="AF100" s="72" t="s">
        <v>42</v>
      </c>
      <c r="AG100" s="187"/>
      <c r="AH100" s="23" t="s">
        <v>359</v>
      </c>
      <c r="AI100" s="302"/>
      <c r="AJ100" s="302"/>
      <c r="AK100" s="302"/>
      <c r="AL100" s="302"/>
      <c r="AM100" s="302"/>
      <c r="AN100" s="302"/>
      <c r="AO100" s="302"/>
      <c r="AP100" s="302"/>
      <c r="AQ100" s="302"/>
      <c r="AR100" s="76">
        <v>1</v>
      </c>
      <c r="AS100" s="77"/>
      <c r="AT100" s="29"/>
      <c r="AU100" s="215"/>
      <c r="AV100" s="187" t="s">
        <v>1445</v>
      </c>
      <c r="AW100" s="102" t="s">
        <v>36</v>
      </c>
      <c r="AX100" s="69">
        <f>0.5*(BF100+BG100+BH100)+BI100+BK100+2*(BL100+BM100)</f>
        <v>1</v>
      </c>
      <c r="AY100" s="69">
        <f>BF100*0.5+BG100*0.5+BH100*0.5+BI100+BJ100+BK100+2*(BL100+BM100+BN100)</f>
        <v>3</v>
      </c>
      <c r="AZ100" s="82"/>
      <c r="BA100" s="22" t="s">
        <v>45</v>
      </c>
      <c r="BB100" s="104"/>
      <c r="BC100" s="104"/>
      <c r="BD100" s="173"/>
      <c r="BE100" s="173" t="s">
        <v>1446</v>
      </c>
      <c r="BF100" s="155"/>
      <c r="BG100" s="155"/>
      <c r="BH100" s="155"/>
      <c r="BI100" s="84">
        <v>1</v>
      </c>
      <c r="BJ100" s="155"/>
      <c r="BK100" s="155"/>
      <c r="BL100" s="155"/>
      <c r="BM100" s="155"/>
      <c r="BN100" s="234">
        <v>1</v>
      </c>
      <c r="BO100" s="76">
        <v>1</v>
      </c>
      <c r="BP100" s="225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O100" s="389" t="s">
        <v>365</v>
      </c>
      <c r="CP100" s="420" t="s">
        <v>1485</v>
      </c>
      <c r="CQ100" s="68" t="s">
        <v>29</v>
      </c>
      <c r="CR100" s="102">
        <f t="shared" si="41"/>
        <v>0</v>
      </c>
      <c r="CS100" s="102">
        <f t="shared" si="42"/>
        <v>0</v>
      </c>
      <c r="CT100" s="1085"/>
      <c r="CU100" s="23" t="s">
        <v>45</v>
      </c>
      <c r="CV100" s="1061"/>
      <c r="CW100" s="72" t="s">
        <v>42</v>
      </c>
      <c r="CX100" s="74"/>
      <c r="CY100" s="172" t="s">
        <v>1486</v>
      </c>
      <c r="CZ100" s="302"/>
      <c r="DA100" s="302"/>
      <c r="DB100" s="302"/>
      <c r="DC100" s="302"/>
      <c r="DD100" s="302"/>
      <c r="DE100" s="302"/>
      <c r="DF100" s="302"/>
      <c r="DG100" s="302"/>
      <c r="DH100" s="302"/>
      <c r="DI100" s="76">
        <v>1</v>
      </c>
      <c r="DJ100" s="1397" t="s">
        <v>2789</v>
      </c>
    </row>
    <row r="101" spans="1:116" ht="280.95" customHeight="1" outlineLevel="1" thickTop="1" x14ac:dyDescent="0.3">
      <c r="A101" s="97" t="s">
        <v>52</v>
      </c>
      <c r="B101" s="114" t="s">
        <v>1360</v>
      </c>
      <c r="C101" s="102" t="s">
        <v>29</v>
      </c>
      <c r="D101" s="69">
        <f t="shared" si="43"/>
        <v>0</v>
      </c>
      <c r="E101" s="69">
        <f t="shared" si="44"/>
        <v>0</v>
      </c>
      <c r="F101" s="82"/>
      <c r="G101" s="22" t="s">
        <v>63</v>
      </c>
      <c r="H101" s="103"/>
      <c r="I101" s="119" t="s">
        <v>42</v>
      </c>
      <c r="J101" s="82"/>
      <c r="K101" s="23" t="s">
        <v>767</v>
      </c>
      <c r="L101" s="155"/>
      <c r="M101" s="155"/>
      <c r="N101" s="155"/>
      <c r="O101" s="155"/>
      <c r="P101" s="155"/>
      <c r="Q101" s="155"/>
      <c r="R101" s="155"/>
      <c r="S101" s="155"/>
      <c r="T101" s="155"/>
      <c r="U101" s="76">
        <v>1</v>
      </c>
      <c r="V101" s="77"/>
      <c r="X101" s="97" t="s">
        <v>52</v>
      </c>
      <c r="Y101" s="130" t="s">
        <v>1483</v>
      </c>
      <c r="Z101" s="102" t="s">
        <v>29</v>
      </c>
      <c r="AA101" s="69">
        <f t="shared" si="33"/>
        <v>0</v>
      </c>
      <c r="AB101" s="69">
        <f t="shared" si="34"/>
        <v>0</v>
      </c>
      <c r="AC101" s="131"/>
      <c r="AD101" s="22" t="s">
        <v>45</v>
      </c>
      <c r="AE101" s="131"/>
      <c r="AF101" s="131"/>
      <c r="AG101" s="131"/>
      <c r="AH101" s="172" t="s">
        <v>721</v>
      </c>
      <c r="AI101" s="314"/>
      <c r="AJ101" s="314"/>
      <c r="AK101" s="314"/>
      <c r="AL101" s="314"/>
      <c r="AM101" s="314"/>
      <c r="AN101" s="314"/>
      <c r="AO101" s="314"/>
      <c r="AP101" s="314"/>
      <c r="AQ101" s="314"/>
      <c r="AR101" s="133">
        <v>1</v>
      </c>
      <c r="AS101" s="131"/>
      <c r="AT101" s="108"/>
      <c r="AU101" s="215"/>
      <c r="AV101" s="187" t="s">
        <v>65</v>
      </c>
      <c r="AW101" s="68" t="s">
        <v>93</v>
      </c>
      <c r="AX101" s="69">
        <f>0.5*(BF101+BG101+BH101)+BI101+BK101+2*(BL101+BM101)</f>
        <v>6.5</v>
      </c>
      <c r="AY101" s="69">
        <f>BF101*0.5+BG101*0.5+BH101*0.5+BI101+BJ101+BK101+2*(BL101+BM101+BN101)</f>
        <v>6.5</v>
      </c>
      <c r="AZ101" s="116"/>
      <c r="BA101" s="22" t="s">
        <v>63</v>
      </c>
      <c r="BB101" s="22"/>
      <c r="BC101" s="72" t="s">
        <v>42</v>
      </c>
      <c r="BD101" s="82"/>
      <c r="BE101" s="23" t="s">
        <v>66</v>
      </c>
      <c r="BF101" s="84">
        <v>1</v>
      </c>
      <c r="BG101" s="155"/>
      <c r="BH101" s="84">
        <v>6</v>
      </c>
      <c r="BI101" s="155"/>
      <c r="BJ101" s="155"/>
      <c r="BK101" s="84">
        <v>3</v>
      </c>
      <c r="BL101" s="155"/>
      <c r="BM101" s="155"/>
      <c r="BN101" s="155"/>
      <c r="BO101" s="76">
        <v>1</v>
      </c>
      <c r="BP101" s="77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O101" s="389" t="s">
        <v>365</v>
      </c>
      <c r="CP101" s="114" t="s">
        <v>2204</v>
      </c>
      <c r="CQ101" s="68" t="s">
        <v>29</v>
      </c>
      <c r="CR101" s="102">
        <f t="shared" si="41"/>
        <v>0</v>
      </c>
      <c r="CS101" s="102">
        <f t="shared" si="42"/>
        <v>0</v>
      </c>
      <c r="CT101" s="1085"/>
      <c r="CU101" s="124" t="s">
        <v>77</v>
      </c>
      <c r="CV101" s="939" t="s">
        <v>50</v>
      </c>
      <c r="CW101" s="127"/>
      <c r="CX101" s="172"/>
      <c r="CY101" s="172" t="s">
        <v>2205</v>
      </c>
      <c r="CZ101" s="155"/>
      <c r="DA101" s="155"/>
      <c r="DB101" s="155"/>
      <c r="DC101" s="155"/>
      <c r="DD101" s="155"/>
      <c r="DE101" s="155"/>
      <c r="DF101" s="155"/>
      <c r="DG101" s="155"/>
      <c r="DH101" s="155"/>
      <c r="DI101" s="76">
        <v>1</v>
      </c>
      <c r="DJ101" s="1397" t="s">
        <v>2789</v>
      </c>
    </row>
    <row r="102" spans="1:116" ht="279.60000000000002" customHeight="1" outlineLevel="1" x14ac:dyDescent="0.3">
      <c r="A102" s="97" t="s">
        <v>52</v>
      </c>
      <c r="B102" s="114" t="s">
        <v>2160</v>
      </c>
      <c r="C102" s="102" t="s">
        <v>29</v>
      </c>
      <c r="D102" s="69">
        <f t="shared" si="43"/>
        <v>0</v>
      </c>
      <c r="E102" s="69">
        <f t="shared" si="44"/>
        <v>0</v>
      </c>
      <c r="F102" s="82"/>
      <c r="G102" s="124" t="s">
        <v>77</v>
      </c>
      <c r="H102" s="125" t="s">
        <v>50</v>
      </c>
      <c r="I102" s="103"/>
      <c r="J102" s="172"/>
      <c r="K102" s="172" t="s">
        <v>2161</v>
      </c>
      <c r="L102" s="155"/>
      <c r="M102" s="155"/>
      <c r="N102" s="155"/>
      <c r="O102" s="155"/>
      <c r="P102" s="155"/>
      <c r="Q102" s="155"/>
      <c r="R102" s="155"/>
      <c r="S102" s="155"/>
      <c r="T102" s="155"/>
      <c r="U102" s="76">
        <v>1</v>
      </c>
      <c r="V102" s="77"/>
      <c r="X102" s="97" t="s">
        <v>52</v>
      </c>
      <c r="Y102" s="116" t="s">
        <v>1488</v>
      </c>
      <c r="Z102" s="68" t="s">
        <v>29</v>
      </c>
      <c r="AA102" s="69">
        <f t="shared" si="33"/>
        <v>0</v>
      </c>
      <c r="AB102" s="69">
        <f t="shared" si="34"/>
        <v>0</v>
      </c>
      <c r="AC102" s="103"/>
      <c r="AD102" s="22" t="s">
        <v>45</v>
      </c>
      <c r="AE102" s="70"/>
      <c r="AF102" s="70"/>
      <c r="AG102" s="73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6">
        <v>1</v>
      </c>
      <c r="AS102" s="190"/>
      <c r="AT102" s="108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O102" s="389" t="s">
        <v>365</v>
      </c>
      <c r="CP102" s="848" t="s">
        <v>1466</v>
      </c>
      <c r="CQ102" s="68" t="s">
        <v>29</v>
      </c>
      <c r="CR102" s="102">
        <f t="shared" si="41"/>
        <v>1</v>
      </c>
      <c r="CS102" s="102">
        <f t="shared" si="42"/>
        <v>1</v>
      </c>
      <c r="CT102" s="1085"/>
      <c r="CU102" s="22" t="s">
        <v>45</v>
      </c>
      <c r="CV102" s="1086"/>
      <c r="CW102" s="119" t="s">
        <v>42</v>
      </c>
      <c r="CX102" s="172"/>
      <c r="CY102" s="104" t="s">
        <v>83</v>
      </c>
      <c r="CZ102" s="155"/>
      <c r="DA102" s="155"/>
      <c r="DB102" s="155"/>
      <c r="DC102" s="84">
        <v>1</v>
      </c>
      <c r="DD102" s="155"/>
      <c r="DE102" s="155"/>
      <c r="DF102" s="155"/>
      <c r="DG102" s="155"/>
      <c r="DH102" s="155"/>
      <c r="DI102" s="76">
        <v>1</v>
      </c>
      <c r="DJ102" s="251"/>
    </row>
    <row r="103" spans="1:116" ht="292.2" customHeight="1" outlineLevel="1" x14ac:dyDescent="0.3">
      <c r="A103" s="97" t="s">
        <v>52</v>
      </c>
      <c r="B103" s="98" t="s">
        <v>1364</v>
      </c>
      <c r="C103" s="102" t="s">
        <v>29</v>
      </c>
      <c r="D103" s="69">
        <f t="shared" si="43"/>
        <v>0</v>
      </c>
      <c r="E103" s="69">
        <f t="shared" si="44"/>
        <v>0</v>
      </c>
      <c r="F103" s="99"/>
      <c r="G103" s="22" t="s">
        <v>68</v>
      </c>
      <c r="H103" s="74"/>
      <c r="I103" s="72" t="s">
        <v>42</v>
      </c>
      <c r="J103" s="99"/>
      <c r="K103" s="1536" t="s">
        <v>2793</v>
      </c>
      <c r="L103" s="403"/>
      <c r="M103" s="403"/>
      <c r="N103" s="403"/>
      <c r="O103" s="403"/>
      <c r="P103" s="403"/>
      <c r="Q103" s="403"/>
      <c r="R103" s="403"/>
      <c r="S103" s="403"/>
      <c r="T103" s="403"/>
      <c r="U103" s="100">
        <v>1</v>
      </c>
      <c r="V103" s="99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 s="108"/>
      <c r="CO103" s="389" t="s">
        <v>365</v>
      </c>
      <c r="CP103" s="848" t="s">
        <v>1494</v>
      </c>
      <c r="CQ103" s="68" t="s">
        <v>29</v>
      </c>
      <c r="CR103" s="102">
        <f t="shared" si="41"/>
        <v>0</v>
      </c>
      <c r="CS103" s="102">
        <f t="shared" si="42"/>
        <v>0</v>
      </c>
      <c r="CT103" s="1085"/>
      <c r="CU103" s="22" t="s">
        <v>45</v>
      </c>
      <c r="CV103" s="1100"/>
      <c r="CW103" s="74"/>
      <c r="CX103" s="172"/>
      <c r="CY103" s="172" t="s">
        <v>1495</v>
      </c>
      <c r="CZ103" s="302"/>
      <c r="DA103" s="302"/>
      <c r="DB103" s="302"/>
      <c r="DC103" s="302"/>
      <c r="DD103" s="302"/>
      <c r="DE103" s="302"/>
      <c r="DF103" s="302"/>
      <c r="DG103" s="302"/>
      <c r="DH103" s="302"/>
      <c r="DI103" s="76">
        <v>1</v>
      </c>
      <c r="DJ103" s="1397" t="s">
        <v>2789</v>
      </c>
    </row>
    <row r="104" spans="1:116" ht="200.4" customHeight="1" outlineLevel="1" x14ac:dyDescent="0.3">
      <c r="A104" s="97" t="s">
        <v>52</v>
      </c>
      <c r="B104" s="114" t="s">
        <v>1370</v>
      </c>
      <c r="C104" s="102" t="s">
        <v>29</v>
      </c>
      <c r="D104" s="69">
        <f t="shared" si="43"/>
        <v>0</v>
      </c>
      <c r="E104" s="69">
        <f t="shared" si="44"/>
        <v>0</v>
      </c>
      <c r="F104" s="82"/>
      <c r="G104" s="22" t="s">
        <v>182</v>
      </c>
      <c r="H104" s="70"/>
      <c r="I104" s="70"/>
      <c r="J104" s="73"/>
      <c r="K104" s="23" t="s">
        <v>1371</v>
      </c>
      <c r="L104" s="302"/>
      <c r="M104" s="302"/>
      <c r="N104" s="302"/>
      <c r="O104" s="302"/>
      <c r="P104" s="302"/>
      <c r="Q104" s="302"/>
      <c r="R104" s="302"/>
      <c r="S104" s="302"/>
      <c r="T104" s="302"/>
      <c r="U104" s="76">
        <v>1</v>
      </c>
      <c r="V104" s="77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 s="108"/>
      <c r="CO104" s="389" t="s">
        <v>365</v>
      </c>
      <c r="CP104" s="848" t="s">
        <v>1470</v>
      </c>
      <c r="CQ104" s="68" t="s">
        <v>29</v>
      </c>
      <c r="CR104" s="102">
        <f t="shared" si="41"/>
        <v>1</v>
      </c>
      <c r="CS104" s="102">
        <f t="shared" si="42"/>
        <v>1</v>
      </c>
      <c r="CT104" s="1085"/>
      <c r="CU104" s="22" t="s">
        <v>45</v>
      </c>
      <c r="CV104" s="1086"/>
      <c r="CW104" s="72" t="s">
        <v>42</v>
      </c>
      <c r="CX104" s="172"/>
      <c r="CY104" s="172" t="s">
        <v>1471</v>
      </c>
      <c r="CZ104" s="302"/>
      <c r="DA104" s="302"/>
      <c r="DB104" s="302"/>
      <c r="DC104" s="240">
        <v>1</v>
      </c>
      <c r="DD104" s="302"/>
      <c r="DE104" s="302"/>
      <c r="DF104" s="302"/>
      <c r="DG104" s="302"/>
      <c r="DH104" s="302"/>
      <c r="DI104" s="76">
        <v>1</v>
      </c>
      <c r="DJ104" s="251"/>
    </row>
    <row r="105" spans="1:116" ht="192" customHeight="1" outlineLevel="1" thickBot="1" x14ac:dyDescent="0.35">
      <c r="A105" s="97" t="s">
        <v>52</v>
      </c>
      <c r="B105" s="80" t="s">
        <v>1375</v>
      </c>
      <c r="C105" s="102" t="s">
        <v>29</v>
      </c>
      <c r="D105" s="69">
        <f t="shared" si="43"/>
        <v>0</v>
      </c>
      <c r="E105" s="69">
        <f t="shared" si="44"/>
        <v>0</v>
      </c>
      <c r="F105" s="103"/>
      <c r="G105" s="22" t="s">
        <v>45</v>
      </c>
      <c r="H105" s="748"/>
      <c r="I105" s="748"/>
      <c r="J105" s="73"/>
      <c r="K105" s="23"/>
      <c r="L105" s="155"/>
      <c r="M105" s="155"/>
      <c r="N105" s="155"/>
      <c r="O105" s="155"/>
      <c r="P105" s="155"/>
      <c r="Q105" s="155"/>
      <c r="R105" s="155"/>
      <c r="S105" s="155"/>
      <c r="T105" s="155"/>
      <c r="U105" s="76">
        <v>1</v>
      </c>
      <c r="V105" s="77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 s="108"/>
      <c r="CO105" s="389" t="s">
        <v>365</v>
      </c>
      <c r="CP105" s="848" t="s">
        <v>1476</v>
      </c>
      <c r="CQ105" s="68" t="s">
        <v>29</v>
      </c>
      <c r="CR105" s="102">
        <f t="shared" si="41"/>
        <v>0</v>
      </c>
      <c r="CS105" s="102">
        <f t="shared" si="42"/>
        <v>0</v>
      </c>
      <c r="CT105" s="1085"/>
      <c r="CU105" s="22" t="s">
        <v>45</v>
      </c>
      <c r="CV105" s="232"/>
      <c r="CW105" s="74"/>
      <c r="CX105" s="172"/>
      <c r="CY105" s="172" t="s">
        <v>1477</v>
      </c>
      <c r="CZ105" s="302"/>
      <c r="DA105" s="959"/>
      <c r="DB105" s="302"/>
      <c r="DC105" s="302"/>
      <c r="DD105" s="302"/>
      <c r="DE105" s="302"/>
      <c r="DF105" s="302"/>
      <c r="DG105" s="302"/>
      <c r="DH105" s="302"/>
      <c r="DI105" s="76">
        <v>1</v>
      </c>
      <c r="DJ105" s="251"/>
      <c r="DK105" s="3"/>
    </row>
    <row r="106" spans="1:116" ht="201" customHeight="1" outlineLevel="1" thickTop="1" thickBot="1" x14ac:dyDescent="0.35">
      <c r="A106" s="97" t="s">
        <v>52</v>
      </c>
      <c r="B106" s="114" t="s">
        <v>1378</v>
      </c>
      <c r="C106" s="102" t="s">
        <v>29</v>
      </c>
      <c r="D106" s="69">
        <f t="shared" si="43"/>
        <v>0</v>
      </c>
      <c r="E106" s="69">
        <f t="shared" si="44"/>
        <v>0</v>
      </c>
      <c r="F106" s="73"/>
      <c r="G106" s="22" t="s">
        <v>45</v>
      </c>
      <c r="H106" s="104"/>
      <c r="I106" s="118"/>
      <c r="J106" s="172"/>
      <c r="K106" s="172" t="s">
        <v>1379</v>
      </c>
      <c r="L106" s="155"/>
      <c r="M106" s="155"/>
      <c r="N106" s="155"/>
      <c r="O106" s="155"/>
      <c r="P106" s="155"/>
      <c r="Q106" s="155"/>
      <c r="R106" s="155"/>
      <c r="S106" s="155"/>
      <c r="T106" s="155"/>
      <c r="U106" s="76">
        <v>1</v>
      </c>
      <c r="V106" s="77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O106" s="389" t="s">
        <v>365</v>
      </c>
      <c r="CP106" s="848" t="s">
        <v>1481</v>
      </c>
      <c r="CQ106" s="68" t="s">
        <v>29</v>
      </c>
      <c r="CR106" s="102">
        <f t="shared" si="41"/>
        <v>1</v>
      </c>
      <c r="CS106" s="102">
        <f t="shared" si="42"/>
        <v>1</v>
      </c>
      <c r="CT106" s="1085"/>
      <c r="CU106" s="22" t="s">
        <v>45</v>
      </c>
      <c r="CV106" s="232"/>
      <c r="CW106" s="72" t="s">
        <v>42</v>
      </c>
      <c r="CX106" s="735"/>
      <c r="CY106" s="735" t="s">
        <v>1482</v>
      </c>
      <c r="CZ106" s="1094">
        <v>1</v>
      </c>
      <c r="DA106" s="234">
        <v>1</v>
      </c>
      <c r="DB106" s="1095"/>
      <c r="DC106" s="959"/>
      <c r="DD106" s="959"/>
      <c r="DE106" s="959"/>
      <c r="DF106" s="959"/>
      <c r="DG106" s="959"/>
      <c r="DH106" s="959"/>
      <c r="DI106" s="228">
        <v>1</v>
      </c>
      <c r="DJ106" s="190"/>
      <c r="DK106" s="108"/>
      <c r="DL106" s="108"/>
    </row>
    <row r="107" spans="1:116" ht="180.6" customHeight="1" outlineLevel="1" thickTop="1" x14ac:dyDescent="0.3">
      <c r="A107" s="97" t="s">
        <v>52</v>
      </c>
      <c r="B107" s="80" t="s">
        <v>1388</v>
      </c>
      <c r="C107" s="68" t="s">
        <v>29</v>
      </c>
      <c r="D107" s="69">
        <f t="shared" si="43"/>
        <v>0</v>
      </c>
      <c r="E107" s="69">
        <f t="shared" si="44"/>
        <v>0</v>
      </c>
      <c r="F107" s="103"/>
      <c r="G107" s="22" t="s">
        <v>45</v>
      </c>
      <c r="H107" s="70"/>
      <c r="I107" s="70"/>
      <c r="J107" s="73"/>
      <c r="K107" s="23" t="s">
        <v>1389</v>
      </c>
      <c r="L107" s="155"/>
      <c r="M107" s="155"/>
      <c r="N107" s="155"/>
      <c r="O107" s="155"/>
      <c r="P107" s="155"/>
      <c r="Q107" s="155"/>
      <c r="R107" s="155"/>
      <c r="S107" s="155"/>
      <c r="T107" s="155"/>
      <c r="U107" s="76">
        <v>1</v>
      </c>
      <c r="V107" s="77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O107" s="389" t="s">
        <v>365</v>
      </c>
      <c r="CP107" s="1096" t="s">
        <v>2201</v>
      </c>
      <c r="CQ107" s="720" t="s">
        <v>29</v>
      </c>
      <c r="CR107" s="102">
        <f t="shared" si="41"/>
        <v>5</v>
      </c>
      <c r="CS107" s="102">
        <f t="shared" si="42"/>
        <v>5</v>
      </c>
      <c r="CT107" s="1097"/>
      <c r="CU107" s="741" t="s">
        <v>68</v>
      </c>
      <c r="CV107" s="742"/>
      <c r="CW107" s="743"/>
      <c r="CX107" s="110" t="s">
        <v>13</v>
      </c>
      <c r="CY107" s="744" t="s">
        <v>784</v>
      </c>
      <c r="CZ107" s="745"/>
      <c r="DA107" s="1098"/>
      <c r="DB107" s="745"/>
      <c r="DC107" s="745"/>
      <c r="DD107" s="745"/>
      <c r="DE107" s="746">
        <v>1</v>
      </c>
      <c r="DF107" s="745"/>
      <c r="DG107" s="746">
        <v>2</v>
      </c>
      <c r="DH107" s="745"/>
      <c r="DI107" s="133">
        <v>1</v>
      </c>
      <c r="DJ107" s="28"/>
      <c r="DK107" s="108"/>
      <c r="DL107" s="108"/>
    </row>
    <row r="108" spans="1:116" ht="151.94999999999999" customHeight="1" outlineLevel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O108" s="389" t="s">
        <v>365</v>
      </c>
      <c r="CP108" s="816" t="s">
        <v>1496</v>
      </c>
      <c r="CQ108" s="68" t="s">
        <v>29</v>
      </c>
      <c r="CR108" s="102">
        <f t="shared" si="41"/>
        <v>0</v>
      </c>
      <c r="CS108" s="102">
        <f t="shared" si="42"/>
        <v>0</v>
      </c>
      <c r="CT108" s="1082"/>
      <c r="CU108" s="22" t="s">
        <v>45</v>
      </c>
      <c r="CV108" s="367"/>
      <c r="CW108" s="99"/>
      <c r="CX108" s="99"/>
      <c r="CY108" s="131" t="s">
        <v>57</v>
      </c>
      <c r="CZ108" s="403"/>
      <c r="DA108" s="403"/>
      <c r="DB108" s="403"/>
      <c r="DC108" s="403"/>
      <c r="DD108" s="403"/>
      <c r="DE108" s="403"/>
      <c r="DF108" s="403"/>
      <c r="DG108" s="403"/>
      <c r="DH108" s="403"/>
      <c r="DI108" s="76">
        <v>1</v>
      </c>
      <c r="DJ108" s="99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O109" s="389" t="s">
        <v>365</v>
      </c>
      <c r="CP109" s="848" t="s">
        <v>1499</v>
      </c>
      <c r="CQ109" s="68" t="s">
        <v>29</v>
      </c>
      <c r="CR109" s="102">
        <f t="shared" si="41"/>
        <v>0</v>
      </c>
      <c r="CS109" s="102">
        <f t="shared" si="42"/>
        <v>0</v>
      </c>
      <c r="CT109" s="1085"/>
      <c r="CU109" s="22" t="s">
        <v>45</v>
      </c>
      <c r="CV109" s="315"/>
      <c r="CW109" s="74"/>
      <c r="CX109" s="172"/>
      <c r="CY109" s="172" t="s">
        <v>1477</v>
      </c>
      <c r="CZ109" s="155"/>
      <c r="DA109" s="155"/>
      <c r="DB109" s="155"/>
      <c r="DC109" s="155"/>
      <c r="DD109" s="155"/>
      <c r="DE109" s="155"/>
      <c r="DF109" s="155"/>
      <c r="DG109" s="155"/>
      <c r="DH109" s="155"/>
      <c r="DI109" s="76">
        <v>1</v>
      </c>
      <c r="DJ109" s="190"/>
      <c r="DK109" s="108"/>
      <c r="DL109" s="108"/>
    </row>
    <row r="110" spans="1:116" ht="141.6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O110" s="389" t="s">
        <v>365</v>
      </c>
      <c r="CP110" s="1101" t="s">
        <v>1502</v>
      </c>
      <c r="CQ110" s="68" t="s">
        <v>29</v>
      </c>
      <c r="CR110" s="102">
        <f t="shared" si="41"/>
        <v>0</v>
      </c>
      <c r="CS110" s="102">
        <f t="shared" si="42"/>
        <v>0</v>
      </c>
      <c r="CT110" s="1102"/>
      <c r="CU110" s="22" t="s">
        <v>45</v>
      </c>
      <c r="CV110" s="367"/>
      <c r="CW110" s="131"/>
      <c r="CX110" s="131"/>
      <c r="CY110" s="131" t="s">
        <v>57</v>
      </c>
      <c r="CZ110" s="314"/>
      <c r="DA110" s="314"/>
      <c r="DB110" s="314"/>
      <c r="DC110" s="314"/>
      <c r="DD110" s="314"/>
      <c r="DE110" s="314"/>
      <c r="DF110" s="314"/>
      <c r="DG110" s="314"/>
      <c r="DH110" s="314"/>
      <c r="DI110" s="133">
        <v>1</v>
      </c>
      <c r="DJ110" s="131"/>
      <c r="DK110" s="108"/>
      <c r="DL110" s="108"/>
    </row>
    <row r="111" spans="1:116" ht="121.8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O111" s="389" t="s">
        <v>365</v>
      </c>
      <c r="CP111" s="848" t="s">
        <v>1498</v>
      </c>
      <c r="CQ111" s="68" t="s">
        <v>29</v>
      </c>
      <c r="CR111" s="102">
        <f t="shared" si="41"/>
        <v>0</v>
      </c>
      <c r="CS111" s="102">
        <f t="shared" si="42"/>
        <v>0</v>
      </c>
      <c r="CT111" s="1085"/>
      <c r="CU111" s="22" t="s">
        <v>45</v>
      </c>
      <c r="CV111" s="1090"/>
      <c r="CW111" s="74"/>
      <c r="CX111" s="173"/>
      <c r="CY111" s="172" t="s">
        <v>1477</v>
      </c>
      <c r="CZ111" s="155"/>
      <c r="DA111" s="155"/>
      <c r="DB111" s="155"/>
      <c r="DC111" s="155"/>
      <c r="DD111" s="155"/>
      <c r="DE111" s="155"/>
      <c r="DF111" s="155"/>
      <c r="DG111" s="155"/>
      <c r="DH111" s="155"/>
      <c r="DI111" s="76">
        <v>1</v>
      </c>
      <c r="DJ111" s="1397" t="s">
        <v>2789</v>
      </c>
      <c r="DK111" s="108"/>
      <c r="DL111" s="108"/>
    </row>
    <row r="112" spans="1:116" ht="69.599999999999994" outlineLevel="1" x14ac:dyDescent="0.3">
      <c r="A112" s="36"/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V112" s="36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O112" s="74"/>
      <c r="CP112" s="80" t="s">
        <v>232</v>
      </c>
      <c r="CQ112" s="102" t="s">
        <v>29</v>
      </c>
      <c r="CR112" s="69">
        <f t="shared" si="41"/>
        <v>1</v>
      </c>
      <c r="CS112" s="69">
        <f t="shared" si="42"/>
        <v>1</v>
      </c>
      <c r="CT112" s="116"/>
      <c r="CU112" s="22" t="s">
        <v>233</v>
      </c>
      <c r="CV112" s="173" t="s">
        <v>234</v>
      </c>
      <c r="CW112" s="286"/>
      <c r="CX112" s="287"/>
      <c r="CY112" s="140" t="s">
        <v>3</v>
      </c>
      <c r="CZ112" s="84">
        <v>2</v>
      </c>
      <c r="DA112" s="155"/>
      <c r="DB112" s="155"/>
      <c r="DC112" s="155"/>
      <c r="DD112" s="155"/>
      <c r="DE112" s="155"/>
      <c r="DF112" s="155"/>
      <c r="DG112" s="155"/>
      <c r="DH112" s="155"/>
      <c r="DI112" s="76">
        <v>1</v>
      </c>
      <c r="DJ112" s="225"/>
      <c r="DK112" s="108"/>
      <c r="DL112" s="108"/>
    </row>
    <row r="113" spans="1:116" ht="17.399999999999999" outlineLevel="1" x14ac:dyDescent="0.3">
      <c r="A113" s="36"/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V113" s="36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 s="108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N113" s="108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 s="108"/>
      <c r="DL113" s="108"/>
    </row>
    <row r="114" spans="1:116" ht="17.399999999999999" outlineLevel="1" x14ac:dyDescent="0.3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 s="108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N114" s="108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 s="108"/>
      <c r="DL114" s="108"/>
    </row>
    <row r="115" spans="1:116" ht="17.399999999999999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N115" s="108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N116" s="108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N117" s="108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 s="108"/>
      <c r="CN118" s="10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 s="108"/>
      <c r="CN119" s="108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 s="108"/>
      <c r="CN120" s="108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 s="108"/>
      <c r="CN121" s="108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 s="108"/>
      <c r="CN122" s="3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143</v>
      </c>
      <c r="B124" s="39" t="s">
        <v>1503</v>
      </c>
      <c r="C124" s="535" t="s">
        <v>29</v>
      </c>
      <c r="D124" s="41">
        <f t="shared" ref="D124:D133" si="45">0.5*(L124+M124+N124)+O124+Q124+2*(R124+S124)</f>
        <v>4.5</v>
      </c>
      <c r="E124" s="536">
        <f t="shared" ref="E124:E133" si="46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SUMIFS(L126:L133,C126:C133,C124)</f>
        <v>0</v>
      </c>
      <c r="M124" s="44">
        <f>SUMIFS(M126:M133,C126:C133,C124)</f>
        <v>1</v>
      </c>
      <c r="N124" s="44">
        <f>SUMIFS(N126:N133,C126:C133,C124)</f>
        <v>0</v>
      </c>
      <c r="O124" s="44">
        <f>SUMIFS(O126:O133,C126:C133,C124)</f>
        <v>0</v>
      </c>
      <c r="P124" s="44">
        <f>SUMIFS(P126:P133,C126:C133,C124)</f>
        <v>0</v>
      </c>
      <c r="Q124" s="44">
        <f>SUMIFS(Q126:Q133,C126:C133,C124)</f>
        <v>2</v>
      </c>
      <c r="R124" s="44">
        <f>SUMIFS(R126:R133,C126:C133,C124)</f>
        <v>0</v>
      </c>
      <c r="S124" s="44">
        <f>SUMIFS(S126:S133,C126:C133,C124)</f>
        <v>1</v>
      </c>
      <c r="T124" s="44">
        <f>SUMIFS(T126:T133,C126:C133,C124)</f>
        <v>0</v>
      </c>
      <c r="U124" s="45"/>
      <c r="V124" s="46">
        <f>SUM(U127:U153)</f>
        <v>8</v>
      </c>
      <c r="W124" s="108"/>
      <c r="X124" s="38" t="s">
        <v>143</v>
      </c>
      <c r="Y124" s="39" t="s">
        <v>1504</v>
      </c>
      <c r="Z124" s="535" t="s">
        <v>29</v>
      </c>
      <c r="AA124" s="41">
        <f t="shared" ref="AA124:AA139" si="47">0.5*(AI124+AJ124+AK124)+AL124+AN124+2*(AO124+AP124)</f>
        <v>2</v>
      </c>
      <c r="AB124" s="536">
        <f t="shared" ref="AB124:AB139" si="48">AI124*0.5+AJ124*0.5+AK124*0.5+AL124+AM124+AN124+2*(AO124+AP124+AQ124)</f>
        <v>4</v>
      </c>
      <c r="AC124" s="43"/>
      <c r="AD124" s="43"/>
      <c r="AE124" s="43"/>
      <c r="AF124" s="43"/>
      <c r="AG124" s="43"/>
      <c r="AH124" s="43"/>
      <c r="AI124" s="44">
        <f>SUMIFS(AI127:AI154,Z127:Z154,Z124)</f>
        <v>0</v>
      </c>
      <c r="AJ124" s="44">
        <f>SUMIFS(AJ127:AJ154,Z127:Z154,Z124)</f>
        <v>0</v>
      </c>
      <c r="AK124" s="44">
        <f>SUMIFS(AK127:AK154,Z127:Z154,Z124)</f>
        <v>0</v>
      </c>
      <c r="AL124" s="44">
        <f>SUMIFS(AL127:AL154,Z127:Z154,Z124)</f>
        <v>1</v>
      </c>
      <c r="AM124" s="44">
        <f>SUMIFS(AM127:AM154,Z127:Z154,Z124)</f>
        <v>0</v>
      </c>
      <c r="AN124" s="44">
        <f>SUMIFS(AN127:AN154,Z127:Z154,Z124)</f>
        <v>1</v>
      </c>
      <c r="AO124" s="44">
        <f>SUMIFS(AO127:AO154,Z127:Z154,Z124)</f>
        <v>0</v>
      </c>
      <c r="AP124" s="44">
        <f>SUMIFS(AP127:AP154,Z127:Z154,Z124)</f>
        <v>0</v>
      </c>
      <c r="AQ124" s="44">
        <f>SUMIFS(AQ127:AQ154,Z127:Z154,Z124)</f>
        <v>1</v>
      </c>
      <c r="AR124" s="45"/>
      <c r="AS124" s="46">
        <f>SUM(AR127:AR153)</f>
        <v>13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36" si="49">0.5*(BF124+BG124+BH124)+BI124+BK124+2*(BL124+BM124)</f>
        <v>11</v>
      </c>
      <c r="AY124" s="536">
        <f t="shared" ref="AY124:AY136" si="50">BF124*0.5+BG124*0.5+BH124*0.5+BI124+BJ124+BK124+2*(BL124+BM124+BN124)</f>
        <v>12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2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11</v>
      </c>
      <c r="BQ124" s="62"/>
      <c r="BR124" s="38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SUM(CL126:CL137)</f>
        <v>12</v>
      </c>
      <c r="CN124" s="363"/>
      <c r="CO124" s="38" t="s">
        <v>145</v>
      </c>
      <c r="CP124" s="39" t="s">
        <v>1258</v>
      </c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SUMIFS(CZ134:CZ156,CQ134:CQ156,CQ124)</f>
        <v>0</v>
      </c>
      <c r="DA124" s="44">
        <f ca="1">SUMIFS(DA134:DA156,CQ134:CQ156,CQ124)</f>
        <v>0</v>
      </c>
      <c r="DB124" s="44">
        <f ca="1">SUMIFS(DB134:DB156,CQ134:CQ156,CQ124)</f>
        <v>0</v>
      </c>
      <c r="DC124" s="44">
        <f ca="1">SUMIFS(DC134:DC156,CQ134:CQ156,CQ124)</f>
        <v>0</v>
      </c>
      <c r="DD124" s="44">
        <f ca="1">SUMIFS(DD134:DD156,CQ134:CQ156,CQ124)</f>
        <v>0</v>
      </c>
      <c r="DE124" s="44">
        <f ca="1">SUMIFS(DE134:DE156,CQ134:CQ156,CQ124)</f>
        <v>0</v>
      </c>
      <c r="DF124" s="44">
        <f ca="1">SUMIFS(DF134:DF156,CQ134:CQ156,CQ124)</f>
        <v>0</v>
      </c>
      <c r="DG124" s="44">
        <f ca="1">SUMIFS(DG134:DG156,CQ134:CQ156,CQ124)</f>
        <v>0</v>
      </c>
      <c r="DH124" s="44">
        <f ca="1">SUMIFS(DH134:DH156,CQ134:CQ156,CQ124)</f>
        <v>0</v>
      </c>
      <c r="DI124" s="45"/>
      <c r="DJ124" s="46">
        <f>SUM(DI126:DI153)</f>
        <v>8</v>
      </c>
    </row>
    <row r="125" spans="1:116" ht="25.2" thickBot="1" x14ac:dyDescent="0.3">
      <c r="A125" s="38" t="s">
        <v>152</v>
      </c>
      <c r="B125" s="451"/>
      <c r="C125" s="535" t="s">
        <v>36</v>
      </c>
      <c r="D125" s="41">
        <f t="shared" si="45"/>
        <v>0</v>
      </c>
      <c r="E125" s="536">
        <f t="shared" si="46"/>
        <v>0</v>
      </c>
      <c r="F125" s="39"/>
      <c r="G125" s="39"/>
      <c r="H125" s="39"/>
      <c r="I125" s="39"/>
      <c r="J125" s="39"/>
      <c r="K125" s="39"/>
      <c r="L125" s="44">
        <f>SUMIFS(L126:L133,C126:C133,C125)</f>
        <v>0</v>
      </c>
      <c r="M125" s="44">
        <f>SUMIFS(M126:M133,C126:C133,C125)</f>
        <v>0</v>
      </c>
      <c r="N125" s="44">
        <f>SUMIFS(N126:N133,C126:C133,C125)</f>
        <v>0</v>
      </c>
      <c r="O125" s="44">
        <f>SUMIFS(O126:O133,C126:C133,C125)</f>
        <v>0</v>
      </c>
      <c r="P125" s="44">
        <f>SUMIFS(P126:P133,C126:C133,C125)</f>
        <v>0</v>
      </c>
      <c r="Q125" s="44">
        <f>SUMIFS(Q126:Q133,C126:C133,C125)</f>
        <v>0</v>
      </c>
      <c r="R125" s="44">
        <f>SUMIFS(R126:R133,C126:C133,C125)</f>
        <v>0</v>
      </c>
      <c r="S125" s="44">
        <f>SUMIFS(S126:S133,C126:C133,C125)</f>
        <v>0</v>
      </c>
      <c r="T125" s="44">
        <f>SUMIFS(T126:T133,C126:C133,C125)</f>
        <v>0</v>
      </c>
      <c r="U125" s="45"/>
      <c r="V125" s="46"/>
      <c r="W125" s="108"/>
      <c r="X125" s="38" t="s">
        <v>152</v>
      </c>
      <c r="Y125" s="39"/>
      <c r="Z125" s="535" t="s">
        <v>36</v>
      </c>
      <c r="AA125" s="41">
        <f t="shared" si="47"/>
        <v>0</v>
      </c>
      <c r="AB125" s="536">
        <f t="shared" si="48"/>
        <v>0</v>
      </c>
      <c r="AC125" s="39"/>
      <c r="AD125" s="39"/>
      <c r="AE125" s="39"/>
      <c r="AF125" s="39"/>
      <c r="AG125" s="39"/>
      <c r="AH125" s="39"/>
      <c r="AI125" s="44">
        <f>SUMIFS(AI127:AI154,Z127:Z154,Z125)</f>
        <v>0</v>
      </c>
      <c r="AJ125" s="44">
        <f>SUMIFS(AJ127:AJ154,Z127:Z154,Z125)</f>
        <v>0</v>
      </c>
      <c r="AK125" s="44">
        <f>SUMIFS(AK127:AK154,Z127:Z154,Z125)</f>
        <v>0</v>
      </c>
      <c r="AL125" s="44">
        <f>SUMIFS(AL127:AL154,Z127:Z154,Z125)</f>
        <v>0</v>
      </c>
      <c r="AM125" s="44">
        <f>SUMIFS(AM127:AM154,Z127:Z154,Z125)</f>
        <v>0</v>
      </c>
      <c r="AN125" s="44">
        <f>SUMIFS(AN127:AN154,Z127:Z154,Z125)</f>
        <v>0</v>
      </c>
      <c r="AO125" s="44">
        <f>SUMIFS(AO127:AO154,Z127:Z154,Z125)</f>
        <v>0</v>
      </c>
      <c r="AP125" s="44">
        <f>SUMIFS(AP127:AP154,Z127:Z154,Z125)</f>
        <v>0</v>
      </c>
      <c r="AQ125" s="44">
        <f>SUMIFS(AQ127:AQ154,Z127:Z154,Z125)</f>
        <v>0</v>
      </c>
      <c r="AR125" s="45"/>
      <c r="AS125" s="46"/>
      <c r="AT125" s="62"/>
      <c r="AU125" s="38" t="s">
        <v>152</v>
      </c>
      <c r="AV125" s="39"/>
      <c r="AW125" s="535" t="s">
        <v>36</v>
      </c>
      <c r="AX125" s="41">
        <f t="shared" si="49"/>
        <v>0</v>
      </c>
      <c r="AY125" s="536">
        <f t="shared" si="50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152</v>
      </c>
      <c r="BS125" s="43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153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SUMIFS(CZ134:CZ156,CQ134:CQ156,CQ125)</f>
        <v>0</v>
      </c>
      <c r="DA125" s="44">
        <f ca="1">SUMIFS(DA134:DA156,CQ134:CQ156,CQ125)</f>
        <v>0</v>
      </c>
      <c r="DB125" s="44">
        <f ca="1">SUMIFS(DB134:DB156,CQ134:CQ156,CQ125)</f>
        <v>0</v>
      </c>
      <c r="DC125" s="44">
        <f ca="1">SUMIFS(DC134:DC156,CQ134:CQ156,CQ125)</f>
        <v>0</v>
      </c>
      <c r="DD125" s="44">
        <f ca="1">SUMIFS(DD134:DD156,CQ134:CQ156,CQ125)</f>
        <v>0</v>
      </c>
      <c r="DE125" s="44">
        <f ca="1">SUMIFS(DE134:DE156,CQ134:CQ156,CQ125)</f>
        <v>0</v>
      </c>
      <c r="DF125" s="44">
        <f ca="1">SUMIFS(DF134:DF156,CQ134:CQ156,CQ125)</f>
        <v>0</v>
      </c>
      <c r="DG125" s="44">
        <f ca="1">SUMIFS(DG134:DG156,CQ134:CQ156,CQ125)</f>
        <v>0</v>
      </c>
      <c r="DH125" s="44">
        <f ca="1">SUMIFS(DH134:DH156,CQ134:CQ156,CQ125)</f>
        <v>0</v>
      </c>
      <c r="DI125" s="45"/>
      <c r="DJ125" s="46"/>
    </row>
    <row r="126" spans="1:116" ht="234" customHeight="1" outlineLevel="1" thickTop="1" thickBot="1" x14ac:dyDescent="0.3">
      <c r="A126" s="239" t="s">
        <v>173</v>
      </c>
      <c r="B126" s="138" t="s">
        <v>2519</v>
      </c>
      <c r="C126" s="102" t="s">
        <v>29</v>
      </c>
      <c r="D126" s="102">
        <f t="shared" si="45"/>
        <v>3</v>
      </c>
      <c r="E126" s="102">
        <f t="shared" si="46"/>
        <v>3</v>
      </c>
      <c r="F126" s="225"/>
      <c r="G126" s="225" t="s">
        <v>45</v>
      </c>
      <c r="H126" s="74"/>
      <c r="I126" s="225"/>
      <c r="J126" s="131"/>
      <c r="K126" s="131" t="s">
        <v>1515</v>
      </c>
      <c r="L126" s="314"/>
      <c r="M126" s="314"/>
      <c r="N126" s="155"/>
      <c r="O126" s="821"/>
      <c r="P126" s="314"/>
      <c r="Q126" s="128">
        <v>1</v>
      </c>
      <c r="R126" s="314"/>
      <c r="S126" s="86">
        <v>1</v>
      </c>
      <c r="T126" s="314"/>
      <c r="U126" s="76">
        <v>1</v>
      </c>
      <c r="V126" s="77"/>
      <c r="W126" s="108"/>
      <c r="X126" s="270" t="s">
        <v>208</v>
      </c>
      <c r="Y126" s="391" t="s">
        <v>2725</v>
      </c>
      <c r="Z126" s="102" t="s">
        <v>29</v>
      </c>
      <c r="AA126" s="102">
        <f t="shared" si="47"/>
        <v>8</v>
      </c>
      <c r="AB126" s="102">
        <f t="shared" si="48"/>
        <v>10</v>
      </c>
      <c r="AC126" s="392"/>
      <c r="AD126" s="393" t="s">
        <v>441</v>
      </c>
      <c r="AE126" s="429"/>
      <c r="AF126" s="72" t="s">
        <v>42</v>
      </c>
      <c r="AG126" s="395"/>
      <c r="AH126" s="268" t="s">
        <v>1789</v>
      </c>
      <c r="AI126" s="457"/>
      <c r="AJ126" s="457"/>
      <c r="AK126" s="457"/>
      <c r="AL126" s="457"/>
      <c r="AM126" s="457"/>
      <c r="AN126" s="457"/>
      <c r="AO126" s="276">
        <v>4</v>
      </c>
      <c r="AP126" s="457"/>
      <c r="AQ126" s="86">
        <v>1</v>
      </c>
      <c r="AR126" s="1170">
        <v>1</v>
      </c>
      <c r="AS126" s="107"/>
      <c r="AT126" s="62"/>
      <c r="AU126" s="239" t="s">
        <v>173</v>
      </c>
      <c r="AV126" s="177" t="s">
        <v>1507</v>
      </c>
      <c r="AW126" s="102" t="s">
        <v>29</v>
      </c>
      <c r="AX126" s="102">
        <f t="shared" si="49"/>
        <v>2</v>
      </c>
      <c r="AY126" s="102">
        <f t="shared" si="50"/>
        <v>3</v>
      </c>
      <c r="BA126" s="22" t="s">
        <v>45</v>
      </c>
      <c r="BC126" s="433" t="s">
        <v>42</v>
      </c>
      <c r="BD126" s="82"/>
      <c r="BE126" s="23" t="s">
        <v>96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382" t="s">
        <v>350</v>
      </c>
      <c r="BS126" s="587" t="s">
        <v>612</v>
      </c>
      <c r="BT126" s="68" t="s">
        <v>29</v>
      </c>
      <c r="BU126" s="102">
        <f>0.5*(CC126+CD126+CE126)+CF126+CH126+2*(CI126+CJ126)</f>
        <v>8.5</v>
      </c>
      <c r="BV126" s="102">
        <f>CC126*0.5+CD126*0.5+CE126*0.5+CF126+CG126+CH126+2*(CI126+CJ126+CK126)</f>
        <v>8.5</v>
      </c>
      <c r="BW126" s="1106"/>
      <c r="BX126" s="393" t="s">
        <v>68</v>
      </c>
      <c r="BY126" s="74"/>
      <c r="BZ126" s="433" t="s">
        <v>42</v>
      </c>
      <c r="CA126" s="721" t="s">
        <v>13</v>
      </c>
      <c r="CB126" s="643" t="s">
        <v>613</v>
      </c>
      <c r="CC126" s="1107"/>
      <c r="CD126" s="1107"/>
      <c r="CE126" s="1108">
        <v>1</v>
      </c>
      <c r="CF126" s="1107"/>
      <c r="CG126" s="1107"/>
      <c r="CH126" s="1108">
        <v>8</v>
      </c>
      <c r="CI126" s="1107"/>
      <c r="CJ126" s="1107"/>
      <c r="CK126" s="1107"/>
      <c r="CL126" s="516">
        <v>1</v>
      </c>
      <c r="CM126" s="190"/>
      <c r="CN126" s="108"/>
      <c r="CO126" s="521" t="s">
        <v>1258</v>
      </c>
      <c r="CP126" s="1465" t="s">
        <v>2794</v>
      </c>
      <c r="CQ126" s="68" t="s">
        <v>29</v>
      </c>
      <c r="CR126" s="69">
        <f t="shared" ref="CR126:CR133" si="51">0.5*(CZ126+DA126+DB126)+DC126+DE126+2*(DF126+DG126)</f>
        <v>0</v>
      </c>
      <c r="CS126" s="69">
        <f t="shared" ref="CS126:CS133" si="52">CZ126*0.5+DA126*0.5+DB126*0.5+DC126+DD126+DE126+2*(DF126+DG126+DH126)</f>
        <v>0</v>
      </c>
      <c r="CT126" s="2021" t="s">
        <v>2795</v>
      </c>
      <c r="CU126" s="2022"/>
      <c r="CV126" s="2022"/>
      <c r="CW126" s="2022"/>
      <c r="CX126" s="2022"/>
      <c r="CY126" s="2023"/>
      <c r="CZ126" s="74"/>
      <c r="DA126" s="74"/>
      <c r="DB126" s="74"/>
      <c r="DC126" s="74"/>
      <c r="DD126" s="74"/>
      <c r="DE126" s="74"/>
      <c r="DF126" s="74"/>
      <c r="DG126" s="74"/>
      <c r="DH126" s="74"/>
      <c r="DI126" s="516">
        <v>1</v>
      </c>
      <c r="DJ126" s="74"/>
      <c r="DK126" s="3"/>
      <c r="DL126" s="108"/>
    </row>
    <row r="127" spans="1:116" ht="233.4" customHeight="1" outlineLevel="1" thickTop="1" thickBot="1" x14ac:dyDescent="0.3">
      <c r="A127" s="239" t="s">
        <v>173</v>
      </c>
      <c r="B127" s="179" t="s">
        <v>2206</v>
      </c>
      <c r="C127" s="102" t="s">
        <v>29</v>
      </c>
      <c r="D127" s="102">
        <f t="shared" si="45"/>
        <v>1</v>
      </c>
      <c r="E127" s="102">
        <f t="shared" si="46"/>
        <v>1</v>
      </c>
      <c r="F127" s="257"/>
      <c r="G127" s="225" t="s">
        <v>45</v>
      </c>
      <c r="H127" s="225"/>
      <c r="I127" s="258"/>
      <c r="J127" s="178"/>
      <c r="K127" s="131" t="s">
        <v>57</v>
      </c>
      <c r="L127" s="1111"/>
      <c r="M127" s="1111"/>
      <c r="N127" s="1111"/>
      <c r="O127" s="821"/>
      <c r="P127" s="1111"/>
      <c r="Q127" s="128">
        <v>1</v>
      </c>
      <c r="R127" s="1111"/>
      <c r="S127" s="1111"/>
      <c r="T127" s="1111"/>
      <c r="U127" s="76">
        <v>1</v>
      </c>
      <c r="V127" s="77"/>
      <c r="W127" s="108"/>
      <c r="X127" s="239" t="s">
        <v>173</v>
      </c>
      <c r="Y127" s="1104" t="s">
        <v>1506</v>
      </c>
      <c r="Z127" s="102" t="s">
        <v>29</v>
      </c>
      <c r="AA127" s="102">
        <f t="shared" si="47"/>
        <v>1</v>
      </c>
      <c r="AB127" s="102">
        <f t="shared" si="48"/>
        <v>3</v>
      </c>
      <c r="AC127" s="448"/>
      <c r="AD127" s="440" t="s">
        <v>45</v>
      </c>
      <c r="AE127" s="448"/>
      <c r="AF127" s="433" t="s">
        <v>42</v>
      </c>
      <c r="AG127" s="82"/>
      <c r="AH127" s="442"/>
      <c r="AI127" s="445"/>
      <c r="AJ127" s="445"/>
      <c r="AK127" s="445"/>
      <c r="AL127" s="85">
        <v>1</v>
      </c>
      <c r="AM127" s="445"/>
      <c r="AN127" s="445"/>
      <c r="AO127" s="445"/>
      <c r="AP127" s="445"/>
      <c r="AQ127" s="86">
        <v>1</v>
      </c>
      <c r="AR127" s="76">
        <v>1</v>
      </c>
      <c r="AS127" s="77"/>
      <c r="AT127" s="62"/>
      <c r="AU127" s="239" t="s">
        <v>173</v>
      </c>
      <c r="AV127" s="98" t="s">
        <v>1511</v>
      </c>
      <c r="AW127" s="102" t="s">
        <v>29</v>
      </c>
      <c r="AX127" s="102">
        <f t="shared" si="49"/>
        <v>7</v>
      </c>
      <c r="AY127" s="102">
        <f t="shared" si="50"/>
        <v>7</v>
      </c>
      <c r="AZ127" s="278"/>
      <c r="BA127" s="225" t="s">
        <v>68</v>
      </c>
      <c r="BB127" s="74"/>
      <c r="BC127" s="433" t="s">
        <v>42</v>
      </c>
      <c r="BD127" s="82"/>
      <c r="BE127" s="131" t="s">
        <v>914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382" t="s">
        <v>350</v>
      </c>
      <c r="BS127" s="391" t="s">
        <v>1512</v>
      </c>
      <c r="BT127" s="68" t="s">
        <v>29</v>
      </c>
      <c r="BU127" s="102">
        <f t="shared" ref="BU127:BU137" si="53">0.5*(CC127+CD127+CE127)+CF127+CH127+2*(CI127+CJ127)</f>
        <v>0</v>
      </c>
      <c r="BV127" s="102">
        <f t="shared" ref="BV127:BV137" si="54">CC127*0.5+CD127*0.5+CE127*0.5+CF127+CG127+CH127+2*(CI127+CJ127+CK127)</f>
        <v>0</v>
      </c>
      <c r="BW127" s="268"/>
      <c r="BX127" s="1113" t="s">
        <v>68</v>
      </c>
      <c r="BY127" s="393"/>
      <c r="BZ127" s="393"/>
      <c r="CA127" s="393"/>
      <c r="CB127" s="640" t="s">
        <v>618</v>
      </c>
      <c r="CC127" s="368"/>
      <c r="CD127" s="368"/>
      <c r="CE127" s="368"/>
      <c r="CF127" s="368"/>
      <c r="CG127" s="368"/>
      <c r="CH127" s="368"/>
      <c r="CI127" s="368"/>
      <c r="CJ127" s="368"/>
      <c r="CK127" s="368"/>
      <c r="CL127" s="516">
        <v>1</v>
      </c>
      <c r="CM127" s="28"/>
      <c r="CN127" s="108"/>
      <c r="CO127" s="521" t="s">
        <v>1258</v>
      </c>
      <c r="CP127" s="116" t="s">
        <v>1508</v>
      </c>
      <c r="CQ127" s="720" t="s">
        <v>29</v>
      </c>
      <c r="CR127" s="102">
        <f t="shared" si="51"/>
        <v>0</v>
      </c>
      <c r="CS127" s="102">
        <f t="shared" si="52"/>
        <v>0</v>
      </c>
      <c r="CT127" s="103"/>
      <c r="CU127" s="22" t="s">
        <v>45</v>
      </c>
      <c r="CV127" s="103"/>
      <c r="CW127" s="74"/>
      <c r="CX127" s="617"/>
      <c r="CY127" s="1110"/>
      <c r="CZ127" s="103"/>
      <c r="DA127" s="103"/>
      <c r="DB127" s="103"/>
      <c r="DC127" s="22"/>
      <c r="DD127" s="197"/>
      <c r="DE127" s="22"/>
      <c r="DF127" s="22"/>
      <c r="DG127" s="22"/>
      <c r="DH127" s="197"/>
      <c r="DI127" s="516">
        <v>1</v>
      </c>
      <c r="DJ127" s="131"/>
      <c r="DK127" s="3"/>
    </row>
    <row r="128" spans="1:116" ht="229.5" customHeight="1" outlineLevel="1" thickTop="1" thickBot="1" x14ac:dyDescent="0.35">
      <c r="A128" s="239" t="s">
        <v>173</v>
      </c>
      <c r="B128" s="179" t="s">
        <v>1528</v>
      </c>
      <c r="C128" s="102" t="s">
        <v>29</v>
      </c>
      <c r="D128" s="102">
        <f t="shared" si="45"/>
        <v>0.5</v>
      </c>
      <c r="E128" s="102">
        <f t="shared" si="46"/>
        <v>0.5</v>
      </c>
      <c r="F128" s="448"/>
      <c r="G128" s="22" t="s">
        <v>68</v>
      </c>
      <c r="H128" s="448"/>
      <c r="I128" s="448"/>
      <c r="J128" s="110" t="s">
        <v>13</v>
      </c>
      <c r="K128" s="23" t="s">
        <v>680</v>
      </c>
      <c r="L128" s="445"/>
      <c r="M128" s="128">
        <v>1</v>
      </c>
      <c r="N128" s="445"/>
      <c r="O128" s="445"/>
      <c r="P128" s="445"/>
      <c r="Q128" s="445"/>
      <c r="R128" s="445"/>
      <c r="S128" s="445"/>
      <c r="T128" s="445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47"/>
        <v>0</v>
      </c>
      <c r="AB128" s="69">
        <f t="shared" si="48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177" t="s">
        <v>1517</v>
      </c>
      <c r="AW128" s="102" t="s">
        <v>29</v>
      </c>
      <c r="AX128" s="102">
        <f t="shared" si="49"/>
        <v>0</v>
      </c>
      <c r="AY128" s="102">
        <f t="shared" si="50"/>
        <v>0</v>
      </c>
      <c r="AZ128" s="225"/>
      <c r="BA128" s="225" t="s">
        <v>45</v>
      </c>
      <c r="BB128" s="131"/>
      <c r="BC128" s="225"/>
      <c r="BD128" s="131"/>
      <c r="BE128" s="23" t="s">
        <v>1518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350</v>
      </c>
      <c r="BS128" s="177" t="s">
        <v>1519</v>
      </c>
      <c r="BT128" s="68" t="s">
        <v>29</v>
      </c>
      <c r="BU128" s="102">
        <f t="shared" si="53"/>
        <v>1</v>
      </c>
      <c r="BV128" s="102">
        <f t="shared" si="54"/>
        <v>1</v>
      </c>
      <c r="BW128" s="225"/>
      <c r="BX128" s="225" t="s">
        <v>68</v>
      </c>
      <c r="BY128" s="246"/>
      <c r="BZ128" s="433" t="s">
        <v>42</v>
      </c>
      <c r="CA128" s="721" t="s">
        <v>13</v>
      </c>
      <c r="CB128" s="643" t="s">
        <v>623</v>
      </c>
      <c r="CC128" s="314"/>
      <c r="CD128" s="314"/>
      <c r="CE128" s="314"/>
      <c r="CF128" s="314"/>
      <c r="CG128" s="314"/>
      <c r="CH128" s="128">
        <v>1</v>
      </c>
      <c r="CI128" s="314"/>
      <c r="CJ128" s="314"/>
      <c r="CK128" s="314"/>
      <c r="CL128" s="516">
        <v>1</v>
      </c>
      <c r="CM128" s="190"/>
      <c r="CN128" s="108"/>
      <c r="CO128" s="521" t="s">
        <v>1258</v>
      </c>
      <c r="CP128" s="1114" t="s">
        <v>1513</v>
      </c>
      <c r="CQ128" s="720" t="s">
        <v>29</v>
      </c>
      <c r="CR128" s="102">
        <f t="shared" si="51"/>
        <v>0</v>
      </c>
      <c r="CS128" s="102">
        <f t="shared" si="52"/>
        <v>0</v>
      </c>
      <c r="CT128" s="839" t="s">
        <v>945</v>
      </c>
      <c r="CU128" s="22" t="s">
        <v>45</v>
      </c>
      <c r="CV128" s="524"/>
      <c r="CW128" s="74"/>
      <c r="CX128" s="839"/>
      <c r="CY128" s="840" t="s">
        <v>57</v>
      </c>
      <c r="CZ128" s="839"/>
      <c r="DA128" s="839"/>
      <c r="DB128" s="839"/>
      <c r="DC128" s="1115"/>
      <c r="DD128" s="839"/>
      <c r="DE128" s="1116"/>
      <c r="DF128" s="839"/>
      <c r="DG128" s="1117"/>
      <c r="DH128" s="839"/>
      <c r="DI128" s="516">
        <v>1</v>
      </c>
      <c r="DJ128" s="131"/>
      <c r="DK128" s="3"/>
    </row>
    <row r="129" spans="1:115" ht="225" customHeight="1" outlineLevel="1" thickTop="1" thickBot="1" x14ac:dyDescent="0.45">
      <c r="A129" s="239" t="s">
        <v>173</v>
      </c>
      <c r="B129" s="138" t="s">
        <v>2622</v>
      </c>
      <c r="C129" s="102" t="s">
        <v>29</v>
      </c>
      <c r="D129" s="69">
        <f t="shared" si="45"/>
        <v>0</v>
      </c>
      <c r="E129" s="69">
        <f t="shared" si="46"/>
        <v>0</v>
      </c>
      <c r="F129" s="103"/>
      <c r="G129" s="22" t="s">
        <v>68</v>
      </c>
      <c r="H129" s="104"/>
      <c r="I129" s="433" t="s">
        <v>42</v>
      </c>
      <c r="J129" s="172"/>
      <c r="K129" s="140" t="s">
        <v>3</v>
      </c>
      <c r="L129" s="302"/>
      <c r="M129" s="155"/>
      <c r="N129" s="302"/>
      <c r="O129" s="302"/>
      <c r="P129" s="302"/>
      <c r="Q129" s="302"/>
      <c r="R129" s="302"/>
      <c r="S129" s="302"/>
      <c r="T129" s="302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47"/>
        <v>0</v>
      </c>
      <c r="AB129" s="69">
        <f t="shared" si="48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1524</v>
      </c>
      <c r="AW129" s="102" t="s">
        <v>29</v>
      </c>
      <c r="AX129" s="102">
        <f t="shared" si="49"/>
        <v>0</v>
      </c>
      <c r="AY129" s="102">
        <f t="shared" si="50"/>
        <v>0</v>
      </c>
      <c r="AZ129" s="171"/>
      <c r="BA129" s="22" t="s">
        <v>45</v>
      </c>
      <c r="BB129" s="172"/>
      <c r="BC129" s="74"/>
      <c r="BD129" s="24"/>
      <c r="BE129" s="23" t="s">
        <v>1518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350</v>
      </c>
      <c r="BS129" s="177" t="s">
        <v>1525</v>
      </c>
      <c r="BT129" s="68" t="s">
        <v>29</v>
      </c>
      <c r="BU129" s="102">
        <f t="shared" si="53"/>
        <v>0</v>
      </c>
      <c r="BV129" s="102">
        <f t="shared" si="54"/>
        <v>0</v>
      </c>
      <c r="BW129" s="99"/>
      <c r="BX129" s="22" t="s">
        <v>45</v>
      </c>
      <c r="BY129" s="99"/>
      <c r="BZ129" s="99"/>
      <c r="CA129" s="99"/>
      <c r="CB129" s="172" t="s">
        <v>57</v>
      </c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516">
        <v>1</v>
      </c>
      <c r="CM129" s="99"/>
      <c r="CN129" s="108"/>
      <c r="CO129" s="521" t="s">
        <v>1258</v>
      </c>
      <c r="CP129" s="1118" t="s">
        <v>1520</v>
      </c>
      <c r="CQ129" s="720" t="s">
        <v>29</v>
      </c>
      <c r="CR129" s="102">
        <f t="shared" si="51"/>
        <v>0</v>
      </c>
      <c r="CS129" s="102">
        <f t="shared" si="52"/>
        <v>0</v>
      </c>
      <c r="CT129" s="103"/>
      <c r="CU129" s="23" t="s">
        <v>45</v>
      </c>
      <c r="CV129" s="74"/>
      <c r="CW129" s="103"/>
      <c r="CX129" s="110" t="s">
        <v>13</v>
      </c>
      <c r="CY129" s="23" t="s">
        <v>1521</v>
      </c>
      <c r="CZ129" s="22"/>
      <c r="DA129" s="22"/>
      <c r="DC129" s="22"/>
      <c r="DD129" s="36"/>
      <c r="DE129" s="22"/>
      <c r="DF129" s="22"/>
      <c r="DG129" s="1119"/>
      <c r="DH129" s="212"/>
      <c r="DI129" s="516">
        <v>1</v>
      </c>
      <c r="DJ129" s="131"/>
    </row>
    <row r="130" spans="1:115" ht="210" customHeight="1" outlineLevel="1" thickTop="1" thickBot="1" x14ac:dyDescent="0.45">
      <c r="A130" s="239" t="s">
        <v>173</v>
      </c>
      <c r="B130" s="391" t="s">
        <v>2796</v>
      </c>
      <c r="C130" s="81" t="s">
        <v>29</v>
      </c>
      <c r="D130" s="69">
        <f t="shared" si="45"/>
        <v>0</v>
      </c>
      <c r="E130" s="69">
        <f t="shared" si="46"/>
        <v>0</v>
      </c>
      <c r="F130" s="392"/>
      <c r="G130" s="393" t="s">
        <v>182</v>
      </c>
      <c r="H130" s="429"/>
      <c r="I130" s="394"/>
      <c r="J130" s="395"/>
      <c r="K130" s="1122" t="s">
        <v>3</v>
      </c>
      <c r="L130" s="368"/>
      <c r="M130" s="368"/>
      <c r="N130" s="368"/>
      <c r="O130" s="368"/>
      <c r="P130" s="368"/>
      <c r="Q130" s="368"/>
      <c r="R130" s="368"/>
      <c r="S130" s="368"/>
      <c r="T130" s="368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47"/>
        <v>0</v>
      </c>
      <c r="AB130" s="69">
        <f t="shared" si="48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256" t="s">
        <v>2209</v>
      </c>
      <c r="AW130" s="102" t="s">
        <v>29</v>
      </c>
      <c r="AX130" s="102">
        <f t="shared" si="49"/>
        <v>0</v>
      </c>
      <c r="AY130" s="102">
        <f t="shared" si="50"/>
        <v>0</v>
      </c>
      <c r="AZ130" s="82"/>
      <c r="BA130" s="124" t="s">
        <v>77</v>
      </c>
      <c r="BB130" s="939" t="s">
        <v>50</v>
      </c>
      <c r="BC130" s="118"/>
      <c r="BD130" s="173"/>
      <c r="BE130" s="23" t="s">
        <v>96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33">
        <v>1</v>
      </c>
      <c r="BP130" s="431"/>
      <c r="BQ130" s="108"/>
      <c r="BR130" s="382" t="s">
        <v>350</v>
      </c>
      <c r="BS130" s="177" t="s">
        <v>1531</v>
      </c>
      <c r="BT130" s="68" t="s">
        <v>29</v>
      </c>
      <c r="BU130" s="102">
        <f t="shared" si="53"/>
        <v>0</v>
      </c>
      <c r="BV130" s="102">
        <f t="shared" si="54"/>
        <v>0</v>
      </c>
      <c r="BW130" s="225"/>
      <c r="BX130" s="225" t="s">
        <v>68</v>
      </c>
      <c r="BY130" s="131"/>
      <c r="BZ130" s="225"/>
      <c r="CA130" s="131"/>
      <c r="CB130" s="172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516">
        <v>1</v>
      </c>
      <c r="CM130" s="22"/>
      <c r="CN130" s="108"/>
      <c r="CO130" s="521" t="s">
        <v>1258</v>
      </c>
      <c r="CP130" s="138" t="s">
        <v>1526</v>
      </c>
      <c r="CQ130" s="720" t="s">
        <v>29</v>
      </c>
      <c r="CR130" s="102">
        <f t="shared" si="51"/>
        <v>0</v>
      </c>
      <c r="CS130" s="102">
        <f t="shared" si="52"/>
        <v>0</v>
      </c>
      <c r="CT130" s="257"/>
      <c r="CU130" s="23" t="s">
        <v>45</v>
      </c>
      <c r="CV130" s="257"/>
      <c r="CW130" s="257"/>
      <c r="CX130" s="257"/>
      <c r="CY130" s="131" t="s">
        <v>1527</v>
      </c>
      <c r="CZ130" s="74"/>
      <c r="DA130" s="74"/>
      <c r="DB130" s="74"/>
      <c r="DC130" s="74"/>
      <c r="DD130" s="255"/>
      <c r="DE130" s="74"/>
      <c r="DF130" s="74"/>
      <c r="DG130" s="74"/>
      <c r="DH130" s="74"/>
      <c r="DI130" s="516">
        <v>1</v>
      </c>
      <c r="DJ130" s="131"/>
    </row>
    <row r="131" spans="1:115" ht="222.75" customHeight="1" outlineLevel="1" thickTop="1" thickBot="1" x14ac:dyDescent="0.45">
      <c r="A131" s="239" t="s">
        <v>173</v>
      </c>
      <c r="B131" s="404" t="s">
        <v>2797</v>
      </c>
      <c r="C131" s="102" t="s">
        <v>29</v>
      </c>
      <c r="D131" s="102">
        <f t="shared" si="45"/>
        <v>0</v>
      </c>
      <c r="E131" s="102">
        <f t="shared" si="46"/>
        <v>0</v>
      </c>
      <c r="F131" s="23"/>
      <c r="G131" s="23" t="s">
        <v>45</v>
      </c>
      <c r="H131" s="103"/>
      <c r="I131" s="103"/>
      <c r="J131" s="82"/>
      <c r="K131" s="172" t="s">
        <v>1552</v>
      </c>
      <c r="L131" s="403"/>
      <c r="M131" s="403"/>
      <c r="N131" s="403"/>
      <c r="O131" s="403"/>
      <c r="P131" s="403"/>
      <c r="Q131" s="403"/>
      <c r="R131" s="390"/>
      <c r="S131" s="390"/>
      <c r="T131" s="390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47"/>
        <v>0</v>
      </c>
      <c r="AB131" s="69">
        <f t="shared" si="48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256" t="s">
        <v>2211</v>
      </c>
      <c r="AW131" s="102" t="s">
        <v>29</v>
      </c>
      <c r="AX131" s="102">
        <f t="shared" si="49"/>
        <v>0</v>
      </c>
      <c r="AY131" s="102">
        <f t="shared" si="50"/>
        <v>0</v>
      </c>
      <c r="AZ131" s="225"/>
      <c r="BA131" s="124" t="s">
        <v>77</v>
      </c>
      <c r="BB131" s="939" t="s">
        <v>50</v>
      </c>
      <c r="BC131" s="225"/>
      <c r="BD131" s="131"/>
      <c r="BE131" s="23" t="s">
        <v>96</v>
      </c>
      <c r="BF131" s="314"/>
      <c r="BG131" s="314"/>
      <c r="BH131" s="314"/>
      <c r="BI131" s="314"/>
      <c r="BJ131" s="314"/>
      <c r="BK131" s="314"/>
      <c r="BL131" s="314"/>
      <c r="BM131" s="314"/>
      <c r="BN131" s="314"/>
      <c r="BO131" s="133">
        <v>1</v>
      </c>
      <c r="BP131" s="431"/>
      <c r="BQ131" s="108"/>
      <c r="BR131" s="382" t="s">
        <v>350</v>
      </c>
      <c r="BS131" s="177" t="s">
        <v>1535</v>
      </c>
      <c r="BT131" s="68" t="s">
        <v>29</v>
      </c>
      <c r="BU131" s="102">
        <f t="shared" si="53"/>
        <v>0</v>
      </c>
      <c r="BV131" s="102">
        <f t="shared" si="54"/>
        <v>0</v>
      </c>
      <c r="BW131" s="225"/>
      <c r="BX131" s="225" t="s">
        <v>63</v>
      </c>
      <c r="BY131" s="131"/>
      <c r="BZ131" s="225"/>
      <c r="CA131" s="131"/>
      <c r="CB131" s="131" t="s">
        <v>359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516">
        <v>1</v>
      </c>
      <c r="CM131" s="190"/>
      <c r="CN131" s="29"/>
      <c r="CO131" s="521" t="s">
        <v>1258</v>
      </c>
      <c r="CP131" s="525" t="s">
        <v>1532</v>
      </c>
      <c r="CQ131" s="720" t="s">
        <v>29</v>
      </c>
      <c r="CR131" s="102">
        <f t="shared" si="51"/>
        <v>2</v>
      </c>
      <c r="CS131" s="102">
        <f t="shared" si="52"/>
        <v>3</v>
      </c>
      <c r="CT131" s="103"/>
      <c r="CU131" s="23" t="s">
        <v>45</v>
      </c>
      <c r="CV131" s="546"/>
      <c r="CW131" s="103"/>
      <c r="CX131" s="73"/>
      <c r="CY131" s="23" t="s">
        <v>1004</v>
      </c>
      <c r="CZ131" s="103"/>
      <c r="DA131" s="103"/>
      <c r="DB131" s="103"/>
      <c r="DC131" s="184">
        <v>2</v>
      </c>
      <c r="DD131" s="86">
        <v>1</v>
      </c>
      <c r="DE131" s="512"/>
      <c r="DF131" s="103"/>
      <c r="DG131" s="1120"/>
      <c r="DH131" s="980"/>
      <c r="DI131" s="1121">
        <v>1</v>
      </c>
      <c r="DJ131" s="131"/>
    </row>
    <row r="132" spans="1:115" ht="223.5" customHeight="1" outlineLevel="1" thickTop="1" thickBot="1" x14ac:dyDescent="0.3">
      <c r="A132" s="239" t="s">
        <v>173</v>
      </c>
      <c r="B132" s="179" t="s">
        <v>1557</v>
      </c>
      <c r="C132" s="102" t="s">
        <v>29</v>
      </c>
      <c r="D132" s="102">
        <f t="shared" si="45"/>
        <v>0</v>
      </c>
      <c r="E132" s="102">
        <f t="shared" si="46"/>
        <v>0</v>
      </c>
      <c r="F132" s="225"/>
      <c r="G132" s="225" t="s">
        <v>45</v>
      </c>
      <c r="H132" s="131"/>
      <c r="I132" s="225"/>
      <c r="J132" s="131"/>
      <c r="K132" s="131" t="s">
        <v>1558</v>
      </c>
      <c r="L132" s="314"/>
      <c r="M132" s="314"/>
      <c r="N132" s="314"/>
      <c r="O132" s="314"/>
      <c r="P132" s="314"/>
      <c r="Q132" s="314"/>
      <c r="R132" s="314"/>
      <c r="S132" s="314"/>
      <c r="T132" s="314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47"/>
        <v>0</v>
      </c>
      <c r="AB132" s="69">
        <f t="shared" si="48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1530</v>
      </c>
      <c r="AW132" s="102" t="s">
        <v>29</v>
      </c>
      <c r="AX132" s="102">
        <f t="shared" si="49"/>
        <v>0</v>
      </c>
      <c r="AY132" s="102">
        <f t="shared" si="50"/>
        <v>0</v>
      </c>
      <c r="AZ132" s="171"/>
      <c r="BA132" s="22" t="s">
        <v>45</v>
      </c>
      <c r="BB132" s="172"/>
      <c r="BC132" s="225"/>
      <c r="BD132" s="82"/>
      <c r="BE132" s="23" t="s">
        <v>1518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350</v>
      </c>
      <c r="BS132" s="1465" t="s">
        <v>2798</v>
      </c>
      <c r="BT132" s="68" t="s">
        <v>29</v>
      </c>
      <c r="BU132" s="69">
        <f t="shared" si="53"/>
        <v>0</v>
      </c>
      <c r="BV132" s="69">
        <f t="shared" si="54"/>
        <v>0</v>
      </c>
      <c r="BW132" s="1736" t="s">
        <v>2799</v>
      </c>
      <c r="BX132" s="1737"/>
      <c r="BY132" s="1737"/>
      <c r="BZ132" s="1737"/>
      <c r="CA132" s="1737"/>
      <c r="CB132" s="1738"/>
      <c r="CC132" s="74"/>
      <c r="CD132" s="74"/>
      <c r="CE132" s="74"/>
      <c r="CF132" s="74"/>
      <c r="CG132" s="74"/>
      <c r="CH132" s="74"/>
      <c r="CI132" s="74"/>
      <c r="CJ132" s="74"/>
      <c r="CK132" s="74"/>
      <c r="CL132" s="516">
        <v>1</v>
      </c>
      <c r="CM132" s="74"/>
      <c r="CN132" s="29"/>
      <c r="CO132" s="521" t="s">
        <v>1258</v>
      </c>
      <c r="CP132" s="117" t="s">
        <v>1536</v>
      </c>
      <c r="CQ132" s="720" t="s">
        <v>29</v>
      </c>
      <c r="CR132" s="102">
        <f t="shared" si="51"/>
        <v>0</v>
      </c>
      <c r="CS132" s="102">
        <f t="shared" si="52"/>
        <v>1</v>
      </c>
      <c r="CT132" s="103"/>
      <c r="CU132" s="23" t="s">
        <v>45</v>
      </c>
      <c r="CV132" s="82"/>
      <c r="CW132" s="512"/>
      <c r="CX132" s="82"/>
      <c r="CY132" s="23" t="s">
        <v>1537</v>
      </c>
      <c r="CZ132" s="23"/>
      <c r="DA132" s="23"/>
      <c r="DB132" s="23"/>
      <c r="DC132" s="23"/>
      <c r="DD132" s="86">
        <v>1</v>
      </c>
      <c r="DE132" s="238"/>
      <c r="DF132" s="566"/>
      <c r="DG132" s="23"/>
      <c r="DH132" s="1123"/>
      <c r="DI132" s="516">
        <v>1</v>
      </c>
      <c r="DJ132" s="131"/>
    </row>
    <row r="133" spans="1:115" ht="205.95" customHeight="1" outlineLevel="1" thickTop="1" x14ac:dyDescent="0.25">
      <c r="A133" s="415" t="s">
        <v>380</v>
      </c>
      <c r="B133" s="1132" t="s">
        <v>1568</v>
      </c>
      <c r="C133" s="862" t="s">
        <v>29</v>
      </c>
      <c r="D133" s="863">
        <f t="shared" si="45"/>
        <v>0</v>
      </c>
      <c r="E133" s="863">
        <f t="shared" si="46"/>
        <v>0</v>
      </c>
      <c r="F133" s="274"/>
      <c r="G133" s="274" t="s">
        <v>45</v>
      </c>
      <c r="H133" s="1133"/>
      <c r="I133" s="274"/>
      <c r="J133" s="132"/>
      <c r="K133" s="225" t="s">
        <v>91</v>
      </c>
      <c r="L133" s="1134"/>
      <c r="M133" s="1134"/>
      <c r="N133" s="1134"/>
      <c r="O133" s="1134"/>
      <c r="P133" s="1134"/>
      <c r="Q133" s="1134"/>
      <c r="R133" s="1134"/>
      <c r="S133" s="1134"/>
      <c r="T133" s="1134"/>
      <c r="U133" s="76">
        <v>1</v>
      </c>
      <c r="V133" s="77"/>
      <c r="W133" s="108"/>
      <c r="X133" s="239" t="s">
        <v>173</v>
      </c>
      <c r="Y133" s="177" t="s">
        <v>1547</v>
      </c>
      <c r="Z133" s="102" t="s">
        <v>29</v>
      </c>
      <c r="AA133" s="69">
        <f t="shared" si="47"/>
        <v>0</v>
      </c>
      <c r="AB133" s="69">
        <f t="shared" si="48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239" t="s">
        <v>173</v>
      </c>
      <c r="AV133" s="177" t="s">
        <v>1534</v>
      </c>
      <c r="AW133" s="102" t="s">
        <v>29</v>
      </c>
      <c r="AX133" s="102">
        <f t="shared" si="49"/>
        <v>0</v>
      </c>
      <c r="AY133" s="102">
        <f t="shared" si="50"/>
        <v>0</v>
      </c>
      <c r="AZ133" s="225"/>
      <c r="BA133" s="225" t="s">
        <v>45</v>
      </c>
      <c r="BB133" s="131"/>
      <c r="BC133" s="225"/>
      <c r="BD133" s="131"/>
      <c r="BE133" s="23" t="s">
        <v>1518</v>
      </c>
      <c r="BF133" s="314"/>
      <c r="BG133" s="314"/>
      <c r="BH133" s="314"/>
      <c r="BI133" s="314"/>
      <c r="BJ133" s="314"/>
      <c r="BK133" s="314"/>
      <c r="BL133" s="314"/>
      <c r="BM133" s="314"/>
      <c r="BN133" s="630"/>
      <c r="BO133" s="76">
        <v>1</v>
      </c>
      <c r="BP133" s="77"/>
      <c r="BQ133" s="108"/>
      <c r="BR133" s="382" t="s">
        <v>350</v>
      </c>
      <c r="BS133" s="177" t="s">
        <v>1541</v>
      </c>
      <c r="BT133" s="68" t="s">
        <v>29</v>
      </c>
      <c r="BU133" s="102">
        <f t="shared" si="53"/>
        <v>0</v>
      </c>
      <c r="BV133" s="102">
        <f t="shared" si="54"/>
        <v>0</v>
      </c>
      <c r="BW133" s="225"/>
      <c r="BX133" s="225" t="s">
        <v>45</v>
      </c>
      <c r="BY133" s="1124"/>
      <c r="BZ133" s="225"/>
      <c r="CA133" s="131"/>
      <c r="CB133" s="1125" t="s">
        <v>1542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516">
        <v>1</v>
      </c>
      <c r="CM133" s="190"/>
      <c r="CN133" s="29"/>
      <c r="CO133" s="521" t="s">
        <v>1258</v>
      </c>
      <c r="CP133" s="117" t="s">
        <v>1580</v>
      </c>
      <c r="CQ133" s="720" t="s">
        <v>29</v>
      </c>
      <c r="CR133" s="102">
        <f t="shared" si="51"/>
        <v>0</v>
      </c>
      <c r="CS133" s="102">
        <f t="shared" si="52"/>
        <v>0</v>
      </c>
      <c r="CT133" s="103"/>
      <c r="CU133" s="23" t="s">
        <v>45</v>
      </c>
      <c r="CV133" s="103"/>
      <c r="CW133" s="74"/>
      <c r="CX133" s="82"/>
      <c r="CY133" s="23" t="s">
        <v>1581</v>
      </c>
      <c r="CZ133" s="23"/>
      <c r="DA133" s="23"/>
      <c r="DB133" s="23"/>
      <c r="DC133" s="23"/>
      <c r="DD133" s="23"/>
      <c r="DE133" s="23"/>
      <c r="DF133" s="23"/>
      <c r="DG133" s="23"/>
      <c r="DH133" s="23"/>
      <c r="DI133" s="516">
        <v>1</v>
      </c>
      <c r="DJ133" s="131"/>
    </row>
    <row r="134" spans="1:115" ht="198.75" customHeight="1" outlineLevel="1" x14ac:dyDescent="0.25">
      <c r="A134" s="97" t="s">
        <v>52</v>
      </c>
      <c r="B134" s="114" t="s">
        <v>307</v>
      </c>
      <c r="C134" s="68" t="s">
        <v>93</v>
      </c>
      <c r="D134" s="69">
        <f>0.5*(L134+M134+N134)+O134+Q134+2*(R134+S134)</f>
        <v>5</v>
      </c>
      <c r="E134" s="69">
        <f>L134*0.5+M134*0.5+N134*0.5+O134+P134+Q134+2*(R134+S134+T134)</f>
        <v>5</v>
      </c>
      <c r="F134" s="82"/>
      <c r="G134" s="22" t="s">
        <v>233</v>
      </c>
      <c r="H134" s="105"/>
      <c r="I134" s="72" t="s">
        <v>42</v>
      </c>
      <c r="J134" s="187"/>
      <c r="K134" s="23" t="s">
        <v>283</v>
      </c>
      <c r="L134" s="84">
        <v>2</v>
      </c>
      <c r="M134" s="160"/>
      <c r="N134" s="169"/>
      <c r="O134" s="160"/>
      <c r="P134" s="160"/>
      <c r="Q134" s="160"/>
      <c r="R134" s="84">
        <v>2</v>
      </c>
      <c r="S134" s="160"/>
      <c r="T134" s="160"/>
      <c r="U134" s="76">
        <v>1</v>
      </c>
      <c r="V134" s="77"/>
      <c r="W134" s="108"/>
      <c r="X134" s="239" t="s">
        <v>173</v>
      </c>
      <c r="Y134" s="177" t="s">
        <v>1553</v>
      </c>
      <c r="Z134" s="102" t="s">
        <v>29</v>
      </c>
      <c r="AA134" s="69">
        <f t="shared" si="47"/>
        <v>0</v>
      </c>
      <c r="AB134" s="69">
        <f t="shared" si="48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239" t="s">
        <v>173</v>
      </c>
      <c r="AV134" s="177" t="s">
        <v>2212</v>
      </c>
      <c r="AW134" s="102" t="s">
        <v>29</v>
      </c>
      <c r="AX134" s="102">
        <f t="shared" si="49"/>
        <v>0</v>
      </c>
      <c r="AY134" s="102">
        <f t="shared" si="50"/>
        <v>0</v>
      </c>
      <c r="AZ134" s="225"/>
      <c r="BA134" s="124" t="s">
        <v>77</v>
      </c>
      <c r="BB134" s="939" t="s">
        <v>50</v>
      </c>
      <c r="BC134" s="74"/>
      <c r="BD134" s="131"/>
      <c r="BE134" s="23" t="s">
        <v>96</v>
      </c>
      <c r="BF134" s="314"/>
      <c r="BG134" s="314"/>
      <c r="BH134" s="314"/>
      <c r="BI134" s="314"/>
      <c r="BJ134" s="314"/>
      <c r="BK134" s="314"/>
      <c r="BL134" s="314"/>
      <c r="BM134" s="314"/>
      <c r="BN134" s="314"/>
      <c r="BO134" s="76">
        <v>1</v>
      </c>
      <c r="BP134" s="77"/>
      <c r="BQ134" s="108"/>
      <c r="BR134" s="382" t="s">
        <v>350</v>
      </c>
      <c r="BS134" s="177" t="s">
        <v>1548</v>
      </c>
      <c r="BT134" s="68" t="s">
        <v>29</v>
      </c>
      <c r="BU134" s="102">
        <f t="shared" si="53"/>
        <v>0</v>
      </c>
      <c r="BV134" s="102">
        <f t="shared" si="54"/>
        <v>0</v>
      </c>
      <c r="BW134" s="225"/>
      <c r="BX134" s="225" t="s">
        <v>45</v>
      </c>
      <c r="BY134" s="131"/>
      <c r="BZ134" s="246"/>
      <c r="CA134" s="721" t="s">
        <v>13</v>
      </c>
      <c r="CB134" s="131" t="s">
        <v>1549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516">
        <v>1</v>
      </c>
      <c r="CM134" s="190"/>
      <c r="CN134" s="29"/>
      <c r="CO134" s="108"/>
      <c r="CP134" s="108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</row>
    <row r="135" spans="1:115" ht="227.25" customHeight="1" outlineLevel="1" x14ac:dyDescent="0.4">
      <c r="A135" s="108"/>
      <c r="B135" s="108"/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239" t="s">
        <v>173</v>
      </c>
      <c r="Y135" s="1078" t="s">
        <v>1559</v>
      </c>
      <c r="Z135" s="102" t="s">
        <v>29</v>
      </c>
      <c r="AA135" s="69">
        <f t="shared" si="47"/>
        <v>0</v>
      </c>
      <c r="AB135" s="69">
        <f t="shared" si="48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239" t="s">
        <v>173</v>
      </c>
      <c r="AV135" s="177" t="s">
        <v>1540</v>
      </c>
      <c r="AW135" s="102" t="s">
        <v>29</v>
      </c>
      <c r="AX135" s="102">
        <f t="shared" si="49"/>
        <v>0</v>
      </c>
      <c r="AY135" s="102">
        <f t="shared" si="50"/>
        <v>0</v>
      </c>
      <c r="BA135" s="22" t="s">
        <v>45</v>
      </c>
      <c r="BC135" s="74"/>
      <c r="BD135" s="73"/>
      <c r="BE135" s="23" t="s">
        <v>1518</v>
      </c>
      <c r="BF135" s="155"/>
      <c r="BG135" s="155"/>
      <c r="BH135" s="155"/>
      <c r="BI135" s="155"/>
      <c r="BJ135" s="155"/>
      <c r="BK135" s="155"/>
      <c r="BL135" s="155"/>
      <c r="BM135" s="155"/>
      <c r="BN135" s="155"/>
      <c r="BO135" s="76">
        <v>1</v>
      </c>
      <c r="BP135" s="77"/>
      <c r="BQ135" s="108"/>
      <c r="BR135" s="382" t="s">
        <v>350</v>
      </c>
      <c r="BS135" s="177" t="s">
        <v>1554</v>
      </c>
      <c r="BT135" s="68" t="s">
        <v>29</v>
      </c>
      <c r="BU135" s="102">
        <f t="shared" si="53"/>
        <v>0</v>
      </c>
      <c r="BV135" s="102">
        <f t="shared" si="54"/>
        <v>0</v>
      </c>
      <c r="BW135" s="225"/>
      <c r="BX135" s="225" t="s">
        <v>45</v>
      </c>
      <c r="BY135" s="131"/>
      <c r="BZ135" s="225"/>
      <c r="CA135" s="131"/>
      <c r="CB135" s="172" t="s">
        <v>57</v>
      </c>
      <c r="CC135" s="314"/>
      <c r="CD135" s="314"/>
      <c r="CE135" s="314"/>
      <c r="CF135" s="314"/>
      <c r="CG135" s="314"/>
      <c r="CH135" s="314"/>
      <c r="CI135" s="314"/>
      <c r="CJ135" s="314"/>
      <c r="CK135" s="314"/>
      <c r="CL135" s="516">
        <v>1</v>
      </c>
      <c r="CM135" s="190"/>
      <c r="CN135" s="29"/>
      <c r="CO135" s="108"/>
      <c r="CP135" s="108"/>
      <c r="CQ135" s="108"/>
      <c r="CR135" s="108"/>
      <c r="CS135" s="108"/>
      <c r="CT135" s="108"/>
      <c r="CU135" s="108"/>
      <c r="CV135" s="108"/>
      <c r="CW135" s="108"/>
      <c r="CX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</row>
    <row r="136" spans="1:115" ht="244.5" customHeight="1" outlineLevel="1" thickBot="1" x14ac:dyDescent="0.3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270" t="s">
        <v>208</v>
      </c>
      <c r="Y136" s="177" t="s">
        <v>2800</v>
      </c>
      <c r="Z136" s="102" t="s">
        <v>29</v>
      </c>
      <c r="AA136" s="102">
        <f t="shared" si="47"/>
        <v>0</v>
      </c>
      <c r="AB136" s="102">
        <f t="shared" si="48"/>
        <v>0</v>
      </c>
      <c r="AC136" s="257"/>
      <c r="AD136" s="225" t="s">
        <v>45</v>
      </c>
      <c r="AE136" s="225"/>
      <c r="AF136" s="257"/>
      <c r="AG136" s="178"/>
      <c r="AH136" s="225"/>
      <c r="AI136" s="1111"/>
      <c r="AJ136" s="1111"/>
      <c r="AK136" s="1111"/>
      <c r="AL136" s="1111"/>
      <c r="AM136" s="1111"/>
      <c r="AN136" s="1111"/>
      <c r="AO136" s="1111"/>
      <c r="AP136" s="1111"/>
      <c r="AQ136" s="1111"/>
      <c r="AR136" s="76">
        <v>1</v>
      </c>
      <c r="AS136" s="77"/>
      <c r="AT136" s="108"/>
      <c r="AU136" s="1467" t="s">
        <v>208</v>
      </c>
      <c r="AV136" s="1468" t="s">
        <v>2521</v>
      </c>
      <c r="AW136" s="1469" t="s">
        <v>29</v>
      </c>
      <c r="AX136" s="1469">
        <f t="shared" si="49"/>
        <v>2</v>
      </c>
      <c r="AY136" s="1469">
        <f t="shared" si="50"/>
        <v>2</v>
      </c>
      <c r="AZ136" s="1470"/>
      <c r="BA136" s="1471" t="s">
        <v>68</v>
      </c>
      <c r="BB136" s="1471"/>
      <c r="BC136" s="1470"/>
      <c r="BD136" s="1472"/>
      <c r="BE136" s="1473" t="s">
        <v>2637</v>
      </c>
      <c r="BF136" s="1474"/>
      <c r="BG136" s="1474"/>
      <c r="BH136" s="1474"/>
      <c r="BI136" s="1474"/>
      <c r="BJ136" s="1474"/>
      <c r="BK136" s="1475">
        <v>2</v>
      </c>
      <c r="BL136" s="1474"/>
      <c r="BM136" s="1474"/>
      <c r="BN136" s="1474"/>
      <c r="BO136" s="1476">
        <v>1</v>
      </c>
      <c r="BP136" s="1477"/>
      <c r="BQ136" s="108"/>
      <c r="BR136" s="382" t="s">
        <v>350</v>
      </c>
      <c r="BS136" s="177" t="s">
        <v>1570</v>
      </c>
      <c r="BT136" s="68" t="s">
        <v>29</v>
      </c>
      <c r="BU136" s="102">
        <f t="shared" si="53"/>
        <v>0</v>
      </c>
      <c r="BV136" s="102">
        <f t="shared" si="54"/>
        <v>0</v>
      </c>
      <c r="BW136" s="225"/>
      <c r="BX136" s="225" t="s">
        <v>45</v>
      </c>
      <c r="BY136" s="225"/>
      <c r="BZ136" s="246"/>
      <c r="CA136" s="222"/>
      <c r="CB136" s="172" t="s">
        <v>57</v>
      </c>
      <c r="CC136" s="314"/>
      <c r="CD136" s="314"/>
      <c r="CE136" s="314"/>
      <c r="CF136" s="314"/>
      <c r="CG136" s="314"/>
      <c r="CH136" s="314"/>
      <c r="CI136" s="314"/>
      <c r="CJ136" s="314"/>
      <c r="CK136" s="314"/>
      <c r="CL136" s="516">
        <v>1</v>
      </c>
      <c r="CM136" s="190"/>
      <c r="CN136" s="29"/>
      <c r="CO136" s="108"/>
      <c r="CP136" s="108"/>
      <c r="CQ136" s="108"/>
      <c r="CR136" s="108"/>
      <c r="CS136" s="108"/>
      <c r="CT136" s="108"/>
      <c r="CU136" s="108"/>
      <c r="CV136" s="108"/>
      <c r="CW136" s="108"/>
      <c r="CX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</row>
    <row r="137" spans="1:115" ht="179.4" customHeight="1" outlineLevel="1" thickTop="1" thickBot="1" x14ac:dyDescent="0.3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70" t="s">
        <v>208</v>
      </c>
      <c r="Y137" s="177" t="s">
        <v>1574</v>
      </c>
      <c r="Z137" s="102" t="s">
        <v>29</v>
      </c>
      <c r="AA137" s="102">
        <f t="shared" si="47"/>
        <v>1</v>
      </c>
      <c r="AB137" s="102">
        <f t="shared" si="48"/>
        <v>1</v>
      </c>
      <c r="AC137" s="225"/>
      <c r="AD137" s="225" t="s">
        <v>45</v>
      </c>
      <c r="AE137" s="131"/>
      <c r="AF137" s="225"/>
      <c r="AG137" s="131"/>
      <c r="AH137" s="131" t="s">
        <v>1575</v>
      </c>
      <c r="AI137" s="225"/>
      <c r="AJ137" s="225"/>
      <c r="AK137" s="225"/>
      <c r="AL137" s="225"/>
      <c r="AM137" s="682"/>
      <c r="AN137" s="370">
        <v>1</v>
      </c>
      <c r="AO137" s="1142"/>
      <c r="AP137" s="225"/>
      <c r="AQ137" s="225"/>
      <c r="AR137" s="76">
        <v>1</v>
      </c>
      <c r="AS137" s="77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350</v>
      </c>
      <c r="BS137" s="177" t="s">
        <v>1576</v>
      </c>
      <c r="BT137" s="68" t="s">
        <v>29</v>
      </c>
      <c r="BU137" s="102">
        <f t="shared" si="53"/>
        <v>0</v>
      </c>
      <c r="BV137" s="102">
        <f t="shared" si="54"/>
        <v>0</v>
      </c>
      <c r="BW137" s="82"/>
      <c r="BX137" s="22" t="s">
        <v>45</v>
      </c>
      <c r="BY137" s="535"/>
      <c r="BZ137" s="286"/>
      <c r="CA137" s="173"/>
      <c r="CB137" s="173"/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516">
        <v>1</v>
      </c>
      <c r="CM137" s="190"/>
      <c r="CN137" s="29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</row>
    <row r="138" spans="1:115" ht="171.6" customHeight="1" outlineLevel="1" thickTop="1" x14ac:dyDescent="0.3">
      <c r="A138" s="1143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208</v>
      </c>
      <c r="Y138" s="816" t="s">
        <v>1579</v>
      </c>
      <c r="Z138" s="102" t="s">
        <v>29</v>
      </c>
      <c r="AA138" s="102">
        <f t="shared" si="47"/>
        <v>0</v>
      </c>
      <c r="AB138" s="102">
        <f t="shared" si="48"/>
        <v>0</v>
      </c>
      <c r="AC138" s="99"/>
      <c r="AD138" s="22" t="s">
        <v>45</v>
      </c>
      <c r="AE138" s="274"/>
      <c r="AF138" s="99"/>
      <c r="AG138" s="99"/>
      <c r="AH138" s="99"/>
      <c r="AI138" s="99"/>
      <c r="AJ138" s="99"/>
      <c r="AK138" s="99"/>
      <c r="AL138" s="99"/>
      <c r="AM138" s="99"/>
      <c r="AN138" s="473"/>
      <c r="AO138" s="99"/>
      <c r="AP138" s="99"/>
      <c r="AQ138" s="99"/>
      <c r="AR138" s="76">
        <v>1</v>
      </c>
      <c r="AS138" s="99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  <c r="BT138" s="108"/>
      <c r="BU138" s="108"/>
      <c r="BV138" s="108"/>
      <c r="BW138" s="108"/>
      <c r="BX138" s="1037"/>
      <c r="BY138" s="108"/>
      <c r="BZ138" s="108"/>
      <c r="CA138" s="108"/>
      <c r="CB138" s="1037"/>
      <c r="CC138" s="108"/>
      <c r="CD138" s="108"/>
      <c r="CE138" s="108"/>
      <c r="CF138" s="108"/>
      <c r="CG138" s="108"/>
      <c r="CH138" s="108"/>
      <c r="CI138" s="108"/>
      <c r="CJ138" s="108"/>
      <c r="CK138" s="108"/>
      <c r="CL138" s="108"/>
      <c r="CM138" s="108"/>
      <c r="CN138" s="29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</row>
    <row r="139" spans="1:115" ht="225.75" customHeight="1" outlineLevel="1" x14ac:dyDescent="0.3">
      <c r="A139" s="108"/>
      <c r="B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208</v>
      </c>
      <c r="Y139" s="1144" t="s">
        <v>1582</v>
      </c>
      <c r="Z139" s="102" t="s">
        <v>29</v>
      </c>
      <c r="AA139" s="102">
        <f t="shared" si="47"/>
        <v>0</v>
      </c>
      <c r="AB139" s="102">
        <f t="shared" si="48"/>
        <v>0</v>
      </c>
      <c r="AC139" s="131"/>
      <c r="AD139" s="22" t="s">
        <v>45</v>
      </c>
      <c r="AE139" s="274"/>
      <c r="AF139" s="131"/>
      <c r="AG139" s="131"/>
      <c r="AH139" s="178"/>
      <c r="AI139" s="131"/>
      <c r="AJ139" s="131"/>
      <c r="AK139" s="131"/>
      <c r="AL139" s="131"/>
      <c r="AM139" s="131"/>
      <c r="AN139" s="131"/>
      <c r="AO139" s="131"/>
      <c r="AP139" s="131"/>
      <c r="AQ139" s="131"/>
      <c r="AR139" s="133">
        <v>1</v>
      </c>
      <c r="AS139" s="131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</row>
    <row r="140" spans="1:115" ht="225" customHeight="1" outlineLevel="1" x14ac:dyDescent="0.3">
      <c r="A140" s="108"/>
      <c r="B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 s="108"/>
      <c r="B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27</v>
      </c>
      <c r="B155" s="39" t="s">
        <v>1706</v>
      </c>
      <c r="C155" s="535" t="s">
        <v>29</v>
      </c>
      <c r="D155" s="41">
        <f t="shared" ref="D155:D163" si="55">0.5*(L155+M155+N155)+O155+Q155+2*(R155+S155)</f>
        <v>10</v>
      </c>
      <c r="E155" s="536">
        <f t="shared" ref="E155:E163" si="56">L155*0.5+M155*0.5+N155*0.5+O155+P155+Q155+2*(R155+S155+T155)</f>
        <v>18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2</v>
      </c>
      <c r="N155" s="44">
        <f>SUMIFS(N157:N172,C157:C172,C155)</f>
        <v>0</v>
      </c>
      <c r="O155" s="44">
        <f>SUMIFS(O157:O172,C157:C172,C155)</f>
        <v>1</v>
      </c>
      <c r="P155" s="44">
        <f>SUMIFS(P157:P172,C157:C172,C155)</f>
        <v>2</v>
      </c>
      <c r="Q155" s="44">
        <f>SUMIFS(Q157:Q172,C157:C172,C155)</f>
        <v>0</v>
      </c>
      <c r="R155" s="44">
        <f>SUMIFS(R157:R172,C157:C172,C155)</f>
        <v>4</v>
      </c>
      <c r="S155" s="44">
        <f>SUMIFS(S157:S172,C157:C172,C155)</f>
        <v>0</v>
      </c>
      <c r="T155" s="44">
        <f>SUMIFS(T157:T172,C157:C172,C155)</f>
        <v>3</v>
      </c>
      <c r="U155" s="45"/>
      <c r="V155" s="46">
        <f>SUM(U157:U180)</f>
        <v>9</v>
      </c>
      <c r="W155" s="108"/>
      <c r="X155" s="38" t="s">
        <v>2732</v>
      </c>
      <c r="Y155" s="39" t="s">
        <v>557</v>
      </c>
      <c r="Z155" s="535" t="s">
        <v>29</v>
      </c>
      <c r="AA155" s="41">
        <f t="shared" ref="AA155:AA167" si="57">0.5*(AI155+AJ155+AK155)+AL155+AN155+2*(AO155+AP155)</f>
        <v>4</v>
      </c>
      <c r="AB155" s="536">
        <f t="shared" ref="AB155:AB167" si="58">AI155*0.5+AJ155*0.5+AK155*0.5+AL155+AM155+AN155+2*(AO155+AP155+AQ155)</f>
        <v>18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0</v>
      </c>
      <c r="AK155" s="44">
        <f>SUMIFS(AK157:AK178,Z157:Z178,Z155)</f>
        <v>0</v>
      </c>
      <c r="AL155" s="44">
        <f>SUMIFS(AL157:AL178,Z157:Z178,Z155)</f>
        <v>2</v>
      </c>
      <c r="AM155" s="44">
        <f>SUMIFS(AM157:AM178,Z157:Z178,Z155)</f>
        <v>0</v>
      </c>
      <c r="AN155" s="44">
        <f>SUMIFS(AN157:AN178,Z157:Z178,Z155)</f>
        <v>1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13</v>
      </c>
      <c r="AT155" s="363"/>
      <c r="AU155" s="38" t="s">
        <v>145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7</v>
      </c>
      <c r="BQ155" s="363"/>
      <c r="BR155" s="38" t="s">
        <v>145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7</v>
      </c>
      <c r="CN155" s="363"/>
      <c r="CO155" s="38" t="s">
        <v>2005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SUMIFS(CZ133:CZ186,CQ133:CQ186,CQ155)</f>
        <v>0</v>
      </c>
      <c r="DA155" s="44">
        <f ca="1">SUMIFS(DA133:DA186,CQ133:CQ186,CQ155)</f>
        <v>0</v>
      </c>
      <c r="DB155" s="44">
        <f ca="1">SUMIFS(DB133:DB186,CQ133:CQ186,CQ155)</f>
        <v>0</v>
      </c>
      <c r="DC155" s="44">
        <f ca="1">SUMIFS(DC133:DC186,CQ133:CQ186,CQ155)</f>
        <v>0</v>
      </c>
      <c r="DD155" s="44">
        <f ca="1">SUMIFS(DD133:DD186,CQ133:CQ186,CQ155)</f>
        <v>0</v>
      </c>
      <c r="DE155" s="44">
        <f ca="1">SUMIFS(DE133:DE186,CQ133:CQ186,CQ155)</f>
        <v>0</v>
      </c>
      <c r="DF155" s="44">
        <f ca="1">SUMIFS(DF133:DF186,CQ133:CQ186,CQ155)</f>
        <v>0</v>
      </c>
      <c r="DG155" s="44">
        <f ca="1">SUMIFS(DG133:DG186,CQ133:CQ186,CQ155)</f>
        <v>0</v>
      </c>
      <c r="DH155" s="44">
        <f ca="1">SUMIFS(DH133:DH186,CQ133:CQ186,CQ155)</f>
        <v>0</v>
      </c>
      <c r="DI155" s="45"/>
      <c r="DJ155" s="46">
        <f>SUM(DI133:DI185)</f>
        <v>1</v>
      </c>
    </row>
    <row r="156" spans="1:115" ht="25.2" thickBot="1" x14ac:dyDescent="0.3">
      <c r="A156" s="38" t="s">
        <v>35</v>
      </c>
      <c r="B156" s="451"/>
      <c r="C156" s="535" t="s">
        <v>36</v>
      </c>
      <c r="D156" s="41">
        <f t="shared" si="55"/>
        <v>0</v>
      </c>
      <c r="E156" s="536">
        <f t="shared" si="56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37</v>
      </c>
      <c r="Y156" s="39"/>
      <c r="Z156" s="535" t="s">
        <v>36</v>
      </c>
      <c r="AA156" s="41">
        <f t="shared" si="57"/>
        <v>0</v>
      </c>
      <c r="AB156" s="536">
        <f t="shared" si="58"/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153</v>
      </c>
      <c r="AV156" s="39"/>
      <c r="AW156" s="535" t="s">
        <v>36</v>
      </c>
      <c r="AX156" s="41">
        <f>0.5*(BF156+BG156+BH156)+BI156+BK156+2*(BL156+BM156)</f>
        <v>4.5</v>
      </c>
      <c r="AY156" s="536">
        <f>BF156*0.5+BG156*0.5+BH156*0.5+BI156+BJ156+BK156+2*(BL156+BM156+BN156)</f>
        <v>4.5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3</v>
      </c>
      <c r="BH156" s="44">
        <f>SUMIFS(BH159:BH177,AW159:AW177,AW156)</f>
        <v>0</v>
      </c>
      <c r="BI156" s="44">
        <f>SUMIFS(BI159:BI177,AW159:AW177,AW156)</f>
        <v>1</v>
      </c>
      <c r="BJ156" s="44">
        <f>SUMIFS(BJ159:BJ177,AW159:AW177,AW156)</f>
        <v>0</v>
      </c>
      <c r="BK156" s="44">
        <f>SUMIFS(BK159:BK177,AW159:AW177,AW156)</f>
        <v>2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0</v>
      </c>
      <c r="BO156" s="45"/>
      <c r="BP156" s="46"/>
      <c r="BQ156" s="62"/>
      <c r="BR156" s="38" t="s">
        <v>154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37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SUMIFS(CZ133:CZ186,CQ133:CQ186,CQ156)</f>
        <v>0</v>
      </c>
      <c r="DA156" s="44">
        <f ca="1">SUMIFS(DA133:DA186,CQ133:CQ186,CQ156)</f>
        <v>0</v>
      </c>
      <c r="DB156" s="44">
        <f ca="1">SUMIFS(DB133:DB186,CQ133:CQ186,CQ156)</f>
        <v>0</v>
      </c>
      <c r="DC156" s="44">
        <f ca="1">SUMIFS(DC133:DC186,CQ133:CQ186,CQ156)</f>
        <v>0</v>
      </c>
      <c r="DD156" s="44">
        <f ca="1">SUMIFS(DD133:DD186,CQ133:CQ186,CQ156)</f>
        <v>0</v>
      </c>
      <c r="DE156" s="44">
        <f ca="1">SUMIFS(DE133:DE186,CQ133:CQ186,CQ156)</f>
        <v>0</v>
      </c>
      <c r="DF156" s="44">
        <f ca="1">SUMIFS(DF133:DF186,CQ133:CQ186,CQ156)</f>
        <v>0</v>
      </c>
      <c r="DG156" s="44">
        <f ca="1">SUMIFS(DG133:DG186,CQ133:CQ186,CQ156)</f>
        <v>0</v>
      </c>
      <c r="DH156" s="44">
        <f ca="1">SUMIFS(DH133:DH186,CQ133:CQ186,CQ156)</f>
        <v>0</v>
      </c>
      <c r="DI156" s="45"/>
      <c r="DJ156" s="46"/>
    </row>
    <row r="157" spans="1:115" ht="193.2" customHeight="1" outlineLevel="1" thickTop="1" thickBot="1" x14ac:dyDescent="0.3">
      <c r="A157" s="299" t="s">
        <v>243</v>
      </c>
      <c r="B157" s="80" t="s">
        <v>2216</v>
      </c>
      <c r="C157" s="68" t="s">
        <v>29</v>
      </c>
      <c r="D157" s="69">
        <f t="shared" si="55"/>
        <v>2.5</v>
      </c>
      <c r="E157" s="69">
        <f t="shared" si="56"/>
        <v>4.5</v>
      </c>
      <c r="F157" s="82"/>
      <c r="G157" s="22" t="s">
        <v>45</v>
      </c>
      <c r="H157" s="1451" t="s">
        <v>2801</v>
      </c>
      <c r="I157" s="104"/>
      <c r="J157" s="173"/>
      <c r="K157" s="173" t="s">
        <v>2217</v>
      </c>
      <c r="L157" s="160"/>
      <c r="M157" s="84">
        <v>1</v>
      </c>
      <c r="N157" s="160"/>
      <c r="O157" s="160"/>
      <c r="P157" s="160"/>
      <c r="Q157" s="160"/>
      <c r="R157" s="84">
        <v>1</v>
      </c>
      <c r="S157" s="160"/>
      <c r="T157" s="86">
        <v>1</v>
      </c>
      <c r="U157" s="100">
        <v>1</v>
      </c>
      <c r="V157" s="74"/>
      <c r="W157" s="108"/>
      <c r="X157" s="538" t="s">
        <v>560</v>
      </c>
      <c r="Y157" s="177" t="s">
        <v>941</v>
      </c>
      <c r="Z157" s="102" t="s">
        <v>29</v>
      </c>
      <c r="AA157" s="102">
        <f t="shared" si="57"/>
        <v>0</v>
      </c>
      <c r="AB157" s="102">
        <f t="shared" si="58"/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0" si="59">0.5*(BF157+BG157+BH157)+BI157+BK157+2*(BL157+BM157)</f>
        <v>0</v>
      </c>
      <c r="AY157" s="102">
        <f t="shared" ref="AY157:AY160" si="60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140" t="s">
        <v>3</v>
      </c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K157" s="3"/>
    </row>
    <row r="158" spans="1:115" ht="151.94999999999999" customHeight="1" outlineLevel="1" thickTop="1" thickBot="1" x14ac:dyDescent="0.45">
      <c r="A158" s="299" t="s">
        <v>243</v>
      </c>
      <c r="B158" s="130" t="s">
        <v>325</v>
      </c>
      <c r="C158" s="102" t="s">
        <v>29</v>
      </c>
      <c r="D158" s="69">
        <f t="shared" si="55"/>
        <v>0</v>
      </c>
      <c r="E158" s="69">
        <f t="shared" si="56"/>
        <v>1</v>
      </c>
      <c r="F158" s="74"/>
      <c r="G158" s="22" t="s">
        <v>45</v>
      </c>
      <c r="H158" s="74"/>
      <c r="I158" s="74"/>
      <c r="J158" s="74"/>
      <c r="K158" s="131" t="s">
        <v>326</v>
      </c>
      <c r="L158" s="159"/>
      <c r="M158" s="159"/>
      <c r="N158" s="159"/>
      <c r="O158" s="369"/>
      <c r="P158" s="370">
        <v>1</v>
      </c>
      <c r="Q158" s="371"/>
      <c r="R158" s="144"/>
      <c r="S158" s="159"/>
      <c r="T158" s="159"/>
      <c r="U158" s="100">
        <v>1</v>
      </c>
      <c r="V158" s="74"/>
      <c r="W158" s="108"/>
      <c r="X158" s="538" t="s">
        <v>560</v>
      </c>
      <c r="Y158" s="1145" t="s">
        <v>1591</v>
      </c>
      <c r="Z158" s="102" t="s">
        <v>29</v>
      </c>
      <c r="AA158" s="102">
        <f t="shared" si="57"/>
        <v>0</v>
      </c>
      <c r="AB158" s="102">
        <f t="shared" si="58"/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59"/>
        <v>1</v>
      </c>
      <c r="AY158" s="102">
        <f t="shared" si="60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N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</row>
    <row r="159" spans="1:115" ht="184.95" customHeight="1" outlineLevel="1" thickTop="1" thickBot="1" x14ac:dyDescent="0.45">
      <c r="A159" s="299" t="s">
        <v>243</v>
      </c>
      <c r="B159" s="130" t="s">
        <v>327</v>
      </c>
      <c r="C159" s="102" t="s">
        <v>29</v>
      </c>
      <c r="D159" s="69">
        <f t="shared" si="55"/>
        <v>0</v>
      </c>
      <c r="E159" s="69">
        <f t="shared" si="56"/>
        <v>1</v>
      </c>
      <c r="F159" s="74"/>
      <c r="G159" s="22" t="s">
        <v>45</v>
      </c>
      <c r="H159" s="74"/>
      <c r="I159" s="74"/>
      <c r="J159" s="74"/>
      <c r="K159" s="131" t="s">
        <v>326</v>
      </c>
      <c r="L159" s="159"/>
      <c r="M159" s="159"/>
      <c r="N159" s="159"/>
      <c r="O159" s="369"/>
      <c r="P159" s="370">
        <v>1</v>
      </c>
      <c r="Q159" s="371"/>
      <c r="R159" s="144"/>
      <c r="S159" s="159"/>
      <c r="T159" s="159"/>
      <c r="U159" s="100">
        <v>1</v>
      </c>
      <c r="V159" s="74"/>
      <c r="W159" s="108"/>
      <c r="X159" s="538" t="s">
        <v>560</v>
      </c>
      <c r="Y159" s="1145" t="s">
        <v>1596</v>
      </c>
      <c r="Z159" s="102" t="s">
        <v>29</v>
      </c>
      <c r="AA159" s="102">
        <f t="shared" si="57"/>
        <v>0</v>
      </c>
      <c r="AB159" s="102">
        <f t="shared" si="58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1603</v>
      </c>
      <c r="AV159" s="116" t="s">
        <v>501</v>
      </c>
      <c r="AW159" s="102" t="s">
        <v>29</v>
      </c>
      <c r="AX159" s="102">
        <f t="shared" si="59"/>
        <v>9</v>
      </c>
      <c r="AY159" s="102">
        <f t="shared" si="60"/>
        <v>10</v>
      </c>
      <c r="BA159" s="22" t="s">
        <v>63</v>
      </c>
      <c r="BB159" s="232"/>
      <c r="BC159" s="72" t="s">
        <v>42</v>
      </c>
      <c r="BD159" s="7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123.6" outlineLevel="1" thickTop="1" thickBot="1" x14ac:dyDescent="0.3">
      <c r="A160" s="299" t="s">
        <v>243</v>
      </c>
      <c r="B160" s="80" t="s">
        <v>2220</v>
      </c>
      <c r="C160" s="68" t="s">
        <v>29</v>
      </c>
      <c r="D160" s="69">
        <f t="shared" si="55"/>
        <v>0.5</v>
      </c>
      <c r="E160" s="69">
        <f t="shared" si="56"/>
        <v>2.5</v>
      </c>
      <c r="F160" s="116"/>
      <c r="G160" s="22" t="s">
        <v>45</v>
      </c>
      <c r="H160" s="104"/>
      <c r="I160" s="72" t="s">
        <v>42</v>
      </c>
      <c r="J160" s="173"/>
      <c r="K160" s="173" t="s">
        <v>332</v>
      </c>
      <c r="L160" s="155"/>
      <c r="M160" s="84">
        <v>1</v>
      </c>
      <c r="N160" s="155"/>
      <c r="O160" s="155"/>
      <c r="P160" s="155"/>
      <c r="Q160" s="155"/>
      <c r="R160" s="155"/>
      <c r="S160" s="155"/>
      <c r="T160" s="86">
        <v>1</v>
      </c>
      <c r="U160" s="100">
        <v>1</v>
      </c>
      <c r="V160" s="74"/>
      <c r="W160" s="108"/>
      <c r="X160" s="538" t="s">
        <v>560</v>
      </c>
      <c r="Y160" s="80" t="s">
        <v>1602</v>
      </c>
      <c r="Z160" s="102" t="s">
        <v>29</v>
      </c>
      <c r="AA160" s="102">
        <f t="shared" si="57"/>
        <v>1</v>
      </c>
      <c r="AB160" s="102">
        <f t="shared" si="58"/>
        <v>1</v>
      </c>
      <c r="AC160" s="103"/>
      <c r="AD160" s="22" t="s">
        <v>45</v>
      </c>
      <c r="AE160" s="70"/>
      <c r="AF160" s="72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1607</v>
      </c>
      <c r="AW160" s="102" t="s">
        <v>29</v>
      </c>
      <c r="AX160" s="102">
        <f t="shared" si="59"/>
        <v>2</v>
      </c>
      <c r="AY160" s="102">
        <f t="shared" si="60"/>
        <v>2</v>
      </c>
      <c r="AZ160" s="171"/>
      <c r="BA160" s="22" t="s">
        <v>63</v>
      </c>
      <c r="BB160" s="232"/>
      <c r="BC160" s="72" t="s">
        <v>42</v>
      </c>
      <c r="BD160" s="7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40.4" outlineLevel="1" thickTop="1" thickBot="1" x14ac:dyDescent="0.35">
      <c r="A161" s="299" t="s">
        <v>243</v>
      </c>
      <c r="B161" s="179" t="s">
        <v>1746</v>
      </c>
      <c r="C161" s="102" t="s">
        <v>29</v>
      </c>
      <c r="D161" s="69">
        <f t="shared" si="55"/>
        <v>1</v>
      </c>
      <c r="E161" s="69">
        <f t="shared" si="56"/>
        <v>3</v>
      </c>
      <c r="F161" s="82"/>
      <c r="G161" s="22" t="s">
        <v>45</v>
      </c>
      <c r="H161" s="1539" t="s">
        <v>2802</v>
      </c>
      <c r="I161" s="104"/>
      <c r="J161" s="173"/>
      <c r="K161" s="131" t="s">
        <v>2221</v>
      </c>
      <c r="L161" s="160"/>
      <c r="M161" s="144"/>
      <c r="N161" s="160"/>
      <c r="O161" s="84">
        <v>1</v>
      </c>
      <c r="P161" s="160"/>
      <c r="Q161" s="160"/>
      <c r="R161" s="160"/>
      <c r="S161" s="333"/>
      <c r="T161" s="86">
        <v>1</v>
      </c>
      <c r="U161" s="884">
        <v>1</v>
      </c>
      <c r="V161" s="74"/>
      <c r="W161" s="108"/>
      <c r="X161" s="538" t="s">
        <v>560</v>
      </c>
      <c r="Y161" s="846" t="s">
        <v>2222</v>
      </c>
      <c r="Z161" s="102" t="s">
        <v>29</v>
      </c>
      <c r="AA161" s="102">
        <f t="shared" si="57"/>
        <v>0</v>
      </c>
      <c r="AB161" s="102">
        <f t="shared" si="58"/>
        <v>0</v>
      </c>
      <c r="AC161" s="839" t="s">
        <v>945</v>
      </c>
      <c r="AD161" s="124" t="s">
        <v>77</v>
      </c>
      <c r="AE161" s="939" t="s">
        <v>50</v>
      </c>
      <c r="AF161" s="74"/>
      <c r="AG161" s="839"/>
      <c r="AH161" s="840" t="s">
        <v>57</v>
      </c>
      <c r="AI161" s="839"/>
      <c r="AJ161" s="839"/>
      <c r="AK161" s="839"/>
      <c r="AL161" s="839"/>
      <c r="AM161" s="839"/>
      <c r="AN161" s="839"/>
      <c r="AO161" s="839"/>
      <c r="AP161" s="839"/>
      <c r="AQ161" s="839"/>
      <c r="AR161" s="408">
        <v>1</v>
      </c>
      <c r="AS161" s="839"/>
      <c r="AT161" s="108"/>
      <c r="AU161" s="538" t="s">
        <v>560</v>
      </c>
      <c r="AV161" s="80" t="s">
        <v>1625</v>
      </c>
      <c r="AW161" s="102" t="s">
        <v>36</v>
      </c>
      <c r="AX161" s="102">
        <f>0.5*(BF161+BG161+BH161)+BI161+BK161+2*(BL161+BM161)</f>
        <v>1</v>
      </c>
      <c r="AY161" s="102">
        <f>BF161*0.5+BG161*0.5+BH161*0.5+BI161+BJ161+BK161+2*(BL161+BM161+BN161)</f>
        <v>1</v>
      </c>
      <c r="BA161" s="22" t="s">
        <v>45</v>
      </c>
      <c r="BC161" s="118"/>
      <c r="BD161" s="82"/>
      <c r="BE161" s="23" t="s">
        <v>57</v>
      </c>
      <c r="BF161" s="23"/>
      <c r="BG161" s="23"/>
      <c r="BH161" s="23"/>
      <c r="BI161" s="240">
        <v>1</v>
      </c>
      <c r="BJ161" s="23"/>
      <c r="BK161" s="23"/>
      <c r="BL161" s="23"/>
      <c r="BM161" s="23"/>
      <c r="BN161" s="23"/>
      <c r="BO161" s="408">
        <v>1</v>
      </c>
      <c r="BP161" s="1575" t="s">
        <v>2803</v>
      </c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23.6" outlineLevel="1" thickTop="1" thickBot="1" x14ac:dyDescent="0.3">
      <c r="A162" s="299" t="s">
        <v>243</v>
      </c>
      <c r="B162" s="179" t="s">
        <v>2223</v>
      </c>
      <c r="C162" s="102" t="s">
        <v>29</v>
      </c>
      <c r="D162" s="69">
        <f t="shared" si="55"/>
        <v>6</v>
      </c>
      <c r="E162" s="69">
        <f t="shared" si="56"/>
        <v>6</v>
      </c>
      <c r="F162" s="82"/>
      <c r="G162" s="22" t="s">
        <v>45</v>
      </c>
      <c r="H162" s="70"/>
      <c r="I162" s="104"/>
      <c r="J162" s="110" t="s">
        <v>13</v>
      </c>
      <c r="K162" s="131" t="s">
        <v>2224</v>
      </c>
      <c r="L162" s="160"/>
      <c r="M162" s="144"/>
      <c r="N162" s="160"/>
      <c r="O162" s="160"/>
      <c r="P162" s="160"/>
      <c r="Q162" s="160"/>
      <c r="R162" s="84">
        <v>3</v>
      </c>
      <c r="S162" s="160"/>
      <c r="T162" s="155"/>
      <c r="U162" s="100">
        <v>1</v>
      </c>
      <c r="V162" s="132"/>
      <c r="W162" s="108"/>
      <c r="X162" s="538" t="s">
        <v>560</v>
      </c>
      <c r="Y162" s="80" t="s">
        <v>2640</v>
      </c>
      <c r="Z162" s="102" t="s">
        <v>29</v>
      </c>
      <c r="AA162" s="102">
        <f t="shared" si="57"/>
        <v>2</v>
      </c>
      <c r="AB162" s="102">
        <f t="shared" si="58"/>
        <v>6</v>
      </c>
      <c r="AC162" s="74"/>
      <c r="AD162" s="22" t="s">
        <v>68</v>
      </c>
      <c r="AE162" s="70"/>
      <c r="AF162" s="70"/>
      <c r="AG162" s="74"/>
      <c r="AH162" s="23" t="s">
        <v>1606</v>
      </c>
      <c r="AI162" s="238"/>
      <c r="AJ162" s="238"/>
      <c r="AK162" s="238"/>
      <c r="AL162" s="564">
        <v>2</v>
      </c>
      <c r="AM162" s="238"/>
      <c r="AN162" s="238"/>
      <c r="AO162" s="238"/>
      <c r="AP162" s="1150"/>
      <c r="AQ162" s="361">
        <v>2</v>
      </c>
      <c r="AR162" s="408">
        <v>1</v>
      </c>
      <c r="AS162" s="208"/>
      <c r="AT162" s="108"/>
      <c r="AU162" s="538" t="s">
        <v>560</v>
      </c>
      <c r="AV162" s="80" t="s">
        <v>1620</v>
      </c>
      <c r="AW162" s="102" t="s">
        <v>36</v>
      </c>
      <c r="AX162" s="102">
        <f>0.5*(BF162+BG162+BH162)+BI162+BK162+2*(BL162+BM162)</f>
        <v>1</v>
      </c>
      <c r="AY162" s="102">
        <f>BF162*0.5+BG162*0.5+BH162*0.5+BI162+BJ162+BK162+2*(BL162+BM162+BN162)</f>
        <v>1</v>
      </c>
      <c r="AZ162" s="200"/>
      <c r="BA162" s="22" t="s">
        <v>45</v>
      </c>
      <c r="BB162" s="22"/>
      <c r="BC162" s="72" t="s">
        <v>42</v>
      </c>
      <c r="BD162" s="979" t="s">
        <v>13</v>
      </c>
      <c r="BE162" s="23" t="s">
        <v>204</v>
      </c>
      <c r="BF162" s="70"/>
      <c r="BG162" s="70"/>
      <c r="BH162" s="70"/>
      <c r="BI162" s="349"/>
      <c r="BJ162" s="301"/>
      <c r="BK162" s="240">
        <v>1</v>
      </c>
      <c r="BL162" s="70"/>
      <c r="BM162" s="70"/>
      <c r="BN162" s="70"/>
      <c r="BO162" s="408">
        <v>1</v>
      </c>
      <c r="BP162" s="1575" t="s">
        <v>2803</v>
      </c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thickTop="1" thickBot="1" x14ac:dyDescent="0.3">
      <c r="A163" s="299" t="s">
        <v>243</v>
      </c>
      <c r="B163" s="80" t="s">
        <v>2061</v>
      </c>
      <c r="C163" s="68" t="s">
        <v>29</v>
      </c>
      <c r="D163" s="69">
        <f t="shared" si="55"/>
        <v>0</v>
      </c>
      <c r="E163" s="69">
        <f t="shared" si="56"/>
        <v>0</v>
      </c>
      <c r="F163" s="82"/>
      <c r="G163" s="22" t="s">
        <v>45</v>
      </c>
      <c r="H163" s="352"/>
      <c r="I163" s="127"/>
      <c r="J163" s="173"/>
      <c r="K163" s="173" t="s">
        <v>2182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100">
        <v>1</v>
      </c>
      <c r="V163" s="190"/>
      <c r="W163" s="108"/>
      <c r="X163" s="538" t="s">
        <v>560</v>
      </c>
      <c r="Y163" s="80" t="s">
        <v>1609</v>
      </c>
      <c r="Z163" s="102" t="s">
        <v>29</v>
      </c>
      <c r="AA163" s="102">
        <f t="shared" si="57"/>
        <v>0</v>
      </c>
      <c r="AB163" s="102">
        <f t="shared" si="58"/>
        <v>2</v>
      </c>
      <c r="AC163" s="103"/>
      <c r="AD163" s="22" t="s">
        <v>45</v>
      </c>
      <c r="AE163" s="70"/>
      <c r="AF163" s="72" t="s">
        <v>42</v>
      </c>
      <c r="AG163" s="222"/>
      <c r="AH163" s="23" t="s">
        <v>1610</v>
      </c>
      <c r="AI163" s="23"/>
      <c r="AJ163" s="23"/>
      <c r="AK163" s="23"/>
      <c r="AL163" s="23"/>
      <c r="AM163" s="23"/>
      <c r="AN163" s="23"/>
      <c r="AO163" s="23"/>
      <c r="AP163" s="23"/>
      <c r="AQ163" s="234">
        <v>1</v>
      </c>
      <c r="AR163" s="408">
        <v>1</v>
      </c>
      <c r="AS163" s="804"/>
      <c r="AT163" s="108"/>
      <c r="AU163" s="538" t="s">
        <v>560</v>
      </c>
      <c r="AV163" s="80" t="s">
        <v>1626</v>
      </c>
      <c r="AW163" s="102" t="s">
        <v>36</v>
      </c>
      <c r="AX163" s="102">
        <f>0.5*(BF163+BG163+BH163)+BI163+BK163+2*(BL163+BM163)</f>
        <v>1.5</v>
      </c>
      <c r="AY163" s="102">
        <f>BF163*0.5+BG163*0.5+BH163*0.5+BI163+BJ163+BK163+2*(BL163+BM163+BN163)</f>
        <v>1.5</v>
      </c>
      <c r="AZ163" s="200"/>
      <c r="BA163" s="22" t="s">
        <v>45</v>
      </c>
      <c r="BB163" s="73"/>
      <c r="BC163" s="72" t="s">
        <v>42</v>
      </c>
      <c r="BD163" s="187"/>
      <c r="BE163" s="106"/>
      <c r="BG163" s="240">
        <v>1</v>
      </c>
      <c r="BK163" s="240">
        <v>1</v>
      </c>
      <c r="BO163" s="408">
        <v>1</v>
      </c>
      <c r="BP163" s="1575" t="s">
        <v>2803</v>
      </c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thickTop="1" x14ac:dyDescent="0.3">
      <c r="A164" s="1235" t="s">
        <v>243</v>
      </c>
      <c r="B164" s="550" t="s">
        <v>2804</v>
      </c>
      <c r="C164" s="551" t="s">
        <v>29</v>
      </c>
      <c r="D164" s="552">
        <f>0.5*(L164+M164+N164)+O164+Q164+2*(R164+S164)</f>
        <v>0</v>
      </c>
      <c r="E164" s="552">
        <f>L164*0.5+M164*0.5+N164*0.5+O164+P164+Q164+2*(R164+S164+T164)</f>
        <v>0</v>
      </c>
      <c r="F164" s="2034" t="s">
        <v>2805</v>
      </c>
      <c r="G164" s="2035"/>
      <c r="H164" s="2035"/>
      <c r="I164" s="2035"/>
      <c r="J164" s="2035"/>
      <c r="K164" s="2035"/>
      <c r="L164" s="2035"/>
      <c r="M164" s="2035"/>
      <c r="N164" s="2035"/>
      <c r="O164" s="2035"/>
      <c r="P164" s="2035"/>
      <c r="Q164" s="2035"/>
      <c r="R164" s="2035"/>
      <c r="S164" s="2035"/>
      <c r="T164" s="2035"/>
      <c r="U164" s="1194">
        <v>1</v>
      </c>
      <c r="V164" s="1479"/>
      <c r="W164" s="108"/>
      <c r="X164" s="538" t="s">
        <v>560</v>
      </c>
      <c r="Y164" s="177" t="s">
        <v>2643</v>
      </c>
      <c r="Z164" s="102" t="s">
        <v>29</v>
      </c>
      <c r="AA164" s="102">
        <f t="shared" si="57"/>
        <v>0.5</v>
      </c>
      <c r="AB164" s="102">
        <f t="shared" si="58"/>
        <v>0.5</v>
      </c>
      <c r="AC164" s="103"/>
      <c r="AD164" s="22" t="s">
        <v>63</v>
      </c>
      <c r="AE164" s="546"/>
      <c r="AF164" s="541"/>
      <c r="AG164" s="541"/>
      <c r="AH164" s="140" t="s">
        <v>3</v>
      </c>
      <c r="AI164" s="84">
        <v>1</v>
      </c>
      <c r="AJ164" s="243"/>
      <c r="AK164" s="243"/>
      <c r="AL164" s="243"/>
      <c r="AM164" s="243"/>
      <c r="AN164" s="108"/>
      <c r="AO164" s="70"/>
      <c r="AP164" s="70"/>
      <c r="AQ164" s="70"/>
      <c r="AR164" s="408">
        <v>1</v>
      </c>
      <c r="AS164" s="879"/>
      <c r="AT164" s="108"/>
      <c r="AU164" s="538" t="s">
        <v>560</v>
      </c>
      <c r="AV164" s="80" t="s">
        <v>1627</v>
      </c>
      <c r="AW164" s="102" t="s">
        <v>36</v>
      </c>
      <c r="AX164" s="102">
        <f>0.5*(BF164+BG164+BH164)+BI164+BK164+2*(BL164+BM164)</f>
        <v>1</v>
      </c>
      <c r="AY164" s="102">
        <f>BF164*0.5+BG164*0.5+BH164*0.5+BI164+BJ164+BK164+2*(BL164+BM164+BN164)</f>
        <v>1</v>
      </c>
      <c r="AZ164" s="82"/>
      <c r="BA164" s="22" t="s">
        <v>45</v>
      </c>
      <c r="BB164" s="1153"/>
      <c r="BC164" s="72" t="s">
        <v>42</v>
      </c>
      <c r="BD164" s="82"/>
      <c r="BE164" s="22"/>
      <c r="BF164" s="23"/>
      <c r="BG164" s="240">
        <v>2</v>
      </c>
      <c r="BH164" s="74"/>
      <c r="BI164" s="23"/>
      <c r="BJ164" s="23"/>
      <c r="BK164" s="23"/>
      <c r="BL164" s="23"/>
      <c r="BM164" s="23"/>
      <c r="BN164" s="23"/>
      <c r="BO164" s="408">
        <v>1</v>
      </c>
      <c r="BP164" s="1575" t="s">
        <v>2803</v>
      </c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 x14ac:dyDescent="0.3">
      <c r="A165" s="1235" t="s">
        <v>243</v>
      </c>
      <c r="B165" s="550" t="s">
        <v>2466</v>
      </c>
      <c r="C165" s="551" t="s">
        <v>29</v>
      </c>
      <c r="D165" s="552">
        <f>0.5*(L165+M165+N165)+O165+Q165+2*(R165+S165)</f>
        <v>0</v>
      </c>
      <c r="E165" s="552">
        <f>L165*0.5+M165*0.5+N165*0.5+O165+P165+Q165+2*(R165+S165+T165)</f>
        <v>0</v>
      </c>
      <c r="F165" s="2034" t="s">
        <v>2806</v>
      </c>
      <c r="G165" s="2035"/>
      <c r="H165" s="2035"/>
      <c r="I165" s="2035"/>
      <c r="J165" s="2035"/>
      <c r="K165" s="2035"/>
      <c r="L165" s="2035"/>
      <c r="M165" s="2035"/>
      <c r="N165" s="2035"/>
      <c r="O165" s="2035"/>
      <c r="P165" s="2035"/>
      <c r="Q165" s="2035"/>
      <c r="R165" s="2035"/>
      <c r="S165" s="2035"/>
      <c r="T165" s="2035"/>
      <c r="U165" s="1194">
        <v>1</v>
      </c>
      <c r="V165" s="1479"/>
      <c r="W165" s="108"/>
      <c r="X165" s="538" t="s">
        <v>560</v>
      </c>
      <c r="Y165" s="846" t="s">
        <v>2229</v>
      </c>
      <c r="Z165" s="102" t="s">
        <v>29</v>
      </c>
      <c r="AA165" s="102">
        <f t="shared" si="57"/>
        <v>0</v>
      </c>
      <c r="AB165" s="102">
        <f t="shared" si="58"/>
        <v>0</v>
      </c>
      <c r="AC165" s="839" t="s">
        <v>945</v>
      </c>
      <c r="AD165" s="124" t="s">
        <v>77</v>
      </c>
      <c r="AE165" s="939" t="s">
        <v>50</v>
      </c>
      <c r="AF165" s="74"/>
      <c r="AG165" s="839"/>
      <c r="AH165" s="840" t="s">
        <v>57</v>
      </c>
      <c r="AI165" s="839"/>
      <c r="AJ165" s="839"/>
      <c r="AK165" s="839"/>
      <c r="AL165" s="839"/>
      <c r="AM165" s="839"/>
      <c r="AN165" s="839"/>
      <c r="AO165" s="839"/>
      <c r="AP165" s="839"/>
      <c r="AQ165" s="839"/>
      <c r="AR165" s="408">
        <v>1</v>
      </c>
      <c r="AS165" s="839"/>
      <c r="AT165" s="108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39.80000000000001" outlineLevel="1" thickBot="1" x14ac:dyDescent="0.35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538" t="s">
        <v>560</v>
      </c>
      <c r="Y166" s="80" t="s">
        <v>565</v>
      </c>
      <c r="Z166" s="102" t="s">
        <v>29</v>
      </c>
      <c r="AA166" s="102">
        <f t="shared" si="57"/>
        <v>0.5</v>
      </c>
      <c r="AB166" s="102">
        <f t="shared" si="58"/>
        <v>0.5</v>
      </c>
      <c r="AC166" s="103"/>
      <c r="AD166" s="22" t="s">
        <v>63</v>
      </c>
      <c r="AE166" s="541"/>
      <c r="AF166" s="72" t="s">
        <v>42</v>
      </c>
      <c r="AG166" s="73"/>
      <c r="AH166" s="140" t="s">
        <v>3</v>
      </c>
      <c r="AI166" s="84">
        <v>1</v>
      </c>
      <c r="AJ166" s="243"/>
      <c r="AK166" s="243"/>
      <c r="AL166" s="243"/>
      <c r="AM166" s="243"/>
      <c r="AN166" s="108"/>
      <c r="AO166" s="70"/>
      <c r="AP166" s="70"/>
      <c r="AQ166" s="70"/>
      <c r="AR166" s="408">
        <v>1</v>
      </c>
      <c r="AS166" s="22"/>
      <c r="AT166" s="108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07.4" outlineLevel="1" thickTop="1" thickBot="1" x14ac:dyDescent="0.35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538" t="s">
        <v>560</v>
      </c>
      <c r="Y167" s="846" t="s">
        <v>1617</v>
      </c>
      <c r="Z167" s="102" t="s">
        <v>29</v>
      </c>
      <c r="AA167" s="102">
        <f t="shared" si="57"/>
        <v>0</v>
      </c>
      <c r="AB167" s="102">
        <f t="shared" si="58"/>
        <v>2</v>
      </c>
      <c r="AC167" s="74"/>
      <c r="AD167" s="22" t="s">
        <v>45</v>
      </c>
      <c r="AE167" s="839"/>
      <c r="AF167" s="839"/>
      <c r="AG167" s="839"/>
      <c r="AH167" s="840" t="s">
        <v>1618</v>
      </c>
      <c r="AI167" s="839"/>
      <c r="AJ167" s="839"/>
      <c r="AK167" s="839"/>
      <c r="AL167" s="839"/>
      <c r="AM167" s="1138"/>
      <c r="AN167" s="839"/>
      <c r="AO167" s="839"/>
      <c r="AP167" s="839"/>
      <c r="AQ167" s="86">
        <v>1</v>
      </c>
      <c r="AR167" s="408">
        <v>1</v>
      </c>
      <c r="AS167" s="839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09.2" outlineLevel="1" thickTop="1" thickBot="1" x14ac:dyDescent="0.35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538" t="s">
        <v>560</v>
      </c>
      <c r="Y168" s="80" t="s">
        <v>1622</v>
      </c>
      <c r="Z168" s="102" t="s">
        <v>29</v>
      </c>
      <c r="AA168" s="102">
        <f>0.5*(AI168+AJ168+AK168)+AL168+AN168+2*(AO168+AP168)</f>
        <v>0</v>
      </c>
      <c r="AB168" s="102">
        <f>AI168*0.5+AJ168*0.5+AK168*0.5+AL168+AM168+AN168+2*(AO168+AP168+AQ168)</f>
        <v>0</v>
      </c>
      <c r="AC168" s="200"/>
      <c r="AD168" s="22" t="s">
        <v>45</v>
      </c>
      <c r="AE168" s="22"/>
      <c r="AF168" s="74"/>
      <c r="AG168" s="187"/>
      <c r="AH168" s="23" t="s">
        <v>1623</v>
      </c>
      <c r="AI168" s="70"/>
      <c r="AJ168" s="70"/>
      <c r="AK168" s="70"/>
      <c r="AL168" s="70"/>
      <c r="AM168" s="214"/>
      <c r="AN168" s="70"/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07.4" outlineLevel="1" thickTop="1" thickBot="1" x14ac:dyDescent="0.35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538" t="s">
        <v>560</v>
      </c>
      <c r="Y169" s="80" t="s">
        <v>2533</v>
      </c>
      <c r="Z169" s="102" t="s">
        <v>29</v>
      </c>
      <c r="AA169" s="102">
        <f>0.5*(AI169+AJ169+AK169)+AL169+AN169+2*(AO169+AP169)</f>
        <v>0</v>
      </c>
      <c r="AB169" s="102">
        <f>AI169*0.5+AJ169*0.5+AK169*0.5+AL169+AM169+AN169+2*(AO169+AP169+AQ169)</f>
        <v>2</v>
      </c>
      <c r="AC169" s="103"/>
      <c r="AD169" s="22" t="s">
        <v>45</v>
      </c>
      <c r="AE169" s="103"/>
      <c r="AF169" s="72" t="s">
        <v>42</v>
      </c>
      <c r="AG169" s="82"/>
      <c r="AH169" s="23" t="s">
        <v>2231</v>
      </c>
      <c r="AI169" s="23"/>
      <c r="AJ169" s="23"/>
      <c r="AK169" s="23"/>
      <c r="AL169" s="301"/>
      <c r="AM169" s="23"/>
      <c r="AN169" s="23"/>
      <c r="AO169" s="23"/>
      <c r="AP169" s="23"/>
      <c r="AQ169" s="86">
        <v>1</v>
      </c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8" outlineLevel="1" thickTop="1" x14ac:dyDescent="0.3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7.399999999999999" outlineLevel="1" x14ac:dyDescent="0.3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7.399999999999999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55" t="s">
        <v>556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SUMIFS(L182:L197,C182:C197,C180)</f>
        <v>0</v>
      </c>
      <c r="M180" s="44">
        <f>SUMIFS(M182:M197,C182:C197,C180)</f>
        <v>0</v>
      </c>
      <c r="N180" s="44">
        <f>SUMIFS(N182:N197,C182:C197,C180)</f>
        <v>0</v>
      </c>
      <c r="O180" s="44">
        <f>SUMIFS(O182:O197,C182:C197,C180)</f>
        <v>0</v>
      </c>
      <c r="P180" s="44">
        <f>SUMIFS(P182:P197,C182:C197,C180)</f>
        <v>0</v>
      </c>
      <c r="Q180" s="44">
        <f>SUMIFS(Q182:Q197,C182:C197,C180)</f>
        <v>0</v>
      </c>
      <c r="R180" s="44">
        <f>SUMIFS(R182:R197,C182:C197,C180)</f>
        <v>0</v>
      </c>
      <c r="S180" s="44">
        <f>SUMIFS(S182:S197,C182:C197,C180)</f>
        <v>0</v>
      </c>
      <c r="T180" s="44">
        <f>SUMIFS(T182:T197,C182:C197,C180)</f>
        <v>0</v>
      </c>
      <c r="U180" s="45"/>
      <c r="V180" s="46">
        <f>SUM(U182:U209)</f>
        <v>0</v>
      </c>
      <c r="X180" s="38" t="s">
        <v>495</v>
      </c>
      <c r="Y180" s="39" t="s">
        <v>2807</v>
      </c>
      <c r="Z180" s="535" t="s">
        <v>29</v>
      </c>
      <c r="AA180" s="41">
        <f t="shared" ref="AA180:AA193" si="61">0.5*(AI180+AJ180+AK180)+AL180+AN180+2*(AO180+AP180)</f>
        <v>0</v>
      </c>
      <c r="AB180" s="536">
        <f t="shared" ref="AB180:AB193" si="62"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SUMIFS(AI182:AI196,Z182:Z196,Z180)</f>
        <v>0</v>
      </c>
      <c r="AJ180" s="44">
        <f>SUMIFS(AJ182:AJ196,Z182:Z196,Z180)</f>
        <v>0</v>
      </c>
      <c r="AK180" s="44">
        <f>SUMIFS(AK182:AK196,Z182:Z196,Z180)</f>
        <v>0</v>
      </c>
      <c r="AL180" s="44">
        <f>SUMIFS(AL182:AL196,Z182:Z196,Z180)</f>
        <v>0</v>
      </c>
      <c r="AM180" s="44">
        <f>SUMIFS(AM182:AM196,Z182:Z196,Z180)</f>
        <v>0</v>
      </c>
      <c r="AN180" s="44">
        <f>SUMIFS(AN182:AN196,Z182:Z196,Z180)</f>
        <v>0</v>
      </c>
      <c r="AO180" s="44">
        <f>SUMIFS(AO182:AO196,Z182:Z196,Z180)</f>
        <v>0</v>
      </c>
      <c r="AP180" s="44">
        <f>SUMIFS(AP182:AP196,Z182:Z196,Z180)</f>
        <v>0</v>
      </c>
      <c r="AQ180" s="44">
        <f>SUMIFS(AQ182:AQ196,Z182:Z196,Z180)</f>
        <v>0</v>
      </c>
      <c r="AR180" s="45"/>
      <c r="AS180" s="46">
        <f>SUM(AR182:AR208)</f>
        <v>12</v>
      </c>
      <c r="AU180" s="55" t="s">
        <v>27</v>
      </c>
      <c r="AV180" s="39" t="s">
        <v>2808</v>
      </c>
      <c r="AW180" s="535" t="s">
        <v>29</v>
      </c>
      <c r="AX180" s="41">
        <f t="shared" ref="AX180:AX191" si="63">0.5*(BF180+BG180+BH180)+BI180+BK180+2*(BL180+BM180)</f>
        <v>0</v>
      </c>
      <c r="AY180" s="536">
        <f t="shared" ref="AY180:AY191" si="64"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SUMIFS(BF182:BF191,AW182:AW191,AW180)</f>
        <v>0</v>
      </c>
      <c r="BG180" s="44">
        <f>SUMIFS(BG182:BG191,AW182:AW191,AW180)</f>
        <v>0</v>
      </c>
      <c r="BH180" s="44">
        <f>SUMIFS(BH182:BH191,AW182:AW191,AW180)</f>
        <v>0</v>
      </c>
      <c r="BI180" s="44">
        <f>SUMIFS(BI182:BI191,AW182:AW191,AW180)</f>
        <v>0</v>
      </c>
      <c r="BJ180" s="44">
        <f>SUMIFS(BJ182:BJ191,AW182:AW191,AW180)</f>
        <v>0</v>
      </c>
      <c r="BK180" s="44">
        <f>SUMIFS(BK182:BK191,AW182:AW191,AW180)</f>
        <v>0</v>
      </c>
      <c r="BL180" s="44">
        <f>SUMIFS(BL182:BL191,AW182:AW191,AW180)</f>
        <v>0</v>
      </c>
      <c r="BM180" s="44">
        <f>SUMIFS(BM182:BM191,AW182:AW191,AW180)</f>
        <v>0</v>
      </c>
      <c r="BN180" s="44">
        <f>SUMIFS(BN182:BN191,AW182:AW191,AW180)</f>
        <v>0</v>
      </c>
      <c r="BO180" s="45"/>
      <c r="BP180" s="46">
        <f>SUM(BO182:BO206)</f>
        <v>11</v>
      </c>
      <c r="BR180" s="55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 x14ac:dyDescent="0.3">
      <c r="A181" s="55" t="s">
        <v>558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X181" s="38" t="s">
        <v>497</v>
      </c>
      <c r="Y181" s="451"/>
      <c r="Z181" s="535" t="s">
        <v>36</v>
      </c>
      <c r="AA181" s="41">
        <f t="shared" si="61"/>
        <v>0</v>
      </c>
      <c r="AB181" s="536">
        <f t="shared" si="62"/>
        <v>0</v>
      </c>
      <c r="AC181" s="39"/>
      <c r="AD181" s="39"/>
      <c r="AE181" s="39"/>
      <c r="AF181" s="39"/>
      <c r="AG181" s="39"/>
      <c r="AH181" s="39"/>
      <c r="AI181" s="44">
        <f>SUMIFS(AI182:AI196,Z182:Z196,Z181)</f>
        <v>0</v>
      </c>
      <c r="AJ181" s="44">
        <f>SUMIFS(AJ182:AJ196,Z182:Z196,Z181)</f>
        <v>0</v>
      </c>
      <c r="AK181" s="44">
        <f>SUMIFS(AK182:AK196,Z182:Z196,Z181)</f>
        <v>0</v>
      </c>
      <c r="AL181" s="44">
        <f>SUMIFS(AL182:AL196,Z182:Z196,Z181)</f>
        <v>0</v>
      </c>
      <c r="AM181" s="44">
        <f>SUMIFS(AM182:AM196,Z182:Z196,Z181)</f>
        <v>0</v>
      </c>
      <c r="AN181" s="44">
        <f>SUMIFS(AN182:AN196,Z182:Z196,Z181)</f>
        <v>0</v>
      </c>
      <c r="AO181" s="44">
        <f>SUMIFS(AO182:AO196,Z182:Z196,Z181)</f>
        <v>0</v>
      </c>
      <c r="AP181" s="44">
        <f>SUMIFS(AP182:AP196,Z182:Z196,Z181)</f>
        <v>0</v>
      </c>
      <c r="AQ181" s="44">
        <f>SUMIFS(AQ182:AQ196,Z182:Z196,Z181)</f>
        <v>0</v>
      </c>
      <c r="AR181" s="45"/>
      <c r="AS181" s="46"/>
      <c r="AU181" s="55" t="s">
        <v>35</v>
      </c>
      <c r="AV181" s="451"/>
      <c r="AW181" s="535" t="s">
        <v>36</v>
      </c>
      <c r="AX181" s="41">
        <f t="shared" si="63"/>
        <v>0</v>
      </c>
      <c r="AY181" s="536">
        <f t="shared" si="64"/>
        <v>0</v>
      </c>
      <c r="AZ181" s="39"/>
      <c r="BA181" s="39"/>
      <c r="BB181" s="39"/>
      <c r="BC181" s="39"/>
      <c r="BD181" s="39"/>
      <c r="BE181" s="39"/>
      <c r="BF181" s="44">
        <f>SUMIFS(BF182:BF191,AW182:AW191,AW181)</f>
        <v>0</v>
      </c>
      <c r="BG181" s="44">
        <f>SUMIFS(BG182:BG191,AW182:AW191,AW181)</f>
        <v>0</v>
      </c>
      <c r="BH181" s="44">
        <f>SUMIFS(BH182:BH191,AW182:AW191,AW181)</f>
        <v>0</v>
      </c>
      <c r="BI181" s="44">
        <f>SUMIFS(BI182:BI191,AW182:AW191,AW181)</f>
        <v>0</v>
      </c>
      <c r="BJ181" s="44">
        <f>SUMIFS(BJ182:BJ191,AW182:AW191,AW181)</f>
        <v>0</v>
      </c>
      <c r="BK181" s="44">
        <f>SUMIFS(BK182:BK191,AW182:AW191,AW181)</f>
        <v>0</v>
      </c>
      <c r="BL181" s="44">
        <f>SUMIFS(BL182:BL191,AW182:AW191,AW181)</f>
        <v>0</v>
      </c>
      <c r="BM181" s="44">
        <f>SUMIFS(BM182:BM191,AW182:AW191,AW181)</f>
        <v>0</v>
      </c>
      <c r="BN181" s="44">
        <f>SUMIFS(BN182:BN191,AW182:AW191,AW181)</f>
        <v>0</v>
      </c>
      <c r="BO181" s="45"/>
      <c r="BP181" s="46"/>
      <c r="BR181" s="55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537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ht="241.95" customHeight="1" outlineLevel="1" x14ac:dyDescent="0.25">
      <c r="X182" s="320" t="s">
        <v>267</v>
      </c>
      <c r="Y182" s="1465" t="s">
        <v>2644</v>
      </c>
      <c r="Z182" s="68" t="s">
        <v>29</v>
      </c>
      <c r="AA182" s="69">
        <f t="shared" si="61"/>
        <v>0</v>
      </c>
      <c r="AB182" s="69">
        <f t="shared" si="62"/>
        <v>0</v>
      </c>
      <c r="AC182" s="74"/>
      <c r="AD182" s="1053" t="s">
        <v>2734</v>
      </c>
      <c r="AE182" s="74"/>
      <c r="AF182" s="74"/>
      <c r="AG182" s="74"/>
      <c r="AH182" s="681" t="s">
        <v>2735</v>
      </c>
      <c r="AI182" s="74"/>
      <c r="AJ182" s="74"/>
      <c r="AK182" s="74"/>
      <c r="AL182" s="74"/>
      <c r="AM182" s="74"/>
      <c r="AN182" s="74"/>
      <c r="AO182" s="74"/>
      <c r="AP182" s="74"/>
      <c r="AQ182" s="74"/>
      <c r="AR182" s="516">
        <v>1</v>
      </c>
      <c r="AS182" s="74"/>
      <c r="AU182" s="97" t="s">
        <v>52</v>
      </c>
      <c r="AV182" s="117" t="s">
        <v>2809</v>
      </c>
      <c r="AW182" s="68" t="s">
        <v>29</v>
      </c>
      <c r="AX182" s="69">
        <f t="shared" si="63"/>
        <v>0</v>
      </c>
      <c r="AY182" s="69">
        <f t="shared" si="64"/>
        <v>0</v>
      </c>
      <c r="AZ182" s="1928" t="s">
        <v>2810</v>
      </c>
      <c r="BA182" s="1929"/>
      <c r="BB182" s="1929"/>
      <c r="BC182" s="1929"/>
      <c r="BD182" s="1929"/>
      <c r="BE182" s="1929"/>
      <c r="BF182" s="1929"/>
      <c r="BG182" s="1929"/>
      <c r="BH182" s="1929"/>
      <c r="BI182" s="1929"/>
      <c r="BJ182" s="1929"/>
      <c r="BK182" s="1929"/>
      <c r="BL182" s="1929"/>
      <c r="BM182" s="1929"/>
      <c r="BN182" s="1930"/>
      <c r="BO182" s="142">
        <v>1</v>
      </c>
      <c r="BP182" s="68"/>
    </row>
    <row r="183" spans="1:114" ht="162.6" customHeight="1" outlineLevel="1" x14ac:dyDescent="0.25">
      <c r="X183" s="320" t="s">
        <v>267</v>
      </c>
      <c r="Y183" s="1465" t="s">
        <v>2648</v>
      </c>
      <c r="Z183" s="68" t="s">
        <v>29</v>
      </c>
      <c r="AA183" s="69">
        <f t="shared" si="61"/>
        <v>0</v>
      </c>
      <c r="AB183" s="69">
        <f t="shared" si="62"/>
        <v>0</v>
      </c>
      <c r="AC183" s="74"/>
      <c r="AD183" s="1053" t="s">
        <v>2734</v>
      </c>
      <c r="AE183" s="74"/>
      <c r="AF183" s="74"/>
      <c r="AG183" s="74"/>
      <c r="AH183" s="681" t="s">
        <v>2735</v>
      </c>
      <c r="AI183" s="74"/>
      <c r="AJ183" s="74"/>
      <c r="AK183" s="74"/>
      <c r="AL183" s="74"/>
      <c r="AM183" s="74"/>
      <c r="AN183" s="74"/>
      <c r="AO183" s="74"/>
      <c r="AP183" s="74"/>
      <c r="AQ183" s="74"/>
      <c r="AR183" s="516">
        <v>1</v>
      </c>
      <c r="AS183" s="74"/>
      <c r="AU183" s="269" t="s">
        <v>206</v>
      </c>
      <c r="AV183" s="177" t="s">
        <v>2162</v>
      </c>
      <c r="AW183" s="102" t="s">
        <v>36</v>
      </c>
      <c r="AX183" s="102">
        <f t="shared" si="63"/>
        <v>0</v>
      </c>
      <c r="AY183" s="102">
        <f t="shared" si="64"/>
        <v>0</v>
      </c>
      <c r="AZ183" s="70"/>
      <c r="BA183" s="22" t="s">
        <v>45</v>
      </c>
      <c r="BB183" s="983"/>
      <c r="BC183" s="70"/>
      <c r="BD183" s="70"/>
      <c r="BE183" s="23" t="s">
        <v>2163</v>
      </c>
      <c r="BF183" s="160"/>
      <c r="BG183" s="160"/>
      <c r="BH183" s="160"/>
      <c r="BI183" s="333"/>
      <c r="BJ183" s="144"/>
      <c r="BK183" s="765"/>
      <c r="BL183" s="144"/>
      <c r="BM183" s="144"/>
      <c r="BN183" s="333"/>
      <c r="BO183" s="76">
        <v>1</v>
      </c>
      <c r="BP183" s="74"/>
    </row>
    <row r="184" spans="1:114" ht="274.95" customHeight="1" outlineLevel="1" x14ac:dyDescent="0.25">
      <c r="X184" s="364" t="s">
        <v>318</v>
      </c>
      <c r="Y184" s="1465" t="s">
        <v>2652</v>
      </c>
      <c r="Z184" s="68" t="s">
        <v>29</v>
      </c>
      <c r="AA184" s="69">
        <f t="shared" si="61"/>
        <v>0</v>
      </c>
      <c r="AB184" s="69">
        <f t="shared" si="62"/>
        <v>0</v>
      </c>
      <c r="AC184" s="74"/>
      <c r="AD184" s="1053" t="s">
        <v>2734</v>
      </c>
      <c r="AE184" s="74"/>
      <c r="AF184" s="74"/>
      <c r="AG184" s="74"/>
      <c r="AH184" s="681" t="s">
        <v>2735</v>
      </c>
      <c r="AI184" s="74"/>
      <c r="AJ184" s="74"/>
      <c r="AK184" s="74"/>
      <c r="AL184" s="74"/>
      <c r="AM184" s="74"/>
      <c r="AN184" s="74"/>
      <c r="AO184" s="74"/>
      <c r="AP184" s="74"/>
      <c r="AQ184" s="74"/>
      <c r="AR184" s="516">
        <v>1</v>
      </c>
      <c r="AS184" s="74"/>
      <c r="AU184" s="269" t="s">
        <v>206</v>
      </c>
      <c r="AV184" s="80" t="s">
        <v>1368</v>
      </c>
      <c r="AW184" s="68" t="s">
        <v>36</v>
      </c>
      <c r="AX184" s="69">
        <f t="shared" si="63"/>
        <v>0</v>
      </c>
      <c r="AY184" s="69">
        <f t="shared" si="64"/>
        <v>0</v>
      </c>
      <c r="AZ184" s="23"/>
      <c r="BA184" s="23" t="s">
        <v>45</v>
      </c>
      <c r="BB184" s="747"/>
      <c r="BC184" s="103"/>
      <c r="BD184" s="110" t="s">
        <v>13</v>
      </c>
      <c r="BE184" s="172" t="s">
        <v>1369</v>
      </c>
      <c r="BF184" s="155"/>
      <c r="BG184" s="155"/>
      <c r="BH184" s="155"/>
      <c r="BI184" s="155"/>
      <c r="BJ184" s="155"/>
      <c r="BK184" s="155"/>
      <c r="BL184" s="155"/>
      <c r="BM184" s="155"/>
      <c r="BN184" s="155"/>
      <c r="BO184" s="76">
        <v>1</v>
      </c>
      <c r="BP184" s="107"/>
    </row>
    <row r="185" spans="1:114" ht="247.95" customHeight="1" outlineLevel="1" x14ac:dyDescent="0.25">
      <c r="X185" s="269" t="s">
        <v>206</v>
      </c>
      <c r="Y185" s="1465" t="s">
        <v>2656</v>
      </c>
      <c r="Z185" s="68" t="s">
        <v>29</v>
      </c>
      <c r="AA185" s="69">
        <f t="shared" si="61"/>
        <v>0</v>
      </c>
      <c r="AB185" s="69">
        <f t="shared" si="62"/>
        <v>0</v>
      </c>
      <c r="AC185" s="74"/>
      <c r="AD185" s="1053" t="s">
        <v>2734</v>
      </c>
      <c r="AE185" s="74"/>
      <c r="AF185" s="74"/>
      <c r="AG185" s="74"/>
      <c r="AH185" s="681" t="s">
        <v>2735</v>
      </c>
      <c r="AI185" s="74"/>
      <c r="AJ185" s="74"/>
      <c r="AK185" s="74"/>
      <c r="AL185" s="74"/>
      <c r="AM185" s="74"/>
      <c r="AN185" s="74"/>
      <c r="AO185" s="74"/>
      <c r="AP185" s="74"/>
      <c r="AQ185" s="74"/>
      <c r="AR185" s="516">
        <v>1</v>
      </c>
      <c r="AS185" s="74"/>
      <c r="AU185" s="269" t="s">
        <v>206</v>
      </c>
      <c r="AV185" s="114" t="s">
        <v>1372</v>
      </c>
      <c r="AW185" s="68" t="s">
        <v>36</v>
      </c>
      <c r="AX185" s="69">
        <f t="shared" si="63"/>
        <v>0</v>
      </c>
      <c r="AY185" s="69">
        <f t="shared" si="64"/>
        <v>0</v>
      </c>
      <c r="AZ185" s="82"/>
      <c r="BA185" s="339" t="s">
        <v>45</v>
      </c>
      <c r="BB185" s="1044"/>
      <c r="BC185" s="103"/>
      <c r="BD185" s="110" t="s">
        <v>13</v>
      </c>
      <c r="BE185" s="22" t="s">
        <v>91</v>
      </c>
      <c r="BF185" s="302"/>
      <c r="BG185" s="302"/>
      <c r="BH185" s="302"/>
      <c r="BI185" s="302"/>
      <c r="BJ185" s="302"/>
      <c r="BK185" s="302"/>
      <c r="BL185" s="302"/>
      <c r="BM185" s="302"/>
      <c r="BN185" s="302"/>
      <c r="BO185" s="76">
        <v>1</v>
      </c>
      <c r="BP185" s="190"/>
    </row>
    <row r="186" spans="1:114" ht="174" customHeight="1" outlineLevel="1" x14ac:dyDescent="0.25">
      <c r="X186" s="662" t="s">
        <v>674</v>
      </c>
      <c r="Y186" s="1465" t="s">
        <v>2659</v>
      </c>
      <c r="Z186" s="68" t="s">
        <v>29</v>
      </c>
      <c r="AA186" s="69">
        <f t="shared" si="61"/>
        <v>0</v>
      </c>
      <c r="AB186" s="69">
        <f t="shared" si="62"/>
        <v>0</v>
      </c>
      <c r="AC186" s="74"/>
      <c r="AD186" s="1053" t="s">
        <v>2712</v>
      </c>
      <c r="AE186" s="74"/>
      <c r="AF186" s="74"/>
      <c r="AG186" s="74"/>
      <c r="AH186" s="681" t="s">
        <v>2735</v>
      </c>
      <c r="AI186" s="74"/>
      <c r="AJ186" s="74"/>
      <c r="AK186" s="74"/>
      <c r="AL186" s="74"/>
      <c r="AM186" s="74"/>
      <c r="AN186" s="74"/>
      <c r="AO186" s="74"/>
      <c r="AP186" s="74"/>
      <c r="AQ186" s="74"/>
      <c r="AR186" s="516">
        <v>1</v>
      </c>
      <c r="AS186" s="74"/>
      <c r="AU186" s="269" t="s">
        <v>206</v>
      </c>
      <c r="AV186" s="98" t="s">
        <v>1376</v>
      </c>
      <c r="AW186" s="102" t="s">
        <v>36</v>
      </c>
      <c r="AX186" s="69">
        <f t="shared" si="63"/>
        <v>0</v>
      </c>
      <c r="AY186" s="69">
        <f t="shared" si="64"/>
        <v>0</v>
      </c>
      <c r="AZ186" s="131"/>
      <c r="BA186" s="22" t="s">
        <v>45</v>
      </c>
      <c r="BB186" s="131"/>
      <c r="BC186" s="131"/>
      <c r="BD186" s="131"/>
      <c r="BE186" s="131"/>
      <c r="BF186" s="314"/>
      <c r="BG186" s="314"/>
      <c r="BH186" s="314"/>
      <c r="BI186" s="314"/>
      <c r="BJ186" s="314"/>
      <c r="BK186" s="314"/>
      <c r="BL186" s="314"/>
      <c r="BM186" s="314"/>
      <c r="BN186" s="314"/>
      <c r="BO186" s="133">
        <v>1</v>
      </c>
      <c r="BP186" s="131"/>
    </row>
    <row r="187" spans="1:114" ht="268.95" customHeight="1" outlineLevel="1" x14ac:dyDescent="0.25">
      <c r="X187" s="400" t="s">
        <v>2660</v>
      </c>
      <c r="Y187" s="1465" t="s">
        <v>2661</v>
      </c>
      <c r="Z187" s="68" t="s">
        <v>29</v>
      </c>
      <c r="AA187" s="69">
        <f t="shared" si="61"/>
        <v>0</v>
      </c>
      <c r="AB187" s="69">
        <f t="shared" si="62"/>
        <v>0</v>
      </c>
      <c r="AC187" s="74"/>
      <c r="AD187" s="1053" t="s">
        <v>2734</v>
      </c>
      <c r="AE187" s="74"/>
      <c r="AF187" s="74"/>
      <c r="AG187" s="74"/>
      <c r="AH187" s="681" t="s">
        <v>2735</v>
      </c>
      <c r="AI187" s="74"/>
      <c r="AJ187" s="74"/>
      <c r="AK187" s="74"/>
      <c r="AL187" s="74"/>
      <c r="AM187" s="74"/>
      <c r="AN187" s="74"/>
      <c r="AO187" s="74"/>
      <c r="AP187" s="74"/>
      <c r="AQ187" s="74"/>
      <c r="AR187" s="516">
        <v>1</v>
      </c>
      <c r="AS187" s="74"/>
      <c r="AU187" s="269" t="s">
        <v>206</v>
      </c>
      <c r="AV187" s="210" t="s">
        <v>1380</v>
      </c>
      <c r="AW187" s="102" t="s">
        <v>36</v>
      </c>
      <c r="AX187" s="69">
        <f t="shared" si="63"/>
        <v>0</v>
      </c>
      <c r="AY187" s="69">
        <f t="shared" si="64"/>
        <v>0</v>
      </c>
      <c r="AZ187" s="213"/>
      <c r="BA187" s="759" t="s">
        <v>45</v>
      </c>
      <c r="BB187" s="759"/>
      <c r="BC187" s="617"/>
      <c r="BD187" s="74"/>
      <c r="BE187" s="205" t="s">
        <v>1381</v>
      </c>
      <c r="BF187" s="385"/>
      <c r="BG187" s="385"/>
      <c r="BH187" s="385"/>
      <c r="BI187" s="385"/>
      <c r="BJ187" s="385"/>
      <c r="BK187" s="385"/>
      <c r="BL187" s="385"/>
      <c r="BM187" s="385"/>
      <c r="BN187" s="385"/>
      <c r="BO187" s="76">
        <v>1</v>
      </c>
      <c r="BP187" s="77"/>
    </row>
    <row r="188" spans="1:114" ht="215.4" customHeight="1" outlineLevel="1" x14ac:dyDescent="0.3">
      <c r="X188" s="97" t="s">
        <v>52</v>
      </c>
      <c r="Y188" s="1503" t="s">
        <v>2664</v>
      </c>
      <c r="Z188" s="1286" t="s">
        <v>29</v>
      </c>
      <c r="AA188" s="1287">
        <f t="shared" si="61"/>
        <v>0</v>
      </c>
      <c r="AB188" s="1287">
        <f t="shared" si="62"/>
        <v>0</v>
      </c>
      <c r="AC188" s="1288"/>
      <c r="AD188" s="1507" t="s">
        <v>2734</v>
      </c>
      <c r="AE188" s="1288"/>
      <c r="AF188" s="1288"/>
      <c r="AG188" s="1288"/>
      <c r="AH188" s="681" t="s">
        <v>2735</v>
      </c>
      <c r="AI188" s="1288"/>
      <c r="AJ188" s="1288"/>
      <c r="AK188" s="1288"/>
      <c r="AL188" s="1288"/>
      <c r="AM188" s="1288"/>
      <c r="AN188" s="1288"/>
      <c r="AO188" s="1288"/>
      <c r="AP188" s="1288"/>
      <c r="AQ188" s="1288"/>
      <c r="AR188" s="1508">
        <v>1</v>
      </c>
      <c r="AS188" s="1288"/>
      <c r="AU188" s="269" t="s">
        <v>206</v>
      </c>
      <c r="AV188" s="114" t="s">
        <v>1385</v>
      </c>
      <c r="AW188" s="102" t="s">
        <v>36</v>
      </c>
      <c r="AX188" s="69">
        <f t="shared" si="63"/>
        <v>0</v>
      </c>
      <c r="AY188" s="69">
        <f t="shared" si="64"/>
        <v>0</v>
      </c>
      <c r="AZ188" s="82"/>
      <c r="BA188" s="118" t="s">
        <v>45</v>
      </c>
      <c r="BB188" s="1060"/>
      <c r="BC188" s="72" t="s">
        <v>42</v>
      </c>
      <c r="BD188" s="173"/>
      <c r="BE188" s="173" t="s">
        <v>1386</v>
      </c>
      <c r="BF188" s="155"/>
      <c r="BG188" s="155"/>
      <c r="BH188" s="155"/>
      <c r="BI188" s="155"/>
      <c r="BJ188" s="155"/>
      <c r="BK188" s="155"/>
      <c r="BL188" s="155"/>
      <c r="BM188" s="155"/>
      <c r="BN188" s="155"/>
      <c r="BO188" s="76">
        <v>1</v>
      </c>
      <c r="BP188" s="77"/>
    </row>
    <row r="189" spans="1:114" ht="244.95" customHeight="1" outlineLevel="1" x14ac:dyDescent="0.25">
      <c r="X189" s="97" t="s">
        <v>52</v>
      </c>
      <c r="Y189" s="1465" t="s">
        <v>2811</v>
      </c>
      <c r="Z189" s="68" t="s">
        <v>29</v>
      </c>
      <c r="AA189" s="69">
        <f>0.5*(AI189+AJ189+AK189)+AL189+AN189+2*(AO189+AP189)</f>
        <v>0</v>
      </c>
      <c r="AB189" s="69">
        <f>AI189*0.5+AJ189*0.5+AK189*0.5+AL189+AM189+AN189+2*(AO189+AP189+AQ189)</f>
        <v>0</v>
      </c>
      <c r="AC189" s="1736" t="s">
        <v>2812</v>
      </c>
      <c r="AD189" s="1737"/>
      <c r="AE189" s="1737"/>
      <c r="AF189" s="1737"/>
      <c r="AG189" s="1737"/>
      <c r="AH189" s="1738"/>
      <c r="AI189" s="74"/>
      <c r="AJ189" s="74"/>
      <c r="AK189" s="74"/>
      <c r="AL189" s="74"/>
      <c r="AM189" s="74"/>
      <c r="AN189" s="74"/>
      <c r="AO189" s="74"/>
      <c r="AP189" s="74"/>
      <c r="AQ189" s="74"/>
      <c r="AR189" s="516">
        <v>1</v>
      </c>
      <c r="AS189" s="74"/>
      <c r="AU189" s="269" t="s">
        <v>206</v>
      </c>
      <c r="AV189" s="1062" t="s">
        <v>1390</v>
      </c>
      <c r="AW189" s="102" t="s">
        <v>36</v>
      </c>
      <c r="AX189" s="69">
        <f t="shared" si="63"/>
        <v>0</v>
      </c>
      <c r="AY189" s="69">
        <f t="shared" si="64"/>
        <v>0</v>
      </c>
      <c r="AZ189" s="1063"/>
      <c r="BA189" s="1064" t="s">
        <v>45</v>
      </c>
      <c r="BB189" s="108"/>
      <c r="BC189" s="72" t="s">
        <v>42</v>
      </c>
      <c r="BD189" s="1065"/>
      <c r="BE189" s="1065" t="s">
        <v>1391</v>
      </c>
      <c r="BF189" s="155"/>
      <c r="BG189" s="155"/>
      <c r="BH189" s="155"/>
      <c r="BI189" s="155"/>
      <c r="BJ189" s="155"/>
      <c r="BK189" s="155"/>
      <c r="BL189" s="155"/>
      <c r="BM189" s="155"/>
      <c r="BN189" s="155"/>
      <c r="BO189" s="76">
        <v>1</v>
      </c>
      <c r="BP189" s="77"/>
    </row>
    <row r="190" spans="1:114" ht="168" customHeight="1" outlineLevel="1" x14ac:dyDescent="0.3">
      <c r="X190" s="1509" t="s">
        <v>171</v>
      </c>
      <c r="Y190" s="1503" t="s">
        <v>2666</v>
      </c>
      <c r="Z190" s="1286" t="s">
        <v>29</v>
      </c>
      <c r="AA190" s="1287">
        <f t="shared" si="61"/>
        <v>0</v>
      </c>
      <c r="AB190" s="1287">
        <f t="shared" si="62"/>
        <v>0</v>
      </c>
      <c r="AC190" s="1288"/>
      <c r="AD190" s="1507" t="s">
        <v>2734</v>
      </c>
      <c r="AE190" s="1288"/>
      <c r="AF190" s="1288"/>
      <c r="AG190" s="1288"/>
      <c r="AH190" s="681" t="s">
        <v>2735</v>
      </c>
      <c r="AI190" s="1288"/>
      <c r="AJ190" s="1288"/>
      <c r="AK190" s="1288"/>
      <c r="AL190" s="1288"/>
      <c r="AM190" s="1288"/>
      <c r="AN190" s="1288"/>
      <c r="AO190" s="1288"/>
      <c r="AP190" s="1288"/>
      <c r="AQ190" s="1288"/>
      <c r="AR190" s="1508">
        <v>1</v>
      </c>
      <c r="AS190" s="1288"/>
      <c r="AU190" s="269" t="s">
        <v>206</v>
      </c>
      <c r="AV190" s="80" t="s">
        <v>1393</v>
      </c>
      <c r="AW190" s="102" t="s">
        <v>36</v>
      </c>
      <c r="AX190" s="69">
        <f t="shared" si="63"/>
        <v>0</v>
      </c>
      <c r="AY190" s="69">
        <f t="shared" si="64"/>
        <v>0</v>
      </c>
      <c r="BA190" s="22" t="s">
        <v>68</v>
      </c>
      <c r="BC190" s="103"/>
      <c r="BD190" s="73"/>
      <c r="BE190" s="22" t="s">
        <v>932</v>
      </c>
      <c r="BF190" s="155"/>
      <c r="BG190" s="155"/>
      <c r="BH190" s="155"/>
      <c r="BI190" s="155"/>
      <c r="BJ190" s="155"/>
      <c r="BK190" s="155"/>
      <c r="BL190" s="155"/>
      <c r="BM190" s="155"/>
      <c r="BN190" s="155"/>
      <c r="BO190" s="76">
        <v>1</v>
      </c>
      <c r="BP190" s="107"/>
    </row>
    <row r="191" spans="1:114" ht="208.2" customHeight="1" outlineLevel="1" x14ac:dyDescent="0.25">
      <c r="X191" s="101" t="s">
        <v>55</v>
      </c>
      <c r="Y191" s="1465" t="s">
        <v>2668</v>
      </c>
      <c r="Z191" s="68" t="s">
        <v>29</v>
      </c>
      <c r="AA191" s="69">
        <f t="shared" si="61"/>
        <v>0</v>
      </c>
      <c r="AB191" s="69">
        <f t="shared" si="62"/>
        <v>0</v>
      </c>
      <c r="AC191" s="74"/>
      <c r="AD191" s="1053" t="s">
        <v>63</v>
      </c>
      <c r="AE191" s="74"/>
      <c r="AF191" s="74"/>
      <c r="AG191" s="74"/>
      <c r="AH191" s="681" t="s">
        <v>2735</v>
      </c>
      <c r="AI191" s="74"/>
      <c r="AJ191" s="74"/>
      <c r="AK191" s="74"/>
      <c r="AL191" s="74"/>
      <c r="AM191" s="74"/>
      <c r="AN191" s="74"/>
      <c r="AO191" s="74"/>
      <c r="AP191" s="74"/>
      <c r="AQ191" s="74"/>
      <c r="AR191" s="516">
        <v>1</v>
      </c>
      <c r="AS191" s="74"/>
      <c r="AU191" s="269" t="s">
        <v>206</v>
      </c>
      <c r="AV191" s="80" t="s">
        <v>2169</v>
      </c>
      <c r="AW191" s="102" t="s">
        <v>36</v>
      </c>
      <c r="AX191" s="69">
        <f t="shared" si="63"/>
        <v>0</v>
      </c>
      <c r="AY191" s="69">
        <f t="shared" si="64"/>
        <v>0</v>
      </c>
      <c r="BA191" s="22" t="s">
        <v>45</v>
      </c>
      <c r="BC191" s="103"/>
      <c r="BD191" s="73"/>
      <c r="BE191" s="23" t="s">
        <v>1396</v>
      </c>
      <c r="BF191" s="155"/>
      <c r="BG191" s="155"/>
      <c r="BH191" s="155"/>
      <c r="BI191" s="155"/>
      <c r="BJ191" s="155"/>
      <c r="BK191" s="155"/>
      <c r="BL191" s="155"/>
      <c r="BM191" s="155"/>
      <c r="BN191" s="155"/>
      <c r="BO191" s="76">
        <v>1</v>
      </c>
      <c r="BP191" s="107"/>
    </row>
    <row r="192" spans="1:114" ht="309" customHeight="1" outlineLevel="1" x14ac:dyDescent="0.3">
      <c r="X192" s="1535" t="s">
        <v>55</v>
      </c>
      <c r="Y192" s="1503" t="s">
        <v>2670</v>
      </c>
      <c r="Z192" s="1286" t="s">
        <v>29</v>
      </c>
      <c r="AA192" s="1287">
        <f t="shared" si="61"/>
        <v>0</v>
      </c>
      <c r="AB192" s="1287">
        <f t="shared" si="62"/>
        <v>0</v>
      </c>
      <c r="AC192" s="1288"/>
      <c r="AD192" s="1507" t="s">
        <v>2712</v>
      </c>
      <c r="AE192" s="1288"/>
      <c r="AF192" s="1288"/>
      <c r="AG192" s="1288"/>
      <c r="AH192" s="681" t="s">
        <v>2735</v>
      </c>
      <c r="AI192" s="1288"/>
      <c r="AJ192" s="1288"/>
      <c r="AK192" s="1288"/>
      <c r="AL192" s="1288"/>
      <c r="AM192" s="1288"/>
      <c r="AN192" s="1288"/>
      <c r="AO192" s="1288"/>
      <c r="AP192" s="1288"/>
      <c r="AQ192" s="1288"/>
      <c r="AR192" s="1508">
        <v>1</v>
      </c>
      <c r="AS192" s="1288"/>
      <c r="AU192"/>
      <c r="AV192" s="1435" t="s">
        <v>2813</v>
      </c>
      <c r="AW192" s="551" t="s">
        <v>36</v>
      </c>
      <c r="AX192" s="551">
        <f>0.5*(BF192+BG192+BH192)+BI192+BK192+2*(BL192+BM192)</f>
        <v>2</v>
      </c>
      <c r="AY192" s="551">
        <f>BF192*0.5+BG192*0.5+BH192*0.5+BI192+BJ192+BK192+2*(BL192+BM192+BN192)</f>
        <v>2</v>
      </c>
      <c r="AZ192" s="561"/>
      <c r="BA192" s="1156" t="s">
        <v>106</v>
      </c>
      <c r="BB192" s="1157"/>
      <c r="BC192" s="561"/>
      <c r="BD192" s="561"/>
      <c r="BE192" s="556" t="s">
        <v>2814</v>
      </c>
      <c r="BF192" s="1553">
        <v>2</v>
      </c>
      <c r="BG192" s="1553">
        <v>2</v>
      </c>
      <c r="BH192" s="1417"/>
      <c r="BI192" s="1437"/>
      <c r="BJ192" s="1417"/>
      <c r="BK192" s="1417"/>
      <c r="BL192" s="1417"/>
      <c r="BM192" s="1417"/>
      <c r="BN192" s="1417"/>
      <c r="BO192" s="560">
        <v>1</v>
      </c>
      <c r="BP192" s="561"/>
    </row>
    <row r="193" spans="24:45" ht="153" customHeight="1" outlineLevel="1" x14ac:dyDescent="0.25">
      <c r="X193" s="1269" t="s">
        <v>140</v>
      </c>
      <c r="Y193" s="1465" t="s">
        <v>2671</v>
      </c>
      <c r="Z193" s="68" t="s">
        <v>29</v>
      </c>
      <c r="AA193" s="69">
        <f t="shared" si="61"/>
        <v>0</v>
      </c>
      <c r="AB193" s="69">
        <f t="shared" si="62"/>
        <v>0</v>
      </c>
      <c r="AC193" s="74"/>
      <c r="AD193" s="1053" t="s">
        <v>2712</v>
      </c>
      <c r="AE193" s="74"/>
      <c r="AF193" s="74"/>
      <c r="AG193" s="74"/>
      <c r="AH193" s="681" t="s">
        <v>2735</v>
      </c>
      <c r="AI193" s="74"/>
      <c r="AJ193" s="74"/>
      <c r="AK193" s="74"/>
      <c r="AL193" s="74"/>
      <c r="AM193" s="74"/>
      <c r="AN193" s="74"/>
      <c r="AO193" s="74"/>
      <c r="AP193" s="74"/>
      <c r="AQ193" s="74"/>
      <c r="AR193" s="516">
        <v>1</v>
      </c>
      <c r="AS193" s="74"/>
    </row>
    <row r="194" spans="24:45" outlineLevel="1" x14ac:dyDescent="0.25"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</row>
    <row r="195" spans="24:45" outlineLevel="1" x14ac:dyDescent="0.25"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</row>
    <row r="196" spans="24:45" outlineLevel="1" x14ac:dyDescent="0.25"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</row>
    <row r="197" spans="24:45" outlineLevel="1" x14ac:dyDescent="0.25"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</row>
    <row r="198" spans="24:45" outlineLevel="1" x14ac:dyDescent="0.25"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</row>
    <row r="199" spans="24:45" outlineLevel="1" x14ac:dyDescent="0.25"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</row>
    <row r="200" spans="24:45" outlineLevel="1" x14ac:dyDescent="0.25"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</row>
    <row r="201" spans="24:45" outlineLevel="1" x14ac:dyDescent="0.25"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</row>
    <row r="202" spans="24:45" outlineLevel="1" x14ac:dyDescent="0.25"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</row>
    <row r="203" spans="24:45" outlineLevel="1" x14ac:dyDescent="0.25"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</row>
    <row r="204" spans="24:45" outlineLevel="1" x14ac:dyDescent="0.25"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</row>
    <row r="205" spans="24:45" outlineLevel="1" x14ac:dyDescent="0.25"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</row>
    <row r="206" spans="24:45" outlineLevel="1" x14ac:dyDescent="0.25"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</row>
    <row r="207" spans="24:45" outlineLevel="1" x14ac:dyDescent="0.25"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</row>
    <row r="208" spans="24:45" outlineLevel="1" x14ac:dyDescent="0.25"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</row>
    <row r="209" spans="24:45" outlineLevel="1" x14ac:dyDescent="0.25"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</row>
    <row r="210" spans="24:45" outlineLevel="1" x14ac:dyDescent="0.25"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</row>
    <row r="211" spans="24:45" x14ac:dyDescent="0.25"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</row>
  </sheetData>
  <sheetProtection formatCells="0" formatColumns="0" formatRows="0" insertColumns="0" insertRows="0" insertHyperlinks="0" deleteColumns="0" deleteRows="0" selectLockedCells="1" sort="0" autoFilter="0" pivotTables="0"/>
  <mergeCells count="38"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3:D3"/>
    <mergeCell ref="C4:D4"/>
    <mergeCell ref="E4:F4"/>
    <mergeCell ref="CP2:CP4"/>
    <mergeCell ref="AZ182:BN182"/>
    <mergeCell ref="AC189:AH189"/>
    <mergeCell ref="AC41:AQ41"/>
    <mergeCell ref="AZ83:BE83"/>
    <mergeCell ref="AZ81:BE81"/>
    <mergeCell ref="AZ80:BE80"/>
    <mergeCell ref="CM2:CM4"/>
    <mergeCell ref="CT9:DH9"/>
    <mergeCell ref="CO6:CP6"/>
    <mergeCell ref="F165:T165"/>
    <mergeCell ref="CT126:CY126"/>
    <mergeCell ref="AC42:AH42"/>
    <mergeCell ref="AC44:AH44"/>
    <mergeCell ref="X43:AS43"/>
    <mergeCell ref="BW83:CB83"/>
    <mergeCell ref="F164:T164"/>
    <mergeCell ref="BW132:CB132"/>
    <mergeCell ref="BD2:BD4"/>
    <mergeCell ref="BP2:BP4"/>
    <mergeCell ref="BS2:BS4"/>
    <mergeCell ref="CA2:CA4"/>
    <mergeCell ref="AC9:AH9"/>
  </mergeCells>
  <conditionalFormatting sqref="D6:D7">
    <cfRule type="cellIs" dxfId="447" priority="69" operator="lessThan">
      <formula>10.5</formula>
    </cfRule>
    <cfRule type="cellIs" dxfId="446" priority="70" operator="greaterThan">
      <formula>10</formula>
    </cfRule>
  </conditionalFormatting>
  <conditionalFormatting sqref="D39:D40">
    <cfRule type="cellIs" dxfId="445" priority="25" operator="lessThan">
      <formula>10.5</formula>
    </cfRule>
    <cfRule type="cellIs" dxfId="444" priority="26" operator="greaterThan">
      <formula>10</formula>
    </cfRule>
  </conditionalFormatting>
  <conditionalFormatting sqref="D66:D67">
    <cfRule type="cellIs" dxfId="443" priority="51" operator="lessThan">
      <formula>10.5</formula>
    </cfRule>
    <cfRule type="cellIs" dxfId="442" priority="52" operator="greaterThan">
      <formula>10</formula>
    </cfRule>
  </conditionalFormatting>
  <conditionalFormatting sqref="D90:D91">
    <cfRule type="cellIs" dxfId="441" priority="41" operator="lessThan">
      <formula>10.5</formula>
    </cfRule>
    <cfRule type="cellIs" dxfId="440" priority="42" operator="greaterThan">
      <formula>10</formula>
    </cfRule>
  </conditionalFormatting>
  <conditionalFormatting sqref="D124:D125">
    <cfRule type="cellIs" dxfId="439" priority="27" operator="lessThan">
      <formula>10.5</formula>
    </cfRule>
    <cfRule type="cellIs" dxfId="438" priority="28" operator="greaterThan">
      <formula>10</formula>
    </cfRule>
  </conditionalFormatting>
  <conditionalFormatting sqref="D155:D156">
    <cfRule type="cellIs" dxfId="437" priority="15" operator="lessThan">
      <formula>10.5</formula>
    </cfRule>
    <cfRule type="cellIs" dxfId="436" priority="16" operator="greaterThan">
      <formula>10</formula>
    </cfRule>
  </conditionalFormatting>
  <conditionalFormatting sqref="D180:D181">
    <cfRule type="cellIs" dxfId="435" priority="11" operator="lessThan">
      <formula>10.5</formula>
    </cfRule>
    <cfRule type="cellIs" dxfId="434" priority="12" operator="greaterThan">
      <formula>10</formula>
    </cfRule>
  </conditionalFormatting>
  <conditionalFormatting sqref="AA6:AA7">
    <cfRule type="cellIs" dxfId="433" priority="67" operator="lessThan">
      <formula>10.5</formula>
    </cfRule>
    <cfRule type="cellIs" dxfId="432" priority="68" operator="greaterThan">
      <formula>10</formula>
    </cfRule>
  </conditionalFormatting>
  <conditionalFormatting sqref="AA39:AA40">
    <cfRule type="cellIs" dxfId="431" priority="59" operator="lessThan">
      <formula>10.5</formula>
    </cfRule>
    <cfRule type="cellIs" dxfId="430" priority="60" operator="greaterThan">
      <formula>10</formula>
    </cfRule>
  </conditionalFormatting>
  <conditionalFormatting sqref="AA66:AA67">
    <cfRule type="cellIs" dxfId="429" priority="49" operator="lessThan">
      <formula>10.5</formula>
    </cfRule>
    <cfRule type="cellIs" dxfId="428" priority="50" operator="greaterThan">
      <formula>10</formula>
    </cfRule>
  </conditionalFormatting>
  <conditionalFormatting sqref="AA90:AA91">
    <cfRule type="cellIs" dxfId="427" priority="39" operator="lessThan">
      <formula>10.5</formula>
    </cfRule>
    <cfRule type="cellIs" dxfId="426" priority="40" operator="greaterThan">
      <formula>10</formula>
    </cfRule>
  </conditionalFormatting>
  <conditionalFormatting sqref="AA124:AA125">
    <cfRule type="cellIs" dxfId="425" priority="29" operator="lessThan">
      <formula>10.5</formula>
    </cfRule>
    <cfRule type="cellIs" dxfId="424" priority="30" operator="greaterThan">
      <formula>10</formula>
    </cfRule>
  </conditionalFormatting>
  <conditionalFormatting sqref="AA155:AA156">
    <cfRule type="cellIs" dxfId="423" priority="17" operator="lessThan">
      <formula>10.5</formula>
    </cfRule>
    <cfRule type="cellIs" dxfId="422" priority="18" operator="greaterThan">
      <formula>10</formula>
    </cfRule>
  </conditionalFormatting>
  <conditionalFormatting sqref="AA180:AA181">
    <cfRule type="cellIs" dxfId="421" priority="5" operator="lessThan">
      <formula>10.5</formula>
    </cfRule>
    <cfRule type="cellIs" dxfId="420" priority="6" operator="greaterThan">
      <formula>10</formula>
    </cfRule>
  </conditionalFormatting>
  <conditionalFormatting sqref="AX6:AX7">
    <cfRule type="cellIs" dxfId="419" priority="65" operator="lessThan">
      <formula>10.5</formula>
    </cfRule>
    <cfRule type="cellIs" dxfId="418" priority="66" operator="greaterThan">
      <formula>10</formula>
    </cfRule>
  </conditionalFormatting>
  <conditionalFormatting sqref="AX39:AX40">
    <cfRule type="cellIs" dxfId="417" priority="57" operator="lessThan">
      <formula>10.5</formula>
    </cfRule>
    <cfRule type="cellIs" dxfId="416" priority="58" operator="greaterThan">
      <formula>10</formula>
    </cfRule>
  </conditionalFormatting>
  <conditionalFormatting sqref="AX66:AX67">
    <cfRule type="cellIs" dxfId="415" priority="47" operator="lessThan">
      <formula>10.5</formula>
    </cfRule>
    <cfRule type="cellIs" dxfId="414" priority="48" operator="greaterThan">
      <formula>10</formula>
    </cfRule>
  </conditionalFormatting>
  <conditionalFormatting sqref="AX90:AX91">
    <cfRule type="cellIs" dxfId="413" priority="37" operator="lessThan">
      <formula>10.5</formula>
    </cfRule>
    <cfRule type="cellIs" dxfId="412" priority="38" operator="greaterThan">
      <formula>10</formula>
    </cfRule>
  </conditionalFormatting>
  <conditionalFormatting sqref="AX124:AX125">
    <cfRule type="cellIs" dxfId="411" priority="23" operator="lessThan">
      <formula>10.5</formula>
    </cfRule>
    <cfRule type="cellIs" dxfId="410" priority="24" operator="greaterThan">
      <formula>10</formula>
    </cfRule>
  </conditionalFormatting>
  <conditionalFormatting sqref="AX155:AX156">
    <cfRule type="cellIs" dxfId="409" priority="13" operator="lessThan">
      <formula>10.5</formula>
    </cfRule>
    <cfRule type="cellIs" dxfId="408" priority="14" operator="greaterThan">
      <formula>10</formula>
    </cfRule>
  </conditionalFormatting>
  <conditionalFormatting sqref="AX180:AX181">
    <cfRule type="cellIs" dxfId="407" priority="3" operator="lessThan">
      <formula>10.5</formula>
    </cfRule>
    <cfRule type="cellIs" dxfId="406" priority="4" operator="greaterThan">
      <formula>10</formula>
    </cfRule>
  </conditionalFormatting>
  <conditionalFormatting sqref="BU6:BU7">
    <cfRule type="cellIs" dxfId="405" priority="63" operator="lessThan">
      <formula>10.5</formula>
    </cfRule>
    <cfRule type="cellIs" dxfId="404" priority="64" operator="greaterThan">
      <formula>10</formula>
    </cfRule>
  </conditionalFormatting>
  <conditionalFormatting sqref="BU39:BU40">
    <cfRule type="cellIs" dxfId="403" priority="55" operator="lessThan">
      <formula>10.5</formula>
    </cfRule>
    <cfRule type="cellIs" dxfId="402" priority="56" operator="greaterThan">
      <formula>10</formula>
    </cfRule>
  </conditionalFormatting>
  <conditionalFormatting sqref="BU66:BU67">
    <cfRule type="cellIs" dxfId="401" priority="45" operator="lessThan">
      <formula>10.5</formula>
    </cfRule>
    <cfRule type="cellIs" dxfId="400" priority="46" operator="greaterThan">
      <formula>10</formula>
    </cfRule>
  </conditionalFormatting>
  <conditionalFormatting sqref="BU90:BU91">
    <cfRule type="cellIs" dxfId="399" priority="35" operator="lessThan">
      <formula>10.5</formula>
    </cfRule>
    <cfRule type="cellIs" dxfId="398" priority="36" operator="greaterThan">
      <formula>10</formula>
    </cfRule>
  </conditionalFormatting>
  <conditionalFormatting sqref="BU124:BU125">
    <cfRule type="cellIs" dxfId="397" priority="7" operator="lessThan">
      <formula>10.5</formula>
    </cfRule>
    <cfRule type="cellIs" dxfId="396" priority="8" operator="greaterThan">
      <formula>10</formula>
    </cfRule>
  </conditionalFormatting>
  <conditionalFormatting sqref="BU155:BU156">
    <cfRule type="cellIs" dxfId="395" priority="19" operator="lessThan">
      <formula>10.5</formula>
    </cfRule>
    <cfRule type="cellIs" dxfId="394" priority="20" operator="greaterThan">
      <formula>10</formula>
    </cfRule>
  </conditionalFormatting>
  <conditionalFormatting sqref="BU180:BU181">
    <cfRule type="cellIs" dxfId="393" priority="1" operator="lessThan">
      <formula>10.5</formula>
    </cfRule>
    <cfRule type="cellIs" dxfId="392" priority="2" operator="greaterThan">
      <formula>10</formula>
    </cfRule>
  </conditionalFormatting>
  <conditionalFormatting sqref="CR6:CR7">
    <cfRule type="cellIs" dxfId="391" priority="61" operator="lessThan">
      <formula>10.5</formula>
    </cfRule>
    <cfRule type="cellIs" dxfId="390" priority="62" operator="greaterThan">
      <formula>10</formula>
    </cfRule>
  </conditionalFormatting>
  <conditionalFormatting sqref="CR39:CR40">
    <cfRule type="cellIs" dxfId="389" priority="53" operator="lessThan">
      <formula>10.5</formula>
    </cfRule>
    <cfRule type="cellIs" dxfId="388" priority="54" operator="greaterThan">
      <formula>10</formula>
    </cfRule>
  </conditionalFormatting>
  <conditionalFormatting sqref="CR66:CR67">
    <cfRule type="cellIs" dxfId="387" priority="43" operator="lessThan">
      <formula>10.5</formula>
    </cfRule>
    <cfRule type="cellIs" dxfId="386" priority="44" operator="greaterThan">
      <formula>10</formula>
    </cfRule>
  </conditionalFormatting>
  <conditionalFormatting sqref="CR90:CR91">
    <cfRule type="cellIs" dxfId="385" priority="33" operator="lessThan">
      <formula>10.5</formula>
    </cfRule>
    <cfRule type="cellIs" dxfId="384" priority="34" operator="greaterThan">
      <formula>10</formula>
    </cfRule>
  </conditionalFormatting>
  <conditionalFormatting sqref="CR124:CR125">
    <cfRule type="cellIs" dxfId="383" priority="31" operator="lessThan">
      <formula>10.5</formula>
    </cfRule>
    <cfRule type="cellIs" dxfId="382" priority="32" operator="greaterThan">
      <formula>10</formula>
    </cfRule>
  </conditionalFormatting>
  <conditionalFormatting sqref="CR155:CR156">
    <cfRule type="cellIs" dxfId="381" priority="21" operator="lessThan">
      <formula>10.5</formula>
    </cfRule>
    <cfRule type="cellIs" dxfId="380" priority="22" operator="greaterThan">
      <formula>10</formula>
    </cfRule>
  </conditionalFormatting>
  <conditionalFormatting sqref="CR180:CR181">
    <cfRule type="cellIs" dxfId="379" priority="9" operator="lessThan">
      <formula>10.5</formula>
    </cfRule>
    <cfRule type="cellIs" dxfId="378" priority="10" operator="greaterThan">
      <formula>10</formula>
    </cfRule>
  </conditionalFormatting>
  <hyperlinks>
    <hyperlink ref="C3:D3" location="co_2_lundi_b1" display="co_2_lundi_b1" xr:uid="{961C5EC2-7860-4D47-883A-4BE225C9EDC4}"/>
    <hyperlink ref="C4:D4" location="co_3_lundi_B1" display="co_3_lundi_B1" xr:uid="{58D0BA04-6C4F-48E6-9058-38A9538BB96A}"/>
    <hyperlink ref="E2:F2" location="co_4_lundi_b1" display="co_4_lundi_b1" xr:uid="{B0F05C4C-902C-40CB-820F-A4149F6A931F}"/>
    <hyperlink ref="F3" location="co_5_lundi_B1" display="co_5_lundi_B1" xr:uid="{19BDAF10-AA02-4DD0-960D-4F98FC2BBFD4}"/>
    <hyperlink ref="E4:F4" location="co_6_lundç_B1" display="co_6_lundç_B1" xr:uid="{2AAF950F-9B91-430E-A1BC-D103B8F46080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1" name="Button 21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40</xdr:row>
                    <xdr:rowOff>731520</xdr:rowOff>
                  </from>
                  <to>
                    <xdr:col>24</xdr:col>
                    <xdr:colOff>1287780</xdr:colOff>
                    <xdr:row>40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2" name="Button 22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40</xdr:row>
                    <xdr:rowOff>868680</xdr:rowOff>
                  </from>
                  <to>
                    <xdr:col>24</xdr:col>
                    <xdr:colOff>4030980</xdr:colOff>
                    <xdr:row>40</xdr:row>
                    <xdr:rowOff>1287780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5F087-DE60-4D26-AA20-D6F936E42FFC}">
  <sheetPr codeName="Feuil20">
    <pageSetUpPr fitToPage="1"/>
  </sheetPr>
  <dimension ref="A1:DP439"/>
  <sheetViews>
    <sheetView zoomScale="60" zoomScaleNormal="60" workbookViewId="0">
      <pane ySplit="5" topLeftCell="A6" activePane="bottomLeft" state="frozenSplit"/>
      <selection activeCell="BS2" sqref="BS2:BS4"/>
      <selection pane="bottomLeft" activeCell="J8" sqref="J8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17.44140625" style="26" bestFit="1" customWidth="1"/>
    <col min="25" max="25" width="77.6640625" style="517" customWidth="1"/>
    <col min="26" max="26" width="6.6640625" style="288" customWidth="1" outlineLevel="1"/>
    <col min="27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9.8867187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9.8867187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2.332031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17.44140625" style="208" bestFit="1" customWidth="1"/>
    <col min="94" max="94" width="74" style="62" customWidth="1"/>
    <col min="95" max="95" width="6.6640625" style="288" hidden="1" customWidth="1" outlineLevel="1"/>
    <col min="96" max="97" width="10.6640625" style="289" hidden="1" customWidth="1" outlineLevel="1"/>
    <col min="98" max="98" width="12.33203125" style="518" hidden="1" customWidth="1" outlineLevel="1"/>
    <col min="99" max="99" width="7.33203125" style="3" hidden="1" customWidth="1" outlineLevel="1"/>
    <col min="100" max="100" width="27.44140625" style="3" hidden="1" customWidth="1" outlineLevel="1"/>
    <col min="101" max="101" width="4.44140625" style="519" hidden="1" customWidth="1" outlineLevel="1"/>
    <col min="102" max="102" width="9.88671875" style="520" hidden="1" customWidth="1" outlineLevel="1"/>
    <col min="103" max="103" width="14.5546875" style="3" hidden="1" customWidth="1" outlineLevel="1"/>
    <col min="104" max="107" width="5.6640625" style="70" hidden="1" customWidth="1" outlineLevel="1"/>
    <col min="108" max="109" width="4.44140625" style="70" hidden="1" customWidth="1" outlineLevel="1"/>
    <col min="110" max="110" width="8.88671875" style="70" hidden="1" customWidth="1" outlineLevel="1"/>
    <col min="111" max="112" width="4.44140625" style="70" hidden="1" customWidth="1" outlineLevel="1"/>
    <col min="113" max="113" width="6" style="3" hidden="1" customWidth="1" outlineLevel="1"/>
    <col min="114" max="114" width="16.33203125" style="36" hidden="1" customWidth="1" collapsed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1756" t="s">
        <v>0</v>
      </c>
      <c r="B1" s="1756"/>
      <c r="C1" s="1756"/>
      <c r="D1" s="1756"/>
      <c r="E1" s="1756"/>
      <c r="F1" s="1756"/>
      <c r="G1" s="1756"/>
      <c r="H1" s="1756"/>
      <c r="I1" s="1756"/>
      <c r="J1" s="1756"/>
      <c r="K1" s="1756"/>
      <c r="L1" s="1756"/>
      <c r="M1" s="1756"/>
      <c r="N1" s="1756"/>
      <c r="O1" s="1756"/>
      <c r="P1" s="1756"/>
      <c r="Q1" s="1756"/>
      <c r="R1" s="1756"/>
      <c r="S1" s="1756"/>
      <c r="T1" s="1756"/>
      <c r="U1" s="1756"/>
      <c r="V1" s="1756"/>
      <c r="W1" s="1756"/>
      <c r="X1" s="1756"/>
      <c r="Y1" s="1756"/>
      <c r="Z1" s="1756"/>
      <c r="AA1" s="1756"/>
      <c r="AB1" s="1756"/>
      <c r="AC1" s="1756"/>
      <c r="AD1" s="1756"/>
      <c r="AE1" s="1756"/>
      <c r="AF1" s="1756"/>
      <c r="AG1" s="1756"/>
      <c r="AH1" s="1756"/>
      <c r="AI1" s="1756"/>
      <c r="AJ1" s="1756"/>
      <c r="AK1" s="1756"/>
      <c r="AL1" s="1756"/>
      <c r="AM1" s="1756"/>
      <c r="AN1" s="1756"/>
      <c r="AO1" s="1756"/>
      <c r="AP1" s="1756"/>
      <c r="AQ1" s="1756"/>
      <c r="AR1" s="1756"/>
      <c r="AS1" s="1756"/>
      <c r="AT1" s="1756"/>
      <c r="AU1" s="1756"/>
      <c r="AV1" s="1756"/>
      <c r="AW1" s="1756"/>
      <c r="AX1" s="1756"/>
      <c r="AY1" s="1756"/>
      <c r="AZ1" s="1756"/>
      <c r="BA1" s="1756"/>
      <c r="BB1" s="1756"/>
      <c r="BC1" s="1756"/>
      <c r="BD1" s="1756"/>
      <c r="BE1" s="1756"/>
      <c r="BF1" s="1756"/>
      <c r="BG1" s="1756"/>
      <c r="BH1" s="1756"/>
      <c r="BI1" s="1756"/>
      <c r="BJ1" s="1756"/>
      <c r="BK1" s="1756"/>
      <c r="BL1" s="1756"/>
      <c r="BM1" s="1756"/>
      <c r="BN1" s="1756"/>
      <c r="BO1" s="1756"/>
      <c r="BP1" s="1756"/>
      <c r="BQ1" s="1756"/>
      <c r="BR1" s="1756"/>
      <c r="BS1" s="1756"/>
      <c r="BT1" s="1756"/>
      <c r="BU1" s="1756"/>
      <c r="BV1" s="1756"/>
      <c r="BW1" s="1756"/>
      <c r="BX1" s="1756"/>
      <c r="BY1" s="1756"/>
      <c r="BZ1" s="1756"/>
      <c r="CA1" s="1756"/>
      <c r="CB1" s="1756"/>
      <c r="CC1" s="1756"/>
      <c r="CD1" s="1756"/>
      <c r="CE1" s="1756"/>
      <c r="CF1" s="1756"/>
      <c r="CG1" s="1756"/>
      <c r="CH1" s="1756"/>
      <c r="CI1" s="1756"/>
      <c r="CJ1" s="1756"/>
      <c r="CK1" s="1756"/>
      <c r="CL1" s="1756"/>
      <c r="CM1" s="1756"/>
      <c r="CN1" s="1756"/>
      <c r="CO1" s="1756"/>
      <c r="CP1" s="1756"/>
      <c r="CQ1" s="1756"/>
      <c r="CR1" s="1756"/>
      <c r="CS1" s="1756"/>
      <c r="CT1" s="1756"/>
      <c r="CU1" s="1756"/>
      <c r="CV1" s="1756"/>
      <c r="CW1" s="1756"/>
      <c r="CX1" s="1756"/>
      <c r="CY1" s="1756"/>
      <c r="CZ1" s="1756"/>
      <c r="DA1" s="1756"/>
      <c r="DB1" s="1756"/>
      <c r="DC1" s="1756"/>
      <c r="DD1" s="1756"/>
      <c r="DE1" s="1756"/>
      <c r="DF1" s="1756"/>
      <c r="DG1" s="1756"/>
      <c r="DH1" s="1756"/>
      <c r="DI1" s="1756"/>
      <c r="DJ1" s="1757"/>
      <c r="DK1" s="1"/>
      <c r="DL1" s="2"/>
    </row>
    <row r="2" spans="1:120" ht="17.399999999999999" x14ac:dyDescent="0.3">
      <c r="A2" s="4"/>
      <c r="B2" s="1811" t="s">
        <v>2815</v>
      </c>
      <c r="C2" s="5"/>
      <c r="D2" s="6"/>
      <c r="E2" s="6"/>
      <c r="F2" s="7"/>
      <c r="G2" s="5"/>
      <c r="H2" s="7"/>
      <c r="I2" s="7"/>
      <c r="J2" s="1742">
        <f>SUMIFS(L10:L106,K10:K106,"Bio-déchets")</f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762">
        <f>SUM(U:U)</f>
        <v>62</v>
      </c>
      <c r="W2" s="4"/>
      <c r="X2" s="8"/>
      <c r="Y2" s="1811" t="s">
        <v>2816</v>
      </c>
      <c r="Z2" s="5"/>
      <c r="AA2" s="6"/>
      <c r="AB2" s="6"/>
      <c r="AC2" s="7"/>
      <c r="AD2" s="5"/>
      <c r="AE2" s="7"/>
      <c r="AF2" s="7"/>
      <c r="AG2" s="1742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744">
        <f>SUM(AR:AR)</f>
        <v>81</v>
      </c>
      <c r="AT2" s="4"/>
      <c r="AU2" s="4"/>
      <c r="AV2" s="1811" t="s">
        <v>2815</v>
      </c>
      <c r="AW2" s="1764" t="str">
        <f>AU6</f>
        <v>Raphaël</v>
      </c>
      <c r="AX2" s="1765"/>
      <c r="AY2" s="6"/>
      <c r="AZ2" s="7"/>
      <c r="BA2" s="5"/>
      <c r="BB2" s="7"/>
      <c r="BC2" s="7"/>
      <c r="BD2" s="1742">
        <f>SUMIFS(BF9:BF103,BE9:BE103,"Bio-déchets")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744">
        <f>SUM(BO:BO)</f>
        <v>65</v>
      </c>
      <c r="BQ2" s="9"/>
      <c r="BR2" s="4"/>
      <c r="BS2" s="1811" t="s">
        <v>2817</v>
      </c>
      <c r="BT2" s="5"/>
      <c r="BU2" s="6"/>
      <c r="BV2" s="6"/>
      <c r="BW2" s="7"/>
      <c r="BX2" s="7"/>
      <c r="BY2" s="7"/>
      <c r="BZ2" s="7"/>
      <c r="CA2" s="1742">
        <f>SUMIFS(CC14:CC88,CB14:CB88,"Bio-déchets")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744">
        <f>SUM(CL:CL)</f>
        <v>86</v>
      </c>
      <c r="CN2" s="4"/>
      <c r="CO2" s="4"/>
      <c r="CP2" s="1758" t="s">
        <v>2607</v>
      </c>
      <c r="CQ2" s="5"/>
      <c r="CR2" s="6"/>
      <c r="CS2" s="6"/>
      <c r="CT2" s="7"/>
      <c r="CU2" s="7"/>
      <c r="CV2" s="7"/>
      <c r="CW2" s="7"/>
      <c r="CX2" s="1742">
        <f>SUMIFS(CZ6:CZ53,CY6:CY53,"Bio-déchets")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744">
        <f>SUM(DI:DI)</f>
        <v>0</v>
      </c>
      <c r="DK2" s="1"/>
      <c r="DL2" s="2"/>
    </row>
    <row r="3" spans="1:120" ht="17.399999999999999" x14ac:dyDescent="0.3">
      <c r="A3" s="4"/>
      <c r="B3" s="1771"/>
      <c r="C3" s="10"/>
      <c r="D3" s="11"/>
      <c r="E3" s="11"/>
      <c r="F3" s="12"/>
      <c r="G3" s="10"/>
      <c r="H3" s="12" t="s">
        <v>3</v>
      </c>
      <c r="I3" s="12"/>
      <c r="J3" s="1743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763">
        <f>SUM(U:U)</f>
        <v>62</v>
      </c>
      <c r="W3" s="4"/>
      <c r="X3" s="8"/>
      <c r="Y3" s="1771"/>
      <c r="Z3" s="10"/>
      <c r="AA3" s="11"/>
      <c r="AB3" s="11"/>
      <c r="AC3" s="12"/>
      <c r="AD3" s="10"/>
      <c r="AE3" s="12" t="s">
        <v>3</v>
      </c>
      <c r="AF3" s="12"/>
      <c r="AG3" s="1743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745">
        <f>SUM(AR:AR)</f>
        <v>81</v>
      </c>
      <c r="AT3" s="4"/>
      <c r="AU3" s="4"/>
      <c r="AV3" s="1771"/>
      <c r="AW3" s="1766" t="str">
        <f>AU37</f>
        <v>Stéphane</v>
      </c>
      <c r="AX3" s="1767"/>
      <c r="AY3" s="11"/>
      <c r="AZ3" s="12"/>
      <c r="BA3" s="10"/>
      <c r="BB3" s="12" t="s">
        <v>3</v>
      </c>
      <c r="BC3" s="12"/>
      <c r="BD3" s="1743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745">
        <f>SUM(BO:BO)</f>
        <v>65</v>
      </c>
      <c r="BQ3" s="9"/>
      <c r="BR3" s="4"/>
      <c r="BS3" s="1771"/>
      <c r="BT3" s="10"/>
      <c r="BU3" s="11"/>
      <c r="BV3" s="11"/>
      <c r="BW3" s="12"/>
      <c r="BX3" s="12"/>
      <c r="BY3" s="12" t="s">
        <v>3</v>
      </c>
      <c r="BZ3" s="12"/>
      <c r="CA3" s="1743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745">
        <f>SUM(CL:CL)</f>
        <v>86</v>
      </c>
      <c r="CN3" s="4"/>
      <c r="CO3" s="4"/>
      <c r="CP3" s="1759"/>
      <c r="CQ3" s="10"/>
      <c r="CR3" s="11"/>
      <c r="CS3" s="11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745">
        <f>SUM(DI:DI)</f>
        <v>0</v>
      </c>
      <c r="DK3" s="1"/>
      <c r="DL3" s="2"/>
    </row>
    <row r="4" spans="1:120" ht="18" thickBot="1" x14ac:dyDescent="0.35">
      <c r="A4" s="4"/>
      <c r="B4" s="1772"/>
      <c r="C4" s="13"/>
      <c r="D4" s="14"/>
      <c r="E4" s="14"/>
      <c r="F4" s="15"/>
      <c r="G4" s="10"/>
      <c r="H4" s="12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763">
        <f>SUM(U:U)</f>
        <v>62</v>
      </c>
      <c r="W4" s="4"/>
      <c r="X4" s="8"/>
      <c r="Y4" s="1772"/>
      <c r="Z4" s="13"/>
      <c r="AA4" s="11"/>
      <c r="AB4" s="11"/>
      <c r="AC4" s="12"/>
      <c r="AD4" s="10"/>
      <c r="AE4" s="12"/>
      <c r="AF4" s="12"/>
      <c r="AG4" s="1743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745">
        <f>SUM(AR:AR)</f>
        <v>81</v>
      </c>
      <c r="AT4" s="4"/>
      <c r="AU4" s="4"/>
      <c r="AV4" s="1772"/>
      <c r="AW4" s="10"/>
      <c r="AX4" s="11"/>
      <c r="AY4" s="11"/>
      <c r="AZ4" s="12"/>
      <c r="BA4" s="10"/>
      <c r="BB4" s="12"/>
      <c r="BC4" s="12"/>
      <c r="BD4" s="1743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745">
        <f>SUM(BO:BO)</f>
        <v>65</v>
      </c>
      <c r="BQ4" s="9"/>
      <c r="BR4" s="4"/>
      <c r="BS4" s="1772"/>
      <c r="BT4" s="13"/>
      <c r="BU4" s="14"/>
      <c r="BV4" s="11"/>
      <c r="BW4" s="12"/>
      <c r="BX4" s="12"/>
      <c r="BY4" s="12"/>
      <c r="BZ4" s="12"/>
      <c r="CA4" s="1743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745">
        <f>SUM(CL:CL)</f>
        <v>86</v>
      </c>
      <c r="CN4" s="4"/>
      <c r="CO4" s="4"/>
      <c r="CP4" s="1760"/>
      <c r="CQ4" s="10"/>
      <c r="CR4" s="11"/>
      <c r="CS4" s="11"/>
      <c r="CT4" s="12"/>
      <c r="CU4" s="12"/>
      <c r="CV4" s="12"/>
      <c r="CW4" s="12"/>
      <c r="CX4" s="1743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745">
        <f>SUM(DI:DI)</f>
        <v>0</v>
      </c>
      <c r="DK4" s="1"/>
      <c r="DL4" s="2"/>
    </row>
    <row r="5" spans="1:120" s="36" customFormat="1" ht="92.4" x14ac:dyDescent="0.3">
      <c r="A5" s="16" t="s">
        <v>4</v>
      </c>
      <c r="B5" s="17" t="s">
        <v>2818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2819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2820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2821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2822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799999999999997" x14ac:dyDescent="0.3">
      <c r="A6" s="38" t="s">
        <v>145</v>
      </c>
      <c r="B6" s="39" t="s">
        <v>38</v>
      </c>
      <c r="C6" s="40" t="s">
        <v>29</v>
      </c>
      <c r="D6" s="41">
        <f t="shared" ref="D6:D10" si="0">0.5*(L6+M6+N6)+O6+Q6+2*(R6+S6)</f>
        <v>63</v>
      </c>
      <c r="E6" s="42">
        <f t="shared" ref="E6:E10" si="1">L6*0.5+M6*0.5+N6*0.5+O6+P6+Q6+2*(R6+S6+T6)</f>
        <v>91</v>
      </c>
      <c r="F6" s="43"/>
      <c r="G6" s="39"/>
      <c r="H6" s="43"/>
      <c r="I6" s="43"/>
      <c r="J6" s="43"/>
      <c r="K6" s="43"/>
      <c r="L6" s="44">
        <f>SUMIFS(L8:L113,C8:C113,C6)</f>
        <v>6</v>
      </c>
      <c r="M6" s="44">
        <f>SUMIFS(M8:M113,C8:C113,C6)</f>
        <v>2</v>
      </c>
      <c r="N6" s="44">
        <f>SUMIFS(N8:N113,C8:C113,C6)</f>
        <v>6</v>
      </c>
      <c r="O6" s="44">
        <f>SUMIFS(O8:O113,C8:C113,C6)</f>
        <v>16</v>
      </c>
      <c r="P6" s="44">
        <f>SUMIFS(P8:P113,C8:C113,C6)</f>
        <v>8</v>
      </c>
      <c r="Q6" s="44">
        <f>SUMIFS(Q8:Q113,C8:C113,C6)</f>
        <v>8</v>
      </c>
      <c r="R6" s="44">
        <f>SUMIFS(R8:R113,C8:C113,C6)</f>
        <v>14</v>
      </c>
      <c r="S6" s="44">
        <f>SUMIFS(S8:S113,C8:C113,C6)</f>
        <v>2</v>
      </c>
      <c r="T6" s="44">
        <f>SUMIFS(T8:T113,C8:C113,C6)</f>
        <v>10</v>
      </c>
      <c r="U6" s="45"/>
      <c r="V6" s="46">
        <f>SUM(U8:U34)</f>
        <v>15</v>
      </c>
      <c r="W6" s="47"/>
      <c r="X6" s="38" t="s">
        <v>145</v>
      </c>
      <c r="Y6" s="39" t="s">
        <v>31</v>
      </c>
      <c r="Z6" s="40" t="s">
        <v>29</v>
      </c>
      <c r="AA6" s="48">
        <f t="shared" ref="AA6:AA17" si="2">0.5*(AI6+AJ6+AK6)+AL6+AN6+2*(AO6+AP6)</f>
        <v>2.5</v>
      </c>
      <c r="AB6" s="49">
        <f t="shared" ref="AB6:AB17" si="3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SUMIFS(AI14:AI36,Z14:Z36,Z6)</f>
        <v>0</v>
      </c>
      <c r="AJ6" s="52">
        <f>SUMIFS(AJ14:AJ36,Z14:Z36,Z6)</f>
        <v>1</v>
      </c>
      <c r="AK6" s="52">
        <f>SUMIFS(AK14:AK36,Z14:Z36,Z6)</f>
        <v>0</v>
      </c>
      <c r="AL6" s="52">
        <f>SUMIFS(AL14:AL36,Z14:Z36,Z6)</f>
        <v>0</v>
      </c>
      <c r="AM6" s="52">
        <f>SUMIFS(AM14:AM36,Z14:Z36,Z6)</f>
        <v>0</v>
      </c>
      <c r="AN6" s="52">
        <f>SUMIFS(AN14:AN36,Z14:Z36,Z6)</f>
        <v>2</v>
      </c>
      <c r="AO6" s="52">
        <f>SUMIFS(AO14:AO36,Z14:Z36,Z6)</f>
        <v>0</v>
      </c>
      <c r="AP6" s="52">
        <f>SUMIFS(AP14:AP36,Z14:Z36,Z6)</f>
        <v>0</v>
      </c>
      <c r="AQ6" s="52">
        <f>SUMIFS(AQ14:AQ36,Z14:Z36,Z6)</f>
        <v>0</v>
      </c>
      <c r="AR6" s="53"/>
      <c r="AS6" s="54">
        <f>SUM(AR8:AR35)</f>
        <v>11</v>
      </c>
      <c r="AT6" s="29"/>
      <c r="AU6" s="38" t="s">
        <v>145</v>
      </c>
      <c r="AV6" s="39" t="s">
        <v>47</v>
      </c>
      <c r="AW6" s="40" t="s">
        <v>29</v>
      </c>
      <c r="AX6" s="41">
        <f t="shared" ref="AX6:AX19" si="4">0.5*(BF6+BG6+BH6)+BI6+BK6+2*(BL6+BM6)</f>
        <v>9.5</v>
      </c>
      <c r="AY6" s="42">
        <f t="shared" ref="AY6:AY19" si="5">BF6*0.5+BG6*0.5+BH6*0.5+BI6+BJ6+BK6+2*(BL6+BM6+BN6)</f>
        <v>16.5</v>
      </c>
      <c r="AZ6" s="43"/>
      <c r="BA6" s="39"/>
      <c r="BB6" s="43"/>
      <c r="BC6" s="43"/>
      <c r="BD6" s="43"/>
      <c r="BE6" s="43"/>
      <c r="BF6" s="44">
        <f>SUMIFS(BF12:BF36,AW12:AW36,AW6)</f>
        <v>0</v>
      </c>
      <c r="BG6" s="44">
        <f>SUMIFS(BG12:BG36,AW12:AW36,AW6)</f>
        <v>1</v>
      </c>
      <c r="BH6" s="44">
        <f>SUMIFS(BH12:BH36,AW12:AW36,AW6)</f>
        <v>0</v>
      </c>
      <c r="BI6" s="44">
        <f>SUMIFS(BI12:BI36,AW12:AW36,AW6)</f>
        <v>6</v>
      </c>
      <c r="BJ6" s="44">
        <f>SUMIFS(BJ12:BJ36,AW12:AW36,AW6)</f>
        <v>1</v>
      </c>
      <c r="BK6" s="44">
        <f>SUMIFS(BK12:BK36,AW12:AW36,AW6)</f>
        <v>3</v>
      </c>
      <c r="BL6" s="44">
        <f>SUMIFS(BL12:BL36,AW12:AW36,AW6)</f>
        <v>0</v>
      </c>
      <c r="BM6" s="44">
        <f>SUMIFS(BM12:BM36,AW12:AW36,AW6)</f>
        <v>0</v>
      </c>
      <c r="BN6" s="44">
        <f>SUMIFS(BN12:BN36,AW12:AW36,AW6)</f>
        <v>3</v>
      </c>
      <c r="BO6" s="45"/>
      <c r="BP6" s="46">
        <f>SUM(BO8:BO35)</f>
        <v>14</v>
      </c>
      <c r="BQ6" s="57"/>
      <c r="BR6" s="38" t="s">
        <v>150</v>
      </c>
      <c r="BS6" s="39" t="s">
        <v>33</v>
      </c>
      <c r="BT6" s="40" t="s">
        <v>29</v>
      </c>
      <c r="BU6" s="41">
        <f t="shared" ref="BU6:BU12" si="6">0.5*(CC6+CD6+CE6)+CF6+CH6+2*(CI6+CJ6)</f>
        <v>10.5</v>
      </c>
      <c r="BV6" s="42">
        <f t="shared" ref="BV6:BV12" si="7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SUM(CL8:CL21)</f>
        <v>14</v>
      </c>
      <c r="CN6" s="57"/>
      <c r="CO6" s="38" t="s">
        <v>2615</v>
      </c>
      <c r="CP6" s="39"/>
      <c r="CQ6" s="40" t="s">
        <v>29</v>
      </c>
      <c r="CR6" s="41">
        <f>0.5*(CZ6+DA6+DB6)+DC6+DE6+2*(DF6+DG6)</f>
        <v>0</v>
      </c>
      <c r="CS6" s="42">
        <f>CZ6*0.5+DA6*0.5+DB6*0.5+DC6+DD6+DE6+2*(DF6+DG6+DH6)</f>
        <v>0</v>
      </c>
      <c r="CT6" s="43"/>
      <c r="CU6" s="39"/>
      <c r="CV6" s="43"/>
      <c r="CW6" s="43"/>
      <c r="CX6" s="43"/>
      <c r="CY6" s="43"/>
      <c r="CZ6" s="44">
        <f>SUMIFS(CZ11:CZ37,CQ11:CQ37,CQ6)</f>
        <v>0</v>
      </c>
      <c r="DA6" s="44">
        <f>SUMIFS(DA11:DA37,CQ11:CQ37,CQ6)</f>
        <v>0</v>
      </c>
      <c r="DB6" s="44">
        <f>SUMIFS(DB11:DB37,CQ11:CQ37,CQ6)</f>
        <v>0</v>
      </c>
      <c r="DC6" s="44">
        <f>SUMIFS(DC11:DC37,CQ11:CQ37,CQ6)</f>
        <v>0</v>
      </c>
      <c r="DD6" s="44">
        <f>SUMIFS(DD11:DD37,CQ11:CQ37,CQ6)</f>
        <v>0</v>
      </c>
      <c r="DE6" s="44">
        <f>SUMIFS(DE11:DE37,CQ11:CQ37,CQ6)</f>
        <v>0</v>
      </c>
      <c r="DF6" s="44">
        <f>SUMIFS(DF11:DF37,CQ11:CQ37,CQ6)</f>
        <v>0</v>
      </c>
      <c r="DG6" s="44">
        <f>SUMIFS(DG11:DG37,CQ11:CQ37,CQ6)</f>
        <v>0</v>
      </c>
      <c r="DH6" s="44">
        <f>SUMIFS(DH11:DH37,CQ11:CQ37,CQ6)</f>
        <v>0</v>
      </c>
      <c r="DI6" s="45"/>
      <c r="DJ6" s="46">
        <f>SUM(DI11:DI18)</f>
        <v>0</v>
      </c>
      <c r="DK6" s="57"/>
      <c r="DM6" s="58"/>
      <c r="DN6" s="32"/>
      <c r="DO6" s="32"/>
      <c r="DP6" s="32"/>
    </row>
    <row r="7" spans="1:120" ht="33.6" thickBot="1" x14ac:dyDescent="0.35">
      <c r="A7" s="38" t="s">
        <v>154</v>
      </c>
      <c r="B7" s="39"/>
      <c r="C7" s="40" t="s">
        <v>36</v>
      </c>
      <c r="D7" s="41">
        <f t="shared" si="0"/>
        <v>95</v>
      </c>
      <c r="E7" s="42">
        <f t="shared" si="1"/>
        <v>119</v>
      </c>
      <c r="F7" s="39"/>
      <c r="G7" s="39"/>
      <c r="H7" s="39"/>
      <c r="I7" s="39"/>
      <c r="J7" s="39"/>
      <c r="K7" s="39"/>
      <c r="L7" s="44">
        <f>SUMIFS(L8:L113,C8:C113,C7)</f>
        <v>10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42</v>
      </c>
      <c r="P7" s="44">
        <f>SUMIFS(P8:P113,C8:C113,C7)</f>
        <v>0</v>
      </c>
      <c r="Q7" s="44">
        <f>SUMIFS(Q8:Q113,C8:C113,C7)</f>
        <v>4</v>
      </c>
      <c r="R7" s="44">
        <f>SUMIFS(R8:R113,C8:C113,C7)</f>
        <v>22</v>
      </c>
      <c r="S7" s="44">
        <f>SUMIFS(S8:S113,C8:C113,C7)</f>
        <v>0</v>
      </c>
      <c r="T7" s="44">
        <f>SUMIFS(T8:T113,C8:C113,C7)</f>
        <v>12</v>
      </c>
      <c r="U7" s="45"/>
      <c r="V7" s="46"/>
      <c r="X7" s="38" t="s">
        <v>153</v>
      </c>
      <c r="Y7" s="39"/>
      <c r="Z7" s="40" t="s">
        <v>36</v>
      </c>
      <c r="AA7" s="41">
        <f t="shared" si="2"/>
        <v>0</v>
      </c>
      <c r="AB7" s="42">
        <f t="shared" si="3"/>
        <v>0</v>
      </c>
      <c r="AC7" s="39"/>
      <c r="AD7" s="39"/>
      <c r="AE7" s="39"/>
      <c r="AF7" s="39"/>
      <c r="AG7" s="39"/>
      <c r="AH7" s="39"/>
      <c r="AI7" s="44">
        <f>SUMIFS(AI14:AI36,Z14:Z36,Z7)</f>
        <v>0</v>
      </c>
      <c r="AJ7" s="44">
        <f>SUMIFS(AJ14:AJ36,Z14:Z36,Z7)</f>
        <v>0</v>
      </c>
      <c r="AK7" s="44">
        <f>SUMIFS(AK14:AK36,Z14:Z36,Z7)</f>
        <v>0</v>
      </c>
      <c r="AL7" s="60">
        <f>SUMIFS(AL14:AL36,Z14:Z36,Z7)</f>
        <v>0</v>
      </c>
      <c r="AM7" s="60">
        <f>SUMIFS(AM14:AM36,Z14:Z36,Z7)</f>
        <v>0</v>
      </c>
      <c r="AN7" s="44">
        <f>SUMIFS(AN14:AN36,Z14:Z36,Z7)</f>
        <v>0</v>
      </c>
      <c r="AO7" s="44">
        <f>SUMIFS(AO14:AO36,Z14:Z36,Z7)</f>
        <v>0</v>
      </c>
      <c r="AP7" s="44">
        <f>SUMIFS(AP14:AP36,Z14:Z36,Z7)</f>
        <v>0</v>
      </c>
      <c r="AQ7" s="44">
        <f>SUMIFS(AQ14:AQ36,Z14:Z36,Z7)</f>
        <v>0</v>
      </c>
      <c r="AR7" s="45"/>
      <c r="AS7" s="46"/>
      <c r="AU7" s="38" t="s">
        <v>153</v>
      </c>
      <c r="AV7" s="39"/>
      <c r="AW7" s="40" t="s">
        <v>36</v>
      </c>
      <c r="AX7" s="41">
        <f t="shared" si="4"/>
        <v>0</v>
      </c>
      <c r="AY7" s="42">
        <f t="shared" si="5"/>
        <v>0</v>
      </c>
      <c r="AZ7" s="39"/>
      <c r="BA7" s="39"/>
      <c r="BB7" s="39"/>
      <c r="BC7" s="39"/>
      <c r="BD7" s="39"/>
      <c r="BE7" s="39"/>
      <c r="BF7" s="44">
        <f>SUMIFS(BF12:BF36,AW12:AW36,AW7)</f>
        <v>0</v>
      </c>
      <c r="BG7" s="44">
        <f>SUMIFS(BG12:BG36,AW12:AW36,AW7)</f>
        <v>0</v>
      </c>
      <c r="BH7" s="44">
        <f>SUMIFS(BH12:BH36,AW12:AW36,AW7)</f>
        <v>0</v>
      </c>
      <c r="BI7" s="44">
        <f>SUMIFS(BI12:BI36,AW12:AW36,AW7)</f>
        <v>0</v>
      </c>
      <c r="BJ7" s="44">
        <f>SUMIFS(BJ12:BJ36,AW12:AW36,AW7)</f>
        <v>0</v>
      </c>
      <c r="BK7" s="44">
        <f>SUMIFS(BK12:BK36,AW12:AW36,AW7)</f>
        <v>0</v>
      </c>
      <c r="BL7" s="44">
        <f>SUMIFS(BL12:BL36,AW12:AW36,AW7)</f>
        <v>0</v>
      </c>
      <c r="BM7" s="44">
        <f>SUMIFS(BM12:BM36,AW12:AW36,AW7)</f>
        <v>0</v>
      </c>
      <c r="BN7" s="44">
        <f>SUMIFS(BN12:BN36,AW12:AW36,AW7)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6"/>
        <v>3</v>
      </c>
      <c r="BV7" s="42">
        <f t="shared" si="7"/>
        <v>3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1</v>
      </c>
      <c r="CG7" s="44">
        <f>SUMIFS(CG8:CG35,BT8:BT35,BT7)</f>
        <v>0</v>
      </c>
      <c r="CH7" s="44">
        <f>SUMIFS(CH8:CH35,BT8:BT35,BT7)</f>
        <v>0</v>
      </c>
      <c r="CI7" s="44">
        <f>SUMIFS(CI8:CI35,BT8:BT35,BT7)</f>
        <v>1</v>
      </c>
      <c r="CJ7" s="44">
        <f>SUMIFS(CJ8:CJ35,BT8:BT35,BT7)</f>
        <v>0</v>
      </c>
      <c r="CK7" s="44">
        <f>SUMIFS(CK8:CK35,BT8:BT35,BT7)</f>
        <v>0</v>
      </c>
      <c r="CL7" s="45"/>
      <c r="CM7" s="46"/>
      <c r="CN7" s="62"/>
      <c r="CO7" s="38" t="s">
        <v>2616</v>
      </c>
      <c r="CP7" s="39"/>
      <c r="CQ7" s="40" t="s">
        <v>36</v>
      </c>
      <c r="CR7" s="41">
        <f>0.5*(CZ7+DA7+DB7)+DC7+DE7+2*(DF7+DG7)</f>
        <v>0</v>
      </c>
      <c r="CS7" s="42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SUMIFS(CZ11:CZ37,CQ11:CQ37,CQ7)</f>
        <v>0</v>
      </c>
      <c r="DA7" s="44">
        <f>SUMIFS(DA11:DA37,CQ11:CQ37,CQ7)</f>
        <v>0</v>
      </c>
      <c r="DB7" s="44">
        <f>SUMIFS(DB11:DB37,CQ11:CQ37,CQ7)</f>
        <v>0</v>
      </c>
      <c r="DC7" s="44">
        <f>SUMIFS(DC11:DC37,CQ11:CQ37,CQ7)</f>
        <v>0</v>
      </c>
      <c r="DD7" s="44">
        <f>SUMIFS(DD11:DD37,CQ11:CQ37,CQ7)</f>
        <v>0</v>
      </c>
      <c r="DE7" s="44">
        <f>SUMIFS(DE11:DE37,CQ11:CQ37,CQ7)</f>
        <v>0</v>
      </c>
      <c r="DF7" s="44">
        <f>SUMIFS(DF11:DF37,CQ11:CQ37,CQ7)</f>
        <v>0</v>
      </c>
      <c r="DG7" s="44">
        <f>SUMIFS(DG11:DG37,CQ11:CQ37,CQ7)</f>
        <v>0</v>
      </c>
      <c r="DH7" s="44">
        <f>SUMIFS(DH11:DH37,CQ11:CQ37,CQ7)</f>
        <v>0</v>
      </c>
      <c r="DI7" s="45"/>
      <c r="DJ7" s="46"/>
      <c r="DM7" s="58"/>
    </row>
    <row r="8" spans="1:120" s="62" customFormat="1" ht="205.95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2"/>
        <v>5</v>
      </c>
      <c r="AB8" s="69">
        <f t="shared" si="3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1636</v>
      </c>
      <c r="AW8" s="68" t="s">
        <v>29</v>
      </c>
      <c r="AX8" s="69">
        <f t="shared" si="4"/>
        <v>0</v>
      </c>
      <c r="AY8" s="69">
        <f t="shared" si="5"/>
        <v>0</v>
      </c>
      <c r="AZ8" s="90"/>
      <c r="BA8" s="113" t="s">
        <v>63</v>
      </c>
      <c r="BB8" s="90"/>
      <c r="BC8" s="92"/>
      <c r="BD8" s="93"/>
      <c r="BE8" s="94" t="s">
        <v>64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 s="108"/>
    </row>
    <row r="9" spans="1:120" ht="239.4" customHeight="1" outlineLevel="1" thickTop="1" thickBot="1" x14ac:dyDescent="0.35">
      <c r="A9" s="66" t="s">
        <v>38</v>
      </c>
      <c r="B9" s="1465" t="s">
        <v>2823</v>
      </c>
      <c r="C9" s="68" t="s">
        <v>29</v>
      </c>
      <c r="D9" s="69">
        <f t="shared" si="0"/>
        <v>0</v>
      </c>
      <c r="E9" s="69">
        <f t="shared" si="1"/>
        <v>0</v>
      </c>
      <c r="F9" s="2021" t="s">
        <v>2572</v>
      </c>
      <c r="G9" s="2022"/>
      <c r="H9" s="2022"/>
      <c r="I9" s="2022"/>
      <c r="J9" s="2022"/>
      <c r="K9" s="2023"/>
      <c r="L9" s="74"/>
      <c r="M9" s="74"/>
      <c r="N9" s="74"/>
      <c r="O9" s="74"/>
      <c r="P9" s="74"/>
      <c r="Q9" s="74"/>
      <c r="R9" s="74"/>
      <c r="S9" s="74"/>
      <c r="T9" s="74"/>
      <c r="U9" s="516">
        <v>1</v>
      </c>
      <c r="V9" s="74"/>
      <c r="W9" s="109"/>
      <c r="X9" s="79" t="s">
        <v>43</v>
      </c>
      <c r="Y9" s="80" t="s">
        <v>60</v>
      </c>
      <c r="Z9" s="81" t="s">
        <v>29</v>
      </c>
      <c r="AA9" s="69">
        <f t="shared" si="2"/>
        <v>0</v>
      </c>
      <c r="AB9" s="69">
        <f t="shared" si="3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0" t="s">
        <v>2249</v>
      </c>
      <c r="AW9" s="68" t="s">
        <v>29</v>
      </c>
      <c r="AX9" s="69">
        <f t="shared" si="4"/>
        <v>0</v>
      </c>
      <c r="AY9" s="69">
        <f t="shared" si="5"/>
        <v>0</v>
      </c>
      <c r="AZ9" s="74"/>
      <c r="BA9" s="124" t="s">
        <v>77</v>
      </c>
      <c r="BB9" s="125" t="s">
        <v>50</v>
      </c>
      <c r="BC9" s="74"/>
      <c r="BD9" s="82"/>
      <c r="BE9" s="23" t="s">
        <v>57</v>
      </c>
      <c r="BF9" s="249"/>
      <c r="BG9" s="249"/>
      <c r="BH9" s="249"/>
      <c r="BI9" s="249"/>
      <c r="BJ9" s="249"/>
      <c r="BK9" s="249"/>
      <c r="BL9" s="249"/>
      <c r="BM9" s="249"/>
      <c r="BN9" s="351"/>
      <c r="BO9" s="1368">
        <v>1</v>
      </c>
      <c r="BP9" s="1369"/>
      <c r="BQ9" s="47"/>
      <c r="BR9" s="101" t="s">
        <v>55</v>
      </c>
      <c r="BS9" s="114" t="s">
        <v>1639</v>
      </c>
      <c r="BT9" s="68" t="s">
        <v>29</v>
      </c>
      <c r="BU9" s="115">
        <f t="shared" si="6"/>
        <v>6.5</v>
      </c>
      <c r="BV9" s="115">
        <f t="shared" si="7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99"/>
      <c r="CN9" s="36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 s="108"/>
      <c r="DM9" s="58"/>
      <c r="DN9" s="58"/>
    </row>
    <row r="10" spans="1:120" ht="326.39999999999998" customHeight="1" outlineLevel="1" thickTop="1" thickBot="1" x14ac:dyDescent="0.45">
      <c r="A10" s="1552" t="s">
        <v>38</v>
      </c>
      <c r="B10" s="596" t="s">
        <v>2824</v>
      </c>
      <c r="C10" s="594" t="s">
        <v>29</v>
      </c>
      <c r="D10" s="552">
        <f t="shared" si="0"/>
        <v>10.5</v>
      </c>
      <c r="E10" s="552">
        <f t="shared" si="1"/>
        <v>10.5</v>
      </c>
      <c r="F10" s="1815" t="s">
        <v>2825</v>
      </c>
      <c r="G10" s="2043"/>
      <c r="H10" s="2043"/>
      <c r="I10" s="2043"/>
      <c r="J10" s="2043"/>
      <c r="K10" s="2044"/>
      <c r="L10" s="1354">
        <v>3</v>
      </c>
      <c r="M10" s="602"/>
      <c r="N10" s="602"/>
      <c r="O10" s="1354">
        <v>1</v>
      </c>
      <c r="P10" s="602"/>
      <c r="Q10" s="602"/>
      <c r="R10" s="1354">
        <v>4</v>
      </c>
      <c r="S10" s="1002"/>
      <c r="T10" s="1006"/>
      <c r="U10" s="1421">
        <v>1</v>
      </c>
      <c r="V10" s="873"/>
      <c r="W10" s="36"/>
      <c r="X10" s="79" t="s">
        <v>43</v>
      </c>
      <c r="Y10" s="80" t="s">
        <v>70</v>
      </c>
      <c r="Z10" s="81" t="s">
        <v>29</v>
      </c>
      <c r="AA10" s="69">
        <f t="shared" si="2"/>
        <v>1</v>
      </c>
      <c r="AB10" s="69">
        <f t="shared" si="3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82</v>
      </c>
      <c r="AW10" s="68" t="s">
        <v>29</v>
      </c>
      <c r="AX10" s="69">
        <f t="shared" si="4"/>
        <v>0</v>
      </c>
      <c r="AY10" s="69">
        <f t="shared" si="5"/>
        <v>0</v>
      </c>
      <c r="AZ10" s="74"/>
      <c r="BA10" s="124" t="s">
        <v>77</v>
      </c>
      <c r="BB10" s="125" t="s">
        <v>50</v>
      </c>
      <c r="BC10" s="145"/>
      <c r="BD10" s="82"/>
      <c r="BE10" s="23" t="s">
        <v>83</v>
      </c>
      <c r="BF10" s="249"/>
      <c r="BG10" s="249"/>
      <c r="BH10" s="249"/>
      <c r="BI10" s="249"/>
      <c r="BJ10" s="249"/>
      <c r="BK10" s="249"/>
      <c r="BL10" s="249"/>
      <c r="BM10" s="249"/>
      <c r="BN10" s="351"/>
      <c r="BO10" s="96">
        <v>1</v>
      </c>
      <c r="BP10" s="95"/>
      <c r="BQ10" s="47"/>
      <c r="BR10" s="101" t="s">
        <v>55</v>
      </c>
      <c r="BS10" s="117" t="s">
        <v>76</v>
      </c>
      <c r="BT10" s="102" t="s">
        <v>36</v>
      </c>
      <c r="BU10" s="69">
        <f t="shared" si="6"/>
        <v>3</v>
      </c>
      <c r="BV10" s="69">
        <f t="shared" si="7"/>
        <v>3</v>
      </c>
      <c r="BW10" s="123"/>
      <c r="BX10" s="124" t="s">
        <v>77</v>
      </c>
      <c r="BY10" s="125" t="s">
        <v>50</v>
      </c>
      <c r="BZ10" s="72" t="s">
        <v>42</v>
      </c>
      <c r="CA10" s="110" t="s">
        <v>13</v>
      </c>
      <c r="CB10" s="126" t="s">
        <v>78</v>
      </c>
      <c r="CC10" s="22"/>
      <c r="CD10" s="22"/>
      <c r="CE10" s="22"/>
      <c r="CF10" s="128">
        <v>1</v>
      </c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 s="62"/>
      <c r="DL10" s="108"/>
      <c r="DM10" s="108"/>
      <c r="DN10" s="58"/>
    </row>
    <row r="11" spans="1:120" ht="318" customHeight="1" outlineLevel="1" thickTop="1" thickBot="1" x14ac:dyDescent="0.45">
      <c r="A11" s="97" t="s">
        <v>52</v>
      </c>
      <c r="B11" s="387" t="s">
        <v>360</v>
      </c>
      <c r="C11" s="102" t="s">
        <v>36</v>
      </c>
      <c r="D11" s="69">
        <f t="shared" ref="D11:D16" si="8">0.5*(L11+M11+N11)+O11+Q11+2*(R11+S11)</f>
        <v>2</v>
      </c>
      <c r="E11" s="69">
        <f t="shared" ref="E11:E16" si="9">L11*0.5+M11*0.5+N11*0.5+O11+P11+Q11+2*(R11+S11+T11)</f>
        <v>2</v>
      </c>
      <c r="F11" s="22"/>
      <c r="G11" s="22" t="s">
        <v>68</v>
      </c>
      <c r="H11" s="22"/>
      <c r="I11" s="22"/>
      <c r="J11" s="22"/>
      <c r="K11" s="268" t="s">
        <v>361</v>
      </c>
      <c r="L11" s="229"/>
      <c r="M11" s="229"/>
      <c r="N11" s="229"/>
      <c r="O11" s="384">
        <v>2</v>
      </c>
      <c r="P11" s="229"/>
      <c r="Q11" s="229"/>
      <c r="R11" s="229"/>
      <c r="S11" s="229"/>
      <c r="T11" s="229"/>
      <c r="U11" s="76">
        <v>1</v>
      </c>
      <c r="V11" s="77"/>
      <c r="W11" s="36"/>
      <c r="X11" s="79" t="s">
        <v>43</v>
      </c>
      <c r="Y11" s="80" t="s">
        <v>2826</v>
      </c>
      <c r="Z11" s="81" t="s">
        <v>29</v>
      </c>
      <c r="AA11" s="69">
        <f t="shared" si="2"/>
        <v>1</v>
      </c>
      <c r="AB11" s="69">
        <f t="shared" si="3"/>
        <v>3</v>
      </c>
      <c r="AC11" s="82"/>
      <c r="AD11" s="22" t="s">
        <v>45</v>
      </c>
      <c r="AE11" s="1542" t="s">
        <v>2827</v>
      </c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0" t="s">
        <v>1638</v>
      </c>
      <c r="AW11" s="68" t="s">
        <v>29</v>
      </c>
      <c r="AX11" s="69">
        <f t="shared" si="4"/>
        <v>0</v>
      </c>
      <c r="AY11" s="69">
        <f t="shared" si="5"/>
        <v>0</v>
      </c>
      <c r="AZ11" s="103"/>
      <c r="BA11" s="22" t="s">
        <v>45</v>
      </c>
      <c r="BB11" s="103"/>
      <c r="BC11" s="74"/>
      <c r="BD11" s="82"/>
      <c r="BE11" s="23" t="s">
        <v>57</v>
      </c>
      <c r="BF11" s="266"/>
      <c r="BG11" s="266"/>
      <c r="BH11" s="266"/>
      <c r="BI11" s="266"/>
      <c r="BJ11" s="266"/>
      <c r="BK11" s="266"/>
      <c r="BL11" s="266"/>
      <c r="BM11" s="266"/>
      <c r="BN11" s="229"/>
      <c r="BO11" s="96">
        <v>1</v>
      </c>
      <c r="BP11" s="95"/>
      <c r="BQ11" s="47"/>
      <c r="BR11" s="101" t="s">
        <v>55</v>
      </c>
      <c r="BS11" s="146" t="s">
        <v>84</v>
      </c>
      <c r="BT11" s="147" t="s">
        <v>93</v>
      </c>
      <c r="BU11" s="148">
        <f t="shared" si="6"/>
        <v>10</v>
      </c>
      <c r="BV11" s="148">
        <f t="shared" si="7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 s="108"/>
      <c r="DL11" s="108"/>
      <c r="DM11" s="108"/>
    </row>
    <row r="12" spans="1:120" ht="270" customHeight="1" outlineLevel="1" x14ac:dyDescent="0.3">
      <c r="A12" s="97" t="s">
        <v>52</v>
      </c>
      <c r="B12" s="397" t="s">
        <v>369</v>
      </c>
      <c r="C12" s="102" t="s">
        <v>36</v>
      </c>
      <c r="D12" s="69">
        <f t="shared" si="8"/>
        <v>0.5</v>
      </c>
      <c r="E12" s="69">
        <f t="shared" si="9"/>
        <v>0.5</v>
      </c>
      <c r="F12" s="268"/>
      <c r="G12" s="339" t="s">
        <v>68</v>
      </c>
      <c r="H12" s="398"/>
      <c r="I12" s="225"/>
      <c r="J12" s="268"/>
      <c r="K12" s="268" t="s">
        <v>361</v>
      </c>
      <c r="L12" s="84">
        <v>1</v>
      </c>
      <c r="M12" s="399"/>
      <c r="N12" s="399"/>
      <c r="O12" s="399"/>
      <c r="P12" s="399"/>
      <c r="Q12" s="399"/>
      <c r="R12" s="399"/>
      <c r="S12" s="399"/>
      <c r="T12" s="399"/>
      <c r="U12" s="76">
        <v>1</v>
      </c>
      <c r="V12" s="241"/>
      <c r="W12" s="26"/>
      <c r="X12" s="79" t="s">
        <v>43</v>
      </c>
      <c r="Y12" s="80" t="s">
        <v>90</v>
      </c>
      <c r="Z12" s="81" t="s">
        <v>29</v>
      </c>
      <c r="AA12" s="69">
        <f t="shared" si="2"/>
        <v>1</v>
      </c>
      <c r="AB12" s="69">
        <f t="shared" si="3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97</v>
      </c>
      <c r="AW12" s="102" t="s">
        <v>29</v>
      </c>
      <c r="AX12" s="170">
        <f t="shared" si="4"/>
        <v>2</v>
      </c>
      <c r="AY12" s="170">
        <f t="shared" si="5"/>
        <v>4</v>
      </c>
      <c r="AZ12" s="171"/>
      <c r="BA12" s="22" t="s">
        <v>68</v>
      </c>
      <c r="BB12" s="172"/>
      <c r="BC12" s="103"/>
      <c r="BD12" s="173"/>
      <c r="BE12" s="173" t="s">
        <v>98</v>
      </c>
      <c r="BF12" s="230"/>
      <c r="BG12" s="229"/>
      <c r="BH12" s="230"/>
      <c r="BI12" s="84">
        <v>2</v>
      </c>
      <c r="BJ12" s="230"/>
      <c r="BK12" s="230"/>
      <c r="BL12" s="230"/>
      <c r="BM12" s="230"/>
      <c r="BN12" s="86">
        <v>1</v>
      </c>
      <c r="BO12" s="96">
        <v>1</v>
      </c>
      <c r="BP12" s="95"/>
      <c r="BQ12" s="47"/>
      <c r="BR12" s="101" t="s">
        <v>55</v>
      </c>
      <c r="BS12" s="146" t="s">
        <v>84</v>
      </c>
      <c r="BT12" s="147" t="s">
        <v>311</v>
      </c>
      <c r="BU12" s="148">
        <f t="shared" si="6"/>
        <v>6</v>
      </c>
      <c r="BV12" s="148">
        <f t="shared" si="7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419"/>
      <c r="CL12" s="100">
        <v>1</v>
      </c>
      <c r="CM12" s="99"/>
      <c r="CN12" s="157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 s="108"/>
      <c r="DL12" s="108"/>
      <c r="DM12" s="108"/>
    </row>
    <row r="13" spans="1:120" ht="249" customHeight="1" outlineLevel="1" x14ac:dyDescent="0.4">
      <c r="A13" s="97" t="s">
        <v>52</v>
      </c>
      <c r="B13" s="404" t="s">
        <v>2828</v>
      </c>
      <c r="C13" s="102" t="s">
        <v>36</v>
      </c>
      <c r="D13" s="102">
        <f t="shared" si="8"/>
        <v>3</v>
      </c>
      <c r="E13" s="102">
        <f t="shared" si="9"/>
        <v>7</v>
      </c>
      <c r="F13" s="23"/>
      <c r="G13" s="23" t="s">
        <v>68</v>
      </c>
      <c r="H13" s="103"/>
      <c r="I13" s="405" t="s">
        <v>42</v>
      </c>
      <c r="J13" s="82"/>
      <c r="K13" s="172" t="s">
        <v>2490</v>
      </c>
      <c r="L13" s="403"/>
      <c r="M13" s="403"/>
      <c r="N13" s="403"/>
      <c r="O13" s="252">
        <v>1</v>
      </c>
      <c r="P13" s="403"/>
      <c r="Q13" s="252">
        <v>2</v>
      </c>
      <c r="R13" s="390"/>
      <c r="S13" s="406"/>
      <c r="T13" s="370">
        <v>2</v>
      </c>
      <c r="U13" s="156">
        <v>1</v>
      </c>
      <c r="V13" s="77"/>
      <c r="W13" s="26"/>
      <c r="X13" s="79" t="s">
        <v>43</v>
      </c>
      <c r="Y13" s="80" t="s">
        <v>95</v>
      </c>
      <c r="Z13" s="81" t="s">
        <v>29</v>
      </c>
      <c r="AA13" s="69">
        <f t="shared" si="2"/>
        <v>0</v>
      </c>
      <c r="AB13" s="69">
        <f t="shared" si="3"/>
        <v>0</v>
      </c>
      <c r="AC13" s="82"/>
      <c r="AD13" s="124" t="s">
        <v>77</v>
      </c>
      <c r="AE13" s="125" t="s">
        <v>50</v>
      </c>
      <c r="AF13" s="74"/>
      <c r="AG13" s="82"/>
      <c r="AH13" s="23" t="s">
        <v>96</v>
      </c>
      <c r="AI13" s="120"/>
      <c r="AJ13" s="120"/>
      <c r="AK13" s="120"/>
      <c r="AL13" s="120"/>
      <c r="AM13" s="120"/>
      <c r="AN13" s="120"/>
      <c r="AO13" s="120"/>
      <c r="AP13" s="120"/>
      <c r="AQ13" s="120"/>
      <c r="AR13" s="76">
        <v>1</v>
      </c>
      <c r="AS13" s="107"/>
      <c r="AT13" s="112"/>
      <c r="AU13" s="88" t="s">
        <v>47</v>
      </c>
      <c r="AV13" s="89" t="s">
        <v>1656</v>
      </c>
      <c r="AW13" s="68" t="s">
        <v>29</v>
      </c>
      <c r="AX13" s="69">
        <f t="shared" si="4"/>
        <v>0</v>
      </c>
      <c r="AY13" s="69">
        <f t="shared" si="5"/>
        <v>0</v>
      </c>
      <c r="AZ13" s="90"/>
      <c r="BA13" s="113" t="s">
        <v>63</v>
      </c>
      <c r="BB13" s="90"/>
      <c r="BC13" s="92"/>
      <c r="BD13" s="93"/>
      <c r="BE13" s="94" t="s">
        <v>118</v>
      </c>
      <c r="BF13" s="1162"/>
      <c r="BG13" s="1162"/>
      <c r="BH13" s="1162"/>
      <c r="BI13" s="1162"/>
      <c r="BJ13" s="1162"/>
      <c r="BK13" s="1162"/>
      <c r="BL13" s="1162"/>
      <c r="BM13" s="1162"/>
      <c r="BN13" s="1162"/>
      <c r="BO13" s="96">
        <v>1</v>
      </c>
      <c r="BP13" s="95"/>
      <c r="BQ13" s="112"/>
      <c r="BR13" s="101" t="s">
        <v>55</v>
      </c>
      <c r="BS13" s="117" t="s">
        <v>2829</v>
      </c>
      <c r="BT13" s="102" t="s">
        <v>311</v>
      </c>
      <c r="BU13" s="69">
        <f t="shared" ref="BU13:BU21" si="10">0.5*(CC13+CD13+CE13)+CF13+CH13+2*(CI13+CJ13)</f>
        <v>2</v>
      </c>
      <c r="BV13" s="69">
        <f t="shared" ref="BV13:BV21" si="11">CC13*0.5+CD13*0.5+CE13*0.5+CF13+CG13+CH13+2*(CI13+CJ13+CK13)</f>
        <v>2</v>
      </c>
      <c r="BW13" s="82"/>
      <c r="BX13" s="22" t="s">
        <v>45</v>
      </c>
      <c r="BY13" s="118"/>
      <c r="BZ13" s="72" t="s">
        <v>42</v>
      </c>
      <c r="CA13" s="73"/>
      <c r="CB13" s="23" t="s">
        <v>57</v>
      </c>
      <c r="CC13" s="22"/>
      <c r="CD13" s="22"/>
      <c r="CE13" s="22"/>
      <c r="CF13" s="22"/>
      <c r="CG13" s="22"/>
      <c r="CH13" s="22"/>
      <c r="CI13" s="1590">
        <v>1</v>
      </c>
      <c r="CJ13" s="188"/>
      <c r="CK13" s="1591"/>
      <c r="CL13" s="884">
        <v>1</v>
      </c>
      <c r="CM13" s="1554" t="s">
        <v>2830</v>
      </c>
      <c r="CN13" s="8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 s="108"/>
      <c r="DL13" s="108"/>
      <c r="DM13" s="108"/>
    </row>
    <row r="14" spans="1:120" ht="244.2" customHeight="1" outlineLevel="1" x14ac:dyDescent="0.4">
      <c r="A14" s="97" t="s">
        <v>52</v>
      </c>
      <c r="B14" s="116" t="s">
        <v>383</v>
      </c>
      <c r="C14" s="68" t="s">
        <v>36</v>
      </c>
      <c r="D14" s="69">
        <f t="shared" si="8"/>
        <v>0</v>
      </c>
      <c r="E14" s="69">
        <f t="shared" si="9"/>
        <v>0</v>
      </c>
      <c r="F14" s="82"/>
      <c r="G14" s="124" t="s">
        <v>77</v>
      </c>
      <c r="H14" s="125" t="s">
        <v>50</v>
      </c>
      <c r="I14" s="22"/>
      <c r="J14" s="23"/>
      <c r="K14" s="23" t="s">
        <v>384</v>
      </c>
      <c r="L14" s="229"/>
      <c r="M14" s="229"/>
      <c r="N14" s="229"/>
      <c r="O14" s="144"/>
      <c r="P14" s="229"/>
      <c r="Q14" s="229"/>
      <c r="R14" s="229"/>
      <c r="S14" s="229"/>
      <c r="T14" s="229"/>
      <c r="U14" s="76">
        <v>1</v>
      </c>
      <c r="V14" s="190"/>
      <c r="W14" s="47"/>
      <c r="X14" s="79" t="s">
        <v>43</v>
      </c>
      <c r="Y14" s="117" t="s">
        <v>103</v>
      </c>
      <c r="Z14" s="81" t="s">
        <v>29</v>
      </c>
      <c r="AA14" s="69">
        <f t="shared" si="2"/>
        <v>0</v>
      </c>
      <c r="AB14" s="69">
        <f t="shared" si="3"/>
        <v>0</v>
      </c>
      <c r="AC14" s="158"/>
      <c r="AD14" s="124" t="s">
        <v>77</v>
      </c>
      <c r="AE14" s="125" t="s">
        <v>50</v>
      </c>
      <c r="AF14" s="74"/>
      <c r="AG14" s="74"/>
      <c r="AH14" s="23" t="s">
        <v>104</v>
      </c>
      <c r="AI14" s="159"/>
      <c r="AJ14" s="159"/>
      <c r="AK14" s="159"/>
      <c r="AL14" s="159"/>
      <c r="AM14" s="159"/>
      <c r="AN14" s="159"/>
      <c r="AO14" s="159"/>
      <c r="AP14" s="159"/>
      <c r="AQ14" s="160"/>
      <c r="AR14" s="76">
        <v>1</v>
      </c>
      <c r="AS14" s="129"/>
      <c r="AT14" s="112"/>
      <c r="AU14" s="88" t="s">
        <v>47</v>
      </c>
      <c r="AV14" s="80" t="s">
        <v>1659</v>
      </c>
      <c r="AW14" s="102" t="s">
        <v>29</v>
      </c>
      <c r="AX14" s="170">
        <f t="shared" si="4"/>
        <v>1</v>
      </c>
      <c r="AY14" s="170">
        <f t="shared" si="5"/>
        <v>1</v>
      </c>
      <c r="AZ14" s="171"/>
      <c r="BA14" s="22" t="s">
        <v>45</v>
      </c>
      <c r="BB14" s="189"/>
      <c r="BC14" s="72" t="s">
        <v>42</v>
      </c>
      <c r="BD14" s="110" t="s">
        <v>13</v>
      </c>
      <c r="BE14" s="23" t="s">
        <v>91</v>
      </c>
      <c r="BF14" s="249"/>
      <c r="BG14" s="249"/>
      <c r="BH14" s="249"/>
      <c r="BI14" s="249"/>
      <c r="BJ14" s="249"/>
      <c r="BK14" s="84">
        <v>1</v>
      </c>
      <c r="BL14" s="249"/>
      <c r="BM14" s="249"/>
      <c r="BN14" s="351"/>
      <c r="BO14" s="96">
        <v>1</v>
      </c>
      <c r="BP14" s="95"/>
      <c r="BQ14" s="162"/>
      <c r="BR14" s="176" t="s">
        <v>107</v>
      </c>
      <c r="BS14" s="177" t="s">
        <v>1654</v>
      </c>
      <c r="BT14" s="147" t="s">
        <v>311</v>
      </c>
      <c r="BU14" s="69">
        <f t="shared" si="10"/>
        <v>0</v>
      </c>
      <c r="BV14" s="69">
        <f t="shared" si="11"/>
        <v>0</v>
      </c>
      <c r="BW14" s="131"/>
      <c r="BX14" s="22" t="s">
        <v>45</v>
      </c>
      <c r="BY14" s="132"/>
      <c r="BZ14" s="131"/>
      <c r="CA14" s="131"/>
      <c r="CB14" s="131" t="s">
        <v>57</v>
      </c>
      <c r="CC14" s="131"/>
      <c r="CD14" s="131"/>
      <c r="CE14" s="131"/>
      <c r="CF14" s="131"/>
      <c r="CG14" s="131"/>
      <c r="CH14" s="131"/>
      <c r="CI14" s="131"/>
      <c r="CJ14" s="131"/>
      <c r="CK14" s="268"/>
      <c r="CL14" s="100">
        <v>1</v>
      </c>
      <c r="CM14" s="99"/>
      <c r="CN14" s="26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 s="108"/>
      <c r="DL14" s="108"/>
      <c r="DM14" s="108"/>
    </row>
    <row r="15" spans="1:120" ht="174" outlineLevel="1" x14ac:dyDescent="0.3">
      <c r="A15" s="97" t="s">
        <v>52</v>
      </c>
      <c r="B15" s="116" t="s">
        <v>390</v>
      </c>
      <c r="C15" s="68" t="s">
        <v>36</v>
      </c>
      <c r="D15" s="69">
        <f t="shared" si="8"/>
        <v>6</v>
      </c>
      <c r="E15" s="69">
        <f t="shared" si="9"/>
        <v>8</v>
      </c>
      <c r="F15" s="116"/>
      <c r="G15" s="22" t="s">
        <v>68</v>
      </c>
      <c r="H15" s="70"/>
      <c r="I15" s="72" t="s">
        <v>42</v>
      </c>
      <c r="J15" s="73"/>
      <c r="K15" s="23" t="s">
        <v>391</v>
      </c>
      <c r="L15" s="230"/>
      <c r="M15" s="230"/>
      <c r="N15" s="230"/>
      <c r="O15" s="84">
        <v>4</v>
      </c>
      <c r="P15" s="230"/>
      <c r="Q15" s="230"/>
      <c r="R15" s="84">
        <v>1</v>
      </c>
      <c r="S15" s="414"/>
      <c r="T15" s="361">
        <v>1</v>
      </c>
      <c r="U15" s="76">
        <v>1</v>
      </c>
      <c r="V15" s="190"/>
      <c r="W15" s="167"/>
      <c r="X15" s="79" t="s">
        <v>43</v>
      </c>
      <c r="Y15" s="168" t="s">
        <v>111</v>
      </c>
      <c r="Z15" s="81" t="s">
        <v>29</v>
      </c>
      <c r="AA15" s="115">
        <f t="shared" si="2"/>
        <v>0</v>
      </c>
      <c r="AB15" s="115">
        <f t="shared" si="3"/>
        <v>0</v>
      </c>
      <c r="AC15" s="22"/>
      <c r="AD15" s="22" t="s">
        <v>45</v>
      </c>
      <c r="AE15" s="70"/>
      <c r="AF15" s="72" t="s">
        <v>42</v>
      </c>
      <c r="AG15" s="73"/>
      <c r="AH15" s="23" t="s">
        <v>96</v>
      </c>
      <c r="AI15" s="169"/>
      <c r="AJ15" s="169"/>
      <c r="AK15" s="169"/>
      <c r="AL15" s="169"/>
      <c r="AM15" s="169"/>
      <c r="AN15" s="169"/>
      <c r="AO15" s="169"/>
      <c r="AP15" s="169"/>
      <c r="AQ15" s="160"/>
      <c r="AR15" s="76">
        <v>1</v>
      </c>
      <c r="AS15" s="129"/>
      <c r="AT15" s="112"/>
      <c r="AU15" s="88" t="s">
        <v>47</v>
      </c>
      <c r="AV15" s="80" t="s">
        <v>1662</v>
      </c>
      <c r="AW15" s="102" t="s">
        <v>29</v>
      </c>
      <c r="AX15" s="69">
        <f t="shared" si="4"/>
        <v>2</v>
      </c>
      <c r="AY15" s="69">
        <f t="shared" si="5"/>
        <v>4</v>
      </c>
      <c r="AZ15" s="82"/>
      <c r="BA15" s="22" t="s">
        <v>45</v>
      </c>
      <c r="BB15" s="103"/>
      <c r="BC15" s="103"/>
      <c r="BD15" s="82"/>
      <c r="BE15" s="23" t="s">
        <v>1615</v>
      </c>
      <c r="BF15" s="266"/>
      <c r="BG15" s="266"/>
      <c r="BH15" s="266"/>
      <c r="BI15" s="84">
        <v>2</v>
      </c>
      <c r="BJ15" s="266"/>
      <c r="BK15" s="266"/>
      <c r="BL15" s="266"/>
      <c r="BM15" s="144"/>
      <c r="BN15" s="86">
        <v>1</v>
      </c>
      <c r="BO15" s="96">
        <v>1</v>
      </c>
      <c r="BP15" s="95"/>
      <c r="BQ15" s="175"/>
      <c r="BR15" s="176" t="s">
        <v>107</v>
      </c>
      <c r="BS15" s="80" t="s">
        <v>1657</v>
      </c>
      <c r="BT15" s="147" t="s">
        <v>311</v>
      </c>
      <c r="BU15" s="183">
        <f t="shared" si="10"/>
        <v>1</v>
      </c>
      <c r="BV15" s="183">
        <f t="shared" si="11"/>
        <v>2</v>
      </c>
      <c r="BW15" s="82"/>
      <c r="BX15" s="22" t="s">
        <v>45</v>
      </c>
      <c r="BY15" s="118"/>
      <c r="BZ15" s="72" t="s">
        <v>42</v>
      </c>
      <c r="CA15" s="74"/>
      <c r="CB15" s="23" t="s">
        <v>1615</v>
      </c>
      <c r="CC15" s="22"/>
      <c r="CD15" s="22"/>
      <c r="CE15" s="22"/>
      <c r="CF15" s="184">
        <v>1</v>
      </c>
      <c r="CG15" s="86">
        <v>1</v>
      </c>
      <c r="CH15" s="185"/>
      <c r="CI15" s="22"/>
      <c r="CJ15" s="22"/>
      <c r="CK15" s="22"/>
      <c r="CL15" s="100">
        <v>1</v>
      </c>
      <c r="CM15" s="99"/>
      <c r="CN15" s="36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 s="108"/>
      <c r="DL15" s="108"/>
      <c r="DM15" s="108"/>
    </row>
    <row r="16" spans="1:120" ht="231.6" customHeight="1" outlineLevel="1" x14ac:dyDescent="0.3">
      <c r="A16" s="97" t="s">
        <v>52</v>
      </c>
      <c r="B16" s="116" t="s">
        <v>2283</v>
      </c>
      <c r="C16" s="68" t="s">
        <v>93</v>
      </c>
      <c r="D16" s="183">
        <f t="shared" si="8"/>
        <v>2</v>
      </c>
      <c r="E16" s="183">
        <f t="shared" si="9"/>
        <v>3</v>
      </c>
      <c r="F16" s="198"/>
      <c r="G16" s="22" t="s">
        <v>45</v>
      </c>
      <c r="H16" s="104"/>
      <c r="I16" s="72" t="s">
        <v>42</v>
      </c>
      <c r="J16" s="82"/>
      <c r="K16" s="23" t="s">
        <v>129</v>
      </c>
      <c r="L16" s="229"/>
      <c r="M16" s="229"/>
      <c r="N16" s="229"/>
      <c r="O16" s="84">
        <v>2</v>
      </c>
      <c r="P16" s="86">
        <v>1</v>
      </c>
      <c r="Q16" s="229"/>
      <c r="R16" s="229"/>
      <c r="S16" s="416"/>
      <c r="T16" s="144"/>
      <c r="U16" s="417">
        <v>1</v>
      </c>
      <c r="V16" s="207"/>
      <c r="W16" s="62"/>
      <c r="X16" s="79" t="s">
        <v>43</v>
      </c>
      <c r="Y16" s="117" t="s">
        <v>2460</v>
      </c>
      <c r="Z16" s="81" t="s">
        <v>29</v>
      </c>
      <c r="AA16" s="69">
        <f t="shared" si="2"/>
        <v>0</v>
      </c>
      <c r="AB16" s="69">
        <f t="shared" si="3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76">
        <v>1</v>
      </c>
      <c r="AS16" s="181"/>
      <c r="AT16" s="112"/>
      <c r="AU16" s="88" t="s">
        <v>47</v>
      </c>
      <c r="AV16" s="80" t="s">
        <v>1664</v>
      </c>
      <c r="AW16" s="102" t="s">
        <v>29</v>
      </c>
      <c r="AX16" s="69">
        <f t="shared" si="4"/>
        <v>1</v>
      </c>
      <c r="AY16" s="69">
        <f t="shared" si="5"/>
        <v>2</v>
      </c>
      <c r="AZ16" s="198"/>
      <c r="BA16" s="22" t="s">
        <v>45</v>
      </c>
      <c r="BB16" s="104"/>
      <c r="BC16" s="119" t="s">
        <v>42</v>
      </c>
      <c r="BD16" s="82"/>
      <c r="BE16" s="23" t="s">
        <v>129</v>
      </c>
      <c r="BF16" s="229"/>
      <c r="BG16" s="229"/>
      <c r="BH16" s="229"/>
      <c r="BI16" s="84">
        <v>1</v>
      </c>
      <c r="BJ16" s="86">
        <v>1</v>
      </c>
      <c r="BK16" s="229"/>
      <c r="BL16" s="229"/>
      <c r="BM16" s="260"/>
      <c r="BN16" s="155"/>
      <c r="BO16" s="96">
        <v>1</v>
      </c>
      <c r="BP16" s="95"/>
      <c r="BQ16" s="182"/>
      <c r="BR16" s="176" t="s">
        <v>107</v>
      </c>
      <c r="BS16" s="186" t="s">
        <v>1660</v>
      </c>
      <c r="BT16" s="147" t="s">
        <v>311</v>
      </c>
      <c r="BU16" s="69">
        <f t="shared" si="10"/>
        <v>0</v>
      </c>
      <c r="BV16" s="69">
        <f t="shared" si="11"/>
        <v>0</v>
      </c>
      <c r="BW16" s="82"/>
      <c r="BX16" s="22" t="s">
        <v>45</v>
      </c>
      <c r="BY16" s="118"/>
      <c r="BZ16" s="74"/>
      <c r="CA16" s="187"/>
      <c r="CB16" s="131" t="s">
        <v>57</v>
      </c>
      <c r="CC16" s="74"/>
      <c r="CD16" s="74"/>
      <c r="CE16" s="74"/>
      <c r="CF16" s="74"/>
      <c r="CG16" s="74"/>
      <c r="CH16" s="74"/>
      <c r="CI16" s="74"/>
      <c r="CJ16" s="74"/>
      <c r="CK16" s="74"/>
      <c r="CL16" s="100">
        <v>1</v>
      </c>
      <c r="CM16" s="99"/>
      <c r="CN16" s="3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 s="108"/>
      <c r="DL16" s="108"/>
      <c r="DM16" s="108"/>
      <c r="DN16" s="108"/>
      <c r="DO16" s="108"/>
      <c r="DP16" s="108"/>
    </row>
    <row r="17" spans="1:115" ht="228.6" customHeight="1" outlineLevel="1" x14ac:dyDescent="0.3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79" t="s">
        <v>43</v>
      </c>
      <c r="Y17" s="117" t="s">
        <v>121</v>
      </c>
      <c r="Z17" s="81" t="s">
        <v>29</v>
      </c>
      <c r="AA17" s="69">
        <f t="shared" si="2"/>
        <v>0.5</v>
      </c>
      <c r="AB17" s="69">
        <f t="shared" si="3"/>
        <v>0.5</v>
      </c>
      <c r="AC17" s="82"/>
      <c r="AD17" s="22" t="s">
        <v>68</v>
      </c>
      <c r="AE17" s="103"/>
      <c r="AF17" s="72" t="s">
        <v>42</v>
      </c>
      <c r="AG17" s="82"/>
      <c r="AH17" s="23" t="s">
        <v>57</v>
      </c>
      <c r="AI17" s="83"/>
      <c r="AJ17" s="84">
        <v>1</v>
      </c>
      <c r="AK17" s="83"/>
      <c r="AL17" s="83"/>
      <c r="AM17" s="83"/>
      <c r="AN17" s="83"/>
      <c r="AO17" s="83"/>
      <c r="AP17" s="83"/>
      <c r="AQ17" s="83"/>
      <c r="AR17" s="76">
        <v>1</v>
      </c>
      <c r="AS17" s="129"/>
      <c r="AT17" s="112"/>
      <c r="AU17" s="88" t="s">
        <v>47</v>
      </c>
      <c r="AV17" s="89" t="s">
        <v>136</v>
      </c>
      <c r="AW17" s="68" t="s">
        <v>29</v>
      </c>
      <c r="AX17" s="69">
        <f t="shared" si="4"/>
        <v>0</v>
      </c>
      <c r="AY17" s="69">
        <f t="shared" si="5"/>
        <v>0</v>
      </c>
      <c r="AZ17" s="90"/>
      <c r="BA17" s="113" t="s">
        <v>68</v>
      </c>
      <c r="BB17" s="90"/>
      <c r="BC17" s="92"/>
      <c r="BD17" s="93"/>
      <c r="BE17" s="161" t="s">
        <v>137</v>
      </c>
      <c r="BF17" s="1162"/>
      <c r="BG17" s="1162"/>
      <c r="BH17" s="1162"/>
      <c r="BI17" s="1162"/>
      <c r="BJ17" s="1162"/>
      <c r="BK17" s="1162"/>
      <c r="BL17" s="1162"/>
      <c r="BM17" s="1162"/>
      <c r="BN17" s="1162"/>
      <c r="BO17" s="96">
        <v>1</v>
      </c>
      <c r="BP17" s="95"/>
      <c r="BQ17" s="162"/>
      <c r="BR17" s="176" t="s">
        <v>107</v>
      </c>
      <c r="BS17" s="80" t="s">
        <v>2303</v>
      </c>
      <c r="BT17" s="147" t="s">
        <v>311</v>
      </c>
      <c r="BU17" s="69">
        <f t="shared" si="10"/>
        <v>0</v>
      </c>
      <c r="BV17" s="69">
        <f t="shared" si="11"/>
        <v>0</v>
      </c>
      <c r="BW17" s="82"/>
      <c r="BX17" s="124" t="s">
        <v>77</v>
      </c>
      <c r="BY17" s="125" t="s">
        <v>50</v>
      </c>
      <c r="BZ17" s="74"/>
      <c r="CA17" s="23"/>
      <c r="CB17" s="131" t="s">
        <v>57</v>
      </c>
      <c r="CC17" s="74"/>
      <c r="CD17" s="74"/>
      <c r="CE17" s="74"/>
      <c r="CF17" s="74"/>
      <c r="CG17" s="74"/>
      <c r="CH17" s="74"/>
      <c r="CI17" s="74"/>
      <c r="CJ17" s="74"/>
      <c r="CK17" s="74"/>
      <c r="CL17" s="100">
        <v>1</v>
      </c>
      <c r="CM17" s="99"/>
      <c r="CN17" s="36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</row>
    <row r="18" spans="1:115" ht="210.6" customHeight="1" outlineLevel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79" t="s">
        <v>43</v>
      </c>
      <c r="Y18" s="117" t="s">
        <v>211</v>
      </c>
      <c r="Z18" s="81" t="s">
        <v>29</v>
      </c>
      <c r="AA18" s="69">
        <f>0.5*(AI18+AJ18+AK18)+AL18+AN18+2*(AO18+AP18)</f>
        <v>2</v>
      </c>
      <c r="AB18" s="69">
        <f>AI18*0.5+AJ18*0.5+AK18*0.5+AL18+AM18+AN18+2*(AO18+AP18+AQ18)</f>
        <v>2</v>
      </c>
      <c r="AC18" s="82"/>
      <c r="AD18" s="22" t="s">
        <v>45</v>
      </c>
      <c r="AE18" s="103"/>
      <c r="AF18" s="127"/>
      <c r="AG18" s="110" t="s">
        <v>13</v>
      </c>
      <c r="AH18" s="23" t="s">
        <v>204</v>
      </c>
      <c r="AI18" s="249"/>
      <c r="AJ18" s="144"/>
      <c r="AK18" s="249"/>
      <c r="AL18" s="249"/>
      <c r="AM18" s="249"/>
      <c r="AN18" s="84">
        <v>2</v>
      </c>
      <c r="AO18" s="144"/>
      <c r="AP18" s="249"/>
      <c r="AQ18" s="249"/>
      <c r="AR18" s="76">
        <v>1</v>
      </c>
      <c r="AS18" s="129"/>
      <c r="AT18" s="112"/>
      <c r="AU18" s="88" t="s">
        <v>47</v>
      </c>
      <c r="AV18" s="98" t="s">
        <v>1671</v>
      </c>
      <c r="AW18" s="102" t="s">
        <v>29</v>
      </c>
      <c r="AX18" s="183">
        <f t="shared" si="4"/>
        <v>0</v>
      </c>
      <c r="AY18" s="183">
        <f t="shared" si="5"/>
        <v>0</v>
      </c>
      <c r="AZ18" s="178"/>
      <c r="BA18" s="22" t="s">
        <v>45</v>
      </c>
      <c r="BB18" s="131"/>
      <c r="BC18" s="178"/>
      <c r="BD18" s="178"/>
      <c r="BE18" s="23" t="s">
        <v>57</v>
      </c>
      <c r="BF18" s="1165"/>
      <c r="BG18" s="1165"/>
      <c r="BH18" s="1165"/>
      <c r="BI18" s="1165"/>
      <c r="BJ18" s="1165"/>
      <c r="BK18" s="1165"/>
      <c r="BL18" s="1165"/>
      <c r="BM18" s="1165"/>
      <c r="BN18" s="1165"/>
      <c r="BO18" s="96">
        <v>1</v>
      </c>
      <c r="BP18" s="95"/>
      <c r="BQ18" s="47"/>
      <c r="BR18" s="176" t="s">
        <v>107</v>
      </c>
      <c r="BS18" s="193" t="s">
        <v>2304</v>
      </c>
      <c r="BT18" s="147" t="s">
        <v>311</v>
      </c>
      <c r="BU18" s="194">
        <f t="shared" si="10"/>
        <v>0</v>
      </c>
      <c r="BV18" s="194">
        <f t="shared" si="11"/>
        <v>0</v>
      </c>
      <c r="BW18" s="195"/>
      <c r="BX18" s="124" t="s">
        <v>77</v>
      </c>
      <c r="BY18" s="125" t="s">
        <v>50</v>
      </c>
      <c r="BZ18" s="74"/>
      <c r="CA18" s="195"/>
      <c r="CB18" s="131" t="s">
        <v>57</v>
      </c>
      <c r="CC18" s="197"/>
      <c r="CD18" s="197"/>
      <c r="CE18" s="197"/>
      <c r="CF18" s="197"/>
      <c r="CG18" s="197"/>
      <c r="CH18" s="197"/>
      <c r="CI18" s="197"/>
      <c r="CJ18" s="197"/>
      <c r="CK18" s="197"/>
      <c r="CL18" s="100">
        <v>1</v>
      </c>
      <c r="CM18" s="99"/>
      <c r="CN18" s="36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</row>
    <row r="19" spans="1:115" ht="235.2" customHeight="1" outlineLevel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80" t="s">
        <v>2752</v>
      </c>
      <c r="AW19" s="68" t="s">
        <v>29</v>
      </c>
      <c r="AX19" s="69">
        <f t="shared" si="4"/>
        <v>1</v>
      </c>
      <c r="AY19" s="69">
        <f t="shared" si="5"/>
        <v>3</v>
      </c>
      <c r="AZ19" s="103"/>
      <c r="BA19" s="22" t="s">
        <v>68</v>
      </c>
      <c r="BB19" s="546"/>
      <c r="BC19" s="74"/>
      <c r="BD19" s="82"/>
      <c r="BE19" s="23" t="s">
        <v>2831</v>
      </c>
      <c r="BF19" s="266"/>
      <c r="BG19" s="266"/>
      <c r="BH19" s="266"/>
      <c r="BI19" s="84">
        <v>1</v>
      </c>
      <c r="BJ19" s="266"/>
      <c r="BK19" s="266"/>
      <c r="BL19" s="266"/>
      <c r="BM19" s="1543"/>
      <c r="BN19" s="86">
        <v>1</v>
      </c>
      <c r="BO19" s="96">
        <v>1</v>
      </c>
      <c r="BP19" s="95"/>
      <c r="BQ19" s="112"/>
      <c r="BR19" s="176" t="s">
        <v>107</v>
      </c>
      <c r="BS19" s="114" t="s">
        <v>2305</v>
      </c>
      <c r="BT19" s="147" t="s">
        <v>311</v>
      </c>
      <c r="BU19" s="69">
        <f t="shared" si="10"/>
        <v>1</v>
      </c>
      <c r="BV19" s="69">
        <f t="shared" si="11"/>
        <v>3</v>
      </c>
      <c r="BW19" s="200"/>
      <c r="BX19" s="124" t="s">
        <v>77</v>
      </c>
      <c r="BY19" s="125" t="s">
        <v>50</v>
      </c>
      <c r="BZ19" s="200"/>
      <c r="CA19" s="200"/>
      <c r="CB19" s="23" t="s">
        <v>131</v>
      </c>
      <c r="CC19" s="202"/>
      <c r="CD19" s="202"/>
      <c r="CE19" s="202"/>
      <c r="CF19" s="84">
        <v>1</v>
      </c>
      <c r="CG19" s="202"/>
      <c r="CH19" s="202"/>
      <c r="CI19" s="202"/>
      <c r="CJ19" s="202"/>
      <c r="CK19" s="86">
        <v>1</v>
      </c>
      <c r="CL19" s="100">
        <v>1</v>
      </c>
      <c r="CM19" s="99"/>
      <c r="CN19" s="36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</row>
    <row r="20" spans="1:115" ht="207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80" t="s">
        <v>1650</v>
      </c>
      <c r="AW20" s="102" t="s">
        <v>29</v>
      </c>
      <c r="AX20" s="69">
        <f>0.5*(BF20+BG20+BH20)+BI20+BK20+2*(BL20+BM20)</f>
        <v>2</v>
      </c>
      <c r="AY20" s="69">
        <f>BF20*0.5+BG20*0.5+BH20*0.5+BI20+BJ20+BK20+2*(BL20+BM20+BN20)</f>
        <v>2</v>
      </c>
      <c r="AZ20" s="103"/>
      <c r="BA20" s="22" t="s">
        <v>45</v>
      </c>
      <c r="BB20" s="103"/>
      <c r="BC20" s="103"/>
      <c r="BD20" s="110" t="s">
        <v>13</v>
      </c>
      <c r="BE20" s="23" t="s">
        <v>204</v>
      </c>
      <c r="BF20" s="229"/>
      <c r="BG20" s="229"/>
      <c r="BH20" s="229"/>
      <c r="BI20" s="229"/>
      <c r="BJ20" s="229"/>
      <c r="BK20" s="84">
        <v>2</v>
      </c>
      <c r="BL20" s="229"/>
      <c r="BM20" s="229"/>
      <c r="BN20" s="229"/>
      <c r="BO20" s="96">
        <v>1</v>
      </c>
      <c r="BP20" s="95"/>
      <c r="BQ20" s="112"/>
      <c r="BR20" s="176" t="s">
        <v>107</v>
      </c>
      <c r="BS20" s="116" t="s">
        <v>2555</v>
      </c>
      <c r="BT20" s="68" t="s">
        <v>311</v>
      </c>
      <c r="BU20" s="115">
        <f t="shared" si="10"/>
        <v>0</v>
      </c>
      <c r="BV20" s="115">
        <f t="shared" si="11"/>
        <v>0</v>
      </c>
      <c r="BW20" s="546"/>
      <c r="BX20" s="124" t="s">
        <v>77</v>
      </c>
      <c r="BY20" s="125" t="s">
        <v>50</v>
      </c>
      <c r="BZ20" s="119" t="s">
        <v>42</v>
      </c>
      <c r="CA20" s="82"/>
      <c r="CB20" s="131" t="s">
        <v>2557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100">
        <v>1</v>
      </c>
      <c r="CM20" s="99"/>
      <c r="CN20" s="203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</row>
    <row r="21" spans="1:115" ht="225.6" customHeight="1" outlineLevel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116" t="s">
        <v>1675</v>
      </c>
      <c r="AW21" s="102" t="s">
        <v>29</v>
      </c>
      <c r="AX21" s="69">
        <f>0.5*(BF21+BG21+BH21)+BI21+BK21+2*(BL21+BM21)</f>
        <v>0.5</v>
      </c>
      <c r="AY21" s="69">
        <f>BF21*0.5+BG21*0.5+BH21*0.5+BI21+BJ21+BK21+2*(BL21+BM21+BN21)</f>
        <v>0.5</v>
      </c>
      <c r="AZ21" s="171"/>
      <c r="BA21" s="22" t="s">
        <v>45</v>
      </c>
      <c r="BB21" s="172"/>
      <c r="BC21" s="103"/>
      <c r="BD21" s="173"/>
      <c r="BE21" s="173" t="s">
        <v>177</v>
      </c>
      <c r="BF21" s="230"/>
      <c r="BG21" s="84">
        <v>1</v>
      </c>
      <c r="BH21" s="230"/>
      <c r="BI21" s="230"/>
      <c r="BJ21" s="230"/>
      <c r="BK21" s="230"/>
      <c r="BL21" s="230"/>
      <c r="BM21" s="230"/>
      <c r="BN21" s="229"/>
      <c r="BO21" s="96">
        <v>1</v>
      </c>
      <c r="BP21" s="95"/>
      <c r="BQ21" s="108"/>
      <c r="BR21" s="176" t="s">
        <v>107</v>
      </c>
      <c r="BS21" s="80" t="s">
        <v>2306</v>
      </c>
      <c r="BT21" s="147" t="s">
        <v>311</v>
      </c>
      <c r="BU21" s="69">
        <f t="shared" si="10"/>
        <v>0</v>
      </c>
      <c r="BV21" s="69">
        <f t="shared" si="11"/>
        <v>0</v>
      </c>
      <c r="BW21" s="103"/>
      <c r="BX21" s="124" t="s">
        <v>77</v>
      </c>
      <c r="BY21" s="939" t="s">
        <v>50</v>
      </c>
      <c r="BZ21" s="74"/>
      <c r="CA21" s="73"/>
      <c r="CB21" s="131" t="s">
        <v>57</v>
      </c>
      <c r="CC21" s="74"/>
      <c r="CD21" s="74"/>
      <c r="CE21" s="206"/>
      <c r="CF21" s="74"/>
      <c r="CG21" s="74"/>
      <c r="CH21" s="74"/>
      <c r="CI21" s="74"/>
      <c r="CJ21" s="74"/>
      <c r="CK21" s="74"/>
      <c r="CL21" s="100">
        <v>1</v>
      </c>
      <c r="CM21" s="99"/>
      <c r="CN21" s="203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</row>
    <row r="22" spans="1:115" ht="21.6" outlineLevel="1" x14ac:dyDescent="0.3">
      <c r="A22" s="215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</row>
    <row r="23" spans="1:115" ht="21.6" outlineLevel="1" x14ac:dyDescent="0.3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</row>
    <row r="24" spans="1:115" ht="21.6" outlineLevel="1" x14ac:dyDescent="0.3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</row>
    <row r="25" spans="1:115" ht="212.4" customHeight="1" outlineLevel="1" x14ac:dyDescent="0.3">
      <c r="A25" s="108"/>
      <c r="B25" s="108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</row>
    <row r="26" spans="1:115" ht="17.399999999999999" outlineLevel="1" x14ac:dyDescent="0.3">
      <c r="A26" s="36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</row>
    <row r="27" spans="1:115" ht="256.2" customHeight="1" outlineLevel="1" x14ac:dyDescent="0.3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</row>
    <row r="28" spans="1:115" ht="17.399999999999999" outlineLevel="1" x14ac:dyDescent="0.3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 s="108"/>
    </row>
    <row r="29" spans="1:115" ht="17.399999999999999" outlineLevel="1" x14ac:dyDescent="0.3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 s="108"/>
    </row>
    <row r="30" spans="1:115" ht="17.399999999999999" outlineLevel="1" x14ac:dyDescent="0.3">
      <c r="A30" s="108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 s="108"/>
    </row>
    <row r="31" spans="1:115" ht="285.75" customHeight="1" outlineLevel="1" x14ac:dyDescent="0.3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 s="108"/>
    </row>
    <row r="32" spans="1:115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 s="108"/>
    </row>
    <row r="33" spans="1:115" ht="275.25" customHeight="1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 s="108"/>
    </row>
    <row r="34" spans="1:115" ht="17.399999999999999" outlineLevel="1" x14ac:dyDescent="0.25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363"/>
      <c r="CP34" s="363"/>
      <c r="CQ34" s="363"/>
      <c r="CR34" s="363"/>
      <c r="CS34" s="363"/>
      <c r="CT34" s="363"/>
      <c r="CU34" s="363"/>
      <c r="CV34" s="363"/>
      <c r="CW34" s="363"/>
      <c r="CX34" s="363"/>
      <c r="CY34" s="363"/>
      <c r="CZ34" s="363"/>
      <c r="DA34" s="363"/>
      <c r="DB34" s="363"/>
      <c r="DC34" s="363"/>
      <c r="DD34" s="363"/>
      <c r="DE34" s="363"/>
      <c r="DF34" s="363"/>
      <c r="DG34" s="363"/>
      <c r="DH34" s="363"/>
      <c r="DI34" s="363"/>
      <c r="DJ34" s="363"/>
      <c r="DK34" s="108"/>
    </row>
    <row r="35" spans="1:115" ht="17.399999999999999" outlineLevel="1" x14ac:dyDescent="0.25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363"/>
      <c r="CP35" s="363"/>
      <c r="CQ35" s="363"/>
      <c r="CR35" s="363"/>
      <c r="CS35" s="363"/>
      <c r="CT35" s="363"/>
      <c r="CU35" s="363"/>
      <c r="CV35" s="363"/>
      <c r="CW35" s="363"/>
      <c r="CX35" s="363"/>
      <c r="CY35" s="363"/>
      <c r="CZ35" s="363"/>
      <c r="DA35" s="363"/>
      <c r="DB35" s="363"/>
      <c r="DC35" s="363"/>
      <c r="DD35" s="363"/>
      <c r="DE35" s="363"/>
      <c r="DF35" s="363"/>
      <c r="DG35" s="363"/>
      <c r="DH35" s="363"/>
      <c r="DI35" s="363"/>
      <c r="DJ35" s="363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</row>
    <row r="37" spans="1:115" ht="46.95" customHeight="1" x14ac:dyDescent="0.3">
      <c r="A37" s="38" t="s">
        <v>27</v>
      </c>
      <c r="B37" s="39" t="s">
        <v>2832</v>
      </c>
      <c r="C37" s="218" t="s">
        <v>29</v>
      </c>
      <c r="D37" s="219">
        <f t="shared" ref="D37:D45" si="12">0.5*(L37+M37+N37)+O37+Q37+2*(R37+S37)</f>
        <v>21</v>
      </c>
      <c r="E37" s="220">
        <f t="shared" ref="E37:E45" si="13">L37*0.5+M37*0.5+N37*0.5+O37+P37+Q37+2*(R37+S37+T37)</f>
        <v>35</v>
      </c>
      <c r="F37" s="43"/>
      <c r="G37" s="43"/>
      <c r="H37" s="43"/>
      <c r="I37" s="43"/>
      <c r="J37" s="43"/>
      <c r="K37" s="43"/>
      <c r="L37" s="44">
        <f>SUMIFS(L39:L67,C39:C67,C37)</f>
        <v>0</v>
      </c>
      <c r="M37" s="44">
        <f>SUMIFS(M39:M67,C39:C67,C37)</f>
        <v>1</v>
      </c>
      <c r="N37" s="44">
        <f>SUMIFS(N39:N67,C39:C67,C37)</f>
        <v>3</v>
      </c>
      <c r="O37" s="44">
        <f>SUMIFS(O39:O67,C39:C67,C37)</f>
        <v>7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3</v>
      </c>
      <c r="S37" s="44">
        <f>SUMIFS(S39:S67,C39:C67,C37)</f>
        <v>1</v>
      </c>
      <c r="T37" s="44">
        <f>SUMIFS(T39:T67,C39:C67,C37)</f>
        <v>5</v>
      </c>
      <c r="U37" s="45"/>
      <c r="V37" s="46">
        <f>SUM(U39:U51)</f>
        <v>10</v>
      </c>
      <c r="W37" s="32"/>
      <c r="X37" s="38" t="s">
        <v>150</v>
      </c>
      <c r="Y37" s="39" t="s">
        <v>146</v>
      </c>
      <c r="Z37" s="40" t="s">
        <v>29</v>
      </c>
      <c r="AA37" s="41">
        <f ca="1">0.5*(AI37+AJ37+AK37)+AL37+AN37+2*(AO37+AP37)</f>
        <v>2</v>
      </c>
      <c r="AB37" s="42">
        <f ca="1"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 ca="1">SUMIFS(AI18:AI52,Z18:Z52,Z37)</f>
        <v>0</v>
      </c>
      <c r="AJ37" s="44">
        <f ca="1">SUMIFS(AJ18:AJ52,Z18:Z52,Z37)</f>
        <v>0</v>
      </c>
      <c r="AK37" s="44">
        <f ca="1">SUMIFS(AK18:AK52,Z18:Z52,Z37)</f>
        <v>0</v>
      </c>
      <c r="AL37" s="44">
        <f ca="1">SUMIFS(AL18:AL52,Z18:Z52,Z37)</f>
        <v>0</v>
      </c>
      <c r="AM37" s="44">
        <f ca="1">SUMIFS(AM18:AM52,Z18:Z52,Z37)</f>
        <v>0</v>
      </c>
      <c r="AN37" s="44">
        <f ca="1">SUMIFS(AN18:AN52,Z18:Z52,Z37)</f>
        <v>2</v>
      </c>
      <c r="AO37" s="44">
        <f ca="1">SUMIFS(AO18:AO52,Z18:Z52,Z37)</f>
        <v>0</v>
      </c>
      <c r="AP37" s="44">
        <f ca="1">SUMIFS(AP18:AP52,Z18:Z52,Z37)</f>
        <v>0</v>
      </c>
      <c r="AQ37" s="44">
        <f ca="1">SUMIFS(AQ18:AQ52,Z18:Z52,Z37)</f>
        <v>2</v>
      </c>
      <c r="AR37" s="45"/>
      <c r="AS37" s="46">
        <f>SUM(AR39:AR50)</f>
        <v>11</v>
      </c>
      <c r="AT37" s="57"/>
      <c r="AU37" s="38" t="s">
        <v>150</v>
      </c>
      <c r="AV37" s="39" t="s">
        <v>2833</v>
      </c>
      <c r="AW37" s="40" t="s">
        <v>29</v>
      </c>
      <c r="AX37" s="41">
        <f t="shared" ref="AX37:AX38" si="14">0.5*(BF37+BG37+BH37)+BI37+BK37+2*(BL37+BM37)</f>
        <v>0</v>
      </c>
      <c r="AY37" s="42">
        <f t="shared" ref="AY37:AY38" si="15">BF37*0.5+BG37*0.5+BH37*0.5+BI37+BJ37+BK37+2*(BL37+BM37+BN37)</f>
        <v>0</v>
      </c>
      <c r="AZ37" s="43"/>
      <c r="BA37" s="39"/>
      <c r="BB37" s="43"/>
      <c r="BC37" s="43"/>
      <c r="BD37" s="43"/>
      <c r="BE37" s="43"/>
      <c r="BF37" s="44">
        <f>SUMIFS(BF45:BF52,AW45:AW52,AW37)</f>
        <v>0</v>
      </c>
      <c r="BG37" s="44">
        <f>SUMIFS(BG45:BG52,AW45:AW52,AW37)</f>
        <v>0</v>
      </c>
      <c r="BH37" s="44">
        <f>SUMIFS(BH45:BH52,AW45:AW52,AW37)</f>
        <v>0</v>
      </c>
      <c r="BI37" s="44">
        <f>SUMIFS(BI45:BI52,AW45:AW52,AW37)</f>
        <v>0</v>
      </c>
      <c r="BJ37" s="44">
        <f>SUMIFS(BJ45:BJ52,AW45:AW52,AW37)</f>
        <v>0</v>
      </c>
      <c r="BK37" s="44">
        <f>SUMIFS(BK45:BK52,AW45:AW52,AW37)</f>
        <v>0</v>
      </c>
      <c r="BL37" s="44">
        <f>SUMIFS(BL45:BL52,AW45:AW52,AW37)</f>
        <v>0</v>
      </c>
      <c r="BM37" s="44">
        <f>SUMIFS(BM45:BM52,AW45:AW52,AW37)</f>
        <v>0</v>
      </c>
      <c r="BN37" s="44">
        <f>SUMIFS(BN45:BN52,AW45:AW52,AW37)</f>
        <v>0</v>
      </c>
      <c r="BO37" s="45"/>
      <c r="BP37" s="46">
        <f>SUM(BO39:BO50)</f>
        <v>6</v>
      </c>
      <c r="BR37" s="38" t="s">
        <v>495</v>
      </c>
      <c r="BS37" s="39" t="s">
        <v>1676</v>
      </c>
      <c r="BT37" s="40" t="s">
        <v>29</v>
      </c>
      <c r="BU37" s="41">
        <f t="shared" ref="BU37:BU38" si="16">0.5*(CC37+CD37+CE37)+CF37+CH37+2*(CI37+CJ37)</f>
        <v>0.5</v>
      </c>
      <c r="BV37" s="42">
        <f t="shared" ref="BV37:BV38" si="17">CC37*0.5+CD37*0.5+CE37*0.5+CF37+CG37+CH37+2*(CI37+CJ37+CK37)</f>
        <v>1.5</v>
      </c>
      <c r="BW37" s="43"/>
      <c r="BX37" s="39"/>
      <c r="BY37" s="43"/>
      <c r="BZ37" s="43"/>
      <c r="CA37" s="43"/>
      <c r="CB37" s="43"/>
      <c r="CC37" s="44">
        <f>SUMIFS(CC39:CC52,BT39:BT52,BT37)</f>
        <v>0</v>
      </c>
      <c r="CD37" s="44">
        <f>SUMIFS(CD39:CD52,BT39:BT52,BT37)</f>
        <v>1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0</v>
      </c>
      <c r="CJ37" s="44">
        <f>SUMIFS(CJ39:CJ52,BT39:BT52,BT37)</f>
        <v>0</v>
      </c>
      <c r="CK37" s="44">
        <f>SUMIFS(CK39:CK52,BT39:BT52,BT37)</f>
        <v>0</v>
      </c>
      <c r="CL37" s="45"/>
      <c r="CM37" s="46">
        <f>SUM(CL39:CL46)</f>
        <v>8</v>
      </c>
      <c r="CN37" s="3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</row>
    <row r="38" spans="1:115" ht="33.6" thickBot="1" x14ac:dyDescent="0.35">
      <c r="A38" s="38" t="s">
        <v>35</v>
      </c>
      <c r="B38" s="43"/>
      <c r="C38" s="218" t="s">
        <v>36</v>
      </c>
      <c r="D38" s="219">
        <f t="shared" si="12"/>
        <v>36</v>
      </c>
      <c r="E38" s="220">
        <f t="shared" si="13"/>
        <v>42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10</v>
      </c>
      <c r="S38" s="44">
        <f>SUMIFS(S39:S67,C39:C67,C38)</f>
        <v>0</v>
      </c>
      <c r="T38" s="44">
        <f>SUMIFS(T39:T67,C39:C67,C38)</f>
        <v>3</v>
      </c>
      <c r="U38" s="45"/>
      <c r="V38" s="46"/>
      <c r="X38" s="38" t="s">
        <v>345</v>
      </c>
      <c r="Y38" s="43"/>
      <c r="Z38" s="40" t="s">
        <v>36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SUMIFS(AI18:AI52,Z18:Z52,Z38)</f>
        <v>0</v>
      </c>
      <c r="AJ38" s="44">
        <f ca="1">SUMIFS(AJ18:AJ52,Z18:Z52,Z38)</f>
        <v>0</v>
      </c>
      <c r="AK38" s="44">
        <f ca="1">SUMIFS(AK18:AK52,Z18:Z52,Z38)</f>
        <v>0</v>
      </c>
      <c r="AL38" s="44">
        <f ca="1">SUMIFS(AL18:AL52,Z18:Z52,Z38)</f>
        <v>0</v>
      </c>
      <c r="AM38" s="44">
        <f ca="1">SUMIFS(AM18:AM52,Z18:Z52,Z38)</f>
        <v>0</v>
      </c>
      <c r="AN38" s="44">
        <f ca="1">SUMIFS(AN18:AN52,Z18:Z52,Z38)</f>
        <v>0</v>
      </c>
      <c r="AO38" s="44">
        <f ca="1">SUMIFS(AO18:AO52,Z18:Z52,Z38)</f>
        <v>0</v>
      </c>
      <c r="AP38" s="44">
        <f ca="1">SUMIFS(AP18:AP52,Z18:Z52,Z38)</f>
        <v>0</v>
      </c>
      <c r="AQ38" s="44">
        <f ca="1">SUMIFS(AQ18:AQ52,Z18:Z52,Z38)</f>
        <v>0</v>
      </c>
      <c r="AR38" s="45"/>
      <c r="AS38" s="46"/>
      <c r="AT38" s="36"/>
      <c r="AU38" s="38" t="s">
        <v>345</v>
      </c>
      <c r="AV38" s="1166"/>
      <c r="AW38" s="40" t="s">
        <v>36</v>
      </c>
      <c r="AX38" s="41">
        <f t="shared" si="14"/>
        <v>0</v>
      </c>
      <c r="AY38" s="42">
        <f t="shared" si="15"/>
        <v>0</v>
      </c>
      <c r="AZ38" s="39"/>
      <c r="BA38" s="39"/>
      <c r="BB38" s="39"/>
      <c r="BC38" s="39"/>
      <c r="BD38" s="39"/>
      <c r="BE38" s="39"/>
      <c r="BF38" s="44">
        <f>SUMIFS(BF45:BF52,AW45:AW52,AW38)</f>
        <v>0</v>
      </c>
      <c r="BG38" s="44">
        <f>SUMIFS(BG45:BG52,AW45:AW52,AW38)</f>
        <v>0</v>
      </c>
      <c r="BH38" s="44">
        <f>SUMIFS(BH45:BH52,AW45:AW52,AW38)</f>
        <v>0</v>
      </c>
      <c r="BI38" s="44">
        <f>SUMIFS(BI45:BI52,AW45:AW52,AW38)</f>
        <v>0</v>
      </c>
      <c r="BJ38" s="44">
        <f>SUMIFS(BJ45:BJ52,AW45:AW52,AW38)</f>
        <v>0</v>
      </c>
      <c r="BK38" s="44">
        <f>SUMIFS(BK45:BK52,AW45:AW52,AW38)</f>
        <v>0</v>
      </c>
      <c r="BL38" s="44">
        <f>SUMIFS(BL45:BL52,AW45:AW52,AW38)</f>
        <v>0</v>
      </c>
      <c r="BM38" s="44">
        <f>SUMIFS(BM45:BM52,AW45:AW52,AW38)</f>
        <v>0</v>
      </c>
      <c r="BN38" s="44">
        <f>SUMIFS(BN45:BN52,AW45:AW52,AW38)</f>
        <v>0</v>
      </c>
      <c r="BO38" s="45"/>
      <c r="BP38" s="46"/>
      <c r="BQ38" s="29"/>
      <c r="BR38" s="38" t="s">
        <v>497</v>
      </c>
      <c r="BS38" s="39"/>
      <c r="BT38" s="40" t="s">
        <v>36</v>
      </c>
      <c r="BU38" s="41">
        <f t="shared" si="16"/>
        <v>0</v>
      </c>
      <c r="BV38" s="42">
        <f t="shared" si="17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</row>
    <row r="39" spans="1:115" ht="201.6" customHeight="1" outlineLevel="1" thickTop="1" thickBot="1" x14ac:dyDescent="0.45">
      <c r="A39" s="235" t="s">
        <v>164</v>
      </c>
      <c r="B39" s="177" t="s">
        <v>165</v>
      </c>
      <c r="C39" s="102" t="s">
        <v>29</v>
      </c>
      <c r="D39" s="102">
        <f t="shared" si="12"/>
        <v>0</v>
      </c>
      <c r="E39" s="102">
        <f t="shared" si="13"/>
        <v>0</v>
      </c>
      <c r="F39" s="99"/>
      <c r="G39" s="124" t="s">
        <v>77</v>
      </c>
      <c r="H39" s="125" t="s">
        <v>50</v>
      </c>
      <c r="I39" s="99"/>
      <c r="J39" s="99"/>
      <c r="K39" s="23" t="s">
        <v>166</v>
      </c>
      <c r="L39" s="159"/>
      <c r="M39" s="159"/>
      <c r="N39" s="159"/>
      <c r="O39" s="159"/>
      <c r="P39" s="159"/>
      <c r="Q39" s="159"/>
      <c r="R39" s="159"/>
      <c r="S39" s="159"/>
      <c r="T39" s="159"/>
      <c r="U39" s="224">
        <v>1</v>
      </c>
      <c r="V39" s="99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1167" t="s">
        <v>250</v>
      </c>
      <c r="AV39" s="328" t="s">
        <v>1710</v>
      </c>
      <c r="AW39" s="68" t="s">
        <v>29</v>
      </c>
      <c r="AX39" s="69">
        <f t="shared" ref="AX39:AX44" si="18">0.5*(BF39+BG39+BH39)+BI39+BK39+2*(BL39+BM39)</f>
        <v>0</v>
      </c>
      <c r="AY39" s="69">
        <f t="shared" ref="AY39:AY44" si="19">BF39*0.5+BG39*0.5+BH39*0.5+BI39+BJ39+BK39+2*(BL39+BM39+BN39)</f>
        <v>0</v>
      </c>
      <c r="AZ39" s="103"/>
      <c r="BA39" s="22" t="s">
        <v>45</v>
      </c>
      <c r="BB39" s="105"/>
      <c r="BC39" s="74"/>
      <c r="BD39" s="187"/>
      <c r="BE39" s="23" t="s">
        <v>57</v>
      </c>
      <c r="BG39" s="22"/>
      <c r="BH39" s="22"/>
      <c r="BI39" s="22"/>
      <c r="BJ39" s="22"/>
      <c r="BK39" s="22"/>
      <c r="BL39" s="22"/>
      <c r="BM39" s="22"/>
      <c r="BN39" s="22"/>
      <c r="BO39" s="142">
        <v>1</v>
      </c>
      <c r="BP39" s="1554" t="s">
        <v>2830</v>
      </c>
      <c r="BQ39" s="112"/>
      <c r="BR39" s="231" t="s">
        <v>160</v>
      </c>
      <c r="BS39" s="117" t="s">
        <v>1822</v>
      </c>
      <c r="BT39" s="102" t="s">
        <v>29</v>
      </c>
      <c r="BU39" s="69">
        <f t="shared" ref="BU39:BU47" si="20">0.5*(CC39+CD39+CE39)+CF39+CH39+2*(CI39+CJ39)</f>
        <v>0</v>
      </c>
      <c r="BV39" s="69">
        <f t="shared" ref="BV39:BV47" si="21">CC39*0.5+CD39*0.5+CE39*0.5+CF39+CG39+CH39+2*(CI39+CJ39+CK39)</f>
        <v>0</v>
      </c>
      <c r="BW39" s="103"/>
      <c r="BX39" s="22" t="s">
        <v>68</v>
      </c>
      <c r="BY39" s="103"/>
      <c r="BZ39" s="74"/>
      <c r="CA39" s="82"/>
      <c r="CB39" s="23" t="s">
        <v>57</v>
      </c>
      <c r="CC39" s="22"/>
      <c r="CD39" s="22"/>
      <c r="CE39" s="22"/>
      <c r="CF39" s="22"/>
      <c r="CG39" s="22"/>
      <c r="CH39" s="22"/>
      <c r="CI39" s="22"/>
      <c r="CJ39" s="22"/>
      <c r="CK39" s="22"/>
      <c r="CL39" s="100">
        <v>1</v>
      </c>
      <c r="CM39" s="99"/>
      <c r="CN39" s="36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</row>
    <row r="40" spans="1:115" ht="249" customHeight="1" outlineLevel="1" thickTop="1" thickBot="1" x14ac:dyDescent="0.35">
      <c r="A40" s="239" t="s">
        <v>173</v>
      </c>
      <c r="B40" s="177" t="s">
        <v>2255</v>
      </c>
      <c r="C40" s="102" t="s">
        <v>29</v>
      </c>
      <c r="D40" s="69">
        <f t="shared" si="12"/>
        <v>2.5</v>
      </c>
      <c r="E40" s="69">
        <f t="shared" si="13"/>
        <v>2.5</v>
      </c>
      <c r="F40" s="225"/>
      <c r="G40" s="225" t="s">
        <v>68</v>
      </c>
      <c r="H40" s="225"/>
      <c r="I40" s="72" t="s">
        <v>42</v>
      </c>
      <c r="J40" s="132"/>
      <c r="K40" s="131"/>
      <c r="L40" s="223"/>
      <c r="M40" s="234">
        <v>1</v>
      </c>
      <c r="N40" s="223"/>
      <c r="O40" s="240">
        <v>2</v>
      </c>
      <c r="P40" s="223"/>
      <c r="Q40" s="223"/>
      <c r="R40" s="223"/>
      <c r="S40" s="223"/>
      <c r="T40" s="223"/>
      <c r="U40" s="76">
        <v>1</v>
      </c>
      <c r="V40" s="77"/>
      <c r="W40" s="62"/>
      <c r="X40" s="79" t="s">
        <v>43</v>
      </c>
      <c r="Y40" s="80" t="s">
        <v>175</v>
      </c>
      <c r="Z40" s="81" t="s">
        <v>29</v>
      </c>
      <c r="AA40" s="115">
        <f t="shared" ref="AA40:AA44" si="22">0.5*(AI40+AJ40+AK40)+AL40+AN40+2*(AO40+AP40)</f>
        <v>0</v>
      </c>
      <c r="AB40" s="115">
        <f t="shared" ref="AB40:AB44" si="23">AI40*0.5+AJ40*0.5+AK40*0.5+AL40+AM40+AN40+2*(AO40+AP40+AQ40)</f>
        <v>0</v>
      </c>
      <c r="AC40" s="82"/>
      <c r="AD40" s="124" t="s">
        <v>77</v>
      </c>
      <c r="AE40" s="125" t="s">
        <v>50</v>
      </c>
      <c r="AF40" s="74"/>
      <c r="AG40" s="172"/>
      <c r="AH40" s="172" t="s">
        <v>57</v>
      </c>
      <c r="AI40" s="160"/>
      <c r="AJ40" s="160"/>
      <c r="AK40" s="160"/>
      <c r="AL40" s="160"/>
      <c r="AM40" s="160"/>
      <c r="AN40" s="160"/>
      <c r="AO40" s="160"/>
      <c r="AP40" s="160"/>
      <c r="AQ40" s="160"/>
      <c r="AR40" s="76">
        <v>1</v>
      </c>
      <c r="AS40" s="77"/>
      <c r="AT40" s="112"/>
      <c r="AU40" s="317" t="s">
        <v>250</v>
      </c>
      <c r="AV40" s="117" t="s">
        <v>1715</v>
      </c>
      <c r="AW40" s="68" t="s">
        <v>29</v>
      </c>
      <c r="AX40" s="69">
        <f t="shared" si="18"/>
        <v>0.5</v>
      </c>
      <c r="AY40" s="69">
        <f t="shared" si="19"/>
        <v>0.5</v>
      </c>
      <c r="AZ40" s="103"/>
      <c r="BA40" s="22" t="s">
        <v>45</v>
      </c>
      <c r="BB40" s="105"/>
      <c r="BC40" s="127"/>
      <c r="BD40" s="187"/>
      <c r="BE40" s="23" t="s">
        <v>261</v>
      </c>
      <c r="BF40" s="22"/>
      <c r="BG40" s="84">
        <v>1</v>
      </c>
      <c r="BH40" s="22"/>
      <c r="BI40" s="22"/>
      <c r="BJ40" s="22"/>
      <c r="BK40" s="22"/>
      <c r="BL40" s="22"/>
      <c r="BM40" s="22"/>
      <c r="BN40" s="22"/>
      <c r="BO40" s="142">
        <v>1</v>
      </c>
      <c r="BP40" s="1554" t="s">
        <v>2830</v>
      </c>
      <c r="BQ40" s="112"/>
      <c r="BR40" s="231" t="s">
        <v>160</v>
      </c>
      <c r="BS40" s="117" t="s">
        <v>1825</v>
      </c>
      <c r="BT40" s="68" t="s">
        <v>29</v>
      </c>
      <c r="BU40" s="69">
        <f t="shared" si="20"/>
        <v>0</v>
      </c>
      <c r="BV40" s="69">
        <f t="shared" si="21"/>
        <v>0</v>
      </c>
      <c r="BW40" s="74"/>
      <c r="BX40" s="22" t="s">
        <v>68</v>
      </c>
      <c r="BY40" s="74"/>
      <c r="BZ40" s="74"/>
      <c r="CA40" s="82"/>
      <c r="CB40" s="23" t="s">
        <v>57</v>
      </c>
      <c r="CC40" s="23"/>
      <c r="CD40" s="23"/>
      <c r="CE40" s="23"/>
      <c r="CF40" s="23"/>
      <c r="CG40" s="23"/>
      <c r="CH40" s="23"/>
      <c r="CI40" s="23"/>
      <c r="CJ40" s="23"/>
      <c r="CK40" s="23"/>
      <c r="CL40" s="100">
        <v>1</v>
      </c>
      <c r="CM40" s="99"/>
      <c r="CN40" s="36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</row>
    <row r="41" spans="1:115" ht="267" customHeight="1" outlineLevel="1" thickTop="1" thickBot="1" x14ac:dyDescent="0.35">
      <c r="A41" s="239" t="s">
        <v>173</v>
      </c>
      <c r="B41" s="177" t="s">
        <v>181</v>
      </c>
      <c r="C41" s="102" t="s">
        <v>29</v>
      </c>
      <c r="D41" s="102">
        <f t="shared" si="12"/>
        <v>0</v>
      </c>
      <c r="E41" s="102">
        <f t="shared" si="13"/>
        <v>0</v>
      </c>
      <c r="F41" s="244"/>
      <c r="G41" s="225" t="s">
        <v>182</v>
      </c>
      <c r="H41" s="245"/>
      <c r="I41" s="246"/>
      <c r="J41" s="222"/>
      <c r="K41" s="140" t="s">
        <v>3</v>
      </c>
      <c r="L41" s="223"/>
      <c r="M41" s="223"/>
      <c r="N41" s="223"/>
      <c r="O41" s="223"/>
      <c r="P41" s="223"/>
      <c r="Q41" s="223"/>
      <c r="R41" s="223"/>
      <c r="S41" s="223"/>
      <c r="T41" s="247"/>
      <c r="U41" s="76">
        <v>1</v>
      </c>
      <c r="V41" s="77"/>
      <c r="W41" s="108"/>
      <c r="X41" s="79" t="s">
        <v>43</v>
      </c>
      <c r="Y41" s="80" t="s">
        <v>183</v>
      </c>
      <c r="Z41" s="81" t="s">
        <v>29</v>
      </c>
      <c r="AA41" s="69">
        <f t="shared" si="22"/>
        <v>0</v>
      </c>
      <c r="AB41" s="69">
        <f t="shared" si="23"/>
        <v>0</v>
      </c>
      <c r="AC41" s="82"/>
      <c r="AD41" s="22" t="s">
        <v>45</v>
      </c>
      <c r="AE41" s="23"/>
      <c r="AF41" s="74"/>
      <c r="AG41" s="248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327" t="s">
        <v>250</v>
      </c>
      <c r="AV41" s="80" t="s">
        <v>1719</v>
      </c>
      <c r="AW41" s="68" t="s">
        <v>29</v>
      </c>
      <c r="AX41" s="69">
        <f t="shared" si="18"/>
        <v>0</v>
      </c>
      <c r="AY41" s="69">
        <f t="shared" si="19"/>
        <v>0</v>
      </c>
      <c r="AZ41" s="103"/>
      <c r="BA41" s="22" t="s">
        <v>68</v>
      </c>
      <c r="BB41" s="105"/>
      <c r="BC41" s="74"/>
      <c r="BD41" s="187"/>
      <c r="BE41" s="23" t="s">
        <v>57</v>
      </c>
      <c r="BF41" s="22"/>
      <c r="BG41" s="22"/>
      <c r="BH41" s="22"/>
      <c r="BI41" s="22"/>
      <c r="BJ41" s="22"/>
      <c r="BK41" s="22"/>
      <c r="BL41" s="22"/>
      <c r="BM41" s="22"/>
      <c r="BN41" s="22"/>
      <c r="BO41" s="142">
        <v>1</v>
      </c>
      <c r="BP41" s="1554" t="s">
        <v>2830</v>
      </c>
      <c r="BQ41" s="112"/>
      <c r="BR41" s="231" t="s">
        <v>160</v>
      </c>
      <c r="BS41" s="117" t="s">
        <v>2295</v>
      </c>
      <c r="BT41" s="68" t="s">
        <v>29</v>
      </c>
      <c r="BU41" s="69">
        <f t="shared" si="20"/>
        <v>0</v>
      </c>
      <c r="BV41" s="69">
        <f t="shared" si="21"/>
        <v>0</v>
      </c>
      <c r="BW41" s="74"/>
      <c r="BX41" s="124" t="s">
        <v>77</v>
      </c>
      <c r="BY41" s="125" t="s">
        <v>50</v>
      </c>
      <c r="BZ41" s="74"/>
      <c r="CA41" s="82"/>
      <c r="CB41" s="23" t="s">
        <v>57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100">
        <v>1</v>
      </c>
      <c r="CM41" s="99"/>
      <c r="CN41" s="36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5" ht="242.25" customHeight="1" outlineLevel="1" thickTop="1" thickBot="1" x14ac:dyDescent="0.35">
      <c r="A42" s="239" t="s">
        <v>173</v>
      </c>
      <c r="B42" s="177" t="s">
        <v>189</v>
      </c>
      <c r="C42" s="102" t="s">
        <v>29</v>
      </c>
      <c r="D42" s="102">
        <f t="shared" si="12"/>
        <v>1</v>
      </c>
      <c r="E42" s="102">
        <f t="shared" si="13"/>
        <v>3</v>
      </c>
      <c r="F42" s="244"/>
      <c r="G42" s="225" t="s">
        <v>45</v>
      </c>
      <c r="H42" s="245"/>
      <c r="I42" s="246"/>
      <c r="J42" s="222"/>
      <c r="K42" s="131"/>
      <c r="L42" s="223"/>
      <c r="M42" s="223"/>
      <c r="N42" s="223"/>
      <c r="O42" s="252">
        <v>1</v>
      </c>
      <c r="P42" s="223"/>
      <c r="Q42" s="223"/>
      <c r="R42" s="223"/>
      <c r="S42" s="253"/>
      <c r="T42" s="254">
        <v>1</v>
      </c>
      <c r="U42" s="100">
        <v>1</v>
      </c>
      <c r="V42" s="99"/>
      <c r="W42" s="108"/>
      <c r="X42" s="79" t="s">
        <v>43</v>
      </c>
      <c r="Y42" s="80" t="s">
        <v>190</v>
      </c>
      <c r="Z42" s="81" t="s">
        <v>29</v>
      </c>
      <c r="AA42" s="69">
        <f t="shared" si="22"/>
        <v>0</v>
      </c>
      <c r="AB42" s="69">
        <f t="shared" si="23"/>
        <v>0</v>
      </c>
      <c r="AC42" s="82"/>
      <c r="AD42" s="22" t="s">
        <v>45</v>
      </c>
      <c r="AE42" s="104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327" t="s">
        <v>250</v>
      </c>
      <c r="AV42" s="130" t="s">
        <v>1722</v>
      </c>
      <c r="AW42" s="102" t="s">
        <v>29</v>
      </c>
      <c r="AX42" s="69">
        <f t="shared" si="18"/>
        <v>0</v>
      </c>
      <c r="AY42" s="69">
        <f t="shared" si="19"/>
        <v>0</v>
      </c>
      <c r="AZ42" s="131"/>
      <c r="BA42" s="22" t="s">
        <v>45</v>
      </c>
      <c r="BB42" s="74"/>
      <c r="BC42" s="131"/>
      <c r="BD42" s="131"/>
      <c r="BE42" s="345" t="s">
        <v>57</v>
      </c>
      <c r="BF42" s="314"/>
      <c r="BG42" s="314"/>
      <c r="BH42" s="314"/>
      <c r="BI42" s="314"/>
      <c r="BJ42" s="314"/>
      <c r="BK42" s="314"/>
      <c r="BL42" s="314"/>
      <c r="BM42" s="314"/>
      <c r="BN42" s="314"/>
      <c r="BO42" s="142">
        <v>1</v>
      </c>
      <c r="BP42" s="1554" t="s">
        <v>2830</v>
      </c>
      <c r="BQ42" s="112"/>
      <c r="BR42" s="231" t="s">
        <v>160</v>
      </c>
      <c r="BS42" s="130" t="s">
        <v>192</v>
      </c>
      <c r="BT42" s="68" t="s">
        <v>29</v>
      </c>
      <c r="BU42" s="69">
        <f t="shared" si="20"/>
        <v>0</v>
      </c>
      <c r="BV42" s="69">
        <f t="shared" si="21"/>
        <v>0</v>
      </c>
      <c r="BW42" s="74"/>
      <c r="BX42" s="22" t="s">
        <v>45</v>
      </c>
      <c r="BY42" s="74"/>
      <c r="BZ42" s="74"/>
      <c r="CA42" s="74"/>
      <c r="CB42" s="131" t="s">
        <v>1828</v>
      </c>
      <c r="CC42" s="74"/>
      <c r="CD42" s="74"/>
      <c r="CE42" s="74"/>
      <c r="CF42" s="74"/>
      <c r="CG42" s="255"/>
      <c r="CH42" s="74"/>
      <c r="CI42" s="74"/>
      <c r="CJ42" s="74"/>
      <c r="CK42" s="74"/>
      <c r="CL42" s="100">
        <v>1</v>
      </c>
      <c r="CM42" s="99"/>
      <c r="CN42" s="36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</row>
    <row r="43" spans="1:115" ht="232.5" customHeight="1" outlineLevel="1" thickTop="1" thickBot="1" x14ac:dyDescent="0.45">
      <c r="A43" s="239" t="s">
        <v>173</v>
      </c>
      <c r="B43" s="138" t="s">
        <v>2564</v>
      </c>
      <c r="C43" s="102" t="s">
        <v>29</v>
      </c>
      <c r="D43" s="69">
        <f t="shared" si="12"/>
        <v>0</v>
      </c>
      <c r="E43" s="69">
        <f t="shared" si="13"/>
        <v>0</v>
      </c>
      <c r="F43" s="103"/>
      <c r="G43" s="22" t="s">
        <v>63</v>
      </c>
      <c r="H43" s="104"/>
      <c r="I43" s="433" t="s">
        <v>42</v>
      </c>
      <c r="J43" s="172"/>
      <c r="K43" s="140" t="s">
        <v>3</v>
      </c>
      <c r="L43" s="302"/>
      <c r="M43" s="155"/>
      <c r="N43" s="302"/>
      <c r="O43" s="302"/>
      <c r="P43" s="302"/>
      <c r="Q43" s="302"/>
      <c r="R43" s="302"/>
      <c r="S43" s="302"/>
      <c r="T43" s="302"/>
      <c r="U43" s="76">
        <v>1</v>
      </c>
      <c r="V43" s="77"/>
      <c r="W43" s="108"/>
      <c r="X43" s="79" t="s">
        <v>43</v>
      </c>
      <c r="Y43" s="80" t="s">
        <v>2256</v>
      </c>
      <c r="Z43" s="81" t="s">
        <v>29</v>
      </c>
      <c r="AA43" s="115">
        <f t="shared" si="22"/>
        <v>1</v>
      </c>
      <c r="AB43" s="115">
        <f t="shared" si="23"/>
        <v>2</v>
      </c>
      <c r="AC43" s="198"/>
      <c r="AD43" s="22" t="s">
        <v>45</v>
      </c>
      <c r="AE43" s="104"/>
      <c r="AF43" s="74"/>
      <c r="AG43" s="82"/>
      <c r="AH43" s="23" t="s">
        <v>129</v>
      </c>
      <c r="AI43" s="229"/>
      <c r="AJ43" s="229"/>
      <c r="AK43" s="229"/>
      <c r="AL43" s="85">
        <v>1</v>
      </c>
      <c r="AM43" s="86">
        <v>1</v>
      </c>
      <c r="AN43" s="229"/>
      <c r="AO43" s="229"/>
      <c r="AP43" s="260"/>
      <c r="AQ43" s="260"/>
      <c r="AR43" s="76">
        <v>1</v>
      </c>
      <c r="AS43" s="261"/>
      <c r="AT43" s="182"/>
      <c r="AU43" s="327" t="s">
        <v>250</v>
      </c>
      <c r="AV43" s="130" t="s">
        <v>1725</v>
      </c>
      <c r="AW43" s="102" t="s">
        <v>29</v>
      </c>
      <c r="AX43" s="69">
        <f t="shared" si="18"/>
        <v>0</v>
      </c>
      <c r="AY43" s="69">
        <f t="shared" si="19"/>
        <v>0</v>
      </c>
      <c r="AZ43" s="74"/>
      <c r="BA43" s="22" t="s">
        <v>45</v>
      </c>
      <c r="BB43" s="74"/>
      <c r="BC43" s="74"/>
      <c r="BD43" s="74"/>
      <c r="BE43" s="131" t="s">
        <v>1726</v>
      </c>
      <c r="BF43" s="159"/>
      <c r="BG43" s="159"/>
      <c r="BH43" s="159"/>
      <c r="BI43" s="159"/>
      <c r="BJ43" s="159"/>
      <c r="BK43" s="159"/>
      <c r="BL43" s="159"/>
      <c r="BM43" s="159"/>
      <c r="BN43" s="159"/>
      <c r="BO43" s="142">
        <v>1</v>
      </c>
      <c r="BP43" s="1554" t="s">
        <v>2830</v>
      </c>
      <c r="BQ43" s="112"/>
      <c r="BR43" s="231" t="s">
        <v>160</v>
      </c>
      <c r="BS43" s="179" t="s">
        <v>1680</v>
      </c>
      <c r="BT43" s="102" t="s">
        <v>29</v>
      </c>
      <c r="BU43" s="69">
        <f t="shared" si="20"/>
        <v>0.5</v>
      </c>
      <c r="BV43" s="69">
        <f t="shared" si="21"/>
        <v>1.5</v>
      </c>
      <c r="BW43" s="225"/>
      <c r="BX43" s="225" t="s">
        <v>68</v>
      </c>
      <c r="BY43" s="131"/>
      <c r="BZ43" s="246"/>
      <c r="CA43" s="131"/>
      <c r="CB43" s="131" t="s">
        <v>1681</v>
      </c>
      <c r="CC43" s="131"/>
      <c r="CD43" s="128">
        <v>1</v>
      </c>
      <c r="CE43" s="131"/>
      <c r="CF43" s="262"/>
      <c r="CG43" s="254">
        <v>1</v>
      </c>
      <c r="CH43" s="263"/>
      <c r="CI43" s="131"/>
      <c r="CJ43" s="131"/>
      <c r="CK43" s="131"/>
      <c r="CL43" s="100">
        <v>1</v>
      </c>
      <c r="CM43" s="99"/>
      <c r="CN43" s="36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</row>
    <row r="44" spans="1:115" ht="262.5" customHeight="1" outlineLevel="1" thickTop="1" x14ac:dyDescent="0.3">
      <c r="A44" s="239" t="s">
        <v>173</v>
      </c>
      <c r="B44" s="256" t="s">
        <v>196</v>
      </c>
      <c r="C44" s="102" t="s">
        <v>29</v>
      </c>
      <c r="D44" s="102">
        <f t="shared" si="12"/>
        <v>2</v>
      </c>
      <c r="E44" s="102">
        <f t="shared" si="13"/>
        <v>2</v>
      </c>
      <c r="F44" s="257"/>
      <c r="G44" s="124" t="s">
        <v>77</v>
      </c>
      <c r="H44" s="125" t="s">
        <v>50</v>
      </c>
      <c r="I44" s="258"/>
      <c r="J44" s="178"/>
      <c r="K44" s="225"/>
      <c r="L44" s="259"/>
      <c r="M44" s="259"/>
      <c r="N44" s="259"/>
      <c r="O44" s="259"/>
      <c r="P44" s="259"/>
      <c r="Q44" s="259"/>
      <c r="R44" s="252">
        <v>1</v>
      </c>
      <c r="S44" s="259"/>
      <c r="T44" s="259"/>
      <c r="U44" s="76">
        <v>1</v>
      </c>
      <c r="V44" s="132"/>
      <c r="W44" s="62"/>
      <c r="X44" s="79" t="s">
        <v>43</v>
      </c>
      <c r="Y44" s="80" t="s">
        <v>203</v>
      </c>
      <c r="Z44" s="81" t="s">
        <v>29</v>
      </c>
      <c r="AA44" s="69">
        <f t="shared" si="22"/>
        <v>1</v>
      </c>
      <c r="AB44" s="69">
        <f t="shared" si="23"/>
        <v>1</v>
      </c>
      <c r="AC44" s="82"/>
      <c r="AD44" s="22" t="s">
        <v>45</v>
      </c>
      <c r="AE44" s="103"/>
      <c r="AF44" s="127"/>
      <c r="AG44" s="110" t="s">
        <v>13</v>
      </c>
      <c r="AH44" s="23" t="s">
        <v>204</v>
      </c>
      <c r="AI44" s="249"/>
      <c r="AJ44" s="144"/>
      <c r="AK44" s="249"/>
      <c r="AL44" s="249"/>
      <c r="AM44" s="249"/>
      <c r="AN44" s="84">
        <v>1</v>
      </c>
      <c r="AO44" s="144"/>
      <c r="AP44" s="249"/>
      <c r="AQ44" s="249"/>
      <c r="AR44" s="76">
        <v>1</v>
      </c>
      <c r="AS44" s="129"/>
      <c r="AT44" s="162"/>
      <c r="AU44" s="327" t="s">
        <v>250</v>
      </c>
      <c r="AV44" s="117" t="s">
        <v>2576</v>
      </c>
      <c r="AW44" s="102" t="s">
        <v>29</v>
      </c>
      <c r="AX44" s="69">
        <f t="shared" si="18"/>
        <v>1</v>
      </c>
      <c r="AY44" s="69">
        <f t="shared" si="19"/>
        <v>1</v>
      </c>
      <c r="AZ44" s="82"/>
      <c r="BA44" s="22" t="s">
        <v>45</v>
      </c>
      <c r="BB44" s="172"/>
      <c r="BC44" s="74"/>
      <c r="BD44" s="173"/>
      <c r="BE44" s="23" t="s">
        <v>302</v>
      </c>
      <c r="BF44" s="155"/>
      <c r="BG44" s="155"/>
      <c r="BH44" s="155"/>
      <c r="BI44" s="84">
        <v>1</v>
      </c>
      <c r="BJ44" s="155"/>
      <c r="BK44" s="155"/>
      <c r="BL44" s="155"/>
      <c r="BM44" s="155"/>
      <c r="BN44" s="155"/>
      <c r="BO44" s="142">
        <v>1</v>
      </c>
      <c r="BP44" s="1554" t="s">
        <v>2830</v>
      </c>
      <c r="BQ44" s="112"/>
      <c r="BR44" s="231" t="s">
        <v>160</v>
      </c>
      <c r="BS44" s="267" t="s">
        <v>1832</v>
      </c>
      <c r="BT44" s="68" t="s">
        <v>29</v>
      </c>
      <c r="BU44" s="69">
        <f t="shared" si="20"/>
        <v>0</v>
      </c>
      <c r="BV44" s="69">
        <f t="shared" si="21"/>
        <v>0</v>
      </c>
      <c r="BW44" s="131"/>
      <c r="BX44" s="22" t="s">
        <v>45</v>
      </c>
      <c r="BY44" s="131"/>
      <c r="BZ44" s="131"/>
      <c r="CA44" s="131"/>
      <c r="CB44" s="23" t="s">
        <v>57</v>
      </c>
      <c r="CC44" s="131"/>
      <c r="CD44" s="131"/>
      <c r="CE44" s="131"/>
      <c r="CF44" s="131"/>
      <c r="CG44" s="268"/>
      <c r="CH44" s="131"/>
      <c r="CI44" s="131"/>
      <c r="CJ44" s="131"/>
      <c r="CK44" s="131"/>
      <c r="CL44" s="100">
        <v>1</v>
      </c>
      <c r="CM44" s="99"/>
      <c r="CN44" s="36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</row>
    <row r="45" spans="1:115" ht="294" customHeight="1" outlineLevel="1" thickBot="1" x14ac:dyDescent="0.35">
      <c r="A45" s="239" t="s">
        <v>173</v>
      </c>
      <c r="B45" s="177" t="s">
        <v>202</v>
      </c>
      <c r="C45" s="102" t="s">
        <v>29</v>
      </c>
      <c r="D45" s="69">
        <f t="shared" si="12"/>
        <v>0</v>
      </c>
      <c r="E45" s="69">
        <f t="shared" si="13"/>
        <v>0</v>
      </c>
      <c r="F45" s="171"/>
      <c r="G45" s="22" t="s">
        <v>45</v>
      </c>
      <c r="H45" s="264"/>
      <c r="I45" s="265"/>
      <c r="J45" s="27"/>
      <c r="K45" s="23" t="s">
        <v>166</v>
      </c>
      <c r="L45" s="266"/>
      <c r="M45" s="266"/>
      <c r="N45" s="266"/>
      <c r="O45" s="266"/>
      <c r="P45" s="266"/>
      <c r="Q45" s="266"/>
      <c r="R45" s="266"/>
      <c r="S45" s="266"/>
      <c r="T45" s="229"/>
      <c r="U45" s="76">
        <v>1</v>
      </c>
      <c r="V45" s="77"/>
      <c r="W45" s="62"/>
      <c r="X45" s="79" t="s">
        <v>43</v>
      </c>
      <c r="Y45" s="117" t="s">
        <v>1831</v>
      </c>
      <c r="Z45" s="81" t="s">
        <v>29</v>
      </c>
      <c r="AA45" s="69">
        <f>0.5*(AI45+AJ45+AK45)+AL45+AN45+2*(AO45+AP45)</f>
        <v>2</v>
      </c>
      <c r="AB45" s="69">
        <f>AI45*0.5+AJ45*0.5+AK45*0.5+AL45+AM45+AN45+2*(AO45+AP45+AQ45)</f>
        <v>2</v>
      </c>
      <c r="AC45" s="82"/>
      <c r="AD45" s="22" t="s">
        <v>45</v>
      </c>
      <c r="AE45" s="103"/>
      <c r="AF45" s="72" t="s">
        <v>42</v>
      </c>
      <c r="AG45" s="82"/>
      <c r="AH45" s="23" t="s">
        <v>185</v>
      </c>
      <c r="AI45" s="249"/>
      <c r="AJ45" s="230"/>
      <c r="AK45" s="249"/>
      <c r="AL45" s="84">
        <v>2</v>
      </c>
      <c r="AM45" s="249"/>
      <c r="AN45" s="249"/>
      <c r="AO45" s="249"/>
      <c r="AP45" s="249"/>
      <c r="AQ45" s="249"/>
      <c r="AR45" s="96">
        <v>1</v>
      </c>
      <c r="AS45" s="1478" t="s">
        <v>2834</v>
      </c>
      <c r="AT45" s="47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12"/>
      <c r="BR45" s="231" t="s">
        <v>160</v>
      </c>
      <c r="BS45" s="179" t="s">
        <v>1837</v>
      </c>
      <c r="BT45" s="68" t="s">
        <v>29</v>
      </c>
      <c r="BU45" s="69">
        <f t="shared" si="20"/>
        <v>0</v>
      </c>
      <c r="BV45" s="69">
        <f t="shared" si="21"/>
        <v>0</v>
      </c>
      <c r="BW45" s="225"/>
      <c r="BX45" s="22" t="s">
        <v>45</v>
      </c>
      <c r="BY45" s="131"/>
      <c r="BZ45" s="246"/>
      <c r="CA45" s="131"/>
      <c r="CB45" s="23" t="s">
        <v>57</v>
      </c>
      <c r="CC45" s="131"/>
      <c r="CD45" s="131"/>
      <c r="CE45" s="131"/>
      <c r="CF45" s="131"/>
      <c r="CG45" s="131"/>
      <c r="CH45" s="131"/>
      <c r="CI45" s="131"/>
      <c r="CJ45" s="131"/>
      <c r="CK45" s="131"/>
      <c r="CL45" s="100">
        <v>1</v>
      </c>
      <c r="CM45" s="99"/>
      <c r="CN45" s="36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</row>
    <row r="46" spans="1:115" ht="294.60000000000002" customHeight="1" outlineLevel="1" thickTop="1" thickBot="1" x14ac:dyDescent="0.45">
      <c r="A46" s="270" t="s">
        <v>208</v>
      </c>
      <c r="B46" s="271" t="s">
        <v>2568</v>
      </c>
      <c r="C46" s="272" t="s">
        <v>29</v>
      </c>
      <c r="D46" s="272">
        <f>0.5*(L46+M46+N46)+O46+Q46+2*(R46+S46)</f>
        <v>2.5</v>
      </c>
      <c r="E46" s="272">
        <f>L46*0.5+M46*0.5+N46*0.5+O46+P46+Q46+2*(R46+S46+T46)</f>
        <v>4.5</v>
      </c>
      <c r="F46" s="273"/>
      <c r="G46" s="274" t="s">
        <v>45</v>
      </c>
      <c r="H46" s="139"/>
      <c r="I46" s="246"/>
      <c r="J46" s="222"/>
      <c r="K46" s="131" t="s">
        <v>210</v>
      </c>
      <c r="L46" s="275"/>
      <c r="M46" s="275"/>
      <c r="N46" s="276">
        <v>1</v>
      </c>
      <c r="O46" s="223"/>
      <c r="P46" s="223"/>
      <c r="Q46" s="223"/>
      <c r="R46" s="275"/>
      <c r="S46" s="276">
        <v>1</v>
      </c>
      <c r="T46" s="86">
        <v>1</v>
      </c>
      <c r="U46" s="76">
        <v>1</v>
      </c>
      <c r="V46" s="107"/>
      <c r="W46" s="62"/>
      <c r="X46" s="79" t="s">
        <v>43</v>
      </c>
      <c r="Y46" s="117" t="s">
        <v>2260</v>
      </c>
      <c r="Z46" s="81" t="s">
        <v>29</v>
      </c>
      <c r="AA46" s="69">
        <f>0.5*(AI46+AJ46+AK46)+AL46+AN46+2*(AO46+AP46)</f>
        <v>2</v>
      </c>
      <c r="AB46" s="69">
        <f>AI46*0.5+AJ46*0.5+AK46*0.5+AL46+AM46+AN46+2*(AO46+AP46+AQ46)</f>
        <v>2</v>
      </c>
      <c r="AC46" s="103"/>
      <c r="AD46" s="22" t="s">
        <v>68</v>
      </c>
      <c r="AE46" s="103"/>
      <c r="AF46" s="72" t="s">
        <v>42</v>
      </c>
      <c r="AG46" s="110" t="s">
        <v>13</v>
      </c>
      <c r="AH46" s="23" t="s">
        <v>2261</v>
      </c>
      <c r="AI46" s="226"/>
      <c r="AJ46" s="226"/>
      <c r="AK46" s="229"/>
      <c r="AL46" s="85">
        <v>2</v>
      </c>
      <c r="AM46" s="226"/>
      <c r="AN46" s="226"/>
      <c r="AO46" s="226"/>
      <c r="AP46" s="226"/>
      <c r="AQ46" s="226"/>
      <c r="AR46" s="96">
        <v>1</v>
      </c>
      <c r="AS46" s="1478" t="s">
        <v>2834</v>
      </c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 s="283" t="s">
        <v>218</v>
      </c>
      <c r="BS46" s="80" t="s">
        <v>1842</v>
      </c>
      <c r="BT46" s="68" t="s">
        <v>29</v>
      </c>
      <c r="BU46" s="69">
        <f t="shared" si="20"/>
        <v>0</v>
      </c>
      <c r="BV46" s="69">
        <f t="shared" si="21"/>
        <v>0</v>
      </c>
      <c r="BW46" s="74"/>
      <c r="BX46" s="22" t="s">
        <v>63</v>
      </c>
      <c r="BY46" s="99"/>
      <c r="BZ46" s="74"/>
      <c r="CA46" s="74"/>
      <c r="CB46" s="23" t="s">
        <v>359</v>
      </c>
      <c r="CC46" s="22"/>
      <c r="CD46" s="22"/>
      <c r="CE46" s="22"/>
      <c r="CF46" s="22"/>
      <c r="CG46" s="22"/>
      <c r="CH46" s="22"/>
      <c r="CI46" s="22"/>
      <c r="CJ46" s="22"/>
      <c r="CK46" s="22"/>
      <c r="CL46" s="100">
        <v>1</v>
      </c>
      <c r="CM46" s="99"/>
      <c r="CN46" s="36"/>
      <c r="CO46" s="363"/>
      <c r="CP46" s="363"/>
      <c r="CQ46" s="363"/>
      <c r="CR46" s="363"/>
      <c r="CS46" s="363"/>
      <c r="CT46" s="363"/>
      <c r="CU46" s="363"/>
      <c r="CV46" s="363"/>
      <c r="CW46" s="363"/>
      <c r="CX46" s="363"/>
      <c r="CY46" s="363"/>
      <c r="CZ46" s="363"/>
      <c r="DA46" s="363"/>
      <c r="DB46" s="363"/>
      <c r="DC46" s="363"/>
      <c r="DD46" s="363"/>
      <c r="DE46" s="363"/>
      <c r="DF46" s="363"/>
      <c r="DG46" s="363"/>
      <c r="DH46" s="363"/>
      <c r="DI46" s="363"/>
      <c r="DJ46" s="363"/>
    </row>
    <row r="47" spans="1:115" ht="242.25" customHeight="1" outlineLevel="1" thickTop="1" thickBot="1" x14ac:dyDescent="0.45">
      <c r="A47" s="270" t="s">
        <v>208</v>
      </c>
      <c r="B47" s="98" t="s">
        <v>214</v>
      </c>
      <c r="C47" s="102" t="s">
        <v>29</v>
      </c>
      <c r="D47" s="102">
        <f>0.5*(L47+M47+N47)+O47+Q47+2*(R47+S47)</f>
        <v>0</v>
      </c>
      <c r="E47" s="102">
        <f>L47*0.5+M47*0.5+N47*0.5+O47+P47+Q47+2*(R47+S47+T47)</f>
        <v>2</v>
      </c>
      <c r="F47" s="278"/>
      <c r="G47" s="225" t="s">
        <v>45</v>
      </c>
      <c r="H47" s="279"/>
      <c r="I47" s="279"/>
      <c r="J47" s="278"/>
      <c r="K47" s="131" t="s">
        <v>215</v>
      </c>
      <c r="L47" s="280"/>
      <c r="M47" s="280"/>
      <c r="N47" s="280"/>
      <c r="O47" s="280"/>
      <c r="P47" s="280"/>
      <c r="Q47" s="280"/>
      <c r="R47" s="280"/>
      <c r="S47" s="280"/>
      <c r="T47" s="86">
        <v>1</v>
      </c>
      <c r="U47" s="228">
        <v>1</v>
      </c>
      <c r="V47" s="281"/>
      <c r="W47" s="108"/>
      <c r="X47" s="79" t="s">
        <v>43</v>
      </c>
      <c r="Y47" s="117" t="s">
        <v>1841</v>
      </c>
      <c r="Z47" s="81" t="s">
        <v>29</v>
      </c>
      <c r="AA47" s="69">
        <f>0.5*(AI47+AJ47+AK47)+AL47+AN47+2*(AO47+AP47)</f>
        <v>1</v>
      </c>
      <c r="AB47" s="69">
        <f>AI47*0.5+AJ47*0.5+AK47*0.5+AL47+AM47+AN47+2*(AO47+AP47+AQ47)</f>
        <v>1</v>
      </c>
      <c r="AC47" s="158"/>
      <c r="AD47" s="22" t="s">
        <v>45</v>
      </c>
      <c r="AE47" s="145"/>
      <c r="AF47" s="72" t="s">
        <v>42</v>
      </c>
      <c r="AG47" s="82"/>
      <c r="AH47" s="23" t="s">
        <v>57</v>
      </c>
      <c r="AI47" s="226"/>
      <c r="AJ47" s="226"/>
      <c r="AK47" s="229"/>
      <c r="AL47" s="85">
        <v>1</v>
      </c>
      <c r="AM47" s="226"/>
      <c r="AN47" s="226"/>
      <c r="AO47" s="226"/>
      <c r="AP47" s="226"/>
      <c r="AQ47" s="226"/>
      <c r="AR47" s="96">
        <v>1</v>
      </c>
      <c r="AS47" s="1478" t="s">
        <v>2834</v>
      </c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400" t="s">
        <v>370</v>
      </c>
      <c r="BS47" s="116" t="s">
        <v>2731</v>
      </c>
      <c r="BT47" s="68" t="s">
        <v>29</v>
      </c>
      <c r="BU47" s="69">
        <f t="shared" si="20"/>
        <v>0</v>
      </c>
      <c r="BV47" s="69">
        <f t="shared" si="21"/>
        <v>0</v>
      </c>
      <c r="BW47" s="82"/>
      <c r="BX47" s="22" t="s">
        <v>68</v>
      </c>
      <c r="BY47" s="70"/>
      <c r="BZ47" s="70"/>
      <c r="CA47" s="73"/>
      <c r="CB47" s="23" t="s">
        <v>57</v>
      </c>
      <c r="CC47" s="226"/>
      <c r="CD47" s="226"/>
      <c r="CE47" s="226"/>
      <c r="CF47" s="226"/>
      <c r="CG47" s="226"/>
      <c r="CH47" s="226"/>
      <c r="CI47" s="226"/>
      <c r="CJ47" s="226"/>
      <c r="CK47" s="226"/>
      <c r="CL47" s="100">
        <v>1</v>
      </c>
      <c r="CM47" s="77"/>
      <c r="CN47" s="36"/>
      <c r="CO47" s="363"/>
      <c r="CP47" s="363"/>
      <c r="CQ47" s="363"/>
      <c r="CR47" s="363"/>
      <c r="CS47" s="363"/>
      <c r="CT47" s="363"/>
      <c r="CU47" s="363"/>
      <c r="CV47" s="363"/>
      <c r="CW47" s="363"/>
      <c r="CX47" s="363"/>
      <c r="CY47" s="363"/>
      <c r="CZ47" s="363"/>
      <c r="DA47" s="363"/>
      <c r="DB47" s="363"/>
      <c r="DC47" s="363"/>
      <c r="DD47" s="363"/>
      <c r="DE47" s="363"/>
      <c r="DF47" s="363"/>
      <c r="DG47" s="363"/>
      <c r="DH47" s="363"/>
      <c r="DI47" s="363"/>
      <c r="DJ47" s="363"/>
      <c r="DK47" s="108"/>
    </row>
    <row r="48" spans="1:115" ht="229.2" customHeight="1" outlineLevel="1" thickTop="1" thickBot="1" x14ac:dyDescent="0.35">
      <c r="A48" s="284" t="s">
        <v>222</v>
      </c>
      <c r="B48" s="114" t="s">
        <v>2587</v>
      </c>
      <c r="C48" s="68" t="s">
        <v>36</v>
      </c>
      <c r="D48" s="69">
        <f>0.5*(L48+M48+N48)+O48+Q48+2*(R48+S48)</f>
        <v>12</v>
      </c>
      <c r="E48" s="69">
        <f>L48*0.5+M48*0.5+N48*0.5+O48+P48+Q48+2*(R48+S48+T48)</f>
        <v>18</v>
      </c>
      <c r="F48" s="116"/>
      <c r="G48" s="22" t="s">
        <v>224</v>
      </c>
      <c r="H48" s="245"/>
      <c r="I48" s="72" t="s">
        <v>42</v>
      </c>
      <c r="J48" s="173"/>
      <c r="K48" s="173" t="s">
        <v>1402</v>
      </c>
      <c r="L48" s="266"/>
      <c r="M48" s="266"/>
      <c r="N48" s="266"/>
      <c r="O48" s="266"/>
      <c r="P48" s="266"/>
      <c r="Q48" s="266"/>
      <c r="R48" s="252">
        <v>6</v>
      </c>
      <c r="S48" s="266"/>
      <c r="T48" s="254">
        <v>3</v>
      </c>
      <c r="U48" s="76">
        <v>1</v>
      </c>
      <c r="V48" s="190"/>
      <c r="W48" s="108"/>
      <c r="X48" s="79" t="s">
        <v>43</v>
      </c>
      <c r="Y48" s="80" t="s">
        <v>2259</v>
      </c>
      <c r="Z48" s="102" t="s">
        <v>29</v>
      </c>
      <c r="AA48" s="69">
        <f>0.5*(AI48+AJ48+AK48)+AL48+AN48+2*(AO48+AP48)</f>
        <v>0</v>
      </c>
      <c r="AB48" s="69">
        <f>AI48*0.5+AJ48*0.5+AK48*0.5+AL48+AM48+AN48+2*(AO48+AP48+AQ48)</f>
        <v>2</v>
      </c>
      <c r="AC48" s="82"/>
      <c r="AD48" s="124" t="s">
        <v>77</v>
      </c>
      <c r="AE48" s="125" t="s">
        <v>50</v>
      </c>
      <c r="AF48" s="72" t="s">
        <v>42</v>
      </c>
      <c r="AG48" s="74"/>
      <c r="AH48" s="23" t="s">
        <v>217</v>
      </c>
      <c r="AI48" s="111"/>
      <c r="AJ48" s="111"/>
      <c r="AK48" s="111"/>
      <c r="AL48" s="111"/>
      <c r="AM48" s="111"/>
      <c r="AN48" s="111"/>
      <c r="AO48" s="111"/>
      <c r="AP48" s="282"/>
      <c r="AQ48" s="234">
        <v>1</v>
      </c>
      <c r="AR48" s="156">
        <v>1</v>
      </c>
      <c r="AS48" s="107"/>
      <c r="AT48" s="108"/>
      <c r="AU48" s="36"/>
      <c r="AZ48" s="62"/>
      <c r="BC48" s="62"/>
      <c r="BD48" s="290"/>
      <c r="BF48" s="3"/>
      <c r="BG48" s="3"/>
      <c r="BH48" s="3"/>
      <c r="BI48" s="3"/>
      <c r="BJ48" s="3"/>
      <c r="BK48" s="3"/>
      <c r="BL48" s="3"/>
      <c r="BM48" s="3"/>
      <c r="BN48" s="3"/>
      <c r="BQ48" s="112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 s="36"/>
      <c r="CO48" s="363"/>
      <c r="CP48" s="363"/>
      <c r="CQ48" s="363"/>
      <c r="CR48" s="363"/>
      <c r="CS48" s="363"/>
      <c r="CT48" s="363"/>
      <c r="CU48" s="363"/>
      <c r="CV48" s="363"/>
      <c r="CW48" s="363"/>
      <c r="CX48" s="363"/>
      <c r="CY48" s="363"/>
      <c r="CZ48" s="363"/>
      <c r="DA48" s="363"/>
      <c r="DB48" s="363"/>
      <c r="DC48" s="363"/>
      <c r="DD48" s="363"/>
      <c r="DE48" s="363"/>
      <c r="DF48" s="363"/>
      <c r="DG48" s="363"/>
      <c r="DH48" s="363"/>
      <c r="DI48" s="363"/>
      <c r="DJ48" s="363"/>
      <c r="DK48" s="108"/>
    </row>
    <row r="49" spans="1:115" ht="135" customHeight="1" outlineLevel="1" thickTop="1" thickBot="1" x14ac:dyDescent="0.3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85" t="s">
        <v>226</v>
      </c>
      <c r="Y49" s="80" t="s">
        <v>227</v>
      </c>
      <c r="Z49" s="68" t="s">
        <v>29</v>
      </c>
      <c r="AA49" s="69">
        <f>0.5*(AI49+AJ49+AK49)+AL49+AN49+2*(AO49+AP49)</f>
        <v>0</v>
      </c>
      <c r="AB49" s="69">
        <f>AI49*0.5+AJ49*0.5+AK49*0.5+AL49+AM49+AN49+2*(AO49+AP49+AQ49)</f>
        <v>2</v>
      </c>
      <c r="AC49" s="82"/>
      <c r="AD49" s="22" t="s">
        <v>45</v>
      </c>
      <c r="AE49" s="70"/>
      <c r="AF49" s="70"/>
      <c r="AG49" s="180"/>
      <c r="AH49" s="23" t="s">
        <v>228</v>
      </c>
      <c r="AI49" s="229"/>
      <c r="AJ49" s="229"/>
      <c r="AK49" s="229"/>
      <c r="AL49" s="144"/>
      <c r="AM49" s="229"/>
      <c r="AN49" s="229"/>
      <c r="AO49" s="229"/>
      <c r="AP49" s="260"/>
      <c r="AQ49" s="86">
        <v>1</v>
      </c>
      <c r="AR49" s="156">
        <v>1</v>
      </c>
      <c r="AS49" s="107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6"/>
      <c r="CO49" s="363"/>
      <c r="CP49" s="363"/>
      <c r="CQ49" s="363"/>
      <c r="CR49" s="363"/>
      <c r="CS49" s="363"/>
      <c r="CT49" s="363"/>
      <c r="CU49" s="363"/>
      <c r="CV49" s="363"/>
      <c r="CW49" s="363"/>
      <c r="CX49" s="363"/>
      <c r="CY49" s="363"/>
      <c r="CZ49" s="363"/>
      <c r="DA49" s="363"/>
      <c r="DB49" s="363"/>
      <c r="DC49" s="363"/>
      <c r="DD49" s="363"/>
      <c r="DE49" s="363"/>
      <c r="DF49" s="363"/>
      <c r="DG49" s="363"/>
      <c r="DH49" s="363"/>
      <c r="DI49" s="363"/>
      <c r="DJ49" s="363"/>
      <c r="DK49" s="108"/>
    </row>
    <row r="50" spans="1:115" ht="216" customHeight="1" outlineLevel="1" thickTop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363"/>
      <c r="CP50" s="363"/>
      <c r="CQ50" s="363"/>
      <c r="CR50" s="363"/>
      <c r="CS50" s="363"/>
      <c r="CT50" s="363"/>
      <c r="CU50" s="363"/>
      <c r="CV50" s="363"/>
      <c r="CW50" s="363"/>
      <c r="CX50" s="363"/>
      <c r="CY50" s="363"/>
      <c r="CZ50" s="363"/>
      <c r="DA50" s="363"/>
      <c r="DB50" s="363"/>
      <c r="DC50" s="363"/>
      <c r="DD50" s="363"/>
      <c r="DE50" s="363"/>
      <c r="DF50" s="363"/>
      <c r="DG50" s="363"/>
      <c r="DH50" s="363"/>
      <c r="DI50" s="363"/>
      <c r="DJ50" s="363"/>
      <c r="DK50" s="108"/>
    </row>
    <row r="51" spans="1:115" outlineLevel="1" x14ac:dyDescent="0.3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363"/>
      <c r="CP51" s="363"/>
      <c r="CQ51" s="363"/>
      <c r="CR51" s="363"/>
      <c r="CS51" s="363"/>
      <c r="CT51" s="363"/>
      <c r="CU51" s="363"/>
      <c r="CV51" s="363"/>
      <c r="CW51" s="363"/>
      <c r="CX51" s="363"/>
      <c r="CY51" s="363"/>
      <c r="CZ51" s="363"/>
      <c r="DA51" s="363"/>
      <c r="DB51" s="363"/>
      <c r="DC51" s="363"/>
      <c r="DD51" s="363"/>
      <c r="DE51" s="363"/>
      <c r="DF51" s="363"/>
      <c r="DG51" s="363"/>
      <c r="DH51" s="363"/>
      <c r="DI51" s="363"/>
      <c r="DJ51" s="363"/>
      <c r="DK51" s="288"/>
    </row>
    <row r="52" spans="1:115" ht="17.399999999999999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63"/>
      <c r="CP52" s="363"/>
      <c r="CQ52" s="363"/>
      <c r="CR52" s="363"/>
      <c r="CS52" s="363"/>
      <c r="CT52" s="363"/>
      <c r="CU52" s="363"/>
      <c r="CV52" s="363"/>
      <c r="CW52" s="363"/>
      <c r="CX52" s="363"/>
      <c r="CY52" s="363"/>
      <c r="CZ52" s="363"/>
      <c r="DA52" s="363"/>
      <c r="DB52" s="363"/>
      <c r="DC52" s="363"/>
      <c r="DD52" s="363"/>
      <c r="DE52" s="363"/>
      <c r="DF52" s="363"/>
      <c r="DG52" s="363"/>
      <c r="DH52" s="363"/>
      <c r="DI52" s="363"/>
      <c r="DJ52" s="363"/>
      <c r="DK52" s="32"/>
    </row>
    <row r="53" spans="1:115" ht="33" x14ac:dyDescent="0.3">
      <c r="A53" s="38" t="s">
        <v>143</v>
      </c>
      <c r="B53" s="39" t="s">
        <v>235</v>
      </c>
      <c r="C53" s="40" t="s">
        <v>29</v>
      </c>
      <c r="D53" s="41">
        <f>0.5*(L53+M53+N53)+O53+Q53+2*(R53+S53)</f>
        <v>6.5</v>
      </c>
      <c r="E53" s="42">
        <f t="shared" ref="E53:E62" si="24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2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1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243</v>
      </c>
      <c r="Z53" s="40" t="s">
        <v>29</v>
      </c>
      <c r="AA53" s="41" t="e">
        <f t="shared" ref="AA53:AA74" si="25">0.5*(AI53+AJ53+AK53)+AL53+AN53+2*(AO53+AP53)</f>
        <v>#REF!</v>
      </c>
      <c r="AB53" s="42" t="e">
        <f t="shared" ref="AB53:AB74" si="26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20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56" si="27">0.5*(BF53+BG53+BH53)+BI53+BK53+2*(BL53+BM53)</f>
        <v>20.5</v>
      </c>
      <c r="AY53" s="42">
        <f t="shared" ref="AY53:AY56" si="28">BF53*0.5+BG53*0.5+BH53*0.5+BI53+BJ53+BK53+2*(BL53+BM53+BN53)</f>
        <v>29.5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17</v>
      </c>
      <c r="BH53" s="44">
        <f>SUMIFS(BH55:BH74,AW55:AW74,AW53)</f>
        <v>2</v>
      </c>
      <c r="BI53" s="44">
        <f>SUMIFS(BI55:BI74,AW55:AW74,AW53)</f>
        <v>2</v>
      </c>
      <c r="BJ53" s="44">
        <f>SUMIFS(BJ55:BJ74,AW55:AW74,AW53)</f>
        <v>1</v>
      </c>
      <c r="BK53" s="44">
        <f>SUMIFS(BK55:BK74,AW55:AW74,AW53)</f>
        <v>1</v>
      </c>
      <c r="BL53" s="44">
        <f>SUMIFS(BL55:BL74,AW55:AW74,AW53)</f>
        <v>1</v>
      </c>
      <c r="BM53" s="44">
        <f>SUMIFS(BM55:BM74,AW55:AW74,AW53)</f>
        <v>3</v>
      </c>
      <c r="BN53" s="44">
        <f>SUMIFS(BN55:BN74,AW55:AW74,AW53)</f>
        <v>4</v>
      </c>
      <c r="BO53" s="45"/>
      <c r="BP53" s="46">
        <f>SUM(BO55:BO83)</f>
        <v>11</v>
      </c>
      <c r="BR53" s="38" t="s">
        <v>2510</v>
      </c>
      <c r="BS53" s="39" t="s">
        <v>1707</v>
      </c>
      <c r="BT53" s="40" t="s">
        <v>29</v>
      </c>
      <c r="BU53" s="41">
        <f t="shared" ref="BU53:BU66" si="29">0.5*(CC53+CD53+CE53)+CF53+CH53+2*(CI53+CJ53)</f>
        <v>8.5</v>
      </c>
      <c r="BV53" s="42">
        <f t="shared" ref="BV53:BV66" si="30">CC53*0.5+CD53*0.5+CE53*0.5+CF53+CG53+CH53+2*(CI53+CJ53+CK53)</f>
        <v>16.5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0</v>
      </c>
      <c r="CG53" s="44">
        <f>SUMIFS(CG55:CG86,BT55:BT86,BT53)</f>
        <v>0</v>
      </c>
      <c r="CH53" s="44">
        <f>SUMIFS(CH55:CH86,BT55:BT86,BT53)</f>
        <v>4</v>
      </c>
      <c r="CI53" s="44">
        <f>SUMIFS(CI55:CI86,BT55:BT86,BT53)</f>
        <v>2</v>
      </c>
      <c r="CJ53" s="44">
        <f>SUMIFS(CJ55:CJ86,BT55:BT86,BT53)</f>
        <v>0</v>
      </c>
      <c r="CK53" s="44">
        <f>SUMIFS(CK55:CK86,BT55:BT86,BT53)</f>
        <v>4</v>
      </c>
      <c r="CL53" s="45"/>
      <c r="CM53" s="46">
        <f>SUM(CL55:CL72)</f>
        <v>15</v>
      </c>
      <c r="CN53" s="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</row>
    <row r="54" spans="1:115" ht="35.4" thickBot="1" x14ac:dyDescent="0.35">
      <c r="A54" s="38" t="s">
        <v>152</v>
      </c>
      <c r="B54" s="39"/>
      <c r="C54" s="40" t="s">
        <v>36</v>
      </c>
      <c r="D54" s="41">
        <f>0.5*(L54+M54+N54)+O54+Q54+2*(R54+S54)</f>
        <v>12</v>
      </c>
      <c r="E54" s="42">
        <f t="shared" si="24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si="25"/>
        <v>#REF!</v>
      </c>
      <c r="AB54" s="42" t="e">
        <f t="shared" si="26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453" t="s">
        <v>2835</v>
      </c>
      <c r="AW54" s="40" t="s">
        <v>36</v>
      </c>
      <c r="AX54" s="41">
        <f t="shared" si="27"/>
        <v>0</v>
      </c>
      <c r="AY54" s="42">
        <f t="shared" si="28"/>
        <v>0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0</v>
      </c>
      <c r="BH54" s="44">
        <f>SUMIFS(BH55:BH74,AW55:AW74,AW54)</f>
        <v>0</v>
      </c>
      <c r="BI54" s="44">
        <f>SUMIFS(BI55:BI74,AW55:AW74,AW54)</f>
        <v>0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0</v>
      </c>
      <c r="BM54" s="44">
        <f>SUMIFS(BM55:BM74,AW55:AW74,AW54)</f>
        <v>0</v>
      </c>
      <c r="BN54" s="44">
        <f>SUMIFS(BN55:BN74,AW55:AW74,AW54)</f>
        <v>0</v>
      </c>
      <c r="BO54" s="45"/>
      <c r="BP54" s="46"/>
      <c r="BR54" s="38" t="s">
        <v>37</v>
      </c>
      <c r="BS54" s="39"/>
      <c r="BT54" s="40" t="s">
        <v>36</v>
      </c>
      <c r="BU54" s="41">
        <f t="shared" si="29"/>
        <v>9</v>
      </c>
      <c r="BV54" s="42">
        <f t="shared" si="30"/>
        <v>13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3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3</v>
      </c>
      <c r="CJ54" s="44">
        <f>SUMIFS(CJ55:CJ86,BT55:BT86,BT54)</f>
        <v>0</v>
      </c>
      <c r="CK54" s="44">
        <f>SUMIFS(CK55:CK86,BT55:BT86,BT54)</f>
        <v>2</v>
      </c>
      <c r="CL54" s="45"/>
      <c r="CM54" s="46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</row>
    <row r="55" spans="1:115" ht="250.5" customHeight="1" outlineLevel="1" thickTop="1" thickBot="1" x14ac:dyDescent="0.35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4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2227</v>
      </c>
      <c r="Z55" s="68" t="s">
        <v>29</v>
      </c>
      <c r="AA55" s="69">
        <f t="shared" si="25"/>
        <v>0</v>
      </c>
      <c r="AB55" s="69">
        <f t="shared" si="26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2263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27"/>
        <v>7.5</v>
      </c>
      <c r="AY55" s="69">
        <f t="shared" si="28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2480</v>
      </c>
      <c r="BT55" s="102" t="s">
        <v>29</v>
      </c>
      <c r="BU55" s="69">
        <f t="shared" si="29"/>
        <v>4</v>
      </c>
      <c r="BV55" s="69">
        <f t="shared" si="30"/>
        <v>12</v>
      </c>
      <c r="BW55" s="82"/>
      <c r="BX55" s="22" t="s">
        <v>68</v>
      </c>
      <c r="BY55" s="103"/>
      <c r="BZ55" s="72" t="s">
        <v>42</v>
      </c>
      <c r="CA55" s="248"/>
      <c r="CB55" s="172" t="s">
        <v>2265</v>
      </c>
      <c r="CC55" s="22"/>
      <c r="CD55" s="22"/>
      <c r="CE55" s="155"/>
      <c r="CF55" s="144"/>
      <c r="CG55" s="22"/>
      <c r="CH55" s="84">
        <v>4</v>
      </c>
      <c r="CI55" s="155"/>
      <c r="CJ55" s="188"/>
      <c r="CK55" s="86">
        <v>4</v>
      </c>
      <c r="CL55" s="100">
        <v>2</v>
      </c>
      <c r="CM55" s="99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</row>
    <row r="56" spans="1:115" ht="224.4" customHeight="1" outlineLevel="1" thickTop="1" thickBot="1" x14ac:dyDescent="0.35">
      <c r="A56" s="97" t="s">
        <v>52</v>
      </c>
      <c r="B56" s="116" t="s">
        <v>252</v>
      </c>
      <c r="C56" s="68" t="s">
        <v>29</v>
      </c>
      <c r="D56" s="69">
        <f>0.5*(L56+M56+N56)+O56+Q56+2*(R56+T56)</f>
        <v>5</v>
      </c>
      <c r="E56" s="69">
        <f t="shared" si="24"/>
        <v>5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229"/>
      <c r="P56" s="229"/>
      <c r="Q56" s="84">
        <v>1</v>
      </c>
      <c r="R56" s="84">
        <v>1</v>
      </c>
      <c r="S56" s="230"/>
      <c r="T56" s="86">
        <v>1</v>
      </c>
      <c r="U56" s="76">
        <v>1</v>
      </c>
      <c r="V56" s="313"/>
      <c r="W56" s="298"/>
      <c r="X56" s="299" t="s">
        <v>243</v>
      </c>
      <c r="Y56" s="179" t="s">
        <v>338</v>
      </c>
      <c r="Z56" s="102" t="s">
        <v>29</v>
      </c>
      <c r="AA56" s="69">
        <f t="shared" si="25"/>
        <v>0.5</v>
      </c>
      <c r="AB56" s="69">
        <f t="shared" si="26"/>
        <v>0.5</v>
      </c>
      <c r="AC56" s="82"/>
      <c r="AD56" s="22" t="s">
        <v>68</v>
      </c>
      <c r="AE56" s="362"/>
      <c r="AF56" s="104"/>
      <c r="AG56" s="173"/>
      <c r="AH56" s="131" t="s">
        <v>339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208</v>
      </c>
      <c r="AV56" s="178" t="s">
        <v>2836</v>
      </c>
      <c r="AW56" s="102" t="s">
        <v>29</v>
      </c>
      <c r="AX56" s="102">
        <f t="shared" si="27"/>
        <v>4.5</v>
      </c>
      <c r="AY56" s="102">
        <f t="shared" si="28"/>
        <v>6.5</v>
      </c>
      <c r="AZ56" s="131"/>
      <c r="BA56" s="22" t="s">
        <v>45</v>
      </c>
      <c r="BB56" s="74"/>
      <c r="BC56" s="131"/>
      <c r="BD56" s="131"/>
      <c r="BE56" s="319" t="s">
        <v>257</v>
      </c>
      <c r="BF56" s="314"/>
      <c r="BG56" s="314"/>
      <c r="BH56" s="240">
        <v>1</v>
      </c>
      <c r="BI56" s="314"/>
      <c r="BJ56" s="314"/>
      <c r="BK56" s="301"/>
      <c r="BL56" s="314"/>
      <c r="BM56" s="240">
        <v>2</v>
      </c>
      <c r="BN56" s="86">
        <v>1</v>
      </c>
      <c r="BO56" s="96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29"/>
        <v>4.5</v>
      </c>
      <c r="BV56" s="69">
        <f t="shared" si="30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</row>
    <row r="57" spans="1:115" ht="252.75" customHeight="1" outlineLevel="1" thickTop="1" thickBot="1" x14ac:dyDescent="0.35">
      <c r="A57" s="97" t="s">
        <v>52</v>
      </c>
      <c r="B57" s="116" t="s">
        <v>1646</v>
      </c>
      <c r="C57" s="68" t="s">
        <v>29</v>
      </c>
      <c r="D57" s="69">
        <f t="shared" ref="D57:D62" si="31">0.5*(L57+M57+N57)+O57+Q57+2*(R57+S57)</f>
        <v>2</v>
      </c>
      <c r="E57" s="69">
        <f t="shared" si="24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333</v>
      </c>
      <c r="Z57" s="68" t="s">
        <v>29</v>
      </c>
      <c r="AA57" s="69">
        <f t="shared" si="25"/>
        <v>0</v>
      </c>
      <c r="AB57" s="69">
        <f t="shared" si="26"/>
        <v>0</v>
      </c>
      <c r="AC57" s="82"/>
      <c r="AD57" s="22" t="s">
        <v>45</v>
      </c>
      <c r="AE57" s="104"/>
      <c r="AF57" s="104"/>
      <c r="AG57" s="173"/>
      <c r="AH57" s="173" t="s">
        <v>57</v>
      </c>
      <c r="AI57" s="83"/>
      <c r="AJ57" s="83"/>
      <c r="AK57" s="83"/>
      <c r="AL57" s="83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208</v>
      </c>
      <c r="AV57" s="458" t="s">
        <v>1790</v>
      </c>
      <c r="AW57" s="102" t="s">
        <v>29</v>
      </c>
      <c r="AX57" s="102">
        <f t="shared" ref="AX57:AX65" si="32">0.5*(BF57+BG57+BH57)+BI57+BK57+2*(BL57+BM57)</f>
        <v>1</v>
      </c>
      <c r="AY57" s="102">
        <f t="shared" ref="AY57:AY65" si="33">BF57*0.5+BG57*0.5+BH57*0.5+BI57+BJ57+BK57+2*(BL57+BM57+BN57)</f>
        <v>3</v>
      </c>
      <c r="AZ57" s="459"/>
      <c r="BA57" s="205" t="s">
        <v>45</v>
      </c>
      <c r="BB57" s="459"/>
      <c r="BC57" s="459"/>
      <c r="BD57" s="459"/>
      <c r="BE57" s="205" t="s">
        <v>588</v>
      </c>
      <c r="BF57" s="368"/>
      <c r="BG57" s="368"/>
      <c r="BH57" s="368"/>
      <c r="BI57" s="368"/>
      <c r="BJ57" s="368"/>
      <c r="BK57" s="460">
        <v>1</v>
      </c>
      <c r="BL57" s="368"/>
      <c r="BM57" s="368"/>
      <c r="BN57" s="86">
        <v>1</v>
      </c>
      <c r="BO57" s="96">
        <v>1</v>
      </c>
      <c r="BP57" s="95"/>
      <c r="BR57" s="311" t="s">
        <v>247</v>
      </c>
      <c r="BS57" s="1503" t="s">
        <v>2571</v>
      </c>
      <c r="BT57" s="68" t="s">
        <v>29</v>
      </c>
      <c r="BU57" s="69">
        <f t="shared" si="29"/>
        <v>0</v>
      </c>
      <c r="BV57" s="69">
        <f t="shared" si="30"/>
        <v>0</v>
      </c>
      <c r="BW57" s="74"/>
      <c r="BX57" s="22" t="s">
        <v>68</v>
      </c>
      <c r="BY57" s="22"/>
      <c r="BZ57" s="74"/>
      <c r="CA57" s="74"/>
      <c r="CB57" s="681" t="s">
        <v>2713</v>
      </c>
      <c r="CC57" s="74"/>
      <c r="CD57" s="74"/>
      <c r="CE57" s="74"/>
      <c r="CF57" s="74"/>
      <c r="CG57" s="74"/>
      <c r="CH57" s="74"/>
      <c r="CI57" s="74"/>
      <c r="CJ57" s="74"/>
      <c r="CK57" s="74"/>
      <c r="CL57" s="516">
        <v>1</v>
      </c>
      <c r="CM57" s="74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</row>
    <row r="58" spans="1:115" ht="240" customHeight="1" outlineLevel="1" thickTop="1" thickBot="1" x14ac:dyDescent="0.35">
      <c r="A58" s="97" t="s">
        <v>52</v>
      </c>
      <c r="B58" s="328" t="s">
        <v>271</v>
      </c>
      <c r="C58" s="147" t="s">
        <v>36</v>
      </c>
      <c r="D58" s="148">
        <f t="shared" si="31"/>
        <v>7</v>
      </c>
      <c r="E58" s="148">
        <f t="shared" si="24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80" t="s">
        <v>244</v>
      </c>
      <c r="Z58" s="68" t="s">
        <v>29</v>
      </c>
      <c r="AA58" s="69">
        <f t="shared" si="25"/>
        <v>1</v>
      </c>
      <c r="AB58" s="69">
        <f t="shared" si="26"/>
        <v>1</v>
      </c>
      <c r="AC58" s="82"/>
      <c r="AD58" s="22" t="s">
        <v>45</v>
      </c>
      <c r="AE58" s="300"/>
      <c r="AF58" s="104"/>
      <c r="AG58" s="173"/>
      <c r="AH58" s="23" t="s">
        <v>245</v>
      </c>
      <c r="AI58" s="83"/>
      <c r="AJ58" s="240">
        <v>2</v>
      </c>
      <c r="AK58" s="83"/>
      <c r="AL58" s="301"/>
      <c r="AM58" s="83"/>
      <c r="AN58" s="83"/>
      <c r="AO58" s="83"/>
      <c r="AP58" s="83"/>
      <c r="AQ58" s="302"/>
      <c r="AR58" s="100">
        <v>1</v>
      </c>
      <c r="AS58" s="190"/>
      <c r="AT58" s="29"/>
      <c r="AU58" s="270" t="s">
        <v>208</v>
      </c>
      <c r="AV58" s="256" t="s">
        <v>1798</v>
      </c>
      <c r="AW58" s="102" t="s">
        <v>29</v>
      </c>
      <c r="AX58" s="102">
        <f t="shared" si="32"/>
        <v>2</v>
      </c>
      <c r="AY58" s="102">
        <f t="shared" si="33"/>
        <v>2</v>
      </c>
      <c r="AZ58" s="171"/>
      <c r="BA58" s="22" t="s">
        <v>68</v>
      </c>
      <c r="BB58" s="172"/>
      <c r="BC58" s="734"/>
      <c r="BD58" s="24"/>
      <c r="BE58" s="23" t="s">
        <v>452</v>
      </c>
      <c r="BF58" s="169"/>
      <c r="BG58" s="84">
        <v>2</v>
      </c>
      <c r="BH58" s="360"/>
      <c r="BI58" s="86">
        <v>1</v>
      </c>
      <c r="BJ58" s="468"/>
      <c r="BK58" s="169"/>
      <c r="BL58" s="169"/>
      <c r="BM58" s="169"/>
      <c r="BN58" s="155"/>
      <c r="BO58" s="96">
        <v>1</v>
      </c>
      <c r="BP58" s="95"/>
      <c r="BR58" s="320" t="s">
        <v>267</v>
      </c>
      <c r="BS58" s="80" t="s">
        <v>1718</v>
      </c>
      <c r="BT58" s="68" t="s">
        <v>36</v>
      </c>
      <c r="BU58" s="69">
        <f t="shared" si="29"/>
        <v>3</v>
      </c>
      <c r="BV58" s="69">
        <f t="shared" si="30"/>
        <v>5</v>
      </c>
      <c r="BW58" s="321"/>
      <c r="BX58" s="322" t="s">
        <v>68</v>
      </c>
      <c r="BY58" s="118"/>
      <c r="BZ58" s="118"/>
      <c r="CA58" s="173"/>
      <c r="CB58" s="23" t="s">
        <v>269</v>
      </c>
      <c r="CC58" s="323"/>
      <c r="CE58" s="323"/>
      <c r="CF58" s="84">
        <v>1</v>
      </c>
      <c r="CG58" s="232"/>
      <c r="CH58" s="232"/>
      <c r="CI58" s="324">
        <v>1</v>
      </c>
      <c r="CJ58" s="325"/>
      <c r="CK58" s="234">
        <v>1</v>
      </c>
      <c r="CL58" s="100">
        <v>1</v>
      </c>
      <c r="CM58" s="99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</row>
    <row r="59" spans="1:115" ht="217.95" customHeight="1" outlineLevel="1" thickTop="1" thickBot="1" x14ac:dyDescent="0.35">
      <c r="A59" s="97" t="s">
        <v>52</v>
      </c>
      <c r="B59" s="114" t="s">
        <v>282</v>
      </c>
      <c r="C59" s="68" t="s">
        <v>36</v>
      </c>
      <c r="D59" s="69">
        <f t="shared" si="31"/>
        <v>5</v>
      </c>
      <c r="E59" s="69">
        <f t="shared" si="24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114" t="s">
        <v>254</v>
      </c>
      <c r="Z59" s="68" t="s">
        <v>29</v>
      </c>
      <c r="AA59" s="69">
        <f t="shared" si="25"/>
        <v>0.5</v>
      </c>
      <c r="AB59" s="69">
        <f t="shared" si="26"/>
        <v>0.5</v>
      </c>
      <c r="AC59" s="22"/>
      <c r="AD59" s="22" t="s">
        <v>45</v>
      </c>
      <c r="AE59" s="300"/>
      <c r="AF59" s="22"/>
      <c r="AG59" s="180"/>
      <c r="AH59" s="23" t="s">
        <v>255</v>
      </c>
      <c r="AI59" s="169"/>
      <c r="AJ59" s="84">
        <v>1</v>
      </c>
      <c r="AK59" s="169"/>
      <c r="AL59" s="169"/>
      <c r="AM59" s="169"/>
      <c r="AN59" s="169"/>
      <c r="AO59" s="169"/>
      <c r="AP59" s="169"/>
      <c r="AQ59" s="155"/>
      <c r="AR59" s="100">
        <v>1</v>
      </c>
      <c r="AS59" s="190"/>
      <c r="AT59" s="29"/>
      <c r="AU59" s="270" t="s">
        <v>208</v>
      </c>
      <c r="AV59" s="475" t="s">
        <v>2289</v>
      </c>
      <c r="AW59" s="102" t="s">
        <v>29</v>
      </c>
      <c r="AX59" s="102">
        <f t="shared" si="32"/>
        <v>2</v>
      </c>
      <c r="AY59" s="102">
        <f t="shared" si="33"/>
        <v>2</v>
      </c>
      <c r="AZ59" s="349"/>
      <c r="BA59" s="22" t="s">
        <v>45</v>
      </c>
      <c r="BB59" s="446"/>
      <c r="BC59" s="70"/>
      <c r="BD59" s="70"/>
      <c r="BE59" s="23" t="s">
        <v>96</v>
      </c>
      <c r="BF59" s="160"/>
      <c r="BG59" s="160"/>
      <c r="BH59" s="160"/>
      <c r="BI59" s="160"/>
      <c r="BJ59" s="160"/>
      <c r="BK59" s="476"/>
      <c r="BL59" s="128">
        <v>1</v>
      </c>
      <c r="BM59" s="160"/>
      <c r="BN59" s="160"/>
      <c r="BO59" s="96">
        <v>1</v>
      </c>
      <c r="BP59" s="95"/>
      <c r="BR59" s="320" t="s">
        <v>267</v>
      </c>
      <c r="BS59" s="116" t="s">
        <v>1721</v>
      </c>
      <c r="BT59" s="68" t="s">
        <v>36</v>
      </c>
      <c r="BU59" s="69">
        <f t="shared" si="29"/>
        <v>3</v>
      </c>
      <c r="BV59" s="69">
        <f t="shared" si="30"/>
        <v>3</v>
      </c>
      <c r="BW59" s="82"/>
      <c r="BX59" s="22" t="s">
        <v>63</v>
      </c>
      <c r="BY59" s="22"/>
      <c r="BZ59" s="72" t="s">
        <v>42</v>
      </c>
      <c r="CA59" s="173"/>
      <c r="CB59" s="172" t="s">
        <v>278</v>
      </c>
      <c r="CC59" s="73"/>
      <c r="CD59" s="73"/>
      <c r="CE59" s="73"/>
      <c r="CF59" s="84">
        <v>1</v>
      </c>
      <c r="CG59" s="73"/>
      <c r="CH59" s="73"/>
      <c r="CI59" s="84">
        <v>1</v>
      </c>
      <c r="CJ59" s="73"/>
      <c r="CK59" s="334"/>
      <c r="CL59" s="100">
        <v>1</v>
      </c>
      <c r="CM59" s="9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</row>
    <row r="60" spans="1:115" ht="228.6" customHeight="1" outlineLevel="1" thickTop="1" thickBot="1" x14ac:dyDescent="0.35">
      <c r="A60" s="97" t="s">
        <v>52</v>
      </c>
      <c r="B60" s="117" t="s">
        <v>288</v>
      </c>
      <c r="C60" s="68" t="s">
        <v>93</v>
      </c>
      <c r="D60" s="69">
        <f t="shared" si="31"/>
        <v>1</v>
      </c>
      <c r="E60" s="69">
        <f t="shared" si="24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80" t="s">
        <v>263</v>
      </c>
      <c r="Z60" s="68" t="s">
        <v>29</v>
      </c>
      <c r="AA60" s="69">
        <f t="shared" si="25"/>
        <v>0</v>
      </c>
      <c r="AB60" s="69">
        <f t="shared" si="26"/>
        <v>0</v>
      </c>
      <c r="AC60" s="22"/>
      <c r="AD60" s="22" t="s">
        <v>45</v>
      </c>
      <c r="AE60" s="22"/>
      <c r="AF60" s="22"/>
      <c r="AG60" s="180"/>
      <c r="AH60" s="23" t="s">
        <v>264</v>
      </c>
      <c r="AI60" s="155"/>
      <c r="AJ60" s="155"/>
      <c r="AK60" s="155"/>
      <c r="AL60" s="155"/>
      <c r="AM60" s="155"/>
      <c r="AN60" s="155"/>
      <c r="AO60" s="155"/>
      <c r="AP60" s="155"/>
      <c r="AQ60" s="155"/>
      <c r="AR60" s="100">
        <v>1</v>
      </c>
      <c r="AS60" s="190"/>
      <c r="AT60" s="29"/>
      <c r="AU60" s="270" t="s">
        <v>208</v>
      </c>
      <c r="AV60" s="478" t="s">
        <v>1808</v>
      </c>
      <c r="AW60" s="479" t="s">
        <v>29</v>
      </c>
      <c r="AX60" s="479">
        <f t="shared" si="32"/>
        <v>1</v>
      </c>
      <c r="AY60" s="479">
        <f t="shared" si="33"/>
        <v>3</v>
      </c>
      <c r="AZ60" s="480"/>
      <c r="BA60" s="197" t="s">
        <v>45</v>
      </c>
      <c r="BB60" s="481"/>
      <c r="BC60" s="243"/>
      <c r="BD60" s="243"/>
      <c r="BE60" s="238" t="s">
        <v>470</v>
      </c>
      <c r="BF60" s="482"/>
      <c r="BG60" s="482"/>
      <c r="BH60" s="419"/>
      <c r="BI60" s="483">
        <v>1</v>
      </c>
      <c r="BJ60" s="482"/>
      <c r="BK60" s="482"/>
      <c r="BL60" s="419"/>
      <c r="BM60" s="482"/>
      <c r="BN60" s="86">
        <v>1</v>
      </c>
      <c r="BO60" s="96">
        <v>1</v>
      </c>
      <c r="BP60" s="95"/>
      <c r="BR60" s="320" t="s">
        <v>267</v>
      </c>
      <c r="BS60" s="337" t="s">
        <v>1724</v>
      </c>
      <c r="BT60" s="68" t="s">
        <v>36</v>
      </c>
      <c r="BU60" s="69">
        <f t="shared" si="29"/>
        <v>1</v>
      </c>
      <c r="BV60" s="69">
        <f t="shared" si="30"/>
        <v>1</v>
      </c>
      <c r="BW60" s="338"/>
      <c r="BX60" s="339" t="s">
        <v>68</v>
      </c>
      <c r="BY60" s="340"/>
      <c r="BZ60" s="338"/>
      <c r="CA60" s="110" t="s">
        <v>13</v>
      </c>
      <c r="CB60" s="341" t="s">
        <v>204</v>
      </c>
      <c r="CC60" s="342"/>
      <c r="CD60" s="214"/>
      <c r="CE60" s="342"/>
      <c r="CF60" s="276">
        <v>1</v>
      </c>
      <c r="CG60" s="26"/>
      <c r="CH60" s="342"/>
      <c r="CI60" s="343"/>
      <c r="CJ60" s="343"/>
      <c r="CK60" s="344"/>
      <c r="CL60" s="100">
        <v>1</v>
      </c>
      <c r="CM60" s="99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</row>
    <row r="61" spans="1:115" s="62" customFormat="1" ht="257.39999999999998" customHeight="1" outlineLevel="1" thickTop="1" thickBot="1" x14ac:dyDescent="0.45">
      <c r="A61" s="97" t="s">
        <v>52</v>
      </c>
      <c r="B61" s="116" t="s">
        <v>296</v>
      </c>
      <c r="C61" s="68" t="s">
        <v>93</v>
      </c>
      <c r="D61" s="69">
        <f t="shared" si="31"/>
        <v>2</v>
      </c>
      <c r="E61" s="69">
        <f t="shared" si="24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177" t="s">
        <v>2837</v>
      </c>
      <c r="Z61" s="68" t="s">
        <v>29</v>
      </c>
      <c r="AA61" s="69">
        <f t="shared" si="25"/>
        <v>0</v>
      </c>
      <c r="AB61" s="69">
        <f t="shared" si="26"/>
        <v>0</v>
      </c>
      <c r="AC61" s="2021" t="s">
        <v>2838</v>
      </c>
      <c r="AD61" s="2022"/>
      <c r="AE61" s="2022"/>
      <c r="AF61" s="2022"/>
      <c r="AG61" s="2022"/>
      <c r="AH61" s="2023"/>
      <c r="AI61" s="169"/>
      <c r="AJ61" s="169"/>
      <c r="AK61" s="169"/>
      <c r="AL61" s="169"/>
      <c r="AM61" s="169"/>
      <c r="AN61" s="169"/>
      <c r="AO61" s="169"/>
      <c r="AP61" s="169"/>
      <c r="AQ61" s="155"/>
      <c r="AR61" s="100">
        <v>1</v>
      </c>
      <c r="AS61" s="190"/>
      <c r="AT61" s="29"/>
      <c r="AU61" s="270" t="s">
        <v>208</v>
      </c>
      <c r="AV61" s="490" t="s">
        <v>1810</v>
      </c>
      <c r="AW61" s="102" t="s">
        <v>29</v>
      </c>
      <c r="AX61" s="102">
        <f t="shared" si="32"/>
        <v>2.5</v>
      </c>
      <c r="AY61" s="102">
        <f t="shared" si="33"/>
        <v>2.5</v>
      </c>
      <c r="AZ61" s="491"/>
      <c r="BA61" s="152" t="s">
        <v>45</v>
      </c>
      <c r="BB61" s="491"/>
      <c r="BC61" s="491"/>
      <c r="BD61" s="491"/>
      <c r="BE61" s="152" t="s">
        <v>476</v>
      </c>
      <c r="BF61" s="492"/>
      <c r="BG61" s="492"/>
      <c r="BH61" s="128">
        <v>1</v>
      </c>
      <c r="BI61" s="492"/>
      <c r="BJ61" s="492"/>
      <c r="BK61" s="492"/>
      <c r="BL61" s="492"/>
      <c r="BM61" s="128">
        <v>1</v>
      </c>
      <c r="BN61" s="493"/>
      <c r="BO61" s="1177">
        <v>1</v>
      </c>
      <c r="BP61" s="95"/>
      <c r="BQ61" s="59"/>
      <c r="BR61" s="320" t="s">
        <v>267</v>
      </c>
      <c r="BS61" s="116" t="s">
        <v>1728</v>
      </c>
      <c r="BT61" s="68" t="s">
        <v>36</v>
      </c>
      <c r="BU61" s="69">
        <f t="shared" si="29"/>
        <v>2</v>
      </c>
      <c r="BV61" s="69">
        <f t="shared" si="30"/>
        <v>4</v>
      </c>
      <c r="BW61" s="82"/>
      <c r="BX61" s="22" t="s">
        <v>68</v>
      </c>
      <c r="BY61" s="103"/>
      <c r="BZ61" s="72" t="s">
        <v>42</v>
      </c>
      <c r="CA61" s="173"/>
      <c r="CB61" s="172" t="s">
        <v>1729</v>
      </c>
      <c r="CC61" s="73"/>
      <c r="CD61" s="70"/>
      <c r="CE61" s="73"/>
      <c r="CF61" s="205"/>
      <c r="CG61" s="73"/>
      <c r="CH61" s="73"/>
      <c r="CI61" s="85">
        <v>1</v>
      </c>
      <c r="CJ61" s="334"/>
      <c r="CK61" s="234">
        <v>1</v>
      </c>
      <c r="CL61" s="100">
        <v>1</v>
      </c>
      <c r="CM61" s="99"/>
      <c r="CN61" s="29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</row>
    <row r="62" spans="1:115" s="62" customFormat="1" ht="238.2" customHeight="1" outlineLevel="1" thickBot="1" x14ac:dyDescent="0.45">
      <c r="A62" s="97" t="s">
        <v>52</v>
      </c>
      <c r="B62" s="116" t="s">
        <v>303</v>
      </c>
      <c r="C62" s="68" t="s">
        <v>93</v>
      </c>
      <c r="D62" s="69">
        <f t="shared" si="31"/>
        <v>4</v>
      </c>
      <c r="E62" s="69">
        <f t="shared" si="24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177" t="s">
        <v>284</v>
      </c>
      <c r="Z62" s="68" t="s">
        <v>29</v>
      </c>
      <c r="AA62" s="69">
        <f t="shared" si="25"/>
        <v>0</v>
      </c>
      <c r="AB62" s="69">
        <f t="shared" si="26"/>
        <v>0</v>
      </c>
      <c r="AC62" s="22"/>
      <c r="AD62" s="22" t="s">
        <v>45</v>
      </c>
      <c r="AE62" s="22"/>
      <c r="AF62" s="74"/>
      <c r="AG62" s="180"/>
      <c r="AH62" s="23" t="s">
        <v>264</v>
      </c>
      <c r="AI62" s="83"/>
      <c r="AJ62" s="83"/>
      <c r="AK62" s="83"/>
      <c r="AL62" s="83"/>
      <c r="AM62" s="83"/>
      <c r="AN62" s="83"/>
      <c r="AO62" s="83"/>
      <c r="AP62" s="83"/>
      <c r="AQ62" s="302"/>
      <c r="AR62" s="100">
        <v>1</v>
      </c>
      <c r="AS62" s="190"/>
      <c r="AT62" s="29"/>
      <c r="AU62" s="270" t="s">
        <v>208</v>
      </c>
      <c r="AV62" s="178" t="s">
        <v>2839</v>
      </c>
      <c r="AW62" s="102" t="s">
        <v>29</v>
      </c>
      <c r="AX62" s="102">
        <f t="shared" si="32"/>
        <v>0</v>
      </c>
      <c r="AY62" s="102">
        <f t="shared" si="33"/>
        <v>0</v>
      </c>
      <c r="AZ62" s="99"/>
      <c r="BA62" s="22" t="s">
        <v>45</v>
      </c>
      <c r="BB62" s="99"/>
      <c r="BC62" s="99"/>
      <c r="BD62" s="99"/>
      <c r="BE62" s="23" t="s">
        <v>96</v>
      </c>
      <c r="BF62" s="159"/>
      <c r="BG62" s="159"/>
      <c r="BH62" s="159"/>
      <c r="BI62" s="159"/>
      <c r="BJ62" s="159"/>
      <c r="BK62" s="159"/>
      <c r="BL62" s="159"/>
      <c r="BM62" s="159"/>
      <c r="BN62" s="369"/>
      <c r="BO62" s="96">
        <v>1</v>
      </c>
      <c r="BP62" s="95"/>
      <c r="BQ62" s="59"/>
      <c r="BR62" s="320" t="s">
        <v>267</v>
      </c>
      <c r="BS62" s="116" t="s">
        <v>1732</v>
      </c>
      <c r="BT62" s="68" t="s">
        <v>36</v>
      </c>
      <c r="BU62" s="69">
        <f t="shared" si="29"/>
        <v>0</v>
      </c>
      <c r="BV62" s="69">
        <f t="shared" si="30"/>
        <v>0</v>
      </c>
      <c r="BW62" s="82"/>
      <c r="BX62" s="22" t="s">
        <v>68</v>
      </c>
      <c r="BY62" s="22"/>
      <c r="BZ62" s="74"/>
      <c r="CA62" s="172"/>
      <c r="CB62" s="172" t="s">
        <v>57</v>
      </c>
      <c r="CC62" s="22"/>
      <c r="CD62" s="22"/>
      <c r="CE62" s="22"/>
      <c r="CF62" s="22"/>
      <c r="CG62" s="22"/>
      <c r="CH62" s="22"/>
      <c r="CI62" s="22"/>
      <c r="CJ62" s="22"/>
      <c r="CK62" s="22"/>
      <c r="CL62" s="100">
        <v>1</v>
      </c>
      <c r="CM62" s="99"/>
      <c r="CN62" s="29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</row>
    <row r="63" spans="1:115" s="62" customFormat="1" ht="275.39999999999998" customHeight="1" outlineLevel="1" thickTop="1" thickBot="1" x14ac:dyDescent="0.45">
      <c r="A63" s="97" t="s">
        <v>52</v>
      </c>
      <c r="B63" s="117" t="s">
        <v>2395</v>
      </c>
      <c r="C63" s="68" t="s">
        <v>311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63</v>
      </c>
      <c r="H63" s="70"/>
      <c r="I63" s="70"/>
      <c r="J63" s="73"/>
      <c r="K63" s="23" t="s">
        <v>2088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243</v>
      </c>
      <c r="Y63" s="178" t="s">
        <v>289</v>
      </c>
      <c r="Z63" s="102" t="s">
        <v>29</v>
      </c>
      <c r="AA63" s="69">
        <f t="shared" si="25"/>
        <v>0</v>
      </c>
      <c r="AB63" s="69">
        <f t="shared" si="26"/>
        <v>0</v>
      </c>
      <c r="AC63" s="74"/>
      <c r="AD63" s="22" t="s">
        <v>68</v>
      </c>
      <c r="AE63" s="74"/>
      <c r="AF63" s="74"/>
      <c r="AG63" s="74"/>
      <c r="AH63" s="131" t="s">
        <v>290</v>
      </c>
      <c r="AI63" s="159"/>
      <c r="AJ63" s="159"/>
      <c r="AK63" s="159"/>
      <c r="AL63" s="159"/>
      <c r="AM63" s="159"/>
      <c r="AN63" s="159"/>
      <c r="AO63" s="159"/>
      <c r="AP63" s="159"/>
      <c r="AQ63" s="159"/>
      <c r="AR63" s="100">
        <v>1</v>
      </c>
      <c r="AS63" s="74"/>
      <c r="AT63" s="29"/>
      <c r="AU63" s="270" t="s">
        <v>208</v>
      </c>
      <c r="AV63" s="256" t="s">
        <v>1720</v>
      </c>
      <c r="AW63" s="102" t="s">
        <v>29</v>
      </c>
      <c r="AX63" s="102">
        <f t="shared" si="32"/>
        <v>0</v>
      </c>
      <c r="AY63" s="102">
        <f t="shared" si="33"/>
        <v>1</v>
      </c>
      <c r="AZ63" s="70"/>
      <c r="BA63" s="22" t="s">
        <v>45</v>
      </c>
      <c r="BB63" s="22"/>
      <c r="BC63" s="70"/>
      <c r="BD63" s="70"/>
      <c r="BE63" s="23" t="s">
        <v>266</v>
      </c>
      <c r="BF63" s="160"/>
      <c r="BG63" s="160"/>
      <c r="BH63" s="160"/>
      <c r="BI63" s="160"/>
      <c r="BJ63" s="86">
        <v>1</v>
      </c>
      <c r="BK63" s="155"/>
      <c r="BL63" s="160"/>
      <c r="BM63" s="160"/>
      <c r="BN63" s="333"/>
      <c r="BO63" s="96">
        <v>1</v>
      </c>
      <c r="BP63" s="95"/>
      <c r="BQ63" s="108"/>
      <c r="BR63" s="320" t="s">
        <v>267</v>
      </c>
      <c r="BS63" s="116" t="s">
        <v>2578</v>
      </c>
      <c r="BT63" s="68" t="s">
        <v>93</v>
      </c>
      <c r="BU63" s="69">
        <f t="shared" si="29"/>
        <v>3</v>
      </c>
      <c r="BV63" s="69">
        <f t="shared" si="30"/>
        <v>8</v>
      </c>
      <c r="BW63" s="82"/>
      <c r="BX63" s="22" t="s">
        <v>45</v>
      </c>
      <c r="BY63" s="1200" t="s">
        <v>2840</v>
      </c>
      <c r="BZ63" s="72" t="s">
        <v>42</v>
      </c>
      <c r="CA63" s="172"/>
      <c r="CB63" s="172" t="s">
        <v>2580</v>
      </c>
      <c r="CC63" s="22"/>
      <c r="CD63" s="22"/>
      <c r="CE63" s="22"/>
      <c r="CF63" s="155"/>
      <c r="CG63" s="234">
        <v>1</v>
      </c>
      <c r="CH63" s="84">
        <v>3</v>
      </c>
      <c r="CI63" s="155"/>
      <c r="CJ63" s="155"/>
      <c r="CK63" s="361">
        <v>2</v>
      </c>
      <c r="CL63" s="100">
        <v>3</v>
      </c>
      <c r="CM63" s="99"/>
      <c r="CN63" s="29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</row>
    <row r="64" spans="1:115" s="62" customFormat="1" ht="230.4" customHeight="1" outlineLevel="1" thickTop="1" thickBot="1" x14ac:dyDescent="0.35">
      <c r="W64" s="59"/>
      <c r="X64" s="299" t="s">
        <v>243</v>
      </c>
      <c r="Y64" s="80" t="s">
        <v>297</v>
      </c>
      <c r="Z64" s="68" t="s">
        <v>29</v>
      </c>
      <c r="AA64" s="69">
        <f t="shared" si="25"/>
        <v>0</v>
      </c>
      <c r="AB64" s="69">
        <f t="shared" si="26"/>
        <v>0</v>
      </c>
      <c r="AC64" s="82"/>
      <c r="AD64" s="22" t="s">
        <v>45</v>
      </c>
      <c r="AE64" s="1451" t="s">
        <v>2841</v>
      </c>
      <c r="AF64" s="104"/>
      <c r="AG64" s="173"/>
      <c r="AH64" s="173" t="s">
        <v>57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270" t="s">
        <v>208</v>
      </c>
      <c r="AV64" s="256" t="s">
        <v>1723</v>
      </c>
      <c r="AW64" s="102" t="s">
        <v>29</v>
      </c>
      <c r="AX64" s="102">
        <f t="shared" si="32"/>
        <v>0</v>
      </c>
      <c r="AY64" s="102">
        <f t="shared" si="33"/>
        <v>0</v>
      </c>
      <c r="AZ64" s="70"/>
      <c r="BA64" s="22" t="s">
        <v>45</v>
      </c>
      <c r="BB64" s="243"/>
      <c r="BC64" s="74"/>
      <c r="BD64" s="70"/>
      <c r="BE64" s="23" t="s">
        <v>276</v>
      </c>
      <c r="BF64" s="160"/>
      <c r="BG64" s="160"/>
      <c r="BH64" s="160"/>
      <c r="BI64" s="160"/>
      <c r="BJ64" s="160"/>
      <c r="BK64" s="160"/>
      <c r="BL64" s="160"/>
      <c r="BM64" s="160"/>
      <c r="BN64" s="333"/>
      <c r="BO64" s="96">
        <v>1</v>
      </c>
      <c r="BP64" s="95"/>
      <c r="BQ64" s="108"/>
      <c r="BR64" s="320" t="s">
        <v>267</v>
      </c>
      <c r="BS64" s="116" t="s">
        <v>1737</v>
      </c>
      <c r="BT64" s="68" t="s">
        <v>93</v>
      </c>
      <c r="BU64" s="69">
        <f t="shared" si="29"/>
        <v>2</v>
      </c>
      <c r="BV64" s="69">
        <f t="shared" si="30"/>
        <v>3</v>
      </c>
      <c r="BW64" s="82"/>
      <c r="BX64" s="22" t="s">
        <v>45</v>
      </c>
      <c r="BY64" s="23"/>
      <c r="BZ64" s="127"/>
      <c r="CA64" s="172"/>
      <c r="CB64" s="172" t="s">
        <v>1738</v>
      </c>
      <c r="CC64" s="22"/>
      <c r="CD64" s="22"/>
      <c r="CE64" s="22"/>
      <c r="CF64" s="144"/>
      <c r="CG64" s="234">
        <v>1</v>
      </c>
      <c r="CH64" s="22"/>
      <c r="CI64" s="84">
        <v>1</v>
      </c>
      <c r="CJ64" s="188"/>
      <c r="CK64" s="301"/>
      <c r="CL64" s="100">
        <v>1</v>
      </c>
      <c r="CM64" s="99"/>
      <c r="CN64" s="29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</row>
    <row r="65" spans="1:114" s="62" customFormat="1" ht="241.95" customHeight="1" outlineLevel="1" thickTop="1" thickBot="1" x14ac:dyDescent="0.35">
      <c r="W65" s="59"/>
      <c r="X65" s="299" t="s">
        <v>243</v>
      </c>
      <c r="Y65" s="98" t="s">
        <v>2271</v>
      </c>
      <c r="Z65" s="68" t="s">
        <v>29</v>
      </c>
      <c r="AA65" s="69">
        <f t="shared" si="25"/>
        <v>0</v>
      </c>
      <c r="AB65" s="69">
        <f t="shared" si="26"/>
        <v>0</v>
      </c>
      <c r="AC65" s="131"/>
      <c r="AD65" s="22" t="s">
        <v>45</v>
      </c>
      <c r="AE65" s="74"/>
      <c r="AF65" s="131"/>
      <c r="AG65" s="131"/>
      <c r="AH65" s="173" t="s">
        <v>57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AU65" s="270" t="s">
        <v>208</v>
      </c>
      <c r="AV65" s="348" t="s">
        <v>285</v>
      </c>
      <c r="AW65" s="102" t="s">
        <v>29</v>
      </c>
      <c r="AX65" s="102">
        <f t="shared" si="32"/>
        <v>0</v>
      </c>
      <c r="AY65" s="102">
        <f t="shared" si="33"/>
        <v>0</v>
      </c>
      <c r="AZ65" s="349"/>
      <c r="BA65" s="1588" t="s">
        <v>77</v>
      </c>
      <c r="BB65" s="1589" t="s">
        <v>2842</v>
      </c>
      <c r="BC65" s="203"/>
      <c r="BD65" s="70"/>
      <c r="BE65" s="23" t="s">
        <v>57</v>
      </c>
      <c r="BF65" s="160"/>
      <c r="BG65" s="160"/>
      <c r="BH65" s="160"/>
      <c r="BI65" s="160"/>
      <c r="BJ65" s="160"/>
      <c r="BK65" s="160"/>
      <c r="BL65" s="160"/>
      <c r="BM65" s="160"/>
      <c r="BN65" s="333"/>
      <c r="BO65" s="96">
        <v>1</v>
      </c>
      <c r="BP65" s="95"/>
      <c r="BQ65" s="108"/>
      <c r="BR65" s="364" t="s">
        <v>318</v>
      </c>
      <c r="BS65" s="80" t="s">
        <v>1739</v>
      </c>
      <c r="BT65" s="68" t="s">
        <v>93</v>
      </c>
      <c r="BU65" s="69">
        <f t="shared" si="29"/>
        <v>1</v>
      </c>
      <c r="BV65" s="69">
        <f t="shared" si="30"/>
        <v>4</v>
      </c>
      <c r="BW65" s="116"/>
      <c r="BX65" s="22" t="s">
        <v>45</v>
      </c>
      <c r="BY65" s="118"/>
      <c r="BZ65" s="72" t="s">
        <v>42</v>
      </c>
      <c r="CA65" s="173"/>
      <c r="CB65" s="173" t="s">
        <v>320</v>
      </c>
      <c r="CC65" s="74"/>
      <c r="CD65" s="74"/>
      <c r="CE65" s="246"/>
      <c r="CF65" s="84">
        <v>1</v>
      </c>
      <c r="CG65" s="234">
        <v>1</v>
      </c>
      <c r="CH65" s="22"/>
      <c r="CI65" s="246"/>
      <c r="CJ65" s="246"/>
      <c r="CK65" s="365">
        <v>1</v>
      </c>
      <c r="CL65" s="100">
        <v>1</v>
      </c>
      <c r="CM65" s="99"/>
      <c r="CN65" s="29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</row>
    <row r="66" spans="1:114" s="62" customFormat="1" ht="238.2" customHeight="1" outlineLevel="1" thickTop="1" x14ac:dyDescent="0.3">
      <c r="W66" s="59"/>
      <c r="X66" s="299" t="s">
        <v>243</v>
      </c>
      <c r="Y66" s="114" t="s">
        <v>1742</v>
      </c>
      <c r="Z66" s="68" t="s">
        <v>29</v>
      </c>
      <c r="AA66" s="69">
        <f t="shared" si="25"/>
        <v>1</v>
      </c>
      <c r="AB66" s="69">
        <f t="shared" si="26"/>
        <v>1</v>
      </c>
      <c r="AC66" s="22"/>
      <c r="AD66" s="22" t="s">
        <v>45</v>
      </c>
      <c r="AE66" s="1200" t="s">
        <v>2843</v>
      </c>
      <c r="AF66" s="72" t="s">
        <v>42</v>
      </c>
      <c r="AG66" s="180"/>
      <c r="AH66" s="23" t="s">
        <v>336</v>
      </c>
      <c r="AI66" s="169"/>
      <c r="AJ66" s="169"/>
      <c r="AK66" s="169"/>
      <c r="AL66" s="84">
        <v>1</v>
      </c>
      <c r="AM66" s="169"/>
      <c r="AN66" s="169"/>
      <c r="AO66" s="169"/>
      <c r="AP66" s="169"/>
      <c r="AQ66" s="155"/>
      <c r="AR66" s="100">
        <v>1</v>
      </c>
      <c r="AS66" s="190"/>
      <c r="AT66" s="29"/>
      <c r="BQ66" s="108"/>
      <c r="BR66" s="364" t="s">
        <v>318</v>
      </c>
      <c r="BS66" s="130" t="s">
        <v>322</v>
      </c>
      <c r="BT66" s="68" t="s">
        <v>93</v>
      </c>
      <c r="BU66" s="69">
        <f t="shared" si="29"/>
        <v>0.5</v>
      </c>
      <c r="BV66" s="69">
        <f t="shared" si="30"/>
        <v>0.5</v>
      </c>
      <c r="BW66" s="131"/>
      <c r="BX66" s="22" t="s">
        <v>63</v>
      </c>
      <c r="BY66" s="367"/>
      <c r="BZ66" s="72" t="s">
        <v>42</v>
      </c>
      <c r="CA66" s="131"/>
      <c r="CB66" s="140" t="s">
        <v>3</v>
      </c>
      <c r="CC66" s="128">
        <v>1</v>
      </c>
      <c r="CD66" s="314"/>
      <c r="CE66" s="314"/>
      <c r="CF66" s="314"/>
      <c r="CG66" s="314"/>
      <c r="CH66" s="314"/>
      <c r="CI66" s="314"/>
      <c r="CJ66" s="314"/>
      <c r="CK66" s="368"/>
      <c r="CL66" s="100">
        <v>1</v>
      </c>
      <c r="CM66" s="99"/>
      <c r="CN66" s="29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</row>
    <row r="67" spans="1:114" s="62" customFormat="1" ht="208.95" customHeight="1" outlineLevel="1" x14ac:dyDescent="0.4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98" t="s">
        <v>1743</v>
      </c>
      <c r="Z67" s="68" t="s">
        <v>29</v>
      </c>
      <c r="AA67" s="69">
        <f t="shared" si="25"/>
        <v>0</v>
      </c>
      <c r="AB67" s="69">
        <f t="shared" si="26"/>
        <v>0</v>
      </c>
      <c r="AC67" s="74"/>
      <c r="AD67" s="22" t="s">
        <v>68</v>
      </c>
      <c r="AE67" s="74"/>
      <c r="AF67" s="74"/>
      <c r="AG67" s="74"/>
      <c r="AH67" s="131" t="s">
        <v>193</v>
      </c>
      <c r="AI67" s="159"/>
      <c r="AJ67" s="159"/>
      <c r="AK67" s="159"/>
      <c r="AL67" s="159"/>
      <c r="AM67" s="159"/>
      <c r="AN67" s="159"/>
      <c r="AO67" s="159"/>
      <c r="AP67" s="159"/>
      <c r="AQ67" s="159"/>
      <c r="AR67" s="100">
        <v>1</v>
      </c>
      <c r="AS67" s="74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</row>
    <row r="68" spans="1:114" s="363" customFormat="1" ht="178.2" customHeight="1" outlineLevel="1" x14ac:dyDescent="0.3">
      <c r="D68" s="366"/>
      <c r="E68" s="366"/>
      <c r="W68" s="29"/>
      <c r="X68" s="299" t="s">
        <v>243</v>
      </c>
      <c r="Y68" s="98" t="s">
        <v>321</v>
      </c>
      <c r="Z68" s="68" t="s">
        <v>29</v>
      </c>
      <c r="AA68" s="69">
        <f t="shared" si="25"/>
        <v>0</v>
      </c>
      <c r="AB68" s="69">
        <f t="shared" si="26"/>
        <v>0</v>
      </c>
      <c r="AC68" s="131"/>
      <c r="AD68" s="22" t="s">
        <v>45</v>
      </c>
      <c r="AE68" s="131"/>
      <c r="AF68" s="131"/>
      <c r="AG68" s="131"/>
      <c r="AH68" s="173" t="s">
        <v>57</v>
      </c>
      <c r="AI68" s="314"/>
      <c r="AJ68" s="314"/>
      <c r="AK68" s="314"/>
      <c r="AL68" s="314"/>
      <c r="AM68" s="314"/>
      <c r="AN68" s="314"/>
      <c r="AO68" s="314"/>
      <c r="AP68" s="314"/>
      <c r="AQ68" s="314"/>
      <c r="AR68" s="100">
        <v>1</v>
      </c>
      <c r="AS68" s="131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</row>
    <row r="69" spans="1:114" s="363" customFormat="1" ht="231" customHeight="1" outlineLevel="1" x14ac:dyDescent="0.3">
      <c r="D69" s="366"/>
      <c r="E69" s="366"/>
      <c r="X69" s="299" t="s">
        <v>243</v>
      </c>
      <c r="Y69" s="177" t="s">
        <v>316</v>
      </c>
      <c r="Z69" s="68" t="s">
        <v>29</v>
      </c>
      <c r="AA69" s="69">
        <f t="shared" si="25"/>
        <v>1</v>
      </c>
      <c r="AB69" s="69">
        <f t="shared" si="26"/>
        <v>1</v>
      </c>
      <c r="AC69" s="82"/>
      <c r="AD69" s="22" t="s">
        <v>45</v>
      </c>
      <c r="AE69" s="362"/>
      <c r="AF69" s="104"/>
      <c r="AG69" s="173"/>
      <c r="AH69" s="131" t="s">
        <v>317</v>
      </c>
      <c r="AI69" s="160"/>
      <c r="AJ69" s="155"/>
      <c r="AK69" s="160"/>
      <c r="AL69" s="160"/>
      <c r="AM69" s="160"/>
      <c r="AN69" s="84">
        <v>1</v>
      </c>
      <c r="AO69" s="160"/>
      <c r="AP69" s="160"/>
      <c r="AQ69" s="155"/>
      <c r="AR69" s="100">
        <v>1</v>
      </c>
      <c r="AS69" s="28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</row>
    <row r="70" spans="1:114" s="363" customFormat="1" ht="286.95" customHeight="1" outlineLevel="1" x14ac:dyDescent="0.4">
      <c r="D70" s="366"/>
      <c r="E70" s="366"/>
      <c r="X70" s="299" t="s">
        <v>243</v>
      </c>
      <c r="Y70" s="98" t="s">
        <v>323</v>
      </c>
      <c r="Z70" s="68" t="s">
        <v>29</v>
      </c>
      <c r="AA70" s="69">
        <f t="shared" si="25"/>
        <v>0</v>
      </c>
      <c r="AB70" s="69">
        <f t="shared" si="26"/>
        <v>0</v>
      </c>
      <c r="AC70" s="74"/>
      <c r="AD70" s="22" t="s">
        <v>45</v>
      </c>
      <c r="AE70" s="74"/>
      <c r="AF70" s="74"/>
      <c r="AG70" s="74"/>
      <c r="AH70" s="131" t="s">
        <v>193</v>
      </c>
      <c r="AI70" s="159"/>
      <c r="AJ70" s="159"/>
      <c r="AK70" s="159"/>
      <c r="AL70" s="159"/>
      <c r="AM70" s="159"/>
      <c r="AN70" s="159"/>
      <c r="AO70" s="159"/>
      <c r="AP70" s="159"/>
      <c r="AQ70" s="159"/>
      <c r="AR70" s="100">
        <v>1</v>
      </c>
      <c r="AS70" s="74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</row>
    <row r="71" spans="1:114" s="363" customFormat="1" ht="322.5" customHeight="1" outlineLevel="1" x14ac:dyDescent="0.3">
      <c r="D71" s="366"/>
      <c r="E71" s="366"/>
      <c r="X71" s="299" t="s">
        <v>243</v>
      </c>
      <c r="Y71" s="177" t="s">
        <v>329</v>
      </c>
      <c r="Z71" s="68" t="s">
        <v>29</v>
      </c>
      <c r="AA71" s="69">
        <f t="shared" si="25"/>
        <v>0</v>
      </c>
      <c r="AB71" s="69">
        <f t="shared" si="26"/>
        <v>0</v>
      </c>
      <c r="AC71" s="82"/>
      <c r="AD71" s="22" t="s">
        <v>68</v>
      </c>
      <c r="AE71" s="189"/>
      <c r="AF71" s="104"/>
      <c r="AG71" s="173"/>
      <c r="AH71" s="131" t="s">
        <v>330</v>
      </c>
      <c r="AI71" s="160"/>
      <c r="AJ71" s="155"/>
      <c r="AK71" s="160"/>
      <c r="AL71" s="160"/>
      <c r="AM71" s="160"/>
      <c r="AN71" s="160"/>
      <c r="AO71" s="160"/>
      <c r="AP71" s="160"/>
      <c r="AQ71" s="155"/>
      <c r="AR71" s="100">
        <v>1</v>
      </c>
      <c r="AS71" s="190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</row>
    <row r="72" spans="1:114" s="363" customFormat="1" ht="292.95" customHeight="1" outlineLevel="1" x14ac:dyDescent="0.3">
      <c r="D72" s="366"/>
      <c r="E72" s="366"/>
      <c r="W72" s="108"/>
      <c r="X72" s="299" t="s">
        <v>243</v>
      </c>
      <c r="Y72" s="177" t="s">
        <v>1744</v>
      </c>
      <c r="Z72" s="68" t="s">
        <v>29</v>
      </c>
      <c r="AA72" s="69">
        <f t="shared" si="25"/>
        <v>0</v>
      </c>
      <c r="AB72" s="69">
        <f t="shared" si="26"/>
        <v>0</v>
      </c>
      <c r="AC72" s="200"/>
      <c r="AD72" s="23" t="s">
        <v>45</v>
      </c>
      <c r="AE72" s="23"/>
      <c r="AF72" s="23"/>
      <c r="AG72" s="23"/>
      <c r="AH72" s="23" t="s">
        <v>91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90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</row>
    <row r="73" spans="1:114" s="363" customFormat="1" ht="348" customHeight="1" outlineLevel="1" x14ac:dyDescent="0.3">
      <c r="D73" s="366"/>
      <c r="E73" s="366"/>
      <c r="X73" s="299" t="s">
        <v>243</v>
      </c>
      <c r="Y73" s="98" t="s">
        <v>337</v>
      </c>
      <c r="Z73" s="68" t="s">
        <v>29</v>
      </c>
      <c r="AA73" s="69">
        <f t="shared" si="25"/>
        <v>0</v>
      </c>
      <c r="AB73" s="69">
        <f t="shared" si="26"/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</row>
    <row r="74" spans="1:114" s="363" customFormat="1" ht="345.75" customHeight="1" outlineLevel="1" x14ac:dyDescent="0.3">
      <c r="D74" s="366"/>
      <c r="E74" s="366"/>
      <c r="X74" s="299" t="s">
        <v>243</v>
      </c>
      <c r="Y74" s="98" t="s">
        <v>340</v>
      </c>
      <c r="Z74" s="68" t="s">
        <v>29</v>
      </c>
      <c r="AA74" s="69">
        <f t="shared" si="25"/>
        <v>0</v>
      </c>
      <c r="AB74" s="69">
        <f t="shared" si="26"/>
        <v>0</v>
      </c>
      <c r="AC74" s="131"/>
      <c r="AD74" s="22" t="s">
        <v>45</v>
      </c>
      <c r="AE74" s="131"/>
      <c r="AF74" s="131"/>
      <c r="AG74" s="131"/>
      <c r="AH74" s="173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100">
        <v>1</v>
      </c>
      <c r="AS74" s="131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</row>
    <row r="75" spans="1:114" s="363" customFormat="1" ht="329.4" customHeight="1" outlineLevel="1" x14ac:dyDescent="0.3">
      <c r="D75" s="366"/>
      <c r="E75" s="366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</row>
    <row r="76" spans="1:114" s="363" customFormat="1" ht="223.95" customHeight="1" outlineLevel="1" x14ac:dyDescent="0.3">
      <c r="D76" s="366"/>
      <c r="E76" s="36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</row>
    <row r="77" spans="1:114" s="363" customFormat="1" ht="312" customHeight="1" outlineLevel="1" x14ac:dyDescent="0.3">
      <c r="D77" s="366"/>
      <c r="E77" s="366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</row>
    <row r="78" spans="1:114" s="363" customFormat="1" ht="317.39999999999998" customHeight="1" outlineLevel="1" x14ac:dyDescent="0.3">
      <c r="D78" s="366"/>
      <c r="E78" s="366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</row>
    <row r="79" spans="1:114" s="363" customFormat="1" ht="253.95" customHeight="1" outlineLevel="1" x14ac:dyDescent="0.3">
      <c r="D79" s="366"/>
      <c r="E79" s="366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</row>
    <row r="80" spans="1:114" s="363" customFormat="1" ht="14.4" outlineLevel="1" x14ac:dyDescent="0.3">
      <c r="D80" s="366"/>
      <c r="E80" s="366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</row>
    <row r="81" spans="1:114" s="363" customFormat="1" ht="14.4" outlineLevel="1" x14ac:dyDescent="0.3"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</row>
    <row r="82" spans="1:114" s="363" customFormat="1" ht="14.4" outlineLevel="1" x14ac:dyDescent="0.3"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</row>
    <row r="83" spans="1:114" s="363" customFormat="1" ht="187.5" customHeight="1" outlineLevel="1" x14ac:dyDescent="0.3"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</row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</row>
    <row r="85" spans="1:114" s="62" customFormat="1" ht="33" x14ac:dyDescent="0.3">
      <c r="A85" s="38" t="s">
        <v>1968</v>
      </c>
      <c r="B85" s="39"/>
      <c r="C85" s="40" t="s">
        <v>29</v>
      </c>
      <c r="D85" s="41">
        <f t="shared" ref="D85:D86" si="34">0.5*(L85+M85+N85)+O85+Q85+2*(R85+S85)</f>
        <v>10.5</v>
      </c>
      <c r="E85" s="42">
        <f t="shared" ref="E85:E86" si="35">L85*0.5+M85*0.5+N85*0.5+O85+P85+Q85+2*(R85+S85+T85)</f>
        <v>10.5</v>
      </c>
      <c r="F85" s="43"/>
      <c r="G85" s="39"/>
      <c r="H85" s="43"/>
      <c r="I85" s="43"/>
      <c r="J85" s="43"/>
      <c r="K85" s="43"/>
      <c r="L85" s="44">
        <f>SUMIFS(L10:L36,C10:C36,C85)</f>
        <v>3</v>
      </c>
      <c r="M85" s="44">
        <f>SUMIFS(M10:M36,C10:C36,C85)</f>
        <v>0</v>
      </c>
      <c r="N85" s="44">
        <f>SUMIFS(N10:N36,C10:C36,C85)</f>
        <v>0</v>
      </c>
      <c r="O85" s="44">
        <f>SUMIFS(O10:O36,C10:C36,C85)</f>
        <v>1</v>
      </c>
      <c r="P85" s="44">
        <f>SUMIFS(P10:P36,C10:C36,C85)</f>
        <v>0</v>
      </c>
      <c r="Q85" s="44">
        <f>SUMIFS(Q10:Q36,C10:C36,C85)</f>
        <v>0</v>
      </c>
      <c r="R85" s="44">
        <f>SUMIFS(R10:R36,C10:C36,C85)</f>
        <v>4</v>
      </c>
      <c r="S85" s="44">
        <f>SUMIFS(S10:S36,C10:C36,C85)</f>
        <v>0</v>
      </c>
      <c r="T85" s="44">
        <f>SUMIFS(T10:T36,C10:C36,C85)</f>
        <v>0</v>
      </c>
      <c r="U85" s="45"/>
      <c r="V85" s="46">
        <f>SUM(U87:U112)</f>
        <v>0</v>
      </c>
      <c r="W85" s="59"/>
      <c r="X85" s="38" t="s">
        <v>2510</v>
      </c>
      <c r="Y85" s="39" t="s">
        <v>341</v>
      </c>
      <c r="Z85" s="40" t="s">
        <v>29</v>
      </c>
      <c r="AA85" s="41">
        <f t="shared" ref="AA85:AA89" si="36">0.5*(AI85+AJ85+AK85)+AL85+AN85+2*(AO85+AP85)</f>
        <v>2.5</v>
      </c>
      <c r="AB85" s="42">
        <f t="shared" ref="AB85:AB89" si="37">AI85*0.5+AJ85*0.5+AK85*0.5+AL85+AM85+AN85+2*(AO85+AP85+AQ85)</f>
        <v>3.5</v>
      </c>
      <c r="AC85" s="43"/>
      <c r="AD85" s="39"/>
      <c r="AE85" s="43"/>
      <c r="AF85" s="43"/>
      <c r="AG85" s="43"/>
      <c r="AH85" s="43"/>
      <c r="AI85" s="44">
        <f>SUMIFS(AI88:AI99,Z88:Z99,Z85)</f>
        <v>0</v>
      </c>
      <c r="AJ85" s="44">
        <f>SUMIFS(AJ88:AJ99,Z88:Z99,Z85)</f>
        <v>1</v>
      </c>
      <c r="AK85" s="44">
        <f>SUMIFS(AK88:AK99,Z88:Z99,Z85)</f>
        <v>0</v>
      </c>
      <c r="AL85" s="44">
        <f>SUMIFS(AL88:AL99,Z88:Z99,Z85)</f>
        <v>2</v>
      </c>
      <c r="AM85" s="44">
        <f>SUMIFS(AM88:AM99,Z88:Z99,Z85)</f>
        <v>1</v>
      </c>
      <c r="AN85" s="44">
        <f>SUMIFS(AN88:AN99,Z88:Z99,Z85)</f>
        <v>0</v>
      </c>
      <c r="AO85" s="44">
        <f>SUMIFS(AO88:AO99,Z88:Z99,Z85)</f>
        <v>0</v>
      </c>
      <c r="AP85" s="44">
        <f>SUMIFS(AP88:AP99,Z88:Z99,Z85)</f>
        <v>0</v>
      </c>
      <c r="AQ85" s="44">
        <f>SUMIFS(AQ88:AQ99,Z88:Z99,Z85)</f>
        <v>0</v>
      </c>
      <c r="AR85" s="45"/>
      <c r="AS85" s="46">
        <f>SUM(AR87:AR113)</f>
        <v>16</v>
      </c>
      <c r="AT85" s="59"/>
      <c r="AU85" s="38" t="s">
        <v>143</v>
      </c>
      <c r="AV85" s="39" t="s">
        <v>1748</v>
      </c>
      <c r="AW85" s="40" t="s">
        <v>29</v>
      </c>
      <c r="AX85" s="41">
        <f t="shared" ref="AX85:AX93" si="38">0.5*(BF85+BG85+BH85)+BI85+BK85+2*(BL85+BM85)</f>
        <v>10</v>
      </c>
      <c r="AY85" s="42">
        <f t="shared" ref="AY85:AY93" si="39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13</v>
      </c>
      <c r="BQ85" s="59"/>
      <c r="BR85" s="38" t="s">
        <v>27</v>
      </c>
      <c r="BS85" s="39" t="s">
        <v>1749</v>
      </c>
      <c r="BT85" s="40" t="s">
        <v>29</v>
      </c>
      <c r="BU85" s="41">
        <f t="shared" ref="BU85:BU86" si="40">0.5*(CC85+CD85+CE85)+CF85+CH85+2*(CI85+CJ85)</f>
        <v>0</v>
      </c>
      <c r="BV85" s="42">
        <f t="shared" ref="BV85:BV86" si="41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SUM(CL87:CL102)</f>
        <v>14</v>
      </c>
      <c r="CN85" s="29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</row>
    <row r="86" spans="1:114" s="62" customFormat="1" ht="33.6" thickBot="1" x14ac:dyDescent="0.35">
      <c r="A86" s="38" t="s">
        <v>345</v>
      </c>
      <c r="B86" s="39"/>
      <c r="C86" s="40" t="s">
        <v>36</v>
      </c>
      <c r="D86" s="41">
        <f t="shared" si="34"/>
        <v>11.5</v>
      </c>
      <c r="E86" s="42">
        <f t="shared" si="35"/>
        <v>17.5</v>
      </c>
      <c r="F86" s="39"/>
      <c r="G86" s="39"/>
      <c r="H86" s="39"/>
      <c r="I86" s="39"/>
      <c r="J86" s="39"/>
      <c r="K86" s="39"/>
      <c r="L86" s="44">
        <f>SUMIFS(L10:L36,C10:C36,C86)</f>
        <v>1</v>
      </c>
      <c r="M86" s="44">
        <f>SUMIFS(M10:M36,C10:C36,C86)</f>
        <v>0</v>
      </c>
      <c r="N86" s="44">
        <f>SUMIFS(N10:N36,C10:C36,C86)</f>
        <v>0</v>
      </c>
      <c r="O86" s="44">
        <f>SUMIFS(O10:O36,C10:C36,C86)</f>
        <v>7</v>
      </c>
      <c r="P86" s="44">
        <f>SUMIFS(P10:P36,C10:C36,C86)</f>
        <v>0</v>
      </c>
      <c r="Q86" s="44">
        <f>SUMIFS(Q10:Q36,C10:C36,C86)</f>
        <v>2</v>
      </c>
      <c r="R86" s="44">
        <f>SUMIFS(R10:R36,C10:C36,C86)</f>
        <v>1</v>
      </c>
      <c r="S86" s="44">
        <f>SUMIFS(S10:S36,C10:C36,C86)</f>
        <v>0</v>
      </c>
      <c r="T86" s="44">
        <f>SUMIFS(T10:T36,C10:C36,C86)</f>
        <v>3</v>
      </c>
      <c r="U86" s="45"/>
      <c r="V86" s="46"/>
      <c r="W86" s="32"/>
      <c r="X86" s="38" t="s">
        <v>37</v>
      </c>
      <c r="Y86" s="39"/>
      <c r="Z86" s="40" t="s">
        <v>36</v>
      </c>
      <c r="AA86" s="41">
        <f t="shared" si="36"/>
        <v>6.5</v>
      </c>
      <c r="AB86" s="42">
        <f t="shared" si="37"/>
        <v>8.5</v>
      </c>
      <c r="AC86" s="39"/>
      <c r="AD86" s="39"/>
      <c r="AE86" s="39"/>
      <c r="AF86" s="39"/>
      <c r="AG86" s="39"/>
      <c r="AH86" s="39"/>
      <c r="AI86" s="44">
        <f>SUMIFS(AI88:AI99,Z88:Z99,Z86)</f>
        <v>0</v>
      </c>
      <c r="AJ86" s="44">
        <f>SUMIFS(AJ88:AJ99,Z88:Z99,Z86)</f>
        <v>3</v>
      </c>
      <c r="AK86" s="44">
        <f>SUMIFS(AK88:AK99,Z88:Z99,Z86)</f>
        <v>0</v>
      </c>
      <c r="AL86" s="44">
        <f>SUMIFS(AL88:AL99,Z88:Z99,Z86)</f>
        <v>3</v>
      </c>
      <c r="AM86" s="44">
        <f>SUMIFS(AM88:AM99,Z88:Z99,Z86)</f>
        <v>2</v>
      </c>
      <c r="AN86" s="44">
        <f>SUMIFS(AN88:AN99,Z88:Z99,Z86)</f>
        <v>0</v>
      </c>
      <c r="AO86" s="44">
        <f>SUMIFS(AO88:AO99,Z88:Z99,Z86)</f>
        <v>1</v>
      </c>
      <c r="AP86" s="44">
        <f>SUMIFS(AP88:AP99,Z88:Z99,Z86)</f>
        <v>0</v>
      </c>
      <c r="AQ86" s="44">
        <f>SUMIFS(AQ88:AQ99,Z88:Z99,Z86)</f>
        <v>0</v>
      </c>
      <c r="AR86" s="45"/>
      <c r="AS86" s="46"/>
      <c r="AT86" s="36"/>
      <c r="AU86" s="38" t="s">
        <v>152</v>
      </c>
      <c r="AV86" s="39"/>
      <c r="AW86" s="40" t="s">
        <v>36</v>
      </c>
      <c r="AX86" s="41">
        <f t="shared" si="38"/>
        <v>10.5</v>
      </c>
      <c r="AY86" s="42">
        <f t="shared" si="39"/>
        <v>12.5</v>
      </c>
      <c r="AZ86" s="39"/>
      <c r="BA86" s="39"/>
      <c r="BB86" s="39"/>
      <c r="BC86" s="39"/>
      <c r="BD86" s="39"/>
      <c r="BE86" s="39"/>
      <c r="BF86" s="44">
        <f>SUMIFS(BF87:BF113,AW87:AW113,AW86)</f>
        <v>4</v>
      </c>
      <c r="BG86" s="44">
        <f>SUMIFS(BG87:BG113,AW87:AW113,AW86)</f>
        <v>1</v>
      </c>
      <c r="BH86" s="44">
        <f>SUMIFS(BH87:BH113,AW87:AW113,AW86)</f>
        <v>0</v>
      </c>
      <c r="BI86" s="44">
        <f>SUMIFS(BI87:BI113,AW87:AW113,AW86)</f>
        <v>2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3</v>
      </c>
      <c r="BM86" s="44">
        <f>SUMIFS(BM87:BM113,AW87:AW113,AW86)</f>
        <v>0</v>
      </c>
      <c r="BN86" s="44">
        <f>SUMIFS(BN87:BN113,AW87:AW113,AW86)</f>
        <v>1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 t="shared" si="40"/>
        <v>0</v>
      </c>
      <c r="BV86" s="42">
        <f t="shared" si="41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</row>
    <row r="87" spans="1:114" s="363" customFormat="1" ht="249.6" customHeight="1" outlineLevel="1" thickTop="1" thickBot="1" x14ac:dyDescent="0.45">
      <c r="W87" s="59"/>
      <c r="X87" s="97" t="s">
        <v>52</v>
      </c>
      <c r="Y87" s="130" t="s">
        <v>347</v>
      </c>
      <c r="Z87" s="68" t="s">
        <v>29</v>
      </c>
      <c r="AA87" s="69">
        <f t="shared" si="36"/>
        <v>4</v>
      </c>
      <c r="AB87" s="69">
        <f t="shared" si="37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38"/>
        <v>4</v>
      </c>
      <c r="AY87" s="69">
        <f t="shared" si="39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389" t="s">
        <v>365</v>
      </c>
      <c r="BS87" s="98" t="s">
        <v>366</v>
      </c>
      <c r="BT87" s="68" t="s">
        <v>29</v>
      </c>
      <c r="BU87" s="69">
        <f>0.5*(CC87+CD87+CE87)+CF87+CH87+2*(CI87+CJ87)</f>
        <v>3.5</v>
      </c>
      <c r="BV87" s="69">
        <f>CC87*0.5+CD87*0.5+CE87*0.5+CF87+CG87+CH87+2*(CI87+CJ87+CK87)</f>
        <v>5.5</v>
      </c>
      <c r="BW87" s="74"/>
      <c r="BX87" s="225" t="s">
        <v>68</v>
      </c>
      <c r="BY87" s="140" t="s">
        <v>3</v>
      </c>
      <c r="BZ87" s="72" t="s">
        <v>42</v>
      </c>
      <c r="CA87" s="110" t="s">
        <v>13</v>
      </c>
      <c r="CB87" s="131" t="s">
        <v>367</v>
      </c>
      <c r="CC87" s="85">
        <v>1</v>
      </c>
      <c r="CD87" s="318"/>
      <c r="CE87" s="390"/>
      <c r="CF87" s="85">
        <v>1</v>
      </c>
      <c r="CG87" s="390"/>
      <c r="CH87" s="390"/>
      <c r="CI87" s="85">
        <v>1</v>
      </c>
      <c r="CJ87" s="390"/>
      <c r="CK87" s="86">
        <v>1</v>
      </c>
      <c r="CL87" s="100">
        <v>1</v>
      </c>
      <c r="CM87" s="99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</row>
    <row r="88" spans="1:114" s="363" customFormat="1" ht="363" customHeight="1" outlineLevel="1" thickTop="1" thickBot="1" x14ac:dyDescent="0.45">
      <c r="W88" s="32"/>
      <c r="X88" s="97" t="s">
        <v>52</v>
      </c>
      <c r="Y88" s="117" t="s">
        <v>1821</v>
      </c>
      <c r="Z88" s="68" t="s">
        <v>29</v>
      </c>
      <c r="AA88" s="69">
        <f t="shared" si="36"/>
        <v>0</v>
      </c>
      <c r="AB88" s="69">
        <f t="shared" si="37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52</v>
      </c>
      <c r="AV88" s="138" t="s">
        <v>1753</v>
      </c>
      <c r="AW88" s="68" t="s">
        <v>29</v>
      </c>
      <c r="AX88" s="69">
        <f t="shared" si="38"/>
        <v>2.5</v>
      </c>
      <c r="AY88" s="69">
        <f t="shared" si="39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389" t="s">
        <v>365</v>
      </c>
      <c r="BS88" s="98" t="s">
        <v>373</v>
      </c>
      <c r="BT88" s="68" t="s">
        <v>29</v>
      </c>
      <c r="BU88" s="69">
        <f>0.5*(CC88+CD88+CE88)+CF88+CH88+2*(CI88+CJ88)</f>
        <v>0</v>
      </c>
      <c r="BV88" s="69">
        <f>CC88*0.5+CD88*0.5+CE88*0.5+CF88+CG88+CH88+2*(CI88+CJ88+CK88)</f>
        <v>0</v>
      </c>
      <c r="BW88" s="74"/>
      <c r="BX88" s="225" t="s">
        <v>45</v>
      </c>
      <c r="BY88" s="140" t="s">
        <v>3</v>
      </c>
      <c r="BZ88" s="72" t="s">
        <v>42</v>
      </c>
      <c r="CA88" s="74"/>
      <c r="CB88" s="131" t="s">
        <v>374</v>
      </c>
      <c r="CC88" s="390"/>
      <c r="CD88" s="144"/>
      <c r="CE88" s="409"/>
      <c r="CF88" s="409"/>
      <c r="CG88" s="409"/>
      <c r="CH88" s="409"/>
      <c r="CI88" s="144"/>
      <c r="CJ88" s="390"/>
      <c r="CK88" s="410"/>
      <c r="CL88" s="100">
        <v>1</v>
      </c>
      <c r="CM88" s="99"/>
      <c r="CN88" s="10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</row>
    <row r="89" spans="1:114" s="363" customFormat="1" ht="318" customHeight="1" outlineLevel="1" thickTop="1" thickBot="1" x14ac:dyDescent="0.35">
      <c r="X89" s="97" t="s">
        <v>52</v>
      </c>
      <c r="Y89" s="1494" t="s">
        <v>2601</v>
      </c>
      <c r="Z89" s="1286" t="s">
        <v>29</v>
      </c>
      <c r="AA89" s="1287">
        <f t="shared" si="36"/>
        <v>0.5</v>
      </c>
      <c r="AB89" s="1287">
        <f t="shared" si="37"/>
        <v>1.5</v>
      </c>
      <c r="AC89" s="1473"/>
      <c r="AD89" s="829" t="s">
        <v>63</v>
      </c>
      <c r="AE89" s="1473"/>
      <c r="AF89" s="1473"/>
      <c r="AG89" s="1473"/>
      <c r="AH89" s="814" t="s">
        <v>1681</v>
      </c>
      <c r="AI89" s="1495"/>
      <c r="AJ89" s="1496">
        <v>1</v>
      </c>
      <c r="AK89" s="1495"/>
      <c r="AL89" s="1495"/>
      <c r="AM89" s="1497">
        <v>1</v>
      </c>
      <c r="AN89" s="1495"/>
      <c r="AO89" s="1495"/>
      <c r="AP89" s="1495"/>
      <c r="AQ89" s="1495"/>
      <c r="AR89" s="96">
        <v>1</v>
      </c>
      <c r="AS89" s="95"/>
      <c r="AU89" s="97" t="s">
        <v>52</v>
      </c>
      <c r="AV89" s="117" t="s">
        <v>1755</v>
      </c>
      <c r="AW89" s="68" t="s">
        <v>29</v>
      </c>
      <c r="AX89" s="69">
        <f t="shared" si="38"/>
        <v>0</v>
      </c>
      <c r="AY89" s="69">
        <f t="shared" si="39"/>
        <v>0</v>
      </c>
      <c r="AZ89" s="158"/>
      <c r="BA89" s="22" t="s">
        <v>63</v>
      </c>
      <c r="BB89" s="104"/>
      <c r="BC89" s="74"/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415" t="s">
        <v>380</v>
      </c>
      <c r="BS89" s="82" t="s">
        <v>1683</v>
      </c>
      <c r="BT89" s="102" t="s">
        <v>29</v>
      </c>
      <c r="BU89" s="102">
        <f t="shared" ref="BU89:BU100" si="42">0.5*(CC89+CD89+CE89)+CF89+CH89+2*(CI89+CJ89)</f>
        <v>0</v>
      </c>
      <c r="BV89" s="102">
        <f t="shared" ref="BV89:BV100" si="43">CC89*0.5+CD89*0.5+CE89*0.5+CF89+CG89+CH89+2*(CI89+CJ89+CK89)</f>
        <v>0</v>
      </c>
      <c r="BW89" s="229"/>
      <c r="BX89" s="225" t="s">
        <v>68</v>
      </c>
      <c r="BY89" s="70"/>
      <c r="BZ89" s="70"/>
      <c r="CA89" s="73"/>
      <c r="CB89" s="23" t="s">
        <v>1684</v>
      </c>
      <c r="CC89" s="22"/>
      <c r="CD89" s="22"/>
      <c r="CE89" s="22"/>
      <c r="CF89" s="22"/>
      <c r="CG89" s="22"/>
      <c r="CH89" s="22"/>
      <c r="CI89" s="22"/>
      <c r="CJ89" s="22"/>
      <c r="CK89" s="22"/>
      <c r="CL89" s="100">
        <v>1</v>
      </c>
      <c r="CM89" s="99"/>
      <c r="CN89" s="108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</row>
    <row r="90" spans="1:114" s="363" customFormat="1" ht="301.2" customHeight="1" outlineLevel="1" thickTop="1" x14ac:dyDescent="0.3">
      <c r="X90" s="97" t="s">
        <v>52</v>
      </c>
      <c r="Y90" s="130" t="s">
        <v>2274</v>
      </c>
      <c r="Z90" s="68" t="s">
        <v>29</v>
      </c>
      <c r="AA90" s="69">
        <f>0.5*(AI90+AJ90+AK90)+AL90+AN90+2*(AO90+AP90)</f>
        <v>0</v>
      </c>
      <c r="AB90" s="69">
        <f>AI90*0.5+AJ90*0.5+AK90*0.5+AL90+AM90+AN90+2*(AO90+AP90+AQ90)</f>
        <v>0</v>
      </c>
      <c r="AC90" s="131"/>
      <c r="AD90" s="22" t="s">
        <v>45</v>
      </c>
      <c r="AE90" s="131"/>
      <c r="AF90" s="131"/>
      <c r="AG90" s="131"/>
      <c r="AH90" s="173" t="s">
        <v>57</v>
      </c>
      <c r="AI90" s="223"/>
      <c r="AJ90" s="223"/>
      <c r="AK90" s="223"/>
      <c r="AL90" s="223"/>
      <c r="AM90" s="223"/>
      <c r="AN90" s="223"/>
      <c r="AO90" s="223"/>
      <c r="AP90" s="223"/>
      <c r="AQ90" s="223"/>
      <c r="AR90" s="100">
        <v>2</v>
      </c>
      <c r="AS90" s="131"/>
      <c r="AU90" s="97" t="s">
        <v>52</v>
      </c>
      <c r="AV90" s="117" t="s">
        <v>1758</v>
      </c>
      <c r="AW90" s="68" t="s">
        <v>29</v>
      </c>
      <c r="AX90" s="69">
        <f t="shared" si="38"/>
        <v>0</v>
      </c>
      <c r="AY90" s="69">
        <f t="shared" si="39"/>
        <v>0</v>
      </c>
      <c r="AZ90" s="82"/>
      <c r="BA90" s="22" t="s">
        <v>182</v>
      </c>
      <c r="BB90" s="22"/>
      <c r="BC90" s="74"/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415" t="s">
        <v>380</v>
      </c>
      <c r="BS90" s="82" t="s">
        <v>2844</v>
      </c>
      <c r="BT90" s="102" t="s">
        <v>29</v>
      </c>
      <c r="BU90" s="102">
        <f t="shared" si="42"/>
        <v>0</v>
      </c>
      <c r="BV90" s="102">
        <f t="shared" si="43"/>
        <v>0</v>
      </c>
      <c r="BW90" s="229"/>
      <c r="BX90" s="225" t="s">
        <v>68</v>
      </c>
      <c r="BY90" s="1544" t="s">
        <v>2845</v>
      </c>
      <c r="BZ90" s="70"/>
      <c r="CA90" s="73"/>
      <c r="CB90" s="23" t="s">
        <v>2846</v>
      </c>
      <c r="CC90" s="22"/>
      <c r="CD90" s="22"/>
      <c r="CE90" s="22"/>
      <c r="CF90" s="22"/>
      <c r="CG90" s="22"/>
      <c r="CH90" s="22"/>
      <c r="CI90" s="22"/>
      <c r="CJ90" s="22"/>
      <c r="CK90" s="22"/>
      <c r="CL90" s="100">
        <v>1</v>
      </c>
      <c r="CM90" s="99"/>
      <c r="CN90" s="108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</row>
    <row r="91" spans="1:114" s="363" customFormat="1" ht="313.95" customHeight="1" outlineLevel="1" x14ac:dyDescent="0.4">
      <c r="X91" s="97" t="s">
        <v>52</v>
      </c>
      <c r="Y91" s="736" t="s">
        <v>2847</v>
      </c>
      <c r="Z91" s="102" t="s">
        <v>29</v>
      </c>
      <c r="AA91" s="69">
        <f>0.5*(AI91+AJ91+AK91)+AL91+AN91+2*(AO91+AP91)</f>
        <v>0</v>
      </c>
      <c r="AB91" s="69">
        <f>AI91*0.5+AJ91*0.5+AK91*0.5+AL91+AM91+AN91+2*(AO91+AP91+AQ91)</f>
        <v>0</v>
      </c>
      <c r="AC91" s="82"/>
      <c r="AD91" s="22" t="s">
        <v>63</v>
      </c>
      <c r="AE91" s="105"/>
      <c r="AF91" s="72" t="s">
        <v>42</v>
      </c>
      <c r="AG91" s="187"/>
      <c r="AH91" s="23" t="s">
        <v>359</v>
      </c>
      <c r="AI91" s="302"/>
      <c r="AJ91" s="302"/>
      <c r="AK91" s="302"/>
      <c r="AL91" s="302"/>
      <c r="AM91" s="302"/>
      <c r="AN91" s="302"/>
      <c r="AO91" s="302"/>
      <c r="AP91" s="302"/>
      <c r="AQ91" s="302"/>
      <c r="AR91" s="76">
        <v>1</v>
      </c>
      <c r="AS91" s="77"/>
      <c r="AU91" s="97" t="s">
        <v>52</v>
      </c>
      <c r="AV91" s="138" t="s">
        <v>379</v>
      </c>
      <c r="AW91" s="68" t="s">
        <v>29</v>
      </c>
      <c r="AX91" s="69">
        <f t="shared" si="38"/>
        <v>3.5</v>
      </c>
      <c r="AY91" s="69">
        <f t="shared" si="39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415" t="s">
        <v>380</v>
      </c>
      <c r="BS91" s="420" t="s">
        <v>1686</v>
      </c>
      <c r="BT91" s="102" t="s">
        <v>29</v>
      </c>
      <c r="BU91" s="69">
        <f t="shared" si="42"/>
        <v>0</v>
      </c>
      <c r="BV91" s="69">
        <f t="shared" si="43"/>
        <v>0</v>
      </c>
      <c r="BW91" s="229"/>
      <c r="BX91" s="22" t="s">
        <v>68</v>
      </c>
      <c r="BY91" s="22"/>
      <c r="BZ91" s="103"/>
      <c r="CA91" s="110" t="s">
        <v>13</v>
      </c>
      <c r="CB91" s="22" t="s">
        <v>204</v>
      </c>
      <c r="CC91" s="160"/>
      <c r="CD91" s="160"/>
      <c r="CE91" s="155"/>
      <c r="CF91" s="160"/>
      <c r="CG91" s="160"/>
      <c r="CH91" s="160"/>
      <c r="CI91" s="160"/>
      <c r="CJ91" s="160"/>
      <c r="CK91" s="160"/>
      <c r="CL91" s="100">
        <v>1</v>
      </c>
      <c r="CM91" s="99"/>
      <c r="CN91" s="108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</row>
    <row r="92" spans="1:114" s="363" customFormat="1" ht="334.2" customHeight="1" outlineLevel="1" thickBot="1" x14ac:dyDescent="0.35">
      <c r="X92" s="400" t="s">
        <v>370</v>
      </c>
      <c r="Y92" s="117" t="s">
        <v>1827</v>
      </c>
      <c r="Z92" s="68" t="s">
        <v>29</v>
      </c>
      <c r="AA92" s="69">
        <f>0.5*(AI92+AJ92+AK92)+AL92+AN92+2*(AO92+AP92)</f>
        <v>0</v>
      </c>
      <c r="AB92" s="69">
        <f>AI92*0.5+AJ92*0.5+AK92*0.5+AL92+AM92+AN92+2*(AO92+AP92+AQ92)</f>
        <v>0</v>
      </c>
      <c r="AC92" s="82"/>
      <c r="AD92" s="23" t="s">
        <v>45</v>
      </c>
      <c r="AE92" s="82"/>
      <c r="AF92" s="74"/>
      <c r="AG92" s="248"/>
      <c r="AH92" s="172" t="s">
        <v>359</v>
      </c>
      <c r="AI92" s="229"/>
      <c r="AJ92" s="229"/>
      <c r="AK92" s="229"/>
      <c r="AL92" s="229"/>
      <c r="AM92" s="229"/>
      <c r="AN92" s="229"/>
      <c r="AO92" s="229"/>
      <c r="AP92" s="229"/>
      <c r="AQ92" s="229"/>
      <c r="AR92" s="100">
        <v>1</v>
      </c>
      <c r="AS92" s="107"/>
      <c r="AU92" s="97" t="s">
        <v>52</v>
      </c>
      <c r="AV92" s="413" t="s">
        <v>1763</v>
      </c>
      <c r="AW92" s="102" t="s">
        <v>36</v>
      </c>
      <c r="AX92" s="69">
        <f t="shared" si="38"/>
        <v>1</v>
      </c>
      <c r="AY92" s="69">
        <f t="shared" si="39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415" t="s">
        <v>380</v>
      </c>
      <c r="BS92" s="348" t="s">
        <v>2848</v>
      </c>
      <c r="BT92" s="102" t="s">
        <v>29</v>
      </c>
      <c r="BU92" s="102">
        <f t="shared" si="42"/>
        <v>1.5</v>
      </c>
      <c r="BV92" s="102">
        <f t="shared" si="43"/>
        <v>1.5</v>
      </c>
      <c r="BW92" s="424"/>
      <c r="BX92" s="426" t="s">
        <v>45</v>
      </c>
      <c r="BY92" s="434"/>
      <c r="BZ92" s="425"/>
      <c r="CA92" s="425"/>
      <c r="CB92" s="23" t="s">
        <v>1761</v>
      </c>
      <c r="CC92" s="427"/>
      <c r="CD92" s="428"/>
      <c r="CE92" s="84">
        <v>1</v>
      </c>
      <c r="CF92" s="428"/>
      <c r="CG92" s="428"/>
      <c r="CH92" s="84">
        <v>1</v>
      </c>
      <c r="CI92" s="427"/>
      <c r="CJ92" s="427"/>
      <c r="CK92" s="427"/>
      <c r="CL92" s="100">
        <v>1</v>
      </c>
      <c r="CM92" s="99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</row>
    <row r="93" spans="1:114" s="363" customFormat="1" ht="306" customHeight="1" outlineLevel="1" thickBot="1" x14ac:dyDescent="0.35">
      <c r="X93" s="400" t="s">
        <v>370</v>
      </c>
      <c r="Y93" s="412" t="s">
        <v>1757</v>
      </c>
      <c r="Z93" s="68" t="s">
        <v>29</v>
      </c>
      <c r="AA93" s="69">
        <f t="shared" ref="AA93:AA100" si="44">0.5*(AI93+AJ93+AK93)+AL93+AN93+2*(AO93+AP93)</f>
        <v>2</v>
      </c>
      <c r="AB93" s="69">
        <f t="shared" ref="AB93:AB100" si="45">AI93*0.5+AJ93*0.5+AK93*0.5+AL93+AM93+AN93+2*(AO93+AP93+AQ93)</f>
        <v>2</v>
      </c>
      <c r="AC93" s="82"/>
      <c r="AD93" s="22" t="s">
        <v>68</v>
      </c>
      <c r="AE93" s="118"/>
      <c r="AF93" s="119" t="s">
        <v>42</v>
      </c>
      <c r="AG93" s="173"/>
      <c r="AH93" s="173" t="s">
        <v>57</v>
      </c>
      <c r="AI93" s="229"/>
      <c r="AJ93" s="229"/>
      <c r="AK93" s="144"/>
      <c r="AL93" s="84">
        <v>2</v>
      </c>
      <c r="AM93" s="229"/>
      <c r="AN93" s="229"/>
      <c r="AO93" s="229"/>
      <c r="AP93" s="229"/>
      <c r="AQ93" s="229"/>
      <c r="AR93" s="100">
        <v>1</v>
      </c>
      <c r="AS93" s="77"/>
      <c r="AU93" s="97" t="s">
        <v>52</v>
      </c>
      <c r="AV93" s="130" t="s">
        <v>1769</v>
      </c>
      <c r="AW93" s="68" t="s">
        <v>36</v>
      </c>
      <c r="AX93" s="69">
        <f t="shared" si="38"/>
        <v>0</v>
      </c>
      <c r="AY93" s="69">
        <f t="shared" si="39"/>
        <v>0</v>
      </c>
      <c r="AZ93" s="131"/>
      <c r="BA93" s="22" t="s">
        <v>45</v>
      </c>
      <c r="BB93" s="131"/>
      <c r="BC93" s="131"/>
      <c r="BD93" s="131"/>
      <c r="BE93" s="23" t="s">
        <v>57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415" t="s">
        <v>380</v>
      </c>
      <c r="BS93" s="278" t="s">
        <v>1764</v>
      </c>
      <c r="BT93" s="102" t="s">
        <v>29</v>
      </c>
      <c r="BU93" s="69">
        <f t="shared" si="42"/>
        <v>1</v>
      </c>
      <c r="BV93" s="69">
        <f t="shared" si="43"/>
        <v>1</v>
      </c>
      <c r="BW93" s="424"/>
      <c r="BX93" s="426" t="s">
        <v>68</v>
      </c>
      <c r="BY93" s="432"/>
      <c r="BZ93" s="433" t="s">
        <v>42</v>
      </c>
      <c r="CA93" s="110" t="s">
        <v>13</v>
      </c>
      <c r="CB93" s="23" t="s">
        <v>1765</v>
      </c>
      <c r="CC93" s="427"/>
      <c r="CD93" s="428"/>
      <c r="CE93" s="160"/>
      <c r="CF93" s="84">
        <v>1</v>
      </c>
      <c r="CG93" s="428"/>
      <c r="CH93" s="428"/>
      <c r="CI93" s="427"/>
      <c r="CJ93" s="427"/>
      <c r="CK93" s="427"/>
      <c r="CL93" s="100">
        <v>1</v>
      </c>
      <c r="CM93" s="99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</row>
    <row r="94" spans="1:114" s="363" customFormat="1" ht="234.75" customHeight="1" outlineLevel="1" thickBot="1" x14ac:dyDescent="0.45">
      <c r="X94" s="400" t="s">
        <v>370</v>
      </c>
      <c r="Y94" s="138" t="s">
        <v>1835</v>
      </c>
      <c r="Z94" s="68" t="s">
        <v>29</v>
      </c>
      <c r="AA94" s="69">
        <f t="shared" si="44"/>
        <v>0</v>
      </c>
      <c r="AB94" s="69">
        <f t="shared" si="45"/>
        <v>0</v>
      </c>
      <c r="AC94" s="99"/>
      <c r="AD94" s="22" t="s">
        <v>68</v>
      </c>
      <c r="AE94" s="258"/>
      <c r="AF94" s="258"/>
      <c r="AG94" s="258"/>
      <c r="AH94" s="131" t="s">
        <v>393</v>
      </c>
      <c r="AI94" s="226"/>
      <c r="AJ94" s="226"/>
      <c r="AK94" s="226"/>
      <c r="AL94" s="226"/>
      <c r="AM94" s="226"/>
      <c r="AN94" s="226"/>
      <c r="AO94" s="226"/>
      <c r="AP94" s="226"/>
      <c r="AQ94" s="226"/>
      <c r="AR94" s="100">
        <v>1</v>
      </c>
      <c r="AS94" s="99"/>
      <c r="AU94" s="97" t="s">
        <v>52</v>
      </c>
      <c r="AV94" s="353" t="s">
        <v>291</v>
      </c>
      <c r="AW94" s="102" t="s">
        <v>36</v>
      </c>
      <c r="AX94" s="69">
        <f t="shared" ref="AX94:AX99" si="46">0.5*(BF94+BG94+BH94)+BI94+BK94+2*(BL94+BM94)</f>
        <v>0</v>
      </c>
      <c r="AY94" s="69">
        <f t="shared" ref="AY94:AY99" si="47">BF94*0.5+BG94*0.5+BH94*0.5+BI94+BJ94+BK94+2*(BL94+BM94+BN94)</f>
        <v>0</v>
      </c>
      <c r="AZ94" s="354"/>
      <c r="BA94" s="22" t="s">
        <v>63</v>
      </c>
      <c r="BB94" s="354"/>
      <c r="BC94" s="72" t="s">
        <v>42</v>
      </c>
      <c r="BD94" s="354"/>
      <c r="BE94" s="355" t="s">
        <v>292</v>
      </c>
      <c r="BF94" s="356"/>
      <c r="BG94" s="356"/>
      <c r="BH94" s="356"/>
      <c r="BI94" s="356"/>
      <c r="BJ94" s="356"/>
      <c r="BK94" s="356"/>
      <c r="BL94" s="356"/>
      <c r="BM94" s="356"/>
      <c r="BN94" s="356"/>
      <c r="BO94" s="96">
        <v>1</v>
      </c>
      <c r="BP94" s="95"/>
      <c r="BR94" s="415" t="s">
        <v>380</v>
      </c>
      <c r="BS94" s="130" t="s">
        <v>1770</v>
      </c>
      <c r="BT94" s="102" t="s">
        <v>29</v>
      </c>
      <c r="BU94" s="69">
        <f t="shared" si="42"/>
        <v>1</v>
      </c>
      <c r="BV94" s="69">
        <f t="shared" si="43"/>
        <v>1</v>
      </c>
      <c r="BW94" s="424"/>
      <c r="BX94" s="426" t="s">
        <v>45</v>
      </c>
      <c r="BY94" s="434"/>
      <c r="BZ94" s="433" t="s">
        <v>42</v>
      </c>
      <c r="CA94" s="425"/>
      <c r="CB94" s="131" t="s">
        <v>1771</v>
      </c>
      <c r="CC94" s="427"/>
      <c r="CD94" s="427"/>
      <c r="CE94" s="160"/>
      <c r="CF94" s="84">
        <v>1</v>
      </c>
      <c r="CG94" s="427"/>
      <c r="CH94" s="427"/>
      <c r="CI94" s="427"/>
      <c r="CJ94" s="427"/>
      <c r="CK94" s="427"/>
      <c r="CL94" s="100">
        <v>1</v>
      </c>
      <c r="CM94" s="99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</row>
    <row r="95" spans="1:114" s="363" customFormat="1" ht="211.5" customHeight="1" outlineLevel="1" x14ac:dyDescent="0.4">
      <c r="X95" s="400" t="s">
        <v>370</v>
      </c>
      <c r="Y95" s="130" t="s">
        <v>398</v>
      </c>
      <c r="Z95" s="68" t="s">
        <v>36</v>
      </c>
      <c r="AA95" s="69">
        <f t="shared" si="44"/>
        <v>3.5</v>
      </c>
      <c r="AB95" s="69">
        <f t="shared" si="45"/>
        <v>3.5</v>
      </c>
      <c r="AC95" s="74"/>
      <c r="AD95" s="225" t="s">
        <v>63</v>
      </c>
      <c r="AE95" s="74"/>
      <c r="AF95" s="74"/>
      <c r="AG95" s="74"/>
      <c r="AH95" s="131" t="s">
        <v>399</v>
      </c>
      <c r="AI95" s="226"/>
      <c r="AJ95" s="84">
        <v>3</v>
      </c>
      <c r="AK95" s="226"/>
      <c r="AL95" s="226"/>
      <c r="AM95" s="226"/>
      <c r="AN95" s="226"/>
      <c r="AO95" s="84">
        <v>1</v>
      </c>
      <c r="AP95" s="226"/>
      <c r="AQ95" s="226"/>
      <c r="AR95" s="100">
        <v>1</v>
      </c>
      <c r="AS95" s="74"/>
      <c r="AU95" s="97" t="s">
        <v>52</v>
      </c>
      <c r="AV95" s="117" t="s">
        <v>1731</v>
      </c>
      <c r="AW95" s="68" t="s">
        <v>36</v>
      </c>
      <c r="AX95" s="69">
        <f t="shared" si="46"/>
        <v>4.5</v>
      </c>
      <c r="AY95" s="69">
        <f t="shared" si="47"/>
        <v>6.5</v>
      </c>
      <c r="AZ95" s="23"/>
      <c r="BA95" s="23" t="s">
        <v>68</v>
      </c>
      <c r="BB95" s="1360" t="s">
        <v>2849</v>
      </c>
      <c r="BC95" s="72" t="s">
        <v>42</v>
      </c>
      <c r="BD95" s="27"/>
      <c r="BE95" s="173" t="s">
        <v>299</v>
      </c>
      <c r="BF95" s="155"/>
      <c r="BG95" s="84">
        <v>1</v>
      </c>
      <c r="BH95" s="155"/>
      <c r="BI95" s="84">
        <v>2</v>
      </c>
      <c r="BJ95" s="155"/>
      <c r="BK95" s="155"/>
      <c r="BL95" s="84">
        <v>1</v>
      </c>
      <c r="BM95" s="360"/>
      <c r="BN95" s="86">
        <v>1</v>
      </c>
      <c r="BO95" s="96">
        <v>1</v>
      </c>
      <c r="BP95" s="95"/>
      <c r="BR95" s="415" t="s">
        <v>380</v>
      </c>
      <c r="BS95" s="130" t="s">
        <v>1693</v>
      </c>
      <c r="BT95" s="102" t="s">
        <v>29</v>
      </c>
      <c r="BU95" s="102">
        <f t="shared" si="42"/>
        <v>0.5</v>
      </c>
      <c r="BV95" s="102">
        <f t="shared" si="43"/>
        <v>0.5</v>
      </c>
      <c r="BW95" s="435"/>
      <c r="BX95" s="131" t="s">
        <v>409</v>
      </c>
      <c r="BY95" s="1371" t="s">
        <v>2850</v>
      </c>
      <c r="BZ95" s="433" t="s">
        <v>42</v>
      </c>
      <c r="CA95" s="74"/>
      <c r="CB95" s="140" t="s">
        <v>410</v>
      </c>
      <c r="CC95" s="252">
        <v>1</v>
      </c>
      <c r="CD95" s="74"/>
      <c r="CE95" s="74"/>
      <c r="CF95" s="74"/>
      <c r="CG95" s="74"/>
      <c r="CH95" s="74"/>
      <c r="CI95" s="74"/>
      <c r="CJ95" s="74"/>
      <c r="CK95" s="74"/>
      <c r="CL95" s="100">
        <v>1</v>
      </c>
      <c r="CM95" s="99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</row>
    <row r="96" spans="1:114" s="363" customFormat="1" ht="161.4" customHeight="1" outlineLevel="1" thickTop="1" thickBot="1" x14ac:dyDescent="0.45">
      <c r="X96" s="400" t="s">
        <v>370</v>
      </c>
      <c r="Y96" s="130" t="s">
        <v>1319</v>
      </c>
      <c r="Z96" s="68" t="s">
        <v>36</v>
      </c>
      <c r="AA96" s="69">
        <f t="shared" si="44"/>
        <v>2</v>
      </c>
      <c r="AB96" s="69">
        <f t="shared" si="45"/>
        <v>3</v>
      </c>
      <c r="AC96" s="74"/>
      <c r="AD96" s="225" t="s">
        <v>63</v>
      </c>
      <c r="AE96" s="1371" t="s">
        <v>2851</v>
      </c>
      <c r="AF96" s="74"/>
      <c r="AG96" s="74"/>
      <c r="AH96" s="131" t="s">
        <v>406</v>
      </c>
      <c r="AI96" s="226"/>
      <c r="AJ96" s="226"/>
      <c r="AK96" s="226"/>
      <c r="AL96" s="85">
        <v>2</v>
      </c>
      <c r="AM96" s="86">
        <v>1</v>
      </c>
      <c r="AN96" s="226"/>
      <c r="AO96" s="226"/>
      <c r="AP96" s="226"/>
      <c r="AQ96" s="229"/>
      <c r="AR96" s="100">
        <v>1</v>
      </c>
      <c r="AS96" s="74"/>
      <c r="AU96" s="97" t="s">
        <v>52</v>
      </c>
      <c r="AV96" s="114" t="s">
        <v>307</v>
      </c>
      <c r="AW96" s="68" t="s">
        <v>36</v>
      </c>
      <c r="AX96" s="69">
        <f t="shared" si="46"/>
        <v>5</v>
      </c>
      <c r="AY96" s="69">
        <f t="shared" si="47"/>
        <v>5</v>
      </c>
      <c r="AZ96" s="82"/>
      <c r="BA96" s="22" t="s">
        <v>233</v>
      </c>
      <c r="BB96" s="105"/>
      <c r="BC96" s="72" t="s">
        <v>42</v>
      </c>
      <c r="BD96" s="187"/>
      <c r="BE96" s="23" t="s">
        <v>283</v>
      </c>
      <c r="BF96" s="84">
        <v>2</v>
      </c>
      <c r="BG96" s="160"/>
      <c r="BH96" s="169"/>
      <c r="BI96" s="160"/>
      <c r="BJ96" s="160"/>
      <c r="BK96" s="160"/>
      <c r="BL96" s="84">
        <v>2</v>
      </c>
      <c r="BM96" s="160"/>
      <c r="BN96" s="160"/>
      <c r="BO96" s="96">
        <v>1</v>
      </c>
      <c r="BP96" s="95"/>
      <c r="BR96" s="415" t="s">
        <v>380</v>
      </c>
      <c r="BS96" s="117" t="s">
        <v>1695</v>
      </c>
      <c r="BT96" s="102" t="s">
        <v>29</v>
      </c>
      <c r="BU96" s="102">
        <f t="shared" si="42"/>
        <v>0</v>
      </c>
      <c r="BV96" s="102">
        <f t="shared" si="43"/>
        <v>0</v>
      </c>
      <c r="BW96" s="439"/>
      <c r="BX96" s="440" t="s">
        <v>45</v>
      </c>
      <c r="BY96" s="441"/>
      <c r="BZ96" s="74"/>
      <c r="CA96" s="82"/>
      <c r="CB96" s="23" t="s">
        <v>57</v>
      </c>
      <c r="CC96" s="441"/>
      <c r="CD96" s="441"/>
      <c r="CE96" s="441"/>
      <c r="CF96" s="441"/>
      <c r="CG96" s="441"/>
      <c r="CH96" s="441"/>
      <c r="CI96" s="441"/>
      <c r="CJ96" s="441"/>
      <c r="CK96" s="443"/>
      <c r="CL96" s="100">
        <v>1</v>
      </c>
      <c r="CM96" s="99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</row>
    <row r="97" spans="24:114" s="363" customFormat="1" ht="206.4" customHeight="1" outlineLevel="1" thickTop="1" thickBot="1" x14ac:dyDescent="0.45">
      <c r="X97" s="400" t="s">
        <v>370</v>
      </c>
      <c r="Y97" s="130" t="s">
        <v>1840</v>
      </c>
      <c r="Z97" s="68" t="s">
        <v>36</v>
      </c>
      <c r="AA97" s="69">
        <f t="shared" si="44"/>
        <v>0</v>
      </c>
      <c r="AB97" s="69">
        <f t="shared" si="45"/>
        <v>0</v>
      </c>
      <c r="AC97" s="131"/>
      <c r="AD97" s="22" t="s">
        <v>45</v>
      </c>
      <c r="AE97" s="131"/>
      <c r="AF97" s="131"/>
      <c r="AG97" s="131"/>
      <c r="AH97" s="173" t="s">
        <v>57</v>
      </c>
      <c r="AI97" s="223"/>
      <c r="AJ97" s="223"/>
      <c r="AK97" s="223"/>
      <c r="AL97" s="223"/>
      <c r="AM97" s="223"/>
      <c r="AN97" s="223"/>
      <c r="AO97" s="223"/>
      <c r="AP97" s="223"/>
      <c r="AQ97" s="1169"/>
      <c r="AR97" s="100">
        <v>1</v>
      </c>
      <c r="AS97" s="131"/>
      <c r="AU97" s="284" t="s">
        <v>222</v>
      </c>
      <c r="AV97" s="117" t="s">
        <v>400</v>
      </c>
      <c r="AW97" s="68" t="s">
        <v>93</v>
      </c>
      <c r="AX97" s="69">
        <f t="shared" si="46"/>
        <v>4</v>
      </c>
      <c r="AY97" s="69">
        <f t="shared" si="47"/>
        <v>4</v>
      </c>
      <c r="AZ97" s="22"/>
      <c r="BA97" s="104" t="s">
        <v>68</v>
      </c>
      <c r="BB97" s="145"/>
      <c r="BC97" s="145"/>
      <c r="BD97" s="145"/>
      <c r="BE97" s="172" t="s">
        <v>401</v>
      </c>
      <c r="BF97" s="418"/>
      <c r="BG97" s="418"/>
      <c r="BH97" s="418"/>
      <c r="BI97" s="418"/>
      <c r="BJ97" s="418"/>
      <c r="BK97" s="155"/>
      <c r="BL97" s="240">
        <v>2</v>
      </c>
      <c r="BM97" s="155"/>
      <c r="BN97" s="155"/>
      <c r="BO97" s="96">
        <v>1</v>
      </c>
      <c r="BP97" s="95"/>
      <c r="BR97" s="415" t="s">
        <v>380</v>
      </c>
      <c r="BS97" s="178" t="s">
        <v>1697</v>
      </c>
      <c r="BT97" s="102" t="s">
        <v>29</v>
      </c>
      <c r="BU97" s="102">
        <f t="shared" si="42"/>
        <v>0</v>
      </c>
      <c r="BV97" s="102">
        <f t="shared" si="43"/>
        <v>0</v>
      </c>
      <c r="BW97" s="435"/>
      <c r="BX97" s="22" t="s">
        <v>45</v>
      </c>
      <c r="BY97"/>
      <c r="BZ97" s="99"/>
      <c r="CA97" s="99"/>
      <c r="CB97" s="23" t="s">
        <v>57</v>
      </c>
      <c r="CC97" s="99"/>
      <c r="CD97" s="99"/>
      <c r="CE97" s="99"/>
      <c r="CF97" s="99"/>
      <c r="CG97" s="99"/>
      <c r="CH97" s="99"/>
      <c r="CI97" s="99"/>
      <c r="CJ97" s="99"/>
      <c r="CK97" s="99"/>
      <c r="CL97" s="100">
        <v>1</v>
      </c>
      <c r="CM97" s="99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</row>
    <row r="98" spans="24:114" s="363" customFormat="1" ht="253.5" customHeight="1" outlineLevel="1" thickTop="1" thickBot="1" x14ac:dyDescent="0.35">
      <c r="X98" s="400" t="s">
        <v>370</v>
      </c>
      <c r="Y98" s="116" t="s">
        <v>1768</v>
      </c>
      <c r="Z98" s="68" t="s">
        <v>36</v>
      </c>
      <c r="AA98" s="115">
        <f t="shared" si="44"/>
        <v>1</v>
      </c>
      <c r="AB98" s="115">
        <f t="shared" si="45"/>
        <v>2</v>
      </c>
      <c r="AC98" s="198"/>
      <c r="AD98" s="22" t="s">
        <v>45</v>
      </c>
      <c r="AE98" s="104"/>
      <c r="AF98" s="74"/>
      <c r="AG98" s="82"/>
      <c r="AH98" s="23" t="s">
        <v>129</v>
      </c>
      <c r="AI98" s="229"/>
      <c r="AJ98" s="229"/>
      <c r="AK98" s="229"/>
      <c r="AL98" s="84">
        <v>1</v>
      </c>
      <c r="AM98" s="86">
        <v>1</v>
      </c>
      <c r="AN98" s="229"/>
      <c r="AO98" s="229"/>
      <c r="AP98" s="260"/>
      <c r="AQ98" s="144"/>
      <c r="AR98" s="1170">
        <v>1</v>
      </c>
      <c r="AS98" s="77"/>
      <c r="AU98" s="284" t="s">
        <v>222</v>
      </c>
      <c r="AV98" s="117" t="s">
        <v>1777</v>
      </c>
      <c r="AW98" s="68" t="s">
        <v>93</v>
      </c>
      <c r="AX98" s="69">
        <f t="shared" si="46"/>
        <v>0</v>
      </c>
      <c r="AY98" s="69">
        <f t="shared" si="47"/>
        <v>0</v>
      </c>
      <c r="AZ98" s="22"/>
      <c r="BA98" s="104" t="s">
        <v>45</v>
      </c>
      <c r="BB98" s="145"/>
      <c r="BC98" s="145"/>
      <c r="BD98" s="110" t="s">
        <v>13</v>
      </c>
      <c r="BE98" s="172" t="s">
        <v>204</v>
      </c>
      <c r="BF98" s="418"/>
      <c r="BG98" s="418"/>
      <c r="BH98" s="418"/>
      <c r="BI98" s="418"/>
      <c r="BJ98" s="418"/>
      <c r="BK98" s="155"/>
      <c r="BL98" s="301"/>
      <c r="BM98" s="155"/>
      <c r="BN98" s="419"/>
      <c r="BO98" s="96">
        <v>1</v>
      </c>
      <c r="BP98" s="95"/>
      <c r="BR98" s="415" t="s">
        <v>380</v>
      </c>
      <c r="BS98" s="117" t="s">
        <v>1699</v>
      </c>
      <c r="BT98" s="102" t="s">
        <v>29</v>
      </c>
      <c r="BU98" s="102">
        <f t="shared" si="42"/>
        <v>0</v>
      </c>
      <c r="BV98" s="102">
        <f t="shared" si="43"/>
        <v>0</v>
      </c>
      <c r="BW98" s="439"/>
      <c r="BX98" s="440" t="s">
        <v>45</v>
      </c>
      <c r="BY98" s="441"/>
      <c r="BZ98" s="74"/>
      <c r="CA98" s="82"/>
      <c r="CB98" s="23" t="s">
        <v>57</v>
      </c>
      <c r="CC98" s="444"/>
      <c r="CD98" s="444"/>
      <c r="CE98" s="444"/>
      <c r="CF98" s="444"/>
      <c r="CG98" s="444"/>
      <c r="CH98" s="444"/>
      <c r="CI98" s="444"/>
      <c r="CJ98" s="444"/>
      <c r="CK98" s="445"/>
      <c r="CL98" s="100">
        <v>1</v>
      </c>
      <c r="CM98" s="99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</row>
    <row r="99" spans="24:114" s="363" customFormat="1" ht="220.95" customHeight="1" outlineLevel="1" thickTop="1" thickBot="1" x14ac:dyDescent="0.45">
      <c r="X99" s="400" t="s">
        <v>370</v>
      </c>
      <c r="Y99" s="328" t="s">
        <v>420</v>
      </c>
      <c r="Z99" s="68" t="s">
        <v>36</v>
      </c>
      <c r="AA99" s="69">
        <f t="shared" si="44"/>
        <v>0</v>
      </c>
      <c r="AB99" s="69">
        <f t="shared" si="45"/>
        <v>0</v>
      </c>
      <c r="AC99" s="213"/>
      <c r="AD99" s="212" t="s">
        <v>68</v>
      </c>
      <c r="AE99" s="214"/>
      <c r="AF99" s="74"/>
      <c r="AG99" s="334"/>
      <c r="AH99" s="173" t="s">
        <v>57</v>
      </c>
      <c r="AI99" s="430"/>
      <c r="AJ99" s="430"/>
      <c r="AK99" s="430"/>
      <c r="AL99" s="430"/>
      <c r="AM99" s="430"/>
      <c r="AN99" s="430"/>
      <c r="AO99" s="430"/>
      <c r="AP99" s="430"/>
      <c r="AQ99" s="430"/>
      <c r="AR99" s="100">
        <v>1</v>
      </c>
      <c r="AS99" s="431"/>
      <c r="AU99" s="284" t="s">
        <v>222</v>
      </c>
      <c r="AV99" s="114" t="s">
        <v>223</v>
      </c>
      <c r="AW99" s="68" t="s">
        <v>311</v>
      </c>
      <c r="AX99" s="69">
        <f t="shared" si="46"/>
        <v>12</v>
      </c>
      <c r="AY99" s="69">
        <f t="shared" si="47"/>
        <v>18</v>
      </c>
      <c r="AZ99" s="116"/>
      <c r="BA99" s="22" t="s">
        <v>224</v>
      </c>
      <c r="BB99" s="245"/>
      <c r="BC99" s="72" t="s">
        <v>42</v>
      </c>
      <c r="BD99" s="173"/>
      <c r="BE99" s="173" t="s">
        <v>1402</v>
      </c>
      <c r="BF99" s="266"/>
      <c r="BG99" s="266"/>
      <c r="BH99" s="266"/>
      <c r="BI99" s="266"/>
      <c r="BJ99" s="266"/>
      <c r="BK99" s="266"/>
      <c r="BL99" s="84">
        <v>6</v>
      </c>
      <c r="BM99" s="266"/>
      <c r="BN99" s="86">
        <v>3</v>
      </c>
      <c r="BO99" s="96">
        <v>1</v>
      </c>
      <c r="BP99" s="95"/>
      <c r="BR99" s="270" t="s">
        <v>208</v>
      </c>
      <c r="BS99" s="187" t="s">
        <v>1701</v>
      </c>
      <c r="BT99" s="102" t="s">
        <v>29</v>
      </c>
      <c r="BU99" s="102">
        <f t="shared" si="42"/>
        <v>1</v>
      </c>
      <c r="BV99" s="102">
        <f t="shared" si="43"/>
        <v>1</v>
      </c>
      <c r="BW99" s="260"/>
      <c r="BX99" s="22" t="s">
        <v>45</v>
      </c>
      <c r="BY99" s="446"/>
      <c r="BZ99" s="214"/>
      <c r="CA99" s="70"/>
      <c r="CB99" s="23" t="s">
        <v>1702</v>
      </c>
      <c r="CC99" s="160"/>
      <c r="CD99" s="160"/>
      <c r="CE99" s="821"/>
      <c r="CF99" s="128">
        <v>1</v>
      </c>
      <c r="CG99" s="160"/>
      <c r="CH99" s="160"/>
      <c r="CI99" s="160"/>
      <c r="CJ99" s="160"/>
      <c r="CK99" s="160"/>
      <c r="CL99" s="100">
        <v>1</v>
      </c>
      <c r="CM99" s="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</row>
    <row r="100" spans="24:114" s="363" customFormat="1" ht="216" customHeight="1" outlineLevel="1" thickTop="1" x14ac:dyDescent="0.4">
      <c r="X100" s="400" t="s">
        <v>370</v>
      </c>
      <c r="Y100" s="116" t="s">
        <v>423</v>
      </c>
      <c r="Z100" s="68" t="s">
        <v>36</v>
      </c>
      <c r="AA100" s="69">
        <f t="shared" si="44"/>
        <v>0</v>
      </c>
      <c r="AB100" s="69">
        <f t="shared" si="45"/>
        <v>0</v>
      </c>
      <c r="AC100" s="82"/>
      <c r="AD100" s="22" t="s">
        <v>45</v>
      </c>
      <c r="AE100" s="70"/>
      <c r="AF100" s="70"/>
      <c r="AG100" s="73"/>
      <c r="AH100" s="22" t="s">
        <v>91</v>
      </c>
      <c r="AI100" s="226"/>
      <c r="AJ100" s="226"/>
      <c r="AK100" s="226"/>
      <c r="AL100" s="226"/>
      <c r="AM100" s="226"/>
      <c r="AN100" s="226"/>
      <c r="AO100" s="226"/>
      <c r="AP100" s="226"/>
      <c r="AQ100" s="226"/>
      <c r="AR100" s="100">
        <v>1</v>
      </c>
      <c r="AS100" s="77"/>
      <c r="BR100" s="270" t="s">
        <v>208</v>
      </c>
      <c r="BS100" s="447" t="s">
        <v>1705</v>
      </c>
      <c r="BT100" s="102" t="s">
        <v>29</v>
      </c>
      <c r="BU100" s="102">
        <f t="shared" si="42"/>
        <v>0</v>
      </c>
      <c r="BV100" s="102">
        <f t="shared" si="43"/>
        <v>0</v>
      </c>
      <c r="BW100" s="439"/>
      <c r="BX100" s="440" t="s">
        <v>45</v>
      </c>
      <c r="BY100" s="448"/>
      <c r="BZ100" s="74"/>
      <c r="CA100" s="82"/>
      <c r="CB100" s="23" t="s">
        <v>57</v>
      </c>
      <c r="CC100" s="449"/>
      <c r="CD100" s="449"/>
      <c r="CE100" s="449"/>
      <c r="CF100" s="449"/>
      <c r="CG100" s="449"/>
      <c r="CH100" s="449"/>
      <c r="CI100" s="449"/>
      <c r="CJ100" s="449"/>
      <c r="CK100" s="445"/>
      <c r="CL100" s="100">
        <v>1</v>
      </c>
      <c r="CM100" s="99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</row>
    <row r="101" spans="24:114" s="363" customFormat="1" ht="238.95" customHeight="1" outlineLevel="1" x14ac:dyDescent="0.3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</row>
    <row r="102" spans="24:114" s="363" customFormat="1" ht="166.2" customHeight="1" outlineLevel="1" x14ac:dyDescent="0.3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</row>
    <row r="103" spans="24:114" s="363" customFormat="1" ht="237" customHeight="1" outlineLevel="1" x14ac:dyDescent="0.3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</row>
    <row r="104" spans="24:114" s="363" customFormat="1" ht="187.95" customHeight="1" outlineLevel="1" x14ac:dyDescent="0.3">
      <c r="X104" s="438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</row>
    <row r="105" spans="24:114" s="363" customFormat="1" ht="160.19999999999999" customHeight="1" outlineLevel="1" x14ac:dyDescent="0.3">
      <c r="X105" s="438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</row>
    <row r="106" spans="24:114" s="363" customFormat="1" ht="107.4" customHeight="1" outlineLevel="1" x14ac:dyDescent="0.3">
      <c r="X106" s="438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</row>
    <row r="107" spans="24:114" s="363" customFormat="1" ht="14.4" outlineLevel="1" x14ac:dyDescent="0.3">
      <c r="X107" s="438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</row>
    <row r="108" spans="24:114" s="363" customFormat="1" ht="14.4" outlineLevel="1" x14ac:dyDescent="0.3">
      <c r="X108" s="43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</row>
    <row r="109" spans="24:114" s="363" customFormat="1" ht="14.4" outlineLevel="1" x14ac:dyDescent="0.3">
      <c r="X109" s="438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</row>
    <row r="110" spans="24:114" s="363" customFormat="1" ht="14.4" outlineLevel="1" x14ac:dyDescent="0.3">
      <c r="X110" s="438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</row>
    <row r="111" spans="24:114" s="363" customFormat="1" ht="14.4" outlineLevel="1" x14ac:dyDescent="0.3">
      <c r="X111" s="438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</row>
    <row r="112" spans="24:114" s="363" customFormat="1" ht="14.4" outlineLevel="1" x14ac:dyDescent="0.3">
      <c r="X112" s="438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</row>
    <row r="113" spans="1:114" s="363" customFormat="1" ht="14.4" outlineLevel="1" x14ac:dyDescent="0.3">
      <c r="X113" s="438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</row>
    <row r="114" spans="1:114" ht="17.399999999999999" x14ac:dyDescent="0.3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</row>
    <row r="115" spans="1:114" s="36" customFormat="1" ht="33" x14ac:dyDescent="0.3">
      <c r="A115" s="38" t="s">
        <v>150</v>
      </c>
      <c r="B115" s="39" t="s">
        <v>431</v>
      </c>
      <c r="C115" s="40" t="s">
        <v>29</v>
      </c>
      <c r="D115" s="41">
        <f t="shared" ref="D115:D116" si="48">0.5*(L115+M115+N115)+O115+Q115+2*(R115+S115)</f>
        <v>0</v>
      </c>
      <c r="E115" s="42">
        <f t="shared" ref="E115:E116" si="49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SUM(U119:U138)</f>
        <v>9</v>
      </c>
      <c r="W115" s="32"/>
      <c r="X115" s="38" t="s">
        <v>143</v>
      </c>
      <c r="Y115" s="39" t="s">
        <v>1785</v>
      </c>
      <c r="Z115" s="40" t="s">
        <v>29</v>
      </c>
      <c r="AA115" s="41">
        <f t="shared" ref="AA115:AA128" si="50">0.5*(AI115+AJ115+AK115)+AL115+AN115+2*(AO115+AP115)</f>
        <v>1</v>
      </c>
      <c r="AB115" s="42">
        <f t="shared" ref="AB115:AB128" si="51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SUMIFS(AI124:AI139,Z124:Z139,Z115)</f>
        <v>2</v>
      </c>
      <c r="AJ115" s="44">
        <f>SUMIFS(AJ124:AJ139,Z124:Z139,Z115)</f>
        <v>0</v>
      </c>
      <c r="AK115" s="44">
        <f>SUMIFS(AK124:AK139,Z124:Z139,Z115)</f>
        <v>0</v>
      </c>
      <c r="AL115" s="44">
        <f>SUMIFS(AL124:AL139,Z124:Z139,Z115)</f>
        <v>0</v>
      </c>
      <c r="AM115" s="44">
        <f>SUMIFS(AM124:AM139,Z124:Z139,Z115)</f>
        <v>0</v>
      </c>
      <c r="AN115" s="44">
        <f>SUMIFS(AN124:AN139,Z124:Z139,Z115)</f>
        <v>0</v>
      </c>
      <c r="AO115" s="44">
        <f>SUMIFS(AO124:AO139,Z124:Z139,Z115)</f>
        <v>0</v>
      </c>
      <c r="AP115" s="44">
        <f>SUMIFS(AP124:AP139,Z124:Z139,Z115)</f>
        <v>0</v>
      </c>
      <c r="AQ115" s="44">
        <f>SUMIFS(AQ124:AQ139,Z124:Z139,Z115)</f>
        <v>0</v>
      </c>
      <c r="AR115" s="45"/>
      <c r="AS115" s="46">
        <f>SUM(AR117:AR138)</f>
        <v>12</v>
      </c>
      <c r="AT115" s="108"/>
      <c r="AU115" s="38" t="s">
        <v>495</v>
      </c>
      <c r="AV115" s="39"/>
      <c r="AW115" s="40" t="s">
        <v>29</v>
      </c>
      <c r="AX115" s="41">
        <f t="shared" ref="AX115:AX116" si="52">0.5*(BF115+BG115+BH115)+BI115+BK115+2*(BL115+BM115)</f>
        <v>0</v>
      </c>
      <c r="AY115" s="42">
        <f t="shared" ref="AY115:AY116" si="53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SUMIFS(BF126:BF140,AW126:AW140,AW115)</f>
        <v>0</v>
      </c>
      <c r="BG115" s="44">
        <f>SUMIFS(BG126:BG140,AW126:AW140,AW115)</f>
        <v>0</v>
      </c>
      <c r="BH115" s="44">
        <f>SUMIFS(BH126:BH140,AW126:AW140,AW115)</f>
        <v>0</v>
      </c>
      <c r="BI115" s="44">
        <f>SUMIFS(BI126:BI140,AW126:AW140,AW115)</f>
        <v>0</v>
      </c>
      <c r="BJ115" s="44">
        <f>SUMIFS(BJ126:BJ140,AW126:AW140,AW115)</f>
        <v>0</v>
      </c>
      <c r="BK115" s="44">
        <f>SUMIFS(BK126:BK140,AW126:AW140,AW115)</f>
        <v>0</v>
      </c>
      <c r="BL115" s="44">
        <f>SUMIFS(BL126:BL140,AW126:AW140,AW115)</f>
        <v>0</v>
      </c>
      <c r="BM115" s="44">
        <f>SUMIFS(BM126:BM140,AW126:AW140,AW115)</f>
        <v>0</v>
      </c>
      <c r="BN115" s="44">
        <f>SUMIFS(BN126:BN140,AW126:AW140,AW115)</f>
        <v>2</v>
      </c>
      <c r="BO115" s="45"/>
      <c r="BP115" s="46">
        <f>SUM(BO57:BO138)</f>
        <v>36</v>
      </c>
      <c r="BQ115" s="32"/>
      <c r="BR115" s="38" t="s">
        <v>143</v>
      </c>
      <c r="BS115" s="39" t="s">
        <v>434</v>
      </c>
      <c r="BT115" s="40" t="s">
        <v>29</v>
      </c>
      <c r="BU115" s="41">
        <f>0.5*(CC115+CD115+CE115)+CF115+CH115+2*(CI115+CJ115)</f>
        <v>25.5</v>
      </c>
      <c r="BV115" s="42">
        <f>CC115*0.5+CD115*0.5+CE115*0.5+CF115+CG115+CH115+2*(CI115+CJ115+CK115)</f>
        <v>27.5</v>
      </c>
      <c r="BW115" s="43"/>
      <c r="BX115" s="39"/>
      <c r="BY115" s="43"/>
      <c r="BZ115" s="43"/>
      <c r="CA115" s="43"/>
      <c r="CB115" s="43"/>
      <c r="CC115" s="44">
        <f>SUMIFS(CC117:CC147,BT117:BT147,BT115)</f>
        <v>5</v>
      </c>
      <c r="CD115" s="44">
        <f>SUMIFS(CD117:CD147,BT117:BT147,BT115)</f>
        <v>2</v>
      </c>
      <c r="CE115" s="44">
        <f>SUMIFS(CE117:CE147,BT117:BT147,BT115)</f>
        <v>0</v>
      </c>
      <c r="CF115" s="44">
        <f>SUMIFS(CF117:CF147,BT117:BT147,BT115)</f>
        <v>5</v>
      </c>
      <c r="CG115" s="44">
        <f>SUMIFS(CG117:CG147,BT117:BT147,BT115)</f>
        <v>0</v>
      </c>
      <c r="CH115" s="44">
        <f>SUMIFS(CH117:CH147,BT117:BT147,BT115)</f>
        <v>7</v>
      </c>
      <c r="CI115" s="44">
        <f>SUMIFS(CI117:CI147,BT117:BT147,BT115)</f>
        <v>5</v>
      </c>
      <c r="CJ115" s="44">
        <f>SUMIFS(CJ117:CJ147,BT117:BT147,BT115)</f>
        <v>0</v>
      </c>
      <c r="CK115" s="44">
        <f>SUMIFS(CK117:CK147,BT117:BT147,BT115)</f>
        <v>1</v>
      </c>
      <c r="CL115" s="45"/>
      <c r="CM115" s="46">
        <f>SUM(CL117:CL140)</f>
        <v>24</v>
      </c>
      <c r="CN115" s="32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</row>
    <row r="116" spans="1:114" s="363" customFormat="1" ht="33.6" thickBot="1" x14ac:dyDescent="0.35">
      <c r="A116" s="38" t="s">
        <v>345</v>
      </c>
      <c r="B116" s="451"/>
      <c r="C116" s="40" t="s">
        <v>36</v>
      </c>
      <c r="D116" s="41">
        <f t="shared" si="48"/>
        <v>0</v>
      </c>
      <c r="E116" s="42">
        <f t="shared" si="49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152</v>
      </c>
      <c r="Y116" s="39"/>
      <c r="Z116" s="40" t="s">
        <v>36</v>
      </c>
      <c r="AA116" s="41">
        <f t="shared" si="50"/>
        <v>0</v>
      </c>
      <c r="AB116" s="42">
        <f t="shared" si="51"/>
        <v>0</v>
      </c>
      <c r="AC116" s="39"/>
      <c r="AD116" s="39"/>
      <c r="AE116" s="39"/>
      <c r="AF116" s="39"/>
      <c r="AG116" s="39"/>
      <c r="AH116" s="39"/>
      <c r="AI116" s="44">
        <f>SUMIFS(AI124:AI139,Z124:Z139,Z116)</f>
        <v>0</v>
      </c>
      <c r="AJ116" s="44">
        <f>SUMIFS(AJ124:AJ139,Z124:Z139,Z116)</f>
        <v>0</v>
      </c>
      <c r="AK116" s="44">
        <f>SUMIFS(AK124:AK139,Z124:Z139,Z116)</f>
        <v>0</v>
      </c>
      <c r="AL116" s="44">
        <f>SUMIFS(AL124:AL139,Z124:Z139,Z116)</f>
        <v>0</v>
      </c>
      <c r="AM116" s="44">
        <f>SUMIFS(AM124:AM139,Z124:Z139,Z116)</f>
        <v>0</v>
      </c>
      <c r="AN116" s="44">
        <f>SUMIFS(AN124:AN139,Z124:Z139,Z116)</f>
        <v>0</v>
      </c>
      <c r="AO116" s="44">
        <f>SUMIFS(AO124:AO139,Z124:Z139,Z116)</f>
        <v>0</v>
      </c>
      <c r="AP116" s="44">
        <f>SUMIFS(AP124:AP139,Z124:Z139,Z116)</f>
        <v>0</v>
      </c>
      <c r="AQ116" s="44">
        <f>SUMIFS(AQ124:AQ139,Z124:Z139,Z116)</f>
        <v>0</v>
      </c>
      <c r="AR116" s="45"/>
      <c r="AS116" s="46"/>
      <c r="AT116" s="108"/>
      <c r="AU116" s="38" t="s">
        <v>497</v>
      </c>
      <c r="AV116" s="39"/>
      <c r="AW116" s="40" t="s">
        <v>36</v>
      </c>
      <c r="AX116" s="41">
        <f t="shared" si="52"/>
        <v>0</v>
      </c>
      <c r="AY116" s="42">
        <f t="shared" si="53"/>
        <v>0</v>
      </c>
      <c r="AZ116" s="39"/>
      <c r="BA116" s="39"/>
      <c r="BB116" s="39"/>
      <c r="BC116" s="39"/>
      <c r="BD116" s="39"/>
      <c r="BE116" s="39"/>
      <c r="BF116" s="44">
        <f>SUMIFS(BF126:BF140,AW126:AW140,AW116)</f>
        <v>0</v>
      </c>
      <c r="BG116" s="44">
        <f>SUMIFS(BG126:BG140,AW126:AW140,AW116)</f>
        <v>0</v>
      </c>
      <c r="BH116" s="44">
        <f>SUMIFS(BH126:BH140,AW126:AW140,AW116)</f>
        <v>0</v>
      </c>
      <c r="BI116" s="44">
        <f>SUMIFS(BI126:BI140,AW126:AW140,AW116)</f>
        <v>0</v>
      </c>
      <c r="BJ116" s="44">
        <f>SUMIFS(BJ126:BJ140,AW126:AW140,AW116)</f>
        <v>0</v>
      </c>
      <c r="BK116" s="44">
        <f>SUMIFS(BK126:BK140,AW126:AW140,AW116)</f>
        <v>0</v>
      </c>
      <c r="BL116" s="44">
        <f>SUMIFS(BL126:BL140,AW126:AW140,AW116)</f>
        <v>0</v>
      </c>
      <c r="BM116" s="44">
        <f>SUMIFS(BM126:BM140,AW126:AW140,AW116)</f>
        <v>0</v>
      </c>
      <c r="BN116" s="44">
        <f>SUMIFS(BN126:BN140,AW126:AW140,AW116)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11</v>
      </c>
      <c r="BV116" s="42">
        <f>CC116*0.5+CD116*0.5+CE116*0.5+CF116+CG116+CH116+2*(CI116+CJ116+CK116)</f>
        <v>13</v>
      </c>
      <c r="BW116" s="39"/>
      <c r="BX116" s="39"/>
      <c r="BY116" s="39"/>
      <c r="BZ116" s="39"/>
      <c r="CA116" s="39"/>
      <c r="CB116" s="39"/>
      <c r="CC116" s="44">
        <f>SUMIFS(CC117:CC147,BT117:BT147,BT116)</f>
        <v>0</v>
      </c>
      <c r="CD116" s="44">
        <f>SUMIFS(CD117:CD147,BT117:BT147,BT116)</f>
        <v>0</v>
      </c>
      <c r="CE116" s="44">
        <f>SUMIFS(CE117:CE147,BT117:BT147,BT116)</f>
        <v>0</v>
      </c>
      <c r="CF116" s="44">
        <f>SUMIFS(CF117:CF147,BT117:BT147,BT116)</f>
        <v>5</v>
      </c>
      <c r="CG116" s="44">
        <f>SUMIFS(CG117:CG147,BT117:BT147,BT116)</f>
        <v>0</v>
      </c>
      <c r="CH116" s="44">
        <f>SUMIFS(CH117:CH147,BT117:BT147,BT116)</f>
        <v>0</v>
      </c>
      <c r="CI116" s="44">
        <f>SUMIFS(CI117:CI147,BT117:BT147,BT116)</f>
        <v>3</v>
      </c>
      <c r="CJ116" s="44">
        <f>SUMIFS(CJ117:CJ147,BT117:BT147,BT116)</f>
        <v>0</v>
      </c>
      <c r="CK116" s="44">
        <f>SUMIFS(CK117:CK147,BT117:BT147,BT116)</f>
        <v>1</v>
      </c>
      <c r="CL116" s="45"/>
      <c r="CM116" s="46"/>
      <c r="CN116" s="3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</row>
    <row r="117" spans="1:114" s="108" customFormat="1" ht="315.60000000000002" customHeight="1" outlineLevel="1" thickTop="1" thickBot="1" x14ac:dyDescent="0.45">
      <c r="A117" s="97" t="s">
        <v>52</v>
      </c>
      <c r="B117" s="380" t="s">
        <v>346</v>
      </c>
      <c r="C117" s="381" t="s">
        <v>29</v>
      </c>
      <c r="D117" s="170">
        <f t="shared" ref="D117:D127" si="54">0.5*(L117+M117+N117)+O117+Q117+2*(R117+S117)</f>
        <v>4</v>
      </c>
      <c r="E117" s="170">
        <f t="shared" ref="E117:E127" si="55">L117*0.5+M117*0.5+N117*0.5+O117+P117+Q117+2*(R117+S117+T117)</f>
        <v>4</v>
      </c>
      <c r="F117" s="99"/>
      <c r="G117" s="22" t="s">
        <v>54</v>
      </c>
      <c r="H117" s="99"/>
      <c r="I117" s="99"/>
      <c r="J117" s="99"/>
      <c r="K117" s="225" t="s">
        <v>278</v>
      </c>
      <c r="L117" s="226"/>
      <c r="M117" s="226"/>
      <c r="N117" s="226"/>
      <c r="O117" s="226"/>
      <c r="P117" s="226"/>
      <c r="Q117" s="226"/>
      <c r="R117" s="84">
        <v>2</v>
      </c>
      <c r="S117" s="226"/>
      <c r="T117" s="226"/>
      <c r="U117" s="100">
        <v>1</v>
      </c>
      <c r="V117" s="99"/>
      <c r="W117" s="456"/>
      <c r="X117" s="270" t="s">
        <v>208</v>
      </c>
      <c r="Y117" s="391" t="s">
        <v>2725</v>
      </c>
      <c r="Z117" s="102" t="s">
        <v>29</v>
      </c>
      <c r="AA117" s="102">
        <f t="shared" si="50"/>
        <v>8</v>
      </c>
      <c r="AB117" s="102">
        <f t="shared" si="51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101" t="s">
        <v>55</v>
      </c>
      <c r="AV117" s="80" t="s">
        <v>1637</v>
      </c>
      <c r="AW117" s="102" t="s">
        <v>29</v>
      </c>
      <c r="AX117" s="69">
        <f t="shared" ref="AX117:AX122" si="56">0.5*(BF117+BG117+BH117)+BI117+BK117+2*(BL117+BM117)</f>
        <v>0</v>
      </c>
      <c r="AY117" s="69">
        <f t="shared" ref="AY117:AY122" si="57">BF117*0.5+BG117*0.5+BH117*0.5+BI117+BJ117+BK117+2*(BL117+BM117+BN117)</f>
        <v>0</v>
      </c>
      <c r="AZ117" s="103"/>
      <c r="BA117" s="22" t="s">
        <v>45</v>
      </c>
      <c r="BB117" s="104"/>
      <c r="BC117" s="74"/>
      <c r="BD117" s="82"/>
      <c r="BE117" s="23" t="s">
        <v>57</v>
      </c>
      <c r="BF117" s="105"/>
      <c r="BG117" s="105"/>
      <c r="BH117" s="105"/>
      <c r="BI117" s="105"/>
      <c r="BJ117" s="105"/>
      <c r="BK117" s="105"/>
      <c r="BL117" s="105"/>
      <c r="BM117" s="105"/>
      <c r="BN117" s="106"/>
      <c r="BO117" s="142">
        <v>1</v>
      </c>
      <c r="BP117" s="1554" t="s">
        <v>2830</v>
      </c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3" si="58">0.5*(CC117+CD117+CE117)+CF117+CH117+2*(CI117+CJ117)</f>
        <v>6</v>
      </c>
      <c r="BV117" s="102">
        <f t="shared" ref="BV117:BV123" si="59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</row>
    <row r="118" spans="1:114" s="108" customFormat="1" ht="208.2" customHeight="1" outlineLevel="1" thickTop="1" thickBot="1" x14ac:dyDescent="0.35">
      <c r="A118" s="97" t="s">
        <v>52</v>
      </c>
      <c r="B118" s="114" t="s">
        <v>352</v>
      </c>
      <c r="C118" s="102" t="s">
        <v>29</v>
      </c>
      <c r="D118" s="69">
        <f t="shared" si="54"/>
        <v>6</v>
      </c>
      <c r="E118" s="69">
        <f t="shared" si="55"/>
        <v>6</v>
      </c>
      <c r="F118" s="22"/>
      <c r="G118" s="22" t="s">
        <v>63</v>
      </c>
      <c r="H118" s="383"/>
      <c r="I118" s="72" t="s">
        <v>42</v>
      </c>
      <c r="J118" s="248"/>
      <c r="K118" s="173" t="s">
        <v>353</v>
      </c>
      <c r="L118" s="155"/>
      <c r="M118" s="155"/>
      <c r="N118" s="302"/>
      <c r="O118" s="384">
        <v>1</v>
      </c>
      <c r="P118" s="385"/>
      <c r="Q118" s="384">
        <v>1</v>
      </c>
      <c r="R118" s="384">
        <v>1</v>
      </c>
      <c r="S118" s="384">
        <v>1</v>
      </c>
      <c r="T118" s="155"/>
      <c r="U118" s="76">
        <v>1</v>
      </c>
      <c r="V118" s="77"/>
      <c r="X118" s="1172" t="s">
        <v>208</v>
      </c>
      <c r="Y118" s="138" t="s">
        <v>1793</v>
      </c>
      <c r="Z118" s="102" t="s">
        <v>29</v>
      </c>
      <c r="AA118" s="69">
        <f t="shared" si="50"/>
        <v>1</v>
      </c>
      <c r="AB118" s="69">
        <f t="shared" si="51"/>
        <v>2</v>
      </c>
      <c r="AC118" s="463"/>
      <c r="AD118" s="464" t="s">
        <v>68</v>
      </c>
      <c r="AE118" s="464"/>
      <c r="AF118" s="464"/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101" t="s">
        <v>55</v>
      </c>
      <c r="AV118" s="117" t="s">
        <v>1640</v>
      </c>
      <c r="AW118" s="102" t="s">
        <v>29</v>
      </c>
      <c r="AX118" s="69">
        <f t="shared" si="56"/>
        <v>0</v>
      </c>
      <c r="AY118" s="69">
        <f t="shared" si="57"/>
        <v>0</v>
      </c>
      <c r="AZ118" s="82"/>
      <c r="BA118" s="22" t="s">
        <v>68</v>
      </c>
      <c r="BB118" s="118"/>
      <c r="BC118" s="74"/>
      <c r="BD118" s="118"/>
      <c r="BE118" s="23" t="s">
        <v>57</v>
      </c>
      <c r="BF118" s="73"/>
      <c r="BG118" s="73"/>
      <c r="BH118" s="73"/>
      <c r="BI118" s="73"/>
      <c r="BJ118" s="73"/>
      <c r="BK118" s="73"/>
      <c r="BL118" s="73"/>
      <c r="BM118" s="73"/>
      <c r="BN118" s="73"/>
      <c r="BO118" s="142">
        <v>1</v>
      </c>
      <c r="BP118" s="1554" t="s">
        <v>2830</v>
      </c>
      <c r="BR118" s="421" t="s">
        <v>411</v>
      </c>
      <c r="BS118" s="179" t="s">
        <v>1796</v>
      </c>
      <c r="BT118" s="102" t="s">
        <v>29</v>
      </c>
      <c r="BU118" s="102">
        <f t="shared" si="58"/>
        <v>1</v>
      </c>
      <c r="BV118" s="102">
        <f t="shared" si="59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403"/>
      <c r="CL118" s="100">
        <v>1</v>
      </c>
      <c r="CM118" s="99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</row>
    <row r="119" spans="1:114" s="108" customFormat="1" ht="217.2" customHeight="1" outlineLevel="1" thickTop="1" thickBot="1" x14ac:dyDescent="0.45">
      <c r="A119" s="97" t="s">
        <v>52</v>
      </c>
      <c r="B119" s="116" t="s">
        <v>438</v>
      </c>
      <c r="C119" s="68" t="s">
        <v>36</v>
      </c>
      <c r="D119" s="69">
        <f t="shared" si="54"/>
        <v>1.5</v>
      </c>
      <c r="E119" s="69">
        <f t="shared" si="55"/>
        <v>1.5</v>
      </c>
      <c r="F119" s="70"/>
      <c r="G119" s="22" t="s">
        <v>45</v>
      </c>
      <c r="H119" s="70"/>
      <c r="I119" s="70"/>
      <c r="J119" s="73"/>
      <c r="K119" s="23" t="s">
        <v>439</v>
      </c>
      <c r="L119" s="360"/>
      <c r="M119" s="301"/>
      <c r="N119" s="86">
        <v>1</v>
      </c>
      <c r="O119" s="155"/>
      <c r="P119" s="155"/>
      <c r="Q119" s="455">
        <v>1</v>
      </c>
      <c r="R119" s="155"/>
      <c r="S119" s="155"/>
      <c r="T119" s="155"/>
      <c r="U119" s="76">
        <v>1</v>
      </c>
      <c r="V119" s="77"/>
      <c r="X119" s="1172" t="s">
        <v>208</v>
      </c>
      <c r="Y119" s="138" t="s">
        <v>1797</v>
      </c>
      <c r="Z119" s="102" t="s">
        <v>29</v>
      </c>
      <c r="AA119" s="69">
        <f t="shared" si="50"/>
        <v>1</v>
      </c>
      <c r="AB119" s="69">
        <f t="shared" si="51"/>
        <v>2</v>
      </c>
      <c r="AC119" s="244"/>
      <c r="AD119" s="225" t="s">
        <v>68</v>
      </c>
      <c r="AE119" s="467"/>
      <c r="AF119" s="246"/>
      <c r="AG119" s="222"/>
      <c r="AH119" s="131" t="s">
        <v>2706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101" t="s">
        <v>55</v>
      </c>
      <c r="AV119" s="130" t="s">
        <v>2852</v>
      </c>
      <c r="AW119" s="102" t="s">
        <v>29</v>
      </c>
      <c r="AX119" s="69">
        <f t="shared" si="56"/>
        <v>0</v>
      </c>
      <c r="AY119" s="69">
        <f t="shared" si="57"/>
        <v>0</v>
      </c>
      <c r="AZ119" s="131"/>
      <c r="BA119" s="22" t="s">
        <v>45</v>
      </c>
      <c r="BB119" s="132"/>
      <c r="BC119" s="131"/>
      <c r="BD119" s="131"/>
      <c r="BE119" s="23" t="s">
        <v>57</v>
      </c>
      <c r="BF119" s="131"/>
      <c r="BG119" s="131"/>
      <c r="BH119" s="131"/>
      <c r="BI119" s="131"/>
      <c r="BJ119" s="131"/>
      <c r="BK119" s="131"/>
      <c r="BL119" s="131"/>
      <c r="BM119" s="131"/>
      <c r="BN119" s="131"/>
      <c r="BO119" s="142">
        <v>1</v>
      </c>
      <c r="BP119" s="1554" t="s">
        <v>2830</v>
      </c>
      <c r="BR119" s="421" t="s">
        <v>411</v>
      </c>
      <c r="BS119" s="1176" t="s">
        <v>1803</v>
      </c>
      <c r="BT119" s="102" t="s">
        <v>29</v>
      </c>
      <c r="BU119" s="102">
        <f t="shared" si="58"/>
        <v>0</v>
      </c>
      <c r="BV119" s="102">
        <f t="shared" si="59"/>
        <v>0</v>
      </c>
      <c r="BW119" s="473"/>
      <c r="BX119" s="212" t="s">
        <v>45</v>
      </c>
      <c r="BY119" s="99"/>
      <c r="BZ119" s="99"/>
      <c r="CA119" s="473"/>
      <c r="CB119" s="23" t="s">
        <v>57</v>
      </c>
      <c r="CC119" s="474"/>
      <c r="CD119" s="474"/>
      <c r="CE119" s="474"/>
      <c r="CF119" s="474"/>
      <c r="CG119" s="474"/>
      <c r="CH119" s="474"/>
      <c r="CI119" s="474"/>
      <c r="CJ119" s="474"/>
      <c r="CK119" s="159"/>
      <c r="CL119" s="100">
        <v>1</v>
      </c>
      <c r="CM119" s="9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</row>
    <row r="120" spans="1:114" s="108" customFormat="1" ht="239.4" customHeight="1" outlineLevel="1" thickTop="1" thickBot="1" x14ac:dyDescent="0.45">
      <c r="A120" s="97" t="s">
        <v>52</v>
      </c>
      <c r="B120" s="117" t="s">
        <v>447</v>
      </c>
      <c r="C120" s="68" t="s">
        <v>36</v>
      </c>
      <c r="D120" s="69">
        <f t="shared" si="54"/>
        <v>2</v>
      </c>
      <c r="E120" s="69">
        <f t="shared" si="55"/>
        <v>2</v>
      </c>
      <c r="F120" s="103"/>
      <c r="G120" s="124" t="s">
        <v>77</v>
      </c>
      <c r="H120" s="125" t="s">
        <v>50</v>
      </c>
      <c r="I120" s="103"/>
      <c r="J120" s="73"/>
      <c r="K120" s="23" t="s">
        <v>448</v>
      </c>
      <c r="L120" s="155"/>
      <c r="M120" s="461"/>
      <c r="N120" s="155"/>
      <c r="O120" s="155"/>
      <c r="P120" s="155"/>
      <c r="Q120" s="155"/>
      <c r="R120" s="84">
        <v>1</v>
      </c>
      <c r="S120" s="155"/>
      <c r="T120" s="155"/>
      <c r="U120" s="76">
        <v>1</v>
      </c>
      <c r="V120" s="74"/>
      <c r="X120" s="270" t="s">
        <v>208</v>
      </c>
      <c r="Y120" s="1465" t="s">
        <v>2853</v>
      </c>
      <c r="Z120" s="68" t="s">
        <v>29</v>
      </c>
      <c r="AA120" s="69">
        <f t="shared" si="50"/>
        <v>0</v>
      </c>
      <c r="AB120" s="69">
        <f t="shared" si="51"/>
        <v>0</v>
      </c>
      <c r="AC120" s="2021" t="s">
        <v>2854</v>
      </c>
      <c r="AD120" s="2022"/>
      <c r="AE120" s="2022"/>
      <c r="AF120" s="2022"/>
      <c r="AG120" s="2022"/>
      <c r="AH120" s="2023"/>
      <c r="AI120" s="74"/>
      <c r="AJ120" s="74"/>
      <c r="AK120" s="74"/>
      <c r="AL120" s="74"/>
      <c r="AM120" s="74"/>
      <c r="AN120" s="74"/>
      <c r="AO120" s="74"/>
      <c r="AP120" s="74"/>
      <c r="AQ120" s="74"/>
      <c r="AR120" s="516">
        <v>1</v>
      </c>
      <c r="AS120" s="74"/>
      <c r="AU120" s="101" t="s">
        <v>55</v>
      </c>
      <c r="AV120" s="116" t="s">
        <v>1658</v>
      </c>
      <c r="AW120" s="102" t="s">
        <v>29</v>
      </c>
      <c r="AX120" s="69">
        <f t="shared" si="56"/>
        <v>0</v>
      </c>
      <c r="AY120" s="69">
        <f t="shared" si="57"/>
        <v>0</v>
      </c>
      <c r="AZ120" s="103"/>
      <c r="BA120" s="22" t="s">
        <v>45</v>
      </c>
      <c r="BB120" s="104"/>
      <c r="BC120" s="74"/>
      <c r="BD120" s="82"/>
      <c r="BE120" s="23" t="s">
        <v>57</v>
      </c>
      <c r="BF120" s="73"/>
      <c r="BG120" s="73"/>
      <c r="BH120" s="73"/>
      <c r="BI120" s="73"/>
      <c r="BJ120" s="73"/>
      <c r="BK120" s="73"/>
      <c r="BL120" s="73"/>
      <c r="BM120" s="73"/>
      <c r="BN120" s="23"/>
      <c r="BO120" s="142">
        <v>1</v>
      </c>
      <c r="BP120" s="1554" t="s">
        <v>2830</v>
      </c>
      <c r="BR120" s="421" t="s">
        <v>411</v>
      </c>
      <c r="BS120" s="130" t="s">
        <v>1806</v>
      </c>
      <c r="BT120" s="102" t="s">
        <v>29</v>
      </c>
      <c r="BU120" s="102">
        <f t="shared" si="58"/>
        <v>0</v>
      </c>
      <c r="BV120" s="102">
        <f t="shared" si="59"/>
        <v>0</v>
      </c>
      <c r="BW120" s="99"/>
      <c r="BX120" s="22" t="s">
        <v>45</v>
      </c>
      <c r="BY120" s="99"/>
      <c r="BZ120" s="99"/>
      <c r="CA120" s="99"/>
      <c r="CB120" s="23" t="s">
        <v>57</v>
      </c>
      <c r="CC120" s="159"/>
      <c r="CD120" s="159"/>
      <c r="CE120" s="159"/>
      <c r="CF120" s="159"/>
      <c r="CG120" s="159"/>
      <c r="CH120" s="159"/>
      <c r="CI120" s="159"/>
      <c r="CJ120" s="159"/>
      <c r="CK120" s="159"/>
      <c r="CL120" s="100">
        <v>1</v>
      </c>
      <c r="CM120" s="99"/>
      <c r="CN120" s="36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</row>
    <row r="121" spans="1:114" s="108" customFormat="1" ht="231" customHeight="1" outlineLevel="1" thickTop="1" thickBot="1" x14ac:dyDescent="0.45">
      <c r="A121" s="97" t="s">
        <v>52</v>
      </c>
      <c r="B121" s="387" t="s">
        <v>455</v>
      </c>
      <c r="C121" s="68" t="s">
        <v>36</v>
      </c>
      <c r="D121" s="69">
        <f t="shared" si="54"/>
        <v>3.5</v>
      </c>
      <c r="E121" s="69">
        <f t="shared" si="55"/>
        <v>5.5</v>
      </c>
      <c r="F121" s="22"/>
      <c r="G121" s="22" t="s">
        <v>63</v>
      </c>
      <c r="H121" s="118"/>
      <c r="I121" s="118"/>
      <c r="J121" s="173"/>
      <c r="K121" s="173"/>
      <c r="L121" s="84">
        <v>1</v>
      </c>
      <c r="M121" s="155"/>
      <c r="N121" s="155"/>
      <c r="O121" s="84">
        <v>1</v>
      </c>
      <c r="P121" s="155"/>
      <c r="Q121" s="155"/>
      <c r="R121" s="84">
        <v>1</v>
      </c>
      <c r="S121" s="360"/>
      <c r="T121" s="86">
        <v>1</v>
      </c>
      <c r="U121" s="156">
        <v>1</v>
      </c>
      <c r="V121" s="77"/>
      <c r="X121" s="270" t="s">
        <v>208</v>
      </c>
      <c r="Y121" s="179" t="s">
        <v>2855</v>
      </c>
      <c r="Z121" s="102" t="s">
        <v>29</v>
      </c>
      <c r="AA121" s="69">
        <f t="shared" si="50"/>
        <v>0</v>
      </c>
      <c r="AB121" s="69">
        <f t="shared" si="51"/>
        <v>0</v>
      </c>
      <c r="AC121" s="257"/>
      <c r="AD121" s="225" t="s">
        <v>45</v>
      </c>
      <c r="AE121" s="225"/>
      <c r="AF121" s="72" t="s">
        <v>42</v>
      </c>
      <c r="AG121" s="178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101" t="s">
        <v>55</v>
      </c>
      <c r="AV121" s="138" t="s">
        <v>1661</v>
      </c>
      <c r="AW121" s="102" t="s">
        <v>29</v>
      </c>
      <c r="AX121" s="69">
        <f t="shared" si="56"/>
        <v>0</v>
      </c>
      <c r="AY121" s="69">
        <f t="shared" si="57"/>
        <v>0</v>
      </c>
      <c r="AZ121" s="103"/>
      <c r="BA121" s="22" t="s">
        <v>45</v>
      </c>
      <c r="BB121" s="172"/>
      <c r="BC121" s="74"/>
      <c r="BD121" s="82"/>
      <c r="BE121" s="23" t="s">
        <v>57</v>
      </c>
      <c r="BF121" s="70"/>
      <c r="BG121" s="70"/>
      <c r="BH121" s="70"/>
      <c r="BI121" s="70"/>
      <c r="BJ121" s="70"/>
      <c r="BK121" s="70"/>
      <c r="BL121" s="70"/>
      <c r="BM121" s="70"/>
      <c r="BN121" s="22"/>
      <c r="BO121" s="142">
        <v>1</v>
      </c>
      <c r="BP121" s="1554" t="s">
        <v>2830</v>
      </c>
      <c r="BR121" s="421" t="s">
        <v>411</v>
      </c>
      <c r="BS121" s="130" t="s">
        <v>1809</v>
      </c>
      <c r="BT121" s="102" t="s">
        <v>29</v>
      </c>
      <c r="BU121" s="102">
        <f t="shared" si="58"/>
        <v>0</v>
      </c>
      <c r="BV121" s="102">
        <f t="shared" si="59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</row>
    <row r="122" spans="1:114" s="108" customFormat="1" ht="247.2" customHeight="1" outlineLevel="1" x14ac:dyDescent="0.3">
      <c r="A122" s="97" t="s">
        <v>52</v>
      </c>
      <c r="B122" s="117" t="s">
        <v>460</v>
      </c>
      <c r="C122" s="68" t="s">
        <v>36</v>
      </c>
      <c r="D122" s="69">
        <f t="shared" si="54"/>
        <v>0</v>
      </c>
      <c r="E122" s="69">
        <f t="shared" si="55"/>
        <v>0</v>
      </c>
      <c r="F122" s="70"/>
      <c r="G122" s="22" t="s">
        <v>63</v>
      </c>
      <c r="H122" s="70"/>
      <c r="I122" s="119" t="s">
        <v>42</v>
      </c>
      <c r="J122" s="73"/>
      <c r="K122" s="23" t="s">
        <v>461</v>
      </c>
      <c r="L122" s="155"/>
      <c r="M122" s="155"/>
      <c r="N122" s="155"/>
      <c r="O122" s="155"/>
      <c r="P122" s="155"/>
      <c r="Q122" s="155"/>
      <c r="R122" s="155"/>
      <c r="S122" s="155"/>
      <c r="T122" s="155"/>
      <c r="U122" s="76">
        <v>1</v>
      </c>
      <c r="V122" s="190"/>
      <c r="X122" s="270" t="s">
        <v>208</v>
      </c>
      <c r="Y122" s="179" t="s">
        <v>468</v>
      </c>
      <c r="Z122" s="102" t="s">
        <v>29</v>
      </c>
      <c r="AA122" s="69">
        <f t="shared" si="50"/>
        <v>0</v>
      </c>
      <c r="AB122" s="69">
        <f t="shared" si="51"/>
        <v>0</v>
      </c>
      <c r="AC122" s="257"/>
      <c r="AD122" s="225" t="s">
        <v>45</v>
      </c>
      <c r="AE122" s="225"/>
      <c r="AF122" s="246"/>
      <c r="AG122" s="477"/>
      <c r="AH122" s="23" t="s">
        <v>856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101" t="s">
        <v>55</v>
      </c>
      <c r="AV122" s="130" t="s">
        <v>1663</v>
      </c>
      <c r="AW122" s="102" t="s">
        <v>29</v>
      </c>
      <c r="AX122" s="69">
        <f t="shared" si="56"/>
        <v>0</v>
      </c>
      <c r="AY122" s="69">
        <f t="shared" si="57"/>
        <v>0</v>
      </c>
      <c r="AZ122" s="131"/>
      <c r="BA122" s="22" t="s">
        <v>45</v>
      </c>
      <c r="BB122" s="132"/>
      <c r="BC122" s="131"/>
      <c r="BD122" s="131"/>
      <c r="BE122" s="23" t="s">
        <v>57</v>
      </c>
      <c r="BF122" s="131"/>
      <c r="BG122" s="131"/>
      <c r="BH122" s="131"/>
      <c r="BI122" s="131"/>
      <c r="BJ122" s="131"/>
      <c r="BK122" s="131"/>
      <c r="BL122" s="131"/>
      <c r="BM122" s="131"/>
      <c r="BN122" s="131"/>
      <c r="BO122" s="142">
        <v>1</v>
      </c>
      <c r="BP122" s="1554" t="s">
        <v>2830</v>
      </c>
      <c r="BR122" s="421" t="s">
        <v>411</v>
      </c>
      <c r="BS122" s="179" t="s">
        <v>1811</v>
      </c>
      <c r="BT122" s="102" t="s">
        <v>29</v>
      </c>
      <c r="BU122" s="102">
        <f t="shared" si="58"/>
        <v>1</v>
      </c>
      <c r="BV122" s="102">
        <f t="shared" si="59"/>
        <v>1</v>
      </c>
      <c r="BW122" s="225"/>
      <c r="BX122" s="225" t="s">
        <v>68</v>
      </c>
      <c r="BY122" s="225"/>
      <c r="BZ122" s="246"/>
      <c r="CA122" s="131"/>
      <c r="CB122" s="131" t="s">
        <v>1812</v>
      </c>
      <c r="CC122" s="128">
        <v>2</v>
      </c>
      <c r="CD122" s="314"/>
      <c r="CE122" s="314"/>
      <c r="CF122" s="314"/>
      <c r="CG122" s="314"/>
      <c r="CH122" s="314"/>
      <c r="CI122" s="314"/>
      <c r="CJ122" s="314"/>
      <c r="CK122" s="314"/>
      <c r="CL122" s="100">
        <v>1</v>
      </c>
      <c r="CM122" s="99"/>
      <c r="CN122" s="36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</row>
    <row r="123" spans="1:114" s="108" customFormat="1" ht="226.2" customHeight="1" outlineLevel="1" x14ac:dyDescent="0.3">
      <c r="A123" s="97" t="s">
        <v>52</v>
      </c>
      <c r="B123" s="387" t="s">
        <v>466</v>
      </c>
      <c r="C123" s="102" t="s">
        <v>36</v>
      </c>
      <c r="D123" s="69">
        <f t="shared" si="54"/>
        <v>0</v>
      </c>
      <c r="E123" s="69">
        <f t="shared" si="55"/>
        <v>0</v>
      </c>
      <c r="F123" s="82"/>
      <c r="G123" s="22" t="s">
        <v>63</v>
      </c>
      <c r="H123" s="105"/>
      <c r="I123" s="127"/>
      <c r="J123" s="187"/>
      <c r="K123" s="140" t="s">
        <v>467</v>
      </c>
      <c r="L123" s="302"/>
      <c r="M123" s="302"/>
      <c r="N123" s="302"/>
      <c r="O123" s="302"/>
      <c r="P123" s="302"/>
      <c r="Q123" s="302"/>
      <c r="R123" s="302"/>
      <c r="S123" s="302"/>
      <c r="T123" s="302"/>
      <c r="U123" s="76">
        <v>1</v>
      </c>
      <c r="V123" s="77"/>
      <c r="X123" s="270" t="s">
        <v>208</v>
      </c>
      <c r="Y123" s="485" t="s">
        <v>474</v>
      </c>
      <c r="Z123" s="102" t="s">
        <v>29</v>
      </c>
      <c r="AA123" s="479">
        <f t="shared" si="50"/>
        <v>0</v>
      </c>
      <c r="AB123" s="479">
        <f t="shared" si="51"/>
        <v>0</v>
      </c>
      <c r="AC123" s="486"/>
      <c r="AD123" s="124" t="s">
        <v>77</v>
      </c>
      <c r="AE123" s="939" t="s">
        <v>280</v>
      </c>
      <c r="AF123" s="487"/>
      <c r="AG123" s="488"/>
      <c r="AH123" s="23" t="s">
        <v>856</v>
      </c>
      <c r="AI123" s="489"/>
      <c r="AJ123" s="489"/>
      <c r="AK123" s="489"/>
      <c r="AL123" s="489"/>
      <c r="AM123" s="489"/>
      <c r="AN123" s="489"/>
      <c r="AO123" s="489"/>
      <c r="AP123" s="489"/>
      <c r="AQ123" s="489"/>
      <c r="AR123" s="1170">
        <v>1</v>
      </c>
      <c r="AS123" s="281"/>
      <c r="AU123" s="101" t="s">
        <v>55</v>
      </c>
      <c r="AV123" s="116" t="s">
        <v>2251</v>
      </c>
      <c r="AW123" s="102" t="s">
        <v>29</v>
      </c>
      <c r="AX123" s="170">
        <f t="shared" ref="AX123:AX130" si="60">0.5*(BF123+BG123+BH123)+BI123+BK123+2*(BL123+BM123)</f>
        <v>0</v>
      </c>
      <c r="AY123" s="170">
        <f t="shared" ref="AY123:AY130" si="61">BF123*0.5+BG123*0.5+BH123*0.5+BI123+BJ123+BK123+2*(BL123+BM123+BN123)</f>
        <v>0</v>
      </c>
      <c r="AZ123" s="82"/>
      <c r="BA123" s="124" t="s">
        <v>77</v>
      </c>
      <c r="BB123" s="125" t="s">
        <v>50</v>
      </c>
      <c r="BC123" s="74"/>
      <c r="BD123" s="173"/>
      <c r="BE123" s="23" t="s">
        <v>57</v>
      </c>
      <c r="BF123" s="187"/>
      <c r="BG123" s="187"/>
      <c r="BH123" s="187"/>
      <c r="BI123" s="187"/>
      <c r="BJ123" s="187"/>
      <c r="BK123" s="187"/>
      <c r="BL123" s="187"/>
      <c r="BM123" s="187"/>
      <c r="BN123" s="191"/>
      <c r="BO123" s="142">
        <v>1</v>
      </c>
      <c r="BP123" s="1554" t="s">
        <v>2830</v>
      </c>
      <c r="BR123" s="421" t="s">
        <v>411</v>
      </c>
      <c r="BS123" s="179" t="s">
        <v>2290</v>
      </c>
      <c r="BT123" s="102" t="s">
        <v>29</v>
      </c>
      <c r="BU123" s="102">
        <f t="shared" si="58"/>
        <v>0</v>
      </c>
      <c r="BV123" s="102">
        <f t="shared" si="59"/>
        <v>0</v>
      </c>
      <c r="BW123" s="225"/>
      <c r="BX123" s="124" t="s">
        <v>77</v>
      </c>
      <c r="BY123" s="125" t="s">
        <v>50</v>
      </c>
      <c r="BZ123" s="246"/>
      <c r="CA123" s="131"/>
      <c r="CB123" s="23" t="s">
        <v>57</v>
      </c>
      <c r="CC123" s="403"/>
      <c r="CD123" s="403"/>
      <c r="CE123" s="403"/>
      <c r="CF123" s="403"/>
      <c r="CG123" s="403"/>
      <c r="CH123" s="403"/>
      <c r="CI123" s="403"/>
      <c r="CJ123" s="403"/>
      <c r="CK123" s="403"/>
      <c r="CL123" s="100">
        <v>1</v>
      </c>
      <c r="CM123" s="99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</row>
    <row r="124" spans="1:114" s="108" customFormat="1" ht="209.4" customHeight="1" outlineLevel="1" x14ac:dyDescent="0.3">
      <c r="A124" s="97" t="s">
        <v>52</v>
      </c>
      <c r="B124" s="117" t="s">
        <v>472</v>
      </c>
      <c r="C124" s="102" t="s">
        <v>36</v>
      </c>
      <c r="D124" s="69">
        <f t="shared" si="54"/>
        <v>2</v>
      </c>
      <c r="E124" s="69">
        <f t="shared" si="55"/>
        <v>4</v>
      </c>
      <c r="F124" s="103"/>
      <c r="G124" s="22" t="s">
        <v>45</v>
      </c>
      <c r="H124" s="22"/>
      <c r="I124" s="103"/>
      <c r="J124" s="73"/>
      <c r="K124" s="23" t="s">
        <v>473</v>
      </c>
      <c r="L124" s="144"/>
      <c r="M124" s="155"/>
      <c r="N124" s="155"/>
      <c r="O124" s="84">
        <v>2</v>
      </c>
      <c r="P124" s="155"/>
      <c r="Q124" s="155"/>
      <c r="R124" s="144"/>
      <c r="S124" s="360"/>
      <c r="T124" s="86">
        <v>1</v>
      </c>
      <c r="U124" s="156">
        <v>1</v>
      </c>
      <c r="V124" s="74"/>
      <c r="X124" s="239" t="s">
        <v>173</v>
      </c>
      <c r="Y124" s="179" t="s">
        <v>481</v>
      </c>
      <c r="Z124" s="68" t="s">
        <v>29</v>
      </c>
      <c r="AA124" s="69">
        <f t="shared" si="50"/>
        <v>0</v>
      </c>
      <c r="AB124" s="69">
        <f t="shared" si="51"/>
        <v>0</v>
      </c>
      <c r="AC124" s="171"/>
      <c r="AD124" s="22" t="s">
        <v>63</v>
      </c>
      <c r="AE124" s="3"/>
      <c r="AF124" s="74"/>
      <c r="AG124" s="27"/>
      <c r="AH124" s="23" t="s">
        <v>856</v>
      </c>
      <c r="AI124" s="266"/>
      <c r="AJ124" s="266"/>
      <c r="AK124" s="266"/>
      <c r="AL124" s="266"/>
      <c r="AM124" s="266"/>
      <c r="AN124" s="266"/>
      <c r="AO124" s="266"/>
      <c r="AP124" s="266"/>
      <c r="AQ124" s="229"/>
      <c r="AR124" s="1170">
        <v>1</v>
      </c>
      <c r="AS124" s="77"/>
      <c r="AU124" s="101" t="s">
        <v>55</v>
      </c>
      <c r="AV124" s="130" t="s">
        <v>1667</v>
      </c>
      <c r="AW124" s="102" t="s">
        <v>29</v>
      </c>
      <c r="AX124" s="69">
        <f t="shared" si="60"/>
        <v>0</v>
      </c>
      <c r="AY124" s="69">
        <f t="shared" si="61"/>
        <v>0</v>
      </c>
      <c r="AZ124" s="131"/>
      <c r="BA124" s="22" t="s">
        <v>45</v>
      </c>
      <c r="BB124" s="132"/>
      <c r="BC124" s="131"/>
      <c r="BD124" s="131"/>
      <c r="BE124" s="23" t="s">
        <v>57</v>
      </c>
      <c r="BF124" s="131"/>
      <c r="BG124" s="131"/>
      <c r="BH124" s="131"/>
      <c r="BI124" s="131"/>
      <c r="BJ124" s="131"/>
      <c r="BK124" s="131"/>
      <c r="BL124" s="131"/>
      <c r="BM124" s="131"/>
      <c r="BN124" s="131"/>
      <c r="BO124" s="142">
        <v>1</v>
      </c>
      <c r="BP124" s="1554" t="s">
        <v>2830</v>
      </c>
      <c r="BR124" s="421" t="s">
        <v>411</v>
      </c>
      <c r="BS124" s="179" t="s">
        <v>1779</v>
      </c>
      <c r="BT124" s="102" t="s">
        <v>29</v>
      </c>
      <c r="BU124" s="102">
        <f t="shared" ref="BU124:BU140" si="62">0.5*(CC124+CD124+CE124)+CF124+CH124+2*(CI124+CJ124)</f>
        <v>0</v>
      </c>
      <c r="BV124" s="102">
        <f t="shared" ref="BV124:BV140" si="63">CC124*0.5+CD124*0.5+CE124*0.5+CF124+CG124+CH124+2*(CI124+CJ124+CK124)</f>
        <v>0</v>
      </c>
      <c r="BW124" s="225"/>
      <c r="BX124" s="225" t="s">
        <v>45</v>
      </c>
      <c r="BY124" s="225"/>
      <c r="BZ124" s="246"/>
      <c r="CA124" s="131"/>
      <c r="CB124" s="131" t="s">
        <v>57</v>
      </c>
      <c r="CC124" s="314"/>
      <c r="CD124" s="314"/>
      <c r="CE124" s="314"/>
      <c r="CF124" s="314"/>
      <c r="CG124" s="314"/>
      <c r="CH124" s="314"/>
      <c r="CI124" s="314"/>
      <c r="CJ124" s="314"/>
      <c r="CK124" s="314"/>
      <c r="CL124" s="142">
        <v>1</v>
      </c>
      <c r="CM124" s="1554" t="s">
        <v>2830</v>
      </c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</row>
    <row r="125" spans="1:114" s="108" customFormat="1" ht="207.6" customHeight="1" outlineLevel="1" x14ac:dyDescent="0.4">
      <c r="A125" s="364" t="s">
        <v>318</v>
      </c>
      <c r="B125" s="116" t="s">
        <v>479</v>
      </c>
      <c r="C125" s="102" t="s">
        <v>93</v>
      </c>
      <c r="D125" s="69">
        <f t="shared" si="54"/>
        <v>0</v>
      </c>
      <c r="E125" s="69">
        <f t="shared" si="55"/>
        <v>0</v>
      </c>
      <c r="F125" s="104"/>
      <c r="G125" s="104" t="s">
        <v>68</v>
      </c>
      <c r="H125" s="104"/>
      <c r="I125" s="72" t="s">
        <v>42</v>
      </c>
      <c r="J125" s="172"/>
      <c r="K125" s="172" t="s">
        <v>480</v>
      </c>
      <c r="L125" s="155"/>
      <c r="M125" s="155"/>
      <c r="N125" s="155"/>
      <c r="O125" s="155"/>
      <c r="P125" s="155"/>
      <c r="Q125" s="155"/>
      <c r="R125" s="155"/>
      <c r="S125" s="155"/>
      <c r="T125" s="155"/>
      <c r="U125" s="76">
        <v>1</v>
      </c>
      <c r="V125" s="484"/>
      <c r="X125" s="239" t="s">
        <v>173</v>
      </c>
      <c r="Y125" s="1465" t="s">
        <v>2856</v>
      </c>
      <c r="Z125" s="68" t="s">
        <v>29</v>
      </c>
      <c r="AA125" s="69">
        <f t="shared" si="50"/>
        <v>0</v>
      </c>
      <c r="AB125" s="69">
        <f t="shared" si="51"/>
        <v>0</v>
      </c>
      <c r="AC125" s="2021" t="s">
        <v>2857</v>
      </c>
      <c r="AD125" s="2022"/>
      <c r="AE125" s="2022"/>
      <c r="AF125" s="2022"/>
      <c r="AG125" s="2022"/>
      <c r="AH125" s="2023"/>
      <c r="AI125" s="74"/>
      <c r="AJ125" s="74"/>
      <c r="AK125" s="74"/>
      <c r="AL125" s="74"/>
      <c r="AM125" s="74"/>
      <c r="AN125" s="74"/>
      <c r="AO125" s="74"/>
      <c r="AP125" s="74"/>
      <c r="AQ125" s="74"/>
      <c r="AR125" s="516">
        <v>1</v>
      </c>
      <c r="AS125" s="74"/>
      <c r="AU125" s="101" t="s">
        <v>55</v>
      </c>
      <c r="AV125" s="117" t="s">
        <v>1669</v>
      </c>
      <c r="AW125" s="102" t="s">
        <v>29</v>
      </c>
      <c r="AX125" s="69">
        <f t="shared" si="60"/>
        <v>0</v>
      </c>
      <c r="AY125" s="69">
        <f t="shared" si="61"/>
        <v>0</v>
      </c>
      <c r="AZ125" s="82"/>
      <c r="BA125" s="22" t="s">
        <v>45</v>
      </c>
      <c r="BB125" s="204"/>
      <c r="BC125" s="74"/>
      <c r="BD125" s="73"/>
      <c r="BE125" s="23" t="s">
        <v>57</v>
      </c>
      <c r="BF125" s="22"/>
      <c r="BG125" s="22"/>
      <c r="BH125" s="22"/>
      <c r="BI125" s="22"/>
      <c r="BJ125" s="22"/>
      <c r="BK125" s="22"/>
      <c r="BL125" s="22"/>
      <c r="BM125" s="22"/>
      <c r="BN125" s="22"/>
      <c r="BO125" s="142">
        <v>1</v>
      </c>
      <c r="BP125" s="1554" t="s">
        <v>2830</v>
      </c>
      <c r="BR125" s="421" t="s">
        <v>411</v>
      </c>
      <c r="BS125" s="178" t="s">
        <v>1780</v>
      </c>
      <c r="BT125" s="102" t="s">
        <v>29</v>
      </c>
      <c r="BU125" s="102">
        <f t="shared" si="62"/>
        <v>0</v>
      </c>
      <c r="BV125" s="102">
        <f t="shared" si="63"/>
        <v>0</v>
      </c>
      <c r="BW125" s="99"/>
      <c r="BX125" s="22" t="s">
        <v>45</v>
      </c>
      <c r="BY125" s="99"/>
      <c r="BZ125" s="99"/>
      <c r="CA125" s="99"/>
      <c r="CB125" s="131" t="s">
        <v>193</v>
      </c>
      <c r="CC125" s="159"/>
      <c r="CD125" s="159"/>
      <c r="CE125" s="159"/>
      <c r="CF125" s="159"/>
      <c r="CG125" s="159"/>
      <c r="CH125" s="159"/>
      <c r="CI125" s="159"/>
      <c r="CJ125" s="159"/>
      <c r="CK125" s="159"/>
      <c r="CL125" s="142">
        <v>1</v>
      </c>
      <c r="CM125" s="1554" t="s">
        <v>2830</v>
      </c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</row>
    <row r="126" spans="1:114" s="108" customFormat="1" ht="190.95" customHeight="1" outlineLevel="1" x14ac:dyDescent="0.3">
      <c r="A126" s="364" t="s">
        <v>318</v>
      </c>
      <c r="B126" s="387" t="s">
        <v>484</v>
      </c>
      <c r="C126" s="102" t="s">
        <v>93</v>
      </c>
      <c r="D126" s="69">
        <f t="shared" si="54"/>
        <v>3</v>
      </c>
      <c r="E126" s="69">
        <f t="shared" si="55"/>
        <v>5</v>
      </c>
      <c r="F126" s="116"/>
      <c r="G126" s="22" t="s">
        <v>68</v>
      </c>
      <c r="H126" s="383"/>
      <c r="I126" s="145"/>
      <c r="J126" s="23"/>
      <c r="K126" s="173" t="s">
        <v>485</v>
      </c>
      <c r="L126" s="302"/>
      <c r="M126" s="302"/>
      <c r="N126" s="302"/>
      <c r="O126" s="84">
        <v>1</v>
      </c>
      <c r="P126" s="302"/>
      <c r="Q126" s="494"/>
      <c r="R126" s="84">
        <v>1</v>
      </c>
      <c r="S126" s="302"/>
      <c r="T126" s="234">
        <v>1</v>
      </c>
      <c r="U126" s="76">
        <v>1</v>
      </c>
      <c r="V126" s="77"/>
      <c r="X126" s="239" t="s">
        <v>173</v>
      </c>
      <c r="Y126" s="1465" t="s">
        <v>2858</v>
      </c>
      <c r="Z126" s="68" t="s">
        <v>29</v>
      </c>
      <c r="AA126" s="69">
        <f t="shared" si="50"/>
        <v>0</v>
      </c>
      <c r="AB126" s="69">
        <f t="shared" si="51"/>
        <v>0</v>
      </c>
      <c r="AC126" s="2021" t="s">
        <v>2572</v>
      </c>
      <c r="AD126" s="2022"/>
      <c r="AE126" s="2022"/>
      <c r="AF126" s="2022"/>
      <c r="AG126" s="2022"/>
      <c r="AH126" s="2023"/>
      <c r="AI126" s="74"/>
      <c r="AJ126" s="74"/>
      <c r="AK126" s="74"/>
      <c r="AL126" s="74"/>
      <c r="AM126" s="74"/>
      <c r="AN126" s="74"/>
      <c r="AO126" s="74"/>
      <c r="AP126" s="74"/>
      <c r="AQ126" s="74"/>
      <c r="AR126" s="516">
        <v>1</v>
      </c>
      <c r="AS126" s="74"/>
      <c r="AU126" s="237" t="s">
        <v>171</v>
      </c>
      <c r="AV126" s="116" t="s">
        <v>1682</v>
      </c>
      <c r="AW126" s="102" t="s">
        <v>29</v>
      </c>
      <c r="AX126" s="69">
        <f t="shared" si="60"/>
        <v>0</v>
      </c>
      <c r="AY126" s="69">
        <f t="shared" si="61"/>
        <v>0</v>
      </c>
      <c r="AZ126" s="23"/>
      <c r="BA126" s="238" t="s">
        <v>68</v>
      </c>
      <c r="BB126" s="103"/>
      <c r="BC126" s="74"/>
      <c r="BD126" s="82"/>
      <c r="BE126" s="172" t="s">
        <v>57</v>
      </c>
      <c r="BF126" s="74"/>
      <c r="BG126" s="74"/>
      <c r="BH126" s="74"/>
      <c r="BI126" s="74"/>
      <c r="BJ126" s="74"/>
      <c r="BK126" s="74"/>
      <c r="BL126" s="74"/>
      <c r="BM126" s="74"/>
      <c r="BN126" s="206"/>
      <c r="BO126" s="142">
        <v>1</v>
      </c>
      <c r="BP126" s="1554" t="s">
        <v>2830</v>
      </c>
      <c r="BR126" s="421" t="s">
        <v>411</v>
      </c>
      <c r="BS126" s="179" t="s">
        <v>1781</v>
      </c>
      <c r="BT126" s="102" t="s">
        <v>29</v>
      </c>
      <c r="BU126" s="102">
        <f t="shared" si="62"/>
        <v>0</v>
      </c>
      <c r="BV126" s="102">
        <f t="shared" si="63"/>
        <v>0</v>
      </c>
      <c r="BW126" s="225"/>
      <c r="BX126" s="225" t="s">
        <v>45</v>
      </c>
      <c r="BY126" s="225"/>
      <c r="BZ126" s="246"/>
      <c r="CA126" s="131"/>
      <c r="CB126" s="131" t="s">
        <v>57</v>
      </c>
      <c r="CC126" s="314"/>
      <c r="CD126" s="314"/>
      <c r="CE126" s="314"/>
      <c r="CF126" s="314"/>
      <c r="CG126" s="314"/>
      <c r="CH126" s="314"/>
      <c r="CI126" s="314"/>
      <c r="CJ126" s="314"/>
      <c r="CK126" s="314"/>
      <c r="CL126" s="142">
        <v>1</v>
      </c>
      <c r="CM126" s="1554" t="s">
        <v>2830</v>
      </c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</row>
    <row r="127" spans="1:114" s="108" customFormat="1" ht="219.6" customHeight="1" outlineLevel="1" x14ac:dyDescent="0.4">
      <c r="A127" s="546"/>
      <c r="B127" s="116" t="s">
        <v>2859</v>
      </c>
      <c r="C127" s="68" t="s">
        <v>93</v>
      </c>
      <c r="D127" s="69">
        <f t="shared" si="54"/>
        <v>4</v>
      </c>
      <c r="E127" s="69">
        <f t="shared" si="55"/>
        <v>4</v>
      </c>
      <c r="F127" s="514" t="s">
        <v>2860</v>
      </c>
      <c r="G127" s="22" t="s">
        <v>63</v>
      </c>
      <c r="H127" s="1371" t="s">
        <v>2861</v>
      </c>
      <c r="I127" s="72" t="s">
        <v>42</v>
      </c>
      <c r="J127" s="173"/>
      <c r="K127" s="23" t="s">
        <v>2113</v>
      </c>
      <c r="L127" s="83"/>
      <c r="M127" s="301"/>
      <c r="N127" s="83"/>
      <c r="O127" s="301"/>
      <c r="P127" s="83"/>
      <c r="Q127" s="83"/>
      <c r="R127" s="84">
        <v>2</v>
      </c>
      <c r="S127" s="83"/>
      <c r="T127" s="302"/>
      <c r="U127" s="495">
        <v>1</v>
      </c>
      <c r="V127" s="190"/>
      <c r="X127" s="415" t="s">
        <v>380</v>
      </c>
      <c r="Y127" s="496" t="s">
        <v>1813</v>
      </c>
      <c r="Z127" s="102" t="s">
        <v>29</v>
      </c>
      <c r="AA127" s="102">
        <f t="shared" si="50"/>
        <v>0</v>
      </c>
      <c r="AB127" s="102">
        <f t="shared" si="51"/>
        <v>0</v>
      </c>
      <c r="AC127" s="351"/>
      <c r="AD127" s="22" t="s">
        <v>68</v>
      </c>
      <c r="AE127" s="172"/>
      <c r="AF127" s="72" t="s">
        <v>42</v>
      </c>
      <c r="AG127" s="82"/>
      <c r="AH127" s="23" t="s">
        <v>493</v>
      </c>
      <c r="AI127" s="120"/>
      <c r="AJ127" s="120"/>
      <c r="AK127" s="120"/>
      <c r="AL127" s="120"/>
      <c r="AM127" s="120"/>
      <c r="AN127" s="120"/>
      <c r="AO127" s="120"/>
      <c r="AP127" s="120"/>
      <c r="AQ127" s="120"/>
      <c r="AR127" s="1170">
        <v>1</v>
      </c>
      <c r="AS127" s="77"/>
      <c r="AU127" s="237" t="s">
        <v>171</v>
      </c>
      <c r="AV127" s="250" t="s">
        <v>1687</v>
      </c>
      <c r="AW127" s="68" t="s">
        <v>29</v>
      </c>
      <c r="AX127" s="69">
        <f t="shared" si="60"/>
        <v>0</v>
      </c>
      <c r="AY127" s="69">
        <f t="shared" si="61"/>
        <v>0</v>
      </c>
      <c r="AZ127" s="82"/>
      <c r="BA127" s="22" t="s">
        <v>68</v>
      </c>
      <c r="BB127" s="22"/>
      <c r="BC127" s="103"/>
      <c r="BD127" s="173"/>
      <c r="BE127" s="173" t="s">
        <v>188</v>
      </c>
      <c r="BF127" s="187"/>
      <c r="BG127" s="187"/>
      <c r="BH127" s="187"/>
      <c r="BI127" s="187"/>
      <c r="BJ127" s="187"/>
      <c r="BK127" s="187"/>
      <c r="BL127" s="187"/>
      <c r="BM127" s="187"/>
      <c r="BN127" s="191"/>
      <c r="BO127" s="142">
        <v>1</v>
      </c>
      <c r="BP127" s="1554" t="s">
        <v>2830</v>
      </c>
      <c r="BR127" s="421" t="s">
        <v>411</v>
      </c>
      <c r="BS127" s="179" t="s">
        <v>1782</v>
      </c>
      <c r="BT127" s="102" t="s">
        <v>29</v>
      </c>
      <c r="BU127" s="102">
        <f t="shared" si="62"/>
        <v>0</v>
      </c>
      <c r="BV127" s="102">
        <f t="shared" si="63"/>
        <v>0</v>
      </c>
      <c r="BW127" s="74"/>
      <c r="BX127" s="225" t="s">
        <v>45</v>
      </c>
      <c r="BY127" s="437"/>
      <c r="BZ127" s="74"/>
      <c r="CA127" s="110" t="s">
        <v>13</v>
      </c>
      <c r="CB127" s="131" t="s">
        <v>1783</v>
      </c>
      <c r="CC127" s="159"/>
      <c r="CD127" s="159"/>
      <c r="CE127" s="159"/>
      <c r="CF127" s="159"/>
      <c r="CG127" s="159"/>
      <c r="CH127" s="159"/>
      <c r="CI127" s="159"/>
      <c r="CJ127" s="159"/>
      <c r="CK127" s="159"/>
      <c r="CL127" s="142">
        <v>1</v>
      </c>
      <c r="CM127" s="1554" t="s">
        <v>2830</v>
      </c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</row>
    <row r="128" spans="1:114" s="108" customFormat="1" ht="234.6" customHeight="1" outlineLevel="1" x14ac:dyDescent="0.3">
      <c r="Y128" s="116" t="s">
        <v>1816</v>
      </c>
      <c r="Z128" s="102" t="s">
        <v>29</v>
      </c>
      <c r="AA128" s="69">
        <f t="shared" si="50"/>
        <v>1</v>
      </c>
      <c r="AB128" s="69">
        <f t="shared" si="51"/>
        <v>1</v>
      </c>
      <c r="AC128" s="116"/>
      <c r="AD128" s="22" t="s">
        <v>233</v>
      </c>
      <c r="AE128" s="173" t="s">
        <v>234</v>
      </c>
      <c r="AF128" s="286"/>
      <c r="AG128" s="287"/>
      <c r="AH128" s="140" t="s">
        <v>3</v>
      </c>
      <c r="AI128" s="84">
        <v>2</v>
      </c>
      <c r="AJ128" s="155"/>
      <c r="AK128" s="155"/>
      <c r="AL128" s="155"/>
      <c r="AM128" s="155"/>
      <c r="AN128" s="155"/>
      <c r="AO128" s="155"/>
      <c r="AP128" s="155"/>
      <c r="AQ128" s="155"/>
      <c r="AR128" s="1170">
        <v>1</v>
      </c>
      <c r="AS128" s="225"/>
      <c r="AU128" s="237" t="s">
        <v>171</v>
      </c>
      <c r="AV128" s="117" t="s">
        <v>1694</v>
      </c>
      <c r="AW128" s="68" t="s">
        <v>29</v>
      </c>
      <c r="AX128" s="69">
        <f t="shared" si="60"/>
        <v>0</v>
      </c>
      <c r="AY128" s="69">
        <f t="shared" si="61"/>
        <v>0</v>
      </c>
      <c r="AZ128" s="82"/>
      <c r="BA128" s="22" t="s">
        <v>63</v>
      </c>
      <c r="BB128" s="22"/>
      <c r="BC128" s="74"/>
      <c r="BD128" s="172"/>
      <c r="BE128" s="172" t="s">
        <v>57</v>
      </c>
      <c r="BF128" s="22"/>
      <c r="BG128" s="22"/>
      <c r="BH128" s="22"/>
      <c r="BI128" s="22"/>
      <c r="BJ128" s="22"/>
      <c r="BK128" s="22"/>
      <c r="BL128" s="22"/>
      <c r="BM128" s="22"/>
      <c r="BN128" s="22"/>
      <c r="BO128" s="142">
        <v>1</v>
      </c>
      <c r="BP128" s="1554" t="s">
        <v>2830</v>
      </c>
      <c r="BR128" s="421" t="s">
        <v>411</v>
      </c>
      <c r="BS128" s="179" t="s">
        <v>1776</v>
      </c>
      <c r="BT128" s="102" t="s">
        <v>29</v>
      </c>
      <c r="BU128" s="102">
        <f t="shared" si="62"/>
        <v>0.5</v>
      </c>
      <c r="BV128" s="102">
        <f t="shared" si="63"/>
        <v>0.5</v>
      </c>
      <c r="BW128" s="225"/>
      <c r="BX128" s="225" t="s">
        <v>45</v>
      </c>
      <c r="BY128" s="131"/>
      <c r="BZ128" s="225"/>
      <c r="CA128" s="131"/>
      <c r="CB128" s="131" t="s">
        <v>57</v>
      </c>
      <c r="CC128" s="314"/>
      <c r="CD128" s="128">
        <v>1</v>
      </c>
      <c r="CE128" s="314"/>
      <c r="CF128" s="314"/>
      <c r="CG128" s="314"/>
      <c r="CH128" s="314"/>
      <c r="CI128" s="314"/>
      <c r="CJ128" s="314"/>
      <c r="CK128" s="314"/>
      <c r="CL128" s="142">
        <v>1</v>
      </c>
      <c r="CM128" s="1554" t="s">
        <v>2830</v>
      </c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</row>
    <row r="129" spans="1:114" s="108" customFormat="1" ht="146.4" customHeight="1" outlineLevel="1" x14ac:dyDescent="0.3">
      <c r="AU129" s="269" t="s">
        <v>206</v>
      </c>
      <c r="AV129" s="130" t="s">
        <v>1698</v>
      </c>
      <c r="AW129" s="68" t="s">
        <v>29</v>
      </c>
      <c r="AX129" s="69">
        <f t="shared" si="60"/>
        <v>0</v>
      </c>
      <c r="AY129" s="69">
        <f t="shared" si="61"/>
        <v>0</v>
      </c>
      <c r="AZ129" s="74"/>
      <c r="BA129" s="23" t="s">
        <v>68</v>
      </c>
      <c r="BB129" s="74"/>
      <c r="BC129" s="74"/>
      <c r="BD129" s="74"/>
      <c r="BE129" s="131" t="s">
        <v>193</v>
      </c>
      <c r="BF129" s="74"/>
      <c r="BG129" s="74"/>
      <c r="BH129" s="74"/>
      <c r="BI129" s="74"/>
      <c r="BJ129" s="74"/>
      <c r="BK129" s="74"/>
      <c r="BL129" s="74"/>
      <c r="BM129" s="74"/>
      <c r="BN129" s="74"/>
      <c r="BO129" s="142">
        <v>1</v>
      </c>
      <c r="BP129" s="1554" t="s">
        <v>2830</v>
      </c>
      <c r="BR129" s="421" t="s">
        <v>411</v>
      </c>
      <c r="BS129" s="391" t="s">
        <v>1778</v>
      </c>
      <c r="BT129" s="102" t="s">
        <v>29</v>
      </c>
      <c r="BU129" s="102">
        <f t="shared" si="62"/>
        <v>0</v>
      </c>
      <c r="BV129" s="102">
        <f t="shared" si="63"/>
        <v>0</v>
      </c>
      <c r="BW129" s="392"/>
      <c r="BX129" s="393" t="s">
        <v>45</v>
      </c>
      <c r="BY129" s="429"/>
      <c r="BZ129" s="394"/>
      <c r="CA129" s="395"/>
      <c r="CB129" s="268" t="s">
        <v>57</v>
      </c>
      <c r="CC129" s="368"/>
      <c r="CD129" s="368"/>
      <c r="CE129" s="368"/>
      <c r="CF129" s="368"/>
      <c r="CG129" s="368"/>
      <c r="CH129" s="368"/>
      <c r="CI129" s="368"/>
      <c r="CJ129" s="368"/>
      <c r="CK129" s="368"/>
      <c r="CL129" s="142">
        <v>1</v>
      </c>
      <c r="CM129" s="1554" t="s">
        <v>2830</v>
      </c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</row>
    <row r="130" spans="1:114" s="108" customFormat="1" ht="139.19999999999999" outlineLevel="1" x14ac:dyDescent="0.3">
      <c r="AU130" s="269" t="s">
        <v>206</v>
      </c>
      <c r="AV130" s="117" t="s">
        <v>1700</v>
      </c>
      <c r="AW130" s="68" t="s">
        <v>29</v>
      </c>
      <c r="AX130" s="69">
        <f t="shared" si="60"/>
        <v>0</v>
      </c>
      <c r="AY130" s="69">
        <f t="shared" si="61"/>
        <v>0</v>
      </c>
      <c r="AZ130" s="82"/>
      <c r="BA130" s="23" t="s">
        <v>68</v>
      </c>
      <c r="BB130" s="105"/>
      <c r="BC130" s="119" t="s">
        <v>42</v>
      </c>
      <c r="BD130" s="187"/>
      <c r="BE130" s="23" t="s">
        <v>57</v>
      </c>
      <c r="BF130" s="103"/>
      <c r="BG130" s="103"/>
      <c r="BH130" s="103"/>
      <c r="BI130" s="103"/>
      <c r="BJ130" s="103"/>
      <c r="BK130" s="103"/>
      <c r="BL130" s="103"/>
      <c r="BM130" s="103"/>
      <c r="BN130" s="103"/>
      <c r="BO130" s="142">
        <v>1</v>
      </c>
      <c r="BP130" s="1554" t="s">
        <v>2830</v>
      </c>
      <c r="BR130" s="421" t="s">
        <v>411</v>
      </c>
      <c r="BS130" s="179" t="s">
        <v>1784</v>
      </c>
      <c r="BT130" s="102" t="s">
        <v>29</v>
      </c>
      <c r="BU130" s="102">
        <f t="shared" si="62"/>
        <v>0</v>
      </c>
      <c r="BV130" s="102">
        <f t="shared" si="63"/>
        <v>0</v>
      </c>
      <c r="BW130" s="225"/>
      <c r="BX130" s="225" t="s">
        <v>45</v>
      </c>
      <c r="BY130" s="131"/>
      <c r="BZ130" s="225"/>
      <c r="CA130" s="222"/>
      <c r="CB130" s="131" t="s">
        <v>57</v>
      </c>
      <c r="CC130" s="403"/>
      <c r="CD130" s="403"/>
      <c r="CE130" s="403"/>
      <c r="CF130" s="403"/>
      <c r="CG130" s="403"/>
      <c r="CH130" s="403"/>
      <c r="CI130" s="403"/>
      <c r="CJ130" s="403"/>
      <c r="CK130" s="403"/>
      <c r="CL130" s="142">
        <v>1</v>
      </c>
      <c r="CM130" s="1554" t="s">
        <v>2830</v>
      </c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</row>
    <row r="131" spans="1:114" s="108" customFormat="1" ht="184.95" customHeight="1" outlineLevel="1" x14ac:dyDescent="0.3">
      <c r="BR131" s="421" t="s">
        <v>411</v>
      </c>
      <c r="BS131" s="1548" t="s">
        <v>1815</v>
      </c>
      <c r="BT131" s="102" t="s">
        <v>29</v>
      </c>
      <c r="BU131" s="102">
        <f t="shared" si="62"/>
        <v>0</v>
      </c>
      <c r="BV131" s="102">
        <f t="shared" si="63"/>
        <v>0</v>
      </c>
      <c r="BW131" s="1549"/>
      <c r="BX131" s="1549"/>
      <c r="BY131" s="1547"/>
      <c r="BZ131" s="1545"/>
      <c r="CA131" s="1546"/>
      <c r="CB131" s="23" t="s">
        <v>57</v>
      </c>
      <c r="CC131" s="1550"/>
      <c r="CD131" s="314"/>
      <c r="CE131" s="314"/>
      <c r="CF131" s="314"/>
      <c r="CG131" s="314"/>
      <c r="CH131" s="314"/>
      <c r="CI131" s="314"/>
      <c r="CJ131" s="314"/>
      <c r="CK131" s="314"/>
      <c r="CL131" s="100">
        <v>1</v>
      </c>
      <c r="CM131" s="99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</row>
    <row r="132" spans="1:114" s="108" customFormat="1" ht="186" customHeight="1" outlineLevel="1" x14ac:dyDescent="0.3">
      <c r="BR132" s="421" t="s">
        <v>411</v>
      </c>
      <c r="BS132" s="1551" t="s">
        <v>1819</v>
      </c>
      <c r="BT132" s="102" t="s">
        <v>29</v>
      </c>
      <c r="BU132" s="102">
        <f t="shared" si="62"/>
        <v>0</v>
      </c>
      <c r="BV132" s="102">
        <f t="shared" si="63"/>
        <v>0</v>
      </c>
      <c r="BW132" s="1545"/>
      <c r="BX132" s="1545"/>
      <c r="BY132" s="1547"/>
      <c r="BZ132" s="1545"/>
      <c r="CA132" s="1546"/>
      <c r="CB132" s="23" t="s">
        <v>57</v>
      </c>
      <c r="CC132" s="1550"/>
      <c r="CD132" s="314"/>
      <c r="CE132" s="314"/>
      <c r="CF132" s="314"/>
      <c r="CG132" s="314"/>
      <c r="CH132" s="314"/>
      <c r="CI132" s="314"/>
      <c r="CJ132" s="314"/>
      <c r="CK132" s="314"/>
      <c r="CL132" s="100">
        <v>1</v>
      </c>
      <c r="CM132" s="99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</row>
    <row r="133" spans="1:114" s="108" customFormat="1" ht="194.4" customHeight="1" outlineLevel="1" x14ac:dyDescent="0.4">
      <c r="BR133" s="382" t="s">
        <v>350</v>
      </c>
      <c r="BS133" s="130" t="s">
        <v>1750</v>
      </c>
      <c r="BT133" s="102" t="s">
        <v>29</v>
      </c>
      <c r="BU133" s="102">
        <f t="shared" si="62"/>
        <v>0</v>
      </c>
      <c r="BV133" s="102">
        <f t="shared" si="63"/>
        <v>0</v>
      </c>
      <c r="BW133" s="74"/>
      <c r="BX133" s="225" t="s">
        <v>45</v>
      </c>
      <c r="BY133" s="74"/>
      <c r="BZ133" s="74"/>
      <c r="CA133" s="74"/>
      <c r="CB133" s="131" t="s">
        <v>1751</v>
      </c>
      <c r="CC133" s="159"/>
      <c r="CD133" s="159"/>
      <c r="CE133" s="159"/>
      <c r="CF133" s="159"/>
      <c r="CG133" s="159"/>
      <c r="CH133" s="159"/>
      <c r="CI133" s="159"/>
      <c r="CJ133" s="159"/>
      <c r="CK133" s="159"/>
      <c r="CL133" s="142">
        <v>1</v>
      </c>
      <c r="CM133" s="1554" t="s">
        <v>2830</v>
      </c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</row>
    <row r="134" spans="1:114" s="108" customFormat="1" ht="160.19999999999999" customHeight="1" outlineLevel="1" x14ac:dyDescent="0.3">
      <c r="BR134" s="382" t="s">
        <v>350</v>
      </c>
      <c r="BS134" s="179" t="s">
        <v>1754</v>
      </c>
      <c r="BT134" s="102" t="s">
        <v>29</v>
      </c>
      <c r="BU134" s="102">
        <f t="shared" si="62"/>
        <v>0</v>
      </c>
      <c r="BV134" s="102">
        <f t="shared" si="63"/>
        <v>0</v>
      </c>
      <c r="BW134" s="225"/>
      <c r="BX134" s="225" t="s">
        <v>63</v>
      </c>
      <c r="BY134" s="131"/>
      <c r="BZ134" s="225"/>
      <c r="CA134" s="131"/>
      <c r="CB134" s="131" t="s">
        <v>359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142">
        <v>1</v>
      </c>
      <c r="CM134" s="1554" t="s">
        <v>2830</v>
      </c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</row>
    <row r="135" spans="1:114" s="108" customFormat="1" ht="127.95" customHeight="1" outlineLevel="1" x14ac:dyDescent="0.3">
      <c r="BR135" s="382" t="s">
        <v>350</v>
      </c>
      <c r="BS135" s="391" t="s">
        <v>1756</v>
      </c>
      <c r="BT135" s="102" t="s">
        <v>29</v>
      </c>
      <c r="BU135" s="102">
        <f t="shared" si="62"/>
        <v>2</v>
      </c>
      <c r="BV135" s="102">
        <f t="shared" si="63"/>
        <v>2</v>
      </c>
      <c r="BW135" s="392"/>
      <c r="BX135" s="393" t="s">
        <v>45</v>
      </c>
      <c r="BY135" s="268"/>
      <c r="BZ135" s="394"/>
      <c r="CA135" s="395"/>
      <c r="CB135" s="131" t="s">
        <v>57</v>
      </c>
      <c r="CC135" s="368"/>
      <c r="CD135" s="368"/>
      <c r="CE135" s="368"/>
      <c r="CF135" s="368"/>
      <c r="CG135" s="368"/>
      <c r="CH135" s="368"/>
      <c r="CI135" s="252">
        <v>1</v>
      </c>
      <c r="CJ135" s="368"/>
      <c r="CK135" s="368"/>
      <c r="CL135" s="142">
        <v>1</v>
      </c>
      <c r="CM135" s="1554" t="s">
        <v>2830</v>
      </c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</row>
    <row r="136" spans="1:114" s="108" customFormat="1" ht="142.94999999999999" customHeight="1" outlineLevel="1" x14ac:dyDescent="0.3">
      <c r="BR136" s="382" t="s">
        <v>350</v>
      </c>
      <c r="BS136" s="179" t="s">
        <v>2280</v>
      </c>
      <c r="BT136" s="102" t="s">
        <v>29</v>
      </c>
      <c r="BU136" s="102">
        <f t="shared" si="62"/>
        <v>2.5</v>
      </c>
      <c r="BV136" s="102">
        <f t="shared" si="63"/>
        <v>2.5</v>
      </c>
      <c r="BW136" s="225"/>
      <c r="BX136" s="124" t="s">
        <v>77</v>
      </c>
      <c r="BY136" s="125" t="s">
        <v>50</v>
      </c>
      <c r="BZ136" s="225"/>
      <c r="CA136" s="131"/>
      <c r="CB136" s="131" t="s">
        <v>57</v>
      </c>
      <c r="CC136" s="403"/>
      <c r="CD136" s="252">
        <v>1</v>
      </c>
      <c r="CE136" s="403"/>
      <c r="CF136" s="252">
        <v>2</v>
      </c>
      <c r="CG136" s="403"/>
      <c r="CH136" s="403"/>
      <c r="CI136" s="403"/>
      <c r="CJ136" s="403"/>
      <c r="CK136" s="403"/>
      <c r="CL136" s="142">
        <v>1</v>
      </c>
      <c r="CM136" s="1554" t="s">
        <v>2830</v>
      </c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</row>
    <row r="137" spans="1:114" s="108" customFormat="1" ht="143.4" customHeight="1" outlineLevel="1" thickBot="1" x14ac:dyDescent="0.45">
      <c r="BR137" s="382" t="s">
        <v>350</v>
      </c>
      <c r="BS137" s="130" t="s">
        <v>1762</v>
      </c>
      <c r="BT137" s="102" t="s">
        <v>29</v>
      </c>
      <c r="BU137" s="102">
        <f t="shared" si="62"/>
        <v>0</v>
      </c>
      <c r="BV137" s="102">
        <f t="shared" si="63"/>
        <v>0</v>
      </c>
      <c r="BW137" s="99"/>
      <c r="BX137" s="225" t="s">
        <v>45</v>
      </c>
      <c r="BY137" s="99"/>
      <c r="BZ137" s="99"/>
      <c r="CA137" s="99"/>
      <c r="CB137" s="131" t="s">
        <v>1751</v>
      </c>
      <c r="CC137" s="159"/>
      <c r="CD137" s="159"/>
      <c r="CE137" s="159"/>
      <c r="CF137" s="159"/>
      <c r="CG137" s="159"/>
      <c r="CH137" s="159"/>
      <c r="CI137" s="159"/>
      <c r="CJ137" s="159"/>
      <c r="CK137" s="159"/>
      <c r="CL137" s="142">
        <v>1</v>
      </c>
      <c r="CM137" s="1554" t="s">
        <v>2830</v>
      </c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</row>
    <row r="138" spans="1:114" ht="123" thickTop="1" thickBot="1" x14ac:dyDescent="0.3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82" t="s">
        <v>350</v>
      </c>
      <c r="BS138" s="179" t="s">
        <v>2282</v>
      </c>
      <c r="BT138" s="102" t="s">
        <v>29</v>
      </c>
      <c r="BU138" s="102">
        <f t="shared" si="62"/>
        <v>2</v>
      </c>
      <c r="BV138" s="102">
        <f t="shared" si="63"/>
        <v>4</v>
      </c>
      <c r="BW138" s="225"/>
      <c r="BX138" s="225" t="s">
        <v>45</v>
      </c>
      <c r="BY138" s="225"/>
      <c r="BZ138" s="225"/>
      <c r="CA138" s="131"/>
      <c r="CB138" s="131" t="s">
        <v>1767</v>
      </c>
      <c r="CC138" s="169"/>
      <c r="CD138" s="169"/>
      <c r="CE138" s="169"/>
      <c r="CF138" s="252">
        <v>2</v>
      </c>
      <c r="CG138" s="169"/>
      <c r="CH138" s="169"/>
      <c r="CI138" s="169"/>
      <c r="CJ138" s="169"/>
      <c r="CK138" s="86">
        <v>1</v>
      </c>
      <c r="CL138" s="142">
        <v>1</v>
      </c>
      <c r="CM138" s="1554" t="s">
        <v>2830</v>
      </c>
      <c r="CN138" s="363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</row>
    <row r="139" spans="1:114" s="36" customFormat="1" ht="139.80000000000001" thickTop="1" x14ac:dyDescent="0.4">
      <c r="A139" s="38" t="s">
        <v>495</v>
      </c>
      <c r="B139" s="39" t="s">
        <v>496</v>
      </c>
      <c r="C139" s="40" t="s">
        <v>29</v>
      </c>
      <c r="D139" s="41">
        <f t="shared" ref="D139:D152" si="64">0.5*(L139+M139+N139)+O139+Q139+2*(R139+S139)</f>
        <v>0</v>
      </c>
      <c r="E139" s="42">
        <f t="shared" ref="E139:E152" si="65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12</v>
      </c>
      <c r="W139" s="32"/>
      <c r="X139" s="38" t="s">
        <v>495</v>
      </c>
      <c r="Y139" s="39" t="s">
        <v>2862</v>
      </c>
      <c r="Z139" s="40" t="s">
        <v>29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SUM(AR142:AR159)</f>
        <v>10</v>
      </c>
      <c r="AT139" s="32"/>
      <c r="AU139" s="38" t="s">
        <v>2510</v>
      </c>
      <c r="AV139" s="39" t="s">
        <v>1820</v>
      </c>
      <c r="AW139" s="40" t="s">
        <v>29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7</v>
      </c>
      <c r="BQ139" s="32"/>
      <c r="BR139" s="382" t="s">
        <v>350</v>
      </c>
      <c r="BS139" s="130" t="s">
        <v>1772</v>
      </c>
      <c r="BT139" s="102" t="s">
        <v>29</v>
      </c>
      <c r="BU139" s="102">
        <f t="shared" si="62"/>
        <v>0</v>
      </c>
      <c r="BV139" s="102">
        <f t="shared" si="63"/>
        <v>0</v>
      </c>
      <c r="BW139" s="99"/>
      <c r="BX139" s="22" t="s">
        <v>45</v>
      </c>
      <c r="BY139" s="99"/>
      <c r="BZ139" s="99"/>
      <c r="CA139" s="99"/>
      <c r="CB139" s="131" t="s">
        <v>57</v>
      </c>
      <c r="CC139" s="159"/>
      <c r="CD139" s="159"/>
      <c r="CE139" s="159"/>
      <c r="CF139" s="159"/>
      <c r="CG139" s="159"/>
      <c r="CH139" s="159"/>
      <c r="CI139" s="159"/>
      <c r="CJ139" s="159"/>
      <c r="CK139" s="159"/>
      <c r="CL139" s="142">
        <v>1</v>
      </c>
      <c r="CM139" s="1554" t="s">
        <v>2830</v>
      </c>
      <c r="CN139" s="32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</row>
    <row r="140" spans="1:114" s="363" customFormat="1" ht="122.4" thickBot="1" x14ac:dyDescent="0.45">
      <c r="A140" s="38" t="s">
        <v>497</v>
      </c>
      <c r="B140" s="451"/>
      <c r="C140" s="40" t="s">
        <v>36</v>
      </c>
      <c r="D140" s="41">
        <f t="shared" si="64"/>
        <v>0</v>
      </c>
      <c r="E140" s="42">
        <f t="shared" si="65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154</v>
      </c>
      <c r="Y140" s="39"/>
      <c r="Z140" s="40" t="s">
        <v>36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37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2" t="s">
        <v>350</v>
      </c>
      <c r="BS140" s="138" t="s">
        <v>1775</v>
      </c>
      <c r="BT140" s="102" t="s">
        <v>29</v>
      </c>
      <c r="BU140" s="102">
        <f t="shared" si="62"/>
        <v>0</v>
      </c>
      <c r="BV140" s="102">
        <f t="shared" si="63"/>
        <v>0</v>
      </c>
      <c r="BW140" s="131"/>
      <c r="BX140" s="225" t="s">
        <v>45</v>
      </c>
      <c r="BY140" s="222"/>
      <c r="BZ140" s="99"/>
      <c r="CA140" s="99"/>
      <c r="CB140" s="131" t="s">
        <v>57</v>
      </c>
      <c r="CC140" s="159"/>
      <c r="CD140" s="159"/>
      <c r="CE140" s="159"/>
      <c r="CF140" s="159"/>
      <c r="CG140" s="159"/>
      <c r="CH140" s="159"/>
      <c r="CI140" s="159"/>
      <c r="CJ140" s="159"/>
      <c r="CK140" s="159"/>
      <c r="CL140" s="142">
        <v>1</v>
      </c>
      <c r="CM140" s="1554" t="s">
        <v>2830</v>
      </c>
      <c r="CN140" s="36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</row>
    <row r="141" spans="1:114" s="108" customFormat="1" ht="274.2" customHeight="1" outlineLevel="1" thickTop="1" thickBot="1" x14ac:dyDescent="0.35">
      <c r="A141" s="97" t="s">
        <v>52</v>
      </c>
      <c r="B141" s="117" t="s">
        <v>498</v>
      </c>
      <c r="C141" s="68" t="s">
        <v>29</v>
      </c>
      <c r="D141" s="69">
        <f t="shared" si="64"/>
        <v>0</v>
      </c>
      <c r="E141" s="69">
        <f t="shared" si="65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1240" t="s">
        <v>1403</v>
      </c>
      <c r="Y141" s="987" t="s">
        <v>2702</v>
      </c>
      <c r="Z141" s="551" t="s">
        <v>29</v>
      </c>
      <c r="AA141" s="552">
        <f t="shared" ref="AA141" si="66">0.5*(AI141+AJ141+AK141)+AL141+AN141+2*(AO141+AP141)</f>
        <v>0</v>
      </c>
      <c r="AB141" s="552">
        <f t="shared" ref="AB141" si="67">AI141*0.5+AJ141*0.5+AK141*0.5+AL141+AM141+AN141+2*(AO141+AP141+AQ141)</f>
        <v>0</v>
      </c>
      <c r="AC141" s="2027" t="s">
        <v>2863</v>
      </c>
      <c r="AD141" s="2028"/>
      <c r="AE141" s="2028"/>
      <c r="AF141" s="2028"/>
      <c r="AG141" s="2028"/>
      <c r="AH141" s="2029"/>
      <c r="AI141" s="992"/>
      <c r="AJ141" s="992"/>
      <c r="AK141" s="992"/>
      <c r="AL141" s="992"/>
      <c r="AM141" s="992"/>
      <c r="AN141" s="992"/>
      <c r="AO141" s="992"/>
      <c r="AP141" s="992"/>
      <c r="AQ141" s="992"/>
      <c r="AR141" s="988">
        <v>1</v>
      </c>
      <c r="AS141" s="585"/>
      <c r="AU141" s="818" t="s">
        <v>1603</v>
      </c>
      <c r="AV141" s="211" t="s">
        <v>501</v>
      </c>
      <c r="AW141" s="102" t="s">
        <v>29</v>
      </c>
      <c r="AX141" s="102">
        <f t="shared" ref="AX141:AX143" si="68">0.5*(BF141+BG141+BH141)+BI141+BK141+2*(BL141+BM141)</f>
        <v>9</v>
      </c>
      <c r="AY141" s="102">
        <f t="shared" ref="AY141:AY143" si="69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32"/>
      <c r="BS141" s="32"/>
      <c r="BT141" s="32"/>
      <c r="BU141" s="32"/>
      <c r="BV141" s="32"/>
      <c r="BW141" s="32"/>
      <c r="BX141" s="32"/>
      <c r="BY141" s="32"/>
      <c r="BZ141" s="32"/>
      <c r="CA141" s="32"/>
      <c r="CB141" s="32"/>
      <c r="CC141" s="32"/>
      <c r="CD141" s="32"/>
      <c r="CE141" s="32"/>
      <c r="CF141" s="32"/>
      <c r="CG141" s="32"/>
      <c r="CH141" s="32"/>
      <c r="CI141" s="32"/>
      <c r="CJ141" s="32"/>
      <c r="CK141" s="32"/>
      <c r="CL141" s="32"/>
      <c r="CM141" s="32"/>
      <c r="CN141" s="363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</row>
    <row r="142" spans="1:114" s="108" customFormat="1" ht="257.39999999999998" customHeight="1" outlineLevel="1" thickTop="1" thickBot="1" x14ac:dyDescent="0.35">
      <c r="A142" s="97" t="s">
        <v>52</v>
      </c>
      <c r="B142" s="328" t="s">
        <v>2864</v>
      </c>
      <c r="C142" s="68" t="s">
        <v>29</v>
      </c>
      <c r="D142" s="69">
        <f t="shared" si="64"/>
        <v>0</v>
      </c>
      <c r="E142" s="69">
        <f t="shared" si="65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320" t="s">
        <v>267</v>
      </c>
      <c r="Y142" s="1465" t="s">
        <v>2644</v>
      </c>
      <c r="Z142" s="68" t="s">
        <v>29</v>
      </c>
      <c r="AA142" s="69">
        <f t="shared" ref="AA142:AA148" si="70">0.5*(AI142+AJ142+AK142)+AL142+AN142+2*(AO142+AP142)</f>
        <v>0</v>
      </c>
      <c r="AB142" s="69">
        <f t="shared" ref="AB142:AB148" si="71">AI142*0.5+AJ142*0.5+AK142*0.5+AL142+AM142+AN142+2*(AO142+AP142+AQ142)</f>
        <v>0</v>
      </c>
      <c r="AC142" s="74"/>
      <c r="AD142" s="1053" t="s">
        <v>2734</v>
      </c>
      <c r="AE142" s="74"/>
      <c r="AF142" s="74"/>
      <c r="AG142" s="74"/>
      <c r="AH142" s="681" t="s">
        <v>2735</v>
      </c>
      <c r="AI142" s="74"/>
      <c r="AJ142" s="74"/>
      <c r="AK142" s="74"/>
      <c r="AL142" s="74"/>
      <c r="AM142" s="74"/>
      <c r="AN142" s="74"/>
      <c r="AO142" s="74"/>
      <c r="AP142" s="74"/>
      <c r="AQ142" s="74"/>
      <c r="AR142" s="516">
        <v>1</v>
      </c>
      <c r="AS142" s="74"/>
      <c r="AU142" s="818" t="s">
        <v>1603</v>
      </c>
      <c r="AV142" s="116" t="s">
        <v>1607</v>
      </c>
      <c r="AW142" s="102" t="s">
        <v>29</v>
      </c>
      <c r="AX142" s="102">
        <f t="shared" si="68"/>
        <v>2</v>
      </c>
      <c r="AY142" s="102">
        <f t="shared" si="69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38" t="s">
        <v>145</v>
      </c>
      <c r="BS142" s="39" t="s">
        <v>28</v>
      </c>
      <c r="BT142" s="40" t="s">
        <v>29</v>
      </c>
      <c r="BU142" s="41">
        <f t="shared" ref="BU142:BU147" si="72">0.5*(CC142+CD142+CE142)+CF142+CH142+2*(CI142+CJ142)</f>
        <v>0</v>
      </c>
      <c r="BV142" s="42">
        <f t="shared" ref="BV142:BV147" si="73">CC142*0.5+CD142*0.5+CE142*0.5+CF142+CG142+CH142+2*(CI142+CJ142+CK142)</f>
        <v>0</v>
      </c>
      <c r="BW142" s="43"/>
      <c r="BX142" s="43"/>
      <c r="BY142" s="43"/>
      <c r="BZ142" s="43"/>
      <c r="CA142" s="43"/>
      <c r="CB142" s="43"/>
      <c r="CC142" s="44"/>
      <c r="CD142" s="44"/>
      <c r="CE142" s="44"/>
      <c r="CF142" s="44"/>
      <c r="CG142" s="44"/>
      <c r="CH142" s="44"/>
      <c r="CI142" s="44"/>
      <c r="CJ142" s="44"/>
      <c r="CK142" s="44"/>
      <c r="CL142" s="45"/>
      <c r="CM142" s="46">
        <f>SUM(CL144:CL145)</f>
        <v>8</v>
      </c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</row>
    <row r="143" spans="1:114" s="108" customFormat="1" ht="201.6" customHeight="1" outlineLevel="1" thickTop="1" thickBot="1" x14ac:dyDescent="0.35">
      <c r="A143" s="97" t="s">
        <v>52</v>
      </c>
      <c r="B143" s="412" t="s">
        <v>2865</v>
      </c>
      <c r="C143" s="68" t="s">
        <v>29</v>
      </c>
      <c r="D143" s="69">
        <f t="shared" si="64"/>
        <v>0</v>
      </c>
      <c r="E143" s="69">
        <f t="shared" si="65"/>
        <v>0</v>
      </c>
      <c r="F143" s="82"/>
      <c r="G143" s="22" t="s">
        <v>63</v>
      </c>
      <c r="H143" s="22"/>
      <c r="I143" s="22"/>
      <c r="J143" s="23"/>
      <c r="K143" s="23" t="s">
        <v>528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323"/>
      <c r="X143" s="320" t="s">
        <v>267</v>
      </c>
      <c r="Y143" s="1465" t="s">
        <v>2648</v>
      </c>
      <c r="Z143" s="68" t="s">
        <v>29</v>
      </c>
      <c r="AA143" s="69">
        <f t="shared" si="70"/>
        <v>0</v>
      </c>
      <c r="AB143" s="69">
        <f t="shared" si="71"/>
        <v>0</v>
      </c>
      <c r="AC143" s="74"/>
      <c r="AD143" s="1053" t="s">
        <v>2734</v>
      </c>
      <c r="AE143" s="74"/>
      <c r="AF143" s="74"/>
      <c r="AG143" s="74"/>
      <c r="AH143" s="681" t="s">
        <v>2735</v>
      </c>
      <c r="AI143" s="74"/>
      <c r="AJ143" s="74"/>
      <c r="AK143" s="74"/>
      <c r="AL143" s="74"/>
      <c r="AM143" s="74"/>
      <c r="AN143" s="74"/>
      <c r="AO143" s="74"/>
      <c r="AP143" s="74"/>
      <c r="AQ143" s="74"/>
      <c r="AR143" s="516">
        <v>1</v>
      </c>
      <c r="AS143" s="74"/>
      <c r="AU143" s="521" t="s">
        <v>1258</v>
      </c>
      <c r="AV143" s="178" t="s">
        <v>1587</v>
      </c>
      <c r="AW143" s="102" t="s">
        <v>29</v>
      </c>
      <c r="AX143" s="102">
        <f t="shared" si="68"/>
        <v>0</v>
      </c>
      <c r="AY143" s="102">
        <f t="shared" si="69"/>
        <v>4</v>
      </c>
      <c r="AZ143" s="131"/>
      <c r="BA143" s="225" t="s">
        <v>63</v>
      </c>
      <c r="BB143" s="131"/>
      <c r="BC143" s="72" t="s">
        <v>42</v>
      </c>
      <c r="BD143" s="131"/>
      <c r="BE143" s="131" t="s">
        <v>519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38" t="s">
        <v>153</v>
      </c>
      <c r="BS143" s="39"/>
      <c r="BT143" s="40" t="s">
        <v>36</v>
      </c>
      <c r="BU143" s="41">
        <f t="shared" si="72"/>
        <v>0</v>
      </c>
      <c r="BV143" s="42">
        <f t="shared" si="73"/>
        <v>0</v>
      </c>
      <c r="BW143" s="376"/>
      <c r="BX143" s="377"/>
      <c r="BY143" s="378"/>
      <c r="BZ143" s="377"/>
      <c r="CA143" s="377"/>
      <c r="CB143" s="377"/>
      <c r="CC143" s="60"/>
      <c r="CD143" s="60"/>
      <c r="CE143" s="60"/>
      <c r="CF143" s="60"/>
      <c r="CG143" s="60"/>
      <c r="CH143" s="60"/>
      <c r="CI143" s="60"/>
      <c r="CJ143" s="60"/>
      <c r="CK143" s="60"/>
      <c r="CL143" s="45"/>
      <c r="CM143" s="46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</row>
    <row r="144" spans="1:114" s="108" customFormat="1" ht="181.2" customHeight="1" outlineLevel="1" thickTop="1" x14ac:dyDescent="0.4">
      <c r="A144" s="97" t="s">
        <v>52</v>
      </c>
      <c r="B144" s="116" t="s">
        <v>2603</v>
      </c>
      <c r="C144" s="68" t="s">
        <v>29</v>
      </c>
      <c r="D144" s="69">
        <f t="shared" si="64"/>
        <v>0</v>
      </c>
      <c r="E144" s="69">
        <f t="shared" si="65"/>
        <v>0</v>
      </c>
      <c r="F144" s="103"/>
      <c r="G144" s="22" t="s">
        <v>68</v>
      </c>
      <c r="H144" s="82"/>
      <c r="I144" s="72" t="s">
        <v>42</v>
      </c>
      <c r="J144" s="73"/>
      <c r="K144" s="23" t="s">
        <v>532</v>
      </c>
      <c r="L144" s="70"/>
      <c r="M144" s="70"/>
      <c r="N144" s="70"/>
      <c r="O144" s="70"/>
      <c r="P144" s="70"/>
      <c r="Q144" s="70"/>
      <c r="R144" s="70"/>
      <c r="S144" s="70"/>
      <c r="T144" s="70"/>
      <c r="U144" s="76">
        <v>1</v>
      </c>
      <c r="V144" s="190"/>
      <c r="X144" s="364" t="s">
        <v>318</v>
      </c>
      <c r="Y144" s="1465" t="s">
        <v>2652</v>
      </c>
      <c r="Z144" s="68" t="s">
        <v>29</v>
      </c>
      <c r="AA144" s="69">
        <f t="shared" si="70"/>
        <v>0</v>
      </c>
      <c r="AB144" s="69">
        <f t="shared" si="71"/>
        <v>0</v>
      </c>
      <c r="AC144" s="74"/>
      <c r="AD144" s="1053" t="s">
        <v>2734</v>
      </c>
      <c r="AE144" s="74"/>
      <c r="AF144" s="74"/>
      <c r="AG144" s="74"/>
      <c r="AH144" s="681" t="s">
        <v>2735</v>
      </c>
      <c r="AI144" s="74"/>
      <c r="AJ144" s="74"/>
      <c r="AK144" s="74"/>
      <c r="AL144" s="74"/>
      <c r="AM144" s="74"/>
      <c r="AN144" s="74"/>
      <c r="AO144" s="74"/>
      <c r="AP144" s="74"/>
      <c r="AQ144" s="74"/>
      <c r="AR144" s="516">
        <v>1</v>
      </c>
      <c r="AS144" s="74"/>
      <c r="AU144" s="521" t="s">
        <v>1258</v>
      </c>
      <c r="AV144" s="130" t="s">
        <v>1823</v>
      </c>
      <c r="AW144" s="102" t="s">
        <v>29</v>
      </c>
      <c r="AX144" s="102">
        <f>0.5*(BF144+BG144+BH144)+BI144+BK144+2*(BL144+BM144)</f>
        <v>0</v>
      </c>
      <c r="AY144" s="102">
        <f>BF144*0.5+BG144*0.5+BH144*0.5+BI144+BJ144+BK144+2*(BL144+BM144+BN144)</f>
        <v>0</v>
      </c>
      <c r="AZ144" s="74"/>
      <c r="BA144" s="238" t="s">
        <v>68</v>
      </c>
      <c r="BB144" s="74"/>
      <c r="BC144" s="74"/>
      <c r="BD144" s="74"/>
      <c r="BE144" s="131" t="s">
        <v>1726</v>
      </c>
      <c r="BF144" s="226"/>
      <c r="BG144" s="226"/>
      <c r="BH144" s="226"/>
      <c r="BI144" s="226"/>
      <c r="BJ144" s="226"/>
      <c r="BK144" s="226"/>
      <c r="BL144" s="226"/>
      <c r="BM144" s="226"/>
      <c r="BN144" s="226"/>
      <c r="BO144" s="142">
        <v>1</v>
      </c>
      <c r="BP144" s="1554" t="s">
        <v>2830</v>
      </c>
      <c r="BR144" s="66" t="s">
        <v>38</v>
      </c>
      <c r="BS144" s="67" t="s">
        <v>39</v>
      </c>
      <c r="BT144" s="68" t="s">
        <v>29</v>
      </c>
      <c r="BU144" s="69">
        <f t="shared" si="72"/>
        <v>0</v>
      </c>
      <c r="BV144" s="69">
        <f t="shared" si="73"/>
        <v>0</v>
      </c>
      <c r="BW144" s="70"/>
      <c r="BX144" s="22" t="s">
        <v>40</v>
      </c>
      <c r="BY144" s="71" t="s">
        <v>41</v>
      </c>
      <c r="BZ144" s="72" t="s">
        <v>42</v>
      </c>
      <c r="CA144" s="73"/>
      <c r="CB144" s="140" t="s">
        <v>3</v>
      </c>
      <c r="CC144" s="75"/>
      <c r="CD144" s="23"/>
      <c r="CE144" s="23"/>
      <c r="CF144" s="23"/>
      <c r="CG144" s="23"/>
      <c r="CH144" s="23"/>
      <c r="CI144" s="23"/>
      <c r="CJ144" s="23"/>
      <c r="CK144" s="23"/>
      <c r="CL144" s="76">
        <v>7</v>
      </c>
      <c r="CM144" s="77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</row>
    <row r="145" spans="1:114" s="108" customFormat="1" ht="257.39999999999998" customHeight="1" outlineLevel="1" thickBot="1" x14ac:dyDescent="0.35">
      <c r="A145" s="97" t="s">
        <v>52</v>
      </c>
      <c r="B145" s="391" t="s">
        <v>535</v>
      </c>
      <c r="C145" s="68" t="s">
        <v>29</v>
      </c>
      <c r="D145" s="69">
        <f t="shared" si="64"/>
        <v>0</v>
      </c>
      <c r="E145" s="69">
        <f t="shared" si="65"/>
        <v>0</v>
      </c>
      <c r="F145" s="268"/>
      <c r="G145" s="393" t="s">
        <v>63</v>
      </c>
      <c r="H145" s="393"/>
      <c r="I145" s="72" t="s">
        <v>42</v>
      </c>
      <c r="J145" s="268"/>
      <c r="K145" s="268" t="s">
        <v>536</v>
      </c>
      <c r="L145" s="393"/>
      <c r="M145" s="393"/>
      <c r="N145" s="393"/>
      <c r="O145" s="393"/>
      <c r="P145" s="393"/>
      <c r="Q145" s="393"/>
      <c r="R145" s="393"/>
      <c r="S145" s="393"/>
      <c r="T145" s="393"/>
      <c r="U145" s="76">
        <v>1</v>
      </c>
      <c r="V145" s="77"/>
      <c r="X145" s="269" t="s">
        <v>206</v>
      </c>
      <c r="Y145" s="1465" t="s">
        <v>2656</v>
      </c>
      <c r="Z145" s="68" t="s">
        <v>29</v>
      </c>
      <c r="AA145" s="69">
        <f t="shared" si="70"/>
        <v>0</v>
      </c>
      <c r="AB145" s="69">
        <f t="shared" si="71"/>
        <v>0</v>
      </c>
      <c r="AC145" s="74"/>
      <c r="AD145" s="1053" t="s">
        <v>2734</v>
      </c>
      <c r="AE145" s="74"/>
      <c r="AF145" s="74"/>
      <c r="AG145" s="74"/>
      <c r="AH145" s="681" t="s">
        <v>2735</v>
      </c>
      <c r="AI145" s="74"/>
      <c r="AJ145" s="74"/>
      <c r="AK145" s="74"/>
      <c r="AL145" s="74"/>
      <c r="AM145" s="74"/>
      <c r="AN145" s="74"/>
      <c r="AO145" s="74"/>
      <c r="AP145" s="74"/>
      <c r="AQ145" s="74"/>
      <c r="AR145" s="516">
        <v>1</v>
      </c>
      <c r="AS145" s="74"/>
      <c r="AU145" s="521" t="s">
        <v>1258</v>
      </c>
      <c r="AV145" s="117" t="s">
        <v>1826</v>
      </c>
      <c r="AW145" s="102" t="s">
        <v>29</v>
      </c>
      <c r="AX145" s="102">
        <f>0.5*(BF145+BG145+BH145)+BI145+BK145+2*(BL145+BM145)</f>
        <v>0</v>
      </c>
      <c r="AY145" s="102">
        <f>BF145*0.5+BG145*0.5+BH145*0.5+BI145+BJ145+BK145+2*(BL145+BM145+BN145)</f>
        <v>0</v>
      </c>
      <c r="AZ145" s="103"/>
      <c r="BA145" s="22" t="s">
        <v>68</v>
      </c>
      <c r="BB145" s="23"/>
      <c r="BC145" s="72" t="s">
        <v>42</v>
      </c>
      <c r="BD145" s="82"/>
      <c r="BE145" s="23" t="s">
        <v>177</v>
      </c>
      <c r="BF145" s="229"/>
      <c r="BG145" s="229"/>
      <c r="BH145" s="229"/>
      <c r="BI145" s="229"/>
      <c r="BJ145" s="229"/>
      <c r="BK145" s="229"/>
      <c r="BL145" s="229"/>
      <c r="BM145" s="351"/>
      <c r="BN145" s="297"/>
      <c r="BO145" s="142">
        <v>1</v>
      </c>
      <c r="BP145" s="1554" t="s">
        <v>2830</v>
      </c>
      <c r="BR145" s="1577" t="s">
        <v>38</v>
      </c>
      <c r="BS145" s="631" t="s">
        <v>2866</v>
      </c>
      <c r="BT145" s="381" t="s">
        <v>29</v>
      </c>
      <c r="BU145" s="170">
        <f t="shared" si="72"/>
        <v>10.5</v>
      </c>
      <c r="BV145" s="170">
        <f t="shared" si="73"/>
        <v>10.5</v>
      </c>
      <c r="BW145" s="243"/>
      <c r="BX145" s="238" t="s">
        <v>63</v>
      </c>
      <c r="BY145" s="255"/>
      <c r="BZ145" s="197"/>
      <c r="CA145" s="1578"/>
      <c r="CB145" s="296" t="s">
        <v>2867</v>
      </c>
      <c r="CC145" s="84">
        <v>3</v>
      </c>
      <c r="CD145" s="238"/>
      <c r="CE145" s="238"/>
      <c r="CF145" s="324">
        <v>1</v>
      </c>
      <c r="CG145" s="238"/>
      <c r="CH145" s="238"/>
      <c r="CI145" s="324">
        <v>4</v>
      </c>
      <c r="CJ145" s="708"/>
      <c r="CK145" s="1563"/>
      <c r="CL145" s="1131">
        <v>1</v>
      </c>
      <c r="CM145" s="25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</row>
    <row r="146" spans="1:114" s="108" customFormat="1" ht="247.95" customHeight="1" outlineLevel="1" thickTop="1" thickBot="1" x14ac:dyDescent="0.35">
      <c r="A146" s="97" t="s">
        <v>52</v>
      </c>
      <c r="B146" s="116" t="s">
        <v>539</v>
      </c>
      <c r="C146" s="68" t="s">
        <v>29</v>
      </c>
      <c r="D146" s="69">
        <f t="shared" si="64"/>
        <v>0</v>
      </c>
      <c r="E146" s="69">
        <f t="shared" si="65"/>
        <v>0</v>
      </c>
      <c r="F146" s="82"/>
      <c r="G146" s="22" t="s">
        <v>45</v>
      </c>
      <c r="H146" s="118"/>
      <c r="I146" s="118"/>
      <c r="J146" s="172"/>
      <c r="K146" s="172" t="s">
        <v>540</v>
      </c>
      <c r="L146" s="22"/>
      <c r="M146" s="22"/>
      <c r="N146" s="22"/>
      <c r="O146" s="22"/>
      <c r="P146" s="22"/>
      <c r="Q146" s="22"/>
      <c r="R146" s="22"/>
      <c r="S146" s="22"/>
      <c r="T146" s="22"/>
      <c r="U146" s="76">
        <v>1</v>
      </c>
      <c r="V146" s="77"/>
      <c r="X146" s="400" t="s">
        <v>2660</v>
      </c>
      <c r="Y146" s="1465" t="s">
        <v>2661</v>
      </c>
      <c r="Z146" s="68" t="s">
        <v>29</v>
      </c>
      <c r="AA146" s="69">
        <f t="shared" si="70"/>
        <v>0</v>
      </c>
      <c r="AB146" s="69">
        <f t="shared" si="71"/>
        <v>0</v>
      </c>
      <c r="AC146" s="74"/>
      <c r="AD146" s="1053" t="s">
        <v>2734</v>
      </c>
      <c r="AE146" s="74"/>
      <c r="AF146" s="74"/>
      <c r="AG146" s="74"/>
      <c r="AH146" s="681" t="s">
        <v>2735</v>
      </c>
      <c r="AI146" s="74"/>
      <c r="AJ146" s="74"/>
      <c r="AK146" s="74"/>
      <c r="AL146" s="74"/>
      <c r="AM146" s="74"/>
      <c r="AN146" s="74"/>
      <c r="AO146" s="74"/>
      <c r="AP146" s="74"/>
      <c r="AQ146" s="74"/>
      <c r="AR146" s="516">
        <v>1</v>
      </c>
      <c r="AS146" s="74"/>
      <c r="AU146" s="521" t="s">
        <v>1258</v>
      </c>
      <c r="AV146" s="422" t="s">
        <v>1829</v>
      </c>
      <c r="AW146" s="102" t="s">
        <v>29</v>
      </c>
      <c r="AX146" s="102">
        <f>0.5*(BF146+BG146+BH146)+BI146+BK146+2*(BL146+BM146)</f>
        <v>0</v>
      </c>
      <c r="AY146" s="102">
        <f>BF146*0.5+BG146*0.5+BH146*0.5+BI146+BJ146+BK146+2*(BL146+BM146+BN146)</f>
        <v>0</v>
      </c>
      <c r="AZ146" s="103"/>
      <c r="BA146" s="22" t="s">
        <v>68</v>
      </c>
      <c r="BB146" s="524"/>
      <c r="BC146" s="74"/>
      <c r="BD146" s="82"/>
      <c r="BE146" s="23" t="s">
        <v>1830</v>
      </c>
      <c r="BF146" s="351"/>
      <c r="BG146" s="351"/>
      <c r="BH146" s="351"/>
      <c r="BI146" s="351"/>
      <c r="BJ146" s="351"/>
      <c r="BK146" s="351"/>
      <c r="BL146" s="351"/>
      <c r="BM146" s="351"/>
      <c r="BN146" s="351"/>
      <c r="BO146" s="142">
        <v>1</v>
      </c>
      <c r="BP146" s="1554" t="s">
        <v>2830</v>
      </c>
      <c r="BR146" s="231" t="s">
        <v>160</v>
      </c>
      <c r="BS146" s="114" t="s">
        <v>1677</v>
      </c>
      <c r="BT146" s="68" t="s">
        <v>36</v>
      </c>
      <c r="BU146" s="69">
        <f t="shared" si="72"/>
        <v>6</v>
      </c>
      <c r="BV146" s="69">
        <f t="shared" si="73"/>
        <v>8</v>
      </c>
      <c r="BW146" s="103"/>
      <c r="BX146" s="22" t="s">
        <v>63</v>
      </c>
      <c r="BY146" s="232"/>
      <c r="BZ146" s="233" t="s">
        <v>42</v>
      </c>
      <c r="CA146" s="73"/>
      <c r="CB146" s="23" t="s">
        <v>2868</v>
      </c>
      <c r="CC146" s="155"/>
      <c r="CD146" s="155"/>
      <c r="CE146" s="155"/>
      <c r="CF146" s="155"/>
      <c r="CG146" s="155"/>
      <c r="CH146" s="155"/>
      <c r="CI146" s="84">
        <v>3</v>
      </c>
      <c r="CJ146" s="155"/>
      <c r="CK146" s="234">
        <v>1</v>
      </c>
      <c r="CL146" s="100">
        <v>1</v>
      </c>
      <c r="CM146" s="99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</row>
    <row r="147" spans="1:114" s="108" customFormat="1" ht="221.4" customHeight="1" outlineLevel="1" thickTop="1" x14ac:dyDescent="0.3">
      <c r="A147" s="97" t="s">
        <v>52</v>
      </c>
      <c r="B147" s="387" t="s">
        <v>543</v>
      </c>
      <c r="C147" s="68" t="s">
        <v>29</v>
      </c>
      <c r="D147" s="69">
        <f t="shared" si="64"/>
        <v>0</v>
      </c>
      <c r="E147" s="69">
        <f t="shared" si="65"/>
        <v>0</v>
      </c>
      <c r="F147" s="82"/>
      <c r="G147" s="22" t="s">
        <v>63</v>
      </c>
      <c r="H147" s="118"/>
      <c r="I147" s="118"/>
      <c r="J147" s="172"/>
      <c r="K147" s="104" t="s">
        <v>509</v>
      </c>
      <c r="L147" s="22"/>
      <c r="M147" s="22"/>
      <c r="N147" s="22"/>
      <c r="O147" s="22"/>
      <c r="P147" s="22"/>
      <c r="Q147" s="22"/>
      <c r="R147" s="22"/>
      <c r="S147" s="22"/>
      <c r="T147" s="22"/>
      <c r="U147" s="76">
        <v>1</v>
      </c>
      <c r="V147" s="77"/>
      <c r="X147" s="97" t="s">
        <v>52</v>
      </c>
      <c r="Y147" s="1503" t="s">
        <v>2664</v>
      </c>
      <c r="Z147" s="1286" t="s">
        <v>29</v>
      </c>
      <c r="AA147" s="1287">
        <f t="shared" si="70"/>
        <v>0</v>
      </c>
      <c r="AB147" s="1287">
        <f t="shared" si="71"/>
        <v>0</v>
      </c>
      <c r="AC147" s="1288"/>
      <c r="AD147" s="1507" t="s">
        <v>2734</v>
      </c>
      <c r="AE147" s="1288"/>
      <c r="AF147" s="1288"/>
      <c r="AG147" s="1288"/>
      <c r="AH147" s="681" t="s">
        <v>2735</v>
      </c>
      <c r="AI147" s="1288"/>
      <c r="AJ147" s="1288"/>
      <c r="AK147" s="1288"/>
      <c r="AL147" s="1288"/>
      <c r="AM147" s="1288"/>
      <c r="AN147" s="1288"/>
      <c r="AO147" s="1288"/>
      <c r="AP147" s="1288"/>
      <c r="AQ147" s="1288"/>
      <c r="AR147" s="1508">
        <v>1</v>
      </c>
      <c r="AS147" s="1288"/>
      <c r="AU147" s="521" t="s">
        <v>1258</v>
      </c>
      <c r="AV147" s="117" t="s">
        <v>1833</v>
      </c>
      <c r="AW147" s="102" t="s">
        <v>29</v>
      </c>
      <c r="AX147" s="102">
        <f>0.5*(BF147+BG147+BH147)+BI147+BK147+2*(BL147+BM147)</f>
        <v>0</v>
      </c>
      <c r="AY147" s="102">
        <f>BF147*0.5+BG147*0.5+BH147*0.5+BI147+BJ147+BK147+2*(BL147+BM147+BN147)</f>
        <v>0</v>
      </c>
      <c r="AZ147" s="103"/>
      <c r="BA147" s="22" t="s">
        <v>68</v>
      </c>
      <c r="BB147" s="103"/>
      <c r="BC147" s="72" t="s">
        <v>42</v>
      </c>
      <c r="BD147" s="82"/>
      <c r="BE147" s="23" t="s">
        <v>1834</v>
      </c>
      <c r="BF147" s="351"/>
      <c r="BG147" s="351"/>
      <c r="BH147" s="351"/>
      <c r="BI147" s="351"/>
      <c r="BJ147" s="351"/>
      <c r="BK147" s="351"/>
      <c r="BL147" s="351"/>
      <c r="BM147" s="351"/>
      <c r="BN147" s="809"/>
      <c r="BO147" s="142">
        <v>1</v>
      </c>
      <c r="BP147" s="1554" t="s">
        <v>2830</v>
      </c>
      <c r="BR147" s="656" t="s">
        <v>140</v>
      </c>
      <c r="BS147" s="210" t="s">
        <v>1672</v>
      </c>
      <c r="BT147" s="147" t="s">
        <v>36</v>
      </c>
      <c r="BU147" s="148">
        <f t="shared" si="72"/>
        <v>5</v>
      </c>
      <c r="BV147" s="148">
        <f t="shared" si="73"/>
        <v>5</v>
      </c>
      <c r="BW147" s="211"/>
      <c r="BX147" s="22" t="s">
        <v>63</v>
      </c>
      <c r="BY147" s="212"/>
      <c r="BZ147" s="72" t="s">
        <v>42</v>
      </c>
      <c r="CA147" s="213"/>
      <c r="CB147" s="205" t="s">
        <v>91</v>
      </c>
      <c r="CC147" s="214"/>
      <c r="CD147" s="214"/>
      <c r="CE147" s="212"/>
      <c r="CF147" s="85">
        <v>5</v>
      </c>
      <c r="CG147" s="22"/>
      <c r="CH147" s="22"/>
      <c r="CI147" s="214"/>
      <c r="CJ147" s="214"/>
      <c r="CK147" s="212"/>
      <c r="CL147" s="142">
        <v>1</v>
      </c>
      <c r="CM147" s="1554" t="s">
        <v>2830</v>
      </c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</row>
    <row r="148" spans="1:114" s="108" customFormat="1" ht="249.6" customHeight="1" outlineLevel="1" x14ac:dyDescent="0.3">
      <c r="A148" s="97" t="s">
        <v>52</v>
      </c>
      <c r="B148" s="116" t="s">
        <v>546</v>
      </c>
      <c r="C148" s="68" t="s">
        <v>29</v>
      </c>
      <c r="D148" s="69">
        <f t="shared" si="64"/>
        <v>0</v>
      </c>
      <c r="E148" s="69">
        <f t="shared" si="65"/>
        <v>0</v>
      </c>
      <c r="F148" s="104"/>
      <c r="G148" s="104" t="s">
        <v>63</v>
      </c>
      <c r="H148" s="104"/>
      <c r="I148" s="119" t="s">
        <v>42</v>
      </c>
      <c r="J148" s="172"/>
      <c r="K148" s="23" t="s">
        <v>180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97" t="s">
        <v>52</v>
      </c>
      <c r="Y148" s="1180" t="s">
        <v>2566</v>
      </c>
      <c r="Z148" s="594" t="s">
        <v>29</v>
      </c>
      <c r="AA148" s="552">
        <f t="shared" si="70"/>
        <v>0</v>
      </c>
      <c r="AB148" s="552">
        <f t="shared" si="71"/>
        <v>0</v>
      </c>
      <c r="AC148" s="2040" t="s">
        <v>2869</v>
      </c>
      <c r="AD148" s="2041"/>
      <c r="AE148" s="2041"/>
      <c r="AF148" s="2041"/>
      <c r="AG148" s="2041"/>
      <c r="AH148" s="2042"/>
      <c r="AI148" s="557"/>
      <c r="AJ148" s="557"/>
      <c r="AK148" s="557"/>
      <c r="AL148" s="557"/>
      <c r="AM148" s="557"/>
      <c r="AN148" s="557"/>
      <c r="AO148" s="557"/>
      <c r="AP148" s="557"/>
      <c r="AQ148" s="557"/>
      <c r="AR148" s="96">
        <v>1</v>
      </c>
      <c r="AS148" s="95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</row>
    <row r="149" spans="1:114" s="108" customFormat="1" ht="274.2" customHeight="1" outlineLevel="1" x14ac:dyDescent="0.3">
      <c r="A149" s="97" t="s">
        <v>52</v>
      </c>
      <c r="B149" s="532" t="s">
        <v>548</v>
      </c>
      <c r="C149" s="68" t="s">
        <v>29</v>
      </c>
      <c r="D149" s="69">
        <f t="shared" si="64"/>
        <v>0</v>
      </c>
      <c r="E149" s="69">
        <f t="shared" si="65"/>
        <v>0</v>
      </c>
      <c r="F149" s="103"/>
      <c r="G149" s="23" t="s">
        <v>63</v>
      </c>
      <c r="H149" s="82"/>
      <c r="I149" s="82"/>
      <c r="J149" s="172"/>
      <c r="K149" s="104" t="s">
        <v>549</v>
      </c>
      <c r="L149" s="70"/>
      <c r="M149" s="70"/>
      <c r="N149" s="70"/>
      <c r="O149" s="70"/>
      <c r="P149" s="70"/>
      <c r="Q149" s="70"/>
      <c r="R149" s="70"/>
      <c r="S149" s="70"/>
      <c r="T149" s="70"/>
      <c r="U149" s="76">
        <v>1</v>
      </c>
      <c r="V149" s="190"/>
      <c r="X149" s="1509" t="s">
        <v>171</v>
      </c>
      <c r="Y149" s="1503" t="s">
        <v>2666</v>
      </c>
      <c r="Z149" s="1286" t="s">
        <v>29</v>
      </c>
      <c r="AA149" s="1287">
        <f>0.5*(AI149+AJ149+AK149)+AL149+AN149+2*(AO149+AP149)</f>
        <v>0</v>
      </c>
      <c r="AB149" s="1287">
        <f>AI149*0.5+AJ149*0.5+AK149*0.5+AL149+AM149+AN149+2*(AO149+AP149+AQ149)</f>
        <v>0</v>
      </c>
      <c r="AC149" s="1288"/>
      <c r="AD149" s="1507" t="s">
        <v>2734</v>
      </c>
      <c r="AE149" s="1288"/>
      <c r="AF149" s="1288"/>
      <c r="AG149" s="1288"/>
      <c r="AH149" s="681" t="s">
        <v>2735</v>
      </c>
      <c r="AI149" s="1288"/>
      <c r="AJ149" s="1288"/>
      <c r="AK149" s="1288"/>
      <c r="AL149" s="1288"/>
      <c r="AM149" s="1288"/>
      <c r="AN149" s="1288"/>
      <c r="AO149" s="1288"/>
      <c r="AP149" s="1288"/>
      <c r="AQ149" s="1288"/>
      <c r="AR149" s="1508">
        <v>1</v>
      </c>
      <c r="AS149" s="1288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</row>
    <row r="150" spans="1:114" s="108" customFormat="1" ht="307.95" customHeight="1" outlineLevel="1" x14ac:dyDescent="0.3">
      <c r="A150" s="97" t="s">
        <v>52</v>
      </c>
      <c r="B150" s="387" t="s">
        <v>550</v>
      </c>
      <c r="C150" s="68" t="s">
        <v>29</v>
      </c>
      <c r="D150" s="69">
        <f t="shared" si="64"/>
        <v>0</v>
      </c>
      <c r="E150" s="69">
        <f t="shared" si="65"/>
        <v>0</v>
      </c>
      <c r="F150" s="82"/>
      <c r="G150" s="22" t="s">
        <v>63</v>
      </c>
      <c r="H150" s="103"/>
      <c r="I150" s="72" t="s">
        <v>42</v>
      </c>
      <c r="J150" s="82"/>
      <c r="K150" s="23" t="s">
        <v>551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190"/>
      <c r="X150" s="101" t="s">
        <v>55</v>
      </c>
      <c r="Y150" s="1465" t="s">
        <v>2668</v>
      </c>
      <c r="Z150" s="68" t="s">
        <v>29</v>
      </c>
      <c r="AA150" s="69">
        <f>0.5*(AI150+AJ150+AK150)+AL150+AN150+2*(AO150+AP150)</f>
        <v>0</v>
      </c>
      <c r="AB150" s="69">
        <f>AI150*0.5+AJ150*0.5+AK150*0.5+AL150+AM150+AN150+2*(AO150+AP150+AQ150)</f>
        <v>0</v>
      </c>
      <c r="AC150" s="74"/>
      <c r="AD150" s="1053" t="s">
        <v>63</v>
      </c>
      <c r="AE150" s="74"/>
      <c r="AF150" s="74"/>
      <c r="AG150" s="74"/>
      <c r="AH150" s="681" t="s">
        <v>2735</v>
      </c>
      <c r="AI150" s="74"/>
      <c r="AJ150" s="74"/>
      <c r="AK150" s="74"/>
      <c r="AL150" s="74"/>
      <c r="AM150" s="74"/>
      <c r="AN150" s="74"/>
      <c r="AO150" s="74"/>
      <c r="AP150" s="74"/>
      <c r="AQ150" s="74"/>
      <c r="AR150" s="516">
        <v>1</v>
      </c>
      <c r="AS150" s="74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</row>
    <row r="151" spans="1:114" s="108" customFormat="1" ht="361.95" customHeight="1" outlineLevel="1" x14ac:dyDescent="0.3">
      <c r="A151" s="97" t="s">
        <v>52</v>
      </c>
      <c r="B151" s="116" t="s">
        <v>552</v>
      </c>
      <c r="C151" s="68" t="s">
        <v>29</v>
      </c>
      <c r="D151" s="69">
        <f t="shared" si="64"/>
        <v>0</v>
      </c>
      <c r="E151" s="69">
        <f t="shared" si="65"/>
        <v>0</v>
      </c>
      <c r="F151" s="82"/>
      <c r="G151" s="22" t="s">
        <v>45</v>
      </c>
      <c r="H151" s="104"/>
      <c r="I151" s="104"/>
      <c r="J151" s="172"/>
      <c r="K151" s="172" t="s">
        <v>553</v>
      </c>
      <c r="L151" s="22"/>
      <c r="M151" s="22"/>
      <c r="N151" s="22"/>
      <c r="O151" s="22"/>
      <c r="P151" s="22"/>
      <c r="Q151" s="22"/>
      <c r="R151" s="22"/>
      <c r="S151" s="22"/>
      <c r="T151" s="22"/>
      <c r="U151" s="76">
        <v>1</v>
      </c>
      <c r="V151" s="190"/>
      <c r="X151" s="101" t="s">
        <v>55</v>
      </c>
      <c r="Y151" s="117" t="s">
        <v>2870</v>
      </c>
      <c r="Z151" s="102" t="s">
        <v>29</v>
      </c>
      <c r="AA151" s="115">
        <f>0.5*(AI151+AJ151+AK151)+AL151+AN151+2*(AO151+AP151)</f>
        <v>0</v>
      </c>
      <c r="AB151" s="115">
        <f>AI151*0.5+AJ151*0.5+AK151*0.5+AL151+AM151+AN151+2*(AO151+AP151+AQ151)</f>
        <v>0</v>
      </c>
      <c r="AC151" s="82"/>
      <c r="AD151" s="22" t="s">
        <v>68</v>
      </c>
      <c r="AE151" s="1502" t="s">
        <v>2871</v>
      </c>
      <c r="AF151" s="74"/>
      <c r="AG151" s="73"/>
      <c r="AH151" s="23" t="s">
        <v>57</v>
      </c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42">
        <v>1</v>
      </c>
      <c r="AS151" s="68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</row>
    <row r="152" spans="1:114" s="108" customFormat="1" ht="372.6" customHeight="1" outlineLevel="1" x14ac:dyDescent="0.3">
      <c r="A152" s="97" t="s">
        <v>52</v>
      </c>
      <c r="B152" s="116" t="s">
        <v>554</v>
      </c>
      <c r="C152" s="68" t="s">
        <v>29</v>
      </c>
      <c r="D152" s="69">
        <f t="shared" si="64"/>
        <v>0</v>
      </c>
      <c r="E152" s="69">
        <f t="shared" si="65"/>
        <v>0</v>
      </c>
      <c r="F152" s="82"/>
      <c r="G152" s="22" t="s">
        <v>68</v>
      </c>
      <c r="H152" s="118"/>
      <c r="I152" s="72" t="s">
        <v>42</v>
      </c>
      <c r="J152" s="104"/>
      <c r="K152" s="172" t="s">
        <v>555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</row>
    <row r="153" spans="1:114" s="108" customFormat="1" ht="294.60000000000002" customHeight="1" outlineLevel="1" x14ac:dyDescent="0.3">
      <c r="V153" s="217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</row>
    <row r="154" spans="1:114" s="108" customFormat="1" ht="201.6" customHeight="1" outlineLevel="1" x14ac:dyDescent="0.3"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</row>
    <row r="155" spans="1:114" s="108" customFormat="1" ht="178.2" customHeight="1" outlineLevel="1" x14ac:dyDescent="0.3"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</row>
    <row r="156" spans="1:114" s="108" customFormat="1" ht="176.25" customHeight="1" outlineLevel="1" x14ac:dyDescent="0.3"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</row>
    <row r="157" spans="1:114" s="108" customFormat="1" ht="170.25" customHeight="1" outlineLevel="1" x14ac:dyDescent="0.3"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</row>
    <row r="158" spans="1:114" s="108" customFormat="1" ht="159" customHeight="1" outlineLevel="1" x14ac:dyDescent="0.3"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</row>
    <row r="159" spans="1:114" s="108" customFormat="1" ht="126" customHeight="1" outlineLevel="1" x14ac:dyDescent="0.3"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</row>
    <row r="160" spans="1:114" s="108" customFormat="1" ht="216" customHeight="1" outlineLevel="1" x14ac:dyDescent="0.25"/>
    <row r="161" spans="1:114" s="108" customFormat="1" ht="153" customHeight="1" outlineLevel="1" x14ac:dyDescent="0.25"/>
    <row r="162" spans="1:114" s="108" customFormat="1" ht="13.8" outlineLevel="1" x14ac:dyDescent="0.25"/>
    <row r="163" spans="1:114" s="108" customFormat="1" ht="195" customHeight="1" outlineLevel="1" x14ac:dyDescent="0.25"/>
    <row r="164" spans="1:114" s="108" customFormat="1" ht="13.8" outlineLevel="1" x14ac:dyDescent="0.25"/>
    <row r="165" spans="1:114" s="108" customFormat="1" ht="129.75" customHeight="1" outlineLevel="1" x14ac:dyDescent="0.25">
      <c r="AT165" s="59"/>
      <c r="AU165" s="208"/>
      <c r="AV165" s="62"/>
      <c r="AW165" s="288"/>
    </row>
    <row r="166" spans="1:114" s="108" customFormat="1" outlineLevel="1" x14ac:dyDescent="0.25">
      <c r="AT166" s="59"/>
      <c r="AU166" s="208"/>
      <c r="AV166" s="62"/>
      <c r="AW166" s="288"/>
    </row>
    <row r="167" spans="1:114" s="108" customFormat="1" outlineLevel="1" x14ac:dyDescent="0.25">
      <c r="AT167" s="59"/>
      <c r="AU167" s="208"/>
      <c r="AV167" s="62"/>
      <c r="AW167" s="288"/>
    </row>
    <row r="168" spans="1:114" s="108" customFormat="1" ht="17.399999999999999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</row>
    <row r="169" spans="1:114" s="108" customFormat="1" ht="24.6" x14ac:dyDescent="0.25">
      <c r="A169" s="38" t="s">
        <v>2510</v>
      </c>
      <c r="B169" s="39" t="s">
        <v>557</v>
      </c>
      <c r="C169" s="535" t="s">
        <v>29</v>
      </c>
      <c r="D169" s="41">
        <f t="shared" ref="D169:D176" si="74">0.5*(L169+M169+N169)+O169+Q169+2*(R169+S169)</f>
        <v>4</v>
      </c>
      <c r="E169" s="536">
        <f t="shared" ref="E169:E176" si="75">L169*0.5+M169*0.5+N169*0.5+O169+P169+Q169+2*(R169+S169+T169)</f>
        <v>12</v>
      </c>
      <c r="F169" s="43"/>
      <c r="G169" s="43"/>
      <c r="H169" s="43"/>
      <c r="I169" s="43"/>
      <c r="J169" s="43"/>
      <c r="K169" s="43"/>
      <c r="L169" s="44">
        <f>SUMIFS(L171:L186,C171:C186,C169)</f>
        <v>2</v>
      </c>
      <c r="M169" s="44">
        <f>SUMIFS(M171:M186,C171:C186,C169)</f>
        <v>2</v>
      </c>
      <c r="N169" s="44">
        <f>SUMIFS(N171:N186,C171:C186,C169)</f>
        <v>0</v>
      </c>
      <c r="O169" s="44">
        <f>SUMIFS(O171:O186,C171:C186,C169)</f>
        <v>0</v>
      </c>
      <c r="P169" s="44">
        <f>SUMIFS(P171:P186,C171:C186,C169)</f>
        <v>0</v>
      </c>
      <c r="Q169" s="44">
        <f>SUMIFS(Q171:Q186,C171:C186,C169)</f>
        <v>2</v>
      </c>
      <c r="R169" s="44">
        <f>SUMIFS(R171:R186,C171:C186,C169)</f>
        <v>0</v>
      </c>
      <c r="S169" s="44">
        <f>SUMIFS(S171:S186,C171:C186,C169)</f>
        <v>0</v>
      </c>
      <c r="T169" s="44">
        <f>SUMIFS(T171:T186,C171:C186,C169)</f>
        <v>4</v>
      </c>
      <c r="U169" s="45"/>
      <c r="V169" s="46">
        <f>SUM(U171:U198)</f>
        <v>5</v>
      </c>
      <c r="X169" s="38" t="s">
        <v>556</v>
      </c>
      <c r="Y169" s="39"/>
      <c r="Z169" s="535" t="s">
        <v>29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</row>
    <row r="170" spans="1:114" ht="25.2" thickBot="1" x14ac:dyDescent="0.3">
      <c r="A170" s="38" t="s">
        <v>37</v>
      </c>
      <c r="B170" s="451"/>
      <c r="C170" s="535" t="s">
        <v>36</v>
      </c>
      <c r="D170" s="41">
        <f t="shared" si="74"/>
        <v>0</v>
      </c>
      <c r="E170" s="536">
        <f t="shared" si="75"/>
        <v>0</v>
      </c>
      <c r="F170" s="39"/>
      <c r="G170" s="39"/>
      <c r="H170" s="39"/>
      <c r="I170" s="39"/>
      <c r="J170" s="39"/>
      <c r="K170" s="39"/>
      <c r="L170" s="44">
        <f>SUMIFS(L171:L186,C171:C186,C170)</f>
        <v>0</v>
      </c>
      <c r="M170" s="44">
        <f>SUMIFS(M171:M186,C171:C186,C170)</f>
        <v>0</v>
      </c>
      <c r="N170" s="44">
        <f>SUMIFS(N171:N186,C171:C186,C170)</f>
        <v>0</v>
      </c>
      <c r="O170" s="44">
        <f>SUMIFS(O171:O186,C171:C186,C170)</f>
        <v>0</v>
      </c>
      <c r="P170" s="44">
        <f>SUMIFS(P171:P186,C171:C186,C170)</f>
        <v>0</v>
      </c>
      <c r="Q170" s="44">
        <f>SUMIFS(Q171:Q186,C171:C186,C170)</f>
        <v>0</v>
      </c>
      <c r="R170" s="44">
        <f>SUMIFS(R171:R186,C171:C186,C170)</f>
        <v>0</v>
      </c>
      <c r="S170" s="44">
        <f>SUMIFS(S171:S186,C171:C186,C170)</f>
        <v>0</v>
      </c>
      <c r="T170" s="44">
        <f>SUMIFS(T171:T186,C171:C186,C170)</f>
        <v>0</v>
      </c>
      <c r="U170" s="45"/>
      <c r="V170" s="46"/>
      <c r="W170" s="32"/>
      <c r="X170" s="38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32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4" ht="121.2" customHeight="1" thickTop="1" thickBot="1" x14ac:dyDescent="0.3">
      <c r="A171" s="538" t="s">
        <v>560</v>
      </c>
      <c r="B171" s="177" t="s">
        <v>941</v>
      </c>
      <c r="C171" s="102" t="s">
        <v>29</v>
      </c>
      <c r="D171" s="102">
        <f t="shared" si="74"/>
        <v>0</v>
      </c>
      <c r="E171" s="102">
        <f t="shared" si="75"/>
        <v>4</v>
      </c>
      <c r="F171" s="74"/>
      <c r="G171" s="802" t="s">
        <v>63</v>
      </c>
      <c r="H171" s="74"/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R171" s="32"/>
      <c r="BS171" s="32"/>
      <c r="BT171" s="32"/>
      <c r="BU171" s="32"/>
      <c r="BV171" s="32"/>
      <c r="BW171" s="32"/>
      <c r="BX171" s="32"/>
      <c r="BY171" s="32"/>
      <c r="BZ171" s="32"/>
      <c r="CA171" s="32"/>
      <c r="CB171" s="32"/>
      <c r="CC171" s="32"/>
      <c r="CD171" s="32"/>
      <c r="CE171" s="32"/>
      <c r="CF171" s="32"/>
      <c r="CG171" s="32"/>
      <c r="CH171" s="32"/>
      <c r="CI171" s="32"/>
      <c r="CJ171" s="32"/>
      <c r="CK171" s="32"/>
      <c r="CL171" s="32"/>
      <c r="CM171" s="32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57.19999999999999" thickTop="1" x14ac:dyDescent="0.25">
      <c r="A172" s="538" t="s">
        <v>560</v>
      </c>
      <c r="B172" s="80" t="s">
        <v>563</v>
      </c>
      <c r="C172" s="102" t="s">
        <v>29</v>
      </c>
      <c r="D172" s="102">
        <f t="shared" si="74"/>
        <v>0</v>
      </c>
      <c r="E172" s="102">
        <f t="shared" si="75"/>
        <v>0</v>
      </c>
      <c r="F172" s="103"/>
      <c r="G172" s="124" t="s">
        <v>77</v>
      </c>
      <c r="H172" s="125" t="s">
        <v>50</v>
      </c>
      <c r="I172" s="82"/>
      <c r="J172" s="82"/>
      <c r="K172" s="126" t="s">
        <v>564</v>
      </c>
      <c r="L172" s="155"/>
      <c r="M172" s="155"/>
      <c r="N172" s="155"/>
      <c r="O172" s="155"/>
      <c r="P172" s="155"/>
      <c r="Q172" s="155"/>
      <c r="R172" s="155"/>
      <c r="S172" s="302"/>
      <c r="T172" s="155"/>
      <c r="U172" s="408">
        <v>1</v>
      </c>
      <c r="V172" s="74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R172" s="38" t="s">
        <v>556</v>
      </c>
      <c r="BS172" s="39"/>
      <c r="BT172" s="40" t="s">
        <v>29</v>
      </c>
      <c r="BU172" s="41">
        <f>0.5*(CC172+CD172+CE172)+CF172+CH172+2*(CI172+CJ172)</f>
        <v>0</v>
      </c>
      <c r="BV172" s="42">
        <f>CC172*0.5+CD172*0.5+CE172*0.5+CF172+CG172+CH172+2*(CI172+CJ172+CK172)</f>
        <v>0</v>
      </c>
      <c r="BW172" s="43"/>
      <c r="BX172" s="43"/>
      <c r="BY172" s="43"/>
      <c r="BZ172" s="43"/>
      <c r="CA172" s="43"/>
      <c r="CB172" s="43"/>
      <c r="CC172" s="44">
        <f>SUMIFS(CC174:CC189,BT174:BT189,BT172)</f>
        <v>0</v>
      </c>
      <c r="CD172" s="44">
        <f>SUMIFS(CD174:CD189,BT174:BT189,BT172)</f>
        <v>0</v>
      </c>
      <c r="CE172" s="44">
        <f>SUMIFS(CE174:CE189,BT174:BT189,BT172)</f>
        <v>0</v>
      </c>
      <c r="CF172" s="44">
        <f>SUMIFS(CF174:CF189,BT174:BT189,BT172)</f>
        <v>0</v>
      </c>
      <c r="CG172" s="44">
        <f>SUMIFS(CG174:CG189,BT174:BT189,BT172)</f>
        <v>0</v>
      </c>
      <c r="CH172" s="44">
        <f>SUMIFS(CH174:CH189,BT174:BT189,BT172)</f>
        <v>0</v>
      </c>
      <c r="CI172" s="44">
        <f>SUMIFS(CI174:CI189,BT174:BT189,BT172)</f>
        <v>0</v>
      </c>
      <c r="CJ172" s="44">
        <f>SUMIFS(CJ174:CJ189,BT174:BT189,BT172)</f>
        <v>0</v>
      </c>
      <c r="CK172" s="44">
        <f>SUMIFS(CK174:CK189,BT174:BT189,BT172)</f>
        <v>0</v>
      </c>
      <c r="CL172" s="45"/>
      <c r="CM172" s="46">
        <f>SUM(CL174:CL201)</f>
        <v>0</v>
      </c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06.2" outlineLevel="1" x14ac:dyDescent="0.4">
      <c r="A173" s="538" t="s">
        <v>560</v>
      </c>
      <c r="B173" s="80" t="s">
        <v>1850</v>
      </c>
      <c r="C173" s="102" t="s">
        <v>29</v>
      </c>
      <c r="D173" s="102">
        <f t="shared" si="74"/>
        <v>1</v>
      </c>
      <c r="E173" s="102">
        <f t="shared" si="75"/>
        <v>1</v>
      </c>
      <c r="F173" s="103"/>
      <c r="G173" s="124" t="s">
        <v>73</v>
      </c>
      <c r="H173" s="125" t="s">
        <v>50</v>
      </c>
      <c r="I173" s="523" t="s">
        <v>42</v>
      </c>
      <c r="J173" s="73"/>
      <c r="K173" s="23" t="s">
        <v>1851</v>
      </c>
      <c r="L173" s="155"/>
      <c r="M173" s="539">
        <v>2</v>
      </c>
      <c r="N173" s="160"/>
      <c r="O173" s="160"/>
      <c r="P173" s="540"/>
      <c r="Q173" s="160"/>
      <c r="R173" s="155"/>
      <c r="S173" s="155"/>
      <c r="T173" s="160"/>
      <c r="U173" s="408">
        <v>1</v>
      </c>
      <c r="V173" s="74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R173" s="38" t="s">
        <v>558</v>
      </c>
      <c r="BS173" s="451"/>
      <c r="BT173" s="40" t="s">
        <v>36</v>
      </c>
      <c r="BU173" s="41">
        <f>0.5*(CC173+CD173+CE173)+CF173+CH173+2*(CI173+CJ173)</f>
        <v>0</v>
      </c>
      <c r="BV173" s="42">
        <f>CC173*0.5+CD173*0.5+CE173*0.5+CF173+CG173+CH173+2*(CI173+CJ173+CK173)</f>
        <v>0</v>
      </c>
      <c r="BW173" s="39"/>
      <c r="BX173" s="39"/>
      <c r="BY173" s="39"/>
      <c r="BZ173" s="39"/>
      <c r="CA173" s="39"/>
      <c r="CB173" s="39"/>
      <c r="CC173" s="44">
        <f>SUMIFS(CC174:CC189,BT174:BT189,BT173)</f>
        <v>0</v>
      </c>
      <c r="CD173" s="44">
        <f>SUMIFS(CD174:CD189,BT174:BT189,BT173)</f>
        <v>0</v>
      </c>
      <c r="CE173" s="44">
        <f>SUMIFS(CE174:CE189,BT174:BT189,BT173)</f>
        <v>0</v>
      </c>
      <c r="CF173" s="44">
        <f>SUMIFS(CF174:CF189,BT174:BT189,BT173)</f>
        <v>0</v>
      </c>
      <c r="CG173" s="44">
        <f>SUMIFS(CG174:CG189,BT174:BT189,BT173)</f>
        <v>0</v>
      </c>
      <c r="CH173" s="44">
        <f>SUMIFS(CH174:CH189,BT174:BT189,BT173)</f>
        <v>0</v>
      </c>
      <c r="CI173" s="44">
        <f>SUMIFS(CI174:CI189,BT174:BT189,BT173)</f>
        <v>0</v>
      </c>
      <c r="CJ173" s="44">
        <f>SUMIFS(CJ174:CJ189,BT174:BT189,BT173)</f>
        <v>0</v>
      </c>
      <c r="CK173" s="44">
        <f>SUMIFS(CK174:CK189,BT174:BT189,BT173)</f>
        <v>0</v>
      </c>
      <c r="CL173" s="45"/>
      <c r="CM173" s="46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39.80000000000001" outlineLevel="1" thickBot="1" x14ac:dyDescent="0.45">
      <c r="A174" s="538" t="s">
        <v>560</v>
      </c>
      <c r="B174" s="80" t="s">
        <v>565</v>
      </c>
      <c r="C174" s="102" t="s">
        <v>29</v>
      </c>
      <c r="D174" s="102">
        <f t="shared" si="74"/>
        <v>0.5</v>
      </c>
      <c r="E174" s="102">
        <f t="shared" si="75"/>
        <v>0.5</v>
      </c>
      <c r="F174" s="103"/>
      <c r="G174" s="22" t="s">
        <v>63</v>
      </c>
      <c r="H174" s="541"/>
      <c r="I174" s="523" t="s">
        <v>42</v>
      </c>
      <c r="J174" s="73"/>
      <c r="K174" s="140" t="s">
        <v>3</v>
      </c>
      <c r="L174" s="542">
        <v>1</v>
      </c>
      <c r="M174" s="482"/>
      <c r="N174" s="482"/>
      <c r="O174" s="160"/>
      <c r="P174" s="160"/>
      <c r="Q174" s="540"/>
      <c r="R174" s="160"/>
      <c r="S174" s="482"/>
      <c r="T174" s="160"/>
      <c r="U174" s="408">
        <v>0.5</v>
      </c>
      <c r="V174" s="74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123.6" outlineLevel="1" thickTop="1" thickBot="1" x14ac:dyDescent="0.45">
      <c r="A175" s="538" t="s">
        <v>560</v>
      </c>
      <c r="B175" s="80" t="s">
        <v>566</v>
      </c>
      <c r="C175" s="102" t="s">
        <v>29</v>
      </c>
      <c r="D175" s="102">
        <f t="shared" si="74"/>
        <v>2</v>
      </c>
      <c r="E175" s="102">
        <f t="shared" si="75"/>
        <v>6</v>
      </c>
      <c r="F175" s="103"/>
      <c r="G175" s="22" t="s">
        <v>68</v>
      </c>
      <c r="H175" s="106"/>
      <c r="I175" s="523" t="s">
        <v>42</v>
      </c>
      <c r="J175" s="73"/>
      <c r="K175" s="23" t="s">
        <v>567</v>
      </c>
      <c r="L175" s="155"/>
      <c r="M175" s="159"/>
      <c r="N175" s="160"/>
      <c r="O175" s="159"/>
      <c r="P175" s="159"/>
      <c r="Q175" s="539">
        <v>2</v>
      </c>
      <c r="R175" s="360"/>
      <c r="S175" s="360"/>
      <c r="T175" s="543">
        <v>2</v>
      </c>
      <c r="U175" s="408">
        <v>0.5</v>
      </c>
      <c r="V175" s="74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136.80000000000001" outlineLevel="1" x14ac:dyDescent="0.3">
      <c r="A176" s="538" t="s">
        <v>560</v>
      </c>
      <c r="B176" s="177" t="s">
        <v>2643</v>
      </c>
      <c r="C176" s="102" t="s">
        <v>29</v>
      </c>
      <c r="D176" s="102">
        <f t="shared" si="74"/>
        <v>0.5</v>
      </c>
      <c r="E176" s="102">
        <f t="shared" si="75"/>
        <v>0.5</v>
      </c>
      <c r="F176" s="103"/>
      <c r="G176" s="22" t="s">
        <v>63</v>
      </c>
      <c r="H176" s="546"/>
      <c r="I176" s="541"/>
      <c r="J176" s="541"/>
      <c r="K176" s="140" t="s">
        <v>3</v>
      </c>
      <c r="L176" s="84">
        <v>1</v>
      </c>
      <c r="M176" s="243"/>
      <c r="N176" s="243"/>
      <c r="O176" s="243"/>
      <c r="P176" s="243"/>
      <c r="Q176" s="108"/>
      <c r="U176" s="408">
        <v>1</v>
      </c>
      <c r="V176" s="879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 x14ac:dyDescent="0.25"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94999999999999" customHeight="1" outlineLevel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outlineLevel="1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outlineLevel="1" x14ac:dyDescent="0.2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1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1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1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R192" s="2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R193" s="2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R194" s="2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1:114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1:114" x14ac:dyDescent="0.25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</row>
    <row r="241" spans="71:91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</row>
    <row r="242" spans="71:91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</row>
    <row r="243" spans="71:91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</row>
    <row r="244" spans="71:91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</row>
    <row r="245" spans="71:91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</row>
    <row r="246" spans="71:91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</row>
    <row r="247" spans="71:91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</row>
    <row r="248" spans="71:91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</row>
    <row r="249" spans="71:91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</row>
    <row r="250" spans="71:91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</row>
    <row r="251" spans="71:91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</row>
    <row r="252" spans="71:91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</row>
    <row r="253" spans="71:91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</row>
    <row r="254" spans="71:91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</row>
    <row r="255" spans="71:91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</row>
    <row r="256" spans="71:91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</row>
    <row r="257" spans="71:91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</row>
    <row r="258" spans="71:91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</row>
    <row r="259" spans="71:91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</row>
    <row r="260" spans="71:91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</row>
    <row r="261" spans="71:91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</row>
    <row r="262" spans="71:91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</row>
    <row r="263" spans="71:91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</row>
    <row r="264" spans="71:91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</row>
    <row r="265" spans="71:91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</row>
    <row r="266" spans="71:91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</row>
    <row r="267" spans="71:91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</row>
    <row r="268" spans="71:91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</row>
    <row r="269" spans="71:91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</row>
    <row r="270" spans="71:91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</row>
    <row r="271" spans="71:91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91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  <row r="437" spans="71:91" x14ac:dyDescent="0.25">
      <c r="BS437" s="108"/>
      <c r="BT437" s="108"/>
      <c r="BU437" s="108"/>
      <c r="BV437" s="108"/>
      <c r="BW437" s="108"/>
      <c r="BX437" s="108"/>
      <c r="BY437" s="108"/>
      <c r="BZ437" s="108"/>
      <c r="CA437" s="108"/>
      <c r="CB437" s="108"/>
      <c r="CC437" s="108"/>
      <c r="CD437" s="108"/>
      <c r="CE437" s="108"/>
      <c r="CF437" s="108"/>
      <c r="CG437" s="108"/>
      <c r="CH437" s="108"/>
      <c r="CI437" s="108"/>
      <c r="CJ437" s="108"/>
      <c r="CK437" s="108"/>
      <c r="CL437" s="108"/>
      <c r="CM437" s="108"/>
    </row>
    <row r="438" spans="71:91" x14ac:dyDescent="0.25">
      <c r="BS438" s="108"/>
      <c r="BT438" s="108"/>
      <c r="BU438" s="108"/>
      <c r="BV438" s="108"/>
      <c r="BW438" s="108"/>
      <c r="BX438" s="108"/>
      <c r="BY438" s="108"/>
      <c r="BZ438" s="108"/>
      <c r="CA438" s="108"/>
      <c r="CB438" s="108"/>
      <c r="CC438" s="108"/>
      <c r="CD438" s="108"/>
      <c r="CE438" s="108"/>
      <c r="CF438" s="108"/>
      <c r="CG438" s="108"/>
      <c r="CH438" s="108"/>
      <c r="CI438" s="108"/>
      <c r="CJ438" s="108"/>
      <c r="CK438" s="108"/>
      <c r="CL438" s="108"/>
      <c r="CM438" s="108"/>
    </row>
    <row r="439" spans="71:91" x14ac:dyDescent="0.25">
      <c r="BS439" s="108"/>
      <c r="BT439" s="108"/>
      <c r="BU439" s="108"/>
      <c r="BV439" s="108"/>
      <c r="BW439" s="108"/>
      <c r="BX439" s="108"/>
      <c r="BY439" s="108"/>
      <c r="BZ439" s="108"/>
      <c r="CA439" s="108"/>
      <c r="CB439" s="108"/>
      <c r="CC439" s="108"/>
      <c r="CD439" s="108"/>
      <c r="CE439" s="108"/>
      <c r="CF439" s="108"/>
      <c r="CG439" s="108"/>
      <c r="CH439" s="108"/>
      <c r="CI439" s="108"/>
      <c r="CJ439" s="108"/>
      <c r="CK439" s="108"/>
      <c r="CL439" s="108"/>
      <c r="CM439" s="108"/>
    </row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F10:K10"/>
    <mergeCell ref="F9:K9"/>
    <mergeCell ref="AC61:AH61"/>
    <mergeCell ref="AC120:AH120"/>
    <mergeCell ref="AC125:AH125"/>
    <mergeCell ref="BP2:BP4"/>
    <mergeCell ref="BS2:BS4"/>
    <mergeCell ref="CA2:CA4"/>
    <mergeCell ref="CM2:CM4"/>
    <mergeCell ref="AC126:AH126"/>
    <mergeCell ref="AC148:AH148"/>
    <mergeCell ref="AC141:AH141"/>
    <mergeCell ref="CP2:CP4"/>
    <mergeCell ref="CX2:CX4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</mergeCells>
  <conditionalFormatting sqref="D6:D7">
    <cfRule type="cellIs" dxfId="377" priority="47" operator="lessThan">
      <formula>10.5</formula>
    </cfRule>
    <cfRule type="cellIs" dxfId="376" priority="48" operator="greaterThan">
      <formula>10</formula>
    </cfRule>
  </conditionalFormatting>
  <conditionalFormatting sqref="D37:D38">
    <cfRule type="cellIs" dxfId="375" priority="61" operator="lessThan">
      <formula>10.5</formula>
    </cfRule>
    <cfRule type="cellIs" dxfId="374" priority="62" operator="greaterThan">
      <formula>10</formula>
    </cfRule>
  </conditionalFormatting>
  <conditionalFormatting sqref="D53:D54">
    <cfRule type="cellIs" dxfId="373" priority="53" operator="lessThan">
      <formula>10.5</formula>
    </cfRule>
    <cfRule type="cellIs" dxfId="372" priority="54" operator="greaterThan">
      <formula>10</formula>
    </cfRule>
  </conditionalFormatting>
  <conditionalFormatting sqref="D85:D86">
    <cfRule type="cellIs" dxfId="371" priority="63" operator="lessThan">
      <formula>10.5</formula>
    </cfRule>
    <cfRule type="cellIs" dxfId="370" priority="64" operator="greaterThan">
      <formula>10</formula>
    </cfRule>
  </conditionalFormatting>
  <conditionalFormatting sqref="D115:D116">
    <cfRule type="cellIs" dxfId="369" priority="31" operator="lessThan">
      <formula>10.5</formula>
    </cfRule>
    <cfRule type="cellIs" dxfId="368" priority="32" operator="greaterThan">
      <formula>10</formula>
    </cfRule>
  </conditionalFormatting>
  <conditionalFormatting sqref="D139:D140">
    <cfRule type="cellIs" dxfId="367" priority="23" operator="lessThan">
      <formula>10.5</formula>
    </cfRule>
    <cfRule type="cellIs" dxfId="366" priority="24" operator="greaterThan">
      <formula>10</formula>
    </cfRule>
  </conditionalFormatting>
  <conditionalFormatting sqref="D169:D170">
    <cfRule type="cellIs" dxfId="365" priority="17" operator="lessThan">
      <formula>10.5</formula>
    </cfRule>
    <cfRule type="cellIs" dxfId="364" priority="18" operator="greaterThan">
      <formula>10</formula>
    </cfRule>
  </conditionalFormatting>
  <conditionalFormatting sqref="AA6:AA7">
    <cfRule type="cellIs" dxfId="363" priority="65" operator="lessThan">
      <formula>10.5</formula>
    </cfRule>
    <cfRule type="cellIs" dxfId="362" priority="66" operator="greaterThan">
      <formula>10</formula>
    </cfRule>
  </conditionalFormatting>
  <conditionalFormatting sqref="AA37:AA38">
    <cfRule type="cellIs" dxfId="361" priority="59" operator="lessThan">
      <formula>10.5</formula>
    </cfRule>
    <cfRule type="cellIs" dxfId="360" priority="60" operator="greaterThan">
      <formula>10</formula>
    </cfRule>
  </conditionalFormatting>
  <conditionalFormatting sqref="AA53:AA54">
    <cfRule type="cellIs" dxfId="359" priority="3" operator="lessThan">
      <formula>10.5</formula>
    </cfRule>
    <cfRule type="cellIs" dxfId="358" priority="4" operator="greaterThan">
      <formula>10</formula>
    </cfRule>
  </conditionalFormatting>
  <conditionalFormatting sqref="AA85:AA86">
    <cfRule type="cellIs" dxfId="357" priority="45" operator="lessThan">
      <formula>10.5</formula>
    </cfRule>
    <cfRule type="cellIs" dxfId="356" priority="46" operator="greaterThan">
      <formula>10</formula>
    </cfRule>
  </conditionalFormatting>
  <conditionalFormatting sqref="AA115:AA116">
    <cfRule type="cellIs" dxfId="355" priority="33" operator="lessThan">
      <formula>10.5</formula>
    </cfRule>
    <cfRule type="cellIs" dxfId="354" priority="34" operator="greaterThan">
      <formula>10</formula>
    </cfRule>
  </conditionalFormatting>
  <conditionalFormatting sqref="AA139:AA140">
    <cfRule type="cellIs" dxfId="353" priority="25" operator="lessThan">
      <formula>10.5</formula>
    </cfRule>
    <cfRule type="cellIs" dxfId="352" priority="26" operator="greaterThan">
      <formula>10</formula>
    </cfRule>
  </conditionalFormatting>
  <conditionalFormatting sqref="AA169:AA170">
    <cfRule type="cellIs" dxfId="351" priority="11" operator="lessThan">
      <formula>10.5</formula>
    </cfRule>
    <cfRule type="cellIs" dxfId="350" priority="12" operator="greaterThan">
      <formula>10</formula>
    </cfRule>
  </conditionalFormatting>
  <conditionalFormatting sqref="AX6:AX7">
    <cfRule type="cellIs" dxfId="349" priority="67" operator="lessThan">
      <formula>10.5</formula>
    </cfRule>
    <cfRule type="cellIs" dxfId="348" priority="68" operator="greaterThan">
      <formula>10</formula>
    </cfRule>
  </conditionalFormatting>
  <conditionalFormatting sqref="AX37:AX38">
    <cfRule type="cellIs" dxfId="347" priority="57" operator="lessThan">
      <formula>10.5</formula>
    </cfRule>
    <cfRule type="cellIs" dxfId="346" priority="58" operator="greaterThan">
      <formula>10</formula>
    </cfRule>
  </conditionalFormatting>
  <conditionalFormatting sqref="AX53:AX54">
    <cfRule type="cellIs" dxfId="345" priority="51" operator="lessThan">
      <formula>10.5</formula>
    </cfRule>
    <cfRule type="cellIs" dxfId="344" priority="52" operator="greaterThan">
      <formula>10</formula>
    </cfRule>
  </conditionalFormatting>
  <conditionalFormatting sqref="AX85:AX86">
    <cfRule type="cellIs" dxfId="343" priority="43" operator="lessThan">
      <formula>10.5</formula>
    </cfRule>
    <cfRule type="cellIs" dxfId="342" priority="44" operator="greaterThan">
      <formula>10</formula>
    </cfRule>
  </conditionalFormatting>
  <conditionalFormatting sqref="AX115:AX116">
    <cfRule type="cellIs" dxfId="341" priority="35" operator="lessThan">
      <formula>10.5</formula>
    </cfRule>
    <cfRule type="cellIs" dxfId="340" priority="36" operator="greaterThan">
      <formula>10</formula>
    </cfRule>
  </conditionalFormatting>
  <conditionalFormatting sqref="AX139:AX140">
    <cfRule type="cellIs" dxfId="339" priority="27" operator="lessThan">
      <formula>10.5</formula>
    </cfRule>
    <cfRule type="cellIs" dxfId="338" priority="28" operator="greaterThan">
      <formula>10</formula>
    </cfRule>
  </conditionalFormatting>
  <conditionalFormatting sqref="AX169:AX170">
    <cfRule type="cellIs" dxfId="337" priority="9" operator="lessThan">
      <formula>10.5</formula>
    </cfRule>
    <cfRule type="cellIs" dxfId="336" priority="10" operator="greaterThan">
      <formula>10</formula>
    </cfRule>
  </conditionalFormatting>
  <conditionalFormatting sqref="BU6:BU7">
    <cfRule type="cellIs" dxfId="335" priority="69" operator="lessThan">
      <formula>10.5</formula>
    </cfRule>
    <cfRule type="cellIs" dxfId="334" priority="70" operator="greaterThan">
      <formula>10</formula>
    </cfRule>
  </conditionalFormatting>
  <conditionalFormatting sqref="BU37:BU38">
    <cfRule type="cellIs" dxfId="333" priority="55" operator="lessThan">
      <formula>10.5</formula>
    </cfRule>
    <cfRule type="cellIs" dxfId="332" priority="56" operator="greaterThan">
      <formula>10</formula>
    </cfRule>
  </conditionalFormatting>
  <conditionalFormatting sqref="BU53:BU54">
    <cfRule type="cellIs" dxfId="331" priority="49" operator="lessThan">
      <formula>10.5</formula>
    </cfRule>
    <cfRule type="cellIs" dxfId="330" priority="50" operator="greaterThan">
      <formula>10</formula>
    </cfRule>
  </conditionalFormatting>
  <conditionalFormatting sqref="BU85:BU86">
    <cfRule type="cellIs" dxfId="329" priority="41" operator="lessThan">
      <formula>10.5</formula>
    </cfRule>
    <cfRule type="cellIs" dxfId="328" priority="42" operator="greaterThan">
      <formula>10</formula>
    </cfRule>
  </conditionalFormatting>
  <conditionalFormatting sqref="BU115:BU116">
    <cfRule type="cellIs" dxfId="327" priority="37" operator="lessThan">
      <formula>10.5</formula>
    </cfRule>
    <cfRule type="cellIs" dxfId="326" priority="38" operator="greaterThan">
      <formula>10</formula>
    </cfRule>
  </conditionalFormatting>
  <conditionalFormatting sqref="BU142:BU143">
    <cfRule type="cellIs" dxfId="325" priority="7" operator="lessThan">
      <formula>10.5</formula>
    </cfRule>
    <cfRule type="cellIs" dxfId="324" priority="8" operator="greaterThan">
      <formula>10</formula>
    </cfRule>
  </conditionalFormatting>
  <conditionalFormatting sqref="BU172:BU173">
    <cfRule type="cellIs" dxfId="323" priority="5" operator="lessThan">
      <formula>10.5</formula>
    </cfRule>
    <cfRule type="cellIs" dxfId="322" priority="6" operator="greaterThan">
      <formula>10</formula>
    </cfRule>
  </conditionalFormatting>
  <conditionalFormatting sqref="CR6:CR7">
    <cfRule type="cellIs" dxfId="321" priority="19" operator="lessThan">
      <formula>10.5</formula>
    </cfRule>
    <cfRule type="cellIs" dxfId="320" priority="20" operator="greaterThan">
      <formula>10</formula>
    </cfRule>
  </conditionalFormatting>
  <hyperlinks>
    <hyperlink ref="AW3:AX3" location="Co_2_mercredi_B2" display="Co_2_mercredi_B2" xr:uid="{1346CA51-D4E8-47BC-91CD-D6B02D3B27E3}"/>
  </hyperlinks>
  <printOptions horizontalCentered="1" verticalCentered="1"/>
  <pageMargins left="0.25" right="0.25" top="0.75" bottom="0.75" header="0.3" footer="0.3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5" name="Button 2">
              <controlPr defaultSize="0" print="0" autoFill="0" autoPict="0" macro="[0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6" name="Button 3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9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0" r:id="rId9" name="Button 6">
              <controlPr defaultSize="0" print="0" autoFill="0" autoPict="0" macro="[0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10" name="Button 7">
              <controlPr defaultSize="0" print="0" autoFill="0" autoPict="0" macro="[0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3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4" r:id="rId13" name="Button 10">
              <controlPr defaultSize="0" print="0" autoFill="0" autoPict="0" macro="[0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5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6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141</xdr:row>
                    <xdr:rowOff>792480</xdr:rowOff>
                  </from>
                  <to>
                    <xdr:col>70</xdr:col>
                    <xdr:colOff>5135880</xdr:colOff>
                    <xdr:row>141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7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137</xdr:row>
                    <xdr:rowOff>792480</xdr:rowOff>
                  </from>
                  <to>
                    <xdr:col>93</xdr:col>
                    <xdr:colOff>5135880</xdr:colOff>
                    <xdr:row>137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8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9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0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171</xdr:row>
                    <xdr:rowOff>792480</xdr:rowOff>
                  </from>
                  <to>
                    <xdr:col>70</xdr:col>
                    <xdr:colOff>5135880</xdr:colOff>
                    <xdr:row>171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4" r:id="rId20" name="Button 20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107</xdr:row>
                    <xdr:rowOff>792480</xdr:rowOff>
                  </from>
                  <to>
                    <xdr:col>93</xdr:col>
                    <xdr:colOff>5135880</xdr:colOff>
                    <xdr:row>107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00BB6-D708-474C-B5D0-FF23AD543E9F}">
  <sheetPr codeName="Feuil21">
    <pageSetUpPr fitToPage="1"/>
  </sheetPr>
  <dimension ref="A1:DP284"/>
  <sheetViews>
    <sheetView zoomScale="60" zoomScaleNormal="60" workbookViewId="0">
      <pane ySplit="5" topLeftCell="A13" activePane="bottomLeft" state="frozenSplit"/>
      <selection activeCell="BS2" sqref="BS2:BS4"/>
      <selection pane="bottomLeft" activeCell="Y14" sqref="Y14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67.6640625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bestFit="1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22.33203125" style="208" customWidth="1"/>
    <col min="48" max="48" width="103.44140625" style="62" customWidth="1"/>
    <col min="49" max="50" width="6.664062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6" width="6.6640625" style="289" hidden="1" customWidth="1" outlineLevel="1"/>
    <col min="97" max="97" width="6.6640625" style="288" hidden="1" customWidth="1" outlineLevel="1"/>
    <col min="98" max="98" width="12.33203125" style="518" hidden="1" customWidth="1" outlineLevel="1"/>
    <col min="99" max="99" width="7.33203125" style="3" hidden="1" customWidth="1" outlineLevel="1"/>
    <col min="100" max="100" width="27.44140625" style="3" hidden="1" customWidth="1" outlineLevel="1"/>
    <col min="101" max="101" width="4.5546875" style="519" hidden="1" customWidth="1" outlineLevel="1"/>
    <col min="102" max="102" width="4.33203125" style="520" hidden="1" customWidth="1" outlineLevel="1"/>
    <col min="103" max="103" width="18.6640625" style="3" hidden="1" customWidth="1" outlineLevel="1"/>
    <col min="104" max="107" width="5.6640625" style="3" hidden="1" customWidth="1" outlineLevel="1"/>
    <col min="108" max="109" width="4.44140625" style="3" hidden="1" customWidth="1" outlineLevel="1"/>
    <col min="110" max="110" width="8.88671875" style="3" hidden="1" customWidth="1" outlineLevel="1"/>
    <col min="111" max="111" width="4.44140625" style="3" hidden="1" customWidth="1" outlineLevel="1"/>
    <col min="112" max="112" width="8.88671875" style="3" hidden="1" customWidth="1" outlineLevel="1"/>
    <col min="113" max="113" width="11.33203125" style="3" hidden="1" customWidth="1" outlineLevel="1"/>
    <col min="114" max="114" width="16.33203125" style="36" hidden="1" customWidth="1" collapsed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20" ht="17.399999999999999" x14ac:dyDescent="0.3">
      <c r="A1" s="1756" t="s">
        <v>571</v>
      </c>
      <c r="B1" s="1756"/>
      <c r="C1" s="1756"/>
      <c r="D1" s="1756"/>
      <c r="E1" s="1756"/>
      <c r="F1" s="1756"/>
      <c r="G1" s="1756"/>
      <c r="H1" s="1756"/>
      <c r="I1" s="1756"/>
      <c r="J1" s="1756"/>
      <c r="K1" s="1756"/>
      <c r="L1" s="1756"/>
      <c r="M1" s="1756"/>
      <c r="N1" s="1756"/>
      <c r="O1" s="1756"/>
      <c r="P1" s="1756"/>
      <c r="Q1" s="1756"/>
      <c r="R1" s="1756"/>
      <c r="S1" s="1756"/>
      <c r="T1" s="1756"/>
      <c r="U1" s="1756"/>
      <c r="V1" s="1756"/>
      <c r="W1" s="1756"/>
      <c r="X1" s="1756"/>
      <c r="Y1" s="1756"/>
      <c r="Z1" s="1756"/>
      <c r="AA1" s="1756"/>
      <c r="AB1" s="1756"/>
      <c r="AC1" s="1756"/>
      <c r="AD1" s="1756"/>
      <c r="AE1" s="1756"/>
      <c r="AF1" s="1756"/>
      <c r="AG1" s="1756"/>
      <c r="AH1" s="1756"/>
      <c r="AI1" s="1756"/>
      <c r="AJ1" s="1756"/>
      <c r="AK1" s="1756"/>
      <c r="AL1" s="1756"/>
      <c r="AM1" s="1756"/>
      <c r="AN1" s="1756"/>
      <c r="AO1" s="1756"/>
      <c r="AP1" s="1756"/>
      <c r="AQ1" s="1756"/>
      <c r="AR1" s="1756"/>
      <c r="AS1" s="1756"/>
      <c r="AT1" s="1756"/>
      <c r="AU1" s="1756"/>
      <c r="AV1" s="1756"/>
      <c r="AW1" s="1756"/>
      <c r="AX1" s="1756"/>
      <c r="AY1" s="1756"/>
      <c r="AZ1" s="1756"/>
      <c r="BA1" s="1756"/>
      <c r="BB1" s="1756"/>
      <c r="BC1" s="1756"/>
      <c r="BD1" s="1756"/>
      <c r="BE1" s="1756"/>
      <c r="BF1" s="1756"/>
      <c r="BG1" s="1756"/>
      <c r="BH1" s="1756"/>
      <c r="BI1" s="1756"/>
      <c r="BJ1" s="1756"/>
      <c r="BK1" s="1756"/>
      <c r="BL1" s="1756"/>
      <c r="BM1" s="1756"/>
      <c r="BN1" s="1756"/>
      <c r="BO1" s="1756"/>
      <c r="BP1" s="1756"/>
      <c r="BQ1" s="1756"/>
      <c r="BR1" s="1756"/>
      <c r="BS1" s="1756"/>
      <c r="BT1" s="1756"/>
      <c r="BU1" s="1756"/>
      <c r="BV1" s="1756"/>
      <c r="BW1" s="1756"/>
      <c r="BX1" s="1756"/>
      <c r="BY1" s="1756"/>
      <c r="BZ1" s="1756"/>
      <c r="CA1" s="1756"/>
      <c r="CB1" s="1756"/>
      <c r="CC1" s="1756"/>
      <c r="CD1" s="1756"/>
      <c r="CE1" s="1756"/>
      <c r="CF1" s="1756"/>
      <c r="CG1" s="1756"/>
      <c r="CH1" s="1756"/>
      <c r="CI1" s="1756"/>
      <c r="CJ1" s="1756"/>
      <c r="CK1" s="1756"/>
      <c r="CL1" s="1756"/>
      <c r="CM1" s="1756"/>
      <c r="CN1" s="1756"/>
      <c r="CO1" s="1756"/>
      <c r="CP1" s="1756"/>
      <c r="CQ1" s="1756"/>
      <c r="CR1" s="1756"/>
      <c r="CS1" s="1756"/>
      <c r="CT1" s="1756"/>
      <c r="CU1" s="1756"/>
      <c r="CV1" s="1756"/>
      <c r="CW1" s="1756"/>
      <c r="CX1" s="1756"/>
      <c r="CY1" s="1756"/>
      <c r="CZ1" s="1756"/>
      <c r="DA1" s="1756"/>
      <c r="DB1" s="1756"/>
      <c r="DC1" s="1756"/>
      <c r="DD1" s="1756"/>
      <c r="DE1" s="1756"/>
      <c r="DF1" s="1756"/>
      <c r="DG1" s="1756"/>
      <c r="DH1" s="1756"/>
      <c r="DI1" s="1756"/>
      <c r="DJ1" s="1757"/>
      <c r="DK1" s="1"/>
      <c r="DL1" s="2"/>
      <c r="DN1" s="2"/>
    </row>
    <row r="2" spans="1:120" ht="17.399999999999999" customHeight="1" x14ac:dyDescent="0.3">
      <c r="A2" s="4"/>
      <c r="B2" s="1770" t="s">
        <v>2872</v>
      </c>
      <c r="C2" s="5"/>
      <c r="D2" s="6"/>
      <c r="E2" s="6"/>
      <c r="F2" s="7"/>
      <c r="G2" s="7"/>
      <c r="H2" s="7"/>
      <c r="I2" s="7"/>
      <c r="J2" s="1742">
        <f>SUMIFS(L8:L107,K8:K107,"Bio-déchets")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762">
        <f>SUM(U:U)</f>
        <v>63.5</v>
      </c>
      <c r="W2" s="4"/>
      <c r="X2" s="4"/>
      <c r="Y2" s="1770" t="s">
        <v>2872</v>
      </c>
      <c r="Z2" s="5"/>
      <c r="AA2" s="6"/>
      <c r="AB2" s="6"/>
      <c r="AC2" s="7"/>
      <c r="AD2" s="7"/>
      <c r="AE2" s="7"/>
      <c r="AF2" s="7"/>
      <c r="AG2" s="1742">
        <f>SUMIFS(AI8:AI106,AH8:AH106,"Bio-déchets")</f>
        <v>0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744">
        <f>SUM(AR:AR)</f>
        <v>67</v>
      </c>
      <c r="AT2" s="4"/>
      <c r="AU2" s="4"/>
      <c r="AV2" s="1770" t="s">
        <v>2445</v>
      </c>
      <c r="AW2" s="6"/>
      <c r="AX2" s="6"/>
      <c r="AY2" s="5"/>
      <c r="AZ2" s="7"/>
      <c r="BA2" s="7"/>
      <c r="BB2" s="7"/>
      <c r="BC2" s="7"/>
      <c r="BD2" s="1742">
        <f>SUMIFS(BF8:BF110,BE8:BE110,"Bio-déchets")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744">
        <f>SUM(BO:BO)</f>
        <v>77</v>
      </c>
      <c r="BQ2" s="4"/>
      <c r="BR2" s="8"/>
      <c r="BS2" s="1746" t="s">
        <v>1</v>
      </c>
      <c r="BT2" s="6"/>
      <c r="BU2" s="6"/>
      <c r="BV2" s="5"/>
      <c r="BW2" s="7"/>
      <c r="BX2" s="5"/>
      <c r="BY2" s="7"/>
      <c r="BZ2" s="7"/>
      <c r="CA2" s="1742">
        <f>SUMIFS(CC8:CC102,CB8:CB102,"Bio-déchets")</f>
        <v>0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744">
        <f>SUM(CL:CL)</f>
        <v>98</v>
      </c>
      <c r="CN2" s="4"/>
      <c r="CO2" s="4"/>
      <c r="CP2" s="1758" t="s">
        <v>2607</v>
      </c>
      <c r="CQ2" s="6"/>
      <c r="CR2" s="6"/>
      <c r="CS2" s="5"/>
      <c r="CT2" s="7"/>
      <c r="CU2" s="7"/>
      <c r="CV2" s="7"/>
      <c r="CW2" s="7"/>
      <c r="CX2" s="1742">
        <f>SUMIFS(CZ6:CZ36,CY6:CY36,"Bio-déchets")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744">
        <f>SUM(DI:DI)</f>
        <v>0</v>
      </c>
      <c r="DK2" s="1"/>
      <c r="DL2" s="2"/>
      <c r="DN2" s="3"/>
    </row>
    <row r="3" spans="1:120" ht="17.399999999999999" customHeight="1" x14ac:dyDescent="0.3">
      <c r="A3" s="4"/>
      <c r="B3" s="1771"/>
      <c r="C3" s="10"/>
      <c r="D3" s="11"/>
      <c r="E3" s="11"/>
      <c r="F3" s="12"/>
      <c r="G3" s="12"/>
      <c r="H3" s="12" t="s">
        <v>3</v>
      </c>
      <c r="I3" s="12"/>
      <c r="J3" s="1743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763">
        <f>SUM(U:U)</f>
        <v>63.5</v>
      </c>
      <c r="W3" s="4"/>
      <c r="X3" s="4"/>
      <c r="Y3" s="1771"/>
      <c r="Z3" s="10"/>
      <c r="AA3" s="11"/>
      <c r="AB3" s="11"/>
      <c r="AC3" s="12"/>
      <c r="AD3" s="12"/>
      <c r="AE3" s="12" t="s">
        <v>3</v>
      </c>
      <c r="AF3" s="12"/>
      <c r="AG3" s="1743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745">
        <f>SUM(AR:AR)</f>
        <v>67</v>
      </c>
      <c r="AT3" s="4"/>
      <c r="AU3" s="4"/>
      <c r="AV3" s="1771"/>
      <c r="AW3" s="11"/>
      <c r="AX3" s="11"/>
      <c r="AY3" s="10"/>
      <c r="AZ3" s="12"/>
      <c r="BA3" s="12"/>
      <c r="BB3" s="12" t="s">
        <v>3</v>
      </c>
      <c r="BC3" s="12"/>
      <c r="BD3" s="1743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745">
        <f>SUM(BO:BO)</f>
        <v>77</v>
      </c>
      <c r="BQ3" s="4"/>
      <c r="BR3" s="8"/>
      <c r="BS3" s="1747"/>
      <c r="BT3" s="11"/>
      <c r="BU3" s="11"/>
      <c r="BV3" s="10"/>
      <c r="BW3" s="12"/>
      <c r="BX3" s="10"/>
      <c r="BY3" s="12" t="s">
        <v>3</v>
      </c>
      <c r="BZ3" s="12"/>
      <c r="CA3" s="1743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745">
        <f>SUM(CL:CL)</f>
        <v>98</v>
      </c>
      <c r="CN3" s="4"/>
      <c r="CO3" s="4"/>
      <c r="CP3" s="1759"/>
      <c r="CQ3" s="11"/>
      <c r="CR3" s="11"/>
      <c r="CS3" s="10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745">
        <f>SUM(DI:DI)</f>
        <v>0</v>
      </c>
      <c r="DK3" s="1"/>
      <c r="DL3" s="2"/>
      <c r="DN3" s="3"/>
    </row>
    <row r="4" spans="1:120" ht="17.399999999999999" customHeight="1" x14ac:dyDescent="0.3">
      <c r="A4" s="4"/>
      <c r="B4" s="1772"/>
      <c r="C4" s="13"/>
      <c r="D4" s="14"/>
      <c r="E4" s="14"/>
      <c r="F4" s="15"/>
      <c r="G4" s="15"/>
      <c r="H4" s="15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794">
        <f>SUM(U:U)</f>
        <v>63.5</v>
      </c>
      <c r="W4" s="4"/>
      <c r="X4" s="4"/>
      <c r="Y4" s="1772"/>
      <c r="Z4" s="13"/>
      <c r="AA4" s="14"/>
      <c r="AB4" s="14"/>
      <c r="AC4" s="15"/>
      <c r="AD4" s="15"/>
      <c r="AE4" s="15"/>
      <c r="AF4" s="15"/>
      <c r="AG4" s="1761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790">
        <f>SUM(AR:AR)</f>
        <v>67</v>
      </c>
      <c r="AT4" s="4"/>
      <c r="AU4" s="4"/>
      <c r="AV4" s="1772"/>
      <c r="AW4" s="14"/>
      <c r="AX4" s="14"/>
      <c r="AY4" s="13"/>
      <c r="AZ4" s="15"/>
      <c r="BA4" s="15"/>
      <c r="BB4" s="15"/>
      <c r="BC4" s="15"/>
      <c r="BD4" s="1761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790">
        <f>SUM(BO:BO)</f>
        <v>77</v>
      </c>
      <c r="BQ4" s="4"/>
      <c r="BR4" s="8"/>
      <c r="BS4" s="1748"/>
      <c r="BT4" s="14"/>
      <c r="BU4" s="14"/>
      <c r="BV4" s="13"/>
      <c r="BW4" s="15"/>
      <c r="BX4" s="13"/>
      <c r="BY4" s="15"/>
      <c r="BZ4" s="15"/>
      <c r="CA4" s="1761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790">
        <f>SUM(CL:CL)</f>
        <v>98</v>
      </c>
      <c r="CN4" s="4"/>
      <c r="CO4" s="4"/>
      <c r="CP4" s="1760"/>
      <c r="CQ4" s="14"/>
      <c r="CR4" s="14"/>
      <c r="CS4" s="13"/>
      <c r="CT4" s="15"/>
      <c r="CU4" s="15"/>
      <c r="CV4" s="15"/>
      <c r="CW4" s="15"/>
      <c r="CX4" s="1761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790">
        <f>SUM(DI:DI)</f>
        <v>0</v>
      </c>
      <c r="DK4" s="1"/>
      <c r="DL4" s="2"/>
      <c r="DN4" s="3"/>
    </row>
    <row r="5" spans="1:120" s="36" customFormat="1" ht="121.2" x14ac:dyDescent="0.3">
      <c r="A5" s="603" t="s">
        <v>4</v>
      </c>
      <c r="B5" s="1024" t="s">
        <v>2873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2874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1024" t="s">
        <v>2875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1024" t="s">
        <v>2876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35" t="s">
        <v>2877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 x14ac:dyDescent="0.3">
      <c r="A6" s="38" t="s">
        <v>27</v>
      </c>
      <c r="B6" s="39" t="s">
        <v>38</v>
      </c>
      <c r="C6" s="535" t="s">
        <v>29</v>
      </c>
      <c r="D6" s="41">
        <f t="shared" ref="D6:D12" si="0">0.5*(L6+M6+N6)+O6+Q6+2*(R6+S6)</f>
        <v>5</v>
      </c>
      <c r="E6" s="536">
        <f t="shared" ref="E6:E12" si="1">L6*0.5+M6*0.5+N6*0.5+O6+P6+Q6+2*(R6+S6+T6)</f>
        <v>7</v>
      </c>
      <c r="F6" s="43"/>
      <c r="G6" s="43"/>
      <c r="H6" s="43"/>
      <c r="I6" s="43"/>
      <c r="J6" s="43"/>
      <c r="K6" s="43"/>
      <c r="L6" s="44">
        <f>SUMIFS(L8:L34,C8:C34,C6)</f>
        <v>6</v>
      </c>
      <c r="M6" s="44">
        <f>SUMIFS(M8:M34,C8:C34,C6)</f>
        <v>0</v>
      </c>
      <c r="N6" s="44">
        <f>SUMIFS(N8:N34,C8:C34,C6)</f>
        <v>0</v>
      </c>
      <c r="O6" s="44">
        <f>SUMIFS(O8:O34,C8:C34,C6)</f>
        <v>0</v>
      </c>
      <c r="P6" s="44">
        <f>SUMIFS(P8:P34,C8:C34,C6)</f>
        <v>0</v>
      </c>
      <c r="Q6" s="44">
        <f>SUMIFS(Q8:Q34,C8:C34,C6)</f>
        <v>0</v>
      </c>
      <c r="R6" s="44">
        <f>SUMIFS(R8:R34,C8:C34,C6)</f>
        <v>0</v>
      </c>
      <c r="S6" s="44">
        <f>SUMIFS(S8:S34,C8:C34,C6)</f>
        <v>1</v>
      </c>
      <c r="T6" s="44">
        <f>SUMIFS(T8:T34,C8:C34,C6)</f>
        <v>1</v>
      </c>
      <c r="U6" s="45"/>
      <c r="V6" s="46">
        <f>SUM(U8:U34)</f>
        <v>13</v>
      </c>
      <c r="W6" s="78"/>
      <c r="X6" s="38" t="s">
        <v>145</v>
      </c>
      <c r="Y6" s="39" t="s">
        <v>580</v>
      </c>
      <c r="Z6" s="40" t="s">
        <v>29</v>
      </c>
      <c r="AA6" s="41">
        <f t="shared" ref="AA6:AA18" si="2">0.5*(AI6+AJ6+AK6)+AL6+AN6+2*(AO6+AP6)</f>
        <v>9.5</v>
      </c>
      <c r="AB6" s="536">
        <f t="shared" ref="AB6:AB18" si="3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SUMIFS(AI8:AI35,Z8:Z35,Z6)</f>
        <v>0</v>
      </c>
      <c r="AJ6" s="44">
        <f>SUMIFS(AJ8:AJ35,Z8:Z35,Z6)</f>
        <v>0</v>
      </c>
      <c r="AK6" s="44">
        <f>SUMIFS(AK8:AK35,Z8:Z35,Z6)</f>
        <v>1</v>
      </c>
      <c r="AL6" s="44">
        <f>SUMIFS(AL8:AL35,Z8:Z35,Z6)</f>
        <v>2</v>
      </c>
      <c r="AM6" s="44">
        <f>SUMIFS(AM8:AM35,Z8:Z35,Z6)</f>
        <v>1</v>
      </c>
      <c r="AN6" s="44">
        <f>SUMIFS(AN8:AN35,Z8:Z35,Z6)</f>
        <v>1</v>
      </c>
      <c r="AO6" s="44">
        <f>SUMIFS(AO8:AO35,Z8:Z35,Z6)</f>
        <v>3</v>
      </c>
      <c r="AP6" s="44">
        <f>SUMIFS(AP8:AP35,Z8:Z35,Z6)</f>
        <v>0</v>
      </c>
      <c r="AQ6" s="44">
        <f>SUMIFS(AQ8:AQ35,Z8:Z35,Z6)</f>
        <v>1</v>
      </c>
      <c r="AR6" s="45"/>
      <c r="AS6" s="46">
        <f>SUM(AR8:AR34)</f>
        <v>11</v>
      </c>
      <c r="AT6" s="59"/>
      <c r="AU6" s="38" t="s">
        <v>145</v>
      </c>
      <c r="AV6" s="39" t="s">
        <v>2315</v>
      </c>
      <c r="AW6" s="937" t="s">
        <v>29</v>
      </c>
      <c r="AX6" s="503">
        <f t="shared" ref="AX6:AX22" si="4">0.5*(BF6+BG6+BH6)+BI6+BK6+2*(BL6+BM6)</f>
        <v>10</v>
      </c>
      <c r="AY6" s="536">
        <f t="shared" ref="AY6:AY22" si="5">BF6*0.5+BG6*0.5+BH6*0.5+BI6+BJ6+BK6+2*(BL6+BM6+BN6)</f>
        <v>24</v>
      </c>
      <c r="AZ6" s="43"/>
      <c r="BA6" s="39"/>
      <c r="BB6" s="43"/>
      <c r="BC6" s="43"/>
      <c r="BD6" s="43"/>
      <c r="BE6" s="43"/>
      <c r="BF6" s="44">
        <f>SUMIFS(BF8:BF34,AW8:AW34,AW6)</f>
        <v>2</v>
      </c>
      <c r="BG6" s="44">
        <f>SUMIFS(BG8:BG34,AW8:AW34,AW6)</f>
        <v>2</v>
      </c>
      <c r="BH6" s="44">
        <f>SUMIFS(BH8:BH34,AW8:AW34,AW6)</f>
        <v>0</v>
      </c>
      <c r="BI6" s="44">
        <f>SUMIFS(BI8:BI34,AW8:AW34,AW6)</f>
        <v>3</v>
      </c>
      <c r="BJ6" s="44">
        <f>SUMIFS(BJ8:BJ34,AW8:AW34,AW6)</f>
        <v>0</v>
      </c>
      <c r="BK6" s="44">
        <f>SUMIFS(BK8:BK34,AW8:AW34,AW6)</f>
        <v>3</v>
      </c>
      <c r="BL6" s="44">
        <f>SUMIFS(BL8:BL34,AW8:AW34,AW6)</f>
        <v>1</v>
      </c>
      <c r="BM6" s="44">
        <f>SUMIFS(BM8:BM34,AW8:AW34,AW6)</f>
        <v>0</v>
      </c>
      <c r="BN6" s="44">
        <f>SUMIFS(BN8:BN34,AW8:AW34,AW6)</f>
        <v>7</v>
      </c>
      <c r="BO6" s="45"/>
      <c r="BP6" s="46">
        <f>SUM(BO8:BO34)</f>
        <v>15</v>
      </c>
      <c r="BQ6" s="61"/>
      <c r="BR6" s="38" t="s">
        <v>143</v>
      </c>
      <c r="BS6" s="39" t="s">
        <v>350</v>
      </c>
      <c r="BT6" s="40" t="s">
        <v>29</v>
      </c>
      <c r="BU6" s="41">
        <f>0.5*(CC6+CD6+CE6)+CF6+CH6+2*(CI6+CJ6)</f>
        <v>5.5</v>
      </c>
      <c r="BV6" s="536">
        <f>CC6*0.5+CD6*0.5+CE6*0.5+CF6+CG6+CH6+2*(CI6+CJ6+CK6)</f>
        <v>6.5</v>
      </c>
      <c r="BW6" s="43"/>
      <c r="BX6" s="39"/>
      <c r="BY6" s="43"/>
      <c r="BZ6" s="43"/>
      <c r="CA6" s="43"/>
      <c r="CB6" s="43"/>
      <c r="CC6" s="44">
        <f>SUMIFS(CC65:CC78,BT65:BT78,BT6)</f>
        <v>0</v>
      </c>
      <c r="CD6" s="44">
        <f>SUMIFS(CD65:CD78,BT65:BT78,BT6)</f>
        <v>2</v>
      </c>
      <c r="CE6" s="44">
        <f>SUMIFS(CE65:CE78,BT65:BT78,BT6)</f>
        <v>1</v>
      </c>
      <c r="CF6" s="44">
        <f>SUMIFS(CF65:CF78,BT65:BT78,BT6)</f>
        <v>1</v>
      </c>
      <c r="CG6" s="44">
        <f>SUMIFS(CG65:CG78,BT65:BT78,BT6)</f>
        <v>1</v>
      </c>
      <c r="CH6" s="44">
        <f>SUMIFS(CH65:CH78,BT65:BT78,BT6)</f>
        <v>3</v>
      </c>
      <c r="CI6" s="44">
        <f>SUMIFS(CI65:CI78,BT65:BT78,BT6)</f>
        <v>0</v>
      </c>
      <c r="CJ6" s="44">
        <f>SUMIFS(CJ65:CJ78,BT65:BT78,BT6)</f>
        <v>0</v>
      </c>
      <c r="CK6" s="44">
        <f>SUMIFS(CK65:CK78,BT65:BT78,BT6)</f>
        <v>0</v>
      </c>
      <c r="CL6" s="45"/>
      <c r="CM6" s="46">
        <f>SUM(CL8:CL22)</f>
        <v>18</v>
      </c>
      <c r="CN6" s="57"/>
      <c r="CO6" s="38" t="s">
        <v>2470</v>
      </c>
      <c r="CP6" s="39"/>
      <c r="CQ6" s="535" t="s">
        <v>29</v>
      </c>
      <c r="CR6" s="41">
        <f>0.5*(CZ6+DA6+DB6)+DC6+DE6+2*(DF6+DG6)</f>
        <v>0</v>
      </c>
      <c r="CS6" s="536">
        <f>CZ6*0.5+DA6*0.5+DB6*0.5+DC6+DD6+DE6+2*(DF6+DG6+DH6)</f>
        <v>0</v>
      </c>
      <c r="CT6" s="43"/>
      <c r="CU6" s="43"/>
      <c r="CV6" s="43"/>
      <c r="CW6" s="43"/>
      <c r="CX6" s="43"/>
      <c r="CY6" s="43"/>
      <c r="CZ6" s="44"/>
      <c r="DA6" s="44"/>
      <c r="DB6" s="44"/>
      <c r="DC6" s="44"/>
      <c r="DD6" s="44"/>
      <c r="DE6" s="44"/>
      <c r="DF6" s="44"/>
      <c r="DG6" s="44"/>
      <c r="DH6" s="44"/>
      <c r="DI6" s="45"/>
      <c r="DJ6" s="46">
        <f>SUM(DI8:DI31)</f>
        <v>0</v>
      </c>
      <c r="DK6" s="3"/>
      <c r="DM6" s="58"/>
      <c r="DN6" s="3"/>
    </row>
    <row r="7" spans="1:120" s="62" customFormat="1" ht="33.6" thickBot="1" x14ac:dyDescent="0.35">
      <c r="A7" s="38" t="s">
        <v>35</v>
      </c>
      <c r="B7" s="39"/>
      <c r="C7" s="535" t="s">
        <v>36</v>
      </c>
      <c r="D7" s="41">
        <f t="shared" si="0"/>
        <v>13</v>
      </c>
      <c r="E7" s="536">
        <f t="shared" si="1"/>
        <v>13</v>
      </c>
      <c r="F7" s="39"/>
      <c r="G7" s="39"/>
      <c r="H7" s="39"/>
      <c r="I7" s="39"/>
      <c r="J7" s="39"/>
      <c r="K7" s="39"/>
      <c r="L7" s="44">
        <f>SUMIFS(L8:L34,C8:C34,C7)</f>
        <v>0</v>
      </c>
      <c r="M7" s="44">
        <f>SUMIFS(M8:M34,C8:C34,C7)</f>
        <v>0</v>
      </c>
      <c r="N7" s="44">
        <f>SUMIFS(N8:N34,C8:C34,C7)</f>
        <v>0</v>
      </c>
      <c r="O7" s="44">
        <f>SUMIFS(O8:O34,C8:C34,C7)</f>
        <v>1</v>
      </c>
      <c r="P7" s="44">
        <f>SUMIFS(P8:P34,C8:C34,C7)</f>
        <v>0</v>
      </c>
      <c r="Q7" s="44">
        <f>SUMIFS(Q8:Q34,C8:C34,C7)</f>
        <v>0</v>
      </c>
      <c r="R7" s="44">
        <f>SUMIFS(R8:R34,C8:C34,C7)</f>
        <v>6</v>
      </c>
      <c r="S7" s="44">
        <f>SUMIFS(S8:S34,C8:C34,C7)</f>
        <v>0</v>
      </c>
      <c r="T7" s="44">
        <f>SUMIFS(T8:T34,C8:C34,C7)</f>
        <v>0</v>
      </c>
      <c r="U7" s="45"/>
      <c r="V7" s="46"/>
      <c r="W7" s="78"/>
      <c r="X7" s="38" t="s">
        <v>153</v>
      </c>
      <c r="Y7" s="39"/>
      <c r="Z7" s="40" t="s">
        <v>36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SUMIFS(AI8:AI35,Z8:Z35,Z7)</f>
        <v>0</v>
      </c>
      <c r="AJ7" s="44">
        <f>SUMIFS(AJ8:AJ35,Z8:Z35,Z7)</f>
        <v>0</v>
      </c>
      <c r="AK7" s="44">
        <f>SUMIFS(AK8:AK35,Z8:Z35,Z7)</f>
        <v>0</v>
      </c>
      <c r="AL7" s="44">
        <f>SUMIFS(AL8:AL35,Z8:Z35,Z7)</f>
        <v>0</v>
      </c>
      <c r="AM7" s="44">
        <f>SUMIFS(AM8:AM35,Z8:Z35,Z7)</f>
        <v>0</v>
      </c>
      <c r="AN7" s="44">
        <f>SUMIFS(AN8:AN35,Z8:Z35,Z7)</f>
        <v>0</v>
      </c>
      <c r="AO7" s="44">
        <f>SUMIFS(AO8:AO35,Z8:Z35,Z7)</f>
        <v>0</v>
      </c>
      <c r="AP7" s="44">
        <f>SUMIFS(AP8:AP35,Z8:Z35,Z7)</f>
        <v>0</v>
      </c>
      <c r="AQ7" s="44">
        <f>SUMIFS(AQ8:AQ35,Z8:Z35,Z7)</f>
        <v>0</v>
      </c>
      <c r="AR7" s="45"/>
      <c r="AS7" s="46"/>
      <c r="AT7" s="87"/>
      <c r="AU7" s="38" t="s">
        <v>153</v>
      </c>
      <c r="AV7" s="39"/>
      <c r="AW7" s="937" t="s">
        <v>36</v>
      </c>
      <c r="AX7" s="503">
        <f t="shared" si="4"/>
        <v>0</v>
      </c>
      <c r="AY7" s="536">
        <f t="shared" si="5"/>
        <v>0</v>
      </c>
      <c r="AZ7" s="39"/>
      <c r="BA7" s="39"/>
      <c r="BB7" s="39"/>
      <c r="BC7" s="39"/>
      <c r="BD7" s="39"/>
      <c r="BE7" s="39"/>
      <c r="BF7" s="44">
        <f>SUMIFS(BF8:BF34,AW8:AW34,AW7)</f>
        <v>0</v>
      </c>
      <c r="BG7" s="44">
        <f>SUMIFS(BG8:BG34,AW8:AW34,AW7)</f>
        <v>0</v>
      </c>
      <c r="BH7" s="44">
        <f>SUMIFS(BH8:BH34,AW8:AW34,AW7)</f>
        <v>0</v>
      </c>
      <c r="BI7" s="44">
        <f>SUMIFS(BI8:BI34,AW8:AW34,AW7)</f>
        <v>0</v>
      </c>
      <c r="BJ7" s="44">
        <f>SUMIFS(BJ8:BJ34,AW8:AW34,AW7)</f>
        <v>0</v>
      </c>
      <c r="BK7" s="44">
        <f>SUMIFS(BK8:BK34,AW8:AW34,AW7)</f>
        <v>0</v>
      </c>
      <c r="BL7" s="44">
        <f>SUMIFS(BL8:BL34,AW8:AW34,AW7)</f>
        <v>0</v>
      </c>
      <c r="BM7" s="44">
        <f>SUMIFS(BM8:BM34,AW8:AW34,AW7)</f>
        <v>0</v>
      </c>
      <c r="BN7" s="60">
        <f>SUMIFS(BN8:BN34,AW8:AW34,AW7)</f>
        <v>0</v>
      </c>
      <c r="BO7" s="45"/>
      <c r="BP7" s="46"/>
      <c r="BQ7" s="87"/>
      <c r="BR7" s="38" t="s">
        <v>152</v>
      </c>
      <c r="BS7" s="39"/>
      <c r="BT7" s="40" t="s">
        <v>36</v>
      </c>
      <c r="BU7" s="41">
        <f>0.5*(CC7+CD7+CE7)+CF7+CH7+2*(CI7+CJ7)</f>
        <v>10.5</v>
      </c>
      <c r="BV7" s="536">
        <f>CC7*0.5+CD7*0.5+CE7*0.5+CF7+CG7+CH7+2*(CI7+CJ7+CK7)</f>
        <v>10.5</v>
      </c>
      <c r="BW7" s="39"/>
      <c r="BX7" s="39"/>
      <c r="BY7" s="39"/>
      <c r="BZ7" s="39"/>
      <c r="CA7" s="39"/>
      <c r="CB7" s="39"/>
      <c r="CC7" s="44">
        <f>SUMIFS(CC65:CC78,BT65:BT78,BT7)</f>
        <v>1</v>
      </c>
      <c r="CD7" s="44">
        <f>SUMIFS(CD65:CD78,BT65:BT78,BT7)</f>
        <v>1</v>
      </c>
      <c r="CE7" s="44">
        <f>SUMIFS(CE65:CE78,BT65:BT78,BT7)</f>
        <v>1</v>
      </c>
      <c r="CF7" s="44">
        <f>SUMIFS(CF65:CF78,BT65:BT78,BT7)</f>
        <v>7</v>
      </c>
      <c r="CG7" s="44">
        <f>SUMIFS(CG65:CG78,BT65:BT78,BT7)</f>
        <v>0</v>
      </c>
      <c r="CH7" s="44">
        <f>SUMIFS(CH65:CH78,BT65:BT78,BT7)</f>
        <v>0</v>
      </c>
      <c r="CI7" s="44">
        <f>SUMIFS(CI65:CI78,BT65:BT78,BT7)</f>
        <v>1</v>
      </c>
      <c r="CJ7" s="44">
        <f>SUMIFS(CJ65:CJ78,BT65:BT78,BT7)</f>
        <v>0</v>
      </c>
      <c r="CK7" s="44">
        <f>SUMIFS(CK65:CK78,BT65:BT78,BT7)</f>
        <v>0</v>
      </c>
      <c r="CL7" s="45"/>
      <c r="CM7" s="46"/>
      <c r="CO7" s="38" t="s">
        <v>2471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/>
      <c r="DA7" s="44"/>
      <c r="DB7" s="44"/>
      <c r="DC7" s="44"/>
      <c r="DD7" s="44"/>
      <c r="DE7" s="44"/>
      <c r="DF7" s="44"/>
      <c r="DG7" s="44"/>
      <c r="DH7" s="60"/>
      <c r="DI7" s="45"/>
      <c r="DJ7" s="46"/>
    </row>
    <row r="8" spans="1:120" ht="187.2" outlineLevel="1" x14ac:dyDescent="0.3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96">
        <v>7</v>
      </c>
      <c r="V8" s="95"/>
      <c r="W8" s="26"/>
      <c r="X8" s="231" t="s">
        <v>160</v>
      </c>
      <c r="Y8" s="114" t="s">
        <v>1870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63</v>
      </c>
      <c r="AE8" s="1332" t="s">
        <v>2878</v>
      </c>
      <c r="AF8" s="233" t="s">
        <v>42</v>
      </c>
      <c r="AG8" s="73"/>
      <c r="AH8" s="23" t="s">
        <v>2868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96">
        <v>1</v>
      </c>
      <c r="AS8" s="99"/>
      <c r="AT8" s="36"/>
      <c r="AU8" s="615" t="s">
        <v>583</v>
      </c>
      <c r="AV8" s="616" t="s">
        <v>2318</v>
      </c>
      <c r="AW8" s="68" t="s">
        <v>29</v>
      </c>
      <c r="AX8" s="69">
        <f t="shared" si="4"/>
        <v>1</v>
      </c>
      <c r="AY8" s="69">
        <f t="shared" si="5"/>
        <v>3</v>
      </c>
      <c r="AZ8" s="617"/>
      <c r="BA8" s="212" t="s">
        <v>45</v>
      </c>
      <c r="BB8" s="618"/>
      <c r="BC8" s="72" t="s">
        <v>42</v>
      </c>
      <c r="BD8" s="334"/>
      <c r="BE8" s="205" t="s">
        <v>1846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96">
        <v>1</v>
      </c>
      <c r="BP8" s="95"/>
      <c r="BQ8" s="26"/>
      <c r="BR8" s="382" t="s">
        <v>350</v>
      </c>
      <c r="BS8" s="177" t="s">
        <v>1866</v>
      </c>
      <c r="BT8" s="68" t="s">
        <v>29</v>
      </c>
      <c r="BU8" s="69">
        <f t="shared" ref="BU8:BU17" si="6">0.5*(CC8+CD8+CE8)+CF8+CH8+2*(CI8+CJ8)</f>
        <v>0</v>
      </c>
      <c r="BV8" s="69">
        <f t="shared" ref="BV8:BV17" si="7">CC8*0.5+CD8*0.5+CE8*0.5+CF8+CG8+CH8+2*(CI8+CJ8+CK8)</f>
        <v>0</v>
      </c>
      <c r="BW8" s="225"/>
      <c r="BX8" s="124" t="s">
        <v>73</v>
      </c>
      <c r="BY8" s="939" t="s">
        <v>50</v>
      </c>
      <c r="BZ8" s="225"/>
      <c r="CA8" s="131"/>
      <c r="CB8" s="131" t="s">
        <v>1867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224">
        <v>1</v>
      </c>
      <c r="CM8" s="107"/>
      <c r="CN8" s="26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 s="3"/>
    </row>
    <row r="9" spans="1:120" ht="300.60000000000002" customHeight="1" outlineLevel="1" thickTop="1" thickBot="1" x14ac:dyDescent="0.35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1200" t="s">
        <v>2879</v>
      </c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96">
        <v>1</v>
      </c>
      <c r="V9" s="95"/>
      <c r="W9" s="26"/>
      <c r="X9" s="231" t="s">
        <v>580</v>
      </c>
      <c r="Y9" s="187" t="s">
        <v>1875</v>
      </c>
      <c r="Z9" s="68" t="s">
        <v>29</v>
      </c>
      <c r="AA9" s="69">
        <f t="shared" si="2"/>
        <v>0</v>
      </c>
      <c r="AB9" s="69">
        <f t="shared" si="3"/>
        <v>0</v>
      </c>
      <c r="AC9" s="73"/>
      <c r="AD9" s="22" t="s">
        <v>45</v>
      </c>
      <c r="AE9" s="22"/>
      <c r="AF9" s="70"/>
      <c r="AG9" s="110" t="s">
        <v>590</v>
      </c>
      <c r="AH9" s="22" t="s">
        <v>204</v>
      </c>
      <c r="AI9" s="302"/>
      <c r="AJ9" s="302"/>
      <c r="AK9" s="302"/>
      <c r="AL9" s="302"/>
      <c r="AM9" s="302"/>
      <c r="AN9" s="302"/>
      <c r="AO9" s="302"/>
      <c r="AP9" s="302"/>
      <c r="AQ9" s="302"/>
      <c r="AR9" s="96">
        <v>1</v>
      </c>
      <c r="AS9" s="95"/>
      <c r="AT9" s="36"/>
      <c r="AU9" s="615" t="s">
        <v>583</v>
      </c>
      <c r="AV9" s="623" t="s">
        <v>2320</v>
      </c>
      <c r="AW9" s="68" t="s">
        <v>29</v>
      </c>
      <c r="AX9" s="69">
        <f t="shared" si="4"/>
        <v>0</v>
      </c>
      <c r="AY9" s="69">
        <f t="shared" si="5"/>
        <v>8</v>
      </c>
      <c r="AZ9" s="103"/>
      <c r="BA9" s="624" t="s">
        <v>45</v>
      </c>
      <c r="BB9" s="103"/>
      <c r="BC9" s="72" t="s">
        <v>42</v>
      </c>
      <c r="BD9" s="73"/>
      <c r="BE9" s="23" t="s">
        <v>2321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96">
        <v>1</v>
      </c>
      <c r="BP9" s="95"/>
      <c r="BQ9" s="26"/>
      <c r="BR9" s="382" t="s">
        <v>350</v>
      </c>
      <c r="BS9" s="177" t="s">
        <v>585</v>
      </c>
      <c r="BT9" s="68" t="s">
        <v>29</v>
      </c>
      <c r="BU9" s="69">
        <f t="shared" si="6"/>
        <v>2</v>
      </c>
      <c r="BV9" s="69">
        <f t="shared" si="7"/>
        <v>2</v>
      </c>
      <c r="BW9" s="225"/>
      <c r="BX9" s="225" t="s">
        <v>45</v>
      </c>
      <c r="BY9" s="225"/>
      <c r="BZ9" s="225"/>
      <c r="CA9" s="131"/>
      <c r="CB9" s="23" t="s">
        <v>57</v>
      </c>
      <c r="CC9" s="314"/>
      <c r="CD9" s="314"/>
      <c r="CE9" s="314"/>
      <c r="CF9" s="252">
        <v>2</v>
      </c>
      <c r="CG9" s="314"/>
      <c r="CH9" s="314"/>
      <c r="CI9" s="314"/>
      <c r="CJ9" s="314"/>
      <c r="CK9" s="314"/>
      <c r="CL9" s="224">
        <v>1</v>
      </c>
      <c r="CM9" s="107"/>
      <c r="CN9" s="36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 s="3"/>
    </row>
    <row r="10" spans="1:120" ht="325.95" customHeight="1" outlineLevel="1" x14ac:dyDescent="0.3">
      <c r="A10" s="509" t="s">
        <v>38</v>
      </c>
      <c r="B10" s="510" t="s">
        <v>1874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96">
        <v>1</v>
      </c>
      <c r="V10" s="95"/>
      <c r="W10" s="62"/>
      <c r="X10" s="231" t="s">
        <v>580</v>
      </c>
      <c r="Y10" s="130" t="s">
        <v>1880</v>
      </c>
      <c r="Z10" s="68" t="s">
        <v>29</v>
      </c>
      <c r="AA10" s="69">
        <f t="shared" si="2"/>
        <v>0</v>
      </c>
      <c r="AB10" s="69">
        <f t="shared" si="3"/>
        <v>0</v>
      </c>
      <c r="AC10" s="131"/>
      <c r="AD10" s="22" t="s">
        <v>45</v>
      </c>
      <c r="AE10" s="367"/>
      <c r="AF10" s="131"/>
      <c r="AG10" s="131"/>
      <c r="AH10" s="173" t="s">
        <v>57</v>
      </c>
      <c r="AI10" s="314"/>
      <c r="AJ10" s="314"/>
      <c r="AK10" s="314"/>
      <c r="AL10" s="314"/>
      <c r="AM10" s="314"/>
      <c r="AN10" s="314"/>
      <c r="AO10" s="314"/>
      <c r="AP10" s="314"/>
      <c r="AQ10" s="314"/>
      <c r="AR10" s="96">
        <v>1</v>
      </c>
      <c r="AS10" s="95"/>
      <c r="AT10" s="36"/>
      <c r="AU10" s="615" t="s">
        <v>583</v>
      </c>
      <c r="AV10" s="631" t="s">
        <v>2325</v>
      </c>
      <c r="AW10" s="68" t="s">
        <v>29</v>
      </c>
      <c r="AX10" s="69">
        <f t="shared" si="4"/>
        <v>1</v>
      </c>
      <c r="AY10" s="69">
        <f t="shared" si="5"/>
        <v>1</v>
      </c>
      <c r="AZ10" s="632"/>
      <c r="BA10" s="197" t="s">
        <v>45</v>
      </c>
      <c r="BB10" s="325"/>
      <c r="BC10" s="325"/>
      <c r="BD10" s="633"/>
      <c r="BE10" s="238" t="s">
        <v>361</v>
      </c>
      <c r="BF10" s="419"/>
      <c r="BG10" s="85">
        <v>2</v>
      </c>
      <c r="BH10" s="419"/>
      <c r="BI10" s="419"/>
      <c r="BJ10" s="419"/>
      <c r="BK10" s="419"/>
      <c r="BL10" s="419"/>
      <c r="BM10" s="419"/>
      <c r="BN10" s="419"/>
      <c r="BO10" s="96">
        <v>1</v>
      </c>
      <c r="BP10" s="95"/>
      <c r="BQ10" s="36"/>
      <c r="BR10" s="382" t="s">
        <v>350</v>
      </c>
      <c r="BS10" s="177" t="s">
        <v>593</v>
      </c>
      <c r="BT10" s="68" t="s">
        <v>29</v>
      </c>
      <c r="BU10" s="69">
        <f t="shared" si="6"/>
        <v>0</v>
      </c>
      <c r="BV10" s="69">
        <f t="shared" si="7"/>
        <v>0</v>
      </c>
      <c r="BW10" s="225"/>
      <c r="BX10" s="225" t="s">
        <v>45</v>
      </c>
      <c r="BY10" s="131"/>
      <c r="BZ10" s="225"/>
      <c r="CA10" s="131"/>
      <c r="CB10" s="23" t="s">
        <v>57</v>
      </c>
      <c r="CC10" s="314"/>
      <c r="CD10" s="314"/>
      <c r="CE10" s="314"/>
      <c r="CF10" s="314"/>
      <c r="CG10" s="314"/>
      <c r="CH10" s="314"/>
      <c r="CI10" s="314"/>
      <c r="CJ10" s="314"/>
      <c r="CK10" s="630"/>
      <c r="CL10" s="224">
        <v>1</v>
      </c>
      <c r="CM10" s="107"/>
      <c r="CN10" s="8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 s="108"/>
    </row>
    <row r="11" spans="1:120" ht="221.4" customHeight="1" outlineLevel="1" x14ac:dyDescent="0.4">
      <c r="A11" s="509" t="s">
        <v>38</v>
      </c>
      <c r="B11" s="387" t="s">
        <v>2880</v>
      </c>
      <c r="C11" s="68" t="s">
        <v>29</v>
      </c>
      <c r="D11" s="69">
        <f t="shared" si="0"/>
        <v>2.5</v>
      </c>
      <c r="E11" s="69">
        <f t="shared" si="1"/>
        <v>2.5</v>
      </c>
      <c r="F11" s="2049" t="s">
        <v>2881</v>
      </c>
      <c r="G11" s="2050"/>
      <c r="H11" s="2050"/>
      <c r="I11" s="2050"/>
      <c r="J11" s="2050"/>
      <c r="K11" s="2051"/>
      <c r="L11" s="84">
        <v>5</v>
      </c>
      <c r="M11" s="23"/>
      <c r="N11" s="23"/>
      <c r="O11" s="23"/>
      <c r="P11" s="23"/>
      <c r="Q11" s="23"/>
      <c r="R11" s="23"/>
      <c r="S11" s="144"/>
      <c r="T11" s="301"/>
      <c r="U11" s="516">
        <v>1</v>
      </c>
      <c r="V11" s="74"/>
      <c r="W11" s="62"/>
      <c r="X11" s="231" t="s">
        <v>580</v>
      </c>
      <c r="Y11" s="116" t="s">
        <v>603</v>
      </c>
      <c r="Z11" s="68" t="s">
        <v>29</v>
      </c>
      <c r="AA11" s="69">
        <f t="shared" si="2"/>
        <v>0</v>
      </c>
      <c r="AB11" s="69">
        <f t="shared" si="3"/>
        <v>0</v>
      </c>
      <c r="AC11" s="73"/>
      <c r="AD11" s="124" t="s">
        <v>77</v>
      </c>
      <c r="AE11" s="125" t="s">
        <v>50</v>
      </c>
      <c r="AF11" s="74"/>
      <c r="AG11" s="82"/>
      <c r="AH11" s="23" t="s">
        <v>57</v>
      </c>
      <c r="AI11" s="159"/>
      <c r="AJ11" s="159"/>
      <c r="AK11" s="159"/>
      <c r="AL11" s="159"/>
      <c r="AM11" s="159"/>
      <c r="AN11" s="159"/>
      <c r="AO11" s="159"/>
      <c r="AP11" s="159"/>
      <c r="AQ11" s="159"/>
      <c r="AR11" s="96">
        <v>1</v>
      </c>
      <c r="AS11" s="95"/>
      <c r="AT11" s="36"/>
      <c r="AU11" s="615" t="s">
        <v>583</v>
      </c>
      <c r="AV11" s="117" t="s">
        <v>2326</v>
      </c>
      <c r="AW11" s="68" t="s">
        <v>29</v>
      </c>
      <c r="AX11" s="69">
        <f t="shared" si="4"/>
        <v>1</v>
      </c>
      <c r="AY11" s="69">
        <f t="shared" si="5"/>
        <v>1</v>
      </c>
      <c r="AZ11" s="637"/>
      <c r="BA11" s="22" t="s">
        <v>68</v>
      </c>
      <c r="BB11" s="22"/>
      <c r="BC11" s="72" t="s">
        <v>42</v>
      </c>
      <c r="BD11" s="27"/>
      <c r="BE11" s="22" t="s">
        <v>91</v>
      </c>
      <c r="BF11" s="169"/>
      <c r="BG11" s="169"/>
      <c r="BH11" s="169"/>
      <c r="BI11" s="169"/>
      <c r="BJ11" s="169"/>
      <c r="BK11" s="84">
        <v>1</v>
      </c>
      <c r="BL11" s="169"/>
      <c r="BM11" s="169"/>
      <c r="BN11" s="155"/>
      <c r="BO11" s="96">
        <v>1</v>
      </c>
      <c r="BP11" s="95"/>
      <c r="BQ11" s="36"/>
      <c r="BR11" s="382" t="s">
        <v>350</v>
      </c>
      <c r="BS11" s="177" t="s">
        <v>599</v>
      </c>
      <c r="BT11" s="68" t="s">
        <v>29</v>
      </c>
      <c r="BU11" s="69">
        <f t="shared" si="6"/>
        <v>1</v>
      </c>
      <c r="BV11" s="69">
        <f t="shared" si="7"/>
        <v>3</v>
      </c>
      <c r="BX11" s="124" t="s">
        <v>77</v>
      </c>
      <c r="BY11" s="939" t="s">
        <v>50</v>
      </c>
      <c r="BZ11" s="225"/>
      <c r="CA11" s="131"/>
      <c r="CB11" s="23" t="s">
        <v>600</v>
      </c>
      <c r="CC11" s="314"/>
      <c r="CD11" s="314"/>
      <c r="CE11" s="314"/>
      <c r="CF11" s="314"/>
      <c r="CG11" s="314"/>
      <c r="CH11" s="128">
        <v>1</v>
      </c>
      <c r="CI11" s="314"/>
      <c r="CJ11" s="634"/>
      <c r="CK11" s="254">
        <v>1</v>
      </c>
      <c r="CL11" s="1201">
        <v>1</v>
      </c>
      <c r="CM11" s="107"/>
      <c r="CN11" s="136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 s="108"/>
    </row>
    <row r="12" spans="1:120" ht="388.2" customHeight="1" outlineLevel="1" x14ac:dyDescent="0.4">
      <c r="A12" s="1577" t="s">
        <v>38</v>
      </c>
      <c r="B12" s="631" t="s">
        <v>2882</v>
      </c>
      <c r="C12" s="381" t="s">
        <v>36</v>
      </c>
      <c r="D12" s="170">
        <f t="shared" si="0"/>
        <v>13</v>
      </c>
      <c r="E12" s="170">
        <f t="shared" si="1"/>
        <v>13</v>
      </c>
      <c r="F12" s="2046" t="s">
        <v>2883</v>
      </c>
      <c r="G12" s="2047"/>
      <c r="H12" s="2047"/>
      <c r="I12" s="2047"/>
      <c r="J12" s="2047"/>
      <c r="K12" s="2048"/>
      <c r="L12" s="708"/>
      <c r="M12" s="238"/>
      <c r="N12" s="238"/>
      <c r="O12" s="324">
        <v>1</v>
      </c>
      <c r="P12" s="238"/>
      <c r="Q12" s="238"/>
      <c r="R12" s="324">
        <v>6</v>
      </c>
      <c r="S12" s="708"/>
      <c r="T12" s="1563"/>
      <c r="U12" s="1131">
        <v>1</v>
      </c>
      <c r="V12" s="255"/>
      <c r="W12" s="62"/>
      <c r="X12" s="231" t="s">
        <v>580</v>
      </c>
      <c r="Y12" s="116" t="s">
        <v>1882</v>
      </c>
      <c r="Z12" s="68" t="s">
        <v>29</v>
      </c>
      <c r="AA12" s="69">
        <f t="shared" si="2"/>
        <v>1</v>
      </c>
      <c r="AB12" s="69">
        <f t="shared" si="3"/>
        <v>2</v>
      </c>
      <c r="AC12" s="171"/>
      <c r="AD12" s="22" t="s">
        <v>45</v>
      </c>
      <c r="AE12" s="103"/>
      <c r="AF12" s="72" t="s">
        <v>42</v>
      </c>
      <c r="AG12" s="82"/>
      <c r="AH12" s="173" t="s">
        <v>1846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96">
        <v>1</v>
      </c>
      <c r="AS12" s="95"/>
      <c r="AT12" s="36"/>
      <c r="AU12" s="615" t="s">
        <v>583</v>
      </c>
      <c r="AV12" s="391" t="s">
        <v>2327</v>
      </c>
      <c r="AW12" s="68" t="s">
        <v>29</v>
      </c>
      <c r="AX12" s="69">
        <f t="shared" si="4"/>
        <v>1</v>
      </c>
      <c r="AY12" s="69">
        <f t="shared" si="5"/>
        <v>1</v>
      </c>
      <c r="AZ12" s="334"/>
      <c r="BA12" s="212" t="s">
        <v>45</v>
      </c>
      <c r="BB12" s="638"/>
      <c r="BC12" s="72" t="s">
        <v>42</v>
      </c>
      <c r="BD12" s="638"/>
      <c r="BE12" s="638" t="s">
        <v>57</v>
      </c>
      <c r="BF12" s="619"/>
      <c r="BG12" s="619"/>
      <c r="BH12" s="619"/>
      <c r="BI12" s="476"/>
      <c r="BJ12" s="619"/>
      <c r="BK12" s="85">
        <v>1</v>
      </c>
      <c r="BL12" s="619"/>
      <c r="BM12" s="169"/>
      <c r="BN12" s="619"/>
      <c r="BO12" s="96">
        <v>1</v>
      </c>
      <c r="BP12" s="95"/>
      <c r="BQ12" s="36"/>
      <c r="BR12" s="382" t="s">
        <v>350</v>
      </c>
      <c r="BS12" s="177" t="s">
        <v>606</v>
      </c>
      <c r="BT12" s="68" t="s">
        <v>29</v>
      </c>
      <c r="BU12" s="69">
        <f t="shared" si="6"/>
        <v>0</v>
      </c>
      <c r="BV12" s="69">
        <f t="shared" si="7"/>
        <v>0</v>
      </c>
      <c r="BW12" s="225"/>
      <c r="BX12" s="22" t="s">
        <v>45</v>
      </c>
      <c r="BY12" s="74"/>
      <c r="BZ12" s="72" t="s">
        <v>42</v>
      </c>
      <c r="CA12" s="99"/>
      <c r="CB12" s="23" t="s">
        <v>57</v>
      </c>
      <c r="CC12" s="159"/>
      <c r="CD12" s="159"/>
      <c r="CE12" s="159"/>
      <c r="CF12" s="159"/>
      <c r="CG12" s="159"/>
      <c r="CH12" s="159"/>
      <c r="CI12" s="159"/>
      <c r="CJ12" s="159"/>
      <c r="CK12" s="474"/>
      <c r="CL12" s="224">
        <v>4</v>
      </c>
      <c r="CM12" s="107"/>
      <c r="CN12" s="157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 s="108"/>
    </row>
    <row r="13" spans="1:120" ht="388.2" customHeight="1" outlineLevel="1" x14ac:dyDescent="0.4">
      <c r="A13" s="1577" t="s">
        <v>38</v>
      </c>
      <c r="B13" s="631" t="s">
        <v>2884</v>
      </c>
      <c r="C13" s="381" t="s">
        <v>93</v>
      </c>
      <c r="D13" s="170">
        <f t="shared" ref="D13" si="8">0.5*(L13+M13+N13)+O13+Q13+2*(R13+S13)</f>
        <v>3</v>
      </c>
      <c r="E13" s="170">
        <f t="shared" ref="E13" si="9">L13*0.5+M13*0.5+N13*0.5+O13+P13+Q13+2*(R13+S13+T13)</f>
        <v>3</v>
      </c>
      <c r="F13" s="2046" t="s">
        <v>2885</v>
      </c>
      <c r="G13" s="2047"/>
      <c r="H13" s="2047"/>
      <c r="I13" s="2047"/>
      <c r="J13" s="2047"/>
      <c r="K13" s="2048"/>
      <c r="L13" s="324">
        <v>2</v>
      </c>
      <c r="M13" s="238"/>
      <c r="N13" s="238"/>
      <c r="O13" s="708"/>
      <c r="P13" s="238"/>
      <c r="Q13" s="238"/>
      <c r="R13" s="324">
        <v>1</v>
      </c>
      <c r="S13" s="708"/>
      <c r="T13" s="1563"/>
      <c r="U13" s="1131">
        <v>1</v>
      </c>
      <c r="V13" s="255"/>
      <c r="W13" s="62"/>
      <c r="X13" s="231" t="s">
        <v>580</v>
      </c>
      <c r="Y13" s="130" t="s">
        <v>1885</v>
      </c>
      <c r="Z13" s="68" t="s">
        <v>29</v>
      </c>
      <c r="AA13" s="69">
        <f t="shared" si="2"/>
        <v>1</v>
      </c>
      <c r="AB13" s="69">
        <f t="shared" si="3"/>
        <v>1</v>
      </c>
      <c r="AC13" s="74"/>
      <c r="AD13" s="225" t="s">
        <v>45</v>
      </c>
      <c r="AE13" s="74"/>
      <c r="AF13" s="74"/>
      <c r="AG13" s="74"/>
      <c r="AH13" s="131" t="s">
        <v>1886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96">
        <v>1</v>
      </c>
      <c r="AS13" s="95"/>
      <c r="AT13" s="36"/>
      <c r="AU13" s="615" t="s">
        <v>583</v>
      </c>
      <c r="AV13" s="945" t="s">
        <v>2330</v>
      </c>
      <c r="AW13" s="68" t="s">
        <v>29</v>
      </c>
      <c r="AX13" s="69">
        <f t="shared" si="4"/>
        <v>0</v>
      </c>
      <c r="AY13" s="69">
        <f t="shared" si="5"/>
        <v>0</v>
      </c>
      <c r="AZ13" s="325"/>
      <c r="BA13" s="22" t="s">
        <v>68</v>
      </c>
      <c r="BB13" s="325"/>
      <c r="BC13" s="119" t="s">
        <v>42</v>
      </c>
      <c r="BD13" s="325"/>
      <c r="BE13" s="238" t="s">
        <v>1767</v>
      </c>
      <c r="BF13" s="419"/>
      <c r="BG13" s="419"/>
      <c r="BH13" s="419"/>
      <c r="BI13" s="419"/>
      <c r="BJ13" s="419"/>
      <c r="BK13" s="419"/>
      <c r="BL13" s="419"/>
      <c r="BM13" s="419"/>
      <c r="BN13" s="419"/>
      <c r="BO13" s="96">
        <v>1</v>
      </c>
      <c r="BP13" s="95"/>
      <c r="BQ13" s="36"/>
      <c r="BR13" s="382" t="s">
        <v>350</v>
      </c>
      <c r="BS13" s="587" t="s">
        <v>612</v>
      </c>
      <c r="BT13" s="68" t="s">
        <v>29</v>
      </c>
      <c r="BU13" s="69">
        <f t="shared" si="6"/>
        <v>8.5</v>
      </c>
      <c r="BV13" s="69">
        <f t="shared" si="7"/>
        <v>8.5</v>
      </c>
      <c r="BW13" s="131"/>
      <c r="BX13" s="225" t="s">
        <v>68</v>
      </c>
      <c r="BY13" s="225"/>
      <c r="BZ13" s="72" t="s">
        <v>42</v>
      </c>
      <c r="CA13" s="110" t="s">
        <v>13</v>
      </c>
      <c r="CB13" s="640" t="s">
        <v>613</v>
      </c>
      <c r="CC13" s="368"/>
      <c r="CD13" s="368"/>
      <c r="CE13" s="641">
        <v>1</v>
      </c>
      <c r="CF13" s="368"/>
      <c r="CG13" s="368"/>
      <c r="CH13" s="641">
        <v>8</v>
      </c>
      <c r="CI13" s="368"/>
      <c r="CJ13" s="368"/>
      <c r="CK13" s="368"/>
      <c r="CL13" s="396">
        <v>1</v>
      </c>
      <c r="CM13" s="431"/>
      <c r="CN13" s="157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 s="108"/>
    </row>
    <row r="14" spans="1:120" ht="226.2" customHeight="1" outlineLevel="1" x14ac:dyDescent="0.4">
      <c r="A14" s="2052" t="s">
        <v>2886</v>
      </c>
      <c r="B14" s="2052"/>
      <c r="C14" s="2052"/>
      <c r="D14" s="2052"/>
      <c r="E14" s="2052"/>
      <c r="F14" s="2052"/>
      <c r="G14" s="2053"/>
      <c r="H14" s="2053"/>
      <c r="I14" s="2053"/>
      <c r="J14" s="2053"/>
      <c r="K14" s="2053"/>
      <c r="L14" s="2052"/>
      <c r="M14" s="2052"/>
      <c r="N14" s="2052"/>
      <c r="O14" s="2052"/>
      <c r="P14" s="2052"/>
      <c r="Q14" s="2052"/>
      <c r="R14" s="2052"/>
      <c r="S14" s="2052"/>
      <c r="T14" s="2052"/>
      <c r="U14" s="2052"/>
      <c r="V14" s="2052"/>
      <c r="W14" s="62"/>
      <c r="X14" s="231" t="s">
        <v>580</v>
      </c>
      <c r="Y14" s="130" t="s">
        <v>2328</v>
      </c>
      <c r="Z14" s="68" t="s">
        <v>29</v>
      </c>
      <c r="AA14" s="69">
        <f t="shared" si="2"/>
        <v>0</v>
      </c>
      <c r="AB14" s="69">
        <f t="shared" si="3"/>
        <v>0</v>
      </c>
      <c r="AC14" s="74"/>
      <c r="AD14" s="124" t="s">
        <v>77</v>
      </c>
      <c r="AE14" s="125" t="s">
        <v>50</v>
      </c>
      <c r="AF14" s="74"/>
      <c r="AG14" s="73"/>
      <c r="AH14" s="23" t="s">
        <v>2329</v>
      </c>
      <c r="AI14" s="159"/>
      <c r="AJ14" s="159"/>
      <c r="AK14" s="159"/>
      <c r="AL14" s="159"/>
      <c r="AM14" s="159"/>
      <c r="AN14" s="159"/>
      <c r="AO14" s="159"/>
      <c r="AP14" s="159"/>
      <c r="AQ14" s="159"/>
      <c r="AR14" s="96">
        <v>1</v>
      </c>
      <c r="AS14" s="95"/>
      <c r="AT14" s="36"/>
      <c r="AU14" s="615" t="s">
        <v>583</v>
      </c>
      <c r="AV14" s="116" t="s">
        <v>2331</v>
      </c>
      <c r="AW14" s="68" t="s">
        <v>29</v>
      </c>
      <c r="AX14" s="69">
        <f t="shared" si="4"/>
        <v>0</v>
      </c>
      <c r="AY14" s="69">
        <f t="shared" si="5"/>
        <v>0</v>
      </c>
      <c r="AZ14" s="82"/>
      <c r="BA14" s="22" t="s">
        <v>68</v>
      </c>
      <c r="BB14" s="172"/>
      <c r="BC14" s="74"/>
      <c r="BD14" s="173"/>
      <c r="BE14" s="23" t="s">
        <v>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96">
        <v>1</v>
      </c>
      <c r="BP14" s="95"/>
      <c r="BQ14" s="36"/>
      <c r="BR14" s="382" t="s">
        <v>350</v>
      </c>
      <c r="BS14" s="587" t="s">
        <v>617</v>
      </c>
      <c r="BT14" s="68" t="s">
        <v>29</v>
      </c>
      <c r="BU14" s="69">
        <f t="shared" si="6"/>
        <v>0</v>
      </c>
      <c r="BV14" s="69">
        <f t="shared" si="7"/>
        <v>0</v>
      </c>
      <c r="BW14" s="268"/>
      <c r="BX14" s="393" t="s">
        <v>68</v>
      </c>
      <c r="BY14" s="246"/>
      <c r="BZ14" s="393"/>
      <c r="CA14" s="393"/>
      <c r="CB14" s="268" t="s">
        <v>618</v>
      </c>
      <c r="CC14" s="368"/>
      <c r="CD14" s="368"/>
      <c r="CE14" s="368"/>
      <c r="CF14" s="368"/>
      <c r="CG14" s="368"/>
      <c r="CH14" s="368"/>
      <c r="CI14" s="368"/>
      <c r="CJ14" s="368"/>
      <c r="CK14" s="368"/>
      <c r="CL14" s="224">
        <v>1</v>
      </c>
      <c r="CM14" s="28"/>
      <c r="CN14" s="8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 s="108"/>
    </row>
    <row r="15" spans="1:120" ht="237" customHeight="1" outlineLevel="1" x14ac:dyDescent="0.3">
      <c r="A15" s="1579" t="s">
        <v>1258</v>
      </c>
      <c r="B15" s="1580" t="s">
        <v>2887</v>
      </c>
      <c r="C15" s="81" t="s">
        <v>311</v>
      </c>
      <c r="D15" s="81">
        <f>0.5*(L15+M15+N15)+O15+Q15+2*(R15+S15)</f>
        <v>0</v>
      </c>
      <c r="E15" s="81">
        <f>L15*0.5+M15*0.5+N15*0.5+O15+P15+Q15+2*(R15+S15+T15)</f>
        <v>0</v>
      </c>
      <c r="F15" s="1583"/>
      <c r="G15" s="2045" t="s">
        <v>2888</v>
      </c>
      <c r="H15" s="2045"/>
      <c r="I15" s="2045"/>
      <c r="J15" s="2045"/>
      <c r="K15" s="2045"/>
      <c r="L15" s="1584"/>
      <c r="M15" s="1581"/>
      <c r="N15" s="1581"/>
      <c r="O15" s="318"/>
      <c r="P15" s="1581"/>
      <c r="Q15" s="1581"/>
      <c r="R15" s="1581"/>
      <c r="S15" s="1581"/>
      <c r="T15" s="318"/>
      <c r="U15" s="1582">
        <v>1</v>
      </c>
      <c r="V15" s="588"/>
      <c r="W15" s="108"/>
      <c r="X15" s="231" t="s">
        <v>580</v>
      </c>
      <c r="Y15" s="138" t="s">
        <v>1888</v>
      </c>
      <c r="Z15" s="68" t="s">
        <v>29</v>
      </c>
      <c r="AA15" s="69">
        <f t="shared" si="2"/>
        <v>0</v>
      </c>
      <c r="AB15" s="69">
        <f t="shared" si="3"/>
        <v>0</v>
      </c>
      <c r="AC15" s="198"/>
      <c r="AD15" s="22" t="s">
        <v>45</v>
      </c>
      <c r="AE15" s="172"/>
      <c r="AF15" s="74"/>
      <c r="AG15" s="82"/>
      <c r="AH15" s="23" t="s">
        <v>57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96">
        <v>1</v>
      </c>
      <c r="AS15" s="95"/>
      <c r="AT15" s="36"/>
      <c r="AU15" s="615" t="s">
        <v>583</v>
      </c>
      <c r="AV15" s="117" t="s">
        <v>2333</v>
      </c>
      <c r="AW15" s="68" t="s">
        <v>29</v>
      </c>
      <c r="AX15" s="69">
        <f t="shared" si="4"/>
        <v>2</v>
      </c>
      <c r="AY15" s="69">
        <f t="shared" si="5"/>
        <v>2</v>
      </c>
      <c r="AZ15" s="22"/>
      <c r="BA15" s="22" t="s">
        <v>45</v>
      </c>
      <c r="BB15" s="104"/>
      <c r="BC15" s="104"/>
      <c r="BD15" s="172"/>
      <c r="BE15" s="23" t="s">
        <v>57</v>
      </c>
      <c r="BF15" s="155"/>
      <c r="BG15" s="155"/>
      <c r="BH15" s="155"/>
      <c r="BI15" s="155"/>
      <c r="BJ15" s="155"/>
      <c r="BK15" s="155"/>
      <c r="BL15" s="84">
        <v>1</v>
      </c>
      <c r="BM15" s="155"/>
      <c r="BN15" s="155"/>
      <c r="BO15" s="96">
        <v>1</v>
      </c>
      <c r="BP15" s="95"/>
      <c r="BQ15" s="26"/>
      <c r="BR15" s="382" t="s">
        <v>350</v>
      </c>
      <c r="BS15" s="177" t="s">
        <v>622</v>
      </c>
      <c r="BT15" s="68" t="s">
        <v>29</v>
      </c>
      <c r="BU15" s="69">
        <f t="shared" si="6"/>
        <v>1</v>
      </c>
      <c r="BV15" s="69">
        <f t="shared" si="7"/>
        <v>1</v>
      </c>
      <c r="BW15" s="225"/>
      <c r="BX15" s="225" t="s">
        <v>68</v>
      </c>
      <c r="BZ15" s="72" t="s">
        <v>42</v>
      </c>
      <c r="CA15" s="110" t="s">
        <v>13</v>
      </c>
      <c r="CB15" s="643" t="s">
        <v>623</v>
      </c>
      <c r="CC15" s="314"/>
      <c r="CD15" s="314"/>
      <c r="CE15" s="314"/>
      <c r="CF15" s="314"/>
      <c r="CG15" s="314"/>
      <c r="CH15" s="252">
        <v>1</v>
      </c>
      <c r="CI15" s="314"/>
      <c r="CJ15" s="314"/>
      <c r="CK15" s="314"/>
      <c r="CL15" s="224">
        <v>1</v>
      </c>
      <c r="CM15" s="107"/>
      <c r="CN15" s="26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 s="108"/>
    </row>
    <row r="16" spans="1:120" ht="177" customHeight="1" outlineLevel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 s="108"/>
      <c r="X16" s="231" t="s">
        <v>580</v>
      </c>
      <c r="Y16" s="116" t="s">
        <v>2332</v>
      </c>
      <c r="Z16" s="68" t="s">
        <v>29</v>
      </c>
      <c r="AA16" s="69">
        <f t="shared" si="2"/>
        <v>0.5</v>
      </c>
      <c r="AB16" s="69">
        <f t="shared" si="3"/>
        <v>0.5</v>
      </c>
      <c r="AC16" s="82"/>
      <c r="AD16" s="124" t="s">
        <v>77</v>
      </c>
      <c r="AE16" s="125" t="s">
        <v>50</v>
      </c>
      <c r="AF16" s="103"/>
      <c r="AG16" s="82"/>
      <c r="AH16" s="23" t="s">
        <v>57</v>
      </c>
      <c r="AI16" s="160"/>
      <c r="AJ16" s="160"/>
      <c r="AK16" s="240">
        <v>1</v>
      </c>
      <c r="AL16" s="160"/>
      <c r="AM16" s="160"/>
      <c r="AN16" s="160"/>
      <c r="AO16" s="160"/>
      <c r="AP16" s="160"/>
      <c r="AQ16" s="155"/>
      <c r="AR16" s="96">
        <v>1</v>
      </c>
      <c r="AS16" s="95"/>
      <c r="AT16" s="36"/>
      <c r="AU16" s="615" t="s">
        <v>583</v>
      </c>
      <c r="AV16" s="211" t="s">
        <v>2335</v>
      </c>
      <c r="AW16" s="68" t="s">
        <v>29</v>
      </c>
      <c r="AX16" s="69">
        <f t="shared" si="4"/>
        <v>1</v>
      </c>
      <c r="AY16" s="69">
        <f t="shared" si="5"/>
        <v>1</v>
      </c>
      <c r="AZ16" s="644"/>
      <c r="BA16" s="644" t="s">
        <v>45</v>
      </c>
      <c r="BB16" s="644"/>
      <c r="BC16" s="644"/>
      <c r="BD16" s="638"/>
      <c r="BE16" s="638" t="s">
        <v>2336</v>
      </c>
      <c r="BF16" s="85">
        <v>2</v>
      </c>
      <c r="BG16" s="318"/>
      <c r="BH16" s="461"/>
      <c r="BI16" s="461"/>
      <c r="BJ16" s="461"/>
      <c r="BK16" s="461"/>
      <c r="BL16" s="461"/>
      <c r="BM16" s="461"/>
      <c r="BN16" s="461"/>
      <c r="BO16" s="96">
        <v>1</v>
      </c>
      <c r="BP16" s="95"/>
      <c r="BQ16" s="36"/>
      <c r="BR16" s="382" t="s">
        <v>350</v>
      </c>
      <c r="BS16" s="177" t="s">
        <v>627</v>
      </c>
      <c r="BT16" s="68" t="s">
        <v>29</v>
      </c>
      <c r="BU16" s="69">
        <f t="shared" si="6"/>
        <v>0</v>
      </c>
      <c r="BV16" s="69">
        <f t="shared" si="7"/>
        <v>0</v>
      </c>
      <c r="BW16" s="225"/>
      <c r="BX16" s="225" t="s">
        <v>68</v>
      </c>
      <c r="BY16" s="131"/>
      <c r="BZ16" s="225"/>
      <c r="CA16" s="131"/>
      <c r="CB16" s="23" t="s">
        <v>57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224">
        <v>1</v>
      </c>
      <c r="CM16" s="107"/>
      <c r="CN16" s="3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 s="108"/>
    </row>
    <row r="17" spans="1:115" ht="181.2" customHeight="1" outlineLevel="1" x14ac:dyDescent="0.3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31" t="s">
        <v>580</v>
      </c>
      <c r="Y17" s="116" t="s">
        <v>2334</v>
      </c>
      <c r="Z17" s="68" t="s">
        <v>29</v>
      </c>
      <c r="AA17" s="69">
        <f t="shared" si="2"/>
        <v>0</v>
      </c>
      <c r="AB17" s="69">
        <f t="shared" si="3"/>
        <v>0</v>
      </c>
      <c r="AC17" s="103"/>
      <c r="AD17" s="124" t="s">
        <v>77</v>
      </c>
      <c r="AE17" s="125" t="s">
        <v>50</v>
      </c>
      <c r="AF17" s="74"/>
      <c r="AG17" s="82"/>
      <c r="AH17" s="23" t="s">
        <v>57</v>
      </c>
      <c r="AI17" s="160"/>
      <c r="AJ17" s="160"/>
      <c r="AK17" s="160"/>
      <c r="AL17" s="160"/>
      <c r="AM17" s="160"/>
      <c r="AN17" s="160"/>
      <c r="AO17" s="160"/>
      <c r="AP17" s="160"/>
      <c r="AQ17" s="155"/>
      <c r="AR17" s="96">
        <v>1</v>
      </c>
      <c r="AS17" s="95"/>
      <c r="AT17" s="2"/>
      <c r="AU17" s="615" t="s">
        <v>583</v>
      </c>
      <c r="AV17" s="117" t="s">
        <v>2339</v>
      </c>
      <c r="AW17" s="68" t="s">
        <v>29</v>
      </c>
      <c r="AX17" s="69">
        <f t="shared" si="4"/>
        <v>0</v>
      </c>
      <c r="AY17" s="69">
        <f t="shared" si="5"/>
        <v>0</v>
      </c>
      <c r="AZ17" s="82"/>
      <c r="BA17" s="22" t="s">
        <v>45</v>
      </c>
      <c r="BB17" s="145"/>
      <c r="BC17" s="74"/>
      <c r="BD17" s="173"/>
      <c r="BE17" s="23" t="s">
        <v>57</v>
      </c>
      <c r="BF17" s="160"/>
      <c r="BG17" s="160"/>
      <c r="BH17" s="160"/>
      <c r="BI17" s="160"/>
      <c r="BJ17" s="160"/>
      <c r="BK17" s="160"/>
      <c r="BL17" s="160"/>
      <c r="BM17" s="160"/>
      <c r="BN17" s="155"/>
      <c r="BO17" s="96">
        <v>1</v>
      </c>
      <c r="BP17" s="95"/>
      <c r="BQ17" s="36"/>
      <c r="BR17" s="382" t="s">
        <v>350</v>
      </c>
      <c r="BS17" s="177" t="s">
        <v>358</v>
      </c>
      <c r="BT17" s="68" t="s">
        <v>29</v>
      </c>
      <c r="BU17" s="69">
        <f t="shared" si="6"/>
        <v>0</v>
      </c>
      <c r="BV17" s="69">
        <f t="shared" si="7"/>
        <v>0</v>
      </c>
      <c r="BW17" s="225"/>
      <c r="BX17" s="225" t="s">
        <v>68</v>
      </c>
      <c r="BY17" s="131"/>
      <c r="BZ17" s="225"/>
      <c r="CA17" s="131"/>
      <c r="CB17" s="131" t="s">
        <v>359</v>
      </c>
      <c r="CC17" s="314"/>
      <c r="CD17" s="314"/>
      <c r="CE17" s="314"/>
      <c r="CF17" s="314"/>
      <c r="CG17" s="314"/>
      <c r="CH17" s="314"/>
      <c r="CI17" s="314"/>
      <c r="CJ17" s="314"/>
      <c r="CK17" s="314"/>
      <c r="CL17" s="224">
        <v>1</v>
      </c>
      <c r="CM17" s="190"/>
      <c r="CN17" s="36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 s="108"/>
    </row>
    <row r="18" spans="1:115" ht="164.4" customHeight="1" outlineLevel="1" thickBot="1" x14ac:dyDescent="0.35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31" t="s">
        <v>580</v>
      </c>
      <c r="Y18" s="116" t="s">
        <v>1890</v>
      </c>
      <c r="Z18" s="102" t="s">
        <v>29</v>
      </c>
      <c r="AA18" s="69">
        <f t="shared" si="2"/>
        <v>1</v>
      </c>
      <c r="AB18" s="69">
        <f t="shared" si="3"/>
        <v>1</v>
      </c>
      <c r="AC18" s="103"/>
      <c r="AD18" s="22" t="s">
        <v>45</v>
      </c>
      <c r="AE18" s="103"/>
      <c r="AF18" s="103"/>
      <c r="AG18" s="110" t="s">
        <v>13</v>
      </c>
      <c r="AH18" s="23" t="s">
        <v>204</v>
      </c>
      <c r="AI18" s="160"/>
      <c r="AJ18" s="160"/>
      <c r="AK18" s="160"/>
      <c r="AL18" s="160"/>
      <c r="AM18" s="160"/>
      <c r="AN18" s="84">
        <v>1</v>
      </c>
      <c r="AO18" s="160"/>
      <c r="AP18" s="160"/>
      <c r="AQ18" s="160"/>
      <c r="AR18" s="96">
        <v>1</v>
      </c>
      <c r="AS18" s="95"/>
      <c r="AT18" s="26"/>
      <c r="AU18" s="615" t="s">
        <v>583</v>
      </c>
      <c r="AV18" s="130" t="s">
        <v>2342</v>
      </c>
      <c r="AW18" s="68" t="s">
        <v>29</v>
      </c>
      <c r="AX18" s="69">
        <f t="shared" si="4"/>
        <v>0</v>
      </c>
      <c r="AY18" s="69">
        <f t="shared" si="5"/>
        <v>0</v>
      </c>
      <c r="AZ18" s="131"/>
      <c r="BA18" s="22" t="s">
        <v>45</v>
      </c>
      <c r="BB18" s="367"/>
      <c r="BC18" s="131"/>
      <c r="BD18" s="131"/>
      <c r="BE18" s="23" t="s">
        <v>57</v>
      </c>
      <c r="BF18" s="314"/>
      <c r="BG18" s="314"/>
      <c r="BH18" s="314"/>
      <c r="BI18" s="314"/>
      <c r="BJ18" s="314"/>
      <c r="BK18" s="314"/>
      <c r="BL18" s="314"/>
      <c r="BM18" s="314"/>
      <c r="BN18" s="314"/>
      <c r="BO18" s="96">
        <v>1</v>
      </c>
      <c r="BP18" s="95"/>
      <c r="BQ18" s="36"/>
      <c r="BR18" s="26"/>
      <c r="BS18" s="116" t="s">
        <v>277</v>
      </c>
      <c r="BT18" s="717" t="s">
        <v>36</v>
      </c>
      <c r="BU18" s="69">
        <f>0.5*(CC18+CD18+CE18)+CF18+CH18+2*(CI18+CJ18)</f>
        <v>3</v>
      </c>
      <c r="BV18" s="69">
        <f>CC18*0.5+CD18*0.5+CE18*0.5+CF18+CG18+CH18+2*(CI18+CJ18+CK18)</f>
        <v>3</v>
      </c>
      <c r="BW18" s="82"/>
      <c r="BX18" s="22" t="s">
        <v>182</v>
      </c>
      <c r="BY18" s="22"/>
      <c r="BZ18" s="72" t="s">
        <v>42</v>
      </c>
      <c r="CA18" s="173"/>
      <c r="CB18" s="172" t="s">
        <v>278</v>
      </c>
      <c r="CC18" s="718"/>
      <c r="CD18" s="718"/>
      <c r="CE18" s="718"/>
      <c r="CF18" s="84">
        <v>1</v>
      </c>
      <c r="CG18" s="718"/>
      <c r="CH18" s="718"/>
      <c r="CI18" s="84">
        <v>1</v>
      </c>
      <c r="CJ18" s="718"/>
      <c r="CK18" s="718"/>
      <c r="CL18" s="228">
        <v>1</v>
      </c>
      <c r="CM18" s="431"/>
      <c r="CN18" s="36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</row>
    <row r="19" spans="1:115" ht="248.25" customHeight="1" outlineLevel="1" thickBot="1" x14ac:dyDescent="0.35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 s="26"/>
      <c r="AU19" s="615" t="s">
        <v>583</v>
      </c>
      <c r="AV19" s="116" t="s">
        <v>2343</v>
      </c>
      <c r="AW19" s="68" t="s">
        <v>29</v>
      </c>
      <c r="AX19" s="69">
        <f t="shared" si="4"/>
        <v>0</v>
      </c>
      <c r="AY19" s="69">
        <f t="shared" si="5"/>
        <v>0</v>
      </c>
      <c r="AZ19" s="82"/>
      <c r="BA19" s="124" t="s">
        <v>77</v>
      </c>
      <c r="BB19" s="125" t="s">
        <v>50</v>
      </c>
      <c r="BC19" s="74"/>
      <c r="BD19" s="173"/>
      <c r="BE19" s="23" t="s">
        <v>57</v>
      </c>
      <c r="BF19" s="302"/>
      <c r="BG19" s="302"/>
      <c r="BH19" s="302"/>
      <c r="BI19" s="302"/>
      <c r="BJ19" s="302"/>
      <c r="BK19" s="302"/>
      <c r="BL19" s="302"/>
      <c r="BM19" s="302"/>
      <c r="BN19" s="302"/>
      <c r="BO19" s="96">
        <v>1</v>
      </c>
      <c r="BP19" s="95"/>
      <c r="BQ19" s="108"/>
      <c r="BR19" s="1441" t="s">
        <v>318</v>
      </c>
      <c r="BS19" s="117" t="s">
        <v>763</v>
      </c>
      <c r="BT19" s="717" t="s">
        <v>36</v>
      </c>
      <c r="BU19" s="69">
        <f>0.5*(CC19+CD19+CE19)+CF19+CH19+2*(CI19+CJ19)</f>
        <v>1</v>
      </c>
      <c r="BV19" s="69">
        <f>CC19*0.5+CD19*0.5+CE19*0.5+CF19+CG19+CH19+2*(CI19+CJ19+CK19)</f>
        <v>1</v>
      </c>
      <c r="BW19" s="116"/>
      <c r="BX19" s="22" t="s">
        <v>68</v>
      </c>
      <c r="BY19" s="118"/>
      <c r="BZ19" s="72" t="s">
        <v>42</v>
      </c>
      <c r="CA19" s="118"/>
      <c r="CB19" s="173" t="s">
        <v>264</v>
      </c>
      <c r="CC19" s="155"/>
      <c r="CD19" s="155"/>
      <c r="CE19" s="155"/>
      <c r="CF19" s="155"/>
      <c r="CG19" s="155"/>
      <c r="CH19" s="84">
        <v>1</v>
      </c>
      <c r="CI19" s="155"/>
      <c r="CJ19" s="155"/>
      <c r="CK19" s="419"/>
      <c r="CL19" s="76">
        <v>1</v>
      </c>
      <c r="CM19" s="107"/>
      <c r="CN19" s="36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</row>
    <row r="20" spans="1:115" ht="216" customHeight="1" outlineLevel="1" x14ac:dyDescent="0.4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 s="26"/>
      <c r="AU20" s="615" t="s">
        <v>583</v>
      </c>
      <c r="AV20" s="130" t="s">
        <v>2344</v>
      </c>
      <c r="AW20" s="68" t="s">
        <v>29</v>
      </c>
      <c r="AX20" s="69">
        <f t="shared" si="4"/>
        <v>1</v>
      </c>
      <c r="AY20" s="69">
        <f t="shared" si="5"/>
        <v>3</v>
      </c>
      <c r="AZ20" s="99"/>
      <c r="BA20" s="22" t="s">
        <v>45</v>
      </c>
      <c r="BB20" s="647"/>
      <c r="BC20" s="99"/>
      <c r="BD20" s="99"/>
      <c r="BE20" s="131" t="s">
        <v>1623</v>
      </c>
      <c r="BF20" s="159"/>
      <c r="BG20" s="159"/>
      <c r="BH20" s="159"/>
      <c r="BI20" s="84">
        <v>1</v>
      </c>
      <c r="BJ20" s="159"/>
      <c r="BK20" s="159"/>
      <c r="BL20" s="144"/>
      <c r="BM20" s="159"/>
      <c r="BN20" s="86">
        <v>1</v>
      </c>
      <c r="BO20" s="96">
        <v>1</v>
      </c>
      <c r="BP20" s="95"/>
      <c r="BQ20" s="108"/>
      <c r="BR20" s="1441" t="s">
        <v>318</v>
      </c>
      <c r="BS20" s="725" t="s">
        <v>1999</v>
      </c>
      <c r="BT20" s="717" t="s">
        <v>36</v>
      </c>
      <c r="BU20" s="726">
        <f>0.5*(CC20+CD20+CE20)+CF20+CH20+2*(CI20+CJ20)</f>
        <v>0.5</v>
      </c>
      <c r="BV20" s="726">
        <f>CC20*0.5+CD20*0.5+CE20*0.5+CF20+CG20+CH20+2*(CI20+CJ20+CK20)</f>
        <v>4.5</v>
      </c>
      <c r="BW20" s="727"/>
      <c r="BX20" s="607" t="s">
        <v>68</v>
      </c>
      <c r="BY20" s="728"/>
      <c r="BZ20" s="728"/>
      <c r="CA20" s="729"/>
      <c r="CB20" s="729" t="s">
        <v>2889</v>
      </c>
      <c r="CC20" s="730"/>
      <c r="CD20" s="731">
        <v>1</v>
      </c>
      <c r="CE20" s="730"/>
      <c r="CF20" s="730"/>
      <c r="CG20" s="730"/>
      <c r="CH20" s="730"/>
      <c r="CI20" s="730"/>
      <c r="CJ20" s="732"/>
      <c r="CK20" s="86">
        <v>2</v>
      </c>
      <c r="CL20" s="733">
        <v>1</v>
      </c>
      <c r="CM20" s="610"/>
      <c r="CN20" s="36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</row>
    <row r="21" spans="1:115" ht="198" customHeight="1" outlineLevel="1" x14ac:dyDescent="0.3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648" t="s">
        <v>642</v>
      </c>
      <c r="AV21" s="387" t="s">
        <v>2345</v>
      </c>
      <c r="AW21" s="147" t="s">
        <v>29</v>
      </c>
      <c r="AX21" s="148">
        <f t="shared" si="4"/>
        <v>1</v>
      </c>
      <c r="AY21" s="148">
        <f t="shared" si="5"/>
        <v>1</v>
      </c>
      <c r="AZ21" s="617"/>
      <c r="BA21" s="212" t="s">
        <v>68</v>
      </c>
      <c r="BB21" s="546"/>
      <c r="BC21" s="119" t="s">
        <v>42</v>
      </c>
      <c r="BD21" s="334"/>
      <c r="BE21" s="205" t="s">
        <v>359</v>
      </c>
      <c r="BF21" s="619"/>
      <c r="BG21" s="619"/>
      <c r="BH21" s="619"/>
      <c r="BI21" s="619"/>
      <c r="BJ21" s="619"/>
      <c r="BK21" s="85">
        <v>1</v>
      </c>
      <c r="BL21" s="619"/>
      <c r="BM21" s="619"/>
      <c r="BN21" s="619"/>
      <c r="BO21" s="96">
        <v>1</v>
      </c>
      <c r="BP21" s="95"/>
      <c r="BQ21" s="108"/>
      <c r="BR21" s="1441" t="s">
        <v>318</v>
      </c>
      <c r="BS21" s="1442" t="s">
        <v>2152</v>
      </c>
      <c r="BT21" s="1286" t="s">
        <v>36</v>
      </c>
      <c r="BU21" s="1287">
        <f>0.5*(CC21+CD21+CE21)+CF21+CH21+2*(CI21+CJ21)</f>
        <v>4</v>
      </c>
      <c r="BV21" s="1287">
        <f>CC21*0.5+CD21*0.5+CE21*0.5+CF21+CG21+CH21+2*(CI21+CJ21+CK21)</f>
        <v>6</v>
      </c>
      <c r="BW21" s="813"/>
      <c r="BX21" s="814" t="s">
        <v>68</v>
      </c>
      <c r="BY21" s="1288"/>
      <c r="BZ21" s="1443" t="s">
        <v>42</v>
      </c>
      <c r="CA21" s="1444"/>
      <c r="CB21" s="814" t="s">
        <v>775</v>
      </c>
      <c r="CC21" s="1445"/>
      <c r="CD21" s="1446"/>
      <c r="CE21" s="1446"/>
      <c r="CF21" s="1446"/>
      <c r="CG21" s="1446"/>
      <c r="CH21" s="820">
        <v>2</v>
      </c>
      <c r="CI21" s="1446"/>
      <c r="CJ21" s="1447">
        <v>1</v>
      </c>
      <c r="CK21" s="1211">
        <v>1</v>
      </c>
      <c r="CL21" s="1448">
        <v>1</v>
      </c>
      <c r="CM21" s="1449"/>
      <c r="CN21" s="36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</row>
    <row r="22" spans="1:115" ht="156.6" outlineLevel="1" x14ac:dyDescent="0.4">
      <c r="A22" s="36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648" t="s">
        <v>642</v>
      </c>
      <c r="AV22" s="130" t="s">
        <v>2346</v>
      </c>
      <c r="AW22" s="68" t="s">
        <v>29</v>
      </c>
      <c r="AX22" s="69">
        <f t="shared" si="4"/>
        <v>1</v>
      </c>
      <c r="AY22" s="69">
        <f t="shared" si="5"/>
        <v>3</v>
      </c>
      <c r="AZ22" s="74"/>
      <c r="BA22" s="225" t="s">
        <v>45</v>
      </c>
      <c r="BB22" s="1188" t="s">
        <v>2347</v>
      </c>
      <c r="BC22" s="72" t="s">
        <v>42</v>
      </c>
      <c r="BD22" s="110" t="s">
        <v>13</v>
      </c>
      <c r="BE22" s="70"/>
      <c r="BF22" s="159"/>
      <c r="BG22" s="159"/>
      <c r="BH22" s="159"/>
      <c r="BI22" s="252">
        <v>1</v>
      </c>
      <c r="BJ22" s="159"/>
      <c r="BK22" s="159"/>
      <c r="BL22" s="159"/>
      <c r="BM22" s="159"/>
      <c r="BN22" s="86">
        <v>1</v>
      </c>
      <c r="BO22" s="96">
        <v>1</v>
      </c>
      <c r="BP22" s="95"/>
      <c r="BQ22" s="108"/>
      <c r="BR22" s="1441" t="s">
        <v>318</v>
      </c>
      <c r="BS22" s="130" t="s">
        <v>781</v>
      </c>
      <c r="BT22" s="68" t="s">
        <v>36</v>
      </c>
      <c r="BU22" s="69">
        <f>0.5*(CC22+CD22+CE22)+CF22+CH22+2*(CI22+CJ22)</f>
        <v>0.5</v>
      </c>
      <c r="BV22" s="69">
        <f>CC22*0.5+CD22*0.5+CE22*0.5+CF22+CG22+CH22+2*(CI22+CJ22+CK22)</f>
        <v>2.5</v>
      </c>
      <c r="BW22" s="131"/>
      <c r="BX22" s="22" t="s">
        <v>45</v>
      </c>
      <c r="BY22" s="367"/>
      <c r="BZ22" s="72" t="s">
        <v>42</v>
      </c>
      <c r="CA22" s="131"/>
      <c r="CB22" s="23" t="s">
        <v>782</v>
      </c>
      <c r="CC22" s="128">
        <v>1</v>
      </c>
      <c r="CD22" s="314"/>
      <c r="CE22" s="314"/>
      <c r="CF22" s="314"/>
      <c r="CG22" s="314"/>
      <c r="CH22" s="314"/>
      <c r="CI22" s="314"/>
      <c r="CJ22" s="634"/>
      <c r="CK22" s="254">
        <v>1</v>
      </c>
      <c r="CL22" s="156">
        <v>1</v>
      </c>
      <c r="CM22" s="131"/>
      <c r="CN22" s="36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</row>
    <row r="23" spans="1:115" ht="199.95" customHeight="1" outlineLevel="1" x14ac:dyDescent="0.3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 s="108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36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</row>
    <row r="24" spans="1:115" s="26" customFormat="1" ht="192.6" customHeight="1" outlineLevel="1" thickTop="1" x14ac:dyDescent="0.3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U24" s="36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36"/>
      <c r="CN24" s="36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</row>
    <row r="25" spans="1:115" ht="174" customHeight="1" outlineLevel="1" x14ac:dyDescent="0.3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36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36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</row>
    <row r="26" spans="1:115" ht="216" customHeight="1" outlineLevel="1" x14ac:dyDescent="0.3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W26" s="635"/>
      <c r="AX26" s="635"/>
      <c r="AY26" s="62"/>
      <c r="AZ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3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</row>
    <row r="27" spans="1:115" ht="17.399999999999999" outlineLevel="1" x14ac:dyDescent="0.3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W27" s="635"/>
      <c r="AX27" s="635"/>
      <c r="AY27" s="62"/>
      <c r="AZ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</row>
    <row r="28" spans="1:115" ht="17.399999999999999" outlineLevel="1" x14ac:dyDescent="0.3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</row>
    <row r="29" spans="1:115" ht="17.399999999999999" outlineLevel="1" x14ac:dyDescent="0.3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</row>
    <row r="30" spans="1:115" ht="17.399999999999999" outlineLevel="1" x14ac:dyDescent="0.3">
      <c r="A30" s="108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</row>
    <row r="31" spans="1:115" ht="17.399999999999999" outlineLevel="1" x14ac:dyDescent="0.3">
      <c r="A31" s="3"/>
      <c r="B31" s="108"/>
      <c r="C31" s="108"/>
      <c r="D31" s="635"/>
      <c r="E31" s="635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635"/>
      <c r="AB31" s="635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26"/>
      <c r="AU31" s="36"/>
      <c r="AW31" s="635"/>
      <c r="AX31" s="635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36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</row>
    <row r="32" spans="1:115" ht="17.399999999999999" outlineLevel="1" x14ac:dyDescent="0.3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</row>
    <row r="33" spans="1:114" ht="17.399999999999999" outlineLevel="1" x14ac:dyDescent="0.3">
      <c r="A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3"/>
      <c r="AU33" s="62"/>
      <c r="AW33" s="62"/>
      <c r="AX33" s="62"/>
      <c r="AY33" s="62"/>
      <c r="AZ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3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</row>
    <row r="34" spans="1:114" ht="17.399999999999999" outlineLevel="1" x14ac:dyDescent="0.3">
      <c r="A34" s="3"/>
      <c r="B34" s="3"/>
      <c r="C34" s="3"/>
      <c r="D34" s="3"/>
      <c r="E34" s="3"/>
      <c r="F34" s="3"/>
      <c r="I34" s="3"/>
      <c r="J34" s="3"/>
      <c r="V34" s="3"/>
      <c r="W34" s="3"/>
      <c r="X34" s="3"/>
      <c r="Y34" s="3"/>
      <c r="Z34" s="3"/>
      <c r="AA34" s="3"/>
      <c r="AB34" s="3"/>
      <c r="AC34" s="3"/>
      <c r="AF34" s="3"/>
      <c r="AG34" s="3"/>
      <c r="AH34" s="3"/>
      <c r="AS34" s="3"/>
      <c r="AT34" s="32"/>
      <c r="AU34" s="3"/>
      <c r="AV34" s="3"/>
      <c r="AW34" s="3"/>
      <c r="AX34" s="3"/>
      <c r="AY34" s="3"/>
      <c r="AZ34" s="3"/>
      <c r="BA34" s="3"/>
      <c r="BB34" s="3"/>
      <c r="BC34" s="3"/>
      <c r="BD34" s="3"/>
      <c r="BP34" s="3"/>
      <c r="BQ34" s="3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3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</row>
    <row r="35" spans="1:114" ht="17.399999999999999" x14ac:dyDescent="0.3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650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  <c r="CF35" s="32"/>
      <c r="CG35" s="32"/>
      <c r="CH35" s="32"/>
      <c r="CI35" s="32"/>
      <c r="CJ35" s="32"/>
      <c r="CK35" s="32"/>
      <c r="CL35" s="32"/>
      <c r="CM35" s="32"/>
      <c r="CN35" s="32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</row>
    <row r="36" spans="1:114" ht="62.4" customHeight="1" x14ac:dyDescent="0.3">
      <c r="A36" s="38" t="s">
        <v>143</v>
      </c>
      <c r="B36" s="39" t="s">
        <v>1898</v>
      </c>
      <c r="C36" s="535" t="s">
        <v>29</v>
      </c>
      <c r="D36" s="41">
        <f t="shared" ref="D36:D42" si="10">0.5*(L36+M36+N36)+O36+Q36+2*(R36+S36)</f>
        <v>0</v>
      </c>
      <c r="E36" s="536">
        <f t="shared" ref="E36:E42" si="11">L36*0.5+M36*0.5+N36*0.5+O36+P36+Q36+2*(R36+S36+T36)</f>
        <v>0</v>
      </c>
      <c r="F36" s="43"/>
      <c r="G36" s="43"/>
      <c r="H36" s="43"/>
      <c r="I36" s="43"/>
      <c r="J36" s="43"/>
      <c r="K36" s="43"/>
      <c r="L36" s="44">
        <f>SUMIFS(L48:L62,C48:C62,C36)</f>
        <v>0</v>
      </c>
      <c r="M36" s="44">
        <f>SUMIFS(M48:M62,C48:C62,C36)</f>
        <v>0</v>
      </c>
      <c r="N36" s="44">
        <f>SUMIFS(N48:N62,C48:C62,C36)</f>
        <v>0</v>
      </c>
      <c r="O36" s="44">
        <f>SUMIFS(O48:O62,C48:C62,C36)</f>
        <v>0</v>
      </c>
      <c r="P36" s="44">
        <f>SUMIFS(P48:P62,C48:C62,C36)</f>
        <v>0</v>
      </c>
      <c r="Q36" s="44">
        <f>SUMIFS(Q48:Q62,C48:C62,C36)</f>
        <v>0</v>
      </c>
      <c r="R36" s="44">
        <f>SUMIFS(R48:R62,C48:C62,C36)</f>
        <v>0</v>
      </c>
      <c r="S36" s="44">
        <f>SUMIFS(S48:S62,C48:C62,C36)</f>
        <v>0</v>
      </c>
      <c r="T36" s="44">
        <f>SUMIFS(T48:T62,C48:C62,C36)</f>
        <v>0</v>
      </c>
      <c r="U36" s="45"/>
      <c r="V36" s="46">
        <f>SUM(U38:U61)</f>
        <v>6.5</v>
      </c>
      <c r="X36" s="38" t="s">
        <v>143</v>
      </c>
      <c r="Y36" s="39" t="s">
        <v>647</v>
      </c>
      <c r="Z36" s="535" t="s">
        <v>29</v>
      </c>
      <c r="AA36" s="41">
        <f t="shared" ref="AA36:AA41" si="12">0.5*(AI36+AJ36+AK36)+AL36+AN36+2*(AO36+AP36)</f>
        <v>0</v>
      </c>
      <c r="AB36" s="536">
        <f t="shared" ref="AB36:AB41" si="13">AI36*0.5+AJ36*0.5+AK36*0.5+AL36+AM36+AN36+2*(AO36+AP36+AQ36)</f>
        <v>0</v>
      </c>
      <c r="AC36" s="43"/>
      <c r="AD36" s="43"/>
      <c r="AE36" s="43"/>
      <c r="AF36" s="43"/>
      <c r="AG36" s="43"/>
      <c r="AH36" s="43"/>
      <c r="AI36" s="44">
        <f>SUMIFS(AI46:AI62,Z46:Z62,Z36)</f>
        <v>0</v>
      </c>
      <c r="AJ36" s="44">
        <f>SUMIFS(AJ46:AJ62,Z46:Z62,Z36)</f>
        <v>0</v>
      </c>
      <c r="AK36" s="44">
        <f>SUMIFS(AK46:AK62,Z46:Z62,Z36)</f>
        <v>0</v>
      </c>
      <c r="AL36" s="44">
        <f>SUMIFS(AL46:AL62,Z46:Z62,Z36)</f>
        <v>0</v>
      </c>
      <c r="AM36" s="44">
        <f>SUMIFS(AM46:AM62,Z46:Z62,Z36)</f>
        <v>0</v>
      </c>
      <c r="AN36" s="44">
        <f>SUMIFS(AN46:AN62,Z46:Z62,Z36)</f>
        <v>0</v>
      </c>
      <c r="AO36" s="44">
        <f>SUMIFS(AO46:AO62,Z46:Z62,Z36)</f>
        <v>0</v>
      </c>
      <c r="AP36" s="44">
        <f>SUMIFS(AP46:AP62,Z46:Z62,Z36)</f>
        <v>0</v>
      </c>
      <c r="AQ36" s="44">
        <f>SUMIFS(AQ46:AQ62,Z46:Z62,Z36)</f>
        <v>0</v>
      </c>
      <c r="AR36" s="45"/>
      <c r="AS36" s="46">
        <f>SUM(AR38:AR45)</f>
        <v>8</v>
      </c>
      <c r="AT36" s="36"/>
      <c r="AU36" s="38" t="s">
        <v>150</v>
      </c>
      <c r="AV36" s="375" t="s">
        <v>648</v>
      </c>
      <c r="AW36" s="535" t="s">
        <v>29</v>
      </c>
      <c r="AX36" s="41">
        <f t="shared" ref="AX36:AX51" si="14">0.5*(BF36+BG36+BH36)+BI36+BK36+2*(BL36+BM36)</f>
        <v>9.5</v>
      </c>
      <c r="AY36" s="536">
        <f t="shared" ref="AY36:AY51" si="15">BF36*0.5+BG36*0.5+BH36*0.5+BI36+BJ36+BK36+2*(BL36+BM36+BN36)</f>
        <v>14.5</v>
      </c>
      <c r="AZ36" s="43"/>
      <c r="BA36" s="43"/>
      <c r="BB36" s="43"/>
      <c r="BC36" s="43"/>
      <c r="BD36" s="43"/>
      <c r="BE36" s="43"/>
      <c r="BF36" s="44">
        <f>SUMIFS(BF38:BF61,AW38:AW61,AW36)</f>
        <v>0</v>
      </c>
      <c r="BG36" s="44">
        <f>SUMIFS(BG38:BG61,AW38:AW61,AW36)</f>
        <v>1</v>
      </c>
      <c r="BH36" s="44">
        <f>SUMIFS(BH38:BH61,AW38:AW61,AW36)</f>
        <v>0</v>
      </c>
      <c r="BI36" s="44">
        <f>SUMIFS(BI38:BI61,AW38:AW61,AW36)</f>
        <v>6</v>
      </c>
      <c r="BJ36" s="44">
        <f>SUMIFS(BJ38:BJ61,AW38:AW61,AW36)</f>
        <v>1</v>
      </c>
      <c r="BK36" s="44">
        <f>SUMIFS(BK38:BK61,AW38:AW61,AW36)</f>
        <v>3</v>
      </c>
      <c r="BL36" s="44">
        <f>SUMIFS(BL38:BL61,AW38:AW61,AW36)</f>
        <v>0</v>
      </c>
      <c r="BM36" s="44">
        <f>SUMIFS(BM38:BM61,AW38:AW61,AW36)</f>
        <v>0</v>
      </c>
      <c r="BN36" s="44">
        <f>SUMIFS(BN38:BN61,AW38:AW61,AW36)</f>
        <v>2</v>
      </c>
      <c r="BO36" s="45"/>
      <c r="BP36" s="46">
        <f>SUM(BO38:BO61)</f>
        <v>17</v>
      </c>
      <c r="BR36" s="38" t="s">
        <v>30</v>
      </c>
      <c r="BS36" s="39" t="s">
        <v>2890</v>
      </c>
      <c r="BT36" s="535" t="s">
        <v>29</v>
      </c>
      <c r="BU36" s="41">
        <f t="shared" ref="BU36:BU50" si="16">0.5*(CC36+CD36+CE36)+CF36+CH36+2*(CI36+CJ36)</f>
        <v>0.5</v>
      </c>
      <c r="BV36" s="536">
        <f t="shared" ref="BV36:BV50" si="17">CC36*0.5+CD36*0.5+CE36*0.5+CF36+CG36+CH36+2*(CI36+CJ36+CK36)</f>
        <v>2.5</v>
      </c>
      <c r="BW36" s="43"/>
      <c r="BX36" s="43"/>
      <c r="BY36" s="43"/>
      <c r="BZ36" s="43"/>
      <c r="CA36" s="43"/>
      <c r="CB36" s="43"/>
      <c r="CC36" s="44">
        <f>SUMIFS(CC44:CC61,BT44:BT61,BT36)</f>
        <v>0</v>
      </c>
      <c r="CD36" s="44">
        <f>SUMIFS(CD44:CD61,BT44:BT61,BT36)</f>
        <v>1</v>
      </c>
      <c r="CE36" s="44">
        <f>SUMIFS(CE44:CE61,BT44:BT61,BT36)</f>
        <v>0</v>
      </c>
      <c r="CF36" s="44">
        <f>SUMIFS(CF44:CF61,BT44:BT61,BT36)</f>
        <v>0</v>
      </c>
      <c r="CG36" s="44">
        <f>SUMIFS(CG44:CG61,BT44:BT61,BT36)</f>
        <v>2</v>
      </c>
      <c r="CH36" s="44">
        <f>SUMIFS(CH44:CH61,BT44:BT61,BT36)</f>
        <v>0</v>
      </c>
      <c r="CI36" s="44">
        <f>SUMIFS(CI44:CI61,BT44:BT61,BT36)</f>
        <v>0</v>
      </c>
      <c r="CJ36" s="44">
        <f>SUMIFS(CJ44:CJ61,BT44:BT61,BT36)</f>
        <v>0</v>
      </c>
      <c r="CK36" s="44">
        <f>SUMIFS(CK44:CK61,BT44:BT61,BT36)</f>
        <v>0</v>
      </c>
      <c r="CL36" s="45"/>
      <c r="CM36" s="46">
        <f>SUM(CL38:CL61)</f>
        <v>15</v>
      </c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</row>
    <row r="37" spans="1:114" ht="46.5" customHeight="1" thickBot="1" x14ac:dyDescent="0.35">
      <c r="A37" s="38" t="s">
        <v>152</v>
      </c>
      <c r="B37" s="43"/>
      <c r="C37" s="535" t="s">
        <v>36</v>
      </c>
      <c r="D37" s="41">
        <f t="shared" si="10"/>
        <v>0</v>
      </c>
      <c r="E37" s="536">
        <f t="shared" si="11"/>
        <v>0</v>
      </c>
      <c r="F37" s="39"/>
      <c r="G37" s="39"/>
      <c r="H37" s="39"/>
      <c r="I37" s="39"/>
      <c r="J37" s="39"/>
      <c r="K37" s="39"/>
      <c r="L37" s="44">
        <f>SUMIFS(L48:L62,C48:C62,C37)</f>
        <v>0</v>
      </c>
      <c r="M37" s="44">
        <f>SUMIFS(M48:M62,C48:C62,C37)</f>
        <v>0</v>
      </c>
      <c r="N37" s="44">
        <f>SUMIFS(N48:N62,C48:C62,C37)</f>
        <v>0</v>
      </c>
      <c r="O37" s="44">
        <f>SUMIFS(O48:O62,C48:C62,C37)</f>
        <v>0</v>
      </c>
      <c r="P37" s="44">
        <f>SUMIFS(P48:P62,C48:C62,C37)</f>
        <v>0</v>
      </c>
      <c r="Q37" s="44">
        <f>SUMIFS(Q48:Q62,C48:C62,C37)</f>
        <v>0</v>
      </c>
      <c r="R37" s="44">
        <f>SUMIFS(R48:R62,C48:C62,C37)</f>
        <v>0</v>
      </c>
      <c r="S37" s="44">
        <f>SUMIFS(S48:S62,C48:C62,C37)</f>
        <v>0</v>
      </c>
      <c r="T37" s="44">
        <f>SUMIFS(T48:T62,C48:C62,C37)</f>
        <v>0</v>
      </c>
      <c r="U37" s="45"/>
      <c r="V37" s="46"/>
      <c r="X37" s="38" t="s">
        <v>152</v>
      </c>
      <c r="Y37" s="1205"/>
      <c r="Z37" s="535" t="s">
        <v>36</v>
      </c>
      <c r="AA37" s="41">
        <f t="shared" si="12"/>
        <v>0</v>
      </c>
      <c r="AB37" s="536">
        <f t="shared" si="13"/>
        <v>0</v>
      </c>
      <c r="AC37" s="39"/>
      <c r="AD37" s="39"/>
      <c r="AE37" s="39"/>
      <c r="AF37" s="39"/>
      <c r="AG37" s="39"/>
      <c r="AH37" s="39"/>
      <c r="AI37" s="44">
        <f>SUMIFS(AI46:AI62,Z46:Z62,Z37)</f>
        <v>0</v>
      </c>
      <c r="AJ37" s="44">
        <f>SUMIFS(AJ46:AJ62,Z46:Z62,Z37)</f>
        <v>0</v>
      </c>
      <c r="AK37" s="44">
        <f>SUMIFS(AK46:AK62,Z46:Z62,Z37)</f>
        <v>0</v>
      </c>
      <c r="AL37" s="44">
        <f>SUMIFS(AL46:AL62,Z46:Z62,Z37)</f>
        <v>0</v>
      </c>
      <c r="AM37" s="44">
        <f>SUMIFS(AM46:AM62,Z46:Z62,Z37)</f>
        <v>0</v>
      </c>
      <c r="AN37" s="44">
        <f>SUMIFS(AN46:AN62,Z46:Z62,Z37)</f>
        <v>0</v>
      </c>
      <c r="AO37" s="44">
        <f>SUMIFS(AO46:AO62,Z46:Z62,Z37)</f>
        <v>0</v>
      </c>
      <c r="AP37" s="44">
        <f>SUMIFS(AP46:AP62,Z46:Z62,Z37)</f>
        <v>0</v>
      </c>
      <c r="AQ37" s="44">
        <f>SUMIFS(AQ46:AQ62,Z46:Z62,Z37)</f>
        <v>0</v>
      </c>
      <c r="AR37" s="45"/>
      <c r="AS37" s="46"/>
      <c r="AT37" s="136"/>
      <c r="AU37" s="38" t="s">
        <v>345</v>
      </c>
      <c r="AV37" s="1205"/>
      <c r="AW37" s="535" t="s">
        <v>36</v>
      </c>
      <c r="AX37" s="41">
        <f t="shared" si="14"/>
        <v>4</v>
      </c>
      <c r="AY37" s="536">
        <f t="shared" si="15"/>
        <v>5</v>
      </c>
      <c r="AZ37" s="39"/>
      <c r="BA37" s="39"/>
      <c r="BB37" s="39"/>
      <c r="BC37" s="39"/>
      <c r="BD37" s="39"/>
      <c r="BE37" s="39"/>
      <c r="BF37" s="44">
        <f>SUMIFS(BF38:BF61,AW38:AW61,AW37)</f>
        <v>0</v>
      </c>
      <c r="BG37" s="44">
        <f>SUMIFS(BG38:BG61,AW38:AW61,AW37)</f>
        <v>1</v>
      </c>
      <c r="BH37" s="44">
        <f>SUMIFS(BH38:BH61,AW38:AW61,AW37)</f>
        <v>3</v>
      </c>
      <c r="BI37" s="44">
        <f>SUMIFS(BI38:BI61,AW38:AW61,AW37)</f>
        <v>0</v>
      </c>
      <c r="BJ37" s="44">
        <f>SUMIFS(BJ38:BJ61,AW38:AW61,AW37)</f>
        <v>1</v>
      </c>
      <c r="BK37" s="44">
        <f>SUMIFS(BK38:BK61,AW38:AW61,AW37)</f>
        <v>0</v>
      </c>
      <c r="BL37" s="44">
        <f>SUMIFS(BL38:BL61,AW38:AW61,AW37)</f>
        <v>0</v>
      </c>
      <c r="BM37" s="44">
        <f>SUMIFS(BM38:BM61,AW38:AW61,AW37)</f>
        <v>1</v>
      </c>
      <c r="BN37" s="44">
        <f>SUMIFS(BN38:BN61,AW38:AW61,AW37)</f>
        <v>0</v>
      </c>
      <c r="BO37" s="45"/>
      <c r="BP37" s="46"/>
      <c r="BQ37" s="36"/>
      <c r="BR37" s="38" t="s">
        <v>37</v>
      </c>
      <c r="BS37" s="39"/>
      <c r="BT37" s="535" t="s">
        <v>36</v>
      </c>
      <c r="BU37" s="41">
        <f t="shared" si="16"/>
        <v>9</v>
      </c>
      <c r="BV37" s="536">
        <f t="shared" si="17"/>
        <v>14</v>
      </c>
      <c r="BW37" s="39"/>
      <c r="BX37" s="39"/>
      <c r="BY37" s="39"/>
      <c r="BZ37" s="39"/>
      <c r="CA37" s="39"/>
      <c r="CB37" s="39"/>
      <c r="CC37" s="44">
        <f>SUMIFS(CC44:CC61,BT44:BT61,BT37)</f>
        <v>0</v>
      </c>
      <c r="CD37" s="44">
        <f>SUMIFS(CD44:CD61,BT44:BT61,BT37)</f>
        <v>0</v>
      </c>
      <c r="CE37" s="44">
        <f>SUMIFS(CE44:CE61,BT44:BT61,BT37)</f>
        <v>0</v>
      </c>
      <c r="CF37" s="44">
        <f>SUMIFS(CF44:CF61,BT44:BT61,BT37)</f>
        <v>3</v>
      </c>
      <c r="CG37" s="44">
        <f>SUMIFS(CG44:CG61,BT44:BT61,BT37)</f>
        <v>1</v>
      </c>
      <c r="CH37" s="44">
        <f>SUMIFS(CH44:CH61,BT44:BT61,BT37)</f>
        <v>4</v>
      </c>
      <c r="CI37" s="44">
        <f>SUMIFS(CI44:CI61,BT44:BT61,BT37)</f>
        <v>1</v>
      </c>
      <c r="CJ37" s="44">
        <f>SUMIFS(CJ44:CJ61,BT44:BT61,BT37)</f>
        <v>0</v>
      </c>
      <c r="CK37" s="44">
        <f>SUMIFS(CK44:CK61,BT44:BT61,BT37)</f>
        <v>2</v>
      </c>
      <c r="CL37" s="45"/>
      <c r="CM37" s="46"/>
      <c r="CN37" s="3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</row>
    <row r="38" spans="1:114" ht="196.2" customHeight="1" outlineLevel="1" thickTop="1" thickBot="1" x14ac:dyDescent="0.35">
      <c r="A38" s="270" t="s">
        <v>208</v>
      </c>
      <c r="B38" s="138" t="s">
        <v>2364</v>
      </c>
      <c r="C38" s="102" t="s">
        <v>29</v>
      </c>
      <c r="D38" s="102">
        <f t="shared" si="10"/>
        <v>1</v>
      </c>
      <c r="E38" s="102">
        <f t="shared" si="11"/>
        <v>3</v>
      </c>
      <c r="F38" s="225"/>
      <c r="G38" s="124" t="s">
        <v>77</v>
      </c>
      <c r="H38" s="125" t="s">
        <v>2891</v>
      </c>
      <c r="I38" s="225"/>
      <c r="J38" s="131"/>
      <c r="K38" s="131" t="s">
        <v>1004</v>
      </c>
      <c r="L38" s="403"/>
      <c r="M38" s="403"/>
      <c r="N38" s="403"/>
      <c r="O38" s="276">
        <v>1</v>
      </c>
      <c r="P38" s="403"/>
      <c r="Q38" s="403"/>
      <c r="R38" s="403"/>
      <c r="S38" s="403"/>
      <c r="T38" s="86">
        <v>1</v>
      </c>
      <c r="U38" s="96">
        <v>1</v>
      </c>
      <c r="V38" s="95"/>
      <c r="W38" s="108"/>
      <c r="X38" s="654" t="s">
        <v>651</v>
      </c>
      <c r="Y38" s="98" t="s">
        <v>1900</v>
      </c>
      <c r="Z38" s="68" t="s">
        <v>29</v>
      </c>
      <c r="AA38" s="69">
        <f t="shared" si="12"/>
        <v>0</v>
      </c>
      <c r="AB38" s="69">
        <f t="shared" si="13"/>
        <v>0</v>
      </c>
      <c r="AC38" s="99"/>
      <c r="AD38" s="22" t="s">
        <v>45</v>
      </c>
      <c r="AE38" s="99"/>
      <c r="AF38" s="99"/>
      <c r="AG38" s="99"/>
      <c r="AH38" s="23" t="s">
        <v>57</v>
      </c>
      <c r="AI38" s="99"/>
      <c r="AJ38" s="99"/>
      <c r="AK38" s="99"/>
      <c r="AL38" s="99"/>
      <c r="AM38" s="99"/>
      <c r="AN38" s="99"/>
      <c r="AO38" s="99"/>
      <c r="AP38" s="99"/>
      <c r="AQ38" s="99"/>
      <c r="AR38" s="96">
        <v>1</v>
      </c>
      <c r="AS38" s="95"/>
      <c r="AT38" s="157"/>
      <c r="AU38" s="1217" t="s">
        <v>318</v>
      </c>
      <c r="AV38" s="391" t="s">
        <v>2351</v>
      </c>
      <c r="AW38" s="68" t="s">
        <v>29</v>
      </c>
      <c r="AX38" s="69">
        <f t="shared" si="14"/>
        <v>0</v>
      </c>
      <c r="AY38" s="69">
        <f t="shared" si="15"/>
        <v>0</v>
      </c>
      <c r="AZ38" s="116"/>
      <c r="BA38" s="22" t="s">
        <v>45</v>
      </c>
      <c r="BB38" s="118"/>
      <c r="BC38" s="72" t="s">
        <v>42</v>
      </c>
      <c r="BD38" s="27"/>
      <c r="BE38" s="173" t="s">
        <v>91</v>
      </c>
      <c r="BF38" s="302"/>
      <c r="BG38" s="302"/>
      <c r="BH38" s="302"/>
      <c r="BI38" s="302"/>
      <c r="BJ38" s="302"/>
      <c r="BK38" s="302"/>
      <c r="BL38" s="302"/>
      <c r="BM38" s="302"/>
      <c r="BN38" s="302"/>
      <c r="BO38" s="96">
        <v>1</v>
      </c>
      <c r="BP38" s="95"/>
      <c r="BQ38" s="36"/>
      <c r="BR38" s="239" t="s">
        <v>173</v>
      </c>
      <c r="BS38" s="267" t="s">
        <v>2892</v>
      </c>
      <c r="BT38" s="102" t="s">
        <v>29</v>
      </c>
      <c r="BU38" s="102">
        <f>0.5*(CC38+CD38+CE38)+CF38+CH38+2*(CI38+CJ38)</f>
        <v>0</v>
      </c>
      <c r="BV38" s="102">
        <f>CC38*0.5+CD38*0.5+CE38*0.5+CF38+CG38+CH38+2*(CI38+CJ38+CK38)</f>
        <v>0</v>
      </c>
      <c r="BW38" s="131"/>
      <c r="BX38" s="22" t="s">
        <v>45</v>
      </c>
      <c r="BY38" s="131"/>
      <c r="BZ38" s="74"/>
      <c r="CA38" s="131"/>
      <c r="CB38" s="178"/>
      <c r="CC38" s="314"/>
      <c r="CD38" s="314"/>
      <c r="CE38" s="314"/>
      <c r="CF38" s="314"/>
      <c r="CG38" s="314"/>
      <c r="CH38" s="314"/>
      <c r="CI38" s="314"/>
      <c r="CJ38" s="314"/>
      <c r="CK38" s="314"/>
      <c r="CL38" s="100">
        <v>1</v>
      </c>
      <c r="CM38" s="1576" t="s">
        <v>2893</v>
      </c>
      <c r="CN38" s="36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</row>
    <row r="39" spans="1:114" ht="255" customHeight="1" outlineLevel="1" x14ac:dyDescent="0.3">
      <c r="A39" s="239" t="s">
        <v>173</v>
      </c>
      <c r="B39" s="179" t="s">
        <v>1899</v>
      </c>
      <c r="C39" s="102" t="s">
        <v>29</v>
      </c>
      <c r="D39" s="102">
        <f t="shared" si="10"/>
        <v>0</v>
      </c>
      <c r="E39" s="102">
        <f t="shared" si="11"/>
        <v>0</v>
      </c>
      <c r="F39" s="244"/>
      <c r="G39" s="225" t="s">
        <v>63</v>
      </c>
      <c r="H39" s="245"/>
      <c r="I39" s="246"/>
      <c r="J39" s="222"/>
      <c r="K39" s="140" t="s">
        <v>3</v>
      </c>
      <c r="L39" s="314"/>
      <c r="M39" s="314"/>
      <c r="N39" s="314"/>
      <c r="O39" s="314"/>
      <c r="P39" s="314"/>
      <c r="Q39" s="314"/>
      <c r="R39" s="314"/>
      <c r="S39" s="314"/>
      <c r="T39" s="314"/>
      <c r="U39" s="96">
        <v>1</v>
      </c>
      <c r="V39" s="95"/>
      <c r="W39" s="108"/>
      <c r="X39" s="654" t="s">
        <v>651</v>
      </c>
      <c r="Y39" s="657" t="s">
        <v>1903</v>
      </c>
      <c r="Z39" s="68" t="s">
        <v>29</v>
      </c>
      <c r="AA39" s="69">
        <f t="shared" si="12"/>
        <v>0</v>
      </c>
      <c r="AB39" s="69">
        <f t="shared" si="13"/>
        <v>0</v>
      </c>
      <c r="AC39" s="257"/>
      <c r="AD39" s="225" t="s">
        <v>45</v>
      </c>
      <c r="AE39" s="131"/>
      <c r="AF39" s="257"/>
      <c r="AG39" s="278"/>
      <c r="AH39" s="23" t="s">
        <v>57</v>
      </c>
      <c r="AI39" s="131"/>
      <c r="AJ39" s="131"/>
      <c r="AK39" s="131"/>
      <c r="AL39" s="131"/>
      <c r="AM39" s="131"/>
      <c r="AN39" s="131"/>
      <c r="AO39" s="131"/>
      <c r="AP39" s="131"/>
      <c r="AQ39" s="131"/>
      <c r="AR39" s="96">
        <v>1</v>
      </c>
      <c r="AS39" s="95"/>
      <c r="AT39" s="8"/>
      <c r="AU39" s="1217" t="s">
        <v>318</v>
      </c>
      <c r="AV39" s="130" t="s">
        <v>2354</v>
      </c>
      <c r="AW39" s="68" t="s">
        <v>29</v>
      </c>
      <c r="AX39" s="69">
        <f t="shared" si="14"/>
        <v>0</v>
      </c>
      <c r="AY39" s="69">
        <f t="shared" si="15"/>
        <v>0</v>
      </c>
      <c r="AZ39" s="131"/>
      <c r="BA39" s="22" t="s">
        <v>45</v>
      </c>
      <c r="BB39" s="367"/>
      <c r="BC39" s="131"/>
      <c r="BD39" s="131"/>
      <c r="BE39" s="23" t="s">
        <v>57</v>
      </c>
      <c r="BF39" s="314"/>
      <c r="BG39" s="314"/>
      <c r="BH39" s="314"/>
      <c r="BI39" s="314"/>
      <c r="BJ39" s="314"/>
      <c r="BK39" s="314"/>
      <c r="BL39" s="314"/>
      <c r="BM39" s="314"/>
      <c r="BN39" s="314"/>
      <c r="BO39" s="96">
        <v>1</v>
      </c>
      <c r="BP39" s="95"/>
      <c r="BQ39" s="36"/>
      <c r="BR39" s="239" t="s">
        <v>173</v>
      </c>
      <c r="BS39" s="267" t="s">
        <v>594</v>
      </c>
      <c r="BT39" s="102" t="s">
        <v>29</v>
      </c>
      <c r="BU39" s="102">
        <f>0.5*(CC39+CD39+CE39)+CF39+CH39+2*(CI39+CJ39)</f>
        <v>3</v>
      </c>
      <c r="BV39" s="102">
        <f>CC39*0.5+CD39*0.5+CE39*0.5+CF39+CG39+CH39+2*(CI39+CJ39+CK39)</f>
        <v>5</v>
      </c>
      <c r="BW39" s="131"/>
      <c r="BX39" s="22" t="s">
        <v>68</v>
      </c>
      <c r="BY39" s="131"/>
      <c r="BZ39" s="74"/>
      <c r="CA39" s="131"/>
      <c r="CB39" s="131" t="s">
        <v>595</v>
      </c>
      <c r="CC39" s="314"/>
      <c r="CD39" s="314"/>
      <c r="CE39" s="314"/>
      <c r="CF39" s="626">
        <v>3</v>
      </c>
      <c r="CG39" s="86">
        <v>2</v>
      </c>
      <c r="CH39" s="627"/>
      <c r="CI39" s="314"/>
      <c r="CJ39" s="314"/>
      <c r="CK39" s="314"/>
      <c r="CL39" s="100">
        <v>1</v>
      </c>
      <c r="CM39" s="1576" t="s">
        <v>2893</v>
      </c>
      <c r="CN39" s="36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</row>
    <row r="40" spans="1:114" ht="266.25" customHeight="1" outlineLevel="1" x14ac:dyDescent="0.4">
      <c r="A40" s="239" t="s">
        <v>173</v>
      </c>
      <c r="B40" s="138" t="s">
        <v>2622</v>
      </c>
      <c r="C40" s="102" t="s">
        <v>29</v>
      </c>
      <c r="D40" s="102">
        <f t="shared" si="10"/>
        <v>0</v>
      </c>
      <c r="E40" s="102">
        <f t="shared" si="11"/>
        <v>0</v>
      </c>
      <c r="F40" s="103"/>
      <c r="G40" s="22" t="s">
        <v>68</v>
      </c>
      <c r="H40" s="74"/>
      <c r="I40" s="72" t="s">
        <v>42</v>
      </c>
      <c r="J40" s="172"/>
      <c r="K40" s="140" t="s">
        <v>3</v>
      </c>
      <c r="L40" s="302"/>
      <c r="M40" s="160"/>
      <c r="N40" s="83"/>
      <c r="O40" s="83"/>
      <c r="P40" s="83"/>
      <c r="Q40" s="83"/>
      <c r="R40" s="83"/>
      <c r="S40" s="302"/>
      <c r="T40" s="83"/>
      <c r="U40" s="96">
        <v>0.5</v>
      </c>
      <c r="V40" s="95"/>
      <c r="W40" s="108"/>
      <c r="X40" s="654" t="s">
        <v>651</v>
      </c>
      <c r="Y40" s="98" t="s">
        <v>2358</v>
      </c>
      <c r="Z40" s="68" t="s">
        <v>29</v>
      </c>
      <c r="AA40" s="69">
        <f t="shared" si="12"/>
        <v>0</v>
      </c>
      <c r="AB40" s="69">
        <f t="shared" si="13"/>
        <v>0</v>
      </c>
      <c r="AC40" s="99"/>
      <c r="AD40" s="124" t="s">
        <v>77</v>
      </c>
      <c r="AE40" s="125" t="s">
        <v>50</v>
      </c>
      <c r="AF40" s="99"/>
      <c r="AG40" s="99"/>
      <c r="AH40" s="23" t="s">
        <v>57</v>
      </c>
      <c r="AI40" s="159"/>
      <c r="AJ40" s="159"/>
      <c r="AK40" s="159"/>
      <c r="AL40" s="159"/>
      <c r="AM40" s="159"/>
      <c r="AN40" s="159"/>
      <c r="AO40" s="159"/>
      <c r="AP40" s="159"/>
      <c r="AQ40" s="159"/>
      <c r="AR40" s="96">
        <v>1</v>
      </c>
      <c r="AS40" s="95"/>
      <c r="AT40" s="26"/>
      <c r="AU40" s="1217" t="s">
        <v>318</v>
      </c>
      <c r="AV40" s="387" t="s">
        <v>2359</v>
      </c>
      <c r="AW40" s="102" t="s">
        <v>29</v>
      </c>
      <c r="AX40" s="69">
        <f t="shared" si="14"/>
        <v>0</v>
      </c>
      <c r="AY40" s="69">
        <f t="shared" si="15"/>
        <v>0</v>
      </c>
      <c r="AZ40" s="82"/>
      <c r="BA40" s="118" t="s">
        <v>45</v>
      </c>
      <c r="BB40" s="118"/>
      <c r="BC40" s="118"/>
      <c r="BD40" s="173"/>
      <c r="BE40" s="173" t="s">
        <v>2360</v>
      </c>
      <c r="BF40" s="302"/>
      <c r="BG40" s="302"/>
      <c r="BH40" s="302"/>
      <c r="BI40" s="302"/>
      <c r="BJ40" s="302"/>
      <c r="BK40" s="302"/>
      <c r="BL40" s="302"/>
      <c r="BM40" s="302"/>
      <c r="BN40" s="302"/>
      <c r="BO40" s="96">
        <v>1</v>
      </c>
      <c r="BP40" s="95"/>
      <c r="BQ40" s="36"/>
      <c r="BR40" s="239" t="s">
        <v>173</v>
      </c>
      <c r="BS40" s="267" t="s">
        <v>2382</v>
      </c>
      <c r="BT40" s="102" t="s">
        <v>29</v>
      </c>
      <c r="BU40" s="102">
        <f>0.5*(CC40+CD40+CE40)+CF40+CH40+2*(CI40+CJ40)</f>
        <v>0</v>
      </c>
      <c r="BV40" s="102">
        <f>CC40*0.5+CD40*0.5+CE40*0.5+CF40+CG40+CH40+2*(CI40+CJ40+CK40)</f>
        <v>0</v>
      </c>
      <c r="BW40" s="131"/>
      <c r="BX40" s="22" t="s">
        <v>45</v>
      </c>
      <c r="BY40" s="131"/>
      <c r="BZ40" s="72" t="s">
        <v>42</v>
      </c>
      <c r="CA40" s="131"/>
      <c r="CB40" s="131" t="s">
        <v>2384</v>
      </c>
      <c r="CC40" s="314"/>
      <c r="CD40" s="314"/>
      <c r="CE40" s="314"/>
      <c r="CF40" s="314"/>
      <c r="CG40" s="314"/>
      <c r="CH40" s="314"/>
      <c r="CI40" s="314"/>
      <c r="CJ40" s="314"/>
      <c r="CK40" s="314"/>
      <c r="CL40" s="100">
        <v>1</v>
      </c>
      <c r="CM40" s="1576" t="s">
        <v>2893</v>
      </c>
      <c r="CN40" s="36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</row>
    <row r="41" spans="1:114" ht="235.95" customHeight="1" outlineLevel="1" thickTop="1" thickBot="1" x14ac:dyDescent="0.35">
      <c r="A41" s="239" t="s">
        <v>173</v>
      </c>
      <c r="B41" s="179" t="s">
        <v>1906</v>
      </c>
      <c r="C41" s="102" t="s">
        <v>29</v>
      </c>
      <c r="D41" s="102">
        <f t="shared" si="10"/>
        <v>0.5</v>
      </c>
      <c r="E41" s="102">
        <f t="shared" si="11"/>
        <v>0.5</v>
      </c>
      <c r="F41" s="448"/>
      <c r="G41" s="22" t="s">
        <v>68</v>
      </c>
      <c r="H41" s="448"/>
      <c r="I41" s="448"/>
      <c r="J41" s="110" t="s">
        <v>13</v>
      </c>
      <c r="K41" s="23" t="s">
        <v>1907</v>
      </c>
      <c r="L41" s="449"/>
      <c r="M41" s="128">
        <v>1</v>
      </c>
      <c r="N41" s="449"/>
      <c r="O41" s="449"/>
      <c r="P41" s="449"/>
      <c r="Q41" s="449"/>
      <c r="R41" s="449"/>
      <c r="S41" s="449"/>
      <c r="T41" s="445"/>
      <c r="U41" s="96">
        <v>1</v>
      </c>
      <c r="V41" s="95"/>
      <c r="W41" s="108"/>
      <c r="X41" s="654" t="s">
        <v>651</v>
      </c>
      <c r="Y41" s="657" t="s">
        <v>1908</v>
      </c>
      <c r="Z41" s="68" t="s">
        <v>29</v>
      </c>
      <c r="AA41" s="69">
        <f t="shared" si="12"/>
        <v>0</v>
      </c>
      <c r="AB41" s="69">
        <f t="shared" si="13"/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131"/>
      <c r="AJ41" s="131"/>
      <c r="AK41" s="131"/>
      <c r="AL41" s="131"/>
      <c r="AM41" s="131"/>
      <c r="AN41" s="131"/>
      <c r="AO41" s="131"/>
      <c r="AP41" s="131"/>
      <c r="AQ41" s="131"/>
      <c r="AR41" s="96">
        <v>1</v>
      </c>
      <c r="AS41" s="95"/>
      <c r="AT41" s="26"/>
      <c r="AU41" s="662" t="s">
        <v>674</v>
      </c>
      <c r="AV41" s="179" t="s">
        <v>2396</v>
      </c>
      <c r="AW41" s="102" t="s">
        <v>29</v>
      </c>
      <c r="AX41" s="69">
        <f t="shared" si="14"/>
        <v>1</v>
      </c>
      <c r="AY41" s="69">
        <f t="shared" si="15"/>
        <v>3</v>
      </c>
      <c r="AZ41" s="167"/>
      <c r="BA41" s="22" t="s">
        <v>68</v>
      </c>
      <c r="BB41" s="663"/>
      <c r="BC41" s="103"/>
      <c r="BD41" s="73"/>
      <c r="BE41" s="23" t="s">
        <v>2397</v>
      </c>
      <c r="BF41" s="302"/>
      <c r="BG41" s="302"/>
      <c r="BH41" s="302"/>
      <c r="BI41" s="302"/>
      <c r="BJ41" s="144"/>
      <c r="BK41" s="84">
        <v>1</v>
      </c>
      <c r="BL41" s="144"/>
      <c r="BM41" s="302"/>
      <c r="BN41" s="86">
        <v>1</v>
      </c>
      <c r="BO41" s="96">
        <v>1</v>
      </c>
      <c r="BP41" s="95"/>
      <c r="BQ41" s="36"/>
      <c r="BR41" s="655" t="s">
        <v>654</v>
      </c>
      <c r="BS41" s="80" t="s">
        <v>655</v>
      </c>
      <c r="BT41" s="68" t="s">
        <v>29</v>
      </c>
      <c r="BU41" s="69">
        <f t="shared" si="16"/>
        <v>0.5</v>
      </c>
      <c r="BV41" s="69">
        <f t="shared" si="17"/>
        <v>2.5</v>
      </c>
      <c r="BW41" s="103"/>
      <c r="BX41" s="22" t="s">
        <v>45</v>
      </c>
      <c r="BY41" s="103"/>
      <c r="BZ41" s="72" t="s">
        <v>42</v>
      </c>
      <c r="CA41" s="82"/>
      <c r="CB41" s="23" t="s">
        <v>656</v>
      </c>
      <c r="CC41" s="169"/>
      <c r="CD41" s="84">
        <v>1</v>
      </c>
      <c r="CE41" s="169"/>
      <c r="CF41" s="169"/>
      <c r="CG41" s="169"/>
      <c r="CH41" s="169"/>
      <c r="CI41" s="169"/>
      <c r="CJ41" s="169"/>
      <c r="CK41" s="86">
        <v>1</v>
      </c>
      <c r="CL41" s="76">
        <v>1</v>
      </c>
      <c r="CM41" s="190"/>
      <c r="CN41" s="36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4" ht="231" customHeight="1" outlineLevel="1" x14ac:dyDescent="0.3">
      <c r="A42" s="239" t="s">
        <v>173</v>
      </c>
      <c r="B42" s="130" t="s">
        <v>1912</v>
      </c>
      <c r="C42" s="102" t="s">
        <v>29</v>
      </c>
      <c r="D42" s="102">
        <f t="shared" si="10"/>
        <v>3</v>
      </c>
      <c r="E42" s="102">
        <f t="shared" si="11"/>
        <v>3</v>
      </c>
      <c r="F42" s="225"/>
      <c r="G42" s="225" t="s">
        <v>45</v>
      </c>
      <c r="H42" s="546"/>
      <c r="I42" s="669" t="s">
        <v>42</v>
      </c>
      <c r="J42" s="670"/>
      <c r="K42" s="131" t="s">
        <v>1914</v>
      </c>
      <c r="L42" s="403"/>
      <c r="M42" s="85">
        <v>2</v>
      </c>
      <c r="N42" s="403"/>
      <c r="O42" s="85">
        <v>2</v>
      </c>
      <c r="P42" s="403"/>
      <c r="Q42" s="403"/>
      <c r="R42" s="403"/>
      <c r="S42" s="403"/>
      <c r="T42" s="403"/>
      <c r="U42" s="96">
        <v>1</v>
      </c>
      <c r="V42" s="95"/>
      <c r="W42" s="108"/>
      <c r="X42" s="654" t="s">
        <v>651</v>
      </c>
      <c r="Y42" s="177" t="s">
        <v>1911</v>
      </c>
      <c r="Z42" s="68" t="s">
        <v>29</v>
      </c>
      <c r="AA42" s="69">
        <f>0.5*(AI42+AJ42+AK42)+AL42+AN42+2*(AO42+AP42)</f>
        <v>0</v>
      </c>
      <c r="AB42" s="69">
        <f>AI42*0.5+AJ42*0.5+AK42*0.5+AL42+AM42+AN42+2*(AO42+AP42+AQ42)</f>
        <v>0</v>
      </c>
      <c r="AC42" s="257"/>
      <c r="AD42" s="225" t="s">
        <v>45</v>
      </c>
      <c r="AE42" s="131"/>
      <c r="AF42" s="257"/>
      <c r="AG42" s="178"/>
      <c r="AH42" s="23" t="s">
        <v>57</v>
      </c>
      <c r="AI42" s="225"/>
      <c r="AJ42" s="225"/>
      <c r="AK42" s="225"/>
      <c r="AL42" s="225"/>
      <c r="AM42" s="225"/>
      <c r="AN42" s="225"/>
      <c r="AO42" s="225"/>
      <c r="AP42" s="225"/>
      <c r="AQ42" s="225"/>
      <c r="AR42" s="96">
        <v>1</v>
      </c>
      <c r="AS42" s="95"/>
      <c r="AT42" s="36"/>
      <c r="AU42" s="662" t="s">
        <v>674</v>
      </c>
      <c r="AV42" s="1132" t="s">
        <v>2621</v>
      </c>
      <c r="AW42" s="68" t="s">
        <v>29</v>
      </c>
      <c r="AX42" s="69">
        <f t="shared" si="14"/>
        <v>4.5</v>
      </c>
      <c r="AY42" s="69">
        <f t="shared" si="15"/>
        <v>6.5</v>
      </c>
      <c r="AZ42" s="82"/>
      <c r="BA42" s="23" t="s">
        <v>68</v>
      </c>
      <c r="BB42" s="23"/>
      <c r="BC42" s="72" t="s">
        <v>42</v>
      </c>
      <c r="BD42" s="82"/>
      <c r="BE42" s="23" t="s">
        <v>57</v>
      </c>
      <c r="BF42" s="155"/>
      <c r="BG42" s="84">
        <v>1</v>
      </c>
      <c r="BH42" s="155"/>
      <c r="BI42" s="84">
        <v>4</v>
      </c>
      <c r="BJ42" s="155"/>
      <c r="BK42" s="155"/>
      <c r="BL42" s="144"/>
      <c r="BM42" s="155"/>
      <c r="BN42" s="86">
        <v>1</v>
      </c>
      <c r="BO42" s="96">
        <v>1</v>
      </c>
      <c r="BP42" s="95"/>
      <c r="BQ42" s="36"/>
      <c r="BR42" s="655" t="s">
        <v>654</v>
      </c>
      <c r="BS42" s="179" t="s">
        <v>662</v>
      </c>
      <c r="BT42" s="68" t="s">
        <v>29</v>
      </c>
      <c r="BU42" s="69">
        <f t="shared" si="16"/>
        <v>4.5</v>
      </c>
      <c r="BV42" s="69">
        <f t="shared" si="17"/>
        <v>4.5</v>
      </c>
      <c r="BW42" s="225"/>
      <c r="BX42" s="22" t="s">
        <v>45</v>
      </c>
      <c r="BY42" s="546"/>
      <c r="BZ42" s="246"/>
      <c r="CA42" s="131"/>
      <c r="CB42" s="131" t="s">
        <v>663</v>
      </c>
      <c r="CC42" s="403"/>
      <c r="CD42" s="84">
        <v>1</v>
      </c>
      <c r="CE42" s="403"/>
      <c r="CF42" s="302"/>
      <c r="CG42" s="403"/>
      <c r="CH42" s="403"/>
      <c r="CI42" s="84">
        <v>2</v>
      </c>
      <c r="CJ42" s="403"/>
      <c r="CK42" s="403"/>
      <c r="CL42" s="76">
        <v>1</v>
      </c>
      <c r="CM42" s="107"/>
      <c r="CN42" s="36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</row>
    <row r="43" spans="1:114" ht="242.4" customHeight="1" outlineLevel="1" x14ac:dyDescent="0.4">
      <c r="A43" s="239" t="s">
        <v>173</v>
      </c>
      <c r="B43" s="485" t="s">
        <v>1917</v>
      </c>
      <c r="C43" s="102" t="s">
        <v>29</v>
      </c>
      <c r="D43" s="102">
        <f>0.5*(L43+M43+N43)+O43+Q43+2*(R43+S43)</f>
        <v>1</v>
      </c>
      <c r="E43" s="102">
        <f>L43*0.5+M43*0.5+N43*0.5+O43+P43+Q43+2*(R43+S43+T43)</f>
        <v>3</v>
      </c>
      <c r="F43" s="448"/>
      <c r="G43" s="22" t="s">
        <v>45</v>
      </c>
      <c r="H43" s="74"/>
      <c r="I43" s="448"/>
      <c r="J43" s="448"/>
      <c r="K43" s="23" t="s">
        <v>1918</v>
      </c>
      <c r="L43" s="449"/>
      <c r="M43" s="821"/>
      <c r="N43" s="449"/>
      <c r="O43" s="449"/>
      <c r="P43" s="449"/>
      <c r="Q43" s="1208">
        <v>1</v>
      </c>
      <c r="R43" s="449"/>
      <c r="S43" s="1209"/>
      <c r="T43" s="1210">
        <v>1</v>
      </c>
      <c r="U43" s="96">
        <v>1</v>
      </c>
      <c r="V43" s="95"/>
      <c r="W43" s="108"/>
      <c r="X43" s="654" t="s">
        <v>651</v>
      </c>
      <c r="Y43" s="177" t="s">
        <v>1915</v>
      </c>
      <c r="Z43" s="68" t="s">
        <v>29</v>
      </c>
      <c r="AA43" s="69">
        <f>0.5*(AI43+AJ43+AK43)+AL43+AN43+2*(AO43+AP43)</f>
        <v>0</v>
      </c>
      <c r="AB43" s="69">
        <f>AI43*0.5+AJ43*0.5+AK43*0.5+AL43+AM43+AN43+2*(AO43+AP43+AQ43)</f>
        <v>0</v>
      </c>
      <c r="AC43" s="257"/>
      <c r="AD43" s="225" t="s">
        <v>45</v>
      </c>
      <c r="AE43" s="131"/>
      <c r="AF43" s="257"/>
      <c r="AG43" s="178"/>
      <c r="AH43" s="23" t="s">
        <v>57</v>
      </c>
      <c r="AI43" s="131"/>
      <c r="AJ43" s="131"/>
      <c r="AK43" s="131"/>
      <c r="AL43" s="131"/>
      <c r="AM43" s="131"/>
      <c r="AN43" s="131"/>
      <c r="AO43" s="131"/>
      <c r="AP43" s="131"/>
      <c r="AQ43" s="131"/>
      <c r="AR43" s="96">
        <v>1</v>
      </c>
      <c r="AS43" s="95"/>
      <c r="AT43" s="108"/>
      <c r="AU43" s="662" t="s">
        <v>674</v>
      </c>
      <c r="AV43" s="130" t="s">
        <v>688</v>
      </c>
      <c r="AW43" s="68" t="s">
        <v>29</v>
      </c>
      <c r="AX43" s="69">
        <f>0.5*(BF43+BG43+BH43)+BI43+BK43+2*(BL43+BM43)</f>
        <v>0</v>
      </c>
      <c r="AY43" s="69">
        <f>BF43*0.5+BG43*0.5+BH43*0.5+BI43+BJ43+BK43+2*(BL43+BM43+BN43)</f>
        <v>0</v>
      </c>
      <c r="AZ43" s="99"/>
      <c r="BA43" s="22" t="s">
        <v>45</v>
      </c>
      <c r="BB43" s="99"/>
      <c r="BC43" s="99"/>
      <c r="BD43" s="99"/>
      <c r="BE43" s="1053" t="s">
        <v>361</v>
      </c>
      <c r="BF43" s="159"/>
      <c r="BG43" s="159"/>
      <c r="BH43" s="159"/>
      <c r="BI43" s="159"/>
      <c r="BJ43" s="159"/>
      <c r="BK43" s="159"/>
      <c r="BL43" s="159"/>
      <c r="BM43" s="159"/>
      <c r="BN43" s="159"/>
      <c r="BO43" s="96">
        <v>1</v>
      </c>
      <c r="BP43" s="95"/>
      <c r="BQ43" s="36"/>
      <c r="BR43" s="655" t="s">
        <v>654</v>
      </c>
      <c r="BS43" s="391" t="s">
        <v>670</v>
      </c>
      <c r="BT43" s="68" t="s">
        <v>29</v>
      </c>
      <c r="BU43" s="69">
        <f t="shared" si="16"/>
        <v>0</v>
      </c>
      <c r="BV43" s="69">
        <f t="shared" si="17"/>
        <v>0</v>
      </c>
      <c r="BW43" s="268"/>
      <c r="BX43" s="22" t="s">
        <v>45</v>
      </c>
      <c r="BY43" s="393"/>
      <c r="BZ43" s="394"/>
      <c r="CA43" s="268"/>
      <c r="CB43" s="22" t="s">
        <v>91</v>
      </c>
      <c r="CC43" s="660"/>
      <c r="CD43" s="660"/>
      <c r="CE43" s="660"/>
      <c r="CF43" s="302"/>
      <c r="CG43" s="660"/>
      <c r="CH43" s="660"/>
      <c r="CI43" s="660"/>
      <c r="CJ43" s="660"/>
      <c r="CK43" s="660"/>
      <c r="CL43" s="76">
        <v>1</v>
      </c>
      <c r="CM43" s="107"/>
      <c r="CN43" s="112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</row>
    <row r="44" spans="1:114" ht="281.39999999999998" customHeight="1" outlineLevel="1" x14ac:dyDescent="0.4">
      <c r="A44" s="97" t="s">
        <v>52</v>
      </c>
      <c r="B44" s="387" t="s">
        <v>2894</v>
      </c>
      <c r="C44" s="68" t="s">
        <v>36</v>
      </c>
      <c r="D44" s="69">
        <f t="shared" ref="D44" si="18">0.5*(L44+M44+N44)+O44+Q44+2*(R44+S44)</f>
        <v>0</v>
      </c>
      <c r="E44" s="69">
        <f t="shared" ref="E44" si="19">L44*0.5+M44*0.5+N44*0.5+O44+P44+Q44+2*(R44+S44+T44)</f>
        <v>0</v>
      </c>
      <c r="F44" s="1997" t="s">
        <v>2895</v>
      </c>
      <c r="G44" s="2054"/>
      <c r="H44" s="2054"/>
      <c r="I44" s="2054"/>
      <c r="J44" s="2054"/>
      <c r="K44" s="2055"/>
      <c r="L44" s="155"/>
      <c r="M44" s="155"/>
      <c r="N44" s="155"/>
      <c r="O44" s="155"/>
      <c r="P44" s="155"/>
      <c r="Q44" s="155"/>
      <c r="R44" s="155"/>
      <c r="S44" s="155"/>
      <c r="T44" s="155"/>
      <c r="U44" s="96">
        <v>1</v>
      </c>
      <c r="V44" s="95"/>
      <c r="W44" s="108"/>
      <c r="X44" s="654" t="s">
        <v>651</v>
      </c>
      <c r="Y44" s="177" t="s">
        <v>2367</v>
      </c>
      <c r="Z44" s="68" t="s">
        <v>29</v>
      </c>
      <c r="AA44" s="69">
        <f>0.5*(AI44+AJ44+AK44)+AL44+AN44+2*(AO44+AP44)</f>
        <v>0</v>
      </c>
      <c r="AB44" s="69">
        <f>AI44*0.5+AJ44*0.5+AK44*0.5+AL44+AM44+AN44+2*(AO44+AP44+AQ44)</f>
        <v>0</v>
      </c>
      <c r="AC44" s="257"/>
      <c r="AD44" s="124" t="s">
        <v>77</v>
      </c>
      <c r="AE44" s="125" t="s">
        <v>50</v>
      </c>
      <c r="AF44" s="257"/>
      <c r="AG44" s="278"/>
      <c r="AH44" s="23" t="s">
        <v>57</v>
      </c>
      <c r="AI44" s="131"/>
      <c r="AJ44" s="131"/>
      <c r="AK44" s="131"/>
      <c r="AL44" s="131"/>
      <c r="AM44" s="131"/>
      <c r="AN44" s="131"/>
      <c r="AO44" s="131"/>
      <c r="AP44" s="131"/>
      <c r="AQ44" s="131"/>
      <c r="AR44" s="96">
        <v>1</v>
      </c>
      <c r="AS44" s="95"/>
      <c r="AT44" s="108"/>
      <c r="AU44" s="662" t="s">
        <v>674</v>
      </c>
      <c r="AV44" s="130" t="s">
        <v>693</v>
      </c>
      <c r="AW44" s="68" t="s">
        <v>29</v>
      </c>
      <c r="AX44" s="69">
        <f>0.5*(BF44+BG44+BH44)+BI44+BK44+2*(BL44+BM44)</f>
        <v>0</v>
      </c>
      <c r="AY44" s="69">
        <f>BF44*0.5+BG44*0.5+BH44*0.5+BI44+BJ44+BK44+2*(BL44+BM44+BN44)</f>
        <v>0</v>
      </c>
      <c r="AZ44" s="99"/>
      <c r="BA44" s="22" t="s">
        <v>45</v>
      </c>
      <c r="BB44" s="99"/>
      <c r="BC44" s="99"/>
      <c r="BD44" s="99"/>
      <c r="BE44" s="1053" t="s">
        <v>361</v>
      </c>
      <c r="BF44" s="159"/>
      <c r="BG44" s="159"/>
      <c r="BH44" s="159"/>
      <c r="BI44" s="159"/>
      <c r="BJ44" s="159"/>
      <c r="BK44" s="159"/>
      <c r="BL44" s="159"/>
      <c r="BM44" s="159"/>
      <c r="BN44" s="671"/>
      <c r="BO44" s="96">
        <v>1</v>
      </c>
      <c r="BP44" s="95"/>
      <c r="BQ44" s="36"/>
      <c r="BR44" s="655" t="s">
        <v>654</v>
      </c>
      <c r="BS44" s="117" t="s">
        <v>677</v>
      </c>
      <c r="BT44" s="68" t="s">
        <v>29</v>
      </c>
      <c r="BU44" s="69">
        <f t="shared" si="16"/>
        <v>0</v>
      </c>
      <c r="BV44" s="69">
        <f t="shared" si="17"/>
        <v>1</v>
      </c>
      <c r="BW44" s="171"/>
      <c r="BX44" s="22" t="s">
        <v>45</v>
      </c>
      <c r="BY44" s="104"/>
      <c r="BZ44" s="72" t="s">
        <v>42</v>
      </c>
      <c r="CA44" s="73"/>
      <c r="CB44" s="22" t="s">
        <v>91</v>
      </c>
      <c r="CC44" s="160"/>
      <c r="CD44" s="160"/>
      <c r="CE44" s="160"/>
      <c r="CF44" s="360"/>
      <c r="CG44" s="86">
        <v>1</v>
      </c>
      <c r="CH44" s="664"/>
      <c r="CI44" s="160"/>
      <c r="CJ44" s="160"/>
      <c r="CK44" s="155"/>
      <c r="CL44" s="76">
        <v>1</v>
      </c>
      <c r="CM44" s="107"/>
      <c r="CN44" s="112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</row>
    <row r="45" spans="1:114" ht="259.2" customHeight="1" outlineLevel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 s="108"/>
      <c r="X45" s="654" t="s">
        <v>651</v>
      </c>
      <c r="Y45" s="98" t="s">
        <v>1919</v>
      </c>
      <c r="Z45" s="68" t="s">
        <v>29</v>
      </c>
      <c r="AA45" s="69">
        <f>0.5*(AI45+AJ45+AK45)+AL45+AN45+2*(AO45+AP45)</f>
        <v>0</v>
      </c>
      <c r="AB45" s="69">
        <f>AI45*0.5+AJ45*0.5+AK45*0.5+AL45+AM45+AN45+2*(AO45+AP45+AQ45)</f>
        <v>0</v>
      </c>
      <c r="AC45" s="99"/>
      <c r="AD45" s="22" t="s">
        <v>45</v>
      </c>
      <c r="AE45" s="99"/>
      <c r="AF45" s="99"/>
      <c r="AG45" s="99"/>
      <c r="AH45" s="23" t="s">
        <v>57</v>
      </c>
      <c r="AI45" s="99"/>
      <c r="AJ45" s="99"/>
      <c r="AK45" s="99"/>
      <c r="AL45" s="99"/>
      <c r="AM45" s="99"/>
      <c r="AN45" s="99"/>
      <c r="AO45" s="99"/>
      <c r="AP45" s="99"/>
      <c r="AQ45" s="99"/>
      <c r="AR45" s="96">
        <v>1</v>
      </c>
      <c r="AS45" s="95"/>
      <c r="AT45" s="108"/>
      <c r="AU45" s="662" t="s">
        <v>674</v>
      </c>
      <c r="AV45" s="117" t="s">
        <v>2401</v>
      </c>
      <c r="AW45" s="68" t="s">
        <v>29</v>
      </c>
      <c r="AX45" s="69">
        <f t="shared" si="14"/>
        <v>2</v>
      </c>
      <c r="AY45" s="69">
        <f t="shared" si="15"/>
        <v>3</v>
      </c>
      <c r="AZ45" s="198"/>
      <c r="BA45" s="22" t="s">
        <v>45</v>
      </c>
      <c r="BB45" s="22"/>
      <c r="BC45" s="74"/>
      <c r="BD45" s="82"/>
      <c r="BE45" s="23" t="s">
        <v>2402</v>
      </c>
      <c r="BF45" s="155"/>
      <c r="BG45" s="155"/>
      <c r="BH45" s="155"/>
      <c r="BI45" s="144"/>
      <c r="BJ45" s="1211">
        <v>1</v>
      </c>
      <c r="BK45" s="820">
        <v>2</v>
      </c>
      <c r="BL45" s="155"/>
      <c r="BM45" s="360"/>
      <c r="BN45" s="155"/>
      <c r="BO45" s="96">
        <v>1</v>
      </c>
      <c r="BP45" s="95"/>
      <c r="BQ45" s="108"/>
      <c r="BR45" s="655" t="s">
        <v>654</v>
      </c>
      <c r="BS45" s="117" t="s">
        <v>683</v>
      </c>
      <c r="BT45" s="68" t="s">
        <v>29</v>
      </c>
      <c r="BU45" s="69">
        <f t="shared" si="16"/>
        <v>0</v>
      </c>
      <c r="BV45" s="69">
        <f t="shared" si="17"/>
        <v>0</v>
      </c>
      <c r="BW45" s="171"/>
      <c r="BX45" s="124" t="s">
        <v>77</v>
      </c>
      <c r="BY45" s="125" t="s">
        <v>50</v>
      </c>
      <c r="BZ45" s="74"/>
      <c r="CA45" s="82"/>
      <c r="CB45" s="23" t="s">
        <v>57</v>
      </c>
      <c r="CC45" s="160"/>
      <c r="CD45" s="160"/>
      <c r="CE45" s="160"/>
      <c r="CF45" s="160"/>
      <c r="CG45" s="330"/>
      <c r="CH45" s="160"/>
      <c r="CI45" s="160"/>
      <c r="CJ45" s="160"/>
      <c r="CK45" s="155"/>
      <c r="CL45" s="76">
        <v>1</v>
      </c>
      <c r="CM45" s="107"/>
      <c r="CN45" s="62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</row>
    <row r="46" spans="1:114" ht="231.75" customHeight="1" outlineLevel="1" x14ac:dyDescent="0.4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240" t="s">
        <v>1403</v>
      </c>
      <c r="Y46" s="987" t="s">
        <v>2702</v>
      </c>
      <c r="Z46" s="551" t="s">
        <v>29</v>
      </c>
      <c r="AA46" s="552">
        <f>0.5*(AI46+AJ46+AK46)+AL46+AN46+2*(AO46+AP46)</f>
        <v>0</v>
      </c>
      <c r="AB46" s="552">
        <f>AI46*0.5+AJ46*0.5+AK46*0.5+AL46+AM46+AN46+2*(AO46+AP46+AQ46)</f>
        <v>0</v>
      </c>
      <c r="AC46" s="2027" t="s">
        <v>2896</v>
      </c>
      <c r="AD46" s="2028"/>
      <c r="AE46" s="2028"/>
      <c r="AF46" s="2028"/>
      <c r="AG46" s="2028"/>
      <c r="AH46" s="2029"/>
      <c r="AI46" s="992"/>
      <c r="AJ46" s="992"/>
      <c r="AK46" s="992"/>
      <c r="AL46" s="992"/>
      <c r="AM46" s="992"/>
      <c r="AN46" s="992"/>
      <c r="AO46" s="992"/>
      <c r="AP46" s="992"/>
      <c r="AQ46" s="992"/>
      <c r="AR46" s="988">
        <v>1</v>
      </c>
      <c r="AS46" s="585"/>
      <c r="AT46" s="108"/>
      <c r="AU46" s="662" t="s">
        <v>674</v>
      </c>
      <c r="AV46" s="668" t="s">
        <v>2897</v>
      </c>
      <c r="AW46" s="68" t="s">
        <v>29</v>
      </c>
      <c r="AX46" s="69">
        <f t="shared" si="14"/>
        <v>2</v>
      </c>
      <c r="AY46" s="69">
        <f t="shared" si="15"/>
        <v>2</v>
      </c>
      <c r="AZ46" s="116"/>
      <c r="BA46" s="22" t="s">
        <v>45</v>
      </c>
      <c r="BB46" s="22"/>
      <c r="BC46" s="72" t="s">
        <v>42</v>
      </c>
      <c r="BD46" s="82"/>
      <c r="BE46" s="23" t="s">
        <v>57</v>
      </c>
      <c r="BF46" s="159"/>
      <c r="BG46" s="159"/>
      <c r="BH46" s="155"/>
      <c r="BI46" s="84">
        <v>2</v>
      </c>
      <c r="BJ46" s="159"/>
      <c r="BK46" s="159"/>
      <c r="BL46" s="159"/>
      <c r="BM46" s="159"/>
      <c r="BN46" s="474"/>
      <c r="BO46" s="96">
        <v>1</v>
      </c>
      <c r="BP46" s="95"/>
      <c r="BQ46" s="108"/>
      <c r="BR46" s="283" t="s">
        <v>218</v>
      </c>
      <c r="BS46" s="130" t="s">
        <v>694</v>
      </c>
      <c r="BT46" s="68" t="s">
        <v>29</v>
      </c>
      <c r="BU46" s="69">
        <f t="shared" si="16"/>
        <v>0</v>
      </c>
      <c r="BV46" s="69">
        <f t="shared" si="17"/>
        <v>0</v>
      </c>
      <c r="BW46" s="131"/>
      <c r="BX46" s="22" t="s">
        <v>45</v>
      </c>
      <c r="BY46" s="131"/>
      <c r="BZ46" s="131"/>
      <c r="CA46" s="131"/>
      <c r="CB46" s="23" t="s">
        <v>57</v>
      </c>
      <c r="CC46" s="630"/>
      <c r="CD46" s="630"/>
      <c r="CE46" s="630"/>
      <c r="CF46" s="630"/>
      <c r="CG46" s="630"/>
      <c r="CH46" s="630"/>
      <c r="CI46" s="630"/>
      <c r="CJ46" s="630"/>
      <c r="CK46" s="630"/>
      <c r="CL46" s="133">
        <v>1</v>
      </c>
      <c r="CM46" s="131"/>
      <c r="CN46" s="108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</row>
    <row r="47" spans="1:114" ht="181.95" customHeight="1" outlineLevel="1" x14ac:dyDescent="0.3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3"/>
      <c r="AU47" s="662" t="s">
        <v>674</v>
      </c>
      <c r="AV47" s="130" t="s">
        <v>2898</v>
      </c>
      <c r="AW47" s="68" t="s">
        <v>29</v>
      </c>
      <c r="AX47" s="69">
        <f>0.5*(BF47+BG47+BH47)+BI47+BK47+2*(BL47+BM47)</f>
        <v>0</v>
      </c>
      <c r="AY47" s="69">
        <f>BF47*0.5+BG47*0.5+BH47*0.5+BI47+BJ47+BK47+2*(BL47+BM47+BN47)</f>
        <v>0</v>
      </c>
      <c r="AZ47" s="131"/>
      <c r="BA47" s="22" t="s">
        <v>45</v>
      </c>
      <c r="BB47" s="367"/>
      <c r="BC47" s="131"/>
      <c r="BD47" s="131"/>
      <c r="BE47" s="23" t="s">
        <v>57</v>
      </c>
      <c r="BF47" s="314"/>
      <c r="BG47" s="314"/>
      <c r="BH47" s="314"/>
      <c r="BI47" s="314"/>
      <c r="BJ47" s="314"/>
      <c r="BK47" s="314"/>
      <c r="BL47" s="314"/>
      <c r="BM47" s="314"/>
      <c r="BN47" s="314"/>
      <c r="BO47" s="96">
        <v>1</v>
      </c>
      <c r="BP47" s="95"/>
      <c r="BQ47" s="3"/>
      <c r="BR47" s="283" t="s">
        <v>218</v>
      </c>
      <c r="BS47" s="117" t="s">
        <v>699</v>
      </c>
      <c r="BT47" s="68" t="s">
        <v>29</v>
      </c>
      <c r="BU47" s="69">
        <f t="shared" si="16"/>
        <v>0</v>
      </c>
      <c r="BV47" s="69">
        <f t="shared" si="17"/>
        <v>0</v>
      </c>
      <c r="BW47" s="82"/>
      <c r="BX47" s="124" t="s">
        <v>77</v>
      </c>
      <c r="BY47" s="125" t="s">
        <v>50</v>
      </c>
      <c r="BZ47" s="74"/>
      <c r="CA47" s="180"/>
      <c r="CB47" s="23" t="s">
        <v>57</v>
      </c>
      <c r="CC47" s="672"/>
      <c r="CD47" s="144"/>
      <c r="CE47" s="672"/>
      <c r="CF47" s="144"/>
      <c r="CG47" s="672"/>
      <c r="CH47" s="672"/>
      <c r="CI47" s="672"/>
      <c r="CJ47" s="672"/>
      <c r="CK47" s="144"/>
      <c r="CL47" s="156">
        <v>1</v>
      </c>
      <c r="CM47" s="673"/>
      <c r="CN47" s="3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</row>
    <row r="48" spans="1:114" ht="228.6" customHeight="1" outlineLevel="1" thickBot="1" x14ac:dyDescent="0.35">
      <c r="A48" s="3"/>
      <c r="B48" s="3"/>
      <c r="C48" s="3"/>
      <c r="D48" s="3"/>
      <c r="E48" s="3"/>
      <c r="F48" s="3"/>
      <c r="I48" s="3"/>
      <c r="J48" s="3"/>
      <c r="V48" s="3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674</v>
      </c>
      <c r="AV48" s="387" t="s">
        <v>2899</v>
      </c>
      <c r="AW48" s="68" t="s">
        <v>36</v>
      </c>
      <c r="AX48" s="69">
        <f t="shared" si="14"/>
        <v>2.5</v>
      </c>
      <c r="AY48" s="69">
        <f t="shared" si="15"/>
        <v>2.5</v>
      </c>
      <c r="AZ48" s="167"/>
      <c r="BA48" s="22" t="s">
        <v>45</v>
      </c>
      <c r="BB48" s="676"/>
      <c r="BC48" s="82"/>
      <c r="BD48" s="248"/>
      <c r="BE48" s="173" t="s">
        <v>2404</v>
      </c>
      <c r="BF48" s="302"/>
      <c r="BG48" s="302"/>
      <c r="BH48" s="84">
        <v>1</v>
      </c>
      <c r="BI48" s="302"/>
      <c r="BJ48" s="302"/>
      <c r="BK48" s="302"/>
      <c r="BL48" s="302"/>
      <c r="BM48" s="84">
        <v>1</v>
      </c>
      <c r="BN48" s="302"/>
      <c r="BO48" s="96">
        <v>1</v>
      </c>
      <c r="BP48" s="95"/>
      <c r="BQ48" s="3"/>
      <c r="BR48" s="283" t="s">
        <v>218</v>
      </c>
      <c r="BS48" s="187" t="s">
        <v>703</v>
      </c>
      <c r="BT48" s="68" t="s">
        <v>29</v>
      </c>
      <c r="BU48" s="69">
        <f t="shared" si="16"/>
        <v>0.5</v>
      </c>
      <c r="BV48" s="69">
        <f t="shared" si="17"/>
        <v>1.5</v>
      </c>
      <c r="BW48" s="187"/>
      <c r="BX48" s="22" t="s">
        <v>45</v>
      </c>
      <c r="BY48" s="23"/>
      <c r="BZ48" s="72" t="s">
        <v>42</v>
      </c>
      <c r="CA48" s="674"/>
      <c r="CB48" s="26" t="s">
        <v>249</v>
      </c>
      <c r="CC48" s="461"/>
      <c r="CD48" s="85">
        <v>1</v>
      </c>
      <c r="CE48" s="461"/>
      <c r="CF48" s="461"/>
      <c r="CG48" s="591">
        <v>1</v>
      </c>
      <c r="CH48" s="461"/>
      <c r="CI48" s="461"/>
      <c r="CJ48" s="461"/>
      <c r="CK48" s="461"/>
      <c r="CL48" s="76">
        <v>1</v>
      </c>
      <c r="CM48" s="77"/>
      <c r="CN48" s="3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</row>
    <row r="49" spans="1:114" ht="193.95" customHeight="1" outlineLevel="1" x14ac:dyDescent="0.3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674</v>
      </c>
      <c r="AV49" s="404" t="s">
        <v>2900</v>
      </c>
      <c r="AW49" s="68" t="s">
        <v>36</v>
      </c>
      <c r="AX49" s="69">
        <f t="shared" si="14"/>
        <v>1</v>
      </c>
      <c r="AY49" s="69">
        <f t="shared" si="15"/>
        <v>1</v>
      </c>
      <c r="AZ49" s="677"/>
      <c r="BA49" s="22" t="s">
        <v>45</v>
      </c>
      <c r="BB49" s="676"/>
      <c r="BC49" s="104"/>
      <c r="BD49" s="173"/>
      <c r="BE49" s="173" t="s">
        <v>2405</v>
      </c>
      <c r="BF49" s="155"/>
      <c r="BG49" s="155"/>
      <c r="BH49" s="84">
        <v>2</v>
      </c>
      <c r="BI49" s="155"/>
      <c r="BJ49" s="155"/>
      <c r="BK49" s="155"/>
      <c r="BL49" s="155"/>
      <c r="BM49" s="155"/>
      <c r="BN49" s="155"/>
      <c r="BO49" s="96">
        <v>1</v>
      </c>
      <c r="BP49" s="95"/>
      <c r="BQ49" s="3"/>
      <c r="BR49" s="283" t="s">
        <v>218</v>
      </c>
      <c r="BS49" s="117" t="s">
        <v>706</v>
      </c>
      <c r="BT49" s="68" t="s">
        <v>36</v>
      </c>
      <c r="BU49" s="69">
        <f t="shared" si="16"/>
        <v>4</v>
      </c>
      <c r="BV49" s="69">
        <f t="shared" si="17"/>
        <v>5</v>
      </c>
      <c r="BW49" s="82"/>
      <c r="BX49" s="22" t="s">
        <v>68</v>
      </c>
      <c r="BY49" s="104"/>
      <c r="BZ49" s="70"/>
      <c r="CA49" s="110" t="s">
        <v>13</v>
      </c>
      <c r="CB49" s="173" t="s">
        <v>707</v>
      </c>
      <c r="CC49" s="302"/>
      <c r="CD49" s="302"/>
      <c r="CE49" s="302"/>
      <c r="CF49" s="144"/>
      <c r="CG49" s="86">
        <v>1</v>
      </c>
      <c r="CH49" s="84">
        <v>4</v>
      </c>
      <c r="CI49" s="302"/>
      <c r="CJ49" s="302"/>
      <c r="CK49" s="302"/>
      <c r="CL49" s="76">
        <v>1</v>
      </c>
      <c r="CM49" s="77"/>
      <c r="CN49" s="3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</row>
    <row r="50" spans="1:114" ht="175.95" customHeight="1" outlineLevel="1" x14ac:dyDescent="0.4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674</v>
      </c>
      <c r="AV50" s="130" t="s">
        <v>2901</v>
      </c>
      <c r="AW50" s="68" t="s">
        <v>36</v>
      </c>
      <c r="AX50" s="69">
        <f t="shared" si="14"/>
        <v>0</v>
      </c>
      <c r="AY50" s="69">
        <f t="shared" si="15"/>
        <v>0</v>
      </c>
      <c r="AZ50" s="682"/>
      <c r="BA50" s="124" t="s">
        <v>77</v>
      </c>
      <c r="BB50" s="125" t="s">
        <v>50</v>
      </c>
      <c r="BC50" s="685"/>
      <c r="BD50" s="74"/>
      <c r="BE50" s="131" t="s">
        <v>2368</v>
      </c>
      <c r="BF50" s="159"/>
      <c r="BG50" s="159"/>
      <c r="BH50" s="159"/>
      <c r="BI50" s="159"/>
      <c r="BJ50" s="159"/>
      <c r="BK50" s="159"/>
      <c r="BL50" s="159"/>
      <c r="BM50" s="159"/>
      <c r="BN50" s="159"/>
      <c r="BO50" s="96">
        <v>1</v>
      </c>
      <c r="BP50" s="95"/>
      <c r="BQ50" s="3"/>
      <c r="BR50" s="283" t="s">
        <v>218</v>
      </c>
      <c r="BS50" s="130" t="s">
        <v>711</v>
      </c>
      <c r="BT50" s="68" t="s">
        <v>36</v>
      </c>
      <c r="BU50" s="69">
        <f t="shared" si="16"/>
        <v>2</v>
      </c>
      <c r="BV50" s="69">
        <f t="shared" si="17"/>
        <v>4</v>
      </c>
      <c r="BW50" s="678"/>
      <c r="BX50" s="679" t="s">
        <v>45</v>
      </c>
      <c r="BY50" s="680"/>
      <c r="BZ50" s="680"/>
      <c r="CA50" s="680"/>
      <c r="CB50" s="681" t="s">
        <v>712</v>
      </c>
      <c r="CC50" s="223"/>
      <c r="CD50" s="223"/>
      <c r="CE50" s="223"/>
      <c r="CF50" s="128">
        <v>2</v>
      </c>
      <c r="CG50" s="457"/>
      <c r="CH50" s="223"/>
      <c r="CI50" s="314"/>
      <c r="CJ50" s="253"/>
      <c r="CK50" s="254">
        <v>1</v>
      </c>
      <c r="CL50" s="156">
        <v>1</v>
      </c>
      <c r="CM50" s="131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</row>
    <row r="51" spans="1:114" ht="175.2" customHeight="1" outlineLevel="1" thickTop="1" thickBot="1" x14ac:dyDescent="0.35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674</v>
      </c>
      <c r="AV51" s="117" t="s">
        <v>2902</v>
      </c>
      <c r="AW51" s="68" t="s">
        <v>36</v>
      </c>
      <c r="AX51" s="69">
        <f t="shared" si="14"/>
        <v>0.5</v>
      </c>
      <c r="AY51" s="69">
        <f t="shared" si="15"/>
        <v>1.5</v>
      </c>
      <c r="AZ51" s="103"/>
      <c r="BA51" s="124" t="s">
        <v>77</v>
      </c>
      <c r="BB51" s="125" t="s">
        <v>50</v>
      </c>
      <c r="BC51" s="70"/>
      <c r="BD51" s="73"/>
      <c r="BE51" s="23" t="s">
        <v>2408</v>
      </c>
      <c r="BF51" s="155"/>
      <c r="BG51" s="84">
        <v>1</v>
      </c>
      <c r="BH51" s="155"/>
      <c r="BI51" s="155"/>
      <c r="BJ51" s="86">
        <v>1</v>
      </c>
      <c r="BK51" s="155"/>
      <c r="BL51" s="155"/>
      <c r="BM51" s="155"/>
      <c r="BN51" s="155"/>
      <c r="BO51" s="96">
        <v>1</v>
      </c>
      <c r="BP51" s="95"/>
      <c r="BQ51" s="3"/>
      <c r="BR51" s="237" t="s">
        <v>171</v>
      </c>
      <c r="BS51" s="117" t="s">
        <v>847</v>
      </c>
      <c r="BT51" s="68" t="s">
        <v>36</v>
      </c>
      <c r="BU51" s="69">
        <f>0.5*(CC51+CD51+CE51)+CF51+CH51+2*(CI51+CJ51)</f>
        <v>2</v>
      </c>
      <c r="BV51" s="69">
        <f>CC51*0.5+CD51*0.5+CE51*0.5+CF51+CG51+CH51+2*(CI51+CJ51+CK51)</f>
        <v>2</v>
      </c>
      <c r="BW51" s="103"/>
      <c r="BX51" s="22" t="s">
        <v>68</v>
      </c>
      <c r="BY51" s="22"/>
      <c r="BZ51" s="103"/>
      <c r="CA51" s="73"/>
      <c r="CB51" s="23" t="s">
        <v>57</v>
      </c>
      <c r="CC51" s="302"/>
      <c r="CD51" s="302"/>
      <c r="CE51" s="302"/>
      <c r="CF51" s="302"/>
      <c r="CG51" s="385"/>
      <c r="CH51" s="302"/>
      <c r="CI51" s="85">
        <v>1</v>
      </c>
      <c r="CJ51" s="302"/>
      <c r="CK51" s="302"/>
      <c r="CL51" s="100">
        <v>1</v>
      </c>
      <c r="CM51" s="1576" t="s">
        <v>2893</v>
      </c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</row>
    <row r="52" spans="1:114" ht="218.4" customHeight="1" outlineLevel="1" thickTop="1" thickBot="1" x14ac:dyDescent="0.35">
      <c r="A52" s="3"/>
      <c r="B52" s="3"/>
      <c r="C52" s="3"/>
      <c r="D52" s="3"/>
      <c r="E52" s="3"/>
      <c r="F52" s="3"/>
      <c r="I52" s="3"/>
      <c r="J52" s="3"/>
      <c r="V52" s="3"/>
      <c r="W52" s="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3"/>
      <c r="AU52" s="662" t="s">
        <v>674</v>
      </c>
      <c r="AV52" s="688" t="s">
        <v>2903</v>
      </c>
      <c r="AW52" s="68" t="s">
        <v>36</v>
      </c>
      <c r="AX52" s="69">
        <f>0.5*(BF52+BG52+BH52)+BI52+BK52+2*(BL52+BM52)</f>
        <v>0</v>
      </c>
      <c r="AY52" s="69">
        <f>BF52*0.5+BG52*0.5+BH52*0.5+BI52+BJ52+BK52+2*(BL52+BM52+BN52)</f>
        <v>0</v>
      </c>
      <c r="AZ52" s="689"/>
      <c r="BA52" s="22" t="s">
        <v>45</v>
      </c>
      <c r="BB52" s="172"/>
      <c r="BC52" s="70"/>
      <c r="BD52" s="674"/>
      <c r="BE52" s="23" t="s">
        <v>57</v>
      </c>
      <c r="BF52" s="155"/>
      <c r="BG52" s="155"/>
      <c r="BH52" s="155"/>
      <c r="BI52" s="155"/>
      <c r="BJ52" s="155"/>
      <c r="BK52" s="155"/>
      <c r="BL52" s="155"/>
      <c r="BM52" s="155"/>
      <c r="BN52" s="155"/>
      <c r="BO52" s="96">
        <v>1</v>
      </c>
      <c r="BP52" s="95"/>
      <c r="BQ52" s="3"/>
      <c r="BR52" s="237" t="s">
        <v>171</v>
      </c>
      <c r="BS52" s="116" t="s">
        <v>860</v>
      </c>
      <c r="BT52" s="68" t="s">
        <v>36</v>
      </c>
      <c r="BU52" s="69">
        <f>0.5*(CC52+CD52+CE52)+CF52+CH52+2*(CI52+CJ52)</f>
        <v>1</v>
      </c>
      <c r="BV52" s="69">
        <f>CC52*0.5+CD52*0.5+CE52*0.5+CF52+CG52+CH52+2*(CI52+CJ52+CK52)</f>
        <v>3</v>
      </c>
      <c r="BW52" s="22"/>
      <c r="BX52" s="22" t="s">
        <v>68</v>
      </c>
      <c r="BY52" s="118"/>
      <c r="BZ52" s="118"/>
      <c r="CA52" s="173"/>
      <c r="CB52" s="173" t="s">
        <v>780</v>
      </c>
      <c r="CC52" s="155"/>
      <c r="CD52" s="155"/>
      <c r="CE52" s="155"/>
      <c r="CF52" s="184">
        <v>1</v>
      </c>
      <c r="CG52" s="155"/>
      <c r="CH52" s="765"/>
      <c r="CI52" s="155"/>
      <c r="CJ52" s="155"/>
      <c r="CK52" s="86">
        <v>1</v>
      </c>
      <c r="CL52" s="100">
        <v>1</v>
      </c>
      <c r="CM52" s="1576" t="s">
        <v>2893</v>
      </c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</row>
    <row r="53" spans="1:114" ht="155.4" customHeight="1" outlineLevel="1" thickTop="1" x14ac:dyDescent="0.3">
      <c r="A53" s="3"/>
      <c r="B53" s="3"/>
      <c r="C53" s="3"/>
      <c r="D53" s="3"/>
      <c r="E53" s="3"/>
      <c r="F53" s="3"/>
      <c r="I53" s="3"/>
      <c r="J53" s="3"/>
      <c r="V53" s="3"/>
      <c r="W53" s="3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3"/>
      <c r="AU53" s="662" t="s">
        <v>674</v>
      </c>
      <c r="AV53" s="117" t="s">
        <v>2904</v>
      </c>
      <c r="AW53" s="68" t="s">
        <v>36</v>
      </c>
      <c r="AX53" s="69">
        <f>0.5*(BF53+BG53+BH53)+BI53+BK53+2*(BL53+BM53)</f>
        <v>0</v>
      </c>
      <c r="AY53" s="69">
        <f>BF53*0.5+BG53*0.5+BH53*0.5+BI53+BJ53+BK53+2*(BL53+BM53+BN53)</f>
        <v>0</v>
      </c>
      <c r="AZ53" s="73"/>
      <c r="BA53" s="22" t="s">
        <v>68</v>
      </c>
      <c r="BB53" s="104"/>
      <c r="BC53" s="74"/>
      <c r="BD53" s="172"/>
      <c r="BE53" s="172" t="s">
        <v>57</v>
      </c>
      <c r="BF53" s="160"/>
      <c r="BG53" s="160"/>
      <c r="BH53" s="160"/>
      <c r="BI53" s="160"/>
      <c r="BJ53" s="160"/>
      <c r="BK53" s="160"/>
      <c r="BL53" s="160"/>
      <c r="BM53" s="160"/>
      <c r="BN53" s="160"/>
      <c r="BO53" s="96">
        <v>1</v>
      </c>
      <c r="BP53" s="95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</row>
    <row r="54" spans="1:114" ht="217.95" customHeight="1" outlineLevel="1" thickBot="1" x14ac:dyDescent="0.35">
      <c r="A54" s="3"/>
      <c r="B54" s="3"/>
      <c r="C54" s="3"/>
      <c r="D54" s="3"/>
      <c r="E54" s="3"/>
      <c r="F54" s="3"/>
      <c r="I54" s="3"/>
      <c r="J54" s="3"/>
      <c r="V54" s="3"/>
      <c r="W54" s="3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3"/>
      <c r="AU54" s="662" t="s">
        <v>674</v>
      </c>
      <c r="AV54" s="692" t="s">
        <v>2905</v>
      </c>
      <c r="AW54" s="68" t="s">
        <v>36</v>
      </c>
      <c r="AX54" s="69">
        <f>0.5*(BF54+BG54+BH54)+BI54+BK54+2*(BL54+BM54)</f>
        <v>0</v>
      </c>
      <c r="AY54" s="69">
        <f>BF54*0.5+BG54*0.5+BH54*0.5+BI54+BJ54+BK54+2*(BL54+BM54+BN54)</f>
        <v>0</v>
      </c>
      <c r="AZ54" s="693"/>
      <c r="BA54" s="150" t="s">
        <v>68</v>
      </c>
      <c r="BB54" s="694"/>
      <c r="BC54" s="74"/>
      <c r="BD54" s="695"/>
      <c r="BE54" s="695" t="s">
        <v>57</v>
      </c>
      <c r="BF54" s="696"/>
      <c r="BG54" s="696"/>
      <c r="BH54" s="696"/>
      <c r="BI54" s="696"/>
      <c r="BJ54" s="696"/>
      <c r="BK54" s="696"/>
      <c r="BL54" s="696"/>
      <c r="BM54" s="696"/>
      <c r="BN54" s="696"/>
      <c r="BO54" s="96">
        <v>1</v>
      </c>
      <c r="BP54" s="95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</row>
    <row r="55" spans="1:114" ht="186" customHeight="1" outlineLevel="1" x14ac:dyDescent="0.3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</row>
    <row r="56" spans="1:114" ht="247.2" customHeight="1" outlineLevel="1" x14ac:dyDescent="0.3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</row>
    <row r="57" spans="1:114" ht="17.399999999999999" outlineLevel="1" x14ac:dyDescent="0.3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</row>
    <row r="58" spans="1:114" ht="17.399999999999999" outlineLevel="1" x14ac:dyDescent="0.3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</row>
    <row r="59" spans="1:114" ht="17.399999999999999" outlineLevel="1" x14ac:dyDescent="0.3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</row>
    <row r="60" spans="1:114" ht="17.399999999999999" outlineLevel="1" x14ac:dyDescent="0.3">
      <c r="A60" s="3"/>
      <c r="B60" s="3"/>
      <c r="C60" s="3"/>
      <c r="D60" s="3"/>
      <c r="E60" s="3"/>
      <c r="F60" s="3"/>
      <c r="I60" s="3"/>
      <c r="J60" s="3"/>
      <c r="V60" s="3"/>
      <c r="W60" s="3"/>
      <c r="X60" s="3"/>
      <c r="Y60" s="3"/>
      <c r="Z60" s="3"/>
      <c r="AA60" s="3"/>
      <c r="AB60" s="3"/>
      <c r="AC60" s="3"/>
      <c r="AF60" s="3"/>
      <c r="AG60" s="3"/>
      <c r="AH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M60" s="3"/>
      <c r="CN60" s="3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</row>
    <row r="61" spans="1:114" s="62" customFormat="1" ht="17.399999999999999" outlineLevel="1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</row>
    <row r="62" spans="1:114" ht="17.399999999999999" x14ac:dyDescent="0.3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</row>
    <row r="63" spans="1:114" ht="74.099999999999994" customHeight="1" x14ac:dyDescent="0.3">
      <c r="A63" s="38" t="s">
        <v>150</v>
      </c>
      <c r="B63" s="39" t="s">
        <v>235</v>
      </c>
      <c r="C63" s="535" t="s">
        <v>29</v>
      </c>
      <c r="D63" s="41">
        <f t="shared" ref="D63:D71" si="20">0.5*(L63+M63+N63)+O63+Q63+2*(R63+S63)</f>
        <v>10</v>
      </c>
      <c r="E63" s="536">
        <f t="shared" ref="E63:E71" si="21">L63*0.5+M63*0.5+N63*0.5+O63+P63+Q63+2*(R63+S63+T63)</f>
        <v>10</v>
      </c>
      <c r="F63" s="43"/>
      <c r="G63" s="43"/>
      <c r="H63" s="43"/>
      <c r="I63" s="43"/>
      <c r="J63" s="43"/>
      <c r="K63" s="43"/>
      <c r="L63" s="44">
        <f>SUMIFS(L65:L86,C65:C86,C63)</f>
        <v>0</v>
      </c>
      <c r="M63" s="44">
        <f>SUMIFS(M65:M86,C65:C86,C63)</f>
        <v>0</v>
      </c>
      <c r="N63" s="44">
        <f>SUMIFS(N65:N86,C65:C86,C63)</f>
        <v>0</v>
      </c>
      <c r="O63" s="44">
        <f>SUMIFS(O65:O86,C65:C86,C63)</f>
        <v>1</v>
      </c>
      <c r="P63" s="44">
        <f>SUMIFS(P65:P86,C65:C86,C63)</f>
        <v>0</v>
      </c>
      <c r="Q63" s="44">
        <f>SUMIFS(Q65:Q86,C65:C86,C63)</f>
        <v>1</v>
      </c>
      <c r="R63" s="44">
        <f>SUMIFS(R65:R86,C65:C86,C63)</f>
        <v>3</v>
      </c>
      <c r="S63" s="44">
        <f>SUMIFS(S65:S86,C65:C86,C63)</f>
        <v>1</v>
      </c>
      <c r="T63" s="44">
        <f>SUMIFS(T65:T86,C65:C86,C63)</f>
        <v>0</v>
      </c>
      <c r="U63" s="45"/>
      <c r="V63" s="46">
        <f>SUM(U65:U97)</f>
        <v>11</v>
      </c>
      <c r="W63" s="36"/>
      <c r="X63" s="38" t="s">
        <v>2510</v>
      </c>
      <c r="Y63" s="39" t="s">
        <v>729</v>
      </c>
      <c r="Z63" s="535" t="s">
        <v>29</v>
      </c>
      <c r="AA63" s="41">
        <f t="shared" ref="AA63:AA64" si="22">0.5*(AI63+AJ63+AK63)+AL63+AN63+2*(AO63+AP63)</f>
        <v>0</v>
      </c>
      <c r="AB63" s="536">
        <f t="shared" ref="AB63:AB64" si="23">AI63*0.5+AJ63*0.5+AK63*0.5+AL63+AM63+AN63+2*(AO63+AP63+AQ63)</f>
        <v>0</v>
      </c>
      <c r="AC63" s="43"/>
      <c r="AD63" s="43"/>
      <c r="AE63" s="43"/>
      <c r="AF63" s="43"/>
      <c r="AG63" s="43"/>
      <c r="AH63" s="43"/>
      <c r="AI63" s="44">
        <f>SUMIFS(AI67:AI97,Z67:Z97,Z63)</f>
        <v>0</v>
      </c>
      <c r="AJ63" s="44">
        <f>SUMIFS(AJ67:AJ97,Z67:Z97,Z63)</f>
        <v>0</v>
      </c>
      <c r="AK63" s="44">
        <f>SUMIFS(AK67:AK97,Z67:Z97,Z63)</f>
        <v>0</v>
      </c>
      <c r="AL63" s="44">
        <f>SUMIFS(AL67:AL97,Z67:Z97,Z63)</f>
        <v>0</v>
      </c>
      <c r="AM63" s="44">
        <f>SUMIFS(AM67:AM97,Z67:Z97,Z63)</f>
        <v>0</v>
      </c>
      <c r="AN63" s="44">
        <f>SUMIFS(AN67:AN97,Z67:Z97,Z63)</f>
        <v>0</v>
      </c>
      <c r="AO63" s="44">
        <f>SUMIFS(AO67:AO97,Z67:Z97,Z63)</f>
        <v>0</v>
      </c>
      <c r="AP63" s="44">
        <f>SUMIFS(AP67:AP97,Z67:Z97,Z63)</f>
        <v>0</v>
      </c>
      <c r="AQ63" s="44">
        <f>SUMIFS(AQ67:AQ97,Z67:Z97,Z63)</f>
        <v>0</v>
      </c>
      <c r="AR63" s="45"/>
      <c r="AS63" s="46">
        <f>SUM(AR65:AR75)</f>
        <v>12</v>
      </c>
      <c r="AT63" s="36"/>
      <c r="AU63" s="38" t="s">
        <v>27</v>
      </c>
      <c r="AV63" s="39" t="s">
        <v>730</v>
      </c>
      <c r="AW63" s="535" t="s">
        <v>29</v>
      </c>
      <c r="AX63" s="41">
        <f t="shared" ref="AX63:AX65" si="24">0.5*(BF63+BG63+BH63)+BI63+BK63+2*(BL63+BM63)</f>
        <v>9.5</v>
      </c>
      <c r="AY63" s="536">
        <f t="shared" ref="AY63:AY65" si="25">BF63*0.5+BG63*0.5+BH63*0.5+BI63+BJ63+BK63+2*(BL63+BM63+BN63)</f>
        <v>11.5</v>
      </c>
      <c r="AZ63" s="43"/>
      <c r="BA63" s="43"/>
      <c r="BB63" s="43"/>
      <c r="BC63" s="43"/>
      <c r="BD63" s="43"/>
      <c r="BE63" s="43"/>
      <c r="BF63" s="44">
        <f>SUMIFS(BF65:BF97,AW65:AW97,AW63)</f>
        <v>0</v>
      </c>
      <c r="BG63" s="44">
        <f>SUMIFS(BG65:BG97,AW65:AW97,AW63)</f>
        <v>1</v>
      </c>
      <c r="BH63" s="44">
        <f>SUMIFS(BH65:BH97,AW65:AW97,AW63)</f>
        <v>0</v>
      </c>
      <c r="BI63" s="44">
        <f>SUMIFS(BI65:BI97,AW65:AW97,AW63)</f>
        <v>3</v>
      </c>
      <c r="BJ63" s="44">
        <f>SUMIFS(BJ65:BJ97,AW65:AW97,AW63)</f>
        <v>0</v>
      </c>
      <c r="BK63" s="44">
        <f>SUMIFS(BK65:BK97,AW65:AW97,AW63)</f>
        <v>0</v>
      </c>
      <c r="BL63" s="44">
        <f>SUMIFS(BL65:BL97,AW65:AW97,AW63)</f>
        <v>3</v>
      </c>
      <c r="BM63" s="44">
        <f>SUMIFS(BM65:BM97,AW65:AW97,AW63)</f>
        <v>0</v>
      </c>
      <c r="BN63" s="44">
        <f>SUMIFS(BN65:BN97,AW65:AW97,AW63)</f>
        <v>1</v>
      </c>
      <c r="BO63" s="45"/>
      <c r="BP63" s="46">
        <f>SUM(BO65:BO97)</f>
        <v>16</v>
      </c>
      <c r="BQ63" s="59"/>
      <c r="BR63" s="38" t="s">
        <v>2906</v>
      </c>
      <c r="BS63" s="39"/>
      <c r="BT63" s="535" t="s">
        <v>29</v>
      </c>
      <c r="BU63" s="41">
        <f t="shared" ref="BU63:BU64" ca="1" si="26">0.5*(CC63+CD63+CE63)+CF63+CH63+2*(CI63+CJ63)</f>
        <v>0</v>
      </c>
      <c r="BV63" s="536">
        <f t="shared" ref="BV63:BV64" ca="1" si="27">CC63*0.5+CD63*0.5+CE63*0.5+CF63+CG63+CH63+2*(CI63+CJ63+CK63)</f>
        <v>0</v>
      </c>
      <c r="BW63" s="43"/>
      <c r="BX63" s="43"/>
      <c r="BY63" s="43"/>
      <c r="BZ63" s="43"/>
      <c r="CA63" s="43"/>
      <c r="CB63" s="43"/>
      <c r="CC63" s="44">
        <f ca="1">SUMIFS(CC20:CC88,BT20:BT88,BT63)</f>
        <v>0</v>
      </c>
      <c r="CD63" s="44">
        <f ca="1">SUMIFS(CD20:CD88,BT20:BT88,BT63)</f>
        <v>0</v>
      </c>
      <c r="CE63" s="44">
        <f ca="1">SUMIFS(CE20:CE88,BT20:BT88,BT63)</f>
        <v>0</v>
      </c>
      <c r="CF63" s="44">
        <f ca="1">SUMIFS(CF20:CF88,BT20:BT88,BT63)</f>
        <v>0</v>
      </c>
      <c r="CG63" s="44">
        <f ca="1">SUMIFS(CG20:CG88,BT20:BT88,BT63)</f>
        <v>0</v>
      </c>
      <c r="CH63" s="44">
        <f ca="1">SUMIFS(CH20:CH88,BT20:BT88,BT63)</f>
        <v>0</v>
      </c>
      <c r="CI63" s="44">
        <f ca="1">SUMIFS(CI20:CI88,BT20:BT88,BT63)</f>
        <v>0</v>
      </c>
      <c r="CJ63" s="44">
        <f ca="1">SUMIFS(CJ20:CJ88,BT20:BT88,BT63)</f>
        <v>0</v>
      </c>
      <c r="CK63" s="44">
        <f ca="1">SUMIFS(CK20:CK88,BT20:BT88,BT63)</f>
        <v>0</v>
      </c>
      <c r="CL63" s="45"/>
      <c r="CM63" s="46">
        <f>SUM(CL65:CL89)</f>
        <v>16</v>
      </c>
      <c r="CN63" s="29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</row>
    <row r="64" spans="1:114" ht="50.1" customHeight="1" thickBot="1" x14ac:dyDescent="0.35">
      <c r="A64" s="38" t="s">
        <v>345</v>
      </c>
      <c r="B64" s="451"/>
      <c r="C64" s="535" t="s">
        <v>36</v>
      </c>
      <c r="D64" s="41">
        <f t="shared" si="20"/>
        <v>6.5</v>
      </c>
      <c r="E64" s="536">
        <f t="shared" si="21"/>
        <v>8.5</v>
      </c>
      <c r="F64" s="39"/>
      <c r="G64" s="39"/>
      <c r="H64" s="39"/>
      <c r="I64" s="39"/>
      <c r="J64" s="39"/>
      <c r="K64" s="39"/>
      <c r="L64" s="44">
        <f>SUMIFS(L65:L86,C65:C86,C64)</f>
        <v>1</v>
      </c>
      <c r="M64" s="44">
        <f>SUMIFS(M65:M86,C65:C86,C64)</f>
        <v>0</v>
      </c>
      <c r="N64" s="44">
        <f>SUMIFS(N65:N86,C65:C86,C64)</f>
        <v>0</v>
      </c>
      <c r="O64" s="44">
        <f>SUMIFS(O65:O86,C65:C86,C64)</f>
        <v>4</v>
      </c>
      <c r="P64" s="44">
        <f>SUMIFS(P65:P86,C65:C86,C64)</f>
        <v>0</v>
      </c>
      <c r="Q64" s="44">
        <f>SUMIFS(Q65:Q86,C65:C86,C64)</f>
        <v>0</v>
      </c>
      <c r="R64" s="44">
        <f>SUMIFS(R65:R86,C65:C86,C64)</f>
        <v>1</v>
      </c>
      <c r="S64" s="44">
        <f>SUMIFS(S65:S86,C65:C86,C64)</f>
        <v>0</v>
      </c>
      <c r="T64" s="44">
        <f>SUMIFS(T65:T86,C65:C86,C64)</f>
        <v>1</v>
      </c>
      <c r="U64" s="45"/>
      <c r="V64" s="46"/>
      <c r="W64" s="32"/>
      <c r="X64" s="38" t="s">
        <v>37</v>
      </c>
      <c r="Y64" s="451"/>
      <c r="Z64" s="535" t="s">
        <v>36</v>
      </c>
      <c r="AA64" s="41">
        <f t="shared" si="22"/>
        <v>9.5</v>
      </c>
      <c r="AB64" s="536">
        <f t="shared" si="23"/>
        <v>15.5</v>
      </c>
      <c r="AC64" s="39"/>
      <c r="AD64" s="39"/>
      <c r="AE64" s="39"/>
      <c r="AF64" s="39"/>
      <c r="AG64" s="39"/>
      <c r="AH64" s="39"/>
      <c r="AI64" s="44">
        <f>SUMIFS(AI67:AI97,Z67:Z97,Z64)</f>
        <v>0</v>
      </c>
      <c r="AJ64" s="44">
        <f>SUMIFS(AJ67:AJ97,Z67:Z97,Z64)</f>
        <v>3</v>
      </c>
      <c r="AK64" s="44">
        <f>SUMIFS(AK67:AK97,Z67:Z97,Z64)</f>
        <v>0</v>
      </c>
      <c r="AL64" s="44">
        <f>SUMIFS(AL67:AL97,Z67:Z97,Z64)</f>
        <v>4</v>
      </c>
      <c r="AM64" s="44">
        <f>SUMIFS(AM67:AM97,Z67:Z97,Z64)</f>
        <v>0</v>
      </c>
      <c r="AN64" s="44">
        <f>SUMIFS(AN67:AN97,Z67:Z97,Z64)</f>
        <v>0</v>
      </c>
      <c r="AO64" s="44">
        <f>SUMIFS(AO67:AO97,Z67:Z97,Z64)</f>
        <v>2</v>
      </c>
      <c r="AP64" s="44">
        <f>SUMIFS(AP67:AP97,Z67:Z97,Z64)</f>
        <v>0</v>
      </c>
      <c r="AQ64" s="44">
        <f>SUMIFS(AQ67:AQ97,Z67:Z97,Z64)</f>
        <v>3</v>
      </c>
      <c r="AR64" s="45"/>
      <c r="AS64" s="46"/>
      <c r="AU64" s="38" t="s">
        <v>35</v>
      </c>
      <c r="AV64" s="39"/>
      <c r="AW64" s="535" t="s">
        <v>36</v>
      </c>
      <c r="AX64" s="41">
        <f t="shared" si="24"/>
        <v>10.5</v>
      </c>
      <c r="AY64" s="536">
        <f t="shared" si="25"/>
        <v>16.5</v>
      </c>
      <c r="AZ64" s="39"/>
      <c r="BA64" s="39"/>
      <c r="BB64" s="39"/>
      <c r="BC64" s="39"/>
      <c r="BD64" s="39"/>
      <c r="BE64" s="39"/>
      <c r="BF64" s="44">
        <f>SUMIFS(BF65:BF97,AW65:AW97,AW64)</f>
        <v>1</v>
      </c>
      <c r="BG64" s="44">
        <f>SUMIFS(BG65:BG97,AW65:AW97,AW64)</f>
        <v>0</v>
      </c>
      <c r="BH64" s="44">
        <f>SUMIFS(BH65:BH97,AW65:AW97,AW64)</f>
        <v>0</v>
      </c>
      <c r="BI64" s="44">
        <f>SUMIFS(BI65:BI97,AW65:AW97,AW64)</f>
        <v>4</v>
      </c>
      <c r="BJ64" s="44">
        <f>SUMIFS(BJ65:BJ97,AW65:AW97,AW64)</f>
        <v>0</v>
      </c>
      <c r="BK64" s="44">
        <f>SUMIFS(BK65:BK97,AW65:AW97,AW64)</f>
        <v>0</v>
      </c>
      <c r="BL64" s="44">
        <f>SUMIFS(BL65:BL97,AW65:AW97,AW64)</f>
        <v>3</v>
      </c>
      <c r="BM64" s="44">
        <f>SUMIFS(BM65:BM97,AW65:AW97,AW64)</f>
        <v>0</v>
      </c>
      <c r="BN64" s="44">
        <f>SUMIFS(BN65:BN97,AW65:AW97,AW64)</f>
        <v>3</v>
      </c>
      <c r="BO64" s="45"/>
      <c r="BP64" s="46"/>
      <c r="BR64" s="38" t="s">
        <v>154</v>
      </c>
      <c r="BS64" s="39"/>
      <c r="BT64" s="535" t="s">
        <v>36</v>
      </c>
      <c r="BU64" s="41">
        <f t="shared" ca="1" si="26"/>
        <v>0</v>
      </c>
      <c r="BV64" s="536">
        <f t="shared" ca="1" si="27"/>
        <v>0</v>
      </c>
      <c r="BW64" s="39"/>
      <c r="BX64" s="39"/>
      <c r="BY64" s="39"/>
      <c r="BZ64" s="39"/>
      <c r="CA64" s="39"/>
      <c r="CB64" s="39"/>
      <c r="CC64" s="44">
        <f ca="1">SUMIFS(CC20:CC88,BT20:BT88,BT64)</f>
        <v>0</v>
      </c>
      <c r="CD64" s="44">
        <f ca="1">SUMIFS(CD20:CD88,BT20:BT88,BT64)</f>
        <v>0</v>
      </c>
      <c r="CE64" s="44">
        <f ca="1">SUMIFS(CE20:CE88,BT20:BT88,BT64)</f>
        <v>0</v>
      </c>
      <c r="CF64" s="44">
        <f ca="1">SUMIFS(CF20:CF88,BT20:BT88,BT64)</f>
        <v>0</v>
      </c>
      <c r="CG64" s="44">
        <f ca="1">SUMIFS(CG20:CG88,BT20:BT88,BT64)</f>
        <v>0</v>
      </c>
      <c r="CH64" s="44">
        <f ca="1">SUMIFS(CH20:CH88,BT20:BT88,BT64)</f>
        <v>0</v>
      </c>
      <c r="CI64" s="44">
        <f ca="1">SUMIFS(CI20:CI88,BT20:BT88,BT64)</f>
        <v>0</v>
      </c>
      <c r="CJ64" s="44">
        <f ca="1">SUMIFS(CJ20:CJ88,BT20:BT88,BT64)</f>
        <v>0</v>
      </c>
      <c r="CK64" s="44">
        <f ca="1">SUMIFS(CK20:CK88,BT20:BT88,BT64)</f>
        <v>0</v>
      </c>
      <c r="CL64" s="45"/>
      <c r="CM64" s="46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</row>
    <row r="65" spans="1:114" ht="196.95" customHeight="1" outlineLevel="1" x14ac:dyDescent="0.4">
      <c r="A65" s="97" t="s">
        <v>52</v>
      </c>
      <c r="B65" s="130" t="s">
        <v>1679</v>
      </c>
      <c r="C65" s="68" t="s">
        <v>29</v>
      </c>
      <c r="D65" s="69">
        <f t="shared" si="20"/>
        <v>4</v>
      </c>
      <c r="E65" s="69">
        <f t="shared" si="21"/>
        <v>4</v>
      </c>
      <c r="F65" s="99"/>
      <c r="G65" s="22" t="s">
        <v>54</v>
      </c>
      <c r="H65" s="99"/>
      <c r="I65" s="99"/>
      <c r="J65" s="99"/>
      <c r="K65" s="225" t="s">
        <v>278</v>
      </c>
      <c r="L65" s="159"/>
      <c r="M65" s="159"/>
      <c r="N65" s="159"/>
      <c r="O65" s="159"/>
      <c r="P65" s="159"/>
      <c r="Q65" s="159"/>
      <c r="R65" s="84">
        <v>2</v>
      </c>
      <c r="S65" s="159"/>
      <c r="T65" s="159"/>
      <c r="U65" s="96">
        <v>1</v>
      </c>
      <c r="V65" s="95"/>
      <c r="X65" s="97" t="s">
        <v>52</v>
      </c>
      <c r="Y65" s="496" t="s">
        <v>1934</v>
      </c>
      <c r="Z65" s="68" t="s">
        <v>29</v>
      </c>
      <c r="AA65" s="69">
        <f>0.5*(AI65+AJ65+AK65)+AL65+AN65+2*(AO65+AP65)</f>
        <v>15</v>
      </c>
      <c r="AB65" s="69">
        <f>AI65*0.5+AJ65*0.5+AK65*0.5+AL65+AM65+AN65+2*(AO65+AP65+AQ65)</f>
        <v>15</v>
      </c>
      <c r="AC65" s="702"/>
      <c r="AD65" s="339" t="s">
        <v>68</v>
      </c>
      <c r="AE65" s="398"/>
      <c r="AF65" s="72" t="s">
        <v>42</v>
      </c>
      <c r="AG65" s="702"/>
      <c r="AH65" s="22" t="s">
        <v>91</v>
      </c>
      <c r="AI65" s="702"/>
      <c r="AJ65" s="702"/>
      <c r="AK65" s="702"/>
      <c r="AL65" s="1042"/>
      <c r="AM65" s="702"/>
      <c r="AN65" s="1043">
        <v>15</v>
      </c>
      <c r="AO65" s="702"/>
      <c r="AP65" s="702"/>
      <c r="AQ65" s="702"/>
      <c r="AR65" s="96">
        <v>2</v>
      </c>
      <c r="AS65" s="95"/>
      <c r="AU65" s="704" t="s">
        <v>734</v>
      </c>
      <c r="AV65" s="80" t="s">
        <v>2907</v>
      </c>
      <c r="AW65" s="68" t="s">
        <v>29</v>
      </c>
      <c r="AX65" s="69">
        <f t="shared" si="24"/>
        <v>1</v>
      </c>
      <c r="AY65" s="69">
        <f t="shared" si="25"/>
        <v>1</v>
      </c>
      <c r="AZ65" s="82"/>
      <c r="BA65" s="22" t="s">
        <v>45</v>
      </c>
      <c r="BB65" s="23" t="s">
        <v>741</v>
      </c>
      <c r="BC65" s="73"/>
      <c r="BD65" s="73"/>
      <c r="BE65" s="23" t="s">
        <v>57</v>
      </c>
      <c r="BF65" s="169"/>
      <c r="BG65" s="169"/>
      <c r="BH65" s="707"/>
      <c r="BI65" s="276">
        <v>1</v>
      </c>
      <c r="BJ65" s="169"/>
      <c r="BK65" s="155"/>
      <c r="BL65" s="169"/>
      <c r="BM65" s="169"/>
      <c r="BN65" s="155"/>
      <c r="BO65" s="96">
        <v>1</v>
      </c>
      <c r="BP65" s="95"/>
      <c r="BR65" s="656" t="s">
        <v>140</v>
      </c>
      <c r="BS65" s="117" t="s">
        <v>1901</v>
      </c>
      <c r="BT65" s="381" t="s">
        <v>29</v>
      </c>
      <c r="BU65" s="69">
        <f>0.5*(CC65+CD65+CE65)+CF65+CH65+2*(CI65+CJ65)</f>
        <v>1</v>
      </c>
      <c r="BV65" s="69">
        <f>CC65*0.5+CD65*0.5+CE65*0.5+CF65+CG65+CH65+2*(CI65+CJ65+CK65)</f>
        <v>2</v>
      </c>
      <c r="BW65" s="198"/>
      <c r="BX65" s="22" t="s">
        <v>45</v>
      </c>
      <c r="BY65" s="104"/>
      <c r="BZ65" s="72" t="s">
        <v>42</v>
      </c>
      <c r="CA65" s="82"/>
      <c r="CB65" s="23" t="s">
        <v>129</v>
      </c>
      <c r="CC65" s="155"/>
      <c r="CD65" s="155"/>
      <c r="CE65" s="155"/>
      <c r="CF65" s="85">
        <v>1</v>
      </c>
      <c r="CG65" s="86">
        <v>1</v>
      </c>
      <c r="CH65" s="155"/>
      <c r="CI65" s="155"/>
      <c r="CJ65" s="360"/>
      <c r="CK65" s="144"/>
      <c r="CL65" s="100">
        <v>1</v>
      </c>
      <c r="CM65" s="1576" t="s">
        <v>2893</v>
      </c>
      <c r="CN65" s="3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</row>
    <row r="66" spans="1:114" ht="225.75" customHeight="1" outlineLevel="1" x14ac:dyDescent="0.4">
      <c r="A66" s="97" t="s">
        <v>52</v>
      </c>
      <c r="B66" s="114" t="s">
        <v>1935</v>
      </c>
      <c r="C66" s="102" t="s">
        <v>29</v>
      </c>
      <c r="D66" s="69">
        <f t="shared" si="20"/>
        <v>6</v>
      </c>
      <c r="E66" s="69">
        <f t="shared" si="21"/>
        <v>6</v>
      </c>
      <c r="F66" s="22"/>
      <c r="G66" s="22" t="s">
        <v>63</v>
      </c>
      <c r="H66" s="383"/>
      <c r="I66" s="72" t="s">
        <v>42</v>
      </c>
      <c r="J66" s="248"/>
      <c r="K66" s="173" t="s">
        <v>353</v>
      </c>
      <c r="L66" s="155"/>
      <c r="M66" s="155"/>
      <c r="N66" s="83"/>
      <c r="O66" s="384">
        <v>1</v>
      </c>
      <c r="P66" s="83"/>
      <c r="Q66" s="384">
        <v>1</v>
      </c>
      <c r="R66" s="384">
        <v>1</v>
      </c>
      <c r="S66" s="384">
        <v>1</v>
      </c>
      <c r="T66" s="155"/>
      <c r="U66" s="96">
        <v>1</v>
      </c>
      <c r="V66" s="95"/>
      <c r="W66" s="32"/>
      <c r="X66" s="400" t="s">
        <v>370</v>
      </c>
      <c r="Y66" s="138" t="s">
        <v>1936</v>
      </c>
      <c r="Z66" s="68" t="s">
        <v>36</v>
      </c>
      <c r="AA66" s="69">
        <f t="shared" ref="AA66:AA72" si="28">0.5*(AI66+AJ66+AK66)+AL66+AN66+2*(AO66+AP66)</f>
        <v>0</v>
      </c>
      <c r="AB66" s="69">
        <f t="shared" ref="AB66:AB72" si="29">AI66*0.5+AJ66*0.5+AK66*0.5+AL66+AM66+AN66+2*(AO66+AP66+AQ66)</f>
        <v>2</v>
      </c>
      <c r="AC66" s="487"/>
      <c r="AD66" s="577" t="s">
        <v>45</v>
      </c>
      <c r="AE66" s="487"/>
      <c r="AF66" s="487"/>
      <c r="AG66" s="487"/>
      <c r="AH66" s="705" t="s">
        <v>1937</v>
      </c>
      <c r="AI66" s="706"/>
      <c r="AJ66" s="706"/>
      <c r="AK66" s="706"/>
      <c r="AL66" s="706"/>
      <c r="AM66" s="706"/>
      <c r="AN66" s="706"/>
      <c r="AO66" s="706"/>
      <c r="AP66" s="706"/>
      <c r="AQ66" s="86">
        <v>1</v>
      </c>
      <c r="AR66" s="96">
        <v>1</v>
      </c>
      <c r="AS66" s="95"/>
      <c r="AU66" s="704" t="s">
        <v>734</v>
      </c>
      <c r="AV66" s="80" t="s">
        <v>2908</v>
      </c>
      <c r="AW66" s="68" t="s">
        <v>29</v>
      </c>
      <c r="AX66" s="69">
        <f>0.5*(BF66+BG66+BH66)+BI66+BK66+2*(BL66+BM66)</f>
        <v>0</v>
      </c>
      <c r="AY66" s="69">
        <f>BF66*0.5+BG66*0.5+BH66*0.5+BI66+BJ66+BK66+2*(BL66+BM66+BN66)</f>
        <v>0</v>
      </c>
      <c r="AZ66" s="103"/>
      <c r="BA66" s="124" t="s">
        <v>77</v>
      </c>
      <c r="BB66" s="125" t="s">
        <v>50</v>
      </c>
      <c r="BC66" s="74"/>
      <c r="BD66" s="73"/>
      <c r="BE66" s="23" t="s">
        <v>57</v>
      </c>
      <c r="BF66" s="169"/>
      <c r="BG66" s="169"/>
      <c r="BH66" s="169"/>
      <c r="BI66" s="169"/>
      <c r="BJ66" s="169"/>
      <c r="BK66" s="155"/>
      <c r="BL66" s="169"/>
      <c r="BM66" s="169"/>
      <c r="BN66" s="155"/>
      <c r="BO66" s="96">
        <v>1</v>
      </c>
      <c r="BP66" s="95"/>
      <c r="BR66" s="656" t="s">
        <v>140</v>
      </c>
      <c r="BS66" s="117" t="s">
        <v>2356</v>
      </c>
      <c r="BT66" s="102" t="s">
        <v>29</v>
      </c>
      <c r="BU66" s="69">
        <f t="shared" ref="BU66:BU70" si="30">0.5*(CC66+CD66+CE66)+CF66+CH66+2*(CI66+CJ66)</f>
        <v>1</v>
      </c>
      <c r="BV66" s="69">
        <f t="shared" ref="BV66:BV70" si="31">CC66*0.5+CD66*0.5+CE66*0.5+CF66+CG66+CH66+2*(CI66+CJ66+CK66)</f>
        <v>1</v>
      </c>
      <c r="BW66" s="103"/>
      <c r="BX66" s="22" t="s">
        <v>68</v>
      </c>
      <c r="BY66" s="70"/>
      <c r="BZ66" s="118"/>
      <c r="CA66" s="73"/>
      <c r="CB66" s="23" t="s">
        <v>96</v>
      </c>
      <c r="CC66" s="155"/>
      <c r="CD66" s="155"/>
      <c r="CE66" s="318"/>
      <c r="CF66" s="144"/>
      <c r="CG66" s="155"/>
      <c r="CH66" s="85">
        <v>1</v>
      </c>
      <c r="CI66" s="155"/>
      <c r="CJ66" s="155"/>
      <c r="CK66" s="155"/>
      <c r="CL66" s="100">
        <v>1</v>
      </c>
      <c r="CM66" s="1576" t="s">
        <v>2893</v>
      </c>
      <c r="CN66" s="57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</row>
    <row r="67" spans="1:114" ht="218.4" customHeight="1" outlineLevel="1" x14ac:dyDescent="0.4">
      <c r="A67" s="97" t="s">
        <v>52</v>
      </c>
      <c r="B67" s="668" t="s">
        <v>1943</v>
      </c>
      <c r="C67" s="68" t="s">
        <v>36</v>
      </c>
      <c r="D67" s="69">
        <f t="shared" si="20"/>
        <v>0</v>
      </c>
      <c r="E67" s="69">
        <f t="shared" si="21"/>
        <v>0</v>
      </c>
      <c r="F67" s="82"/>
      <c r="G67" s="22" t="s">
        <v>63</v>
      </c>
      <c r="H67" s="22"/>
      <c r="I67" s="103"/>
      <c r="J67" s="82"/>
      <c r="K67" s="22" t="s">
        <v>549</v>
      </c>
      <c r="L67" s="169"/>
      <c r="M67" s="169"/>
      <c r="N67" s="169"/>
      <c r="O67" s="169"/>
      <c r="P67" s="169"/>
      <c r="Q67" s="169"/>
      <c r="R67" s="169"/>
      <c r="S67" s="169"/>
      <c r="T67" s="169"/>
      <c r="U67" s="96">
        <v>1</v>
      </c>
      <c r="V67" s="95"/>
      <c r="X67" s="400" t="s">
        <v>370</v>
      </c>
      <c r="Y67" s="130" t="s">
        <v>1940</v>
      </c>
      <c r="Z67" s="68" t="s">
        <v>36</v>
      </c>
      <c r="AA67" s="69">
        <f t="shared" si="28"/>
        <v>3.5</v>
      </c>
      <c r="AB67" s="69">
        <f t="shared" si="29"/>
        <v>3.5</v>
      </c>
      <c r="AC67" s="74"/>
      <c r="AD67" s="225" t="s">
        <v>63</v>
      </c>
      <c r="AE67" s="74"/>
      <c r="AF67" s="74"/>
      <c r="AG67" s="74"/>
      <c r="AH67" s="131" t="s">
        <v>1941</v>
      </c>
      <c r="AI67" s="159"/>
      <c r="AJ67" s="84">
        <v>3</v>
      </c>
      <c r="AK67" s="159"/>
      <c r="AL67" s="159"/>
      <c r="AM67" s="671"/>
      <c r="AN67" s="159"/>
      <c r="AO67" s="84">
        <v>1</v>
      </c>
      <c r="AP67" s="159"/>
      <c r="AQ67" s="159"/>
      <c r="AR67" s="96">
        <v>1</v>
      </c>
      <c r="AS67" s="95"/>
      <c r="AU67" s="704" t="s">
        <v>734</v>
      </c>
      <c r="AV67" s="80" t="s">
        <v>2909</v>
      </c>
      <c r="AW67" s="68" t="s">
        <v>29</v>
      </c>
      <c r="AX67" s="69">
        <f>0.5*(BF67+BG67+BH67)+BI67+BK67+2*(BL67+BM67)</f>
        <v>0</v>
      </c>
      <c r="AY67" s="69">
        <f>BF67*0.5+BG67*0.5+BH67*0.5+BI67+BJ67+BK67+2*(BL67+BM67+BN67)</f>
        <v>0</v>
      </c>
      <c r="AZ67" s="23" t="s">
        <v>741</v>
      </c>
      <c r="BA67" s="23" t="s">
        <v>45</v>
      </c>
      <c r="BB67" s="73"/>
      <c r="BC67" s="70"/>
      <c r="BD67" s="103"/>
      <c r="BE67" s="23" t="s">
        <v>57</v>
      </c>
      <c r="BF67" s="169"/>
      <c r="BG67" s="169"/>
      <c r="BH67" s="169"/>
      <c r="BI67" s="155"/>
      <c r="BJ67" s="169"/>
      <c r="BK67" s="169"/>
      <c r="BL67" s="155"/>
      <c r="BM67" s="155"/>
      <c r="BN67" s="709"/>
      <c r="BO67" s="96">
        <v>1</v>
      </c>
      <c r="BP67" s="95"/>
      <c r="BR67" s="656" t="s">
        <v>140</v>
      </c>
      <c r="BS67" s="80" t="s">
        <v>671</v>
      </c>
      <c r="BT67" s="381" t="s">
        <v>29</v>
      </c>
      <c r="BU67" s="69">
        <f t="shared" si="30"/>
        <v>0.5</v>
      </c>
      <c r="BV67" s="69">
        <f t="shared" si="31"/>
        <v>0.5</v>
      </c>
      <c r="BW67" s="103"/>
      <c r="BX67" s="22" t="s">
        <v>68</v>
      </c>
      <c r="BY67" s="70"/>
      <c r="BZ67" s="70"/>
      <c r="CA67" s="73"/>
      <c r="CB67" s="23" t="s">
        <v>96</v>
      </c>
      <c r="CC67" s="302"/>
      <c r="CD67" s="318"/>
      <c r="CE67" s="85">
        <v>1</v>
      </c>
      <c r="CF67" s="302"/>
      <c r="CG67" s="302"/>
      <c r="CH67" s="302"/>
      <c r="CI67" s="302"/>
      <c r="CJ67" s="302"/>
      <c r="CK67" s="302"/>
      <c r="CL67" s="100">
        <v>1</v>
      </c>
      <c r="CM67" s="1576" t="s">
        <v>2893</v>
      </c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</row>
    <row r="68" spans="1:114" ht="210.6" customHeight="1" outlineLevel="1" x14ac:dyDescent="0.4">
      <c r="A68" s="97" t="s">
        <v>52</v>
      </c>
      <c r="B68" s="387" t="s">
        <v>1946</v>
      </c>
      <c r="C68" s="68" t="s">
        <v>36</v>
      </c>
      <c r="D68" s="69">
        <f t="shared" si="20"/>
        <v>0</v>
      </c>
      <c r="E68" s="69">
        <f t="shared" si="21"/>
        <v>0</v>
      </c>
      <c r="F68" s="82"/>
      <c r="G68" s="22" t="s">
        <v>63</v>
      </c>
      <c r="H68" s="22"/>
      <c r="I68" s="118"/>
      <c r="J68" s="172"/>
      <c r="K68" s="172" t="s">
        <v>57</v>
      </c>
      <c r="L68" s="155"/>
      <c r="M68" s="155"/>
      <c r="N68" s="155"/>
      <c r="O68" s="155"/>
      <c r="P68" s="155"/>
      <c r="Q68" s="155"/>
      <c r="R68" s="155"/>
      <c r="S68" s="155"/>
      <c r="T68" s="155"/>
      <c r="U68" s="96">
        <v>1</v>
      </c>
      <c r="V68" s="95"/>
      <c r="X68" s="400" t="s">
        <v>370</v>
      </c>
      <c r="Y68" s="98" t="s">
        <v>2910</v>
      </c>
      <c r="Z68" s="68" t="s">
        <v>36</v>
      </c>
      <c r="AA68" s="69">
        <f t="shared" si="28"/>
        <v>2</v>
      </c>
      <c r="AB68" s="69">
        <f t="shared" si="29"/>
        <v>4</v>
      </c>
      <c r="AC68" s="74"/>
      <c r="AD68" s="225" t="s">
        <v>63</v>
      </c>
      <c r="AE68" s="74"/>
      <c r="AF68" s="74"/>
      <c r="AG68" s="74"/>
      <c r="AH68" s="131" t="s">
        <v>2911</v>
      </c>
      <c r="AI68" s="390"/>
      <c r="AJ68" s="390"/>
      <c r="AK68" s="390"/>
      <c r="AL68" s="626">
        <v>2</v>
      </c>
      <c r="AM68" s="144"/>
      <c r="AN68" s="1555"/>
      <c r="AO68" s="390"/>
      <c r="AP68" s="390"/>
      <c r="AQ68" s="86">
        <v>1</v>
      </c>
      <c r="AR68" s="228">
        <v>1</v>
      </c>
      <c r="AS68" s="74"/>
      <c r="AU68" s="704" t="s">
        <v>734</v>
      </c>
      <c r="AV68" s="98" t="s">
        <v>2912</v>
      </c>
      <c r="AW68" s="68" t="s">
        <v>29</v>
      </c>
      <c r="AX68" s="69">
        <f>0.5*(BF68+BG68+BH68)+BI68+BK68+2*(BL68+BM68)</f>
        <v>0</v>
      </c>
      <c r="AY68" s="69">
        <f>BF68*0.5+BG68*0.5+BH68*0.5+BI68+BJ68+BK68+2*(BL68+BM68+BN68)</f>
        <v>0</v>
      </c>
      <c r="AZ68" s="131"/>
      <c r="BA68" s="22" t="s">
        <v>45</v>
      </c>
      <c r="BB68" s="367"/>
      <c r="BC68" s="131"/>
      <c r="BD68" s="131"/>
      <c r="BE68" s="23" t="s">
        <v>57</v>
      </c>
      <c r="BF68" s="314"/>
      <c r="BG68" s="314"/>
      <c r="BH68" s="314"/>
      <c r="BI68" s="314"/>
      <c r="BJ68" s="314"/>
      <c r="BK68" s="314"/>
      <c r="BL68" s="314"/>
      <c r="BM68" s="314"/>
      <c r="BN68" s="314"/>
      <c r="BO68" s="96">
        <v>1</v>
      </c>
      <c r="BP68" s="95"/>
      <c r="BR68" s="656" t="s">
        <v>140</v>
      </c>
      <c r="BS68" s="117" t="s">
        <v>678</v>
      </c>
      <c r="BT68" s="381" t="s">
        <v>29</v>
      </c>
      <c r="BU68" s="69">
        <f t="shared" si="30"/>
        <v>0.5</v>
      </c>
      <c r="BV68" s="69">
        <f t="shared" si="31"/>
        <v>0.5</v>
      </c>
      <c r="BW68" s="82"/>
      <c r="BX68" s="22" t="s">
        <v>68</v>
      </c>
      <c r="BY68" s="70"/>
      <c r="BZ68" s="70"/>
      <c r="CA68" s="73"/>
      <c r="CB68" s="23" t="s">
        <v>57</v>
      </c>
      <c r="CC68" s="155"/>
      <c r="CD68" s="85">
        <v>1</v>
      </c>
      <c r="CE68" s="155"/>
      <c r="CF68" s="155"/>
      <c r="CG68" s="155"/>
      <c r="CH68" s="155"/>
      <c r="CI68" s="155"/>
      <c r="CJ68" s="155"/>
      <c r="CK68" s="155"/>
      <c r="CL68" s="100">
        <v>1</v>
      </c>
      <c r="CM68" s="1576" t="s">
        <v>2893</v>
      </c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</row>
    <row r="69" spans="1:114" ht="240" customHeight="1" outlineLevel="1" x14ac:dyDescent="0.4">
      <c r="A69" s="97" t="s">
        <v>52</v>
      </c>
      <c r="B69" s="130" t="s">
        <v>1948</v>
      </c>
      <c r="C69" s="68" t="s">
        <v>36</v>
      </c>
      <c r="D69" s="69">
        <f t="shared" si="20"/>
        <v>0</v>
      </c>
      <c r="E69" s="69">
        <f t="shared" si="21"/>
        <v>0</v>
      </c>
      <c r="F69" s="99"/>
      <c r="G69" s="22" t="s">
        <v>68</v>
      </c>
      <c r="H69" s="74"/>
      <c r="I69" s="72" t="s">
        <v>42</v>
      </c>
      <c r="J69" s="99"/>
      <c r="K69" s="131" t="s">
        <v>759</v>
      </c>
      <c r="L69" s="159"/>
      <c r="M69" s="159"/>
      <c r="N69" s="159"/>
      <c r="O69" s="159"/>
      <c r="P69" s="159"/>
      <c r="Q69" s="159"/>
      <c r="R69" s="159"/>
      <c r="S69" s="159"/>
      <c r="T69" s="159"/>
      <c r="U69" s="96">
        <v>1</v>
      </c>
      <c r="V69" s="95"/>
      <c r="X69" s="400" t="s">
        <v>370</v>
      </c>
      <c r="Y69" s="668" t="s">
        <v>1947</v>
      </c>
      <c r="Z69" s="68" t="s">
        <v>36</v>
      </c>
      <c r="AA69" s="69">
        <f t="shared" si="28"/>
        <v>0</v>
      </c>
      <c r="AB69" s="69">
        <f t="shared" si="29"/>
        <v>0</v>
      </c>
      <c r="AC69" s="82"/>
      <c r="AD69" s="22" t="s">
        <v>45</v>
      </c>
      <c r="AE69" s="74"/>
      <c r="AF69" s="108"/>
      <c r="AG69" s="172"/>
      <c r="AH69" s="104" t="s">
        <v>83</v>
      </c>
      <c r="AI69" s="155"/>
      <c r="AJ69" s="144"/>
      <c r="AK69" s="155"/>
      <c r="AL69" s="155"/>
      <c r="AM69" s="155"/>
      <c r="AN69" s="155"/>
      <c r="AO69" s="155"/>
      <c r="AP69" s="155"/>
      <c r="AQ69" s="155"/>
      <c r="AR69" s="96">
        <v>1</v>
      </c>
      <c r="AS69" s="95"/>
      <c r="AU69" s="704" t="s">
        <v>734</v>
      </c>
      <c r="AV69" s="80" t="s">
        <v>2913</v>
      </c>
      <c r="AW69" s="68" t="s">
        <v>29</v>
      </c>
      <c r="AX69" s="69">
        <f>0.5*(BF69+BG69+BH69)+BI69+BK69+2*(BL69+BM69)</f>
        <v>0</v>
      </c>
      <c r="AY69" s="69">
        <f>BF69*0.5+BG69*0.5+BH69*0.5+BI69+BJ69+BK69+2*(BL69+BM69+BN69)</f>
        <v>0</v>
      </c>
      <c r="AZ69" s="82"/>
      <c r="BA69" s="339" t="s">
        <v>45</v>
      </c>
      <c r="BB69" s="723"/>
      <c r="BC69" s="70"/>
      <c r="BD69" s="110" t="s">
        <v>590</v>
      </c>
      <c r="BE69" s="23" t="s">
        <v>57</v>
      </c>
      <c r="BF69" s="160"/>
      <c r="BG69" s="160"/>
      <c r="BH69" s="160"/>
      <c r="BI69" s="160"/>
      <c r="BJ69" s="160"/>
      <c r="BK69" s="155"/>
      <c r="BL69" s="160"/>
      <c r="BM69" s="160"/>
      <c r="BN69" s="155"/>
      <c r="BO69" s="96">
        <v>1</v>
      </c>
      <c r="BP69" s="95"/>
      <c r="BQ69" s="108"/>
      <c r="BR69" s="656" t="s">
        <v>140</v>
      </c>
      <c r="BS69" s="668" t="s">
        <v>684</v>
      </c>
      <c r="BT69" s="102" t="s">
        <v>29</v>
      </c>
      <c r="BU69" s="69">
        <f t="shared" si="30"/>
        <v>2</v>
      </c>
      <c r="BV69" s="69">
        <f t="shared" si="31"/>
        <v>2</v>
      </c>
      <c r="BW69" s="103"/>
      <c r="BX69" s="22" t="s">
        <v>68</v>
      </c>
      <c r="BY69" s="70"/>
      <c r="BZ69" s="70"/>
      <c r="CA69" s="73"/>
      <c r="CB69" s="23" t="s">
        <v>96</v>
      </c>
      <c r="CC69" s="155"/>
      <c r="CD69" s="155"/>
      <c r="CE69" s="155"/>
      <c r="CF69" s="155"/>
      <c r="CG69" s="155"/>
      <c r="CH69" s="85">
        <v>2</v>
      </c>
      <c r="CI69" s="155"/>
      <c r="CJ69" s="155"/>
      <c r="CK69" s="155"/>
      <c r="CL69" s="100">
        <v>1</v>
      </c>
      <c r="CM69" s="1576" t="s">
        <v>2893</v>
      </c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</row>
    <row r="70" spans="1:114" ht="261.75" customHeight="1" outlineLevel="1" thickTop="1" thickBot="1" x14ac:dyDescent="0.35">
      <c r="A70" s="97" t="s">
        <v>52</v>
      </c>
      <c r="B70" s="293" t="s">
        <v>1950</v>
      </c>
      <c r="C70" s="68" t="s">
        <v>36</v>
      </c>
      <c r="D70" s="170">
        <f t="shared" si="20"/>
        <v>0</v>
      </c>
      <c r="E70" s="170">
        <f t="shared" si="21"/>
        <v>0</v>
      </c>
      <c r="F70" s="734"/>
      <c r="G70" s="734" t="s">
        <v>63</v>
      </c>
      <c r="H70" s="734"/>
      <c r="I70" s="72" t="s">
        <v>42</v>
      </c>
      <c r="J70" s="735"/>
      <c r="K70" s="238" t="s">
        <v>1951</v>
      </c>
      <c r="L70" s="419"/>
      <c r="M70" s="419"/>
      <c r="N70" s="419"/>
      <c r="O70" s="419"/>
      <c r="P70" s="155"/>
      <c r="Q70" s="419"/>
      <c r="R70" s="419"/>
      <c r="S70" s="419"/>
      <c r="T70" s="419"/>
      <c r="U70" s="96">
        <v>1</v>
      </c>
      <c r="V70" s="95"/>
      <c r="X70" s="400" t="s">
        <v>370</v>
      </c>
      <c r="Y70" s="387" t="s">
        <v>1949</v>
      </c>
      <c r="Z70" s="68" t="s">
        <v>36</v>
      </c>
      <c r="AA70" s="69">
        <f t="shared" si="28"/>
        <v>2</v>
      </c>
      <c r="AB70" s="69">
        <f t="shared" si="29"/>
        <v>4</v>
      </c>
      <c r="AC70" s="22"/>
      <c r="AD70" s="22" t="s">
        <v>68</v>
      </c>
      <c r="AE70" s="22"/>
      <c r="AF70" s="118"/>
      <c r="AG70" s="23"/>
      <c r="AH70" s="23" t="s">
        <v>269</v>
      </c>
      <c r="AI70" s="169"/>
      <c r="AJ70" s="169"/>
      <c r="AK70" s="155"/>
      <c r="AL70" s="169"/>
      <c r="AM70" s="169"/>
      <c r="AN70" s="169"/>
      <c r="AO70" s="84">
        <v>1</v>
      </c>
      <c r="AP70" s="169"/>
      <c r="AQ70" s="86">
        <v>1</v>
      </c>
      <c r="AR70" s="96">
        <v>1</v>
      </c>
      <c r="AS70" s="95"/>
      <c r="AU70" s="283" t="s">
        <v>218</v>
      </c>
      <c r="AV70" s="80" t="s">
        <v>2914</v>
      </c>
      <c r="AW70" s="68" t="s">
        <v>29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74"/>
      <c r="BA70" s="22" t="s">
        <v>63</v>
      </c>
      <c r="BB70" s="99"/>
      <c r="BC70" s="74"/>
      <c r="BD70" s="74"/>
      <c r="BE70" s="23" t="s">
        <v>359</v>
      </c>
      <c r="BF70" s="155"/>
      <c r="BG70" s="155"/>
      <c r="BH70" s="155"/>
      <c r="BI70" s="155"/>
      <c r="BJ70" s="155"/>
      <c r="BK70" s="155"/>
      <c r="BL70" s="155"/>
      <c r="BM70" s="155"/>
      <c r="BN70" s="155"/>
      <c r="BO70" s="96">
        <v>1</v>
      </c>
      <c r="BP70" s="95"/>
      <c r="BQ70" s="108"/>
      <c r="BR70" s="656" t="s">
        <v>140</v>
      </c>
      <c r="BS70" s="117" t="s">
        <v>691</v>
      </c>
      <c r="BT70" s="381" t="s">
        <v>29</v>
      </c>
      <c r="BU70" s="69">
        <f t="shared" si="30"/>
        <v>0.5</v>
      </c>
      <c r="BV70" s="69">
        <f t="shared" si="31"/>
        <v>0.5</v>
      </c>
      <c r="BW70" s="103"/>
      <c r="BX70" s="22" t="s">
        <v>68</v>
      </c>
      <c r="BY70" s="70"/>
      <c r="BZ70" s="70"/>
      <c r="CA70" s="73"/>
      <c r="CB70" s="70"/>
      <c r="CC70" s="155"/>
      <c r="CD70" s="85">
        <v>1</v>
      </c>
      <c r="CE70" s="155"/>
      <c r="CF70" s="155"/>
      <c r="CG70" s="155"/>
      <c r="CH70" s="155"/>
      <c r="CI70" s="155"/>
      <c r="CJ70" s="155"/>
      <c r="CK70" s="155"/>
      <c r="CL70" s="100">
        <v>1</v>
      </c>
      <c r="CM70" s="1576" t="s">
        <v>2893</v>
      </c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</row>
    <row r="71" spans="1:114" s="62" customFormat="1" ht="219" customHeight="1" outlineLevel="1" x14ac:dyDescent="0.3">
      <c r="A71" s="97" t="s">
        <v>52</v>
      </c>
      <c r="B71" s="387" t="s">
        <v>466</v>
      </c>
      <c r="C71" s="102" t="s">
        <v>36</v>
      </c>
      <c r="D71" s="69">
        <f t="shared" si="20"/>
        <v>0</v>
      </c>
      <c r="E71" s="69">
        <f t="shared" si="21"/>
        <v>0</v>
      </c>
      <c r="F71" s="82"/>
      <c r="G71" s="22" t="s">
        <v>63</v>
      </c>
      <c r="H71" s="105"/>
      <c r="I71" s="225"/>
      <c r="J71" s="187"/>
      <c r="K71" s="140" t="s">
        <v>467</v>
      </c>
      <c r="L71" s="302"/>
      <c r="M71" s="302"/>
      <c r="N71" s="302"/>
      <c r="O71" s="302"/>
      <c r="P71" s="302"/>
      <c r="Q71" s="302"/>
      <c r="R71" s="302"/>
      <c r="S71" s="302"/>
      <c r="T71" s="302"/>
      <c r="U71" s="96">
        <v>1</v>
      </c>
      <c r="V71" s="95"/>
      <c r="W71" s="29"/>
      <c r="X71" s="400" t="s">
        <v>370</v>
      </c>
      <c r="Y71" s="387" t="s">
        <v>1952</v>
      </c>
      <c r="Z71" s="68" t="s">
        <v>36</v>
      </c>
      <c r="AA71" s="69">
        <f t="shared" si="28"/>
        <v>2</v>
      </c>
      <c r="AB71" s="69">
        <f t="shared" si="29"/>
        <v>4</v>
      </c>
      <c r="AC71" s="82"/>
      <c r="AD71" s="22" t="s">
        <v>45</v>
      </c>
      <c r="AE71" s="22"/>
      <c r="AF71" s="118"/>
      <c r="AG71" s="23"/>
      <c r="AH71" s="205" t="s">
        <v>588</v>
      </c>
      <c r="AI71" s="169"/>
      <c r="AJ71" s="169"/>
      <c r="AK71" s="155"/>
      <c r="AL71" s="84">
        <v>2</v>
      </c>
      <c r="AM71" s="169"/>
      <c r="AN71" s="169"/>
      <c r="AO71" s="169"/>
      <c r="AP71" s="169"/>
      <c r="AQ71" s="86">
        <v>1</v>
      </c>
      <c r="AR71" s="96">
        <v>1</v>
      </c>
      <c r="AS71" s="95"/>
      <c r="AT71" s="29"/>
      <c r="AU71" s="283" t="s">
        <v>218</v>
      </c>
      <c r="AV71" s="114" t="s">
        <v>2915</v>
      </c>
      <c r="AW71" s="68" t="s">
        <v>29</v>
      </c>
      <c r="AX71" s="69">
        <f t="shared" ref="AX71:AX78" si="32">0.5*(BF71+BG71+BH71)+BI71+BK71+2*(BL71+BM71)</f>
        <v>2.5</v>
      </c>
      <c r="AY71" s="69">
        <f t="shared" ref="AY71:AY78" si="33">BF71*0.5+BG71*0.5+BH71*0.5+BI71+BJ71+BK71+2*(BL71+BM71+BN71)</f>
        <v>4.5</v>
      </c>
      <c r="AZ71" s="103"/>
      <c r="BA71" s="22" t="s">
        <v>45</v>
      </c>
      <c r="BB71" s="232"/>
      <c r="BC71" s="103"/>
      <c r="BD71" s="73"/>
      <c r="BE71" s="23" t="s">
        <v>2916</v>
      </c>
      <c r="BF71" s="302"/>
      <c r="BG71" s="84">
        <v>1</v>
      </c>
      <c r="BH71" s="302"/>
      <c r="BI71" s="84">
        <v>2</v>
      </c>
      <c r="BJ71" s="302"/>
      <c r="BK71" s="302"/>
      <c r="BL71" s="302"/>
      <c r="BM71" s="302"/>
      <c r="BN71" s="234">
        <v>1</v>
      </c>
      <c r="BO71" s="96">
        <v>1</v>
      </c>
      <c r="BP71" s="95"/>
      <c r="BQ71" s="108"/>
      <c r="BR71" s="656" t="s">
        <v>140</v>
      </c>
      <c r="BS71" s="117" t="s">
        <v>700</v>
      </c>
      <c r="BT71" s="381" t="s">
        <v>36</v>
      </c>
      <c r="BU71" s="69">
        <f t="shared" ref="BU71:BU76" si="34">0.5*(CC71+CD71+CE71)+CF71+CH71+2*(CI71+CJ71)</f>
        <v>0.5</v>
      </c>
      <c r="BV71" s="69">
        <f t="shared" ref="BV71:BV76" si="35">CC71*0.5+CD71*0.5+CE71*0.5+CF71+CG71+CH71+2*(CI71+CJ71+CK71)</f>
        <v>0.5</v>
      </c>
      <c r="BW71" s="82"/>
      <c r="BX71" s="22" t="s">
        <v>68</v>
      </c>
      <c r="BY71" s="70"/>
      <c r="BZ71" s="70"/>
      <c r="CA71" s="73"/>
      <c r="CB71" s="23" t="s">
        <v>96</v>
      </c>
      <c r="CC71" s="155"/>
      <c r="CD71" s="85">
        <v>1</v>
      </c>
      <c r="CE71" s="155"/>
      <c r="CF71" s="318"/>
      <c r="CG71" s="155"/>
      <c r="CH71" s="155"/>
      <c r="CI71" s="155"/>
      <c r="CJ71" s="155"/>
      <c r="CK71" s="155"/>
      <c r="CL71" s="100">
        <v>1</v>
      </c>
      <c r="CM71" s="1605" t="s">
        <v>2893</v>
      </c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</row>
    <row r="72" spans="1:114" s="62" customFormat="1" ht="257.25" customHeight="1" outlineLevel="1" x14ac:dyDescent="0.3">
      <c r="A72" s="97" t="s">
        <v>52</v>
      </c>
      <c r="B72" s="117" t="s">
        <v>2606</v>
      </c>
      <c r="C72" s="68" t="s">
        <v>36</v>
      </c>
      <c r="D72" s="69">
        <f>0.5*(L72+M72+N72)+O72+Q72+2*(R72+S72)</f>
        <v>0</v>
      </c>
      <c r="E72" s="69">
        <f>L72*0.5+M72*0.5+N72*0.5+O72+P72+Q72+2*(R72+S72+T72)</f>
        <v>0</v>
      </c>
      <c r="F72" s="22"/>
      <c r="G72" s="22" t="s">
        <v>63</v>
      </c>
      <c r="H72" s="118"/>
      <c r="I72" s="70"/>
      <c r="J72" s="173"/>
      <c r="K72" s="173" t="s">
        <v>528</v>
      </c>
      <c r="L72" s="155"/>
      <c r="M72" s="155"/>
      <c r="N72" s="155"/>
      <c r="O72" s="155"/>
      <c r="P72" s="155"/>
      <c r="Q72" s="155"/>
      <c r="R72" s="155"/>
      <c r="S72" s="155"/>
      <c r="T72" s="155"/>
      <c r="U72" s="96">
        <v>1</v>
      </c>
      <c r="V72" s="95"/>
      <c r="W72" s="29"/>
      <c r="X72" s="400" t="s">
        <v>370</v>
      </c>
      <c r="Y72" s="117" t="s">
        <v>1953</v>
      </c>
      <c r="Z72" s="68" t="s">
        <v>93</v>
      </c>
      <c r="AA72" s="69">
        <f t="shared" si="28"/>
        <v>4</v>
      </c>
      <c r="AB72" s="69">
        <f t="shared" si="29"/>
        <v>4</v>
      </c>
      <c r="AC72" s="103"/>
      <c r="AD72" s="22" t="s">
        <v>68</v>
      </c>
      <c r="AE72" s="23"/>
      <c r="AF72" s="103"/>
      <c r="AG72" s="172"/>
      <c r="AH72" s="172" t="s">
        <v>57</v>
      </c>
      <c r="AI72" s="302"/>
      <c r="AJ72" s="302"/>
      <c r="AK72" s="144"/>
      <c r="AL72" s="302"/>
      <c r="AM72" s="302"/>
      <c r="AN72" s="84">
        <v>2</v>
      </c>
      <c r="AO72" s="302"/>
      <c r="AP72" s="86">
        <v>1</v>
      </c>
      <c r="AQ72" s="302"/>
      <c r="AR72" s="96">
        <v>1</v>
      </c>
      <c r="AS72" s="95"/>
      <c r="AT72" s="29"/>
      <c r="AU72" s="283" t="s">
        <v>218</v>
      </c>
      <c r="AV72" s="80" t="s">
        <v>2917</v>
      </c>
      <c r="AW72" s="68" t="s">
        <v>29</v>
      </c>
      <c r="AX72" s="69">
        <f t="shared" si="32"/>
        <v>0</v>
      </c>
      <c r="AY72" s="69">
        <f t="shared" si="33"/>
        <v>0</v>
      </c>
      <c r="AZ72" s="82"/>
      <c r="BA72" s="22" t="s">
        <v>68</v>
      </c>
      <c r="BB72" s="106"/>
      <c r="BC72" s="119" t="s">
        <v>42</v>
      </c>
      <c r="BD72" s="187"/>
      <c r="BE72" s="22" t="s">
        <v>757</v>
      </c>
      <c r="BF72" s="160"/>
      <c r="BG72" s="160"/>
      <c r="BH72" s="160"/>
      <c r="BI72" s="160"/>
      <c r="BJ72" s="160"/>
      <c r="BK72" s="155"/>
      <c r="BL72" s="160"/>
      <c r="BM72" s="160"/>
      <c r="BN72" s="155"/>
      <c r="BO72" s="96">
        <v>1</v>
      </c>
      <c r="BP72" s="95"/>
      <c r="BQ72" s="108"/>
      <c r="BR72" s="656" t="s">
        <v>140</v>
      </c>
      <c r="BS72" s="387" t="s">
        <v>2918</v>
      </c>
      <c r="BT72" s="68" t="s">
        <v>36</v>
      </c>
      <c r="BU72" s="69">
        <f t="shared" si="34"/>
        <v>2</v>
      </c>
      <c r="BV72" s="69">
        <f t="shared" si="35"/>
        <v>2</v>
      </c>
      <c r="BW72" s="1925" t="s">
        <v>2919</v>
      </c>
      <c r="BX72" s="2030"/>
      <c r="BY72" s="2030"/>
      <c r="BZ72" s="2030"/>
      <c r="CA72" s="2030"/>
      <c r="CB72" s="2031"/>
      <c r="CC72" s="318"/>
      <c r="CD72" s="160"/>
      <c r="CE72" s="160"/>
      <c r="CF72" s="160"/>
      <c r="CG72" s="160"/>
      <c r="CH72" s="318"/>
      <c r="CI72" s="85">
        <v>1</v>
      </c>
      <c r="CJ72" s="160"/>
      <c r="CK72" s="160"/>
      <c r="CL72" s="1604">
        <v>1</v>
      </c>
      <c r="CM72" s="1585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</row>
    <row r="73" spans="1:114" s="62" customFormat="1" ht="195" customHeight="1" outlineLevel="1" x14ac:dyDescent="0.3">
      <c r="A73" s="97" t="s">
        <v>52</v>
      </c>
      <c r="B73" s="117" t="s">
        <v>2087</v>
      </c>
      <c r="C73" s="68" t="s">
        <v>36</v>
      </c>
      <c r="D73" s="69">
        <f>0.5*(L73+M73+N73)+O73+Q73+2*(R73+S73)</f>
        <v>6.5</v>
      </c>
      <c r="E73" s="69">
        <f>L73*0.5+M73*0.5+N73*0.5+O73+P73+Q73+2*(R73+S73+T73)</f>
        <v>8.5</v>
      </c>
      <c r="F73" s="82"/>
      <c r="G73" s="22" t="s">
        <v>63</v>
      </c>
      <c r="H73" s="70"/>
      <c r="I73" s="70"/>
      <c r="J73" s="73"/>
      <c r="K73" s="23" t="s">
        <v>2088</v>
      </c>
      <c r="L73" s="84">
        <v>1</v>
      </c>
      <c r="M73" s="144"/>
      <c r="N73" s="160"/>
      <c r="O73" s="84">
        <v>4</v>
      </c>
      <c r="P73" s="160"/>
      <c r="Q73" s="160"/>
      <c r="R73" s="84">
        <v>1</v>
      </c>
      <c r="S73" s="160"/>
      <c r="T73" s="86">
        <v>1</v>
      </c>
      <c r="U73" s="96">
        <v>1</v>
      </c>
      <c r="V73" s="95"/>
      <c r="W73" s="108"/>
      <c r="X73" s="97" t="s">
        <v>52</v>
      </c>
      <c r="Y73" s="138" t="s">
        <v>2036</v>
      </c>
      <c r="Z73" s="68" t="s">
        <v>93</v>
      </c>
      <c r="AA73" s="102">
        <f>0.5*(AI73+AJ73+AK73)+AL73+AN73+2*(AO73+AP73)</f>
        <v>0</v>
      </c>
      <c r="AB73" s="102">
        <f>AI73*0.5+AJ73*0.5+AK73*0.5+AL73+AM73+AN73+2*(AO73+AP73+AQ73)</f>
        <v>0</v>
      </c>
      <c r="AC73" s="131"/>
      <c r="AD73" s="22" t="s">
        <v>45</v>
      </c>
      <c r="AE73" s="367"/>
      <c r="AF73" s="131"/>
      <c r="AG73" s="131"/>
      <c r="AH73" s="172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96">
        <v>1</v>
      </c>
      <c r="AS73" s="95"/>
      <c r="AT73" s="29"/>
      <c r="AU73" s="283" t="s">
        <v>218</v>
      </c>
      <c r="AV73" s="114" t="s">
        <v>2920</v>
      </c>
      <c r="AW73" s="68" t="s">
        <v>29</v>
      </c>
      <c r="AX73" s="69">
        <f t="shared" si="32"/>
        <v>4</v>
      </c>
      <c r="AY73" s="69">
        <f t="shared" si="33"/>
        <v>4</v>
      </c>
      <c r="AZ73" s="103"/>
      <c r="BA73" s="322" t="s">
        <v>45</v>
      </c>
      <c r="BB73" s="232"/>
      <c r="BC73" s="103"/>
      <c r="BD73" s="73"/>
      <c r="BE73" s="23" t="s">
        <v>57</v>
      </c>
      <c r="BF73" s="302"/>
      <c r="BG73" s="302"/>
      <c r="BH73" s="302"/>
      <c r="BI73" s="302"/>
      <c r="BJ73" s="302"/>
      <c r="BK73" s="302"/>
      <c r="BL73" s="85">
        <v>2</v>
      </c>
      <c r="BM73" s="302"/>
      <c r="BN73" s="302"/>
      <c r="BO73" s="96">
        <v>1</v>
      </c>
      <c r="BP73" s="95"/>
      <c r="BQ73" s="29"/>
      <c r="BR73" s="656" t="s">
        <v>140</v>
      </c>
      <c r="BS73" s="117" t="s">
        <v>704</v>
      </c>
      <c r="BT73" s="381" t="s">
        <v>36</v>
      </c>
      <c r="BU73" s="69">
        <f t="shared" si="34"/>
        <v>1</v>
      </c>
      <c r="BV73" s="69">
        <f t="shared" si="35"/>
        <v>1</v>
      </c>
      <c r="BW73" s="103"/>
      <c r="BX73" s="22" t="s">
        <v>68</v>
      </c>
      <c r="BY73" s="70"/>
      <c r="BZ73" s="70"/>
      <c r="CA73" s="73"/>
      <c r="CB73" s="70"/>
      <c r="CC73" s="85">
        <v>1</v>
      </c>
      <c r="CD73" s="160"/>
      <c r="CE73" s="85">
        <v>1</v>
      </c>
      <c r="CF73" s="160"/>
      <c r="CG73" s="160"/>
      <c r="CH73" s="160"/>
      <c r="CI73" s="160"/>
      <c r="CJ73" s="160"/>
      <c r="CK73" s="160"/>
      <c r="CL73" s="100">
        <v>1</v>
      </c>
      <c r="CM73" s="1606" t="s">
        <v>2893</v>
      </c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</row>
    <row r="74" spans="1:114" s="62" customFormat="1" ht="178.95" customHeight="1" outlineLevel="1" x14ac:dyDescent="0.3">
      <c r="A74" s="97" t="s">
        <v>52</v>
      </c>
      <c r="B74" s="387" t="s">
        <v>1961</v>
      </c>
      <c r="C74" s="68" t="s">
        <v>93</v>
      </c>
      <c r="D74" s="69">
        <f>0.5*(L74+M74+N74)+O74+Q74+2*(R74+S74)</f>
        <v>3.5</v>
      </c>
      <c r="E74" s="69">
        <f>L74*0.5+M74*0.5+N74*0.5+O74+P74+Q74+2*(R74+S74+T74)</f>
        <v>5.5</v>
      </c>
      <c r="F74" s="22"/>
      <c r="G74" s="22" t="s">
        <v>63</v>
      </c>
      <c r="H74" s="118"/>
      <c r="I74" s="118"/>
      <c r="J74" s="173"/>
      <c r="K74" s="140" t="s">
        <v>3</v>
      </c>
      <c r="L74" s="84">
        <v>1</v>
      </c>
      <c r="M74" s="155"/>
      <c r="N74" s="155"/>
      <c r="O74" s="84">
        <v>1</v>
      </c>
      <c r="P74" s="155"/>
      <c r="Q74" s="155"/>
      <c r="R74" s="84">
        <v>1</v>
      </c>
      <c r="S74" s="360"/>
      <c r="T74" s="86">
        <v>1</v>
      </c>
      <c r="U74" s="96">
        <v>1</v>
      </c>
      <c r="V74" s="95"/>
      <c r="W74" s="108"/>
      <c r="X74" s="97" t="s">
        <v>52</v>
      </c>
      <c r="Y74" s="138" t="s">
        <v>2037</v>
      </c>
      <c r="Z74" s="68" t="s">
        <v>93</v>
      </c>
      <c r="AA74" s="102">
        <f>0.5*(AI74+AJ74+AK74)+AL74+AN74+2*(AO74+AP74)</f>
        <v>0</v>
      </c>
      <c r="AB74" s="102">
        <f>AI74*0.5+AJ74*0.5+AK74*0.5+AL74+AM74+AN74+2*(AO74+AP74+AQ74)</f>
        <v>0</v>
      </c>
      <c r="AC74" s="131"/>
      <c r="AD74" s="22" t="s">
        <v>45</v>
      </c>
      <c r="AE74" s="367"/>
      <c r="AF74" s="131"/>
      <c r="AG74" s="131"/>
      <c r="AH74" s="172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96">
        <v>1</v>
      </c>
      <c r="AS74" s="95"/>
      <c r="AU74" s="283" t="s">
        <v>218</v>
      </c>
      <c r="AV74" s="114" t="s">
        <v>2921</v>
      </c>
      <c r="AW74" s="68" t="s">
        <v>29</v>
      </c>
      <c r="AX74" s="69">
        <f t="shared" si="32"/>
        <v>2</v>
      </c>
      <c r="AY74" s="69">
        <f t="shared" si="33"/>
        <v>2</v>
      </c>
      <c r="AZ74" s="103"/>
      <c r="BA74" s="22" t="s">
        <v>45</v>
      </c>
      <c r="BB74" s="232"/>
      <c r="BC74" s="119" t="s">
        <v>42</v>
      </c>
      <c r="BD74" s="73"/>
      <c r="BE74" s="23" t="s">
        <v>57</v>
      </c>
      <c r="BF74" s="155"/>
      <c r="BG74" s="155"/>
      <c r="BH74" s="155"/>
      <c r="BI74" s="155"/>
      <c r="BJ74" s="155"/>
      <c r="BK74" s="155"/>
      <c r="BL74" s="84">
        <v>1</v>
      </c>
      <c r="BM74" s="155"/>
      <c r="BN74" s="155"/>
      <c r="BO74" s="96">
        <v>1</v>
      </c>
      <c r="BP74" s="95"/>
      <c r="BQ74" s="29"/>
      <c r="BR74" s="656" t="s">
        <v>140</v>
      </c>
      <c r="BS74" s="179" t="s">
        <v>708</v>
      </c>
      <c r="BT74" s="381" t="s">
        <v>36</v>
      </c>
      <c r="BU74" s="69">
        <f t="shared" si="34"/>
        <v>1</v>
      </c>
      <c r="BV74" s="69">
        <f t="shared" si="35"/>
        <v>1</v>
      </c>
      <c r="BW74" s="103"/>
      <c r="BX74" s="22" t="s">
        <v>68</v>
      </c>
      <c r="BY74" s="70"/>
      <c r="BZ74" s="70"/>
      <c r="CA74" s="73"/>
      <c r="CB74" s="23" t="s">
        <v>96</v>
      </c>
      <c r="CC74" s="160"/>
      <c r="CD74" s="160"/>
      <c r="CE74" s="160"/>
      <c r="CF74" s="85">
        <v>1</v>
      </c>
      <c r="CG74" s="160"/>
      <c r="CH74" s="160"/>
      <c r="CI74" s="160"/>
      <c r="CJ74" s="160"/>
      <c r="CK74" s="160"/>
      <c r="CL74" s="100">
        <v>1</v>
      </c>
      <c r="CM74" s="1576" t="s">
        <v>2893</v>
      </c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</row>
    <row r="75" spans="1:114" s="62" customFormat="1" ht="198" customHeight="1" outlineLevel="1" x14ac:dyDescent="0.3">
      <c r="A75" s="97" t="s">
        <v>52</v>
      </c>
      <c r="B75" s="117" t="s">
        <v>2199</v>
      </c>
      <c r="C75" s="68" t="s">
        <v>93</v>
      </c>
      <c r="D75" s="69">
        <f>0.5*(L75+M75+N75)+O75+Q75+2*(R75+S75)</f>
        <v>2</v>
      </c>
      <c r="E75" s="69">
        <f>L75*0.5+M75*0.5+N75*0.5+O75+P75+Q75+2*(R75+S75+T75)</f>
        <v>4</v>
      </c>
      <c r="F75" s="82"/>
      <c r="G75" s="22" t="s">
        <v>68</v>
      </c>
      <c r="H75" s="749" t="s">
        <v>800</v>
      </c>
      <c r="I75" s="22"/>
      <c r="J75" s="172"/>
      <c r="K75" s="23" t="s">
        <v>1963</v>
      </c>
      <c r="L75" s="302"/>
      <c r="M75" s="302"/>
      <c r="N75" s="144"/>
      <c r="O75" s="302"/>
      <c r="P75" s="302"/>
      <c r="Q75" s="302"/>
      <c r="R75" s="84">
        <v>1</v>
      </c>
      <c r="S75" s="302"/>
      <c r="T75" s="86">
        <v>1</v>
      </c>
      <c r="U75" s="96">
        <v>1</v>
      </c>
      <c r="V75" s="95"/>
      <c r="W75" s="108"/>
      <c r="X75" s="97" t="s">
        <v>52</v>
      </c>
      <c r="Y75" s="138" t="s">
        <v>2038</v>
      </c>
      <c r="Z75" s="68" t="s">
        <v>93</v>
      </c>
      <c r="AA75" s="102">
        <f>0.5*(AI75+AJ75+AK75)+AL75+AN75+2*(AO75+AP75)</f>
        <v>0</v>
      </c>
      <c r="AB75" s="102">
        <f>AI75*0.5+AJ75*0.5+AK75*0.5+AL75+AM75+AN75+2*(AO75+AP75+AQ75)</f>
        <v>0</v>
      </c>
      <c r="AC75" s="131"/>
      <c r="AD75" s="22" t="s">
        <v>45</v>
      </c>
      <c r="AE75" s="367"/>
      <c r="AF75" s="131"/>
      <c r="AG75" s="131"/>
      <c r="AH75" s="172" t="s">
        <v>57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96">
        <v>1</v>
      </c>
      <c r="AS75" s="95"/>
      <c r="AT75" s="108"/>
      <c r="AU75" s="283" t="s">
        <v>218</v>
      </c>
      <c r="AV75" s="80" t="s">
        <v>2922</v>
      </c>
      <c r="AW75" s="68" t="s">
        <v>36</v>
      </c>
      <c r="AX75" s="69">
        <f t="shared" si="32"/>
        <v>7</v>
      </c>
      <c r="AY75" s="69">
        <f t="shared" si="33"/>
        <v>9</v>
      </c>
      <c r="AZ75" s="103"/>
      <c r="BA75" s="22" t="s">
        <v>68</v>
      </c>
      <c r="BB75" s="748" t="s">
        <v>803</v>
      </c>
      <c r="BC75" s="748"/>
      <c r="BD75" s="73"/>
      <c r="BE75" s="23" t="s">
        <v>2923</v>
      </c>
      <c r="BF75" s="160"/>
      <c r="BG75" s="155"/>
      <c r="BH75" s="155"/>
      <c r="BI75" s="84">
        <v>1</v>
      </c>
      <c r="BJ75" s="155"/>
      <c r="BK75" s="155"/>
      <c r="BL75" s="84">
        <v>3</v>
      </c>
      <c r="BM75" s="155"/>
      <c r="BN75" s="86">
        <v>1</v>
      </c>
      <c r="BO75" s="96">
        <v>1</v>
      </c>
      <c r="BP75" s="95"/>
      <c r="BQ75" s="29"/>
      <c r="BR75" s="656" t="s">
        <v>140</v>
      </c>
      <c r="BS75" s="187" t="s">
        <v>141</v>
      </c>
      <c r="BT75" s="381" t="s">
        <v>36</v>
      </c>
      <c r="BU75" s="69">
        <f t="shared" si="34"/>
        <v>5</v>
      </c>
      <c r="BV75" s="69">
        <f t="shared" si="35"/>
        <v>5</v>
      </c>
      <c r="BW75" s="116"/>
      <c r="BX75" s="22" t="s">
        <v>63</v>
      </c>
      <c r="BY75" s="22"/>
      <c r="BZ75" s="72" t="s">
        <v>42</v>
      </c>
      <c r="CA75" s="82"/>
      <c r="CB75" s="23" t="s">
        <v>142</v>
      </c>
      <c r="CC75" s="160"/>
      <c r="CD75" s="160"/>
      <c r="CE75" s="155"/>
      <c r="CF75" s="84">
        <v>5</v>
      </c>
      <c r="CG75" s="419"/>
      <c r="CH75" s="155"/>
      <c r="CI75" s="160"/>
      <c r="CJ75" s="160"/>
      <c r="CK75" s="155"/>
      <c r="CL75" s="100">
        <v>1</v>
      </c>
      <c r="CM75" s="1576" t="s">
        <v>2893</v>
      </c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</row>
    <row r="76" spans="1:114" s="62" customFormat="1" ht="217.2" customHeight="1" outlineLevel="1" x14ac:dyDescent="0.3">
      <c r="AT76" s="108"/>
      <c r="AU76" s="283" t="s">
        <v>218</v>
      </c>
      <c r="AV76" s="80" t="s">
        <v>2924</v>
      </c>
      <c r="AW76" s="68" t="s">
        <v>36</v>
      </c>
      <c r="AX76" s="69">
        <f t="shared" si="32"/>
        <v>1</v>
      </c>
      <c r="AY76" s="69">
        <f t="shared" si="33"/>
        <v>3</v>
      </c>
      <c r="AZ76" s="82"/>
      <c r="BA76" s="22" t="s">
        <v>45</v>
      </c>
      <c r="BB76" s="104"/>
      <c r="BC76" s="72" t="s">
        <v>42</v>
      </c>
      <c r="BD76" s="173"/>
      <c r="BE76" s="173" t="s">
        <v>2925</v>
      </c>
      <c r="BF76" s="160"/>
      <c r="BG76" s="160"/>
      <c r="BH76" s="160"/>
      <c r="BI76" s="85">
        <v>1</v>
      </c>
      <c r="BJ76" s="160"/>
      <c r="BK76" s="160"/>
      <c r="BL76" s="160"/>
      <c r="BM76" s="160"/>
      <c r="BN76" s="86">
        <v>1</v>
      </c>
      <c r="BO76" s="96">
        <v>1</v>
      </c>
      <c r="BP76" s="95"/>
      <c r="BQ76" s="108"/>
      <c r="BR76" s="656" t="s">
        <v>140</v>
      </c>
      <c r="BS76" s="387" t="s">
        <v>723</v>
      </c>
      <c r="BT76" s="381" t="s">
        <v>36</v>
      </c>
      <c r="BU76" s="69">
        <f t="shared" si="34"/>
        <v>1</v>
      </c>
      <c r="BV76" s="69">
        <f t="shared" si="35"/>
        <v>1</v>
      </c>
      <c r="BW76" s="200"/>
      <c r="BX76" s="106" t="s">
        <v>68</v>
      </c>
      <c r="BY76" s="105"/>
      <c r="BZ76" s="105"/>
      <c r="CA76" s="187"/>
      <c r="CB76" s="23" t="s">
        <v>96</v>
      </c>
      <c r="CC76" s="160"/>
      <c r="CD76" s="160"/>
      <c r="CE76" s="318"/>
      <c r="CF76" s="85">
        <v>1</v>
      </c>
      <c r="CG76" s="160"/>
      <c r="CH76" s="160"/>
      <c r="CI76" s="160"/>
      <c r="CJ76" s="160"/>
      <c r="CK76" s="160"/>
      <c r="CL76" s="100">
        <v>1</v>
      </c>
      <c r="CM76" s="1576" t="s">
        <v>2893</v>
      </c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</row>
    <row r="77" spans="1:114" s="62" customFormat="1" ht="201" customHeight="1" outlineLevel="1" x14ac:dyDescent="0.3">
      <c r="W77" s="108"/>
      <c r="AU77" s="283" t="s">
        <v>218</v>
      </c>
      <c r="AV77" s="193" t="s">
        <v>2926</v>
      </c>
      <c r="AW77" s="68" t="s">
        <v>36</v>
      </c>
      <c r="AX77" s="69">
        <f t="shared" si="32"/>
        <v>0</v>
      </c>
      <c r="AY77" s="69">
        <f t="shared" si="33"/>
        <v>0</v>
      </c>
      <c r="AZ77" s="195"/>
      <c r="BA77" s="124" t="s">
        <v>77</v>
      </c>
      <c r="BB77" s="125" t="s">
        <v>50</v>
      </c>
      <c r="BC77" s="74"/>
      <c r="BD77" s="735"/>
      <c r="BE77" s="238" t="s">
        <v>57</v>
      </c>
      <c r="BF77" s="482"/>
      <c r="BG77" s="482"/>
      <c r="BH77" s="482"/>
      <c r="BI77" s="482"/>
      <c r="BJ77" s="482"/>
      <c r="BK77" s="482"/>
      <c r="BL77" s="482"/>
      <c r="BM77" s="482"/>
      <c r="BN77" s="419"/>
      <c r="BO77" s="96">
        <v>1</v>
      </c>
      <c r="BP77" s="95"/>
      <c r="BR77" s="656" t="s">
        <v>140</v>
      </c>
      <c r="BS77" s="114" t="s">
        <v>2625</v>
      </c>
      <c r="BT77" s="102" t="s">
        <v>93</v>
      </c>
      <c r="BU77" s="69">
        <f t="shared" ref="BU77" si="36">0.5*(CC77+CD77+CE77)+CF77+CH77+2*(CI77+CJ77)</f>
        <v>3</v>
      </c>
      <c r="BV77" s="69">
        <f t="shared" ref="BV77" si="37">CC77*0.5+CD77*0.5+CE77*0.5+CF77+CG77+CH77+2*(CI77+CJ77+CK77)</f>
        <v>5</v>
      </c>
      <c r="BW77" s="200"/>
      <c r="BX77" s="22" t="s">
        <v>68</v>
      </c>
      <c r="BY77" s="200"/>
      <c r="BZ77" s="105"/>
      <c r="CA77" s="187"/>
      <c r="CB77" s="23" t="s">
        <v>726</v>
      </c>
      <c r="CC77" s="318"/>
      <c r="CD77" s="105"/>
      <c r="CE77" s="699"/>
      <c r="CF77" s="85">
        <v>1</v>
      </c>
      <c r="CG77" s="105"/>
      <c r="CH77" s="105"/>
      <c r="CI77" s="85">
        <v>1</v>
      </c>
      <c r="CJ77" s="700"/>
      <c r="CK77" s="86">
        <v>1</v>
      </c>
      <c r="CL77" s="100">
        <v>1</v>
      </c>
      <c r="CM77" s="1576" t="s">
        <v>2893</v>
      </c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</row>
    <row r="78" spans="1:114" s="62" customFormat="1" ht="168" customHeight="1" outlineLevel="1" x14ac:dyDescent="0.3">
      <c r="AU78" s="283" t="s">
        <v>218</v>
      </c>
      <c r="AV78" s="1069" t="s">
        <v>2927</v>
      </c>
      <c r="AW78" s="68" t="s">
        <v>36</v>
      </c>
      <c r="AX78" s="69">
        <f t="shared" si="32"/>
        <v>1.5</v>
      </c>
      <c r="AY78" s="69">
        <f t="shared" si="33"/>
        <v>1.5</v>
      </c>
      <c r="AZ78" s="103"/>
      <c r="BA78" s="124" t="s">
        <v>77</v>
      </c>
      <c r="BB78" s="125" t="s">
        <v>50</v>
      </c>
      <c r="BC78" s="70"/>
      <c r="BD78" s="73"/>
      <c r="BE78" s="23" t="s">
        <v>2928</v>
      </c>
      <c r="BF78" s="84">
        <v>1</v>
      </c>
      <c r="BG78" s="160"/>
      <c r="BH78" s="160"/>
      <c r="BI78" s="84">
        <v>1</v>
      </c>
      <c r="BJ78" s="160"/>
      <c r="BK78" s="160"/>
      <c r="BL78" s="160"/>
      <c r="BM78" s="160"/>
      <c r="BN78" s="160"/>
      <c r="BO78" s="96">
        <v>1</v>
      </c>
      <c r="BP78" s="95"/>
      <c r="BR78" s="656" t="s">
        <v>140</v>
      </c>
      <c r="BS78" s="387" t="s">
        <v>728</v>
      </c>
      <c r="BT78" s="68" t="s">
        <v>93</v>
      </c>
      <c r="BU78" s="69">
        <f>0.5*(CC78+CD78+CE78)+CF78+CH78+2*(CI78+CJ78)</f>
        <v>1</v>
      </c>
      <c r="BV78" s="69">
        <f>CC78*0.5+CD78*0.5+CE78*0.5+CF78+CG78+CH78+2*(CI78+CJ78+CK78)</f>
        <v>1</v>
      </c>
      <c r="BW78" s="103"/>
      <c r="BX78" s="22" t="s">
        <v>68</v>
      </c>
      <c r="BY78" s="70"/>
      <c r="BZ78" s="70"/>
      <c r="CA78" s="73"/>
      <c r="CB78" s="70"/>
      <c r="CC78" s="318"/>
      <c r="CD78" s="160"/>
      <c r="CE78" s="160"/>
      <c r="CF78" s="160"/>
      <c r="CG78" s="160"/>
      <c r="CH78" s="85">
        <v>1</v>
      </c>
      <c r="CI78" s="160"/>
      <c r="CJ78" s="160"/>
      <c r="CK78" s="160"/>
      <c r="CL78" s="100">
        <v>1</v>
      </c>
      <c r="CM78" s="1576" t="s">
        <v>2893</v>
      </c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</row>
    <row r="79" spans="1:114" s="62" customFormat="1" ht="198.75" customHeight="1" outlineLevel="1" x14ac:dyDescent="0.4">
      <c r="AU79" s="283" t="s">
        <v>218</v>
      </c>
      <c r="AV79" s="98" t="s">
        <v>2929</v>
      </c>
      <c r="AW79" s="68" t="s">
        <v>36</v>
      </c>
      <c r="AX79" s="69">
        <f>0.5*(BF79+BG79+BH79)+BI79+BK79+2*(BL79+BM79)</f>
        <v>1</v>
      </c>
      <c r="AY79" s="69">
        <f>BF79*0.5+BG79*0.5+BH79*0.5+BI79+BJ79+BK79+2*(BL79+BM79+BN79)</f>
        <v>3</v>
      </c>
      <c r="AZ79" s="99"/>
      <c r="BA79" s="22" t="s">
        <v>45</v>
      </c>
      <c r="BB79" s="99"/>
      <c r="BC79" s="99"/>
      <c r="BD79" s="99"/>
      <c r="BE79" s="131" t="s">
        <v>2930</v>
      </c>
      <c r="BF79" s="159"/>
      <c r="BG79" s="159"/>
      <c r="BH79" s="159"/>
      <c r="BI79" s="84">
        <v>1</v>
      </c>
      <c r="BJ79" s="159"/>
      <c r="BK79" s="159"/>
      <c r="BL79" s="144"/>
      <c r="BM79" s="159"/>
      <c r="BN79" s="86">
        <v>1</v>
      </c>
      <c r="BO79" s="96">
        <v>1</v>
      </c>
      <c r="BP79" s="95"/>
      <c r="BR79" s="237" t="s">
        <v>171</v>
      </c>
      <c r="BS79" s="117" t="s">
        <v>1437</v>
      </c>
      <c r="BT79" s="68" t="s">
        <v>93</v>
      </c>
      <c r="BU79" s="69">
        <f>0.5*(CC79+CD79+CE79)+CF79+CH79+2*(CI79+CJ79)</f>
        <v>3</v>
      </c>
      <c r="BV79" s="69">
        <f>CC79*0.5+CD79*0.5+CE79*0.5+CF79+CG79+CH79+2*(CI79+CJ79+CK79)</f>
        <v>3</v>
      </c>
      <c r="BW79" s="82"/>
      <c r="BX79" s="197" t="s">
        <v>68</v>
      </c>
      <c r="BY79" s="232"/>
      <c r="BZ79" s="119" t="s">
        <v>42</v>
      </c>
      <c r="CA79" s="73"/>
      <c r="CB79" s="23" t="s">
        <v>57</v>
      </c>
      <c r="CC79" s="302"/>
      <c r="CD79" s="302"/>
      <c r="CE79" s="302"/>
      <c r="CF79" s="84">
        <v>1</v>
      </c>
      <c r="CG79" s="302"/>
      <c r="CH79" s="302"/>
      <c r="CI79" s="84">
        <v>1</v>
      </c>
      <c r="CJ79" s="160"/>
      <c r="CK79" s="302"/>
      <c r="CL79" s="100">
        <v>1</v>
      </c>
      <c r="CM79" s="1576" t="s">
        <v>2893</v>
      </c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</row>
    <row r="80" spans="1:114" s="62" customFormat="1" ht="407.4" outlineLevel="1" x14ac:dyDescent="0.3">
      <c r="A80" s="108"/>
      <c r="AU80" s="593" t="s">
        <v>218</v>
      </c>
      <c r="AV80" s="1320" t="s">
        <v>2931</v>
      </c>
      <c r="AW80" s="594" t="s">
        <v>36</v>
      </c>
      <c r="AX80" s="551">
        <f t="shared" ref="AX80" si="38">0.5*(BF80+BG80+BH80)+BI80+BK80+2*(BL80+BM80)</f>
        <v>0</v>
      </c>
      <c r="AY80" s="551">
        <f t="shared" ref="AY80" si="39">BF80*0.5+BG80*0.5+BH80*0.5+BI80+BJ80+BK80+2*(BL80+BM80+BN80)</f>
        <v>0</v>
      </c>
      <c r="AZ80" s="553"/>
      <c r="BA80" s="554" t="s">
        <v>106</v>
      </c>
      <c r="BB80" s="555"/>
      <c r="BC80" s="553"/>
      <c r="BD80" s="556"/>
      <c r="BE80" s="556" t="s">
        <v>1886</v>
      </c>
      <c r="BF80" s="557"/>
      <c r="BG80" s="557"/>
      <c r="BH80" s="557"/>
      <c r="BI80" s="557"/>
      <c r="BJ80" s="557"/>
      <c r="BK80" s="557"/>
      <c r="BL80" s="557"/>
      <c r="BM80" s="557"/>
      <c r="BN80" s="557"/>
      <c r="BO80" s="560">
        <v>1</v>
      </c>
      <c r="BP80" s="561"/>
      <c r="BR80" s="237" t="s">
        <v>171</v>
      </c>
      <c r="BS80" s="116" t="s">
        <v>822</v>
      </c>
      <c r="BT80" s="102" t="s">
        <v>93</v>
      </c>
      <c r="BU80" s="69">
        <f>0.5*(CC80+CD80+CE80)+CF80+CH80+2*(CI80+CJ80)</f>
        <v>2</v>
      </c>
      <c r="BV80" s="69">
        <f>CC80*0.5+CD80*0.5+CE80*0.5+CF80+CG80+CH80+2*(CI80+CJ80+CK80)</f>
        <v>2</v>
      </c>
      <c r="BW80" s="74"/>
      <c r="BX80" s="197" t="s">
        <v>63</v>
      </c>
      <c r="BY80" s="70"/>
      <c r="BZ80" s="70"/>
      <c r="CA80" s="73"/>
      <c r="CB80" s="22" t="s">
        <v>180</v>
      </c>
      <c r="CC80" s="160"/>
      <c r="CD80" s="160"/>
      <c r="CE80" s="155"/>
      <c r="CF80" s="160"/>
      <c r="CG80" s="160"/>
      <c r="CH80" s="160"/>
      <c r="CI80" s="84">
        <v>1</v>
      </c>
      <c r="CJ80" s="160"/>
      <c r="CK80" s="160"/>
      <c r="CL80" s="224">
        <v>0.5</v>
      </c>
      <c r="CM80" s="1576" t="s">
        <v>2893</v>
      </c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</row>
    <row r="81" spans="1:114" s="62" customFormat="1" ht="190.2" customHeight="1" outlineLevel="1" x14ac:dyDescent="0.3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237" t="s">
        <v>171</v>
      </c>
      <c r="BS81" s="116" t="s">
        <v>832</v>
      </c>
      <c r="BT81" s="102" t="s">
        <v>311</v>
      </c>
      <c r="BU81" s="69">
        <f>0.5*(CC81+CD81+CE81)+CF81+CH81+2*(CI81+CJ81)</f>
        <v>10</v>
      </c>
      <c r="BV81" s="69">
        <f>CC81*0.5+CD81*0.5+CE81*0.5+CF81+CG81+CH81+2*(CI81+CJ81+CK81)</f>
        <v>12</v>
      </c>
      <c r="BW81" s="74"/>
      <c r="BX81" s="22" t="s">
        <v>68</v>
      </c>
      <c r="BY81" s="118"/>
      <c r="BZ81" s="118"/>
      <c r="CA81" s="173"/>
      <c r="CB81" s="173" t="s">
        <v>2158</v>
      </c>
      <c r="CC81" s="155"/>
      <c r="CD81" s="155"/>
      <c r="CE81" s="155"/>
      <c r="CF81" s="155"/>
      <c r="CG81" s="155"/>
      <c r="CH81" s="155"/>
      <c r="CI81" s="84">
        <v>5</v>
      </c>
      <c r="CJ81" s="155"/>
      <c r="CK81" s="86">
        <v>1</v>
      </c>
      <c r="CL81" s="224">
        <v>0.5</v>
      </c>
      <c r="CM81" s="1576" t="s">
        <v>2893</v>
      </c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</row>
    <row r="82" spans="1:114" s="62" customFormat="1" ht="17.399999999999999" outlineLevel="1" x14ac:dyDescent="0.3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</row>
    <row r="83" spans="1:114" s="62" customFormat="1" ht="17.399999999999999" outlineLevel="1" x14ac:dyDescent="0.3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</row>
    <row r="84" spans="1:114" s="62" customFormat="1" ht="17.399999999999999" outlineLevel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</row>
    <row r="85" spans="1:114" ht="17.399999999999999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 s="62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</row>
    <row r="86" spans="1:114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 s="108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</row>
    <row r="87" spans="1:114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 s="108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</row>
    <row r="88" spans="1:114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 s="10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</row>
    <row r="89" spans="1:114" ht="141" customHeight="1" outlineLevel="1" x14ac:dyDescent="0.3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 s="108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</row>
    <row r="90" spans="1:114" ht="17.399999999999999" outlineLevel="1" x14ac:dyDescent="0.3">
      <c r="A90" s="108"/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 s="108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</row>
    <row r="91" spans="1:114" ht="17.399999999999999" outlineLevel="1" x14ac:dyDescent="0.3">
      <c r="A91" s="108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 s="108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</row>
    <row r="92" spans="1:114" ht="180.75" customHeight="1" outlineLevel="1" x14ac:dyDescent="0.3">
      <c r="A92" s="108"/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 s="108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</row>
    <row r="93" spans="1:114" ht="129" customHeight="1" outlineLevel="1" x14ac:dyDescent="0.3">
      <c r="A93" s="108"/>
      <c r="B93" s="108"/>
      <c r="C93" s="108"/>
      <c r="D93" s="108"/>
      <c r="E93" s="108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 s="108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</row>
    <row r="94" spans="1:114" ht="17.399999999999999" outlineLevel="1" x14ac:dyDescent="0.3">
      <c r="A94" s="108"/>
      <c r="B94" s="108"/>
      <c r="C94" s="108"/>
      <c r="D94" s="635"/>
      <c r="E94" s="635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 s="108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</row>
    <row r="95" spans="1:114" ht="17.399999999999999" outlineLevel="1" x14ac:dyDescent="0.3">
      <c r="A95" s="108"/>
      <c r="B95" s="108"/>
      <c r="C95" s="108"/>
      <c r="D95" s="635"/>
      <c r="E95" s="635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 s="108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</row>
    <row r="96" spans="1:114" ht="17.399999999999999" outlineLevel="1" x14ac:dyDescent="0.3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108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 s="108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</row>
    <row r="97" spans="1:114" ht="17.399999999999999" outlineLevel="1" x14ac:dyDescent="0.3">
      <c r="A97" s="108"/>
      <c r="B97" s="108"/>
      <c r="C97" s="108"/>
      <c r="D97" s="635"/>
      <c r="E97" s="635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2"/>
      <c r="AS97" s="108"/>
      <c r="AT97" s="36"/>
      <c r="AU97" s="108"/>
      <c r="AW97" s="62"/>
      <c r="AX97" s="62"/>
      <c r="AY97" s="62"/>
      <c r="AZ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108"/>
      <c r="BR97" s="291"/>
      <c r="BT97" s="62"/>
      <c r="BU97" s="62"/>
      <c r="BV97" s="62"/>
      <c r="BW97" s="62"/>
      <c r="BX97" s="62"/>
      <c r="BZ97" s="62"/>
      <c r="CA97" s="62"/>
      <c r="CB97" s="62"/>
      <c r="CN97" s="108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</row>
    <row r="98" spans="1:114" s="32" customFormat="1" ht="17.399999999999999" x14ac:dyDescent="0.3">
      <c r="D98" s="450"/>
      <c r="E98" s="450"/>
      <c r="W98" s="108"/>
      <c r="AA98" s="450"/>
      <c r="AB98" s="450"/>
      <c r="AT98" s="29"/>
      <c r="AW98" s="450"/>
      <c r="AX98" s="450"/>
      <c r="BQ98" s="59"/>
      <c r="CN98" s="29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</row>
    <row r="99" spans="1:114" s="62" customFormat="1" ht="48.6" customHeight="1" x14ac:dyDescent="0.3">
      <c r="A99" s="38" t="s">
        <v>2510</v>
      </c>
      <c r="B99" s="39" t="s">
        <v>812</v>
      </c>
      <c r="C99" s="535" t="s">
        <v>29</v>
      </c>
      <c r="D99" s="41">
        <f t="shared" ref="D99:D110" si="40">0.5*(L99+M99+N99)+O99+Q99+2*(R99+S99)</f>
        <v>12</v>
      </c>
      <c r="E99" s="536">
        <f t="shared" ref="E99:E110" si="41">L99*0.5+M99*0.5+N99*0.5+O99+P99+Q99+2*(R99+S99+T99)</f>
        <v>18</v>
      </c>
      <c r="F99" s="43"/>
      <c r="G99" s="43"/>
      <c r="H99" s="43"/>
      <c r="I99" s="43"/>
      <c r="J99" s="43"/>
      <c r="K99" s="43"/>
      <c r="L99" s="44">
        <f>SUMIFS(L101:L123,C101:C123,C99)</f>
        <v>0</v>
      </c>
      <c r="M99" s="44">
        <f>SUMIFS(M101:M120,C101:C120,C99)</f>
        <v>0</v>
      </c>
      <c r="N99" s="44">
        <f>SUMIFS(N101:N120,C101:C120,C99)</f>
        <v>0</v>
      </c>
      <c r="O99" s="44">
        <f>SUMIFS(O101:O120,C101:C120,C99)</f>
        <v>0</v>
      </c>
      <c r="P99" s="44">
        <f>SUMIFS(P101:P120,C101:C120,C99)</f>
        <v>0</v>
      </c>
      <c r="Q99" s="44">
        <f>SUMIFS(Q101:Q120,C101:C120,C99)</f>
        <v>0</v>
      </c>
      <c r="R99" s="44">
        <f>SUMIFS(R101:R120,C101:C120,C99)</f>
        <v>6</v>
      </c>
      <c r="S99" s="44">
        <f>SUMIFS(S101:S120,C101:C120,C99)</f>
        <v>0</v>
      </c>
      <c r="T99" s="44">
        <f>SUMIFS(T101:T120,C101:C120,C99)</f>
        <v>3</v>
      </c>
      <c r="U99" s="45"/>
      <c r="V99" s="46">
        <f>SUM(U101:U127)</f>
        <v>12</v>
      </c>
      <c r="W99" s="29"/>
      <c r="X99" s="38" t="s">
        <v>2906</v>
      </c>
      <c r="Y99" s="1213" t="s">
        <v>235</v>
      </c>
      <c r="Z99" s="535" t="s">
        <v>29</v>
      </c>
      <c r="AA99" s="41">
        <f t="shared" ref="AA99:AA110" si="42">0.5*(AI99+AJ99+AK99)+AL99+AN99+2*(AO99+AP99)</f>
        <v>0</v>
      </c>
      <c r="AB99" s="536">
        <f t="shared" ref="AB99:AB110" si="43">AI99*0.5+AJ99*0.5+AK99*0.5+AL99+AM99+AN99+2*(AO99+AP99+AQ99)</f>
        <v>0</v>
      </c>
      <c r="AC99" s="43"/>
      <c r="AD99" s="43"/>
      <c r="AE99" s="43"/>
      <c r="AF99" s="43"/>
      <c r="AG99" s="43"/>
      <c r="AH99" s="43"/>
      <c r="AI99" s="44">
        <f>SUMIFS(AI102:AI121,Z102:Z121,Z99)</f>
        <v>0</v>
      </c>
      <c r="AJ99" s="44">
        <f>SUMIFS(AJ102:AJ120,Z102:Z120,Z99)</f>
        <v>0</v>
      </c>
      <c r="AK99" s="44">
        <f>SUMIFS(AK102:AK120,Z102:Z120,Z99)</f>
        <v>0</v>
      </c>
      <c r="AL99" s="44">
        <f>SUMIFS(AL102:AL120,Z102:Z120,Z99)</f>
        <v>0</v>
      </c>
      <c r="AM99" s="44">
        <f>SUMIFS(AM102:AM120,Z102:Z120,Z99)</f>
        <v>0</v>
      </c>
      <c r="AN99" s="44">
        <f>SUMIFS(AN102:AN120,Z102:Z120,Z99)</f>
        <v>0</v>
      </c>
      <c r="AO99" s="44">
        <f>SUMIFS(AO102:AO120,Z102:Z120,Z99)</f>
        <v>0</v>
      </c>
      <c r="AP99" s="44">
        <f>SUMIFS(AP102:AP120,Z102:Z120,Z99)</f>
        <v>0</v>
      </c>
      <c r="AQ99" s="44">
        <f>SUMIFS(AQ102:AQ120,Z102:Z120,Z99)</f>
        <v>0</v>
      </c>
      <c r="AR99" s="45"/>
      <c r="AS99" s="46">
        <f>SUM(AR102:AR127)</f>
        <v>12</v>
      </c>
      <c r="AT99" s="29"/>
      <c r="AU99" s="38" t="s">
        <v>2906</v>
      </c>
      <c r="AV99" s="39" t="s">
        <v>813</v>
      </c>
      <c r="AW99" s="535" t="s">
        <v>29</v>
      </c>
      <c r="AX99" s="41">
        <f t="shared" ref="AX99:AX113" si="44">0.5*(BF99+BG99+BH99)+BI99+BK99+2*(BL99+BM99)</f>
        <v>17</v>
      </c>
      <c r="AY99" s="536">
        <f t="shared" ref="AY99:AY113" si="45">BF99*0.5+BG99*0.5+BH99*0.5+BI99+BJ99+BK99+2*(BL99+BM99+BN99)</f>
        <v>19</v>
      </c>
      <c r="AZ99" s="43"/>
      <c r="BA99" s="43"/>
      <c r="BB99" s="43"/>
      <c r="BC99" s="43"/>
      <c r="BD99" s="43"/>
      <c r="BE99" s="43"/>
      <c r="BF99" s="44">
        <f>SUMIFS(BF101:BF124,AW101:AW124,AW99)</f>
        <v>2</v>
      </c>
      <c r="BG99" s="44">
        <f>SUMIFS(BG101:BG130,AW101:AW130,AW99)</f>
        <v>0</v>
      </c>
      <c r="BH99" s="44">
        <f>SUMIFS(BH101:BH130,AW101:AW130,AW99)</f>
        <v>0</v>
      </c>
      <c r="BI99" s="44">
        <f>SUMIFS(BI101:BI130,AW101:AW130,AW99)</f>
        <v>8</v>
      </c>
      <c r="BJ99" s="44">
        <f>SUMIFS(BJ101:BJ130,AW101:AW130,AW99)</f>
        <v>0</v>
      </c>
      <c r="BK99" s="44">
        <f>SUMIFS(BK101:BK130,AW101:AW130,AW99)</f>
        <v>0</v>
      </c>
      <c r="BL99" s="44">
        <f>SUMIFS(BL101:BL130,AW101:AW130,AW99)</f>
        <v>4</v>
      </c>
      <c r="BM99" s="44">
        <f>SUMIFS(BM101:BM130,AW101:AW130,AW99)</f>
        <v>0</v>
      </c>
      <c r="BN99" s="44">
        <f>SUMIFS(BN101:BN130,AW101:AW130,AW99)</f>
        <v>1</v>
      </c>
      <c r="BO99" s="45"/>
      <c r="BP99" s="46">
        <f>SUM(BO101:BO127)</f>
        <v>12</v>
      </c>
      <c r="BQ99" s="59"/>
      <c r="BR99" s="1574" t="s">
        <v>27</v>
      </c>
      <c r="BS99" s="39" t="s">
        <v>2932</v>
      </c>
      <c r="BT99" s="535" t="s">
        <v>29</v>
      </c>
      <c r="BU99" s="41">
        <f t="shared" ref="BU99:BU109" si="46">0.5*(CC99+CD99+CE99)+CF99+CH99+2*(CI99+CJ99)</f>
        <v>0</v>
      </c>
      <c r="BV99" s="536">
        <f t="shared" ref="BV99:BV109" si="47">CC99*0.5+CD99*0.5+CE99*0.5+CF99+CG99+CH99+2*(CI99+CJ99+CK99)</f>
        <v>0</v>
      </c>
      <c r="BW99" s="43"/>
      <c r="BX99" s="43"/>
      <c r="BY99" s="43"/>
      <c r="BZ99" s="43"/>
      <c r="CA99" s="43"/>
      <c r="CB99" s="43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>
        <f>SUM(CL101:CL127)</f>
        <v>17</v>
      </c>
      <c r="CN99" s="5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</row>
    <row r="100" spans="1:114" s="62" customFormat="1" ht="24.6" x14ac:dyDescent="0.3">
      <c r="A100" s="38" t="s">
        <v>37</v>
      </c>
      <c r="B100" s="39"/>
      <c r="C100" s="535" t="s">
        <v>36</v>
      </c>
      <c r="D100" s="41">
        <f t="shared" si="40"/>
        <v>7.5</v>
      </c>
      <c r="E100" s="536">
        <f t="shared" si="41"/>
        <v>11.5</v>
      </c>
      <c r="F100" s="39"/>
      <c r="G100" s="39"/>
      <c r="H100" s="39"/>
      <c r="I100" s="39"/>
      <c r="J100" s="39"/>
      <c r="K100" s="39"/>
      <c r="L100" s="44">
        <f>SUMIFS(L101:L120,C101:C120,C100)</f>
        <v>0</v>
      </c>
      <c r="M100" s="44">
        <f>SUMIFS(M101:M120,C101:C120,C100)</f>
        <v>1</v>
      </c>
      <c r="N100" s="44">
        <f>SUMIFS(N101:N120,C101:C120,C100)</f>
        <v>0</v>
      </c>
      <c r="O100" s="44">
        <f>SUMIFS(O101:O120,C101:C120,C100)</f>
        <v>1</v>
      </c>
      <c r="P100" s="44">
        <f>SUMIFS(P101:P120,C101:C120,C100)</f>
        <v>2</v>
      </c>
      <c r="Q100" s="44">
        <f>SUMIFS(Q101:Q120,C101:C120,C100)</f>
        <v>2</v>
      </c>
      <c r="R100" s="44">
        <f>SUMIFS(R101:R120,C101:C120,C100)</f>
        <v>2</v>
      </c>
      <c r="S100" s="44">
        <f>SUMIFS(S101:S120,C101:C120,C100)</f>
        <v>0</v>
      </c>
      <c r="T100" s="44">
        <f>SUMIFS(T101:T120,C101:C120,C100)</f>
        <v>1</v>
      </c>
      <c r="U100" s="45"/>
      <c r="V100" s="46"/>
      <c r="W100" s="32"/>
      <c r="X100" s="38" t="s">
        <v>154</v>
      </c>
      <c r="Y100" s="39"/>
      <c r="Z100" s="535" t="s">
        <v>36</v>
      </c>
      <c r="AA100" s="41">
        <f t="shared" si="42"/>
        <v>0</v>
      </c>
      <c r="AB100" s="536">
        <f t="shared" si="43"/>
        <v>0</v>
      </c>
      <c r="AC100" s="39"/>
      <c r="AD100" s="39"/>
      <c r="AE100" s="39"/>
      <c r="AF100" s="39"/>
      <c r="AG100" s="39"/>
      <c r="AH100" s="39"/>
      <c r="AI100" s="44">
        <f>SUMIFS(AI102:AI120,Z102:Z120,Z100)</f>
        <v>0</v>
      </c>
      <c r="AJ100" s="44">
        <f>SUMIFS(AJ102:AJ120,Z102:Z120,Z100)</f>
        <v>0</v>
      </c>
      <c r="AK100" s="44">
        <f>SUMIFS(AK102:AK120,Z102:Z120,Z100)</f>
        <v>0</v>
      </c>
      <c r="AL100" s="44">
        <f>SUMIFS(AL102:AL120,Z102:Z120,Z100)</f>
        <v>0</v>
      </c>
      <c r="AM100" s="44">
        <f>SUMIFS(AM102:AM120,Z102:Z120,Z100)</f>
        <v>0</v>
      </c>
      <c r="AN100" s="44">
        <f>SUMIFS(AN102:AN120,Z102:Z120,Z100)</f>
        <v>0</v>
      </c>
      <c r="AO100" s="44">
        <f>SUMIFS(AO102:AO120,Z102:Z120,Z100)</f>
        <v>0</v>
      </c>
      <c r="AP100" s="44">
        <f>SUMIFS(AP102:AP120,Z102:Z120,Z100)</f>
        <v>0</v>
      </c>
      <c r="AQ100" s="44">
        <f>SUMIFS(AQ102:AQ120,Z102:Z120,Z100)</f>
        <v>0</v>
      </c>
      <c r="AR100" s="45"/>
      <c r="AS100" s="46"/>
      <c r="AT100" s="29"/>
      <c r="AU100" s="38" t="s">
        <v>154</v>
      </c>
      <c r="AV100" s="39"/>
      <c r="AW100" s="535" t="s">
        <v>36</v>
      </c>
      <c r="AX100" s="41">
        <f t="shared" si="44"/>
        <v>4.5</v>
      </c>
      <c r="AY100" s="536">
        <f t="shared" si="45"/>
        <v>6.5</v>
      </c>
      <c r="AZ100" s="39"/>
      <c r="BA100" s="39"/>
      <c r="BB100" s="39"/>
      <c r="BC100" s="39"/>
      <c r="BD100" s="39"/>
      <c r="BE100" s="39"/>
      <c r="BF100" s="44">
        <f>SUMIFS(BF101:BF130,AW101:AW130,AW100)</f>
        <v>1</v>
      </c>
      <c r="BG100" s="44">
        <f>SUMIFS(BG101:BG130,AW101:AW130,AW100)</f>
        <v>0</v>
      </c>
      <c r="BH100" s="44">
        <f>SUMIFS(BH101:BH130,AW101:AW130,AW100)</f>
        <v>0</v>
      </c>
      <c r="BI100" s="44">
        <f>SUMIFS(BI101:BI130,AW101:AW130,AW100)</f>
        <v>0</v>
      </c>
      <c r="BJ100" s="44">
        <f>SUMIFS(BJ101:BJ130,AW101:AW130,AW100)</f>
        <v>0</v>
      </c>
      <c r="BK100" s="44">
        <f>SUMIFS(BK101:BK130,AW101:AW130,AW100)</f>
        <v>2</v>
      </c>
      <c r="BL100" s="44">
        <f>SUMIFS(BL101:BL130,AW101:AW130,AW100)</f>
        <v>0</v>
      </c>
      <c r="BM100" s="44">
        <f>SUMIFS(BM101:BM130,AW101:AW130,AW100)</f>
        <v>1</v>
      </c>
      <c r="BN100" s="44">
        <f>SUMIFS(BN101:BN130,AW101:AW130,AW100)</f>
        <v>1</v>
      </c>
      <c r="BO100" s="45"/>
      <c r="BP100" s="46"/>
      <c r="BQ100" s="29"/>
      <c r="BR100" s="38" t="s">
        <v>35</v>
      </c>
      <c r="BS100" s="39"/>
      <c r="BT100" s="535" t="s">
        <v>36</v>
      </c>
      <c r="BU100" s="41">
        <f t="shared" si="46"/>
        <v>0</v>
      </c>
      <c r="BV100" s="536">
        <f t="shared" si="47"/>
        <v>0</v>
      </c>
      <c r="BW100" s="39"/>
      <c r="BX100" s="39"/>
      <c r="BY100" s="39"/>
      <c r="BZ100" s="39"/>
      <c r="CA100" s="39"/>
      <c r="CB100" s="39"/>
      <c r="CC100" s="44"/>
      <c r="CD100" s="44"/>
      <c r="CE100" s="44"/>
      <c r="CF100" s="44"/>
      <c r="CG100" s="44"/>
      <c r="CH100" s="44"/>
      <c r="CI100" s="44"/>
      <c r="CJ100" s="44"/>
      <c r="CK100" s="44"/>
      <c r="CL100" s="45"/>
      <c r="CM100" s="46"/>
      <c r="CN100" s="59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</row>
    <row r="101" spans="1:114" ht="178.95" customHeight="1" outlineLevel="1" x14ac:dyDescent="0.4">
      <c r="A101" s="284" t="s">
        <v>222</v>
      </c>
      <c r="B101" s="114" t="s">
        <v>1969</v>
      </c>
      <c r="C101" s="68" t="s">
        <v>29</v>
      </c>
      <c r="D101" s="69">
        <f t="shared" si="40"/>
        <v>12</v>
      </c>
      <c r="E101" s="69">
        <f t="shared" si="41"/>
        <v>18</v>
      </c>
      <c r="F101" s="116"/>
      <c r="G101" s="22" t="s">
        <v>224</v>
      </c>
      <c r="H101" s="245"/>
      <c r="I101" s="72" t="s">
        <v>42</v>
      </c>
      <c r="J101" s="173"/>
      <c r="K101" s="173" t="s">
        <v>1402</v>
      </c>
      <c r="L101" s="266"/>
      <c r="M101" s="266"/>
      <c r="N101" s="266"/>
      <c r="O101" s="266"/>
      <c r="P101" s="266"/>
      <c r="Q101" s="266"/>
      <c r="R101" s="252">
        <v>6</v>
      </c>
      <c r="S101" s="266"/>
      <c r="T101" s="254">
        <v>3</v>
      </c>
      <c r="U101" s="96">
        <v>1</v>
      </c>
      <c r="V101" s="95"/>
      <c r="W101" s="59"/>
      <c r="X101" s="97" t="s">
        <v>52</v>
      </c>
      <c r="Y101" s="130" t="s">
        <v>2392</v>
      </c>
      <c r="Z101" s="68" t="s">
        <v>29</v>
      </c>
      <c r="AA101" s="69">
        <f t="shared" si="42"/>
        <v>4</v>
      </c>
      <c r="AB101" s="69">
        <f t="shared" si="43"/>
        <v>4</v>
      </c>
      <c r="AC101" s="99"/>
      <c r="AD101" s="22" t="s">
        <v>54</v>
      </c>
      <c r="AE101" s="99"/>
      <c r="AF101" s="99"/>
      <c r="AG101" s="99"/>
      <c r="AH101" s="225" t="s">
        <v>278</v>
      </c>
      <c r="AI101" s="99"/>
      <c r="AJ101" s="99"/>
      <c r="AK101" s="99"/>
      <c r="AL101" s="99"/>
      <c r="AM101" s="99"/>
      <c r="AN101" s="99"/>
      <c r="AO101" s="84">
        <v>2</v>
      </c>
      <c r="AP101" s="99"/>
      <c r="AQ101" s="99"/>
      <c r="AR101" s="96">
        <v>1</v>
      </c>
      <c r="AS101" s="95"/>
      <c r="AU101" s="97" t="s">
        <v>52</v>
      </c>
      <c r="AV101" s="779" t="s">
        <v>2933</v>
      </c>
      <c r="AW101" s="68" t="s">
        <v>29</v>
      </c>
      <c r="AX101" s="69">
        <f t="shared" si="44"/>
        <v>4</v>
      </c>
      <c r="AY101" s="69">
        <f t="shared" si="45"/>
        <v>4</v>
      </c>
      <c r="AZ101" s="99"/>
      <c r="BA101" s="22" t="s">
        <v>54</v>
      </c>
      <c r="BB101" s="99"/>
      <c r="BC101" s="99"/>
      <c r="BD101" s="99"/>
      <c r="BE101" s="225" t="s">
        <v>278</v>
      </c>
      <c r="BF101" s="159"/>
      <c r="BG101" s="159"/>
      <c r="BH101" s="159"/>
      <c r="BI101" s="159"/>
      <c r="BJ101" s="159"/>
      <c r="BK101" s="159"/>
      <c r="BL101" s="84">
        <v>2</v>
      </c>
      <c r="BM101" s="159"/>
      <c r="BN101" s="159"/>
      <c r="BO101" s="96">
        <v>1</v>
      </c>
      <c r="BP101" s="95"/>
      <c r="BR101" s="389" t="s">
        <v>365</v>
      </c>
      <c r="BS101" s="420" t="s">
        <v>817</v>
      </c>
      <c r="BT101" s="720" t="s">
        <v>29</v>
      </c>
      <c r="BU101" s="102">
        <f t="shared" si="46"/>
        <v>0</v>
      </c>
      <c r="BV101" s="102">
        <f t="shared" si="47"/>
        <v>2</v>
      </c>
      <c r="BW101" s="103"/>
      <c r="BX101" s="22" t="s">
        <v>45</v>
      </c>
      <c r="BY101" s="22"/>
      <c r="BZ101" s="70"/>
      <c r="CA101" s="173"/>
      <c r="CB101" s="173" t="s">
        <v>272</v>
      </c>
      <c r="CC101" s="155"/>
      <c r="CD101" s="155"/>
      <c r="CE101" s="155"/>
      <c r="CF101" s="155"/>
      <c r="CG101" s="155"/>
      <c r="CH101" s="155"/>
      <c r="CI101" s="155"/>
      <c r="CJ101" s="360"/>
      <c r="CK101" s="86">
        <v>1</v>
      </c>
      <c r="CL101" s="133">
        <v>1</v>
      </c>
      <c r="CM101" s="431"/>
      <c r="CN101" s="108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</row>
    <row r="102" spans="1:114" ht="342" customHeight="1" outlineLevel="1" x14ac:dyDescent="0.4">
      <c r="A102" s="284" t="s">
        <v>222</v>
      </c>
      <c r="B102" s="80" t="s">
        <v>1971</v>
      </c>
      <c r="C102" s="102" t="s">
        <v>36</v>
      </c>
      <c r="D102" s="69">
        <f t="shared" si="40"/>
        <v>4</v>
      </c>
      <c r="E102" s="69">
        <f t="shared" si="41"/>
        <v>4</v>
      </c>
      <c r="F102" s="116"/>
      <c r="G102" s="22" t="s">
        <v>68</v>
      </c>
      <c r="H102" s="118"/>
      <c r="I102" s="72" t="s">
        <v>42</v>
      </c>
      <c r="J102" s="173"/>
      <c r="K102" s="173" t="s">
        <v>780</v>
      </c>
      <c r="L102" s="155"/>
      <c r="M102" s="155"/>
      <c r="N102" s="155"/>
      <c r="O102" s="155"/>
      <c r="P102" s="155"/>
      <c r="Q102" s="155"/>
      <c r="R102" s="84">
        <v>2</v>
      </c>
      <c r="S102" s="155"/>
      <c r="T102" s="155"/>
      <c r="U102" s="96">
        <v>1</v>
      </c>
      <c r="V102" s="95"/>
      <c r="W102" s="59"/>
      <c r="X102" s="97" t="s">
        <v>52</v>
      </c>
      <c r="Y102" s="117" t="s">
        <v>2022</v>
      </c>
      <c r="Z102" s="68" t="s">
        <v>29</v>
      </c>
      <c r="AA102" s="69">
        <f t="shared" si="42"/>
        <v>0</v>
      </c>
      <c r="AB102" s="69">
        <f t="shared" si="43"/>
        <v>0</v>
      </c>
      <c r="AC102" s="22"/>
      <c r="AD102" s="104" t="s">
        <v>182</v>
      </c>
      <c r="AE102" s="104"/>
      <c r="AF102" s="72" t="s">
        <v>42</v>
      </c>
      <c r="AG102" s="248"/>
      <c r="AH102" s="172" t="s">
        <v>2023</v>
      </c>
      <c r="AI102" s="70"/>
      <c r="AJ102" s="70"/>
      <c r="AK102" s="22"/>
      <c r="AL102" s="70"/>
      <c r="AM102" s="70"/>
      <c r="AN102" s="70"/>
      <c r="AO102" s="70"/>
      <c r="AP102" s="70"/>
      <c r="AQ102" s="70"/>
      <c r="AR102" s="96">
        <v>2</v>
      </c>
      <c r="AS102" s="95"/>
      <c r="AU102" s="97" t="s">
        <v>52</v>
      </c>
      <c r="AV102" s="532" t="s">
        <v>2934</v>
      </c>
      <c r="AW102" s="68" t="s">
        <v>29</v>
      </c>
      <c r="AX102" s="69">
        <f t="shared" si="44"/>
        <v>0</v>
      </c>
      <c r="AY102" s="69">
        <f t="shared" si="45"/>
        <v>0</v>
      </c>
      <c r="AZ102" s="74"/>
      <c r="BA102" s="212" t="s">
        <v>45</v>
      </c>
      <c r="BB102" s="755"/>
      <c r="BC102" s="74"/>
      <c r="BD102" s="74"/>
      <c r="BE102" s="23" t="s">
        <v>57</v>
      </c>
      <c r="BF102" s="159"/>
      <c r="BG102" s="159"/>
      <c r="BH102" s="390"/>
      <c r="BI102" s="159"/>
      <c r="BJ102" s="159"/>
      <c r="BK102" s="159"/>
      <c r="BL102" s="159"/>
      <c r="BM102" s="159"/>
      <c r="BN102" s="159"/>
      <c r="BO102" s="96">
        <v>1</v>
      </c>
      <c r="BP102" s="95"/>
      <c r="BR102" s="389" t="s">
        <v>365</v>
      </c>
      <c r="BS102" s="82" t="s">
        <v>821</v>
      </c>
      <c r="BT102" s="720" t="s">
        <v>29</v>
      </c>
      <c r="BU102" s="102">
        <f t="shared" si="46"/>
        <v>0</v>
      </c>
      <c r="BV102" s="102">
        <f t="shared" si="47"/>
        <v>0</v>
      </c>
      <c r="BW102" s="103"/>
      <c r="BX102" s="22" t="s">
        <v>45</v>
      </c>
      <c r="BY102" s="22"/>
      <c r="BZ102" s="74"/>
      <c r="CA102" s="173"/>
      <c r="CB102" s="173" t="s">
        <v>272</v>
      </c>
      <c r="CC102" s="83"/>
      <c r="CD102" s="83"/>
      <c r="CE102" s="83"/>
      <c r="CF102" s="83"/>
      <c r="CG102" s="83"/>
      <c r="CH102" s="302"/>
      <c r="CI102" s="83"/>
      <c r="CJ102" s="83"/>
      <c r="CK102" s="302"/>
      <c r="CL102" s="76">
        <v>1</v>
      </c>
      <c r="CM102" s="28"/>
      <c r="CN102" s="108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</row>
    <row r="103" spans="1:114" ht="402.75" customHeight="1" outlineLevel="1" x14ac:dyDescent="0.3">
      <c r="A103" s="97" t="s">
        <v>52</v>
      </c>
      <c r="B103" s="114" t="s">
        <v>823</v>
      </c>
      <c r="C103" s="102" t="s">
        <v>36</v>
      </c>
      <c r="D103" s="69">
        <f t="shared" si="40"/>
        <v>0</v>
      </c>
      <c r="E103" s="69">
        <f t="shared" si="41"/>
        <v>0</v>
      </c>
      <c r="F103" s="22"/>
      <c r="G103" s="756" t="s">
        <v>68</v>
      </c>
      <c r="H103" s="140" t="s">
        <v>824</v>
      </c>
      <c r="I103" s="127"/>
      <c r="J103" s="248"/>
      <c r="K103" s="173" t="s">
        <v>825</v>
      </c>
      <c r="L103" s="144"/>
      <c r="M103" s="144"/>
      <c r="N103" s="301"/>
      <c r="O103" s="757"/>
      <c r="P103" s="301"/>
      <c r="Q103" s="757"/>
      <c r="R103" s="757"/>
      <c r="S103" s="757"/>
      <c r="T103" s="144"/>
      <c r="U103" s="96">
        <v>1</v>
      </c>
      <c r="V103" s="95"/>
      <c r="W103" s="108"/>
      <c r="X103" s="97" t="s">
        <v>52</v>
      </c>
      <c r="Y103" s="532" t="s">
        <v>2434</v>
      </c>
      <c r="Z103" s="68" t="s">
        <v>29</v>
      </c>
      <c r="AA103" s="69">
        <f t="shared" si="42"/>
        <v>0</v>
      </c>
      <c r="AB103" s="69">
        <f t="shared" si="43"/>
        <v>0</v>
      </c>
      <c r="AC103" s="103"/>
      <c r="AD103" s="22" t="s">
        <v>45</v>
      </c>
      <c r="AE103" s="22"/>
      <c r="AF103" s="72" t="s">
        <v>42</v>
      </c>
      <c r="AG103" s="73"/>
      <c r="AH103" s="23" t="s">
        <v>2935</v>
      </c>
      <c r="AI103" s="22"/>
      <c r="AJ103" s="22"/>
      <c r="AK103" s="22"/>
      <c r="AL103" s="758"/>
      <c r="AM103" s="22"/>
      <c r="AN103" s="22"/>
      <c r="AO103" s="22"/>
      <c r="AP103" s="22"/>
      <c r="AQ103" s="22"/>
      <c r="AR103" s="96">
        <v>1</v>
      </c>
      <c r="AS103" s="95"/>
      <c r="AU103" s="97" t="s">
        <v>52</v>
      </c>
      <c r="AV103" s="337" t="s">
        <v>2936</v>
      </c>
      <c r="AW103" s="68" t="s">
        <v>29</v>
      </c>
      <c r="AX103" s="69">
        <f t="shared" si="44"/>
        <v>0</v>
      </c>
      <c r="AY103" s="69">
        <f t="shared" si="45"/>
        <v>0</v>
      </c>
      <c r="AZ103" s="334"/>
      <c r="BA103" s="212" t="s">
        <v>63</v>
      </c>
      <c r="BB103" s="759"/>
      <c r="BC103" s="74"/>
      <c r="BD103" s="172"/>
      <c r="BE103" s="23" t="s">
        <v>57</v>
      </c>
      <c r="BF103" s="461"/>
      <c r="BG103" s="461"/>
      <c r="BH103" s="461"/>
      <c r="BI103" s="461"/>
      <c r="BJ103" s="461"/>
      <c r="BK103" s="461"/>
      <c r="BL103" s="461"/>
      <c r="BM103" s="461"/>
      <c r="BN103" s="461"/>
      <c r="BO103" s="96">
        <v>1</v>
      </c>
      <c r="BP103" s="95"/>
      <c r="BR103" s="389" t="s">
        <v>365</v>
      </c>
      <c r="BS103" s="496" t="s">
        <v>830</v>
      </c>
      <c r="BT103" s="720" t="s">
        <v>29</v>
      </c>
      <c r="BU103" s="102">
        <f t="shared" si="46"/>
        <v>2</v>
      </c>
      <c r="BV103" s="102">
        <f t="shared" si="47"/>
        <v>2</v>
      </c>
      <c r="BW103" s="103"/>
      <c r="BX103" s="22" t="s">
        <v>45</v>
      </c>
      <c r="BY103" s="22"/>
      <c r="BZ103" s="104"/>
      <c r="CA103" s="70"/>
      <c r="CB103" s="23" t="s">
        <v>831</v>
      </c>
      <c r="CC103" s="169"/>
      <c r="CD103" s="169"/>
      <c r="CE103" s="169"/>
      <c r="CF103" s="169"/>
      <c r="CG103" s="169"/>
      <c r="CH103" s="155"/>
      <c r="CI103" s="84">
        <v>1</v>
      </c>
      <c r="CJ103" s="169"/>
      <c r="CK103" s="155"/>
      <c r="CL103" s="133">
        <v>1</v>
      </c>
      <c r="CM103" s="431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</row>
    <row r="104" spans="1:114" ht="273.75" customHeight="1" outlineLevel="1" x14ac:dyDescent="0.4">
      <c r="A104" s="97" t="s">
        <v>52</v>
      </c>
      <c r="B104" s="117" t="s">
        <v>1972</v>
      </c>
      <c r="C104" s="68" t="s">
        <v>36</v>
      </c>
      <c r="D104" s="69">
        <f t="shared" si="40"/>
        <v>2</v>
      </c>
      <c r="E104" s="69">
        <f t="shared" si="41"/>
        <v>4</v>
      </c>
      <c r="F104" s="22"/>
      <c r="G104" s="22" t="s">
        <v>68</v>
      </c>
      <c r="H104" s="104"/>
      <c r="I104" s="72" t="s">
        <v>42</v>
      </c>
      <c r="J104" s="172"/>
      <c r="K104" s="23" t="s">
        <v>835</v>
      </c>
      <c r="L104" s="302"/>
      <c r="M104" s="302"/>
      <c r="N104" s="302"/>
      <c r="O104" s="302"/>
      <c r="P104" s="302"/>
      <c r="Q104" s="240">
        <v>2</v>
      </c>
      <c r="R104" s="302"/>
      <c r="S104" s="301"/>
      <c r="T104" s="86">
        <v>1</v>
      </c>
      <c r="U104" s="96">
        <v>1</v>
      </c>
      <c r="V104" s="95"/>
      <c r="W104" s="108"/>
      <c r="X104" s="97" t="s">
        <v>52</v>
      </c>
      <c r="Y104" s="116" t="s">
        <v>2435</v>
      </c>
      <c r="Z104" s="68" t="s">
        <v>29</v>
      </c>
      <c r="AA104" s="69">
        <f t="shared" si="42"/>
        <v>0</v>
      </c>
      <c r="AB104" s="69">
        <f t="shared" si="43"/>
        <v>0</v>
      </c>
      <c r="AC104" s="103"/>
      <c r="AD104" s="104" t="s">
        <v>45</v>
      </c>
      <c r="AE104" s="104"/>
      <c r="AF104" s="72" t="s">
        <v>42</v>
      </c>
      <c r="AG104" s="248"/>
      <c r="AH104" s="172" t="s">
        <v>57</v>
      </c>
      <c r="AI104" s="22"/>
      <c r="AJ104" s="22"/>
      <c r="AK104" s="22"/>
      <c r="AL104" s="22"/>
      <c r="AM104" s="22"/>
      <c r="AN104" s="22"/>
      <c r="AO104" s="22"/>
      <c r="AP104" s="22"/>
      <c r="AQ104" s="22"/>
      <c r="AR104" s="96">
        <v>1</v>
      </c>
      <c r="AS104" s="95"/>
      <c r="AU104" s="97" t="s">
        <v>52</v>
      </c>
      <c r="AV104" s="293" t="s">
        <v>2937</v>
      </c>
      <c r="AW104" s="381" t="s">
        <v>29</v>
      </c>
      <c r="AX104" s="170">
        <f t="shared" si="44"/>
        <v>0</v>
      </c>
      <c r="AY104" s="170">
        <f t="shared" si="45"/>
        <v>0</v>
      </c>
      <c r="AZ104" s="195"/>
      <c r="BA104" s="197" t="s">
        <v>63</v>
      </c>
      <c r="BB104" s="734"/>
      <c r="BC104" s="74"/>
      <c r="BD104" s="173"/>
      <c r="BE104" s="296" t="s">
        <v>57</v>
      </c>
      <c r="BF104" s="718"/>
      <c r="BG104" s="718"/>
      <c r="BH104" s="718"/>
      <c r="BI104" s="718"/>
      <c r="BJ104" s="718"/>
      <c r="BK104" s="718"/>
      <c r="BL104" s="718"/>
      <c r="BM104" s="718"/>
      <c r="BN104" s="718"/>
      <c r="BO104" s="96">
        <v>1</v>
      </c>
      <c r="BP104" s="95"/>
      <c r="BR104" s="389" t="s">
        <v>365</v>
      </c>
      <c r="BS104" s="178" t="s">
        <v>838</v>
      </c>
      <c r="BT104" s="720" t="s">
        <v>29</v>
      </c>
      <c r="BU104" s="102">
        <f t="shared" si="46"/>
        <v>0</v>
      </c>
      <c r="BV104" s="102">
        <f t="shared" si="47"/>
        <v>0</v>
      </c>
      <c r="BW104" s="99"/>
      <c r="BX104" s="22" t="s">
        <v>45</v>
      </c>
      <c r="BY104" s="99"/>
      <c r="BZ104" s="99"/>
      <c r="CA104" s="99"/>
      <c r="CB104" s="173" t="s">
        <v>272</v>
      </c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76">
        <v>1</v>
      </c>
      <c r="CM104" s="99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</row>
    <row r="105" spans="1:114" ht="186" customHeight="1" outlineLevel="1" x14ac:dyDescent="0.4">
      <c r="A105" s="97" t="s">
        <v>52</v>
      </c>
      <c r="B105" s="114" t="s">
        <v>1349</v>
      </c>
      <c r="C105" s="68" t="s">
        <v>36</v>
      </c>
      <c r="D105" s="69">
        <f t="shared" si="40"/>
        <v>1</v>
      </c>
      <c r="E105" s="69">
        <f t="shared" si="41"/>
        <v>2</v>
      </c>
      <c r="F105" s="103"/>
      <c r="G105" s="22" t="s">
        <v>68</v>
      </c>
      <c r="H105" s="1200" t="s">
        <v>2938</v>
      </c>
      <c r="I105" s="70"/>
      <c r="J105" s="173"/>
      <c r="K105" s="173" t="s">
        <v>1350</v>
      </c>
      <c r="L105" s="155"/>
      <c r="M105" s="155"/>
      <c r="N105" s="155"/>
      <c r="O105" s="240">
        <v>1</v>
      </c>
      <c r="P105" s="86">
        <v>1</v>
      </c>
      <c r="Q105" s="301"/>
      <c r="R105" s="155"/>
      <c r="S105" s="155"/>
      <c r="T105" s="155"/>
      <c r="U105" s="76">
        <v>1</v>
      </c>
      <c r="V105" s="77"/>
      <c r="W105" s="108"/>
      <c r="X105" s="97" t="s">
        <v>52</v>
      </c>
      <c r="Y105" s="117" t="s">
        <v>2031</v>
      </c>
      <c r="Z105" s="68" t="s">
        <v>29</v>
      </c>
      <c r="AA105" s="69">
        <f t="shared" si="42"/>
        <v>0</v>
      </c>
      <c r="AB105" s="69">
        <f t="shared" si="43"/>
        <v>0</v>
      </c>
      <c r="AC105" s="103"/>
      <c r="AD105" s="22" t="s">
        <v>45</v>
      </c>
      <c r="AE105" s="22"/>
      <c r="AF105" s="72" t="s">
        <v>42</v>
      </c>
      <c r="AG105" s="73"/>
      <c r="AH105" s="23" t="s">
        <v>843</v>
      </c>
      <c r="AI105" s="323"/>
      <c r="AJ105" s="323"/>
      <c r="AK105" s="760"/>
      <c r="AL105" s="323"/>
      <c r="AM105" s="323"/>
      <c r="AN105" s="323"/>
      <c r="AO105" s="323"/>
      <c r="AP105" s="323"/>
      <c r="AQ105" s="323"/>
      <c r="AR105" s="96">
        <v>1</v>
      </c>
      <c r="AS105" s="95"/>
      <c r="AU105" s="97" t="s">
        <v>52</v>
      </c>
      <c r="AV105" s="116" t="s">
        <v>2939</v>
      </c>
      <c r="AW105" s="68" t="s">
        <v>29</v>
      </c>
      <c r="AX105" s="69">
        <f t="shared" si="44"/>
        <v>0</v>
      </c>
      <c r="AY105" s="69">
        <f t="shared" si="45"/>
        <v>0</v>
      </c>
      <c r="AZ105" s="74"/>
      <c r="BA105" s="124" t="s">
        <v>77</v>
      </c>
      <c r="BB105" s="125" t="s">
        <v>50</v>
      </c>
      <c r="BC105" s="74"/>
      <c r="BD105" s="74"/>
      <c r="BE105" s="23" t="s">
        <v>57</v>
      </c>
      <c r="BF105" s="159"/>
      <c r="BG105" s="159"/>
      <c r="BH105" s="390"/>
      <c r="BI105" s="159"/>
      <c r="BJ105" s="159"/>
      <c r="BK105" s="159"/>
      <c r="BL105" s="159"/>
      <c r="BM105" s="159"/>
      <c r="BN105" s="159"/>
      <c r="BO105" s="96">
        <v>1</v>
      </c>
      <c r="BP105" s="95"/>
      <c r="BR105" s="389" t="s">
        <v>365</v>
      </c>
      <c r="BS105" s="82" t="s">
        <v>2398</v>
      </c>
      <c r="BT105" s="720" t="s">
        <v>29</v>
      </c>
      <c r="BU105" s="102">
        <f t="shared" si="46"/>
        <v>1</v>
      </c>
      <c r="BV105" s="102">
        <f t="shared" si="47"/>
        <v>3</v>
      </c>
      <c r="BW105" s="393"/>
      <c r="BX105" s="124" t="s">
        <v>77</v>
      </c>
      <c r="BY105" s="939" t="s">
        <v>50</v>
      </c>
      <c r="BZ105" s="72" t="s">
        <v>42</v>
      </c>
      <c r="CA105" s="268"/>
      <c r="CB105" s="268" t="s">
        <v>846</v>
      </c>
      <c r="CC105" s="368"/>
      <c r="CD105" s="368"/>
      <c r="CE105" s="368"/>
      <c r="CF105" s="155"/>
      <c r="CG105" s="155"/>
      <c r="CH105" s="276">
        <v>1</v>
      </c>
      <c r="CI105" s="368"/>
      <c r="CJ105" s="368"/>
      <c r="CK105" s="761">
        <v>1</v>
      </c>
      <c r="CL105" s="762">
        <v>1</v>
      </c>
      <c r="CM105" s="473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</row>
    <row r="106" spans="1:114" ht="190.5" customHeight="1" outlineLevel="1" x14ac:dyDescent="0.4">
      <c r="A106" s="97" t="s">
        <v>52</v>
      </c>
      <c r="B106" s="387" t="s">
        <v>1973</v>
      </c>
      <c r="C106" s="68" t="s">
        <v>36</v>
      </c>
      <c r="D106" s="69">
        <f t="shared" si="40"/>
        <v>0</v>
      </c>
      <c r="E106" s="69">
        <f t="shared" si="41"/>
        <v>0</v>
      </c>
      <c r="F106" s="158"/>
      <c r="G106" s="22" t="s">
        <v>45</v>
      </c>
      <c r="H106" s="248"/>
      <c r="I106" s="248"/>
      <c r="J106" s="82"/>
      <c r="K106" s="23" t="s">
        <v>849</v>
      </c>
      <c r="L106" s="155"/>
      <c r="M106" s="155"/>
      <c r="N106" s="155"/>
      <c r="O106" s="155"/>
      <c r="P106" s="155"/>
      <c r="Q106" s="155"/>
      <c r="R106" s="155"/>
      <c r="S106" s="155"/>
      <c r="T106" s="155"/>
      <c r="U106" s="96">
        <v>1</v>
      </c>
      <c r="V106" s="95"/>
      <c r="W106" s="108"/>
      <c r="X106" s="97" t="s">
        <v>52</v>
      </c>
      <c r="Y106" s="387" t="s">
        <v>2436</v>
      </c>
      <c r="Z106" s="68" t="s">
        <v>29</v>
      </c>
      <c r="AA106" s="69">
        <f t="shared" si="42"/>
        <v>0</v>
      </c>
      <c r="AB106" s="69">
        <f t="shared" si="43"/>
        <v>0</v>
      </c>
      <c r="AC106" s="82"/>
      <c r="AD106" s="124" t="s">
        <v>77</v>
      </c>
      <c r="AE106" s="125" t="s">
        <v>50</v>
      </c>
      <c r="AF106" s="74"/>
      <c r="AG106" s="172"/>
      <c r="AH106" s="172" t="s">
        <v>57</v>
      </c>
      <c r="AI106" s="22"/>
      <c r="AJ106" s="22"/>
      <c r="AK106" s="22"/>
      <c r="AL106" s="22"/>
      <c r="AM106" s="22"/>
      <c r="AN106" s="22"/>
      <c r="AO106" s="22"/>
      <c r="AP106" s="22"/>
      <c r="AQ106" s="22"/>
      <c r="AR106" s="96">
        <v>1</v>
      </c>
      <c r="AS106" s="95"/>
      <c r="AU106" s="97" t="s">
        <v>52</v>
      </c>
      <c r="AV106" s="413" t="s">
        <v>2940</v>
      </c>
      <c r="AW106" s="102" t="s">
        <v>29</v>
      </c>
      <c r="AX106" s="69">
        <f t="shared" si="44"/>
        <v>4</v>
      </c>
      <c r="AY106" s="69">
        <f t="shared" si="45"/>
        <v>4</v>
      </c>
      <c r="AZ106" s="22"/>
      <c r="BA106" s="22" t="s">
        <v>68</v>
      </c>
      <c r="BB106" s="118"/>
      <c r="BC106" s="72" t="s">
        <v>42</v>
      </c>
      <c r="BD106" s="173"/>
      <c r="BE106" s="23" t="s">
        <v>57</v>
      </c>
      <c r="BF106" s="302"/>
      <c r="BG106" s="302"/>
      <c r="BH106" s="155"/>
      <c r="BI106" s="84">
        <v>4</v>
      </c>
      <c r="BJ106" s="302"/>
      <c r="BK106" s="302"/>
      <c r="BL106" s="302"/>
      <c r="BM106" s="302"/>
      <c r="BN106" s="302"/>
      <c r="BO106" s="96">
        <v>0.5</v>
      </c>
      <c r="BP106" s="95"/>
      <c r="BR106" s="389" t="s">
        <v>365</v>
      </c>
      <c r="BS106" s="178" t="s">
        <v>853</v>
      </c>
      <c r="BT106" s="102" t="s">
        <v>29</v>
      </c>
      <c r="BU106" s="102">
        <f t="shared" si="46"/>
        <v>0</v>
      </c>
      <c r="BV106" s="102">
        <f t="shared" si="47"/>
        <v>0</v>
      </c>
      <c r="BW106" s="99"/>
      <c r="BX106" s="22" t="s">
        <v>45</v>
      </c>
      <c r="BY106" s="108"/>
      <c r="BZ106" s="99"/>
      <c r="CA106" s="99"/>
      <c r="CB106" s="173" t="s">
        <v>272</v>
      </c>
      <c r="CC106" s="159"/>
      <c r="CD106" s="159"/>
      <c r="CE106" s="159"/>
      <c r="CF106" s="159"/>
      <c r="CG106" s="159"/>
      <c r="CH106" s="159"/>
      <c r="CI106" s="159"/>
      <c r="CJ106" s="159"/>
      <c r="CK106" s="159"/>
      <c r="CL106" s="76">
        <v>1</v>
      </c>
      <c r="CM106" s="764"/>
      <c r="CN106" s="29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</row>
    <row r="107" spans="1:114" ht="198" customHeight="1" outlineLevel="1" x14ac:dyDescent="0.3">
      <c r="A107" s="97" t="s">
        <v>52</v>
      </c>
      <c r="B107" s="117" t="s">
        <v>1974</v>
      </c>
      <c r="C107" s="68" t="s">
        <v>36</v>
      </c>
      <c r="D107" s="69">
        <f t="shared" si="40"/>
        <v>0</v>
      </c>
      <c r="E107" s="69">
        <f t="shared" si="41"/>
        <v>0</v>
      </c>
      <c r="F107" s="103"/>
      <c r="G107" s="22" t="s">
        <v>45</v>
      </c>
      <c r="H107" s="22"/>
      <c r="I107" s="119" t="s">
        <v>42</v>
      </c>
      <c r="J107" s="23"/>
      <c r="K107" s="23" t="s">
        <v>856</v>
      </c>
      <c r="L107" s="160"/>
      <c r="M107" s="160"/>
      <c r="N107" s="160"/>
      <c r="O107" s="160"/>
      <c r="P107" s="160"/>
      <c r="Q107" s="160"/>
      <c r="R107" s="160"/>
      <c r="S107" s="160"/>
      <c r="T107" s="160"/>
      <c r="U107" s="96">
        <v>1</v>
      </c>
      <c r="V107" s="95"/>
      <c r="W107" s="108"/>
      <c r="X107" s="97" t="s">
        <v>52</v>
      </c>
      <c r="Y107" s="335" t="s">
        <v>2439</v>
      </c>
      <c r="Z107" s="68" t="s">
        <v>29</v>
      </c>
      <c r="AA107" s="69">
        <f t="shared" si="42"/>
        <v>0</v>
      </c>
      <c r="AB107" s="69">
        <f t="shared" si="43"/>
        <v>0</v>
      </c>
      <c r="AC107" s="74"/>
      <c r="AD107" s="225" t="s">
        <v>68</v>
      </c>
      <c r="AE107" s="206"/>
      <c r="AF107" s="74"/>
      <c r="AG107" s="74"/>
      <c r="AH107" s="23" t="s">
        <v>57</v>
      </c>
      <c r="AI107" s="74"/>
      <c r="AJ107" s="74"/>
      <c r="AK107" s="206"/>
      <c r="AL107" s="74"/>
      <c r="AM107" s="74"/>
      <c r="AN107" s="74"/>
      <c r="AO107" s="74"/>
      <c r="AP107" s="74"/>
      <c r="AQ107" s="74"/>
      <c r="AR107" s="96">
        <v>1</v>
      </c>
      <c r="AS107" s="95"/>
      <c r="AU107" s="97" t="s">
        <v>52</v>
      </c>
      <c r="AV107" s="413" t="s">
        <v>2941</v>
      </c>
      <c r="AW107" s="102" t="s">
        <v>29</v>
      </c>
      <c r="AX107" s="69">
        <f t="shared" si="44"/>
        <v>1</v>
      </c>
      <c r="AY107" s="69">
        <f t="shared" si="45"/>
        <v>1</v>
      </c>
      <c r="AZ107" s="22"/>
      <c r="BA107" s="407" t="s">
        <v>63</v>
      </c>
      <c r="BB107" s="118"/>
      <c r="BC107" s="72" t="s">
        <v>42</v>
      </c>
      <c r="BD107" s="173"/>
      <c r="BE107" s="140" t="s">
        <v>3</v>
      </c>
      <c r="BF107" s="84">
        <v>2</v>
      </c>
      <c r="BG107" s="302"/>
      <c r="BH107" s="155"/>
      <c r="BI107" s="155"/>
      <c r="BJ107" s="302"/>
      <c r="BK107" s="302"/>
      <c r="BL107" s="302"/>
      <c r="BM107" s="302"/>
      <c r="BN107" s="302"/>
      <c r="BO107" s="96">
        <v>0.5</v>
      </c>
      <c r="BP107" s="95"/>
      <c r="BR107" s="389" t="s">
        <v>365</v>
      </c>
      <c r="BS107" s="496" t="s">
        <v>859</v>
      </c>
      <c r="BT107" s="720" t="s">
        <v>29</v>
      </c>
      <c r="BU107" s="102">
        <f t="shared" si="46"/>
        <v>0</v>
      </c>
      <c r="BV107" s="102">
        <f t="shared" si="47"/>
        <v>0</v>
      </c>
      <c r="BW107" s="103"/>
      <c r="BX107" s="22" t="s">
        <v>45</v>
      </c>
      <c r="BY107" s="22"/>
      <c r="BZ107" s="74"/>
      <c r="CA107" s="73"/>
      <c r="CB107" s="23" t="s">
        <v>765</v>
      </c>
      <c r="CC107" s="160"/>
      <c r="CD107" s="160"/>
      <c r="CE107" s="160"/>
      <c r="CF107" s="160"/>
      <c r="CG107" s="160"/>
      <c r="CH107" s="155"/>
      <c r="CI107" s="160"/>
      <c r="CJ107" s="160"/>
      <c r="CK107" s="155"/>
      <c r="CL107" s="133">
        <v>1</v>
      </c>
      <c r="CM107" s="431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</row>
    <row r="108" spans="1:114" ht="285.60000000000002" customHeight="1" outlineLevel="1" x14ac:dyDescent="0.4">
      <c r="A108" s="97" t="s">
        <v>52</v>
      </c>
      <c r="B108" s="391" t="s">
        <v>1976</v>
      </c>
      <c r="C108" s="68" t="s">
        <v>36</v>
      </c>
      <c r="D108" s="69">
        <f t="shared" si="40"/>
        <v>0</v>
      </c>
      <c r="E108" s="69">
        <f t="shared" si="41"/>
        <v>0</v>
      </c>
      <c r="F108" s="268"/>
      <c r="G108" s="393" t="s">
        <v>63</v>
      </c>
      <c r="H108" s="393"/>
      <c r="I108" s="72" t="s">
        <v>42</v>
      </c>
      <c r="J108" s="131"/>
      <c r="K108" s="268" t="s">
        <v>1955</v>
      </c>
      <c r="L108" s="660"/>
      <c r="M108" s="660"/>
      <c r="N108" s="660"/>
      <c r="O108" s="660"/>
      <c r="P108" s="660"/>
      <c r="Q108" s="660"/>
      <c r="R108" s="660"/>
      <c r="S108" s="660"/>
      <c r="T108" s="660"/>
      <c r="U108" s="96">
        <v>1</v>
      </c>
      <c r="V108" s="95"/>
      <c r="W108" s="108"/>
      <c r="X108" s="97" t="s">
        <v>52</v>
      </c>
      <c r="Y108" s="387" t="s">
        <v>2440</v>
      </c>
      <c r="Z108" s="68" t="s">
        <v>29</v>
      </c>
      <c r="AA108" s="69">
        <f t="shared" si="42"/>
        <v>0</v>
      </c>
      <c r="AB108" s="69">
        <f t="shared" si="43"/>
        <v>0</v>
      </c>
      <c r="AC108" s="213"/>
      <c r="AD108" s="212" t="s">
        <v>63</v>
      </c>
      <c r="AE108" s="617"/>
      <c r="AF108" s="74"/>
      <c r="AG108" s="213"/>
      <c r="AH108" s="205" t="s">
        <v>551</v>
      </c>
      <c r="AI108" s="22"/>
      <c r="AJ108" s="22"/>
      <c r="AK108" s="22"/>
      <c r="AL108" s="22"/>
      <c r="AM108" s="22"/>
      <c r="AN108" s="22"/>
      <c r="AO108" s="22"/>
      <c r="AP108" s="22"/>
      <c r="AQ108" s="22"/>
      <c r="AR108" s="96">
        <v>1</v>
      </c>
      <c r="AS108" s="95"/>
      <c r="AU108" s="97" t="s">
        <v>52</v>
      </c>
      <c r="AV108" s="138" t="s">
        <v>2942</v>
      </c>
      <c r="AW108" s="68" t="s">
        <v>36</v>
      </c>
      <c r="AX108" s="69">
        <f t="shared" si="44"/>
        <v>3.5</v>
      </c>
      <c r="AY108" s="69">
        <f t="shared" si="45"/>
        <v>3.5</v>
      </c>
      <c r="AZ108" s="74"/>
      <c r="BA108" s="407" t="s">
        <v>63</v>
      </c>
      <c r="BB108" s="1592" t="s">
        <v>2943</v>
      </c>
      <c r="BC108" s="74"/>
      <c r="BD108" s="74"/>
      <c r="BE108" s="140" t="s">
        <v>3</v>
      </c>
      <c r="BF108" s="252">
        <v>1</v>
      </c>
      <c r="BG108" s="403"/>
      <c r="BH108" s="403"/>
      <c r="BI108" s="703"/>
      <c r="BJ108" s="403"/>
      <c r="BK108" s="252">
        <v>1</v>
      </c>
      <c r="BL108" s="703"/>
      <c r="BM108" s="252">
        <v>1</v>
      </c>
      <c r="BN108" s="403"/>
      <c r="BO108" s="96">
        <v>1</v>
      </c>
      <c r="BP108" s="95"/>
      <c r="BR108" s="389" t="s">
        <v>365</v>
      </c>
      <c r="BS108" s="496" t="s">
        <v>2190</v>
      </c>
      <c r="BT108" s="720" t="s">
        <v>29</v>
      </c>
      <c r="BU108" s="102">
        <f t="shared" si="46"/>
        <v>0</v>
      </c>
      <c r="BV108" s="102">
        <f t="shared" si="47"/>
        <v>0</v>
      </c>
      <c r="BW108" s="74"/>
      <c r="BX108" s="124" t="s">
        <v>77</v>
      </c>
      <c r="BY108" s="125" t="s">
        <v>50</v>
      </c>
      <c r="BZ108" s="74"/>
      <c r="CA108" s="73"/>
      <c r="CB108" s="23" t="s">
        <v>57</v>
      </c>
      <c r="CC108" s="83"/>
      <c r="CD108" s="83"/>
      <c r="CE108" s="83"/>
      <c r="CF108" s="83"/>
      <c r="CG108" s="83"/>
      <c r="CH108" s="302"/>
      <c r="CI108" s="83"/>
      <c r="CJ108" s="83"/>
      <c r="CK108" s="302"/>
      <c r="CL108" s="133">
        <v>1</v>
      </c>
      <c r="CM108" s="431"/>
      <c r="CN108" s="29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</row>
    <row r="109" spans="1:114" ht="280.2" customHeight="1" outlineLevel="1" x14ac:dyDescent="0.3">
      <c r="A109" s="1214" t="s">
        <v>52</v>
      </c>
      <c r="B109" s="138" t="s">
        <v>1977</v>
      </c>
      <c r="C109" s="68" t="s">
        <v>36</v>
      </c>
      <c r="D109" s="69">
        <f t="shared" si="40"/>
        <v>0</v>
      </c>
      <c r="E109" s="69">
        <f t="shared" si="41"/>
        <v>0</v>
      </c>
      <c r="F109" s="131"/>
      <c r="G109" s="225" t="s">
        <v>45</v>
      </c>
      <c r="H109" s="225"/>
      <c r="I109" s="72" t="s">
        <v>42</v>
      </c>
      <c r="J109" s="127"/>
      <c r="K109" s="131" t="s">
        <v>1978</v>
      </c>
      <c r="L109" s="403"/>
      <c r="M109" s="403"/>
      <c r="N109" s="403"/>
      <c r="O109" s="403"/>
      <c r="P109" s="403"/>
      <c r="Q109" s="403"/>
      <c r="R109" s="403"/>
      <c r="S109" s="403"/>
      <c r="T109" s="403"/>
      <c r="U109" s="96">
        <v>1</v>
      </c>
      <c r="V109" s="95"/>
      <c r="W109" s="108"/>
      <c r="X109" s="97" t="s">
        <v>52</v>
      </c>
      <c r="Y109" s="117" t="s">
        <v>2441</v>
      </c>
      <c r="Z109" s="68" t="s">
        <v>29</v>
      </c>
      <c r="AA109" s="69">
        <f t="shared" si="42"/>
        <v>0</v>
      </c>
      <c r="AB109" s="69">
        <f t="shared" si="43"/>
        <v>0</v>
      </c>
      <c r="AC109" s="82"/>
      <c r="AD109" s="22" t="s">
        <v>63</v>
      </c>
      <c r="AE109" s="22"/>
      <c r="AF109" s="74"/>
      <c r="AG109" s="82"/>
      <c r="AH109" s="23" t="s">
        <v>359</v>
      </c>
      <c r="AI109" s="702"/>
      <c r="AJ109" s="702"/>
      <c r="AK109" s="766"/>
      <c r="AL109" s="702"/>
      <c r="AM109" s="702"/>
      <c r="AN109" s="702"/>
      <c r="AO109" s="702"/>
      <c r="AP109" s="702"/>
      <c r="AQ109" s="702"/>
      <c r="AR109" s="96">
        <v>1</v>
      </c>
      <c r="AS109" s="95"/>
      <c r="AU109" s="97" t="s">
        <v>52</v>
      </c>
      <c r="AV109" s="387" t="s">
        <v>2944</v>
      </c>
      <c r="AW109" s="68" t="s">
        <v>36</v>
      </c>
      <c r="AX109" s="69">
        <f t="shared" si="44"/>
        <v>1</v>
      </c>
      <c r="AY109" s="69">
        <f t="shared" si="45"/>
        <v>3</v>
      </c>
      <c r="AZ109" s="103"/>
      <c r="BA109" s="22" t="s">
        <v>68</v>
      </c>
      <c r="BB109" s="22"/>
      <c r="BC109" s="70"/>
      <c r="BD109" s="73"/>
      <c r="BE109" s="23" t="s">
        <v>2945</v>
      </c>
      <c r="BF109" s="155"/>
      <c r="BG109" s="155"/>
      <c r="BH109" s="155"/>
      <c r="BI109" s="155"/>
      <c r="BJ109" s="155"/>
      <c r="BK109" s="84">
        <v>1</v>
      </c>
      <c r="BL109" s="155"/>
      <c r="BM109" s="155"/>
      <c r="BN109" s="86">
        <v>1</v>
      </c>
      <c r="BO109" s="96">
        <v>1</v>
      </c>
      <c r="BP109" s="95"/>
      <c r="BR109" s="389" t="s">
        <v>365</v>
      </c>
      <c r="BS109" s="767" t="s">
        <v>864</v>
      </c>
      <c r="BT109" s="720" t="s">
        <v>29</v>
      </c>
      <c r="BU109" s="102">
        <f t="shared" si="46"/>
        <v>0</v>
      </c>
      <c r="BV109" s="102">
        <f t="shared" si="47"/>
        <v>0</v>
      </c>
      <c r="BW109" s="70"/>
      <c r="BX109" s="22" t="s">
        <v>45</v>
      </c>
      <c r="BY109" s="367"/>
      <c r="BZ109" s="74"/>
      <c r="CA109" s="187"/>
      <c r="CB109" s="23" t="s">
        <v>765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133">
        <v>1</v>
      </c>
      <c r="CM109" s="431"/>
      <c r="CN109" s="2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</row>
    <row r="110" spans="1:114" ht="226.95" customHeight="1" outlineLevel="1" x14ac:dyDescent="0.4">
      <c r="A110" s="97" t="s">
        <v>52</v>
      </c>
      <c r="B110" s="1494" t="s">
        <v>2601</v>
      </c>
      <c r="C110" s="1286" t="s">
        <v>36</v>
      </c>
      <c r="D110" s="1287">
        <f t="shared" si="40"/>
        <v>0.5</v>
      </c>
      <c r="E110" s="1287">
        <f t="shared" si="41"/>
        <v>1.5</v>
      </c>
      <c r="F110" s="1473"/>
      <c r="G110" s="829" t="s">
        <v>63</v>
      </c>
      <c r="H110" s="1473"/>
      <c r="I110" s="1473"/>
      <c r="J110" s="1473"/>
      <c r="K110" s="814" t="s">
        <v>1681</v>
      </c>
      <c r="L110" s="1495"/>
      <c r="M110" s="1496">
        <v>1</v>
      </c>
      <c r="N110" s="1495"/>
      <c r="O110" s="1495"/>
      <c r="P110" s="1497">
        <v>1</v>
      </c>
      <c r="Q110" s="1495"/>
      <c r="R110" s="1495"/>
      <c r="S110" s="1495"/>
      <c r="T110" s="1495"/>
      <c r="U110" s="96">
        <v>1</v>
      </c>
      <c r="V110" s="95"/>
      <c r="W110" s="108"/>
      <c r="X110" s="97" t="s">
        <v>52</v>
      </c>
      <c r="Y110" s="117" t="s">
        <v>873</v>
      </c>
      <c r="Z110" s="68" t="s">
        <v>29</v>
      </c>
      <c r="AA110" s="69">
        <f t="shared" si="42"/>
        <v>0</v>
      </c>
      <c r="AB110" s="69">
        <f t="shared" si="43"/>
        <v>0</v>
      </c>
      <c r="AC110" s="74"/>
      <c r="AD110" s="225" t="s">
        <v>68</v>
      </c>
      <c r="AE110" s="206"/>
      <c r="AF110" s="74"/>
      <c r="AG110" s="74"/>
      <c r="AH110" s="23" t="s">
        <v>57</v>
      </c>
      <c r="AI110" s="74"/>
      <c r="AJ110" s="74"/>
      <c r="AK110" s="206"/>
      <c r="AL110" s="74"/>
      <c r="AM110" s="74"/>
      <c r="AN110" s="74"/>
      <c r="AO110" s="74"/>
      <c r="AP110" s="74"/>
      <c r="AQ110" s="105"/>
      <c r="AR110" s="96">
        <v>1</v>
      </c>
      <c r="AS110" s="95"/>
      <c r="AU110" s="97" t="s">
        <v>52</v>
      </c>
      <c r="AV110" s="116" t="s">
        <v>2946</v>
      </c>
      <c r="AW110" s="68" t="s">
        <v>36</v>
      </c>
      <c r="AX110" s="69">
        <f t="shared" si="44"/>
        <v>0</v>
      </c>
      <c r="AY110" s="69">
        <f t="shared" si="45"/>
        <v>0</v>
      </c>
      <c r="AZ110" s="103"/>
      <c r="BA110" s="22" t="s">
        <v>45</v>
      </c>
      <c r="BB110" s="22"/>
      <c r="BC110" s="70"/>
      <c r="BD110" s="73"/>
      <c r="BE110" s="23" t="s">
        <v>2947</v>
      </c>
      <c r="BF110" s="160"/>
      <c r="BG110" s="160"/>
      <c r="BH110" s="160"/>
      <c r="BI110" s="160"/>
      <c r="BJ110" s="160"/>
      <c r="BK110" s="155"/>
      <c r="BL110" s="160"/>
      <c r="BM110" s="160"/>
      <c r="BN110" s="155"/>
      <c r="BO110" s="96">
        <v>1</v>
      </c>
      <c r="BP110" s="95"/>
      <c r="BR110" s="389" t="s">
        <v>365</v>
      </c>
      <c r="BS110" s="130" t="s">
        <v>742</v>
      </c>
      <c r="BT110" s="68" t="s">
        <v>29</v>
      </c>
      <c r="BU110" s="69">
        <f>0.5*(CC110+CD110+CE110)+CF110+CH110+2*(CI110+CJ110)</f>
        <v>2.5</v>
      </c>
      <c r="BV110" s="69">
        <f>CC110*0.5+CD110*0.5+CE110*0.5+CF110+CG110+CH110+2*(CI110+CJ110+CK110)</f>
        <v>2.5</v>
      </c>
      <c r="BW110" s="1371" t="s">
        <v>2948</v>
      </c>
      <c r="BX110" s="225" t="s">
        <v>63</v>
      </c>
      <c r="BY110" s="140" t="s">
        <v>3</v>
      </c>
      <c r="BZ110" s="74"/>
      <c r="CA110" s="74"/>
      <c r="CB110" s="131" t="s">
        <v>743</v>
      </c>
      <c r="CC110" s="85">
        <v>1</v>
      </c>
      <c r="CD110" s="318"/>
      <c r="CE110" s="390"/>
      <c r="CF110" s="318"/>
      <c r="CG110" s="390"/>
      <c r="CH110" s="390"/>
      <c r="CI110" s="85">
        <v>1</v>
      </c>
      <c r="CJ110" s="406"/>
      <c r="CK110" s="708"/>
      <c r="CL110" s="100">
        <v>1</v>
      </c>
      <c r="CM110" s="1576" t="s">
        <v>2893</v>
      </c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</row>
    <row r="111" spans="1:114" ht="230.4" customHeight="1" outlineLevel="1" x14ac:dyDescent="0.4">
      <c r="A111" s="1214" t="s">
        <v>52</v>
      </c>
      <c r="B111" s="116" t="s">
        <v>1980</v>
      </c>
      <c r="C111" s="68" t="s">
        <v>93</v>
      </c>
      <c r="D111" s="69">
        <f>0.5*(L111+M111+N111)+O111+Q111+2*(R111+S111)</f>
        <v>7</v>
      </c>
      <c r="E111" s="69">
        <f>L111*0.5+M111*0.5+N111*0.5+O111+P111+Q111+2*(R111+S111+T111)</f>
        <v>7</v>
      </c>
      <c r="F111" s="82"/>
      <c r="G111" s="22" t="s">
        <v>63</v>
      </c>
      <c r="H111" s="105"/>
      <c r="I111" s="329"/>
      <c r="J111" s="191"/>
      <c r="K111" s="23" t="s">
        <v>57</v>
      </c>
      <c r="L111" s="160"/>
      <c r="M111" s="160"/>
      <c r="N111" s="169"/>
      <c r="O111" s="84">
        <v>7</v>
      </c>
      <c r="P111" s="160"/>
      <c r="Q111" s="160"/>
      <c r="R111" s="160"/>
      <c r="S111" s="160"/>
      <c r="T111" s="160"/>
      <c r="U111" s="96">
        <v>1</v>
      </c>
      <c r="V111" s="95"/>
      <c r="W111" s="108"/>
      <c r="X111" s="97" t="s">
        <v>52</v>
      </c>
      <c r="Y111" s="130" t="s">
        <v>2635</v>
      </c>
      <c r="Z111" s="68" t="s">
        <v>29</v>
      </c>
      <c r="AA111" s="69">
        <f>0.5*(AJ111+AK111+AL111)+AM111+AO111+2*(AP111+AQ111)</f>
        <v>0</v>
      </c>
      <c r="AB111" s="69">
        <f>AJ111*0.5+AK111*0.5+AL111*0.5+AM111+AN111+AO111+2*(AP111+AQ111+AR111)</f>
        <v>2</v>
      </c>
      <c r="AC111" s="103"/>
      <c r="AD111" s="225" t="s">
        <v>68</v>
      </c>
      <c r="AE111" s="225"/>
      <c r="AF111" s="225"/>
      <c r="AG111" s="225"/>
      <c r="AH111" s="131" t="s">
        <v>193</v>
      </c>
      <c r="AI111" s="74"/>
      <c r="AJ111" s="74"/>
      <c r="AK111" s="74"/>
      <c r="AL111" s="74"/>
      <c r="AM111" s="74"/>
      <c r="AN111" s="74"/>
      <c r="AO111" s="74"/>
      <c r="AP111" s="74"/>
      <c r="AQ111" s="74"/>
      <c r="AR111" s="96">
        <v>1</v>
      </c>
      <c r="AS111" s="95"/>
      <c r="AU111" s="772" t="s">
        <v>877</v>
      </c>
      <c r="AV111" s="387" t="s">
        <v>2949</v>
      </c>
      <c r="AW111" s="68" t="s">
        <v>36</v>
      </c>
      <c r="AX111" s="69">
        <f t="shared" si="44"/>
        <v>0</v>
      </c>
      <c r="AY111" s="69">
        <f t="shared" si="45"/>
        <v>0</v>
      </c>
      <c r="AZ111" s="167"/>
      <c r="BA111" s="339" t="s">
        <v>45</v>
      </c>
      <c r="BB111" s="773"/>
      <c r="BC111" s="103"/>
      <c r="BD111" s="110" t="s">
        <v>13</v>
      </c>
      <c r="BE111" s="173" t="s">
        <v>91</v>
      </c>
      <c r="BF111" s="302"/>
      <c r="BG111" s="302"/>
      <c r="BH111" s="302"/>
      <c r="BI111" s="302"/>
      <c r="BJ111" s="302"/>
      <c r="BK111" s="302"/>
      <c r="BL111" s="302"/>
      <c r="BM111" s="302"/>
      <c r="BN111" s="302"/>
      <c r="BO111" s="96">
        <v>1</v>
      </c>
      <c r="BP111" s="95"/>
      <c r="BR111" s="389" t="s">
        <v>365</v>
      </c>
      <c r="BS111" s="130" t="s">
        <v>750</v>
      </c>
      <c r="BT111" s="68" t="s">
        <v>29</v>
      </c>
      <c r="BU111" s="69">
        <f t="shared" ref="BU111:BU117" si="48">0.5*(CC111+CD111+CE111)+CF111+CH111+2*(CI111+CJ111)</f>
        <v>0</v>
      </c>
      <c r="BV111" s="69">
        <f t="shared" ref="BV111:BV117" si="49">CC111*0.5+CD111*0.5+CE111*0.5+CF111+CG111+CH111+2*(CI111+CJ111+CK111)</f>
        <v>0</v>
      </c>
      <c r="BW111" s="74"/>
      <c r="BX111" s="225" t="s">
        <v>63</v>
      </c>
      <c r="BY111" s="140" t="s">
        <v>3</v>
      </c>
      <c r="BZ111" s="74"/>
      <c r="CA111" s="74"/>
      <c r="CB111" s="131" t="s">
        <v>751</v>
      </c>
      <c r="CC111" s="390"/>
      <c r="CD111" s="144"/>
      <c r="CE111" s="409"/>
      <c r="CF111" s="409"/>
      <c r="CG111" s="409"/>
      <c r="CH111" s="409"/>
      <c r="CI111" s="144"/>
      <c r="CJ111" s="390"/>
      <c r="CK111" s="390"/>
      <c r="CL111" s="100">
        <v>1</v>
      </c>
      <c r="CM111" s="1576" t="s">
        <v>2893</v>
      </c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</row>
    <row r="112" spans="1:114" ht="192.75" customHeight="1" outlineLevel="1" x14ac:dyDescent="0.3">
      <c r="A112" s="97" t="s">
        <v>52</v>
      </c>
      <c r="B112" s="114" t="s">
        <v>1982</v>
      </c>
      <c r="C112" s="68" t="s">
        <v>93</v>
      </c>
      <c r="D112" s="69">
        <f>0.5*(L112+M112+N112)+O112+Q112+2*(R112+S112)</f>
        <v>5</v>
      </c>
      <c r="E112" s="69">
        <f>L112*0.5+M112*0.5+N112*0.5+O112+P112+Q112+2*(R112+S112+T112)</f>
        <v>5</v>
      </c>
      <c r="F112" s="82"/>
      <c r="G112" s="22" t="s">
        <v>233</v>
      </c>
      <c r="H112" s="105"/>
      <c r="I112" s="72" t="s">
        <v>42</v>
      </c>
      <c r="J112" s="187"/>
      <c r="K112" s="23" t="s">
        <v>1983</v>
      </c>
      <c r="L112" s="84">
        <v>2</v>
      </c>
      <c r="M112" s="160"/>
      <c r="N112" s="103"/>
      <c r="O112" s="160"/>
      <c r="P112" s="160"/>
      <c r="Q112" s="160"/>
      <c r="R112" s="84">
        <v>2</v>
      </c>
      <c r="S112" s="160"/>
      <c r="T112" s="160"/>
      <c r="U112" s="96">
        <v>1</v>
      </c>
      <c r="V112" s="95"/>
      <c r="W112" s="108"/>
      <c r="X112" s="97" t="s">
        <v>52</v>
      </c>
      <c r="Y112" s="736" t="s">
        <v>2792</v>
      </c>
      <c r="Z112" s="102" t="s">
        <v>29</v>
      </c>
      <c r="AA112" s="69">
        <f>0.5*(AI112+AJ112+AK112)+AL112+AN112+2*(AO112+AP112)</f>
        <v>0</v>
      </c>
      <c r="AB112" s="69">
        <f>AI112*0.5+AJ112*0.5+AK112*0.5+AL112+AM112+AN112+2*(AO112+AP112+AQ112)</f>
        <v>0</v>
      </c>
      <c r="AC112" s="82"/>
      <c r="AD112" s="22" t="s">
        <v>63</v>
      </c>
      <c r="AE112" s="105"/>
      <c r="AF112" s="72" t="s">
        <v>42</v>
      </c>
      <c r="AG112" s="187"/>
      <c r="AH112" s="23" t="s">
        <v>359</v>
      </c>
      <c r="AI112" s="302"/>
      <c r="AJ112" s="302"/>
      <c r="AK112" s="302"/>
      <c r="AL112" s="302"/>
      <c r="AM112" s="302"/>
      <c r="AN112" s="302"/>
      <c r="AO112" s="302"/>
      <c r="AP112" s="302"/>
      <c r="AQ112" s="302"/>
      <c r="AR112" s="96">
        <v>1</v>
      </c>
      <c r="AS112" s="77"/>
      <c r="AU112" s="772" t="s">
        <v>877</v>
      </c>
      <c r="AV112" s="117" t="s">
        <v>2950</v>
      </c>
      <c r="AW112" s="68" t="s">
        <v>36</v>
      </c>
      <c r="AX112" s="69">
        <f t="shared" si="44"/>
        <v>0</v>
      </c>
      <c r="AY112" s="69">
        <f t="shared" si="45"/>
        <v>0</v>
      </c>
      <c r="AZ112" s="103"/>
      <c r="BA112" s="23" t="s">
        <v>68</v>
      </c>
      <c r="BB112" s="103"/>
      <c r="BC112" s="104"/>
      <c r="BD112" s="110" t="s">
        <v>13</v>
      </c>
      <c r="BE112" s="23" t="s">
        <v>57</v>
      </c>
      <c r="BF112" s="83"/>
      <c r="BG112" s="83"/>
      <c r="BH112" s="83"/>
      <c r="BI112" s="83"/>
      <c r="BJ112" s="83"/>
      <c r="BK112" s="83"/>
      <c r="BL112" s="83"/>
      <c r="BM112" s="83"/>
      <c r="BN112" s="83"/>
      <c r="BO112" s="96">
        <v>1</v>
      </c>
      <c r="BP112" s="95"/>
      <c r="BR112" s="389" t="s">
        <v>365</v>
      </c>
      <c r="BS112" s="420" t="s">
        <v>2630</v>
      </c>
      <c r="BT112" s="720" t="s">
        <v>29</v>
      </c>
      <c r="BU112" s="102">
        <f t="shared" si="48"/>
        <v>1</v>
      </c>
      <c r="BV112" s="102">
        <f t="shared" si="49"/>
        <v>1</v>
      </c>
      <c r="BW112" s="1093"/>
      <c r="BX112" s="22" t="s">
        <v>68</v>
      </c>
      <c r="BY112" s="188"/>
      <c r="BZ112" s="72" t="s">
        <v>42</v>
      </c>
      <c r="CA112" s="721" t="s">
        <v>13</v>
      </c>
      <c r="CB112" s="22" t="s">
        <v>757</v>
      </c>
      <c r="CC112" s="155"/>
      <c r="CD112" s="155"/>
      <c r="CE112" s="155"/>
      <c r="CF112" s="84">
        <v>1</v>
      </c>
      <c r="CG112" s="461"/>
      <c r="CH112" s="155"/>
      <c r="CI112" s="155"/>
      <c r="CJ112" s="155"/>
      <c r="CK112" s="155"/>
      <c r="CL112" s="100">
        <v>1</v>
      </c>
      <c r="CM112" s="1576" t="s">
        <v>2893</v>
      </c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</row>
    <row r="113" spans="1:115" ht="222" customHeight="1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62"/>
      <c r="AU113" s="772" t="s">
        <v>877</v>
      </c>
      <c r="AV113" s="130" t="s">
        <v>2951</v>
      </c>
      <c r="AW113" s="68" t="s">
        <v>36</v>
      </c>
      <c r="AX113" s="69">
        <f t="shared" si="44"/>
        <v>0</v>
      </c>
      <c r="AY113" s="69">
        <f t="shared" si="45"/>
        <v>0</v>
      </c>
      <c r="AZ113" s="131"/>
      <c r="BA113" s="22" t="s">
        <v>45</v>
      </c>
      <c r="BB113" s="367"/>
      <c r="BC113" s="131"/>
      <c r="BD113" s="131"/>
      <c r="BE113" s="23" t="s">
        <v>57</v>
      </c>
      <c r="BF113" s="314"/>
      <c r="BG113" s="314"/>
      <c r="BH113" s="314"/>
      <c r="BI113" s="314"/>
      <c r="BJ113" s="314"/>
      <c r="BK113" s="314"/>
      <c r="BL113" s="314"/>
      <c r="BM113" s="314"/>
      <c r="BN113" s="314"/>
      <c r="BO113" s="96">
        <v>1</v>
      </c>
      <c r="BP113" s="95"/>
      <c r="BR113" s="389" t="s">
        <v>365</v>
      </c>
      <c r="BS113" s="496" t="s">
        <v>764</v>
      </c>
      <c r="BT113" s="720" t="s">
        <v>29</v>
      </c>
      <c r="BU113" s="102">
        <f t="shared" si="48"/>
        <v>0</v>
      </c>
      <c r="BV113" s="102">
        <f t="shared" si="49"/>
        <v>0</v>
      </c>
      <c r="BW113" s="103"/>
      <c r="BX113" s="22" t="s">
        <v>45</v>
      </c>
      <c r="BY113" s="22"/>
      <c r="BZ113" s="74"/>
      <c r="CA113" s="187"/>
      <c r="CB113" s="23" t="s">
        <v>765</v>
      </c>
      <c r="CC113" s="160"/>
      <c r="CD113" s="160"/>
      <c r="CE113" s="160"/>
      <c r="CF113" s="160"/>
      <c r="CG113" s="160"/>
      <c r="CH113" s="155"/>
      <c r="CI113" s="160"/>
      <c r="CJ113" s="160"/>
      <c r="CK113" s="155"/>
      <c r="CL113" s="100">
        <v>1</v>
      </c>
      <c r="CM113" s="1576" t="s">
        <v>2893</v>
      </c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</row>
    <row r="114" spans="1:115" ht="217.2" customHeight="1" outlineLevel="1" x14ac:dyDescent="0.3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R114" s="389" t="s">
        <v>365</v>
      </c>
      <c r="BS114" s="496" t="s">
        <v>772</v>
      </c>
      <c r="BT114" s="720" t="s">
        <v>29</v>
      </c>
      <c r="BU114" s="102">
        <f t="shared" si="48"/>
        <v>0</v>
      </c>
      <c r="BV114" s="102">
        <f t="shared" si="49"/>
        <v>0</v>
      </c>
      <c r="BW114" s="103"/>
      <c r="BX114" s="124" t="s">
        <v>77</v>
      </c>
      <c r="BY114" s="125" t="s">
        <v>50</v>
      </c>
      <c r="BZ114" s="74"/>
      <c r="CA114" s="73"/>
      <c r="CB114" s="23" t="s">
        <v>57</v>
      </c>
      <c r="CC114" s="160"/>
      <c r="CD114" s="160"/>
      <c r="CE114" s="160"/>
      <c r="CF114" s="160"/>
      <c r="CG114" s="160"/>
      <c r="CH114" s="155"/>
      <c r="CI114" s="160"/>
      <c r="CJ114" s="160"/>
      <c r="CK114" s="155"/>
      <c r="CL114" s="100">
        <v>1</v>
      </c>
      <c r="CM114" s="1576" t="s">
        <v>2893</v>
      </c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</row>
    <row r="115" spans="1:115" ht="152.4" customHeight="1" outlineLevel="1" x14ac:dyDescent="0.3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389" t="s">
        <v>365</v>
      </c>
      <c r="BS115" s="496" t="s">
        <v>776</v>
      </c>
      <c r="BT115" s="720" t="s">
        <v>29</v>
      </c>
      <c r="BU115" s="102">
        <f t="shared" si="48"/>
        <v>2</v>
      </c>
      <c r="BV115" s="102">
        <f t="shared" si="49"/>
        <v>2</v>
      </c>
      <c r="BW115" s="103"/>
      <c r="BX115" s="103" t="s">
        <v>45</v>
      </c>
      <c r="BY115" s="22"/>
      <c r="BZ115" s="70"/>
      <c r="CA115" s="23"/>
      <c r="CB115" s="23" t="s">
        <v>57</v>
      </c>
      <c r="CC115" s="160"/>
      <c r="CD115" s="160"/>
      <c r="CE115" s="160"/>
      <c r="CF115" s="160"/>
      <c r="CG115" s="160"/>
      <c r="CH115" s="155"/>
      <c r="CI115" s="84">
        <v>1</v>
      </c>
      <c r="CJ115" s="160"/>
      <c r="CK115" s="155"/>
      <c r="CL115" s="100">
        <v>1</v>
      </c>
      <c r="CM115" s="1576" t="s">
        <v>2893</v>
      </c>
      <c r="CN115" s="108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 s="108"/>
    </row>
    <row r="116" spans="1:115" ht="247.95" customHeight="1" outlineLevel="1" x14ac:dyDescent="0.3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389" t="s">
        <v>365</v>
      </c>
      <c r="BS116" s="739" t="s">
        <v>783</v>
      </c>
      <c r="BT116" s="720" t="s">
        <v>29</v>
      </c>
      <c r="BU116" s="102">
        <f t="shared" si="48"/>
        <v>5</v>
      </c>
      <c r="BV116" s="102">
        <f t="shared" si="49"/>
        <v>5</v>
      </c>
      <c r="BW116" s="740"/>
      <c r="BX116" s="741" t="s">
        <v>68</v>
      </c>
      <c r="BY116" s="742"/>
      <c r="BZ116" s="743"/>
      <c r="CA116" s="110" t="s">
        <v>13</v>
      </c>
      <c r="CB116" s="744" t="s">
        <v>784</v>
      </c>
      <c r="CC116" s="745"/>
      <c r="CD116" s="745"/>
      <c r="CE116" s="745"/>
      <c r="CF116" s="745"/>
      <c r="CG116" s="745"/>
      <c r="CH116" s="746">
        <v>1</v>
      </c>
      <c r="CI116" s="745"/>
      <c r="CJ116" s="746">
        <v>2</v>
      </c>
      <c r="CK116" s="745"/>
      <c r="CL116" s="100">
        <v>1</v>
      </c>
      <c r="CM116" s="1576" t="s">
        <v>2893</v>
      </c>
      <c r="CN116" s="108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 s="108"/>
    </row>
    <row r="117" spans="1:115" ht="87" outlineLevel="1" x14ac:dyDescent="0.3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16" t="s">
        <v>790</v>
      </c>
      <c r="BT117" s="102" t="s">
        <v>29</v>
      </c>
      <c r="BU117" s="69">
        <f t="shared" si="48"/>
        <v>1</v>
      </c>
      <c r="BV117" s="69">
        <f t="shared" si="49"/>
        <v>1</v>
      </c>
      <c r="BW117" s="116"/>
      <c r="BX117" s="22" t="s">
        <v>233</v>
      </c>
      <c r="BY117" s="173" t="s">
        <v>234</v>
      </c>
      <c r="BZ117" s="286"/>
      <c r="CA117" s="287"/>
      <c r="CB117" s="140" t="s">
        <v>3</v>
      </c>
      <c r="CC117" s="84">
        <v>2</v>
      </c>
      <c r="CD117" s="155"/>
      <c r="CE117" s="155"/>
      <c r="CF117" s="155"/>
      <c r="CG117" s="155"/>
      <c r="CH117" s="155"/>
      <c r="CI117" s="155"/>
      <c r="CJ117" s="155"/>
      <c r="CK117" s="155"/>
      <c r="CL117" s="100">
        <v>1</v>
      </c>
      <c r="CM117" s="1576" t="s">
        <v>2893</v>
      </c>
      <c r="CN117" s="108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 s="108"/>
    </row>
    <row r="118" spans="1:115" ht="17.399999999999999" outlineLevel="1" x14ac:dyDescent="0.3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 s="108"/>
    </row>
    <row r="119" spans="1:115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 s="108"/>
    </row>
    <row r="120" spans="1:115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 s="108"/>
    </row>
    <row r="121" spans="1:115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764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 s="108"/>
    </row>
    <row r="122" spans="1:115" ht="17.399999999999999" outlineLevel="1" x14ac:dyDescent="0.3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 s="108"/>
    </row>
    <row r="123" spans="1:115" ht="17.399999999999999" outlineLevel="1" x14ac:dyDescent="0.3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 s="108"/>
    </row>
    <row r="124" spans="1:115" ht="17.399999999999999" outlineLevel="1" x14ac:dyDescent="0.3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 s="108"/>
    </row>
    <row r="125" spans="1:115" ht="17.399999999999999" outlineLevel="1" x14ac:dyDescent="0.3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 s="108"/>
    </row>
    <row r="126" spans="1:115" ht="17.399999999999999" outlineLevel="1" x14ac:dyDescent="0.3">
      <c r="A126" s="108"/>
      <c r="B126" s="108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108"/>
      <c r="BR126" s="108"/>
      <c r="BS126" s="108"/>
      <c r="BT126" s="108"/>
      <c r="BU126" s="108"/>
      <c r="BV126" s="108"/>
      <c r="BW126" s="108"/>
      <c r="BX126" s="108"/>
      <c r="BY126" s="108"/>
      <c r="BZ126" s="108"/>
      <c r="CA126" s="108"/>
      <c r="CB126" s="108"/>
      <c r="CC126" s="108"/>
      <c r="CD126" s="108"/>
      <c r="CE126" s="108"/>
      <c r="CF126" s="108"/>
      <c r="CG126" s="108"/>
      <c r="CH126" s="108"/>
      <c r="CI126" s="108"/>
      <c r="CJ126" s="108"/>
      <c r="CK126" s="108"/>
      <c r="CL126" s="108"/>
      <c r="CM126" s="108"/>
      <c r="CN126" s="108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 s="108"/>
    </row>
    <row r="127" spans="1:115" s="108" customFormat="1" ht="14.4" outlineLevel="1" x14ac:dyDescent="0.3"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</row>
    <row r="128" spans="1:115" ht="17.399999999999999" x14ac:dyDescent="0.3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  <c r="AP128" s="32"/>
      <c r="AQ128" s="32"/>
      <c r="AR128" s="32"/>
      <c r="AS128" s="32"/>
      <c r="AT128" s="32"/>
      <c r="AU128" s="32"/>
      <c r="AV128" s="32"/>
      <c r="AW128" s="32"/>
      <c r="AX128" s="32"/>
      <c r="AY128" s="32"/>
      <c r="AZ128" s="32"/>
      <c r="BA128" s="32"/>
      <c r="BB128" s="32"/>
      <c r="BC128" s="32"/>
      <c r="BD128" s="32"/>
      <c r="BE128" s="32"/>
      <c r="BF128" s="32"/>
      <c r="BG128" s="32"/>
      <c r="BH128" s="32"/>
      <c r="BI128" s="32"/>
      <c r="BJ128" s="32"/>
      <c r="BK128" s="32"/>
      <c r="BL128" s="32"/>
      <c r="BM128" s="32"/>
      <c r="BN128" s="32"/>
      <c r="BO128" s="32"/>
      <c r="BP128" s="32"/>
      <c r="BQ128" s="32"/>
      <c r="BR128" s="32"/>
      <c r="BS128" s="32"/>
      <c r="BT128" s="32"/>
      <c r="BU128" s="32"/>
      <c r="BV128" s="32"/>
      <c r="BW128" s="32"/>
      <c r="BX128" s="32"/>
      <c r="BY128" s="32"/>
      <c r="BZ128" s="32"/>
      <c r="CA128" s="32"/>
      <c r="CB128" s="32"/>
      <c r="CC128" s="32"/>
      <c r="CD128" s="32"/>
      <c r="CE128" s="32"/>
      <c r="CF128" s="32"/>
      <c r="CG128" s="32"/>
      <c r="CH128" s="32"/>
      <c r="CI128" s="32"/>
      <c r="CJ128" s="32"/>
      <c r="CK128" s="32"/>
      <c r="CL128" s="32"/>
      <c r="CM128" s="32"/>
      <c r="CN128" s="32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 s="32"/>
    </row>
    <row r="129" spans="1:114" s="36" customFormat="1" ht="24.6" x14ac:dyDescent="0.3">
      <c r="A129" s="38" t="s">
        <v>2906</v>
      </c>
      <c r="B129" s="39" t="s">
        <v>881</v>
      </c>
      <c r="C129" s="535" t="s">
        <v>29</v>
      </c>
      <c r="D129" s="41">
        <f>0.5*(L129+M129+N129)+O129+Q129+2*(R129+S129)</f>
        <v>0</v>
      </c>
      <c r="E129" s="536">
        <f>L129*0.5+M129*0.5+N129*0.5+O129+P129+Q129+2*(R129+S129+T129)</f>
        <v>0</v>
      </c>
      <c r="F129" s="43"/>
      <c r="G129" s="43"/>
      <c r="H129" s="43"/>
      <c r="I129" s="43"/>
      <c r="J129" s="43"/>
      <c r="K129" s="43"/>
      <c r="L129" s="44"/>
      <c r="M129" s="44"/>
      <c r="N129" s="44"/>
      <c r="O129" s="44"/>
      <c r="P129" s="44"/>
      <c r="Q129" s="44"/>
      <c r="R129" s="44"/>
      <c r="S129" s="44"/>
      <c r="T129" s="44"/>
      <c r="U129" s="45"/>
      <c r="V129" s="46">
        <f>SUM(U131:U157)</f>
        <v>9</v>
      </c>
      <c r="W129" s="32"/>
      <c r="X129" s="38" t="s">
        <v>150</v>
      </c>
      <c r="Y129" s="39" t="s">
        <v>2411</v>
      </c>
      <c r="Z129" s="535" t="s">
        <v>29</v>
      </c>
      <c r="AA129" s="41">
        <f>0.5*(AI129+AJ129+AK129)+AL129+AN129+2*(AO129+AP129)</f>
        <v>10</v>
      </c>
      <c r="AB129" s="536">
        <f>AI129*0.5+AJ129*0.5+AK129*0.5+AL129+AM129+AN129+2*(AO129+AP129+AQ129)</f>
        <v>12</v>
      </c>
      <c r="AC129" s="43"/>
      <c r="AD129" s="43"/>
      <c r="AE129" s="43"/>
      <c r="AF129" s="43"/>
      <c r="AG129" s="43"/>
      <c r="AH129" s="43"/>
      <c r="AI129" s="44">
        <f>SUMIFS(AI131:AI138,Z131:Z138,Z129)</f>
        <v>0</v>
      </c>
      <c r="AJ129" s="44">
        <f>SUMIFS(AJ131:AJ138,Z131:Z138,Z129)</f>
        <v>0</v>
      </c>
      <c r="AK129" s="44">
        <f>SUMIFS(AK131:AK138,Z131:Z138,Z129)</f>
        <v>0</v>
      </c>
      <c r="AL129" s="44">
        <f>SUMIFS(AL131:AL138,Z131:Z138,Z129)</f>
        <v>0</v>
      </c>
      <c r="AM129" s="44">
        <f>SUMIFS(AM131:AM138,Z131:Z138,Z129)</f>
        <v>0</v>
      </c>
      <c r="AN129" s="44">
        <f>SUMIFS(AN131:AN138,Z131:Z138,Z129)</f>
        <v>2</v>
      </c>
      <c r="AO129" s="44">
        <f>SUMIFS(AO131:AO138,Z131:Z138,Z129)</f>
        <v>4</v>
      </c>
      <c r="AP129" s="44">
        <f>SUMIFS(AP131:AP138,Z131:Z138,Z129)</f>
        <v>0</v>
      </c>
      <c r="AQ129" s="44">
        <f>SUMIFS(AQ131:AQ138,Z131:Z138,Z129)</f>
        <v>1</v>
      </c>
      <c r="AR129" s="45"/>
      <c r="AS129" s="46">
        <f>SUM(AR131:AR157)</f>
        <v>9</v>
      </c>
      <c r="AT129" s="363"/>
      <c r="AU129" s="38" t="s">
        <v>143</v>
      </c>
      <c r="AV129" s="39" t="s">
        <v>2952</v>
      </c>
      <c r="AW129" s="535" t="s">
        <v>29</v>
      </c>
      <c r="AX129" s="41">
        <f t="shared" ref="AX129:AX139" si="50">0.5*(BF129+BG129+BH129)+BI129+BK129+2*(BL129+BM129)</f>
        <v>8</v>
      </c>
      <c r="AY129" s="536">
        <f t="shared" ref="AY129:AY139" si="51">BF129*0.5+BG129*0.5+BH129*0.5+BI129+BJ129+BK129+2*(BL129+BM129+BN129)</f>
        <v>10</v>
      </c>
      <c r="AZ129" s="43"/>
      <c r="BA129" s="43"/>
      <c r="BB129" s="43"/>
      <c r="BC129" s="43"/>
      <c r="BD129" s="43"/>
      <c r="BE129" s="43"/>
      <c r="BF129" s="44">
        <f>SUMIFS(BF134:BF140,AW134:AW140,AW129)</f>
        <v>0</v>
      </c>
      <c r="BG129" s="44">
        <f>SUMIFS(BG134:BG140,AW134:AW140,AW129)</f>
        <v>0</v>
      </c>
      <c r="BH129" s="44">
        <f>SUMIFS(BH134:BH140,AW134:AW140,AW129)</f>
        <v>0</v>
      </c>
      <c r="BI129" s="44">
        <f>SUMIFS(BI134:BI140,AW134:AW140,AW129)</f>
        <v>4</v>
      </c>
      <c r="BJ129" s="44">
        <f>SUMIFS(BJ134:BJ140,AW134:AW140,AW129)</f>
        <v>0</v>
      </c>
      <c r="BK129" s="44">
        <f>SUMIFS(BK134:BK140,AW134:AW140,AW129)</f>
        <v>0</v>
      </c>
      <c r="BL129" s="44">
        <f>SUMIFS(BL134:BL140,AW134:AW140,AW129)</f>
        <v>2</v>
      </c>
      <c r="BM129" s="44">
        <f>SUMIFS(BM134:BM140,AW134:AW140,AW129)</f>
        <v>0</v>
      </c>
      <c r="BN129" s="44">
        <f>SUMIFS(BN134:BN140,AW134:AW140,AW129)</f>
        <v>1</v>
      </c>
      <c r="BO129" s="45"/>
      <c r="BP129" s="46">
        <f>SUM(BO131:BO156)</f>
        <v>12</v>
      </c>
      <c r="BQ129" s="29"/>
      <c r="BR129" s="55" t="s">
        <v>150</v>
      </c>
      <c r="BS129" s="63" t="s">
        <v>884</v>
      </c>
      <c r="BT129" s="535" t="s">
        <v>29</v>
      </c>
      <c r="BU129" s="41">
        <f ca="1">0.5*(CC129+CD129+CE129)+CF129+CH129+2*(CI129+CJ129)</f>
        <v>0</v>
      </c>
      <c r="BV129" s="536">
        <f ca="1">CC129*0.5+CD129*0.5+CE129*0.5+CF129+CG129+CH129+2*(CI129+CJ129+CK129)</f>
        <v>0</v>
      </c>
      <c r="BW129" s="43"/>
      <c r="BX129" s="43"/>
      <c r="BY129" s="43"/>
      <c r="BZ129" s="43"/>
      <c r="CA129" s="43"/>
      <c r="CB129" s="43"/>
      <c r="CC129" s="44" t="e">
        <f ca="1">SUMIFS(CC21:CC148,BT21:BT148,BT129)</f>
        <v>#VALUE!</v>
      </c>
      <c r="CD129" s="44" t="e">
        <f ca="1">SUMIFS(CD21:CD147,BT21:BT147,BT129)</f>
        <v>#VALUE!</v>
      </c>
      <c r="CE129" s="44" t="e">
        <f ca="1">SUMIFS(CE21:CE147,BT21:BT147,BT129)</f>
        <v>#VALUE!</v>
      </c>
      <c r="CF129" s="44" t="e">
        <f ca="1">SUMIFS(CF21:CF147,BT21:BT147,BT129)</f>
        <v>#VALUE!</v>
      </c>
      <c r="CG129" s="44" t="e">
        <f ca="1">SUMIFS(CG21:CG147,BT21:BT147,BT129)</f>
        <v>#VALUE!</v>
      </c>
      <c r="CH129" s="44">
        <f ca="1">SUMIFS(CH21:CH147,BT21:BT147,BT129)</f>
        <v>0</v>
      </c>
      <c r="CI129" s="44">
        <f ca="1">SUMIFS(CI21:CI147,BT21:BT147,BT129)</f>
        <v>0</v>
      </c>
      <c r="CJ129" s="44">
        <f ca="1">SUMIFS(CJ21:CJ147,BT21:BT147,BT129)</f>
        <v>0</v>
      </c>
      <c r="CK129" s="44">
        <f ca="1">SUMIFS(CK21:CK147,BT21:BT147,BT129)</f>
        <v>0</v>
      </c>
      <c r="CL129" s="45"/>
      <c r="CM129" s="46">
        <f>SUM(CL131:CL157)</f>
        <v>13</v>
      </c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</row>
    <row r="130" spans="1:114" s="363" customFormat="1" ht="24.6" x14ac:dyDescent="0.3">
      <c r="A130" s="38" t="s">
        <v>154</v>
      </c>
      <c r="B130" s="451"/>
      <c r="C130" s="535" t="s">
        <v>36</v>
      </c>
      <c r="D130" s="41">
        <f>0.5*(L130+M130+N130)+O130+Q130+2*(R130+S130)</f>
        <v>0</v>
      </c>
      <c r="E130" s="536">
        <f>L130*0.5+M130*0.5+N130*0.5+O130+P130+Q130+2*(R130+S130+T130)</f>
        <v>0</v>
      </c>
      <c r="F130" s="39"/>
      <c r="G130" s="39"/>
      <c r="H130" s="39"/>
      <c r="I130" s="39"/>
      <c r="J130" s="39"/>
      <c r="K130" s="39"/>
      <c r="L130" s="44"/>
      <c r="M130" s="44"/>
      <c r="N130" s="44"/>
      <c r="O130" s="44"/>
      <c r="P130" s="44"/>
      <c r="Q130" s="44"/>
      <c r="R130" s="44"/>
      <c r="S130" s="44"/>
      <c r="T130" s="44"/>
      <c r="U130" s="45"/>
      <c r="V130" s="46"/>
      <c r="W130" s="452"/>
      <c r="X130" s="38" t="s">
        <v>345</v>
      </c>
      <c r="Y130" s="39"/>
      <c r="Z130" s="535" t="s">
        <v>36</v>
      </c>
      <c r="AA130" s="41">
        <f>0.5*(AI130+AJ130+AK130)+AL130+AN130+2*(AO130+AP130)</f>
        <v>0</v>
      </c>
      <c r="AB130" s="536">
        <f>AI130*0.5+AJ130*0.5+AK130*0.5+AL130+AM130+AN130+2*(AO130+AP130+AQ130)</f>
        <v>0</v>
      </c>
      <c r="AC130" s="39"/>
      <c r="AD130" s="39"/>
      <c r="AE130" s="39"/>
      <c r="AF130" s="39"/>
      <c r="AG130" s="39"/>
      <c r="AH130" s="39"/>
      <c r="AI130" s="44">
        <f>SUMIFS(AI131:AI138,Z131:Z138,Z130)</f>
        <v>0</v>
      </c>
      <c r="AJ130" s="44">
        <f>SUMIFS(AJ131:AJ138,Z131:Z138,Z130)</f>
        <v>0</v>
      </c>
      <c r="AK130" s="44">
        <f>SUMIFS(AK131:AK138,Z131:Z138,Z130)</f>
        <v>0</v>
      </c>
      <c r="AL130" s="44">
        <f>SUMIFS(AL131:AL138,Z131:Z138,Z130)</f>
        <v>0</v>
      </c>
      <c r="AM130" s="44">
        <f>SUMIFS(AM131:AM138,Z131:Z138,Z130)</f>
        <v>0</v>
      </c>
      <c r="AN130" s="44">
        <f>SUMIFS(AN131:AN138,Z131:Z138,Z130)</f>
        <v>0</v>
      </c>
      <c r="AO130" s="44">
        <f>SUMIFS(AO131:AO138,Z131:Z138,Z130)</f>
        <v>0</v>
      </c>
      <c r="AP130" s="44">
        <f>SUMIFS(AP131:AP138,Z131:Z138,Z130)</f>
        <v>0</v>
      </c>
      <c r="AQ130" s="44">
        <f>SUMIFS(AQ131:AQ138,Z131:Z138,Z130)</f>
        <v>0</v>
      </c>
      <c r="AR130" s="45"/>
      <c r="AS130" s="46"/>
      <c r="AT130" s="108"/>
      <c r="AU130" s="38" t="s">
        <v>152</v>
      </c>
      <c r="AV130" s="39"/>
      <c r="AW130" s="535" t="s">
        <v>36</v>
      </c>
      <c r="AX130" s="41">
        <f t="shared" si="50"/>
        <v>0</v>
      </c>
      <c r="AY130" s="536">
        <f t="shared" si="51"/>
        <v>0</v>
      </c>
      <c r="AZ130" s="39"/>
      <c r="BA130" s="39"/>
      <c r="BB130" s="39"/>
      <c r="BC130" s="39"/>
      <c r="BD130" s="39"/>
      <c r="BE130" s="39"/>
      <c r="BF130" s="44">
        <f>SUMIFS(BF134:BF140,AW134:AW140,AW130)</f>
        <v>0</v>
      </c>
      <c r="BG130" s="44">
        <f>SUMIFS(BG134:BG140,AW134:AW140,AW130)</f>
        <v>0</v>
      </c>
      <c r="BH130" s="44">
        <f>SUMIFS(BH134:BH140,AW134:AW140,AW130)</f>
        <v>0</v>
      </c>
      <c r="BI130" s="44">
        <f>SUMIFS(BI134:BI140,AW134:AW140,AW130)</f>
        <v>0</v>
      </c>
      <c r="BJ130" s="44">
        <f>SUMIFS(BJ134:BJ140,AW134:AW140,AW130)</f>
        <v>0</v>
      </c>
      <c r="BK130" s="44">
        <f>SUMIFS(BK134:BK140,AW134:AW140,AW130)</f>
        <v>0</v>
      </c>
      <c r="BL130" s="44">
        <f>SUMIFS(BL134:BL140,AW134:AW140,AW130)</f>
        <v>0</v>
      </c>
      <c r="BM130" s="44">
        <f>SUMIFS(BM134:BM140,AW134:AW140,AW130)</f>
        <v>0</v>
      </c>
      <c r="BN130" s="44">
        <f>SUMIFS(BN134:BN140,AW134:AW140,AW130)</f>
        <v>0</v>
      </c>
      <c r="BO130" s="45"/>
      <c r="BP130" s="46"/>
      <c r="BQ130" s="454"/>
      <c r="BR130" s="38" t="s">
        <v>345</v>
      </c>
      <c r="BS130" s="39"/>
      <c r="BT130" s="535" t="s">
        <v>36</v>
      </c>
      <c r="BU130" s="41">
        <f ca="1">0.5*(CC130+CD130+CE130)+CF130+CH130+2*(CI130+CJ130)</f>
        <v>10</v>
      </c>
      <c r="BV130" s="536">
        <f ca="1">CC130*0.5+CD130*0.5+CE130*0.5+CF130+CG130+CH130+2*(CI130+CJ130+CK130)</f>
        <v>16</v>
      </c>
      <c r="BW130" s="39"/>
      <c r="BX130" s="39"/>
      <c r="BY130" s="39"/>
      <c r="BZ130" s="39"/>
      <c r="CA130" s="39"/>
      <c r="CB130" s="39"/>
      <c r="CC130" s="44" t="e">
        <f ca="1">SUMIFS(CC21:CC147,BT21:BT147,BT130)</f>
        <v>#VALUE!</v>
      </c>
      <c r="CD130" s="44" t="e">
        <f ca="1">SUMIFS(CD21:CD147,BT21:BT147,BT130)</f>
        <v>#VALUE!</v>
      </c>
      <c r="CE130" s="44" t="e">
        <f ca="1">SUMIFS(CE21:CE147,BT21:BT147,BT130)</f>
        <v>#VALUE!</v>
      </c>
      <c r="CF130" s="44" t="e">
        <f ca="1">SUMIFS(CF21:CF147,BT21:BT147,BT130)</f>
        <v>#VALUE!</v>
      </c>
      <c r="CG130" s="44" t="e">
        <f ca="1">SUMIFS(CG21:CG147,BT21:BT147,BT130)</f>
        <v>#VALUE!</v>
      </c>
      <c r="CH130" s="44">
        <f ca="1">SUMIFS(CH21:CH147,BT21:BT147,BT130)</f>
        <v>2</v>
      </c>
      <c r="CI130" s="44">
        <f ca="1">SUMIFS(CI21:CI147,BT21:BT147,BT130)</f>
        <v>1</v>
      </c>
      <c r="CJ130" s="44">
        <f ca="1">SUMIFS(CJ21:CJ147,BT21:BT147,BT130)</f>
        <v>3</v>
      </c>
      <c r="CK130" s="44">
        <f ca="1">SUMIFS(CK21:CK147,BT21:BT147,BT130)</f>
        <v>3</v>
      </c>
      <c r="CL130" s="45"/>
      <c r="CM130" s="64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</row>
    <row r="131" spans="1:114" s="108" customFormat="1" ht="207" customHeight="1" outlineLevel="1" x14ac:dyDescent="0.3">
      <c r="A131" s="269" t="s">
        <v>206</v>
      </c>
      <c r="B131" s="116" t="s">
        <v>1696</v>
      </c>
      <c r="C131" s="68" t="s">
        <v>29</v>
      </c>
      <c r="D131" s="69">
        <f>0.5*(L131+M131+N131)+O131+Q131+2*(R131+S131)</f>
        <v>3</v>
      </c>
      <c r="E131" s="69">
        <f>L131*0.5+M131*0.5+N131*0.5+O131+P131+Q131+2*(R131+S131+T131)</f>
        <v>3</v>
      </c>
      <c r="F131" s="82"/>
      <c r="G131" s="22" t="s">
        <v>68</v>
      </c>
      <c r="H131" s="22"/>
      <c r="I131" s="22"/>
      <c r="J131" s="23"/>
      <c r="K131" s="23" t="s">
        <v>57</v>
      </c>
      <c r="L131" s="23"/>
      <c r="M131" s="23"/>
      <c r="N131" s="23"/>
      <c r="O131" s="23"/>
      <c r="P131" s="23"/>
      <c r="Q131" s="84">
        <v>3</v>
      </c>
      <c r="R131" s="23"/>
      <c r="S131" s="23"/>
      <c r="T131" s="23"/>
      <c r="U131" s="142">
        <v>1</v>
      </c>
      <c r="V131" s="1554" t="s">
        <v>2830</v>
      </c>
      <c r="X131" s="270" t="s">
        <v>208</v>
      </c>
      <c r="Y131" s="391" t="s">
        <v>2725</v>
      </c>
      <c r="Z131" s="102" t="s">
        <v>29</v>
      </c>
      <c r="AA131" s="102">
        <f t="shared" ref="AA131" si="52">0.5*(AI131+AJ131+AK131)+AL131+AN131+2*(AO131+AP131)</f>
        <v>8</v>
      </c>
      <c r="AB131" s="102">
        <f t="shared" ref="AB131" si="53">AI131*0.5+AJ131*0.5+AK131*0.5+AL131+AM131+AN131+2*(AO131+AP131+AQ131)</f>
        <v>10</v>
      </c>
      <c r="AC131" s="392"/>
      <c r="AD131" s="393" t="s">
        <v>441</v>
      </c>
      <c r="AE131" s="429"/>
      <c r="AF131" s="72" t="s">
        <v>42</v>
      </c>
      <c r="AG131" s="395"/>
      <c r="AH131" s="268" t="s">
        <v>1789</v>
      </c>
      <c r="AI131" s="457"/>
      <c r="AJ131" s="457"/>
      <c r="AK131" s="457"/>
      <c r="AL131" s="457"/>
      <c r="AM131" s="457"/>
      <c r="AN131" s="457"/>
      <c r="AO131" s="276">
        <v>4</v>
      </c>
      <c r="AP131" s="457"/>
      <c r="AQ131" s="86">
        <v>1</v>
      </c>
      <c r="AR131" s="1170">
        <v>1</v>
      </c>
      <c r="AS131" s="107"/>
      <c r="AU131" s="415" t="s">
        <v>380</v>
      </c>
      <c r="AV131" s="1069" t="s">
        <v>2953</v>
      </c>
      <c r="AW131" s="102" t="s">
        <v>29</v>
      </c>
      <c r="AX131" s="102">
        <f>0.5*(BF131+BG131+BH131)+BI131+BK131+2*(BL131+BM131)</f>
        <v>0</v>
      </c>
      <c r="AY131" s="102">
        <f>BF131*0.5+BG131*0.5+BH131*0.5+BI131+BJ131+BK131+2*(BL131+BM131+BN131)</f>
        <v>0</v>
      </c>
      <c r="AZ131" s="448"/>
      <c r="BA131" s="126" t="s">
        <v>68</v>
      </c>
      <c r="BB131" s="448"/>
      <c r="BC131" s="72" t="s">
        <v>42</v>
      </c>
      <c r="BD131" s="448"/>
      <c r="BE131" s="126" t="s">
        <v>2954</v>
      </c>
      <c r="BF131" s="449"/>
      <c r="BG131" s="449"/>
      <c r="BH131" s="449"/>
      <c r="BI131" s="449"/>
      <c r="BJ131" s="449"/>
      <c r="BK131" s="449"/>
      <c r="BL131" s="449"/>
      <c r="BM131" s="449"/>
      <c r="BN131" s="445"/>
      <c r="BO131" s="96">
        <v>1</v>
      </c>
      <c r="BP131" s="95"/>
      <c r="BQ131" s="363"/>
      <c r="BR131" s="658"/>
      <c r="BS131" s="466" t="s">
        <v>888</v>
      </c>
      <c r="BT131" s="68" t="s">
        <v>29</v>
      </c>
      <c r="BU131" s="69">
        <f>0.5*(CC131+CD131+CE131)+CF131+CH131+2*(CI131+CJ131)</f>
        <v>0</v>
      </c>
      <c r="BV131" s="69">
        <f>CC131*0.5+CD131*0.5+CE131*0.5+CF131+CG131+CH131+2*(CI131+CJ131+CK131)</f>
        <v>0</v>
      </c>
      <c r="BW131" s="131"/>
      <c r="BX131" s="22" t="s">
        <v>45</v>
      </c>
      <c r="BY131" s="131"/>
      <c r="BZ131" s="131"/>
      <c r="CA131" s="131"/>
      <c r="CB131" s="173" t="s">
        <v>57</v>
      </c>
      <c r="CC131" s="314"/>
      <c r="CD131" s="314"/>
      <c r="CE131" s="314"/>
      <c r="CF131" s="314"/>
      <c r="CG131" s="314"/>
      <c r="CH131" s="314"/>
      <c r="CI131" s="314"/>
      <c r="CJ131" s="314"/>
      <c r="CK131" s="630"/>
      <c r="CL131" s="774">
        <v>1</v>
      </c>
      <c r="CM131" s="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</row>
    <row r="132" spans="1:114" s="108" customFormat="1" ht="315" customHeight="1" outlineLevel="1" x14ac:dyDescent="0.4">
      <c r="A132" s="1215" t="s">
        <v>674</v>
      </c>
      <c r="B132" s="130" t="s">
        <v>885</v>
      </c>
      <c r="C132" s="68" t="s">
        <v>29</v>
      </c>
      <c r="D132" s="69">
        <f t="shared" ref="D132" si="54">0.5*(L132+M132+N132)+O132+Q132+2*(R132+S132)</f>
        <v>0</v>
      </c>
      <c r="E132" s="69">
        <f t="shared" ref="E132" si="55">L132*0.5+M132*0.5+N132*0.5+O132+P132+Q132+2*(R132+S132+T132)</f>
        <v>0</v>
      </c>
      <c r="F132" s="74"/>
      <c r="G132" s="22" t="s">
        <v>68</v>
      </c>
      <c r="H132" s="74"/>
      <c r="I132" s="72" t="s">
        <v>42</v>
      </c>
      <c r="J132" s="74"/>
      <c r="K132" s="131" t="s">
        <v>1925</v>
      </c>
      <c r="L132" s="159"/>
      <c r="M132" s="159"/>
      <c r="N132" s="159"/>
      <c r="O132" s="159"/>
      <c r="P132" s="159"/>
      <c r="Q132" s="159"/>
      <c r="R132" s="159"/>
      <c r="S132" s="159"/>
      <c r="T132" s="159"/>
      <c r="U132" s="96">
        <v>1</v>
      </c>
      <c r="V132" s="95"/>
      <c r="X132" s="270" t="s">
        <v>208</v>
      </c>
      <c r="Y132" s="1376" t="s">
        <v>2415</v>
      </c>
      <c r="Z132" s="102" t="s">
        <v>29</v>
      </c>
      <c r="AA132" s="102">
        <f>0.5*(AI132+AJ132+AK132)+AL132+AN132+2*(AO132+AP132)</f>
        <v>0</v>
      </c>
      <c r="AB132" s="102">
        <f>AI132*0.5+AJ132*0.5+AK132*0.5+AL132+AM132+AN132+2*(AO132+AP132+AQ132)</f>
        <v>0</v>
      </c>
      <c r="AC132" s="131"/>
      <c r="AD132" s="22" t="s">
        <v>45</v>
      </c>
      <c r="AE132" s="131"/>
      <c r="AF132" s="131"/>
      <c r="AG132" s="131"/>
      <c r="AH132" s="205" t="s">
        <v>57</v>
      </c>
      <c r="AI132" s="131"/>
      <c r="AJ132" s="131"/>
      <c r="AK132" s="131"/>
      <c r="AL132" s="131"/>
      <c r="AM132" s="131"/>
      <c r="AN132" s="131"/>
      <c r="AO132" s="131"/>
      <c r="AP132" s="131"/>
      <c r="AQ132" s="131"/>
      <c r="AR132" s="96">
        <v>1</v>
      </c>
      <c r="AS132" s="95"/>
      <c r="AU132" s="415" t="s">
        <v>380</v>
      </c>
      <c r="AV132" s="271" t="s">
        <v>2955</v>
      </c>
      <c r="AW132" s="102" t="s">
        <v>29</v>
      </c>
      <c r="AX132" s="102">
        <f>0.5*(BF132+BG132+BH132)+BI132+BK132+2*(BL132+BM132)</f>
        <v>0.5</v>
      </c>
      <c r="AY132" s="102">
        <f>BF132*0.5+BG132*0.5+BH132*0.5+BI132+BJ132+BK132+2*(BL132+BM132+BN132)</f>
        <v>0.5</v>
      </c>
      <c r="AZ132" s="74"/>
      <c r="BA132" s="126" t="s">
        <v>63</v>
      </c>
      <c r="BB132" s="436"/>
      <c r="BC132" s="72" t="s">
        <v>42</v>
      </c>
      <c r="BD132" s="74"/>
      <c r="BE132" s="140" t="s">
        <v>410</v>
      </c>
      <c r="BF132" s="252">
        <v>1</v>
      </c>
      <c r="BG132" s="159"/>
      <c r="BH132" s="159"/>
      <c r="BI132" s="159"/>
      <c r="BJ132" s="159"/>
      <c r="BK132" s="159"/>
      <c r="BL132" s="159"/>
      <c r="BM132" s="159"/>
      <c r="BN132" s="159"/>
      <c r="BO132" s="96">
        <v>1</v>
      </c>
      <c r="BP132" s="95"/>
      <c r="BQ132" s="62"/>
      <c r="BR132" s="658"/>
      <c r="BS132" s="138" t="s">
        <v>894</v>
      </c>
      <c r="BT132" s="68" t="s">
        <v>29</v>
      </c>
      <c r="BU132" s="69">
        <f>0.5*(CC132+CD132+CE132)+CF132+CH132+2*(CI132+CJ132)</f>
        <v>7.5</v>
      </c>
      <c r="BV132" s="69">
        <f>CC132*0.5+CD132*0.5+CE132*0.5+CF132+CG132+CH132+2*(CI132+CJ132+CK132)</f>
        <v>11.5</v>
      </c>
      <c r="BW132" s="131"/>
      <c r="BX132" s="22" t="s">
        <v>68</v>
      </c>
      <c r="BY132" s="131"/>
      <c r="BZ132" s="72" t="s">
        <v>42</v>
      </c>
      <c r="CA132" s="110" t="s">
        <v>13</v>
      </c>
      <c r="CB132" s="131" t="s">
        <v>895</v>
      </c>
      <c r="CC132" s="84">
        <v>1</v>
      </c>
      <c r="CD132" s="84">
        <v>6</v>
      </c>
      <c r="CE132" s="314"/>
      <c r="CF132" s="84">
        <v>4</v>
      </c>
      <c r="CG132" s="314"/>
      <c r="CH132" s="314"/>
      <c r="CI132" s="314"/>
      <c r="CJ132" s="634"/>
      <c r="CK132" s="86">
        <v>2</v>
      </c>
      <c r="CL132" s="778">
        <v>1</v>
      </c>
      <c r="CM132" s="131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</row>
    <row r="133" spans="1:114" s="108" customFormat="1" ht="242.4" customHeight="1" outlineLevel="1" x14ac:dyDescent="0.3">
      <c r="A133" s="1217" t="s">
        <v>318</v>
      </c>
      <c r="B133" s="116" t="s">
        <v>1876</v>
      </c>
      <c r="C133" s="68" t="s">
        <v>29</v>
      </c>
      <c r="D133" s="69">
        <f>0.5*(L133+M133+N133)+O133+Q133+2*(R133+S133)</f>
        <v>2</v>
      </c>
      <c r="E133" s="69">
        <f>L133*0.5+M133*0.5+N133*0.5+O133+P133+Q133+2*(R133+S133+T133)</f>
        <v>4</v>
      </c>
      <c r="F133" s="116"/>
      <c r="G133" s="22" t="s">
        <v>68</v>
      </c>
      <c r="H133" s="118"/>
      <c r="I133" s="74"/>
      <c r="J133" s="27"/>
      <c r="K133" s="173" t="s">
        <v>1877</v>
      </c>
      <c r="L133" s="302"/>
      <c r="M133" s="302"/>
      <c r="N133" s="302"/>
      <c r="O133" s="84">
        <v>2</v>
      </c>
      <c r="P133" s="302"/>
      <c r="Q133" s="302"/>
      <c r="R133" s="302"/>
      <c r="S133" s="385"/>
      <c r="T133" s="234">
        <v>1</v>
      </c>
      <c r="U133" s="96">
        <v>1</v>
      </c>
      <c r="V133" s="95"/>
      <c r="X133" s="1467" t="s">
        <v>208</v>
      </c>
      <c r="Y133" s="1468" t="s">
        <v>2521</v>
      </c>
      <c r="Z133" s="1469" t="s">
        <v>29</v>
      </c>
      <c r="AA133" s="1469">
        <f t="shared" ref="AA133:AA138" si="56">0.5*(AI133+AJ133+AK133)+AL133+AN133+2*(AO133+AP133)</f>
        <v>2</v>
      </c>
      <c r="AB133" s="1469">
        <f t="shared" ref="AB133:AB138" si="57">AI133*0.5+AJ133*0.5+AK133*0.5+AL133+AM133+AN133+2*(AO133+AP133+AQ133)</f>
        <v>2</v>
      </c>
      <c r="AC133" s="1470"/>
      <c r="AD133" s="1471" t="s">
        <v>68</v>
      </c>
      <c r="AE133" s="1471"/>
      <c r="AF133" s="1470"/>
      <c r="AG133" s="1472"/>
      <c r="AH133" s="1473" t="s">
        <v>2637</v>
      </c>
      <c r="AI133" s="1474"/>
      <c r="AJ133" s="1474"/>
      <c r="AK133" s="1474"/>
      <c r="AL133" s="1474"/>
      <c r="AM133" s="1474"/>
      <c r="AN133" s="1475">
        <v>2</v>
      </c>
      <c r="AO133" s="1474"/>
      <c r="AP133" s="1474"/>
      <c r="AQ133" s="1474"/>
      <c r="AR133" s="1476">
        <v>1</v>
      </c>
      <c r="AS133" s="1477"/>
      <c r="AU133" s="270" t="s">
        <v>208</v>
      </c>
      <c r="AV133" s="271" t="s">
        <v>2956</v>
      </c>
      <c r="AW133" s="102" t="s">
        <v>29</v>
      </c>
      <c r="AX133" s="102">
        <f>0.5*(BF133+BG133+BH133)+BI133+BK133+2*(BL133+BM133)</f>
        <v>3.5</v>
      </c>
      <c r="AY133" s="102">
        <f>BF133*0.5+BG133*0.5+BH133*0.5+BI133+BJ133+BK133+2*(BL133+BM133+BN133)</f>
        <v>4.5</v>
      </c>
      <c r="AZ133" s="225"/>
      <c r="BA133" s="22" t="s">
        <v>68</v>
      </c>
      <c r="BB133" s="131"/>
      <c r="BC133" s="780"/>
      <c r="BD133" s="131"/>
      <c r="BE133" s="131" t="s">
        <v>2957</v>
      </c>
      <c r="BF133" s="128">
        <v>1</v>
      </c>
      <c r="BG133" s="314"/>
      <c r="BH133" s="314"/>
      <c r="BI133" s="128">
        <v>1</v>
      </c>
      <c r="BJ133" s="86">
        <v>1</v>
      </c>
      <c r="BK133" s="627"/>
      <c r="BL133" s="128">
        <v>1</v>
      </c>
      <c r="BM133" s="314"/>
      <c r="BN133" s="314"/>
      <c r="BO133" s="96">
        <v>1</v>
      </c>
      <c r="BP133" s="95"/>
      <c r="BR133" s="269" t="s">
        <v>206</v>
      </c>
      <c r="BS133" s="387" t="s">
        <v>901</v>
      </c>
      <c r="BT133" s="68" t="s">
        <v>36</v>
      </c>
      <c r="BU133" s="69">
        <f t="shared" ref="BU133:BU134" si="58">0.5*(CC133+CD133+CE133)+CF133+CH133+2*(CI133+CJ133)</f>
        <v>2</v>
      </c>
      <c r="BV133" s="69">
        <f t="shared" ref="BV133:BV134" si="59">CC133*0.5+CD133*0.5+CE133*0.5+CF133+CG133+CH133+2*(CI133+CJ133+CK133)</f>
        <v>4</v>
      </c>
      <c r="BW133" s="82"/>
      <c r="BX133" s="22" t="s">
        <v>68</v>
      </c>
      <c r="BY133" s="118"/>
      <c r="BZ133" s="72" t="s">
        <v>42</v>
      </c>
      <c r="CA133" s="173"/>
      <c r="CB133" s="173" t="s">
        <v>902</v>
      </c>
      <c r="CC133" s="302"/>
      <c r="CD133" s="302"/>
      <c r="CE133" s="302"/>
      <c r="CF133" s="302"/>
      <c r="CG133" s="302"/>
      <c r="CH133" s="302"/>
      <c r="CI133" s="84">
        <v>1</v>
      </c>
      <c r="CJ133" s="781"/>
      <c r="CK133" s="234">
        <v>1</v>
      </c>
      <c r="CL133" s="156">
        <v>1</v>
      </c>
      <c r="CM133" s="77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</row>
    <row r="134" spans="1:114" s="108" customFormat="1" ht="238.95" customHeight="1" outlineLevel="1" x14ac:dyDescent="0.4">
      <c r="A134" s="1217" t="s">
        <v>318</v>
      </c>
      <c r="B134" s="116" t="s">
        <v>1879</v>
      </c>
      <c r="C134" s="68" t="s">
        <v>29</v>
      </c>
      <c r="D134" s="69">
        <f>0.5*(L134+M134+N134)+O134+Q134+2*(R134+S134)</f>
        <v>2</v>
      </c>
      <c r="E134" s="69">
        <f>L134*0.5+M134*0.5+N134*0.5+O134+P134+Q134+2*(R134+S134+T134)</f>
        <v>4</v>
      </c>
      <c r="F134" s="116"/>
      <c r="G134" s="22" t="s">
        <v>68</v>
      </c>
      <c r="H134" s="118"/>
      <c r="I134" s="70"/>
      <c r="J134" s="27"/>
      <c r="K134" s="173" t="s">
        <v>1877</v>
      </c>
      <c r="L134" s="302"/>
      <c r="M134" s="302"/>
      <c r="N134" s="302"/>
      <c r="O134" s="302"/>
      <c r="P134" s="302"/>
      <c r="Q134" s="302"/>
      <c r="R134" s="84">
        <v>1</v>
      </c>
      <c r="S134" s="302"/>
      <c r="T134" s="234">
        <v>1</v>
      </c>
      <c r="U134" s="96">
        <v>1</v>
      </c>
      <c r="V134" s="95"/>
      <c r="X134" s="239" t="s">
        <v>173</v>
      </c>
      <c r="Y134" s="98" t="s">
        <v>2417</v>
      </c>
      <c r="Z134" s="102" t="s">
        <v>29</v>
      </c>
      <c r="AA134" s="102">
        <f t="shared" si="56"/>
        <v>0</v>
      </c>
      <c r="AB134" s="102">
        <f t="shared" si="57"/>
        <v>0</v>
      </c>
      <c r="AC134" s="99"/>
      <c r="AD134" s="22" t="s">
        <v>68</v>
      </c>
      <c r="AE134" s="99"/>
      <c r="AF134" s="99"/>
      <c r="AG134" s="99"/>
      <c r="AH134" s="131" t="s">
        <v>2418</v>
      </c>
      <c r="AI134" s="99"/>
      <c r="AJ134" s="99"/>
      <c r="AK134" s="99"/>
      <c r="AL134" s="99"/>
      <c r="AM134" s="99"/>
      <c r="AN134" s="99"/>
      <c r="AO134" s="99"/>
      <c r="AP134" s="99"/>
      <c r="AQ134" s="99"/>
      <c r="AR134" s="96">
        <v>1</v>
      </c>
      <c r="AS134" s="95"/>
      <c r="AU134" s="239" t="s">
        <v>173</v>
      </c>
      <c r="AV134" s="1376" t="s">
        <v>2958</v>
      </c>
      <c r="AW134" s="102" t="s">
        <v>29</v>
      </c>
      <c r="AX134" s="102">
        <f>0.5*(BF134+BG134+BH134)+BI134+BK134+2*(BL134+BM134)</f>
        <v>0</v>
      </c>
      <c r="AY134" s="102">
        <f>BF134*0.5+BG134*0.5+BH134*0.5+BI134+BJ134+BK134+2*(BL134+BM134+BN134)</f>
        <v>0</v>
      </c>
      <c r="AZ134" s="99"/>
      <c r="BA134" s="22" t="s">
        <v>68</v>
      </c>
      <c r="BB134" s="99"/>
      <c r="BC134" s="99"/>
      <c r="BD134" s="99"/>
      <c r="BE134" s="131" t="s">
        <v>1925</v>
      </c>
      <c r="BF134" s="159"/>
      <c r="BG134" s="159"/>
      <c r="BH134" s="159"/>
      <c r="BI134" s="159"/>
      <c r="BJ134" s="159"/>
      <c r="BK134" s="159"/>
      <c r="BL134" s="159"/>
      <c r="BM134" s="159"/>
      <c r="BN134" s="159"/>
      <c r="BO134" s="96">
        <v>1</v>
      </c>
      <c r="BP134" s="95"/>
      <c r="BR134" s="269" t="s">
        <v>206</v>
      </c>
      <c r="BS134" s="117" t="s">
        <v>906</v>
      </c>
      <c r="BT134" s="68" t="s">
        <v>36</v>
      </c>
      <c r="BU134" s="69">
        <f t="shared" si="58"/>
        <v>0</v>
      </c>
      <c r="BV134" s="69">
        <f t="shared" si="59"/>
        <v>0</v>
      </c>
      <c r="BW134" s="82"/>
      <c r="BX134" s="22" t="s">
        <v>68</v>
      </c>
      <c r="BY134" s="74"/>
      <c r="BZ134" s="74"/>
      <c r="CA134" s="173"/>
      <c r="CB134" s="140" t="s">
        <v>907</v>
      </c>
      <c r="CC134" s="160"/>
      <c r="CD134" s="160"/>
      <c r="CE134" s="160"/>
      <c r="CF134" s="160"/>
      <c r="CG134" s="160"/>
      <c r="CH134" s="160"/>
      <c r="CI134" s="160"/>
      <c r="CJ134" s="160"/>
      <c r="CK134" s="330"/>
      <c r="CL134" s="76">
        <v>1</v>
      </c>
      <c r="CM134" s="107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</row>
    <row r="135" spans="1:114" s="108" customFormat="1" ht="224.4" customHeight="1" outlineLevel="1" x14ac:dyDescent="0.3">
      <c r="A135" s="1217" t="s">
        <v>318</v>
      </c>
      <c r="B135" s="116" t="s">
        <v>1881</v>
      </c>
      <c r="C135" s="68" t="s">
        <v>29</v>
      </c>
      <c r="D135" s="69">
        <f>0.5*(L135+M135+N135)+O135+Q135+2*(R135+S135)</f>
        <v>3</v>
      </c>
      <c r="E135" s="69">
        <f>L135*0.5+M135*0.5+N135*0.5+O135+P135+Q135+2*(R135+S135+T135)</f>
        <v>5</v>
      </c>
      <c r="F135" s="116"/>
      <c r="G135" s="22" t="s">
        <v>45</v>
      </c>
      <c r="H135" s="173"/>
      <c r="I135" s="105"/>
      <c r="J135" s="173"/>
      <c r="K135" s="173" t="s">
        <v>911</v>
      </c>
      <c r="L135" s="155"/>
      <c r="M135" s="155"/>
      <c r="N135" s="155"/>
      <c r="O135" s="84">
        <v>1</v>
      </c>
      <c r="P135" s="155"/>
      <c r="Q135" s="155"/>
      <c r="R135" s="84">
        <v>1</v>
      </c>
      <c r="S135" s="788"/>
      <c r="T135" s="790">
        <v>1</v>
      </c>
      <c r="U135" s="96">
        <v>1</v>
      </c>
      <c r="V135" s="95"/>
      <c r="X135" s="239" t="s">
        <v>173</v>
      </c>
      <c r="Y135" s="98" t="s">
        <v>2420</v>
      </c>
      <c r="Z135" s="102" t="s">
        <v>29</v>
      </c>
      <c r="AA135" s="102">
        <f t="shared" si="56"/>
        <v>0</v>
      </c>
      <c r="AB135" s="102">
        <f t="shared" si="57"/>
        <v>0</v>
      </c>
      <c r="AC135" s="99"/>
      <c r="AD135" s="22" t="s">
        <v>68</v>
      </c>
      <c r="AE135" s="99"/>
      <c r="AF135" s="99"/>
      <c r="AG135" s="99"/>
      <c r="AH135" s="131" t="s">
        <v>1925</v>
      </c>
      <c r="AI135" s="99"/>
      <c r="AJ135" s="99"/>
      <c r="AK135" s="99"/>
      <c r="AL135" s="99"/>
      <c r="AM135" s="99"/>
      <c r="AN135" s="99"/>
      <c r="AO135" s="99"/>
      <c r="AP135" s="99"/>
      <c r="AQ135" s="99"/>
      <c r="AR135" s="96">
        <v>1</v>
      </c>
      <c r="AS135" s="95"/>
      <c r="AU135" s="239" t="s">
        <v>173</v>
      </c>
      <c r="AV135" s="1376" t="s">
        <v>2959</v>
      </c>
      <c r="AW135" s="102" t="s">
        <v>29</v>
      </c>
      <c r="AX135" s="102">
        <f t="shared" si="50"/>
        <v>7</v>
      </c>
      <c r="AY135" s="102">
        <f t="shared" si="51"/>
        <v>7</v>
      </c>
      <c r="AZ135" s="278"/>
      <c r="BA135" s="225" t="s">
        <v>68</v>
      </c>
      <c r="BB135" s="279"/>
      <c r="BC135" s="72" t="s">
        <v>42</v>
      </c>
      <c r="BD135" s="278"/>
      <c r="BE135" s="131" t="s">
        <v>2960</v>
      </c>
      <c r="BF135" s="403"/>
      <c r="BG135" s="169"/>
      <c r="BH135" s="403"/>
      <c r="BI135" s="252">
        <v>3</v>
      </c>
      <c r="BJ135" s="403"/>
      <c r="BK135" s="403"/>
      <c r="BL135" s="252">
        <v>2</v>
      </c>
      <c r="BM135" s="403"/>
      <c r="BN135" s="403"/>
      <c r="BO135" s="96">
        <v>1</v>
      </c>
      <c r="BP135" s="95"/>
      <c r="BR135" s="269" t="s">
        <v>206</v>
      </c>
      <c r="BS135" s="117" t="s">
        <v>915</v>
      </c>
      <c r="BT135" s="381" t="s">
        <v>36</v>
      </c>
      <c r="BU135" s="69">
        <f>0.5*(CC135+CD135+CE135)+CF135+CH135+2*(CI135+CJ135)</f>
        <v>0</v>
      </c>
      <c r="BV135" s="69">
        <f>CC135*0.5+CD135*0.5+CE135*0.5+CF135+CG135+CH135+2*(CI135+CJ135+CK135)</f>
        <v>0</v>
      </c>
      <c r="BW135" s="82"/>
      <c r="BX135" s="22" t="s">
        <v>68</v>
      </c>
      <c r="BY135" s="747"/>
      <c r="BZ135" s="119" t="s">
        <v>42</v>
      </c>
      <c r="CA135" s="23"/>
      <c r="CB135" s="23" t="s">
        <v>916</v>
      </c>
      <c r="CC135" s="155"/>
      <c r="CD135" s="155"/>
      <c r="CE135" s="155"/>
      <c r="CF135" s="155"/>
      <c r="CG135" s="155"/>
      <c r="CH135" s="155"/>
      <c r="CI135" s="155"/>
      <c r="CJ135" s="155"/>
      <c r="CK135" s="155"/>
      <c r="CL135" s="76">
        <v>1</v>
      </c>
      <c r="CM135" s="28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</row>
    <row r="136" spans="1:114" s="108" customFormat="1" ht="259.5" customHeight="1" outlineLevel="1" x14ac:dyDescent="0.4">
      <c r="A136" s="1217" t="s">
        <v>318</v>
      </c>
      <c r="B136" s="187" t="s">
        <v>1887</v>
      </c>
      <c r="C136" s="102" t="s">
        <v>36</v>
      </c>
      <c r="D136" s="69">
        <f t="shared" ref="D136:D137" si="60">0.5*(L136+M136+N136)+O136+Q136+2*(R136+S136)</f>
        <v>2</v>
      </c>
      <c r="E136" s="69">
        <f t="shared" ref="E136:E137" si="61">L136*0.5+M136*0.5+N136*0.5+O136+P136+Q136+2*(R136+S136+T136)</f>
        <v>2</v>
      </c>
      <c r="F136" s="116"/>
      <c r="G136" s="22" t="s">
        <v>63</v>
      </c>
      <c r="H136" s="383"/>
      <c r="I136" s="145"/>
      <c r="J136" s="23"/>
      <c r="K136" s="173" t="s">
        <v>922</v>
      </c>
      <c r="L136" s="302"/>
      <c r="M136" s="302"/>
      <c r="N136" s="302"/>
      <c r="O136" s="144"/>
      <c r="P136" s="302"/>
      <c r="Q136" s="302"/>
      <c r="R136" s="84">
        <v>1</v>
      </c>
      <c r="S136" s="781"/>
      <c r="T136" s="302"/>
      <c r="U136" s="96">
        <v>1</v>
      </c>
      <c r="V136" s="95"/>
      <c r="X136" s="239" t="s">
        <v>173</v>
      </c>
      <c r="Y136" s="177" t="s">
        <v>2422</v>
      </c>
      <c r="Z136" s="102" t="s">
        <v>29</v>
      </c>
      <c r="AA136" s="102">
        <f t="shared" si="56"/>
        <v>0</v>
      </c>
      <c r="AB136" s="102">
        <f t="shared" si="57"/>
        <v>0</v>
      </c>
      <c r="AC136" s="171"/>
      <c r="AD136" s="22" t="s">
        <v>63</v>
      </c>
      <c r="AE136" s="172"/>
      <c r="AF136" s="74"/>
      <c r="AG136" s="27"/>
      <c r="AH136" s="23" t="s">
        <v>856</v>
      </c>
      <c r="AI136" s="103"/>
      <c r="AJ136" s="103"/>
      <c r="AK136" s="103"/>
      <c r="AL136" s="103"/>
      <c r="AM136" s="103"/>
      <c r="AN136" s="103"/>
      <c r="AO136" s="103"/>
      <c r="AP136" s="103"/>
      <c r="AQ136" s="22"/>
      <c r="AR136" s="96">
        <v>1</v>
      </c>
      <c r="AS136" s="95"/>
      <c r="AU136" s="239" t="s">
        <v>173</v>
      </c>
      <c r="AV136" s="1376" t="s">
        <v>918</v>
      </c>
      <c r="AW136" s="102" t="s">
        <v>29</v>
      </c>
      <c r="AX136" s="102">
        <f>0.5*(BF136+BG136+BH136)+BI136+BK136+2*(BL136+BM136)</f>
        <v>0</v>
      </c>
      <c r="AY136" s="102">
        <f>BF136*0.5+BG136*0.5+BH136*0.5+BI136+BJ136+BK136+2*(BL136+BM136+BN136)</f>
        <v>0</v>
      </c>
      <c r="AZ136" s="131"/>
      <c r="BA136" s="22" t="s">
        <v>45</v>
      </c>
      <c r="BB136" s="131"/>
      <c r="BC136" s="131"/>
      <c r="BD136" s="131"/>
      <c r="BE136" s="23" t="s">
        <v>57</v>
      </c>
      <c r="BF136" s="314"/>
      <c r="BG136" s="314"/>
      <c r="BH136" s="314"/>
      <c r="BI136" s="314"/>
      <c r="BJ136" s="314"/>
      <c r="BK136" s="314"/>
      <c r="BL136" s="314"/>
      <c r="BM136" s="314"/>
      <c r="BN136" s="314"/>
      <c r="BO136" s="96">
        <v>1</v>
      </c>
      <c r="BP136" s="95"/>
      <c r="BR136" s="269" t="s">
        <v>206</v>
      </c>
      <c r="BS136" s="130" t="s">
        <v>919</v>
      </c>
      <c r="BT136" s="68" t="s">
        <v>36</v>
      </c>
      <c r="BU136" s="69">
        <f>0.5*(CC136+CD136+CE136)+CF136+CH136+2*(CI136+CJ136)</f>
        <v>0</v>
      </c>
      <c r="BV136" s="69">
        <f>CC136*0.5+CD136*0.5+CE136*0.5+CF136+CG136+CH136+2*(CI136+CJ136+CK136)</f>
        <v>0</v>
      </c>
      <c r="BW136" s="74"/>
      <c r="BX136" s="225" t="s">
        <v>68</v>
      </c>
      <c r="BY136" s="103"/>
      <c r="BZ136" s="74"/>
      <c r="CA136" s="74"/>
      <c r="CB136" s="140" t="s">
        <v>920</v>
      </c>
      <c r="CC136" s="390"/>
      <c r="CD136" s="144"/>
      <c r="CE136" s="409"/>
      <c r="CF136" s="409"/>
      <c r="CG136" s="409"/>
      <c r="CH136" s="409"/>
      <c r="CI136" s="144"/>
      <c r="CJ136" s="390"/>
      <c r="CK136" s="390"/>
      <c r="CL136" s="228">
        <v>1</v>
      </c>
      <c r="CM136" s="74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</row>
    <row r="137" spans="1:114" s="108" customFormat="1" ht="267.75" customHeight="1" outlineLevel="1" x14ac:dyDescent="0.3">
      <c r="A137" s="74"/>
      <c r="B137" s="80" t="s">
        <v>2961</v>
      </c>
      <c r="C137" s="68" t="s">
        <v>36</v>
      </c>
      <c r="D137" s="69">
        <f t="shared" si="60"/>
        <v>8</v>
      </c>
      <c r="E137" s="69">
        <f t="shared" si="61"/>
        <v>8</v>
      </c>
      <c r="F137" s="82"/>
      <c r="G137" s="22" t="s">
        <v>63</v>
      </c>
      <c r="H137" s="74"/>
      <c r="I137" s="72" t="s">
        <v>42</v>
      </c>
      <c r="J137" s="173"/>
      <c r="K137" s="23" t="s">
        <v>2181</v>
      </c>
      <c r="L137" s="83"/>
      <c r="M137" s="301"/>
      <c r="N137" s="83"/>
      <c r="O137" s="301"/>
      <c r="P137" s="83"/>
      <c r="Q137" s="83"/>
      <c r="R137" s="789">
        <v>4</v>
      </c>
      <c r="S137" s="83"/>
      <c r="T137" s="302"/>
      <c r="U137" s="495">
        <v>1</v>
      </c>
      <c r="V137" s="190"/>
      <c r="X137" s="239" t="s">
        <v>173</v>
      </c>
      <c r="Y137" s="587" t="s">
        <v>2423</v>
      </c>
      <c r="Z137" s="81" t="s">
        <v>29</v>
      </c>
      <c r="AA137" s="102">
        <f t="shared" si="56"/>
        <v>0</v>
      </c>
      <c r="AB137" s="102">
        <f t="shared" si="57"/>
        <v>0</v>
      </c>
      <c r="AC137" s="793"/>
      <c r="AD137" s="212" t="s">
        <v>68</v>
      </c>
      <c r="AE137" s="638"/>
      <c r="AF137" s="74"/>
      <c r="AG137" s="24"/>
      <c r="AH137" s="23" t="s">
        <v>856</v>
      </c>
      <c r="AI137" s="617"/>
      <c r="AJ137" s="617"/>
      <c r="AK137" s="617"/>
      <c r="AL137" s="617"/>
      <c r="AM137" s="617"/>
      <c r="AN137" s="617"/>
      <c r="AO137" s="617"/>
      <c r="AP137" s="617"/>
      <c r="AQ137" s="212"/>
      <c r="AR137" s="96">
        <v>1</v>
      </c>
      <c r="AS137" s="95"/>
      <c r="AU137" s="415" t="s">
        <v>380</v>
      </c>
      <c r="AV137" s="80" t="s">
        <v>924</v>
      </c>
      <c r="AW137" s="102" t="s">
        <v>29</v>
      </c>
      <c r="AX137" s="102">
        <f t="shared" si="50"/>
        <v>0</v>
      </c>
      <c r="AY137" s="102">
        <f t="shared" si="51"/>
        <v>0</v>
      </c>
      <c r="AZ137" s="448"/>
      <c r="BA137" s="440" t="s">
        <v>45</v>
      </c>
      <c r="BB137" s="448"/>
      <c r="BC137" s="74"/>
      <c r="BD137" s="448"/>
      <c r="BE137" s="23" t="s">
        <v>57</v>
      </c>
      <c r="BF137" s="449"/>
      <c r="BG137" s="449"/>
      <c r="BH137" s="449"/>
      <c r="BI137" s="449"/>
      <c r="BJ137" s="449"/>
      <c r="BK137" s="449"/>
      <c r="BL137" s="449"/>
      <c r="BM137" s="449"/>
      <c r="BN137" s="445"/>
      <c r="BO137" s="96">
        <v>1</v>
      </c>
      <c r="BP137" s="95"/>
      <c r="BR137" s="269" t="s">
        <v>206</v>
      </c>
      <c r="BS137" s="631" t="s">
        <v>925</v>
      </c>
      <c r="BT137" s="381" t="s">
        <v>36</v>
      </c>
      <c r="BU137" s="170">
        <f>0.5*(CC137+CD137+CE137)+CF137+CH137+2*(CI137+CJ137)</f>
        <v>3</v>
      </c>
      <c r="BV137" s="170">
        <f>CC137*0.5+CD137*0.5+CE137*0.5+CF137+CG137+CH137+2*(CI137+CJ137+CK137)</f>
        <v>3</v>
      </c>
      <c r="BW137" s="197"/>
      <c r="BX137" s="197" t="s">
        <v>68</v>
      </c>
      <c r="BY137" s="295"/>
      <c r="BZ137" s="119" t="s">
        <v>42</v>
      </c>
      <c r="CA137" s="735"/>
      <c r="CB137" s="735" t="s">
        <v>926</v>
      </c>
      <c r="CC137" s="419"/>
      <c r="CD137" s="419"/>
      <c r="CE137" s="419"/>
      <c r="CF137" s="419"/>
      <c r="CG137" s="419"/>
      <c r="CH137" s="324">
        <v>1</v>
      </c>
      <c r="CI137" s="419"/>
      <c r="CJ137" s="234">
        <v>1</v>
      </c>
      <c r="CK137" s="476"/>
      <c r="CL137" s="228">
        <v>1</v>
      </c>
      <c r="CM137" s="484"/>
      <c r="CN137" s="36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</row>
    <row r="138" spans="1:114" s="108" customFormat="1" ht="291" customHeight="1" outlineLevel="1" x14ac:dyDescent="0.4">
      <c r="A138" s="237" t="s">
        <v>171</v>
      </c>
      <c r="B138" s="117" t="s">
        <v>2254</v>
      </c>
      <c r="C138" s="102" t="s">
        <v>93</v>
      </c>
      <c r="D138" s="69">
        <f>0.5*(L138+M138+N138)+O138+Q138+2*(R138+S138)</f>
        <v>2</v>
      </c>
      <c r="E138" s="69">
        <f>L138*0.5+M138*0.5+N138*0.5+O138+P138+Q138+2*(R138+S138+T138)</f>
        <v>2</v>
      </c>
      <c r="F138" s="74"/>
      <c r="G138" s="197" t="s">
        <v>63</v>
      </c>
      <c r="H138" s="70"/>
      <c r="I138" s="70"/>
      <c r="J138" s="73"/>
      <c r="K138" s="22" t="s">
        <v>180</v>
      </c>
      <c r="L138" s="70"/>
      <c r="M138" s="70"/>
      <c r="N138" s="22"/>
      <c r="O138" s="70"/>
      <c r="P138" s="70"/>
      <c r="Q138" s="70"/>
      <c r="R138" s="242">
        <v>1</v>
      </c>
      <c r="S138" s="70"/>
      <c r="T138" s="243"/>
      <c r="U138" s="142">
        <v>1</v>
      </c>
      <c r="V138" s="1554" t="s">
        <v>2830</v>
      </c>
      <c r="X138" s="239" t="s">
        <v>173</v>
      </c>
      <c r="Y138" s="177" t="s">
        <v>2424</v>
      </c>
      <c r="Z138" s="102" t="s">
        <v>29</v>
      </c>
      <c r="AA138" s="102">
        <f t="shared" si="56"/>
        <v>0</v>
      </c>
      <c r="AB138" s="102">
        <f t="shared" si="57"/>
        <v>0</v>
      </c>
      <c r="AC138" s="225"/>
      <c r="AD138" s="225" t="s">
        <v>68</v>
      </c>
      <c r="AE138" s="225"/>
      <c r="AF138" s="225"/>
      <c r="AG138" s="131"/>
      <c r="AH138" s="23" t="s">
        <v>856</v>
      </c>
      <c r="AI138" s="225"/>
      <c r="AJ138" s="225"/>
      <c r="AK138" s="225"/>
      <c r="AL138" s="225"/>
      <c r="AM138" s="225"/>
      <c r="AN138" s="225"/>
      <c r="AO138" s="225"/>
      <c r="AP138" s="225"/>
      <c r="AQ138" s="225"/>
      <c r="AR138" s="96">
        <v>1</v>
      </c>
      <c r="AS138" s="95"/>
      <c r="AU138" s="415" t="s">
        <v>380</v>
      </c>
      <c r="AV138" s="177" t="s">
        <v>927</v>
      </c>
      <c r="AW138" s="102" t="s">
        <v>29</v>
      </c>
      <c r="AX138" s="102">
        <f t="shared" si="50"/>
        <v>0</v>
      </c>
      <c r="AY138" s="102">
        <f t="shared" si="51"/>
        <v>0</v>
      </c>
      <c r="AZ138" s="99"/>
      <c r="BA138" s="440" t="s">
        <v>45</v>
      </c>
      <c r="BB138" s="99"/>
      <c r="BC138" s="99"/>
      <c r="BD138" s="99"/>
      <c r="BE138" s="131" t="s">
        <v>1925</v>
      </c>
      <c r="BF138" s="159"/>
      <c r="BG138" s="159"/>
      <c r="BH138" s="159"/>
      <c r="BI138" s="159"/>
      <c r="BJ138" s="159"/>
      <c r="BK138" s="159"/>
      <c r="BL138" s="159"/>
      <c r="BM138" s="159"/>
      <c r="BN138" s="159"/>
      <c r="BO138" s="96">
        <v>1</v>
      </c>
      <c r="BP138" s="95"/>
      <c r="BR138" s="269" t="s">
        <v>206</v>
      </c>
      <c r="BS138" s="116" t="s">
        <v>928</v>
      </c>
      <c r="BT138" s="381" t="s">
        <v>36</v>
      </c>
      <c r="BU138" s="69">
        <f>0.5*(CC138+CD138+CE138)+CF138+CH138+2*(CI138+CJ138)</f>
        <v>2</v>
      </c>
      <c r="BV138" s="69">
        <f>CC138*0.5+CD138*0.5+CE138*0.5+CF138+CG138+CH138+2*(CI138+CJ138+CK138)</f>
        <v>4</v>
      </c>
      <c r="BW138" s="82"/>
      <c r="BX138" s="22" t="s">
        <v>68</v>
      </c>
      <c r="BY138" s="22"/>
      <c r="BZ138" s="22"/>
      <c r="CA138" s="23"/>
      <c r="CB138" s="23" t="s">
        <v>2962</v>
      </c>
      <c r="CC138" s="155"/>
      <c r="CD138" s="155"/>
      <c r="CE138" s="155"/>
      <c r="CF138" s="155"/>
      <c r="CG138" s="155"/>
      <c r="CH138" s="155"/>
      <c r="CI138" s="155"/>
      <c r="CJ138" s="85">
        <v>1</v>
      </c>
      <c r="CK138" s="234">
        <v>1</v>
      </c>
      <c r="CL138" s="76">
        <v>1</v>
      </c>
      <c r="CM138" s="74"/>
      <c r="CN138" s="36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</row>
    <row r="139" spans="1:114" s="108" customFormat="1" ht="213" customHeight="1" outlineLevel="1" thickTop="1" thickBot="1" x14ac:dyDescent="0.35">
      <c r="A139" s="237" t="s">
        <v>171</v>
      </c>
      <c r="B139" s="117" t="s">
        <v>1692</v>
      </c>
      <c r="C139" s="68" t="s">
        <v>93</v>
      </c>
      <c r="D139" s="69">
        <f>0.5*(L139+M139+N139)+O139+Q139+2*(R139+S139)</f>
        <v>1</v>
      </c>
      <c r="E139" s="69">
        <f>L139*0.5+M139*0.5+N139*0.5+O139+P139+Q139+2*(R139+S139+T139)</f>
        <v>2</v>
      </c>
      <c r="F139" s="82"/>
      <c r="G139" s="22" t="s">
        <v>68</v>
      </c>
      <c r="H139" s="22"/>
      <c r="I139" s="103"/>
      <c r="J139" s="82"/>
      <c r="K139" s="23" t="s">
        <v>195</v>
      </c>
      <c r="L139" s="22"/>
      <c r="M139" s="22"/>
      <c r="N139" s="144"/>
      <c r="O139" s="184">
        <v>1</v>
      </c>
      <c r="P139" s="86">
        <v>1</v>
      </c>
      <c r="Q139" s="185"/>
      <c r="R139" s="22"/>
      <c r="S139" s="22"/>
      <c r="T139" s="22"/>
      <c r="U139" s="142">
        <v>1</v>
      </c>
      <c r="V139" s="1554" t="s">
        <v>2830</v>
      </c>
      <c r="X139" s="74"/>
      <c r="Y139" s="80" t="s">
        <v>1703</v>
      </c>
      <c r="Z139" s="102" t="s">
        <v>29</v>
      </c>
      <c r="AA139" s="69">
        <f>0.5*(AI139+AJ139+AK139)+AL139+AN139+2*(AO139+AP139)</f>
        <v>1</v>
      </c>
      <c r="AB139" s="69">
        <f>AI139*0.5+AJ139*0.5+AK139*0.5+AL139+AM139+AN139+2*(AO139+AP139+AQ139)</f>
        <v>1</v>
      </c>
      <c r="AC139" s="116"/>
      <c r="AD139" s="22" t="s">
        <v>233</v>
      </c>
      <c r="AE139" s="173" t="s">
        <v>234</v>
      </c>
      <c r="AF139" s="286"/>
      <c r="AG139" s="287"/>
      <c r="AH139" s="140" t="s">
        <v>3</v>
      </c>
      <c r="AI139" s="84">
        <v>2</v>
      </c>
      <c r="AJ139" s="155"/>
      <c r="AK139" s="155"/>
      <c r="AL139" s="155"/>
      <c r="AM139" s="155"/>
      <c r="AN139" s="155"/>
      <c r="AO139" s="155"/>
      <c r="AP139" s="155"/>
      <c r="AQ139" s="155"/>
      <c r="AR139" s="96">
        <v>1</v>
      </c>
      <c r="AS139" s="95"/>
      <c r="AU139" s="415" t="s">
        <v>380</v>
      </c>
      <c r="AV139" s="1558" t="s">
        <v>930</v>
      </c>
      <c r="AW139" s="479" t="s">
        <v>29</v>
      </c>
      <c r="AX139" s="479">
        <f t="shared" si="50"/>
        <v>0</v>
      </c>
      <c r="AY139" s="479">
        <f t="shared" si="51"/>
        <v>0</v>
      </c>
      <c r="AZ139" s="795"/>
      <c r="BA139" s="796" t="s">
        <v>45</v>
      </c>
      <c r="BB139" s="795"/>
      <c r="BC139" s="74"/>
      <c r="BD139" s="795"/>
      <c r="BE139" s="23" t="s">
        <v>57</v>
      </c>
      <c r="BF139" s="797"/>
      <c r="BG139" s="797"/>
      <c r="BH139" s="797"/>
      <c r="BI139" s="797"/>
      <c r="BJ139" s="797"/>
      <c r="BK139" s="797"/>
      <c r="BL139" s="797"/>
      <c r="BM139" s="797"/>
      <c r="BN139" s="798"/>
      <c r="BO139" s="96">
        <v>1</v>
      </c>
      <c r="BP139" s="95"/>
      <c r="BR139" s="269" t="s">
        <v>206</v>
      </c>
      <c r="BS139" s="80" t="s">
        <v>1997</v>
      </c>
      <c r="BT139" s="102" t="s">
        <v>36</v>
      </c>
      <c r="BU139" s="69">
        <f t="shared" ref="BU139" si="62">0.5*(CC139+CD139+CE139)+CF139+CH139+2*(CI139+CJ139)</f>
        <v>0</v>
      </c>
      <c r="BV139" s="69">
        <f t="shared" ref="BV139" si="63">CC139*0.5+CD139*0.5+CE139*0.5+CF139+CG139+CH139+2*(CI139+CJ139+CK139)</f>
        <v>0</v>
      </c>
      <c r="BW139" s="103"/>
      <c r="BX139" s="22" t="s">
        <v>68</v>
      </c>
      <c r="BY139" s="103"/>
      <c r="BZ139" s="103"/>
      <c r="CA139" s="73"/>
      <c r="CB139" s="22" t="s">
        <v>932</v>
      </c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76">
        <v>1</v>
      </c>
      <c r="CM139" s="107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</row>
    <row r="140" spans="1:114" s="108" customFormat="1" ht="185.4" customHeight="1" outlineLevel="1" thickTop="1" thickBot="1" x14ac:dyDescent="0.35">
      <c r="AU140" s="415" t="s">
        <v>380</v>
      </c>
      <c r="AV140" s="177" t="s">
        <v>933</v>
      </c>
      <c r="AW140" s="102" t="s">
        <v>29</v>
      </c>
      <c r="AX140" s="102">
        <f>0.5*(BF140+BG140+BH140)+BI140+BK140+2*(BL140+BM140)</f>
        <v>1</v>
      </c>
      <c r="AY140" s="102">
        <f>BF140*0.5+BG140*0.5+BH140*0.5+BI140+BJ140+BK140+2*(BL140+BM140+BN140)</f>
        <v>3</v>
      </c>
      <c r="AZ140" s="171"/>
      <c r="BA140" s="22" t="s">
        <v>45</v>
      </c>
      <c r="BB140" s="172"/>
      <c r="BC140" s="72" t="s">
        <v>42</v>
      </c>
      <c r="BD140" s="82"/>
      <c r="BE140" s="23" t="s">
        <v>1923</v>
      </c>
      <c r="BF140" s="169"/>
      <c r="BG140" s="169"/>
      <c r="BH140" s="155"/>
      <c r="BI140" s="84">
        <v>1</v>
      </c>
      <c r="BJ140" s="155"/>
      <c r="BK140" s="155"/>
      <c r="BL140" s="155"/>
      <c r="BM140" s="360"/>
      <c r="BN140" s="86">
        <v>1</v>
      </c>
      <c r="BO140" s="96">
        <v>1</v>
      </c>
      <c r="BP140" s="95"/>
      <c r="BQ140" s="36"/>
      <c r="BR140" s="269" t="s">
        <v>206</v>
      </c>
      <c r="BS140" s="116" t="s">
        <v>934</v>
      </c>
      <c r="BT140" s="381" t="s">
        <v>36</v>
      </c>
      <c r="BU140" s="69">
        <f>0.5*(CC140+CD140+CE140)+CF140+CH140+2*(CI140+CJ140)</f>
        <v>0</v>
      </c>
      <c r="BV140" s="69">
        <f>CC140*0.5+CD140*0.5+CE140*0.5+CF140+CG140+CH140+2*(CI140+CJ140+CK140)</f>
        <v>0</v>
      </c>
      <c r="BW140" s="103"/>
      <c r="BX140" s="22" t="s">
        <v>68</v>
      </c>
      <c r="BY140" s="103"/>
      <c r="BZ140" s="103"/>
      <c r="CA140" s="73"/>
      <c r="CB140" s="22" t="s">
        <v>932</v>
      </c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76">
        <v>1</v>
      </c>
      <c r="CM140" s="107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</row>
    <row r="141" spans="1:114" s="108" customFormat="1" ht="238.2" customHeight="1" outlineLevel="1" thickTop="1" x14ac:dyDescent="0.3">
      <c r="AU141" s="97" t="s">
        <v>52</v>
      </c>
      <c r="AV141" s="114" t="s">
        <v>307</v>
      </c>
      <c r="AW141" s="68" t="s">
        <v>36</v>
      </c>
      <c r="AX141" s="69">
        <f t="shared" ref="AX141" si="64">0.5*(BF141+BG141+BH141)+BI141+BK141+2*(BL141+BM141)</f>
        <v>5</v>
      </c>
      <c r="AY141" s="69">
        <f t="shared" ref="AY141" si="65">BF141*0.5+BG141*0.5+BH141*0.5+BI141+BJ141+BK141+2*(BL141+BM141+BN141)</f>
        <v>5</v>
      </c>
      <c r="AZ141" s="82"/>
      <c r="BA141" s="22" t="s">
        <v>233</v>
      </c>
      <c r="BB141" s="105"/>
      <c r="BC141" s="72" t="s">
        <v>42</v>
      </c>
      <c r="BD141" s="187"/>
      <c r="BE141" s="23" t="s">
        <v>283</v>
      </c>
      <c r="BF141" s="84">
        <v>2</v>
      </c>
      <c r="BG141" s="160"/>
      <c r="BH141" s="103"/>
      <c r="BI141" s="160"/>
      <c r="BJ141" s="160"/>
      <c r="BK141" s="160"/>
      <c r="BL141" s="84">
        <v>2</v>
      </c>
      <c r="BM141" s="160"/>
      <c r="BN141" s="160"/>
      <c r="BO141" s="96">
        <v>1</v>
      </c>
      <c r="BP141" s="95"/>
      <c r="BR141" s="269" t="s">
        <v>206</v>
      </c>
      <c r="BS141" s="116" t="s">
        <v>2076</v>
      </c>
      <c r="BT141" s="102" t="s">
        <v>36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82"/>
      <c r="BX141" s="22" t="s">
        <v>68</v>
      </c>
      <c r="BY141" s="799"/>
      <c r="BZ141" s="72" t="s">
        <v>42</v>
      </c>
      <c r="CA141" s="23"/>
      <c r="CB141" s="23" t="s">
        <v>2758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76">
        <v>1</v>
      </c>
      <c r="CM141" s="28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</row>
    <row r="142" spans="1:114" s="108" customFormat="1" ht="232.95" customHeight="1" outlineLevel="1" x14ac:dyDescent="0.3">
      <c r="AU142" s="97" t="s">
        <v>52</v>
      </c>
      <c r="AV142" s="1450" t="s">
        <v>2963</v>
      </c>
      <c r="AW142" s="102" t="s">
        <v>36</v>
      </c>
      <c r="AX142" s="69">
        <f>0.5*(BF142+BG142+BH142)+BI142+BK142+2*(BL142+BM142)</f>
        <v>0</v>
      </c>
      <c r="AY142" s="69">
        <f>BF142*0.5+BG142*0.5+BH142*0.5+BI142+BJ142+BK142+2*(BL142+BM142+BN142)</f>
        <v>0</v>
      </c>
      <c r="AZ142" s="354"/>
      <c r="BA142" s="22" t="s">
        <v>63</v>
      </c>
      <c r="BB142" s="354"/>
      <c r="BC142" s="72" t="s">
        <v>42</v>
      </c>
      <c r="BD142" s="354"/>
      <c r="BE142" s="681" t="s">
        <v>292</v>
      </c>
      <c r="BF142" s="356"/>
      <c r="BG142" s="356"/>
      <c r="BH142" s="356"/>
      <c r="BI142" s="356"/>
      <c r="BJ142" s="356"/>
      <c r="BK142" s="356"/>
      <c r="BL142" s="356"/>
      <c r="BM142" s="356"/>
      <c r="BN142" s="356"/>
      <c r="BO142" s="96">
        <v>1</v>
      </c>
      <c r="BP142" s="95"/>
      <c r="BR142" s="269" t="s">
        <v>206</v>
      </c>
      <c r="BS142" s="117" t="s">
        <v>938</v>
      </c>
      <c r="BT142" s="102" t="s">
        <v>36</v>
      </c>
      <c r="BU142" s="69">
        <f>0.5*(CC142+CD142+CE142)+CF142+CH142+2*(CI142+CJ142)</f>
        <v>0</v>
      </c>
      <c r="BV142" s="69">
        <f>CC142*0.5+CD142*0.5+CE142*0.5+CF142+CG142+CH142+2*(CI142+CJ142+CK142)</f>
        <v>0</v>
      </c>
      <c r="BW142" s="82"/>
      <c r="BX142" s="22" t="s">
        <v>68</v>
      </c>
      <c r="BY142" s="74"/>
      <c r="BZ142" s="72" t="s">
        <v>42</v>
      </c>
      <c r="CA142" s="173"/>
      <c r="CB142" s="173" t="s">
        <v>57</v>
      </c>
      <c r="CC142" s="155"/>
      <c r="CD142" s="155"/>
      <c r="CE142" s="155"/>
      <c r="CF142" s="155"/>
      <c r="CG142" s="155"/>
      <c r="CH142" s="155"/>
      <c r="CI142" s="155"/>
      <c r="CJ142" s="155"/>
      <c r="CK142" s="155"/>
      <c r="CL142" s="76">
        <v>1</v>
      </c>
      <c r="CM142" s="347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</row>
    <row r="143" spans="1:114" s="108" customFormat="1" ht="104.4" outlineLevel="1" x14ac:dyDescent="0.3">
      <c r="BR143" s="662" t="s">
        <v>674</v>
      </c>
      <c r="BS143" s="117" t="s">
        <v>2964</v>
      </c>
      <c r="BT143" s="102" t="s">
        <v>36</v>
      </c>
      <c r="BU143" s="69">
        <f>0.5*(CC143+CD143+CE143)+CF143+CH143+2*(CI143+CJ143)</f>
        <v>0</v>
      </c>
      <c r="BV143" s="69">
        <f>CC143*0.5+CD143*0.5+CE143*0.5+CF143+CG143+CH143+2*(CI143+CJ143+CK143)</f>
        <v>0</v>
      </c>
      <c r="BW143" s="82"/>
      <c r="BX143" s="22" t="s">
        <v>45</v>
      </c>
      <c r="BY143" s="747"/>
      <c r="BZ143" s="72" t="s">
        <v>42</v>
      </c>
      <c r="CA143" s="23"/>
      <c r="CB143" s="23" t="s">
        <v>795</v>
      </c>
      <c r="CC143" s="155"/>
      <c r="CD143" s="155"/>
      <c r="CE143" s="155"/>
      <c r="CF143" s="155"/>
      <c r="CG143" s="155"/>
      <c r="CH143" s="155"/>
      <c r="CI143" s="155"/>
      <c r="CJ143" s="155"/>
      <c r="CK143" s="155"/>
      <c r="CL143" s="76">
        <v>1</v>
      </c>
      <c r="CM143" s="107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</row>
    <row r="144" spans="1:114" s="108" customFormat="1" ht="14.4" outlineLevel="1" x14ac:dyDescent="0.3"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</row>
    <row r="145" spans="1:114" s="108" customFormat="1" ht="14.4" outlineLevel="1" x14ac:dyDescent="0.3"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</row>
    <row r="146" spans="1:114" s="108" customFormat="1" ht="134.1" customHeight="1" outlineLevel="1" x14ac:dyDescent="0.3"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</row>
    <row r="147" spans="1:114" s="108" customFormat="1" ht="14.4" outlineLevel="1" x14ac:dyDescent="0.3"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</row>
    <row r="148" spans="1:114" s="108" customFormat="1" ht="14.4" outlineLevel="1" x14ac:dyDescent="0.3"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</row>
    <row r="149" spans="1:114" s="108" customFormat="1" ht="14.4" outlineLevel="1" x14ac:dyDescent="0.3"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</row>
    <row r="150" spans="1:114" s="108" customFormat="1" ht="14.4" outlineLevel="1" x14ac:dyDescent="0.3"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</row>
    <row r="151" spans="1:114" s="108" customFormat="1" ht="14.4" outlineLevel="1" x14ac:dyDescent="0.3"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</row>
    <row r="152" spans="1:114" s="108" customFormat="1" ht="14.4" outlineLevel="1" x14ac:dyDescent="0.3"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</row>
    <row r="153" spans="1:114" s="108" customFormat="1" ht="14.4" outlineLevel="1" x14ac:dyDescent="0.3"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</row>
    <row r="154" spans="1:114" s="108" customFormat="1" ht="14.4" outlineLevel="1" x14ac:dyDescent="0.3"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</row>
    <row r="155" spans="1:114" s="108" customFormat="1" ht="14.4" outlineLevel="1" x14ac:dyDescent="0.3"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</row>
    <row r="156" spans="1:114" s="108" customFormat="1" ht="14.4" outlineLevel="1" x14ac:dyDescent="0.3"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</row>
    <row r="157" spans="1:114" s="108" customFormat="1" ht="14.4" outlineLevel="1" x14ac:dyDescent="0.3"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</row>
    <row r="158" spans="1:114" ht="17.399999999999999" x14ac:dyDescent="0.3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  <c r="AP158" s="32"/>
      <c r="AQ158" s="32"/>
      <c r="AR158" s="32"/>
      <c r="AS158" s="32"/>
      <c r="AT158" s="32"/>
      <c r="AU158" s="32"/>
      <c r="AV158" s="32"/>
      <c r="AW158" s="32"/>
      <c r="AX158" s="32"/>
      <c r="AY158" s="32"/>
      <c r="AZ158" s="32"/>
      <c r="BA158" s="32"/>
      <c r="BB158" s="32"/>
      <c r="BC158" s="32"/>
      <c r="BD158" s="32"/>
      <c r="BE158" s="32"/>
      <c r="BF158" s="32"/>
      <c r="BG158" s="32"/>
      <c r="BH158" s="32"/>
      <c r="BI158" s="32"/>
      <c r="BJ158" s="32"/>
      <c r="BK158" s="32"/>
      <c r="BL158" s="32"/>
      <c r="BM158" s="32"/>
      <c r="BN158" s="32"/>
      <c r="BO158" s="32"/>
      <c r="BP158" s="32"/>
      <c r="BQ158" s="32"/>
      <c r="BR158" s="32"/>
      <c r="BS158" s="32"/>
      <c r="BT158" s="32"/>
      <c r="BU158" s="32"/>
      <c r="BV158" s="32"/>
      <c r="BW158" s="32"/>
      <c r="BX158" s="32"/>
      <c r="BY158" s="32"/>
      <c r="BZ158" s="32"/>
      <c r="CA158" s="32"/>
      <c r="CB158" s="32"/>
      <c r="CC158" s="32"/>
      <c r="CD158" s="32"/>
      <c r="CE158" s="32"/>
      <c r="CF158" s="32"/>
      <c r="CG158" s="32"/>
      <c r="CH158" s="32"/>
      <c r="CI158" s="32"/>
      <c r="CJ158" s="32"/>
      <c r="CK158" s="32"/>
      <c r="CL158" s="32"/>
      <c r="CM158" s="32"/>
      <c r="CN158" s="32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</row>
    <row r="159" spans="1:114" s="36" customFormat="1" ht="24.6" x14ac:dyDescent="0.3">
      <c r="A159" s="38" t="s">
        <v>145</v>
      </c>
      <c r="B159" s="39" t="s">
        <v>557</v>
      </c>
      <c r="C159" s="535" t="s">
        <v>29</v>
      </c>
      <c r="D159" s="41">
        <f>0.5*(L159+M159+N159)+O159+Q159+2*(R159+S159)</f>
        <v>0</v>
      </c>
      <c r="E159" s="536">
        <f>L159*0.5+M159*0.5+N159*0.5+O159+P159+Q159+2*(R159+S159+T159)</f>
        <v>0</v>
      </c>
      <c r="F159" s="43"/>
      <c r="G159" s="43"/>
      <c r="H159" s="43"/>
      <c r="I159" s="43"/>
      <c r="J159" s="43"/>
      <c r="K159" s="43"/>
      <c r="L159" s="44"/>
      <c r="M159" s="44"/>
      <c r="N159" s="44"/>
      <c r="O159" s="44"/>
      <c r="P159" s="44"/>
      <c r="Q159" s="44"/>
      <c r="R159" s="44"/>
      <c r="S159" s="44"/>
      <c r="T159" s="44"/>
      <c r="U159" s="45"/>
      <c r="V159" s="46">
        <f>SUM(U161:U178)</f>
        <v>12</v>
      </c>
      <c r="W159" s="32"/>
      <c r="X159" s="38" t="s">
        <v>495</v>
      </c>
      <c r="Y159" s="39" t="s">
        <v>2807</v>
      </c>
      <c r="Z159" s="535" t="s">
        <v>29</v>
      </c>
      <c r="AA159" s="41">
        <f t="shared" ref="AA159:AA171" si="66">0.5*(AI159+AJ159+AK159)+AL159+AN159+2*(AO159+AP159)</f>
        <v>0</v>
      </c>
      <c r="AB159" s="536">
        <f t="shared" ref="AB159:AB171" si="67">AI159*0.5+AJ159*0.5+AK159*0.5+AL159+AM159+AN159+2*(AO159+AP159+AQ159)</f>
        <v>0</v>
      </c>
      <c r="AC159" s="43"/>
      <c r="AD159" s="43"/>
      <c r="AE159" s="43"/>
      <c r="AF159" s="43"/>
      <c r="AG159" s="43"/>
      <c r="AH159" s="43"/>
      <c r="AI159" s="44">
        <f>SUMIFS(AI161:AI163,Z161:Z163,Z159)</f>
        <v>0</v>
      </c>
      <c r="AJ159" s="44">
        <f>SUMIFS(AJ161:AJ163,Z161:Z163,Z159)</f>
        <v>0</v>
      </c>
      <c r="AK159" s="44">
        <f>SUMIFS(AK161:AK163,Z161:Z163,Z159)</f>
        <v>0</v>
      </c>
      <c r="AL159" s="44">
        <f>SUMIFS(AL161:AL163,Z161:Z163,Z159)</f>
        <v>0</v>
      </c>
      <c r="AM159" s="44">
        <f>SUMIFS(AM161:AM163,Z161:Z163,Z159)</f>
        <v>0</v>
      </c>
      <c r="AN159" s="44">
        <f>SUMIFS(AN161:AN163,Z161:Z163,Z159)</f>
        <v>0</v>
      </c>
      <c r="AO159" s="44">
        <f>SUMIFS(AO161:AO163,Z161:Z163,Z159)</f>
        <v>0</v>
      </c>
      <c r="AP159" s="44">
        <f>SUMIFS(AP161:AP163,Z161:Z163,Z159)</f>
        <v>0</v>
      </c>
      <c r="AQ159" s="44">
        <f>SUMIFS(AQ161:AQ163,Z161:Z163,Z159)</f>
        <v>0</v>
      </c>
      <c r="AR159" s="45"/>
      <c r="AS159" s="46">
        <f>SUM(AR161:AR178)</f>
        <v>11</v>
      </c>
      <c r="AT159" s="108"/>
      <c r="AU159" s="38" t="s">
        <v>30</v>
      </c>
      <c r="AV159" s="39"/>
      <c r="AW159" s="535" t="s">
        <v>29</v>
      </c>
      <c r="AX159" s="41">
        <f>0.5*(BF159+BG159+BH159)+BI159+BK159+2*(BL159+BM159)</f>
        <v>11</v>
      </c>
      <c r="AY159" s="536">
        <f>BF159*0.5+BG159*0.5+BH159*0.5+BI159+BJ159+BK159+2*(BL159+BM159+BN159)</f>
        <v>16</v>
      </c>
      <c r="AZ159" s="43"/>
      <c r="BA159" s="43"/>
      <c r="BB159" s="43"/>
      <c r="BC159" s="43"/>
      <c r="BD159" s="43"/>
      <c r="BE159" s="43"/>
      <c r="BF159" s="44">
        <f>SUMIFS(BF162:BF165,AW162:AW165,AW159)</f>
        <v>0</v>
      </c>
      <c r="BG159" s="44">
        <f>SUMIFS(BG162:BG165,AW162:AW165,AW159)</f>
        <v>0</v>
      </c>
      <c r="BH159" s="44">
        <f>SUMIFS(BH162:BH165,AW162:AW165,AW159)</f>
        <v>0</v>
      </c>
      <c r="BI159" s="44">
        <f>SUMIFS(BI162:BI165,AW162:AW165,AW159)</f>
        <v>1</v>
      </c>
      <c r="BJ159" s="44">
        <f>SUMIFS(BJ162:BJ165,AW162:AW165,AW159)</f>
        <v>1</v>
      </c>
      <c r="BK159" s="44">
        <f>SUMIFS(BK162:BK165,AW162:AW165,AW159)</f>
        <v>0</v>
      </c>
      <c r="BL159" s="44">
        <f>SUMIFS(BL162:BL165,AW162:AW165,AW159)</f>
        <v>5</v>
      </c>
      <c r="BM159" s="44">
        <f>SUMIFS(BM162:BM165,AW162:AW165,AW159)</f>
        <v>0</v>
      </c>
      <c r="BN159" s="44">
        <f>SUMIFS(BN162:BN165,AW162:AW165,AW159)</f>
        <v>2</v>
      </c>
      <c r="BO159" s="45"/>
      <c r="BP159" s="46">
        <f>SUM(BO162:BO165)</f>
        <v>4</v>
      </c>
      <c r="BQ159" s="29"/>
      <c r="BR159" s="1411" t="s">
        <v>145</v>
      </c>
      <c r="BS159" s="39" t="s">
        <v>28</v>
      </c>
      <c r="BT159" s="1103" t="s">
        <v>29</v>
      </c>
      <c r="BU159" s="373">
        <f t="shared" ref="BU159:BU164" si="68">0.5*(CC159+CD159+CE159)+CF159+CH159+2*(CI159+CJ159)</f>
        <v>0</v>
      </c>
      <c r="BV159" s="374">
        <f t="shared" ref="BV159:BV164" si="69">CC159*0.5+CD159*0.5+CE159*0.5+CF159+CG159+CH159+2*(CI159+CJ159+CK159)</f>
        <v>0</v>
      </c>
      <c r="BW159" s="43"/>
      <c r="BX159" s="43"/>
      <c r="BY159" s="43"/>
      <c r="BZ159" s="43"/>
      <c r="CA159" s="43"/>
      <c r="CB159" s="43"/>
      <c r="CC159" s="375">
        <f>SUMIFS(CC17:CC17,BT17:BT17,BT159)</f>
        <v>0</v>
      </c>
      <c r="CD159" s="375">
        <f>SUMIFS(CD17:CD17,BT17:BT17,BT159)</f>
        <v>0</v>
      </c>
      <c r="CE159" s="375">
        <f>SUMIFS(CE17:CE17,BT17:BT17,BT159)</f>
        <v>0</v>
      </c>
      <c r="CF159" s="375">
        <f>SUMIFS(CF17:CF17,BT17:BT17,BT159)</f>
        <v>0</v>
      </c>
      <c r="CG159" s="375">
        <f>SUMIFS(CG17:CG17,BU17:BU17,BU159)</f>
        <v>0</v>
      </c>
      <c r="CH159" s="375">
        <f>SUMIFS(CH17:CH17,BT17:BT17,BT159)</f>
        <v>0</v>
      </c>
      <c r="CI159" s="375">
        <f>SUMIFS(CI17:CI17,BT17:BT17,BT159)</f>
        <v>0</v>
      </c>
      <c r="CJ159" s="375">
        <f>SUMIFS(CJ17:CJ17,BT17:BT17,BT159)</f>
        <v>0</v>
      </c>
      <c r="CK159" s="375">
        <f>SUMIFS(CK17:CK17,BU17:BU17,BU159)</f>
        <v>0</v>
      </c>
      <c r="CL159" s="45"/>
      <c r="CM159" s="46">
        <f>SUM(CL162:CL163)</f>
        <v>8</v>
      </c>
      <c r="CN159" s="108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</row>
    <row r="160" spans="1:114" s="363" customFormat="1" ht="24.6" x14ac:dyDescent="0.3">
      <c r="A160" s="38" t="s">
        <v>153</v>
      </c>
      <c r="B160" s="451"/>
      <c r="C160" s="535" t="s">
        <v>36</v>
      </c>
      <c r="D160" s="41">
        <f>0.5*(L160+M160+N160)+O160+Q160+2*(R160+S160)</f>
        <v>0</v>
      </c>
      <c r="E160" s="536">
        <f>L160*0.5+M160*0.5+N160*0.5+O160+P160+Q160+2*(R160+S160+T160)</f>
        <v>0</v>
      </c>
      <c r="F160" s="39"/>
      <c r="G160" s="39"/>
      <c r="H160" s="39"/>
      <c r="I160" s="39"/>
      <c r="J160" s="39"/>
      <c r="K160" s="39"/>
      <c r="L160" s="44"/>
      <c r="M160" s="44"/>
      <c r="N160" s="44"/>
      <c r="O160" s="44"/>
      <c r="P160" s="44"/>
      <c r="Q160" s="44"/>
      <c r="R160" s="44"/>
      <c r="S160" s="60"/>
      <c r="T160" s="44"/>
      <c r="U160" s="45"/>
      <c r="V160" s="46"/>
      <c r="W160" s="452"/>
      <c r="X160" s="38" t="s">
        <v>497</v>
      </c>
      <c r="Y160" s="39"/>
      <c r="Z160" s="535" t="s">
        <v>36</v>
      </c>
      <c r="AA160" s="41">
        <f t="shared" si="66"/>
        <v>0</v>
      </c>
      <c r="AB160" s="536">
        <f t="shared" si="67"/>
        <v>0</v>
      </c>
      <c r="AC160" s="39"/>
      <c r="AD160" s="39"/>
      <c r="AE160" s="39"/>
      <c r="AF160" s="39"/>
      <c r="AG160" s="39"/>
      <c r="AH160" s="39"/>
      <c r="AI160" s="44">
        <f>SUMIFS(AI161:AI163,Z161:Z163,Z160)</f>
        <v>0</v>
      </c>
      <c r="AJ160" s="44">
        <f>SUMIFS(AJ161:AJ163,Z161:Z163,Z160)</f>
        <v>0</v>
      </c>
      <c r="AK160" s="44">
        <f>SUMIFS(AK161:AK163,Z161:Z163,Z160)</f>
        <v>0</v>
      </c>
      <c r="AL160" s="44">
        <f>SUMIFS(AL161:AL163,Z161:Z163,Z160)</f>
        <v>0</v>
      </c>
      <c r="AM160" s="44">
        <f>SUMIFS(AM161:AM163,Z161:Z163,Z160)</f>
        <v>0</v>
      </c>
      <c r="AN160" s="44">
        <f>SUMIFS(AN161:AN163,Z161:Z163,Z160)</f>
        <v>0</v>
      </c>
      <c r="AO160" s="44">
        <f>SUMIFS(AO161:AO163,Z161:Z163,Z160)</f>
        <v>0</v>
      </c>
      <c r="AP160" s="44">
        <f>SUMIFS(AP161:AP163,Z161:Z163,Z160)</f>
        <v>0</v>
      </c>
      <c r="AQ160" s="44">
        <f>SUMIFS(AQ161:AQ163,Z161:Z163,Z160)</f>
        <v>0</v>
      </c>
      <c r="AR160" s="45"/>
      <c r="AS160" s="46"/>
      <c r="AT160" s="108"/>
      <c r="AU160" s="38" t="s">
        <v>37</v>
      </c>
      <c r="AV160" s="39"/>
      <c r="AW160" s="535" t="s">
        <v>36</v>
      </c>
      <c r="AX160" s="41">
        <f>0.5*(BF160+BG160+BH160)+BI160+BK160+2*(BL160+BM160)</f>
        <v>0</v>
      </c>
      <c r="AY160" s="536">
        <f>BF160*0.5+BG160*0.5+BH160*0.5+BI160+BJ160+BK160+2*(BL160+BM160+BN160)</f>
        <v>0</v>
      </c>
      <c r="AZ160" s="39"/>
      <c r="BA160" s="39"/>
      <c r="BB160" s="39"/>
      <c r="BC160" s="39"/>
      <c r="BD160" s="39"/>
      <c r="BE160" s="39"/>
      <c r="BF160" s="44">
        <f>SUMIFS(BF162:BF165,AW162:AW165,AW160)</f>
        <v>0</v>
      </c>
      <c r="BG160" s="44">
        <f>SUMIFS(BG162:BG165,AW162:AW165,AW160)</f>
        <v>0</v>
      </c>
      <c r="BH160" s="44">
        <f>SUMIFS(BH162:BH165,AW162:AW165,AW160)</f>
        <v>0</v>
      </c>
      <c r="BI160" s="44">
        <f>SUMIFS(BI162:BI165,AW162:AW165,AW160)</f>
        <v>0</v>
      </c>
      <c r="BJ160" s="44">
        <f>SUMIFS(BJ162:BJ165,AW162:AW165,AW160)</f>
        <v>0</v>
      </c>
      <c r="BK160" s="44">
        <f>SUMIFS(BK162:BK165,AW162:AW165,AW160)</f>
        <v>0</v>
      </c>
      <c r="BL160" s="44">
        <f>SUMIFS(BL162:BL165,AW162:AW165,AW160)</f>
        <v>0</v>
      </c>
      <c r="BM160" s="44">
        <f>SUMIFS(BM162:BM165,AW162:AW165,AW160)</f>
        <v>0</v>
      </c>
      <c r="BN160" s="44">
        <f>SUMIFS(BN162:BN165,AW162:AW165,AW160)</f>
        <v>0</v>
      </c>
      <c r="BO160" s="45"/>
      <c r="BP160" s="46"/>
      <c r="BQ160" s="454"/>
      <c r="BR160" s="1411" t="s">
        <v>153</v>
      </c>
      <c r="BS160" s="39"/>
      <c r="BT160" s="1103" t="s">
        <v>36</v>
      </c>
      <c r="BU160" s="373">
        <f t="shared" si="68"/>
        <v>0</v>
      </c>
      <c r="BV160" s="374">
        <f t="shared" si="69"/>
        <v>0</v>
      </c>
      <c r="BW160" s="376"/>
      <c r="BX160" s="377"/>
      <c r="BY160" s="378"/>
      <c r="BZ160" s="377"/>
      <c r="CA160" s="377"/>
      <c r="CB160" s="377"/>
      <c r="CC160" s="379">
        <f>SUMIFS(CC17:CC17,BT17:BT17,BT160)</f>
        <v>0</v>
      </c>
      <c r="CD160" s="379">
        <f>SUMIFS(CD17:CD17,BT17:BT17,BT160)</f>
        <v>0</v>
      </c>
      <c r="CE160" s="379">
        <f>SUMIFS(CE17:CE17,BT17:BT17,BT160)</f>
        <v>0</v>
      </c>
      <c r="CF160" s="379">
        <f>SUMIFS(CF17:CF17,BT17:BT17,BT160)</f>
        <v>0</v>
      </c>
      <c r="CG160" s="379">
        <f>SUMIFS(CG17:CG17,BU17:BU17,BU160)</f>
        <v>0</v>
      </c>
      <c r="CH160" s="379">
        <f>SUMIFS(CH17:CH17,BT17:BT17,BT160)</f>
        <v>0</v>
      </c>
      <c r="CI160" s="379">
        <f>SUMIFS(CI17:CI17,BT17:BT17,BT160)</f>
        <v>0</v>
      </c>
      <c r="CJ160" s="379">
        <f>SUMIFS(CJ17:CJ17,BT17:BT17,BT160)</f>
        <v>0</v>
      </c>
      <c r="CK160" s="379">
        <f>SUMIFS(CK17:CK17,BU17:BU17,BU160)</f>
        <v>0</v>
      </c>
      <c r="CL160" s="45"/>
      <c r="CM160" s="46"/>
      <c r="CN160" s="59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</row>
    <row r="161" spans="1:114" s="108" customFormat="1" ht="189.6" customHeight="1" outlineLevel="1" x14ac:dyDescent="0.4">
      <c r="A161" s="538" t="s">
        <v>560</v>
      </c>
      <c r="B161" s="177" t="s">
        <v>941</v>
      </c>
      <c r="C161" s="102" t="s">
        <v>29</v>
      </c>
      <c r="D161" s="102">
        <f>0.5*(L161+M161+N161)+O161+Q161+2*(R161+S161)</f>
        <v>0</v>
      </c>
      <c r="E161" s="102">
        <f>L161*0.5+M161*0.5+N161*0.5+O161+P161+Q161+2*(R161+S161+T161)</f>
        <v>4</v>
      </c>
      <c r="F161" s="74"/>
      <c r="G161" s="802" t="s">
        <v>63</v>
      </c>
      <c r="H161" s="74"/>
      <c r="I161" s="74"/>
      <c r="J161" s="74"/>
      <c r="K161" s="131" t="s">
        <v>1586</v>
      </c>
      <c r="L161" s="74"/>
      <c r="M161" s="74"/>
      <c r="N161" s="74"/>
      <c r="O161" s="74"/>
      <c r="P161" s="74"/>
      <c r="Q161" s="74"/>
      <c r="R161" s="682"/>
      <c r="S161" s="23"/>
      <c r="T161" s="86">
        <v>2</v>
      </c>
      <c r="U161" s="408">
        <v>1</v>
      </c>
      <c r="V161" s="74"/>
      <c r="X161" s="320" t="s">
        <v>267</v>
      </c>
      <c r="Y161" s="1465" t="s">
        <v>2644</v>
      </c>
      <c r="Z161" s="68" t="s">
        <v>29</v>
      </c>
      <c r="AA161" s="69">
        <f t="shared" si="66"/>
        <v>0</v>
      </c>
      <c r="AB161" s="69">
        <f t="shared" si="67"/>
        <v>0</v>
      </c>
      <c r="AC161" s="74"/>
      <c r="AD161" s="1053" t="s">
        <v>2734</v>
      </c>
      <c r="AE161" s="74"/>
      <c r="AF161" s="74"/>
      <c r="AG161" s="74"/>
      <c r="AH161" s="681" t="s">
        <v>2735</v>
      </c>
      <c r="AI161" s="74"/>
      <c r="AJ161" s="74"/>
      <c r="AK161" s="74"/>
      <c r="AL161" s="74"/>
      <c r="AM161" s="74"/>
      <c r="AN161" s="74"/>
      <c r="AO161" s="74"/>
      <c r="AP161" s="74"/>
      <c r="AQ161" s="74"/>
      <c r="AR161" s="516">
        <v>1</v>
      </c>
      <c r="AS161" s="74"/>
      <c r="AU161" s="285" t="s">
        <v>226</v>
      </c>
      <c r="AV161" s="80" t="s">
        <v>2965</v>
      </c>
      <c r="AW161" s="68" t="s">
        <v>29</v>
      </c>
      <c r="AX161" s="69">
        <f t="shared" ref="AX161" si="70">0.5*(BF161+BG161+BH161)+BI161+BK161+2*(BL161+BM161)</f>
        <v>0.5</v>
      </c>
      <c r="AY161" s="69">
        <f t="shared" ref="AY161" si="71">BF161*0.5+BG161*0.5+BH161*0.5+BI161+BJ161+BK161+2*(BL161+BM161+BN161)</f>
        <v>2.5</v>
      </c>
      <c r="AZ161" s="1749" t="s">
        <v>2966</v>
      </c>
      <c r="BA161" s="1750"/>
      <c r="BB161" s="1750"/>
      <c r="BC161" s="1750"/>
      <c r="BD161" s="1750"/>
      <c r="BE161" s="1751"/>
      <c r="BF161" s="155"/>
      <c r="BG161" s="252">
        <v>1</v>
      </c>
      <c r="BH161" s="155"/>
      <c r="BI161" s="155"/>
      <c r="BJ161" s="155"/>
      <c r="BK161" s="155"/>
      <c r="BL161" s="155"/>
      <c r="BM161" s="155"/>
      <c r="BN161" s="86">
        <v>1</v>
      </c>
      <c r="BO161" s="142">
        <v>1</v>
      </c>
      <c r="BP161" s="107"/>
      <c r="BQ161" s="363"/>
      <c r="BR161" s="97" t="s">
        <v>52</v>
      </c>
      <c r="BS161" s="130" t="s">
        <v>163</v>
      </c>
      <c r="BT161" s="68" t="s">
        <v>29</v>
      </c>
      <c r="BU161" s="69">
        <f t="shared" si="68"/>
        <v>4</v>
      </c>
      <c r="BV161" s="69">
        <f t="shared" si="69"/>
        <v>4</v>
      </c>
      <c r="BW161" s="99"/>
      <c r="BX161" s="22" t="s">
        <v>54</v>
      </c>
      <c r="BY161" s="99"/>
      <c r="BZ161" s="99"/>
      <c r="CA161" s="99"/>
      <c r="CB161" s="225" t="s">
        <v>278</v>
      </c>
      <c r="CC161" s="159"/>
      <c r="CD161" s="159"/>
      <c r="CE161" s="159"/>
      <c r="CF161" s="159"/>
      <c r="CG161" s="159"/>
      <c r="CH161" s="159"/>
      <c r="CI161" s="84">
        <v>2</v>
      </c>
      <c r="CJ161" s="159"/>
      <c r="CK161" s="159"/>
      <c r="CL161" s="100">
        <v>1</v>
      </c>
      <c r="CM161" s="99"/>
      <c r="CN161" s="36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</row>
    <row r="162" spans="1:114" s="108" customFormat="1" ht="228.6" customHeight="1" outlineLevel="1" x14ac:dyDescent="0.3">
      <c r="A162" s="538" t="s">
        <v>560</v>
      </c>
      <c r="B162" s="80" t="s">
        <v>2010</v>
      </c>
      <c r="C162" s="102" t="s">
        <v>29</v>
      </c>
      <c r="D162" s="69">
        <f t="shared" ref="D162:D165" si="72">0.5*(L162+M162+N162)+O162+Q162+2*(R162+S162)</f>
        <v>1</v>
      </c>
      <c r="E162" s="69">
        <f t="shared" ref="E162:E165" si="73">L162*0.5+M162*0.5+N162*0.5+O162+P162+Q162+2*(R162+S162+T162)</f>
        <v>2</v>
      </c>
      <c r="F162" s="103"/>
      <c r="G162" s="22" t="s">
        <v>45</v>
      </c>
      <c r="H162" s="70"/>
      <c r="I162" s="72" t="s">
        <v>42</v>
      </c>
      <c r="J162" s="222"/>
      <c r="K162" s="23" t="s">
        <v>2011</v>
      </c>
      <c r="L162" s="301"/>
      <c r="M162" s="302"/>
      <c r="N162" s="302"/>
      <c r="O162" s="240">
        <v>1</v>
      </c>
      <c r="P162" s="234">
        <v>1</v>
      </c>
      <c r="Q162" s="302"/>
      <c r="R162" s="302"/>
      <c r="S162" s="385"/>
      <c r="T162" s="302"/>
      <c r="U162" s="96">
        <v>1</v>
      </c>
      <c r="V162" s="95"/>
      <c r="X162" s="320" t="s">
        <v>267</v>
      </c>
      <c r="Y162" s="1465" t="s">
        <v>2648</v>
      </c>
      <c r="Z162" s="68" t="s">
        <v>29</v>
      </c>
      <c r="AA162" s="69">
        <f t="shared" si="66"/>
        <v>0</v>
      </c>
      <c r="AB162" s="69">
        <f t="shared" si="67"/>
        <v>0</v>
      </c>
      <c r="AC162" s="74"/>
      <c r="AD162" s="1053" t="s">
        <v>2734</v>
      </c>
      <c r="AE162" s="74"/>
      <c r="AF162" s="74"/>
      <c r="AG162" s="74"/>
      <c r="AH162" s="681" t="s">
        <v>2735</v>
      </c>
      <c r="AI162" s="74"/>
      <c r="AJ162" s="74"/>
      <c r="AK162" s="74"/>
      <c r="AL162" s="74"/>
      <c r="AM162" s="74"/>
      <c r="AN162" s="74"/>
      <c r="AO162" s="74"/>
      <c r="AP162" s="74"/>
      <c r="AQ162" s="74"/>
      <c r="AR162" s="516">
        <v>1</v>
      </c>
      <c r="AS162" s="74"/>
      <c r="AU162" s="818" t="s">
        <v>500</v>
      </c>
      <c r="AV162" s="116" t="s">
        <v>501</v>
      </c>
      <c r="AW162" s="102" t="s">
        <v>29</v>
      </c>
      <c r="AX162" s="102">
        <f t="shared" ref="AX162:AX164" si="74">0.5*(BF162+BG162+BH162)+BI162+BK162+2*(BL162+BM162)</f>
        <v>9</v>
      </c>
      <c r="AY162" s="102">
        <f t="shared" ref="AY162:AY165" si="75">BF162*0.5+BG162*0.5+BH162*0.5+BI162+BJ162+BK162+2*(BL162+BM162+BN162)</f>
        <v>10</v>
      </c>
      <c r="AZ162" s="103"/>
      <c r="BA162" s="22" t="s">
        <v>63</v>
      </c>
      <c r="BB162" s="232"/>
      <c r="BC162" s="504" t="s">
        <v>42</v>
      </c>
      <c r="BD162" s="73"/>
      <c r="BE162" s="23" t="s">
        <v>502</v>
      </c>
      <c r="BF162" s="169"/>
      <c r="BG162" s="169"/>
      <c r="BH162" s="169"/>
      <c r="BI162" s="252">
        <v>1</v>
      </c>
      <c r="BJ162" s="86">
        <v>1</v>
      </c>
      <c r="BK162" s="169"/>
      <c r="BL162" s="252">
        <v>4</v>
      </c>
      <c r="BM162" s="169"/>
      <c r="BN162" s="169"/>
      <c r="BO162" s="516">
        <v>1</v>
      </c>
      <c r="BP162" s="74"/>
      <c r="BR162" s="66" t="s">
        <v>38</v>
      </c>
      <c r="BS162" s="67" t="s">
        <v>39</v>
      </c>
      <c r="BT162" s="68" t="s">
        <v>29</v>
      </c>
      <c r="BU162" s="69">
        <f t="shared" si="68"/>
        <v>0</v>
      </c>
      <c r="BV162" s="69">
        <f t="shared" si="69"/>
        <v>0</v>
      </c>
      <c r="BW162" s="70"/>
      <c r="BX162" s="22" t="s">
        <v>40</v>
      </c>
      <c r="BY162" s="71" t="s">
        <v>41</v>
      </c>
      <c r="BZ162" s="72" t="s">
        <v>42</v>
      </c>
      <c r="CA162" s="73"/>
      <c r="CB162" s="140" t="s">
        <v>3</v>
      </c>
      <c r="CC162" s="75"/>
      <c r="CD162" s="23"/>
      <c r="CE162" s="23"/>
      <c r="CF162" s="23"/>
      <c r="CG162" s="23"/>
      <c r="CH162" s="23"/>
      <c r="CI162" s="23"/>
      <c r="CJ162" s="23"/>
      <c r="CK162" s="23"/>
      <c r="CL162" s="76">
        <v>7</v>
      </c>
      <c r="CM162" s="77"/>
      <c r="CN162" s="363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</row>
    <row r="163" spans="1:114" s="108" customFormat="1" ht="132.75" customHeight="1" outlineLevel="1" x14ac:dyDescent="0.3">
      <c r="A163" s="538" t="s">
        <v>560</v>
      </c>
      <c r="B163" s="80" t="s">
        <v>2640</v>
      </c>
      <c r="C163" s="102" t="s">
        <v>29</v>
      </c>
      <c r="D163" s="102">
        <f t="shared" si="72"/>
        <v>2</v>
      </c>
      <c r="E163" s="102">
        <f t="shared" si="73"/>
        <v>6</v>
      </c>
      <c r="F163" s="74"/>
      <c r="G163" s="22" t="s">
        <v>68</v>
      </c>
      <c r="H163" s="70"/>
      <c r="I163" s="70"/>
      <c r="J163" s="74"/>
      <c r="K163" s="23" t="s">
        <v>1606</v>
      </c>
      <c r="L163" s="238"/>
      <c r="M163" s="238"/>
      <c r="N163" s="238"/>
      <c r="O163" s="564">
        <v>2</v>
      </c>
      <c r="P163" s="238"/>
      <c r="Q163" s="238"/>
      <c r="R163" s="238"/>
      <c r="S163" s="1150"/>
      <c r="T163" s="361">
        <v>2</v>
      </c>
      <c r="U163" s="408">
        <v>1</v>
      </c>
      <c r="V163" s="208"/>
      <c r="X163" s="364" t="s">
        <v>318</v>
      </c>
      <c r="Y163" s="1465" t="s">
        <v>2652</v>
      </c>
      <c r="Z163" s="68" t="s">
        <v>29</v>
      </c>
      <c r="AA163" s="69">
        <f t="shared" si="66"/>
        <v>0</v>
      </c>
      <c r="AB163" s="69">
        <f t="shared" si="67"/>
        <v>0</v>
      </c>
      <c r="AC163" s="74"/>
      <c r="AD163" s="1053" t="s">
        <v>2734</v>
      </c>
      <c r="AE163" s="74"/>
      <c r="AF163" s="74"/>
      <c r="AG163" s="74"/>
      <c r="AH163" s="681" t="s">
        <v>2735</v>
      </c>
      <c r="AI163" s="74"/>
      <c r="AJ163" s="74"/>
      <c r="AK163" s="74"/>
      <c r="AL163" s="74"/>
      <c r="AM163" s="74"/>
      <c r="AN163" s="74"/>
      <c r="AO163" s="74"/>
      <c r="AP163" s="74"/>
      <c r="AQ163" s="74"/>
      <c r="AR163" s="516">
        <v>1</v>
      </c>
      <c r="AS163" s="74"/>
      <c r="AU163" s="818" t="s">
        <v>500</v>
      </c>
      <c r="AV163" s="116" t="s">
        <v>508</v>
      </c>
      <c r="AW163" s="102" t="s">
        <v>29</v>
      </c>
      <c r="AX163" s="102">
        <f t="shared" si="74"/>
        <v>2</v>
      </c>
      <c r="AY163" s="102">
        <f t="shared" si="75"/>
        <v>2</v>
      </c>
      <c r="AZ163" s="171"/>
      <c r="BA163" s="22" t="s">
        <v>63</v>
      </c>
      <c r="BB163" s="232"/>
      <c r="BC163" s="504" t="s">
        <v>42</v>
      </c>
      <c r="BD163" s="73"/>
      <c r="BE163" s="22" t="s">
        <v>509</v>
      </c>
      <c r="BF163" s="83"/>
      <c r="BG163" s="83"/>
      <c r="BH163" s="83"/>
      <c r="BI163" s="83"/>
      <c r="BJ163" s="83"/>
      <c r="BK163" s="83"/>
      <c r="BL163" s="240">
        <v>1</v>
      </c>
      <c r="BM163" s="83"/>
      <c r="BN163" s="83"/>
      <c r="BO163" s="516">
        <v>1</v>
      </c>
      <c r="BP163" s="74"/>
      <c r="BR163" s="1552" t="s">
        <v>38</v>
      </c>
      <c r="BS163" s="596" t="s">
        <v>2967</v>
      </c>
      <c r="BT163" s="594" t="s">
        <v>29</v>
      </c>
      <c r="BU163" s="552">
        <f t="shared" si="68"/>
        <v>2.5</v>
      </c>
      <c r="BV163" s="552">
        <f t="shared" si="69"/>
        <v>2.5</v>
      </c>
      <c r="BW163" s="1379"/>
      <c r="BX163" s="602" t="s">
        <v>2968</v>
      </c>
      <c r="BY163" s="1594" t="s">
        <v>41</v>
      </c>
      <c r="BZ163" s="601"/>
      <c r="CA163" s="1593"/>
      <c r="CB163" s="1595" t="s">
        <v>3</v>
      </c>
      <c r="CC163" s="1354">
        <v>5</v>
      </c>
      <c r="CD163" s="602"/>
      <c r="CE163" s="602"/>
      <c r="CF163" s="602"/>
      <c r="CG163" s="602"/>
      <c r="CH163" s="602"/>
      <c r="CI163" s="602"/>
      <c r="CJ163" s="1002"/>
      <c r="CK163" s="1006"/>
      <c r="CL163" s="1493">
        <v>1</v>
      </c>
      <c r="CM163" s="546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</row>
    <row r="164" spans="1:114" s="108" customFormat="1" ht="359.4" customHeight="1" outlineLevel="1" x14ac:dyDescent="0.3">
      <c r="A164" s="538" t="s">
        <v>560</v>
      </c>
      <c r="B164" s="80" t="s">
        <v>565</v>
      </c>
      <c r="C164" s="102" t="s">
        <v>29</v>
      </c>
      <c r="D164" s="102">
        <f t="shared" si="72"/>
        <v>0.5</v>
      </c>
      <c r="E164" s="102">
        <f t="shared" si="73"/>
        <v>0.5</v>
      </c>
      <c r="F164" s="103"/>
      <c r="G164" s="22" t="s">
        <v>63</v>
      </c>
      <c r="H164" s="541"/>
      <c r="I164" s="72" t="s">
        <v>42</v>
      </c>
      <c r="J164" s="73"/>
      <c r="K164" s="140" t="s">
        <v>3</v>
      </c>
      <c r="L164" s="84">
        <v>1</v>
      </c>
      <c r="M164" s="243"/>
      <c r="N164" s="243"/>
      <c r="O164" s="243"/>
      <c r="P164" s="243"/>
      <c r="Q164" s="74"/>
      <c r="R164" s="70"/>
      <c r="S164" s="70"/>
      <c r="T164" s="70"/>
      <c r="U164" s="408">
        <v>1</v>
      </c>
      <c r="V164" s="22"/>
      <c r="X164" s="269" t="s">
        <v>206</v>
      </c>
      <c r="Y164" s="1465" t="s">
        <v>2656</v>
      </c>
      <c r="Z164" s="68" t="s">
        <v>29</v>
      </c>
      <c r="AA164" s="69">
        <f t="shared" si="66"/>
        <v>0</v>
      </c>
      <c r="AB164" s="69">
        <f t="shared" si="67"/>
        <v>0</v>
      </c>
      <c r="AC164" s="74"/>
      <c r="AD164" s="1053" t="s">
        <v>2734</v>
      </c>
      <c r="AE164" s="74"/>
      <c r="AF164" s="74"/>
      <c r="AG164" s="74"/>
      <c r="AH164" s="681" t="s">
        <v>2735</v>
      </c>
      <c r="AI164" s="74"/>
      <c r="AJ164" s="74"/>
      <c r="AK164" s="74"/>
      <c r="AL164" s="74"/>
      <c r="AM164" s="74"/>
      <c r="AN164" s="74"/>
      <c r="AO164" s="74"/>
      <c r="AP164" s="74"/>
      <c r="AQ164" s="74"/>
      <c r="AR164" s="516">
        <v>1</v>
      </c>
      <c r="AS164" s="74"/>
      <c r="AU164" s="521" t="s">
        <v>517</v>
      </c>
      <c r="AV164" s="178" t="s">
        <v>518</v>
      </c>
      <c r="AW164" s="102" t="s">
        <v>29</v>
      </c>
      <c r="AX164" s="102">
        <f t="shared" si="74"/>
        <v>0</v>
      </c>
      <c r="AY164" s="102">
        <f t="shared" si="75"/>
        <v>4</v>
      </c>
      <c r="AZ164" s="131"/>
      <c r="BA164" s="225" t="s">
        <v>63</v>
      </c>
      <c r="BB164" s="131"/>
      <c r="BC164" s="131"/>
      <c r="BD164" s="131"/>
      <c r="BE164" s="131" t="s">
        <v>519</v>
      </c>
      <c r="BF164" s="314"/>
      <c r="BG164" s="314"/>
      <c r="BH164" s="314"/>
      <c r="BI164" s="314"/>
      <c r="BJ164" s="314"/>
      <c r="BK164" s="630"/>
      <c r="BL164" s="630"/>
      <c r="BM164" s="630"/>
      <c r="BN164" s="978">
        <v>2</v>
      </c>
      <c r="BO164" s="516">
        <v>1</v>
      </c>
      <c r="BP164" s="74"/>
      <c r="BR164" s="1596" t="s">
        <v>38</v>
      </c>
      <c r="BS164" s="1692" t="s">
        <v>2969</v>
      </c>
      <c r="BT164" s="1597" t="s">
        <v>29</v>
      </c>
      <c r="BU164" s="552">
        <f t="shared" si="68"/>
        <v>1</v>
      </c>
      <c r="BV164" s="552">
        <f t="shared" si="69"/>
        <v>1</v>
      </c>
      <c r="BW164" s="1379"/>
      <c r="BX164" s="602" t="s">
        <v>2968</v>
      </c>
      <c r="BY164" s="1594" t="s">
        <v>41</v>
      </c>
      <c r="BZ164" s="601"/>
      <c r="CA164" s="1593"/>
      <c r="CB164" s="1595" t="s">
        <v>3</v>
      </c>
      <c r="CC164" s="1354">
        <v>2</v>
      </c>
      <c r="CD164" s="602"/>
      <c r="CE164" s="602"/>
      <c r="CF164" s="1002"/>
      <c r="CG164" s="602"/>
      <c r="CH164" s="602"/>
      <c r="CI164" s="1002"/>
      <c r="CJ164" s="1002"/>
      <c r="CK164" s="1006"/>
      <c r="CL164" s="1493">
        <v>1</v>
      </c>
      <c r="CM164" s="546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</row>
    <row r="165" spans="1:114" s="108" customFormat="1" ht="150.6" customHeight="1" outlineLevel="1" x14ac:dyDescent="0.3">
      <c r="A165" s="538" t="s">
        <v>560</v>
      </c>
      <c r="B165" s="177" t="s">
        <v>2643</v>
      </c>
      <c r="C165" s="102" t="s">
        <v>29</v>
      </c>
      <c r="D165" s="102">
        <f t="shared" si="72"/>
        <v>0.5</v>
      </c>
      <c r="E165" s="102">
        <f t="shared" si="73"/>
        <v>0.5</v>
      </c>
      <c r="F165" s="103"/>
      <c r="G165" s="22" t="s">
        <v>63</v>
      </c>
      <c r="H165" s="546"/>
      <c r="I165" s="541"/>
      <c r="J165" s="541"/>
      <c r="K165" s="140" t="s">
        <v>3</v>
      </c>
      <c r="L165" s="84">
        <v>1</v>
      </c>
      <c r="M165" s="243"/>
      <c r="N165" s="243"/>
      <c r="O165" s="243"/>
      <c r="P165" s="243"/>
      <c r="R165" s="70"/>
      <c r="S165" s="70"/>
      <c r="T165" s="70"/>
      <c r="U165" s="408">
        <v>1</v>
      </c>
      <c r="V165" s="879"/>
      <c r="X165" s="662" t="s">
        <v>674</v>
      </c>
      <c r="Y165" s="1465" t="s">
        <v>2659</v>
      </c>
      <c r="Z165" s="68" t="s">
        <v>29</v>
      </c>
      <c r="AA165" s="69">
        <f t="shared" si="66"/>
        <v>0</v>
      </c>
      <c r="AB165" s="69">
        <f t="shared" si="67"/>
        <v>0</v>
      </c>
      <c r="AC165" s="74"/>
      <c r="AD165" s="1053" t="s">
        <v>2712</v>
      </c>
      <c r="AE165" s="74"/>
      <c r="AF165" s="74"/>
      <c r="AG165" s="74"/>
      <c r="AH165" s="681" t="s">
        <v>2735</v>
      </c>
      <c r="AI165" s="74"/>
      <c r="AJ165" s="74"/>
      <c r="AK165" s="74"/>
      <c r="AL165" s="74"/>
      <c r="AM165" s="74"/>
      <c r="AN165" s="74"/>
      <c r="AO165" s="74"/>
      <c r="AP165" s="74"/>
      <c r="AQ165" s="74"/>
      <c r="AR165" s="516">
        <v>1</v>
      </c>
      <c r="AS165" s="74"/>
      <c r="AU165" s="97" t="s">
        <v>52</v>
      </c>
      <c r="AV165" s="116" t="s">
        <v>2970</v>
      </c>
      <c r="AW165" s="68" t="s">
        <v>36</v>
      </c>
      <c r="AX165" s="69">
        <f>0.5*(BF165+BG165+BH165)+BI165+BK165+2*(BL165+BN165)</f>
        <v>0</v>
      </c>
      <c r="AY165" s="69">
        <f t="shared" si="75"/>
        <v>0</v>
      </c>
      <c r="AZ165" s="1749" t="s">
        <v>2971</v>
      </c>
      <c r="BA165" s="1750"/>
      <c r="BB165" s="1750"/>
      <c r="BC165" s="1750"/>
      <c r="BD165" s="1750"/>
      <c r="BE165" s="1751"/>
      <c r="BF165" s="230"/>
      <c r="BG165" s="230"/>
      <c r="BH165" s="229"/>
      <c r="BI165" s="229"/>
      <c r="BJ165" s="260"/>
      <c r="BK165" s="1591"/>
      <c r="BL165" s="1591"/>
      <c r="BM165" s="1607"/>
      <c r="BN165" s="1591"/>
      <c r="BO165" s="156">
        <v>1</v>
      </c>
      <c r="BP165" s="313"/>
      <c r="BR165" s="284" t="s">
        <v>222</v>
      </c>
      <c r="BS165" s="187" t="s">
        <v>747</v>
      </c>
      <c r="BT165" s="68" t="s">
        <v>36</v>
      </c>
      <c r="BU165" s="69">
        <f>0.5*(CC165+CD165+CE165)+CF165+CH165+2*(CI165+CJ165)</f>
        <v>12</v>
      </c>
      <c r="BV165" s="69">
        <f>CC165*0.5+CD165*0.5+CE165*0.5+CF165+CG165+CH165+2*(CI165+CJ165+CK165)</f>
        <v>18</v>
      </c>
      <c r="BW165" s="225"/>
      <c r="BX165" s="225" t="s">
        <v>748</v>
      </c>
      <c r="BY165" s="225"/>
      <c r="BZ165" s="225"/>
      <c r="CA165" s="131"/>
      <c r="CB165" s="131" t="s">
        <v>749</v>
      </c>
      <c r="CC165" s="403"/>
      <c r="CD165" s="403"/>
      <c r="CE165" s="403"/>
      <c r="CF165" s="403"/>
      <c r="CG165" s="403"/>
      <c r="CH165" s="403"/>
      <c r="CI165" s="252">
        <v>6</v>
      </c>
      <c r="CJ165" s="713"/>
      <c r="CK165" s="86">
        <v>3</v>
      </c>
      <c r="CL165" s="516">
        <v>1</v>
      </c>
      <c r="CM165" s="74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</row>
    <row r="166" spans="1:114" s="108" customFormat="1" ht="242.25" customHeight="1" outlineLevel="1" x14ac:dyDescent="0.3">
      <c r="A166" s="538" t="s">
        <v>560</v>
      </c>
      <c r="B166" s="80" t="s">
        <v>569</v>
      </c>
      <c r="C166" s="102" t="s">
        <v>29</v>
      </c>
      <c r="D166" s="102">
        <f>0.5*(L166+M166+N166)+O166+Q166+2*(R166+S166)</f>
        <v>2</v>
      </c>
      <c r="E166" s="102">
        <f>L166*0.5+M166*0.5+N166*0.5+O166+P166+Q166+2*(R166+S166+T166)</f>
        <v>2</v>
      </c>
      <c r="F166" s="103"/>
      <c r="G166" s="22" t="s">
        <v>45</v>
      </c>
      <c r="H166" s="23"/>
      <c r="I166" s="103"/>
      <c r="J166" s="73"/>
      <c r="K166" s="23" t="s">
        <v>570</v>
      </c>
      <c r="L166" s="539">
        <v>1</v>
      </c>
      <c r="M166" s="539">
        <v>1</v>
      </c>
      <c r="N166" s="169"/>
      <c r="O166" s="539">
        <v>1</v>
      </c>
      <c r="P166" s="169"/>
      <c r="Q166" s="169"/>
      <c r="R166" s="169"/>
      <c r="S166" s="169"/>
      <c r="T166" s="169"/>
      <c r="U166" s="408">
        <v>1</v>
      </c>
      <c r="V166" s="1403" t="s">
        <v>2972</v>
      </c>
      <c r="X166" s="400" t="s">
        <v>2660</v>
      </c>
      <c r="Y166" s="1465" t="s">
        <v>2661</v>
      </c>
      <c r="Z166" s="68" t="s">
        <v>29</v>
      </c>
      <c r="AA166" s="69">
        <f t="shared" si="66"/>
        <v>0</v>
      </c>
      <c r="AB166" s="69">
        <f t="shared" si="67"/>
        <v>0</v>
      </c>
      <c r="AC166" s="74"/>
      <c r="AD166" s="1053" t="s">
        <v>2734</v>
      </c>
      <c r="AE166" s="74"/>
      <c r="AF166" s="74"/>
      <c r="AG166" s="74"/>
      <c r="AH166" s="681" t="s">
        <v>2735</v>
      </c>
      <c r="AI166" s="74"/>
      <c r="AJ166" s="74"/>
      <c r="AK166" s="74"/>
      <c r="AL166" s="74"/>
      <c r="AM166" s="74"/>
      <c r="AN166" s="74"/>
      <c r="AO166" s="74"/>
      <c r="AP166" s="74"/>
      <c r="AQ166" s="74"/>
      <c r="AR166" s="516">
        <v>1</v>
      </c>
      <c r="AS166" s="74"/>
      <c r="AT166" s="59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R166" s="26"/>
      <c r="BS166" s="187" t="s">
        <v>65</v>
      </c>
      <c r="BT166" s="68" t="s">
        <v>93</v>
      </c>
      <c r="BU166" s="69">
        <f>0.5*(CC166+CD166+CE166)+CF166+CH166+2*(CI166+CJ166)</f>
        <v>6.5</v>
      </c>
      <c r="BV166" s="69">
        <f>CC166*0.5+CD166*0.5+CE166*0.5+CF166+CG166+CH166+2*(CI166+CJ166+CK166)</f>
        <v>6.5</v>
      </c>
      <c r="BW166" s="116"/>
      <c r="BX166" s="22" t="s">
        <v>63</v>
      </c>
      <c r="BY166" s="22"/>
      <c r="BZ166" s="72" t="s">
        <v>42</v>
      </c>
      <c r="CA166" s="82"/>
      <c r="CB166" s="23" t="s">
        <v>66</v>
      </c>
      <c r="CC166" s="84">
        <v>1</v>
      </c>
      <c r="CD166" s="160"/>
      <c r="CE166" s="84">
        <v>6</v>
      </c>
      <c r="CF166" s="155"/>
      <c r="CG166" s="155"/>
      <c r="CH166" s="84">
        <v>3</v>
      </c>
      <c r="CI166" s="160"/>
      <c r="CJ166" s="160"/>
      <c r="CK166" s="155"/>
      <c r="CL166" s="516">
        <v>1</v>
      </c>
      <c r="CM166" s="74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</row>
    <row r="167" spans="1:114" s="108" customFormat="1" ht="276.60000000000002" customHeight="1" outlineLevel="1" x14ac:dyDescent="0.3">
      <c r="A167" s="521" t="s">
        <v>1258</v>
      </c>
      <c r="B167" s="525" t="s">
        <v>1838</v>
      </c>
      <c r="C167" s="102" t="s">
        <v>29</v>
      </c>
      <c r="D167" s="102">
        <f t="shared" ref="D167:D172" si="76">0.5*(L167+M167+N167)+O167+Q167+2*(R167+S167)</f>
        <v>2</v>
      </c>
      <c r="E167" s="102">
        <f t="shared" ref="E167:E172" si="77">L167*0.5+M167*0.5+N167*0.5+O167+P167+Q167+2*(R167+S167+T167)</f>
        <v>6</v>
      </c>
      <c r="F167" s="103"/>
      <c r="G167" s="22" t="s">
        <v>68</v>
      </c>
      <c r="H167" s="524"/>
      <c r="I167" s="512"/>
      <c r="J167" s="73"/>
      <c r="K167" s="23" t="s">
        <v>1839</v>
      </c>
      <c r="L167" s="229"/>
      <c r="M167" s="229"/>
      <c r="N167" s="229"/>
      <c r="O167" s="84">
        <v>2</v>
      </c>
      <c r="P167" s="297"/>
      <c r="Q167" s="229"/>
      <c r="R167" s="229"/>
      <c r="S167" s="260"/>
      <c r="T167" s="86">
        <v>2</v>
      </c>
      <c r="U167" s="884">
        <v>1</v>
      </c>
      <c r="V167" s="1554" t="s">
        <v>2830</v>
      </c>
      <c r="X167" s="97" t="s">
        <v>52</v>
      </c>
      <c r="Y167" s="1503" t="s">
        <v>2664</v>
      </c>
      <c r="Z167" s="1286" t="s">
        <v>29</v>
      </c>
      <c r="AA167" s="1287">
        <f t="shared" si="66"/>
        <v>0</v>
      </c>
      <c r="AB167" s="1287">
        <f t="shared" si="67"/>
        <v>0</v>
      </c>
      <c r="AC167" s="1288"/>
      <c r="AD167" s="1507" t="s">
        <v>2734</v>
      </c>
      <c r="AE167" s="1288"/>
      <c r="AF167" s="1288"/>
      <c r="AG167" s="1288"/>
      <c r="AH167" s="681" t="s">
        <v>2735</v>
      </c>
      <c r="AI167" s="1288"/>
      <c r="AJ167" s="1288"/>
      <c r="AK167" s="1288"/>
      <c r="AL167" s="1288"/>
      <c r="AM167" s="1288"/>
      <c r="AN167" s="1288"/>
      <c r="AO167" s="1288"/>
      <c r="AP167" s="1288"/>
      <c r="AQ167" s="1288"/>
      <c r="AR167" s="1508">
        <v>1</v>
      </c>
      <c r="AS167" s="1288"/>
      <c r="AT167" s="59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</row>
    <row r="168" spans="1:114" ht="210.75" customHeight="1" outlineLevel="1" x14ac:dyDescent="0.3">
      <c r="A168" s="521" t="s">
        <v>1258</v>
      </c>
      <c r="B168" s="117" t="s">
        <v>1843</v>
      </c>
      <c r="C168" s="102" t="s">
        <v>29</v>
      </c>
      <c r="D168" s="102">
        <f t="shared" si="76"/>
        <v>1</v>
      </c>
      <c r="E168" s="102">
        <f t="shared" si="77"/>
        <v>3</v>
      </c>
      <c r="F168" s="103"/>
      <c r="G168" s="22" t="s">
        <v>68</v>
      </c>
      <c r="H168" s="103"/>
      <c r="I168" s="72" t="s">
        <v>42</v>
      </c>
      <c r="J168" s="82"/>
      <c r="K168" s="23" t="s">
        <v>1606</v>
      </c>
      <c r="L168" s="229"/>
      <c r="M168" s="229"/>
      <c r="N168" s="229"/>
      <c r="O168" s="1010"/>
      <c r="P168" s="229"/>
      <c r="Q168" s="565">
        <v>1</v>
      </c>
      <c r="R168" s="229"/>
      <c r="S168" s="1054"/>
      <c r="T168" s="86">
        <v>1</v>
      </c>
      <c r="U168" s="884">
        <v>1</v>
      </c>
      <c r="V168" s="1554" t="s">
        <v>2830</v>
      </c>
      <c r="X168" s="1509" t="s">
        <v>171</v>
      </c>
      <c r="Y168" s="1503" t="s">
        <v>2666</v>
      </c>
      <c r="Z168" s="1286" t="s">
        <v>29</v>
      </c>
      <c r="AA168" s="1287">
        <f t="shared" si="66"/>
        <v>0</v>
      </c>
      <c r="AB168" s="1287">
        <f t="shared" si="67"/>
        <v>0</v>
      </c>
      <c r="AC168" s="1288"/>
      <c r="AD168" s="1507" t="s">
        <v>2734</v>
      </c>
      <c r="AE168" s="1288"/>
      <c r="AF168" s="1288"/>
      <c r="AG168" s="1288"/>
      <c r="AH168" s="681" t="s">
        <v>2735</v>
      </c>
      <c r="AI168" s="1288"/>
      <c r="AJ168" s="1288"/>
      <c r="AK168" s="1288"/>
      <c r="AL168" s="1288"/>
      <c r="AM168" s="1288"/>
      <c r="AN168" s="1288"/>
      <c r="AO168" s="1288"/>
      <c r="AP168" s="1288"/>
      <c r="AQ168" s="1288"/>
      <c r="AR168" s="1508">
        <v>1</v>
      </c>
      <c r="AS168" s="1288"/>
      <c r="AT168" s="59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</row>
    <row r="169" spans="1:114" ht="222" customHeight="1" outlineLevel="1" x14ac:dyDescent="0.3">
      <c r="A169" s="521" t="s">
        <v>1258</v>
      </c>
      <c r="B169" s="117" t="s">
        <v>1844</v>
      </c>
      <c r="C169" s="102" t="s">
        <v>29</v>
      </c>
      <c r="D169" s="102">
        <f t="shared" si="76"/>
        <v>1</v>
      </c>
      <c r="E169" s="102">
        <f t="shared" si="77"/>
        <v>3</v>
      </c>
      <c r="F169" s="103"/>
      <c r="G169" s="22" t="s">
        <v>68</v>
      </c>
      <c r="H169" s="26"/>
      <c r="I169" s="72" t="s">
        <v>42</v>
      </c>
      <c r="J169" s="82"/>
      <c r="K169" s="23" t="s">
        <v>538</v>
      </c>
      <c r="L169" s="229"/>
      <c r="M169" s="229"/>
      <c r="N169" s="229"/>
      <c r="O169" s="565">
        <v>1</v>
      </c>
      <c r="P169" s="358"/>
      <c r="Q169" s="229"/>
      <c r="R169" s="229"/>
      <c r="S169" s="351"/>
      <c r="T169" s="86">
        <v>1</v>
      </c>
      <c r="U169" s="142">
        <v>1</v>
      </c>
      <c r="V169" s="1554" t="s">
        <v>2830</v>
      </c>
      <c r="X169" s="101" t="s">
        <v>55</v>
      </c>
      <c r="Y169" s="1465" t="s">
        <v>2668</v>
      </c>
      <c r="Z169" s="68" t="s">
        <v>29</v>
      </c>
      <c r="AA169" s="69">
        <f t="shared" si="66"/>
        <v>0</v>
      </c>
      <c r="AB169" s="69">
        <f t="shared" si="67"/>
        <v>0</v>
      </c>
      <c r="AC169" s="74"/>
      <c r="AD169" s="1053" t="s">
        <v>63</v>
      </c>
      <c r="AE169" s="74"/>
      <c r="AF169" s="74"/>
      <c r="AG169" s="74"/>
      <c r="AH169" s="681" t="s">
        <v>2735</v>
      </c>
      <c r="AI169" s="74"/>
      <c r="AJ169" s="74"/>
      <c r="AK169" s="74"/>
      <c r="AL169" s="74"/>
      <c r="AM169" s="74"/>
      <c r="AN169" s="74"/>
      <c r="AO169" s="74"/>
      <c r="AP169" s="74"/>
      <c r="AQ169" s="74"/>
      <c r="AR169" s="516">
        <v>1</v>
      </c>
      <c r="AS169" s="74"/>
      <c r="AT169" s="5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N169" s="108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</row>
    <row r="170" spans="1:114" ht="165.75" customHeight="1" outlineLevel="1" x14ac:dyDescent="0.3">
      <c r="A170" s="521" t="s">
        <v>1258</v>
      </c>
      <c r="B170" s="293" t="s">
        <v>1845</v>
      </c>
      <c r="C170" s="102" t="s">
        <v>29</v>
      </c>
      <c r="D170" s="102">
        <f t="shared" si="76"/>
        <v>0.5</v>
      </c>
      <c r="E170" s="102">
        <f t="shared" si="77"/>
        <v>1.5</v>
      </c>
      <c r="F170" s="528"/>
      <c r="G170" s="197" t="s">
        <v>68</v>
      </c>
      <c r="H170" s="145"/>
      <c r="I170" s="72" t="s">
        <v>42</v>
      </c>
      <c r="J170" s="530"/>
      <c r="K170" s="238" t="s">
        <v>1846</v>
      </c>
      <c r="L170" s="297"/>
      <c r="M170" s="565">
        <v>1</v>
      </c>
      <c r="N170" s="297"/>
      <c r="O170" s="297"/>
      <c r="P170" s="86">
        <v>1</v>
      </c>
      <c r="Q170" s="297"/>
      <c r="R170" s="297"/>
      <c r="S170" s="297"/>
      <c r="T170" s="297"/>
      <c r="U170" s="142">
        <v>1</v>
      </c>
      <c r="V170" s="1554" t="s">
        <v>2830</v>
      </c>
      <c r="X170" s="1535" t="s">
        <v>55</v>
      </c>
      <c r="Y170" s="1503" t="s">
        <v>2670</v>
      </c>
      <c r="Z170" s="1286" t="s">
        <v>29</v>
      </c>
      <c r="AA170" s="1287">
        <f t="shared" si="66"/>
        <v>0</v>
      </c>
      <c r="AB170" s="1287">
        <f t="shared" si="67"/>
        <v>0</v>
      </c>
      <c r="AC170" s="1288"/>
      <c r="AD170" s="1507" t="s">
        <v>2712</v>
      </c>
      <c r="AE170" s="1288"/>
      <c r="AF170" s="1288"/>
      <c r="AG170" s="1288"/>
      <c r="AH170" s="681" t="s">
        <v>2735</v>
      </c>
      <c r="AI170" s="1288"/>
      <c r="AJ170" s="1288"/>
      <c r="AK170" s="1288"/>
      <c r="AL170" s="1288"/>
      <c r="AM170" s="1288"/>
      <c r="AN170" s="1288"/>
      <c r="AO170" s="1288"/>
      <c r="AP170" s="1288"/>
      <c r="AQ170" s="1288"/>
      <c r="AR170" s="1508">
        <v>1</v>
      </c>
      <c r="AS170" s="1288"/>
      <c r="AT170" s="59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</row>
    <row r="171" spans="1:114" ht="121.8" outlineLevel="1" x14ac:dyDescent="0.3">
      <c r="A171" s="521" t="s">
        <v>1258</v>
      </c>
      <c r="B171" s="116" t="s">
        <v>1847</v>
      </c>
      <c r="C171" s="102" t="s">
        <v>29</v>
      </c>
      <c r="D171" s="102">
        <f t="shared" si="76"/>
        <v>2</v>
      </c>
      <c r="E171" s="102">
        <f t="shared" si="77"/>
        <v>2</v>
      </c>
      <c r="F171" s="116"/>
      <c r="G171" s="197" t="s">
        <v>68</v>
      </c>
      <c r="H171" s="531"/>
      <c r="I171" s="72" t="s">
        <v>42</v>
      </c>
      <c r="J171" s="27"/>
      <c r="K171" s="173" t="s">
        <v>545</v>
      </c>
      <c r="L171" s="351"/>
      <c r="M171" s="351"/>
      <c r="N171" s="351"/>
      <c r="O171" s="351"/>
      <c r="P171" s="351"/>
      <c r="Q171" s="351"/>
      <c r="R171" s="565">
        <v>1</v>
      </c>
      <c r="S171" s="351"/>
      <c r="T171" s="351"/>
      <c r="U171" s="142">
        <v>1</v>
      </c>
      <c r="V171" s="1554" t="s">
        <v>2830</v>
      </c>
      <c r="X171" s="1269" t="s">
        <v>140</v>
      </c>
      <c r="Y171" s="1465" t="s">
        <v>2671</v>
      </c>
      <c r="Z171" s="68" t="s">
        <v>29</v>
      </c>
      <c r="AA171" s="69">
        <f t="shared" si="66"/>
        <v>0</v>
      </c>
      <c r="AB171" s="69">
        <f t="shared" si="67"/>
        <v>0</v>
      </c>
      <c r="AC171" s="74"/>
      <c r="AD171" s="1053" t="s">
        <v>2712</v>
      </c>
      <c r="AE171" s="74"/>
      <c r="AF171" s="74"/>
      <c r="AG171" s="74"/>
      <c r="AH171" s="681" t="s">
        <v>2735</v>
      </c>
      <c r="AI171" s="74"/>
      <c r="AJ171" s="74"/>
      <c r="AK171" s="74"/>
      <c r="AL171" s="74"/>
      <c r="AM171" s="74"/>
      <c r="AN171" s="74"/>
      <c r="AO171" s="74"/>
      <c r="AP171" s="74"/>
      <c r="AQ171" s="74"/>
      <c r="AR171" s="516">
        <v>1</v>
      </c>
      <c r="AS171" s="74"/>
      <c r="AT171" s="59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</row>
    <row r="172" spans="1:114" ht="121.8" outlineLevel="1" x14ac:dyDescent="0.3">
      <c r="A172" s="521" t="s">
        <v>1258</v>
      </c>
      <c r="B172" s="116" t="s">
        <v>1848</v>
      </c>
      <c r="C172" s="102" t="s">
        <v>29</v>
      </c>
      <c r="D172" s="102">
        <f t="shared" si="76"/>
        <v>0</v>
      </c>
      <c r="E172" s="102">
        <f t="shared" si="77"/>
        <v>2</v>
      </c>
      <c r="F172" s="103"/>
      <c r="G172" s="22" t="s">
        <v>68</v>
      </c>
      <c r="H172" s="23"/>
      <c r="I172" s="72" t="s">
        <v>42</v>
      </c>
      <c r="J172" s="82"/>
      <c r="K172" s="534" t="s">
        <v>1849</v>
      </c>
      <c r="L172" s="229"/>
      <c r="M172" s="229"/>
      <c r="N172" s="229"/>
      <c r="O172" s="229"/>
      <c r="P172" s="229"/>
      <c r="Q172" s="229"/>
      <c r="R172" s="229"/>
      <c r="S172" s="351"/>
      <c r="T172" s="86">
        <v>1</v>
      </c>
      <c r="U172" s="142">
        <v>1</v>
      </c>
      <c r="V172" s="1554" t="s">
        <v>2830</v>
      </c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59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</row>
    <row r="173" spans="1:114" ht="133.19999999999999" customHeight="1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59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</row>
    <row r="174" spans="1:114" ht="146.4" customHeight="1" outlineLevel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59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</row>
    <row r="175" spans="1:114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59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</row>
    <row r="176" spans="1:114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59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</row>
    <row r="177" spans="1:118" ht="17.399999999999999" outlineLevel="1" x14ac:dyDescent="0.3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59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</row>
    <row r="178" spans="1:118" ht="17.399999999999999" outlineLevel="1" x14ac:dyDescent="0.3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59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</row>
    <row r="179" spans="1:118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59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</row>
    <row r="180" spans="1:118" ht="24.6" x14ac:dyDescent="0.3">
      <c r="A180" s="38" t="s">
        <v>556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SUMIFS(L182:L197,C182:C197,C180)</f>
        <v>0</v>
      </c>
      <c r="M180" s="44">
        <f>SUMIFS(M182:M197,C182:C197,C180)</f>
        <v>0</v>
      </c>
      <c r="N180" s="44">
        <f>SUMIFS(N182:N197,C182:C197,C180)</f>
        <v>0</v>
      </c>
      <c r="O180" s="44">
        <f>SUMIFS(O182:O197,C182:C197,C180)</f>
        <v>0</v>
      </c>
      <c r="P180" s="44">
        <f>SUMIFS(P182:P197,C182:C197,C180)</f>
        <v>0</v>
      </c>
      <c r="Q180" s="44">
        <f>SUMIFS(Q182:Q197,C182:C197,C180)</f>
        <v>0</v>
      </c>
      <c r="R180" s="44">
        <f>SUMIFS(R182:R197,C182:C197,C180)</f>
        <v>0</v>
      </c>
      <c r="S180" s="44">
        <f>SUMIFS(S182:S197,C182:C197,C180)</f>
        <v>0</v>
      </c>
      <c r="T180" s="44">
        <f>SUMIFS(T182:T197,C182:C197,C180)</f>
        <v>0</v>
      </c>
      <c r="U180" s="45"/>
      <c r="V180" s="46">
        <f>SUM(U182:U209)</f>
        <v>0</v>
      </c>
      <c r="W180" s="32"/>
      <c r="X180" s="38" t="s">
        <v>27</v>
      </c>
      <c r="Y180" s="39"/>
      <c r="Z180" s="535" t="s">
        <v>29</v>
      </c>
      <c r="AA180" s="41">
        <f>0.5*(AI180+AJ180+AK180)+AL180+AN180+2*(AO180+AP180)</f>
        <v>0</v>
      </c>
      <c r="AB180" s="536">
        <f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2</v>
      </c>
      <c r="AT180" s="59"/>
      <c r="AU180" s="55" t="s">
        <v>556</v>
      </c>
      <c r="AV180" s="39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Q180" s="32"/>
      <c r="BR180" s="38" t="s">
        <v>495</v>
      </c>
      <c r="BS180" s="39" t="s">
        <v>2771</v>
      </c>
      <c r="BT180" s="535" t="s">
        <v>29</v>
      </c>
      <c r="BU180" s="41">
        <f t="shared" ref="BU180:BU188" si="78">0.5*(CC180+CD180+CE180)+CF180+CH180+2*(CI180+CJ180)</f>
        <v>0</v>
      </c>
      <c r="BV180" s="536">
        <f t="shared" ref="BV180:BV188" si="79"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SUMIFS(CC190:CC197,BT190:BT197,BT180)</f>
        <v>0</v>
      </c>
      <c r="CD180" s="44">
        <f>SUMIFS(CD190:CD197,BT190:BT197,BT180)</f>
        <v>0</v>
      </c>
      <c r="CE180" s="44">
        <f>SUMIFS(CE190:CE197,BT190:BT197,BT180)</f>
        <v>0</v>
      </c>
      <c r="CF180" s="44">
        <f>SUMIFS(CF190:CF197,BT190:BT197,BT180)</f>
        <v>0</v>
      </c>
      <c r="CG180" s="44">
        <f>SUMIFS(CG190:CG197,BT190:BT197,BT180)</f>
        <v>0</v>
      </c>
      <c r="CH180" s="44">
        <f>SUMIFS(CH190:CH197,BT190:BT197,BT180)</f>
        <v>0</v>
      </c>
      <c r="CI180" s="44">
        <f>SUMIFS(CI190:CI197,BT190:BT197,BT180)</f>
        <v>0</v>
      </c>
      <c r="CJ180" s="44">
        <f>SUMIFS(CJ190:CJ197,BT190:BT197,BT180)</f>
        <v>0</v>
      </c>
      <c r="CK180" s="44">
        <f>SUMIFS(CK190:CK197,BT190:BT197,BT180)</f>
        <v>0</v>
      </c>
      <c r="CL180" s="45"/>
      <c r="CM180" s="46">
        <f>SUM(CL182:CL209)</f>
        <v>7</v>
      </c>
      <c r="CN180" s="32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N180" s="3"/>
    </row>
    <row r="181" spans="1:118" ht="24.6" x14ac:dyDescent="0.3">
      <c r="A181" s="853" t="s">
        <v>558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W181" s="59"/>
      <c r="X181" s="1587" t="s">
        <v>35</v>
      </c>
      <c r="Y181" s="451"/>
      <c r="Z181" s="535" t="s">
        <v>36</v>
      </c>
      <c r="AA181" s="41">
        <f>0.5*(AI181+AJ181+AK181)+AL181+AN181+2*(AO181+AP181)</f>
        <v>0</v>
      </c>
      <c r="AB181" s="536">
        <f>AI181*0.5+AJ181*0.5+AK181*0.5+AL181+AM181+AN181+2*(AO181+AP181+AQ181)</f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T181" s="59"/>
      <c r="AU181" s="537" t="s">
        <v>558</v>
      </c>
      <c r="AV181" s="451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Q181" s="59"/>
      <c r="BR181" s="853" t="s">
        <v>497</v>
      </c>
      <c r="BS181" s="451"/>
      <c r="BT181" s="535" t="s">
        <v>36</v>
      </c>
      <c r="BU181" s="41">
        <f t="shared" si="78"/>
        <v>0</v>
      </c>
      <c r="BV181" s="536">
        <f t="shared" si="79"/>
        <v>0</v>
      </c>
      <c r="BW181" s="39"/>
      <c r="BX181" s="39"/>
      <c r="BY181" s="39"/>
      <c r="BZ181" s="39"/>
      <c r="CA181" s="39"/>
      <c r="CB181" s="39"/>
      <c r="CC181" s="44">
        <f>SUMIFS(CC190:CC197,BT190:BT197,BT181)</f>
        <v>0</v>
      </c>
      <c r="CD181" s="44">
        <f>SUMIFS(CD190:CD197,BT190:BT197,BT181)</f>
        <v>0</v>
      </c>
      <c r="CE181" s="44">
        <f>SUMIFS(CE190:CE197,BT190:BT197,BT181)</f>
        <v>0</v>
      </c>
      <c r="CF181" s="44">
        <f>SUMIFS(CF190:CF197,BT190:BT197,BT181)</f>
        <v>0</v>
      </c>
      <c r="CG181" s="44">
        <f>SUMIFS(CG190:CG197,BT190:BT197,BT181)</f>
        <v>0</v>
      </c>
      <c r="CH181" s="44">
        <f>SUMIFS(CH190:CH197,BT190:BT197,BT181)</f>
        <v>0</v>
      </c>
      <c r="CI181" s="44">
        <f>SUMIFS(CI190:CI197,BT190:BT197,BT181)</f>
        <v>0</v>
      </c>
      <c r="CJ181" s="44">
        <f>SUMIFS(CJ190:CJ197,BT190:BT197,BT181)</f>
        <v>0</v>
      </c>
      <c r="CK181" s="44">
        <f>SUMIFS(CK190:CK197,BT190:BT197,BT181)</f>
        <v>0</v>
      </c>
      <c r="CL181" s="45"/>
      <c r="CM181" s="46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N181" s="3"/>
    </row>
    <row r="182" spans="1:118" ht="407.4" x14ac:dyDescent="0.3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36"/>
      <c r="W182" s="59"/>
      <c r="X182" s="1585"/>
      <c r="Y182" s="1586" t="s">
        <v>2973</v>
      </c>
      <c r="Z182" s="68" t="s">
        <v>29</v>
      </c>
      <c r="AA182" s="69">
        <f t="shared" ref="AA182" si="80">0.5*(AI182+AJ182+AK182)+AL182+AN182+2*(AO182+AP182)</f>
        <v>0</v>
      </c>
      <c r="AB182" s="69">
        <f t="shared" ref="AB182" si="81">AI182*0.5+AJ182*0.5+AK182*0.5+AL182+AM182+AN182+2*(AO182+AP182+AQ182)</f>
        <v>0</v>
      </c>
      <c r="AC182" s="2056" t="s">
        <v>2974</v>
      </c>
      <c r="AD182" s="2057"/>
      <c r="AE182" s="2057"/>
      <c r="AF182" s="2057"/>
      <c r="AG182" s="2057"/>
      <c r="AH182" s="2057"/>
      <c r="AI182" s="2057"/>
      <c r="AJ182" s="2057"/>
      <c r="AK182" s="2057"/>
      <c r="AL182" s="2057"/>
      <c r="AM182" s="2057"/>
      <c r="AN182" s="2057"/>
      <c r="AO182" s="2057"/>
      <c r="AP182" s="2057"/>
      <c r="AQ182" s="2058"/>
      <c r="AR182" s="516">
        <v>1</v>
      </c>
      <c r="AS182" s="74"/>
      <c r="BQ182" s="59"/>
      <c r="BR182" s="237" t="s">
        <v>171</v>
      </c>
      <c r="BS182" s="117" t="s">
        <v>854</v>
      </c>
      <c r="BT182" s="102" t="s">
        <v>29</v>
      </c>
      <c r="BU182" s="69">
        <f t="shared" si="78"/>
        <v>0</v>
      </c>
      <c r="BV182" s="69">
        <f t="shared" si="79"/>
        <v>0</v>
      </c>
      <c r="BW182" s="73"/>
      <c r="BX182" s="22" t="s">
        <v>182</v>
      </c>
      <c r="BY182" s="118"/>
      <c r="BZ182" s="74"/>
      <c r="CA182" s="172"/>
      <c r="CB182" s="23" t="s">
        <v>57</v>
      </c>
      <c r="CC182" s="160"/>
      <c r="CD182" s="160"/>
      <c r="CE182" s="155"/>
      <c r="CF182" s="160"/>
      <c r="CG182" s="482"/>
      <c r="CH182" s="160"/>
      <c r="CI182" s="160"/>
      <c r="CJ182" s="160"/>
      <c r="CK182" s="160"/>
      <c r="CL182" s="100">
        <v>1</v>
      </c>
      <c r="CM182" s="1576" t="s">
        <v>2893</v>
      </c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N182" s="3"/>
    </row>
    <row r="183" spans="1:118" ht="407.4" outlineLevel="1" x14ac:dyDescent="0.3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36"/>
      <c r="W183" s="59"/>
      <c r="X183" s="1585"/>
      <c r="Y183" s="1586" t="s">
        <v>2975</v>
      </c>
      <c r="Z183" s="68" t="s">
        <v>29</v>
      </c>
      <c r="AA183" s="69">
        <f t="shared" ref="AA183" si="82">0.5*(AI183+AJ183+AK183)+AL183+AN183+2*(AO183+AP183)</f>
        <v>0</v>
      </c>
      <c r="AB183" s="69">
        <f t="shared" ref="AB183" si="83">AI183*0.5+AJ183*0.5+AK183*0.5+AL183+AM183+AN183+2*(AO183+AP183+AQ183)</f>
        <v>0</v>
      </c>
      <c r="AC183" s="2056" t="s">
        <v>2976</v>
      </c>
      <c r="AD183" s="2057"/>
      <c r="AE183" s="2057"/>
      <c r="AF183" s="2057"/>
      <c r="AG183" s="2057"/>
      <c r="AH183" s="2057"/>
      <c r="AI183" s="2057"/>
      <c r="AJ183" s="2057"/>
      <c r="AK183" s="2057"/>
      <c r="AL183" s="2057"/>
      <c r="AM183" s="2057"/>
      <c r="AN183" s="2057"/>
      <c r="AO183" s="2057"/>
      <c r="AP183" s="2057"/>
      <c r="AQ183" s="2058"/>
      <c r="AR183" s="516">
        <v>1</v>
      </c>
      <c r="AS183" s="74"/>
      <c r="BQ183" s="59"/>
      <c r="BR183" s="237" t="s">
        <v>171</v>
      </c>
      <c r="BS183" s="80" t="s">
        <v>1872</v>
      </c>
      <c r="BT183" s="68" t="s">
        <v>29</v>
      </c>
      <c r="BU183" s="69">
        <f t="shared" si="78"/>
        <v>0</v>
      </c>
      <c r="BV183" s="69">
        <f t="shared" si="79"/>
        <v>0</v>
      </c>
      <c r="BW183" s="82"/>
      <c r="BX183" s="22" t="s">
        <v>45</v>
      </c>
      <c r="BY183" s="352"/>
      <c r="BZ183" s="127"/>
      <c r="CA183" s="173"/>
      <c r="CB183" s="173" t="s">
        <v>2182</v>
      </c>
      <c r="CC183" s="155"/>
      <c r="CD183" s="155"/>
      <c r="CE183" s="155"/>
      <c r="CF183" s="155"/>
      <c r="CG183" s="155"/>
      <c r="CH183" s="155"/>
      <c r="CI183" s="155"/>
      <c r="CJ183" s="155"/>
      <c r="CK183" s="155"/>
      <c r="CL183" s="100">
        <v>1</v>
      </c>
      <c r="CM183" s="1576" t="s">
        <v>2893</v>
      </c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N183" s="3"/>
    </row>
    <row r="184" spans="1:118" ht="407.4" outlineLevel="1" x14ac:dyDescent="0.3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36"/>
      <c r="W184" s="59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Q184" s="59"/>
      <c r="BR184" s="237" t="s">
        <v>171</v>
      </c>
      <c r="BS184" s="117" t="s">
        <v>865</v>
      </c>
      <c r="BT184" s="68" t="s">
        <v>29</v>
      </c>
      <c r="BU184" s="69">
        <f t="shared" si="78"/>
        <v>0</v>
      </c>
      <c r="BV184" s="69">
        <f t="shared" si="79"/>
        <v>0</v>
      </c>
      <c r="BW184" s="103"/>
      <c r="BX184" s="22" t="s">
        <v>45</v>
      </c>
      <c r="BY184" s="22"/>
      <c r="BZ184" s="103"/>
      <c r="CA184" s="73"/>
      <c r="CB184" s="23" t="s">
        <v>866</v>
      </c>
      <c r="CC184" s="302"/>
      <c r="CD184" s="302"/>
      <c r="CE184" s="302"/>
      <c r="CF184" s="302"/>
      <c r="CG184" s="385"/>
      <c r="CH184" s="302"/>
      <c r="CI184" s="318"/>
      <c r="CJ184" s="302"/>
      <c r="CK184" s="302"/>
      <c r="CL184" s="100">
        <v>1</v>
      </c>
      <c r="CM184" s="1576" t="s">
        <v>2893</v>
      </c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N184" s="3"/>
    </row>
    <row r="185" spans="1:118" ht="139.19999999999999" outlineLevel="1" x14ac:dyDescent="0.4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36"/>
      <c r="W185" s="59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Q185" s="59"/>
      <c r="BR185" s="656" t="s">
        <v>140</v>
      </c>
      <c r="BS185" s="130" t="s">
        <v>695</v>
      </c>
      <c r="BT185" s="381" t="s">
        <v>29</v>
      </c>
      <c r="BU185" s="69">
        <f t="shared" si="78"/>
        <v>0</v>
      </c>
      <c r="BV185" s="69">
        <f t="shared" si="79"/>
        <v>0</v>
      </c>
      <c r="BW185" s="74"/>
      <c r="BX185" s="225" t="s">
        <v>68</v>
      </c>
      <c r="BY185" s="246"/>
      <c r="BZ185" s="246"/>
      <c r="CA185" s="246"/>
      <c r="CB185" s="131" t="s">
        <v>193</v>
      </c>
      <c r="CC185" s="159"/>
      <c r="CD185" s="159"/>
      <c r="CE185" s="159"/>
      <c r="CF185" s="159"/>
      <c r="CG185" s="159"/>
      <c r="CH185" s="159"/>
      <c r="CI185" s="159"/>
      <c r="CJ185" s="159"/>
      <c r="CK185" s="159"/>
      <c r="CL185" s="100">
        <v>1</v>
      </c>
      <c r="CM185" s="1576" t="s">
        <v>2893</v>
      </c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N185" s="3"/>
    </row>
    <row r="186" spans="1:118" ht="97.8" outlineLevel="1" x14ac:dyDescent="0.3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36"/>
      <c r="W186" s="59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Q186" s="59"/>
      <c r="BR186" s="656" t="s">
        <v>140</v>
      </c>
      <c r="BS186" s="690" t="s">
        <v>2977</v>
      </c>
      <c r="BT186" s="381" t="s">
        <v>29</v>
      </c>
      <c r="BU186" s="148">
        <f t="shared" si="78"/>
        <v>0</v>
      </c>
      <c r="BV186" s="148">
        <f t="shared" si="79"/>
        <v>1</v>
      </c>
      <c r="BW186" s="213"/>
      <c r="BX186" s="124" t="s">
        <v>77</v>
      </c>
      <c r="BY186" s="125" t="s">
        <v>50</v>
      </c>
      <c r="BZ186" s="72" t="s">
        <v>42</v>
      </c>
      <c r="CA186" s="638"/>
      <c r="CB186" s="638" t="s">
        <v>57</v>
      </c>
      <c r="CC186" s="330"/>
      <c r="CD186" s="330"/>
      <c r="CE186" s="461"/>
      <c r="CF186" s="330"/>
      <c r="CG186" s="86">
        <v>1</v>
      </c>
      <c r="CH186" s="330"/>
      <c r="CI186" s="330"/>
      <c r="CJ186" s="330"/>
      <c r="CK186" s="461"/>
      <c r="CL186" s="100">
        <v>1</v>
      </c>
      <c r="CM186" s="1576" t="s">
        <v>2893</v>
      </c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N186" s="3"/>
    </row>
    <row r="187" spans="1:118" ht="139.19999999999999" outlineLevel="1" x14ac:dyDescent="0.3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36"/>
      <c r="W187" s="59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  <c r="AQ187" s="108"/>
      <c r="AR187" s="108"/>
      <c r="AS187" s="108"/>
      <c r="BQ187" s="59"/>
      <c r="BR187" s="656" t="s">
        <v>140</v>
      </c>
      <c r="BS187" s="130" t="s">
        <v>720</v>
      </c>
      <c r="BT187" s="68" t="s">
        <v>29</v>
      </c>
      <c r="BU187" s="69">
        <f t="shared" si="78"/>
        <v>0</v>
      </c>
      <c r="BV187" s="69">
        <f t="shared" si="79"/>
        <v>0</v>
      </c>
      <c r="BW187" s="131"/>
      <c r="BX187" s="22" t="s">
        <v>45</v>
      </c>
      <c r="BY187" s="367"/>
      <c r="BZ187" s="131"/>
      <c r="CA187" s="131"/>
      <c r="CB187" s="638" t="s">
        <v>721</v>
      </c>
      <c r="CC187" s="314"/>
      <c r="CD187" s="314"/>
      <c r="CE187" s="314"/>
      <c r="CF187" s="314"/>
      <c r="CG187" s="314"/>
      <c r="CH187" s="314"/>
      <c r="CI187" s="314"/>
      <c r="CJ187" s="314"/>
      <c r="CK187" s="314"/>
      <c r="CL187" s="100">
        <v>1</v>
      </c>
      <c r="CM187" s="1576" t="s">
        <v>2893</v>
      </c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N187" s="3"/>
    </row>
    <row r="188" spans="1:118" ht="121.8" outlineLevel="1" x14ac:dyDescent="0.3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36"/>
      <c r="W188" s="59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08"/>
      <c r="AH188" s="108"/>
      <c r="AI188" s="108"/>
      <c r="AJ188" s="108"/>
      <c r="AK188" s="108"/>
      <c r="AL188" s="108"/>
      <c r="AM188" s="108"/>
      <c r="AN188" s="108"/>
      <c r="AO188" s="108"/>
      <c r="AP188" s="108"/>
      <c r="AQ188" s="108"/>
      <c r="AR188" s="108"/>
      <c r="AS188" s="108"/>
      <c r="BQ188" s="59"/>
      <c r="BR188" s="656" t="s">
        <v>140</v>
      </c>
      <c r="BS188" s="116" t="s">
        <v>713</v>
      </c>
      <c r="BT188" s="68" t="s">
        <v>29</v>
      </c>
      <c r="BU188" s="69">
        <f t="shared" si="78"/>
        <v>0</v>
      </c>
      <c r="BV188" s="69">
        <f t="shared" si="79"/>
        <v>0</v>
      </c>
      <c r="BW188" s="82"/>
      <c r="BX188" s="22" t="s">
        <v>68</v>
      </c>
      <c r="BY188" s="70"/>
      <c r="BZ188" s="72" t="s">
        <v>42</v>
      </c>
      <c r="CA188" s="73"/>
      <c r="CB188" s="23" t="s">
        <v>57</v>
      </c>
      <c r="CC188" s="155"/>
      <c r="CD188" s="155"/>
      <c r="CE188" s="155"/>
      <c r="CF188" s="155"/>
      <c r="CG188" s="155"/>
      <c r="CH188" s="155"/>
      <c r="CI188" s="155"/>
      <c r="CJ188" s="155"/>
      <c r="CK188" s="155"/>
      <c r="CL188" s="100">
        <v>1</v>
      </c>
      <c r="CM188" s="1576" t="s">
        <v>2893</v>
      </c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N188" s="3"/>
    </row>
    <row r="189" spans="1:118" outlineLevel="1" x14ac:dyDescent="0.3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36"/>
      <c r="W189" s="59"/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  <c r="BQ189" s="5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N189" s="3"/>
    </row>
    <row r="190" spans="1:118" outlineLevel="1" x14ac:dyDescent="0.3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36"/>
      <c r="W190" s="59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  <c r="BQ190" s="59"/>
      <c r="BR190" s="208"/>
      <c r="BT190" s="288"/>
      <c r="BV190" s="289"/>
      <c r="BX190" s="62"/>
      <c r="BZ190" s="518"/>
      <c r="CC190" s="22"/>
      <c r="CD190" s="22"/>
      <c r="CE190" s="22"/>
      <c r="CF190" s="22"/>
      <c r="CG190" s="22"/>
      <c r="CH190" s="22"/>
      <c r="CI190" s="22"/>
      <c r="CJ190" s="22"/>
      <c r="CK190" s="22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N190" s="3"/>
    </row>
    <row r="191" spans="1:118" outlineLevel="1" x14ac:dyDescent="0.3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36"/>
      <c r="W191" s="59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  <c r="AH191" s="108"/>
      <c r="AI191" s="108"/>
      <c r="AJ191" s="108"/>
      <c r="AK191" s="108"/>
      <c r="AL191" s="108"/>
      <c r="AM191" s="108"/>
      <c r="AN191" s="108"/>
      <c r="AO191" s="108"/>
      <c r="AP191" s="108"/>
      <c r="AQ191" s="108"/>
      <c r="AR191" s="108"/>
      <c r="AS191" s="108"/>
      <c r="BQ191" s="59"/>
      <c r="BR191" s="208"/>
      <c r="BT191" s="288"/>
      <c r="BV191" s="289"/>
      <c r="BX191" s="62"/>
      <c r="BZ191" s="518"/>
      <c r="CC191" s="22"/>
      <c r="CD191" s="22"/>
      <c r="CE191" s="22"/>
      <c r="CF191" s="22"/>
      <c r="CG191" s="22"/>
      <c r="CH191" s="22"/>
      <c r="CI191" s="22"/>
      <c r="CJ191" s="22"/>
      <c r="CK191" s="22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N191" s="3"/>
    </row>
    <row r="192" spans="1:118" outlineLevel="1" x14ac:dyDescent="0.3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36"/>
      <c r="W192" s="59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  <c r="AH192" s="108"/>
      <c r="AI192" s="108"/>
      <c r="AJ192" s="108"/>
      <c r="AK192" s="108"/>
      <c r="AL192" s="108"/>
      <c r="AM192" s="108"/>
      <c r="AN192" s="108"/>
      <c r="AO192" s="108"/>
      <c r="AP192" s="108"/>
      <c r="AQ192" s="108"/>
      <c r="AR192" s="108"/>
      <c r="AS192" s="108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N192" s="3"/>
    </row>
    <row r="193" spans="1:118" outlineLevel="1" x14ac:dyDescent="0.3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36"/>
      <c r="W193" s="59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N193" s="3"/>
    </row>
    <row r="194" spans="1:118" outlineLevel="1" x14ac:dyDescent="0.3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36"/>
      <c r="W194" s="59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N194" s="3"/>
    </row>
    <row r="195" spans="1:118" outlineLevel="1" x14ac:dyDescent="0.3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36"/>
      <c r="W195" s="59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N195" s="3"/>
    </row>
    <row r="196" spans="1:118" outlineLevel="1" x14ac:dyDescent="0.3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36"/>
      <c r="W196" s="59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N196" s="3"/>
    </row>
    <row r="197" spans="1:118" outlineLevel="1" x14ac:dyDescent="0.3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36"/>
      <c r="W197" s="59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N197" s="3"/>
    </row>
    <row r="198" spans="1:118" outlineLevel="1" x14ac:dyDescent="0.3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36"/>
      <c r="W198" s="59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N198" s="3"/>
    </row>
    <row r="199" spans="1:118" outlineLevel="1" x14ac:dyDescent="0.3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36"/>
      <c r="W199" s="59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N199" s="3"/>
    </row>
    <row r="200" spans="1:118" outlineLevel="1" x14ac:dyDescent="0.3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36"/>
      <c r="W200" s="59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N200" s="3"/>
    </row>
    <row r="201" spans="1:118" outlineLevel="1" x14ac:dyDescent="0.3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36"/>
      <c r="W201" s="59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N201" s="3"/>
    </row>
    <row r="202" spans="1:118" outlineLevel="1" x14ac:dyDescent="0.3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36"/>
      <c r="W202" s="59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N202" s="3"/>
    </row>
    <row r="203" spans="1:118" outlineLevel="1" x14ac:dyDescent="0.3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36"/>
      <c r="W203" s="59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N203" s="3"/>
    </row>
    <row r="204" spans="1:118" outlineLevel="1" x14ac:dyDescent="0.3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36"/>
      <c r="W204" s="59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N204" s="3"/>
    </row>
    <row r="205" spans="1:118" outlineLevel="1" x14ac:dyDescent="0.3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36"/>
      <c r="W205" s="59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N205" s="3"/>
    </row>
    <row r="206" spans="1:118" outlineLevel="1" x14ac:dyDescent="0.3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36"/>
      <c r="W206" s="59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N206" s="3"/>
    </row>
    <row r="207" spans="1:118" outlineLevel="1" x14ac:dyDescent="0.3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36"/>
      <c r="W207" s="59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N207" s="3"/>
    </row>
    <row r="208" spans="1:118" outlineLevel="1" x14ac:dyDescent="0.3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36"/>
      <c r="W208" s="59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N208" s="3"/>
    </row>
    <row r="209" spans="1:118" outlineLevel="1" x14ac:dyDescent="0.3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36"/>
      <c r="W209" s="59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N209" s="3"/>
    </row>
    <row r="210" spans="1:118" outlineLevel="1" x14ac:dyDescent="0.3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36"/>
      <c r="W210" s="59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N210" s="3"/>
    </row>
    <row r="211" spans="1:118" outlineLevel="1" x14ac:dyDescent="0.3">
      <c r="A211" s="108"/>
      <c r="B211" s="108"/>
      <c r="C211" s="108"/>
      <c r="D211" s="108"/>
      <c r="E211" s="108"/>
      <c r="F211" s="108"/>
      <c r="G211" s="108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36"/>
      <c r="W211" s="59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N211" s="3"/>
    </row>
    <row r="212" spans="1:118" x14ac:dyDescent="0.3">
      <c r="A212" s="108"/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36"/>
      <c r="W212" s="59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BQ212" s="59"/>
      <c r="BR212" s="208"/>
      <c r="BT212" s="288"/>
      <c r="BV212" s="289"/>
      <c r="BX212" s="62"/>
      <c r="BZ212" s="518"/>
      <c r="CC212" s="22"/>
      <c r="CD212" s="22"/>
      <c r="CE212" s="22"/>
      <c r="CF212" s="22"/>
      <c r="CG212" s="22"/>
      <c r="CH212" s="22"/>
      <c r="CI212" s="22"/>
      <c r="CJ212" s="22"/>
      <c r="CK212" s="2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N212" s="3"/>
    </row>
    <row r="213" spans="1:118" x14ac:dyDescent="0.3">
      <c r="A213" s="108"/>
      <c r="B213" s="108"/>
      <c r="C213" s="108"/>
      <c r="D213" s="108"/>
      <c r="E213" s="108"/>
      <c r="F213" s="108"/>
      <c r="G213" s="108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W213" s="59"/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  <c r="AH213" s="108"/>
      <c r="AI213" s="108"/>
      <c r="AJ213" s="108"/>
      <c r="AK213" s="108"/>
      <c r="AL213" s="108"/>
      <c r="AM213" s="108"/>
      <c r="AN213" s="108"/>
      <c r="AO213" s="108"/>
      <c r="AP213" s="108"/>
      <c r="AQ213" s="108"/>
      <c r="AR213" s="108"/>
      <c r="AS213" s="108"/>
      <c r="BQ213" s="59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N213" s="3"/>
    </row>
    <row r="214" spans="1:118" x14ac:dyDescent="0.3"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</row>
    <row r="215" spans="1:118" x14ac:dyDescent="0.3"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</row>
    <row r="216" spans="1:118" x14ac:dyDescent="0.3"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</row>
    <row r="217" spans="1:118" x14ac:dyDescent="0.3"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</row>
    <row r="218" spans="1:118" x14ac:dyDescent="0.3"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</row>
    <row r="219" spans="1:118" x14ac:dyDescent="0.3"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</row>
    <row r="220" spans="1:118" x14ac:dyDescent="0.3"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</row>
    <row r="221" spans="1:118" x14ac:dyDescent="0.3"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</row>
    <row r="222" spans="1:118" x14ac:dyDescent="0.3"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</row>
    <row r="223" spans="1:118" x14ac:dyDescent="0.3"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</row>
    <row r="224" spans="1:118" x14ac:dyDescent="0.3"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</row>
    <row r="225" spans="93:114" x14ac:dyDescent="0.3"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</row>
    <row r="226" spans="93:114" x14ac:dyDescent="0.3"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</row>
    <row r="227" spans="93:114" x14ac:dyDescent="0.3"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</row>
    <row r="228" spans="93:114" x14ac:dyDescent="0.3"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</row>
    <row r="229" spans="93:114" x14ac:dyDescent="0.3"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</row>
    <row r="230" spans="93:114" x14ac:dyDescent="0.3"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</row>
    <row r="231" spans="93:114" x14ac:dyDescent="0.3"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</row>
    <row r="232" spans="93:114" x14ac:dyDescent="0.3"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</row>
    <row r="233" spans="93:114" x14ac:dyDescent="0.3"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</row>
    <row r="234" spans="93:114" x14ac:dyDescent="0.3"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</row>
    <row r="235" spans="93:114" x14ac:dyDescent="0.3"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</row>
    <row r="236" spans="93:114" x14ac:dyDescent="0.3"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</row>
    <row r="237" spans="93:114" x14ac:dyDescent="0.3"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</row>
    <row r="238" spans="93:114" x14ac:dyDescent="0.3"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</row>
    <row r="239" spans="93:114" x14ac:dyDescent="0.3"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</row>
    <row r="240" spans="93:114" x14ac:dyDescent="0.3"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</row>
    <row r="241" spans="93:114" x14ac:dyDescent="0.3"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</row>
    <row r="242" spans="93:114" x14ac:dyDescent="0.3"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</row>
    <row r="243" spans="93:114" x14ac:dyDescent="0.3"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</row>
    <row r="244" spans="93:114" x14ac:dyDescent="0.3"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</row>
    <row r="245" spans="93:114" x14ac:dyDescent="0.3"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</row>
    <row r="246" spans="93:114" x14ac:dyDescent="0.3"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</row>
    <row r="247" spans="93:114" x14ac:dyDescent="0.3"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</row>
    <row r="248" spans="93:114" x14ac:dyDescent="0.3"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</row>
    <row r="249" spans="93:114" x14ac:dyDescent="0.3"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</row>
    <row r="250" spans="93:114" x14ac:dyDescent="0.3"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</row>
    <row r="251" spans="93:114" x14ac:dyDescent="0.3"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</row>
    <row r="252" spans="93:114" x14ac:dyDescent="0.3"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</row>
    <row r="253" spans="93:114" x14ac:dyDescent="0.3"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</row>
    <row r="254" spans="93:114" x14ac:dyDescent="0.3"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</row>
    <row r="255" spans="93:114" x14ac:dyDescent="0.3"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</row>
    <row r="256" spans="93:114" x14ac:dyDescent="0.3"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</row>
    <row r="257" spans="93:114" x14ac:dyDescent="0.3"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</row>
    <row r="258" spans="93:114" x14ac:dyDescent="0.3"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</row>
    <row r="259" spans="93:114" x14ac:dyDescent="0.3"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</row>
    <row r="260" spans="93:114" x14ac:dyDescent="0.3"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</row>
    <row r="261" spans="93:114" x14ac:dyDescent="0.3"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</row>
    <row r="262" spans="93:114" x14ac:dyDescent="0.3"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</row>
    <row r="263" spans="93:114" x14ac:dyDescent="0.3"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</row>
    <row r="264" spans="93:114" x14ac:dyDescent="0.3"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</row>
    <row r="265" spans="93:114" x14ac:dyDescent="0.3"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</row>
    <row r="266" spans="93:114" x14ac:dyDescent="0.3"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</row>
    <row r="267" spans="93:114" x14ac:dyDescent="0.3"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</row>
    <row r="268" spans="93:114" x14ac:dyDescent="0.3"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</row>
    <row r="269" spans="93:114" x14ac:dyDescent="0.3"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</row>
    <row r="270" spans="93:114" x14ac:dyDescent="0.3"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</row>
    <row r="271" spans="93:114" x14ac:dyDescent="0.3"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</row>
    <row r="272" spans="93:114" x14ac:dyDescent="0.3"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</row>
    <row r="273" spans="93:114" x14ac:dyDescent="0.3"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</row>
    <row r="274" spans="93:114" x14ac:dyDescent="0.3"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</row>
    <row r="275" spans="93:114" x14ac:dyDescent="0.3"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</row>
    <row r="276" spans="93:114" x14ac:dyDescent="0.3"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</row>
    <row r="277" spans="93:114" x14ac:dyDescent="0.3"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</row>
    <row r="278" spans="93:114" x14ac:dyDescent="0.3"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</row>
    <row r="279" spans="93:114" x14ac:dyDescent="0.3"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</row>
    <row r="280" spans="93:114" x14ac:dyDescent="0.3"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</row>
    <row r="281" spans="93:114" x14ac:dyDescent="0.3"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</row>
    <row r="282" spans="93:114" x14ac:dyDescent="0.3"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</row>
    <row r="283" spans="93:114" x14ac:dyDescent="0.3"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</row>
    <row r="284" spans="93:114" x14ac:dyDescent="0.3"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</row>
  </sheetData>
  <sheetProtection formatCells="0" formatColumns="0" formatRows="0" insertColumns="0" insertRows="0" insertHyperlinks="0" deleteColumns="0" deleteRows="0" selectLockedCells="1" sort="0" autoFilter="0" pivotTables="0"/>
  <mergeCells count="28">
    <mergeCell ref="AZ165:BE165"/>
    <mergeCell ref="AC182:AQ182"/>
    <mergeCell ref="AC183:AQ183"/>
    <mergeCell ref="DJ2:DJ4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AZ161:BE161"/>
    <mergeCell ref="CX2:CX4"/>
    <mergeCell ref="G15:K15"/>
    <mergeCell ref="F12:K12"/>
    <mergeCell ref="F11:K11"/>
    <mergeCell ref="F13:K13"/>
    <mergeCell ref="BW72:CB72"/>
    <mergeCell ref="CM2:CM4"/>
    <mergeCell ref="CP2:CP4"/>
    <mergeCell ref="A14:V14"/>
    <mergeCell ref="F44:K44"/>
    <mergeCell ref="AC46:AH46"/>
  </mergeCells>
  <conditionalFormatting sqref="D6:D7">
    <cfRule type="cellIs" dxfId="319" priority="69" operator="lessThan">
      <formula>10.5</formula>
    </cfRule>
    <cfRule type="cellIs" dxfId="318" priority="70" operator="greaterThan">
      <formula>10</formula>
    </cfRule>
  </conditionalFormatting>
  <conditionalFormatting sqref="D36:D37">
    <cfRule type="cellIs" dxfId="317" priority="15" operator="lessThan">
      <formula>10.5</formula>
    </cfRule>
    <cfRule type="cellIs" dxfId="316" priority="16" operator="greaterThan">
      <formula>10</formula>
    </cfRule>
  </conditionalFormatting>
  <conditionalFormatting sqref="D63:D64">
    <cfRule type="cellIs" dxfId="315" priority="57" operator="lessThan">
      <formula>10.5</formula>
    </cfRule>
    <cfRule type="cellIs" dxfId="314" priority="58" operator="greaterThan">
      <formula>10</formula>
    </cfRule>
  </conditionalFormatting>
  <conditionalFormatting sqref="D99:D100">
    <cfRule type="cellIs" dxfId="313" priority="47" operator="lessThan">
      <formula>10.5</formula>
    </cfRule>
    <cfRule type="cellIs" dxfId="312" priority="48" operator="greaterThan">
      <formula>10</formula>
    </cfRule>
  </conditionalFormatting>
  <conditionalFormatting sqref="D129:D130">
    <cfRule type="cellIs" dxfId="311" priority="31" operator="lessThan">
      <formula>10.5</formula>
    </cfRule>
    <cfRule type="cellIs" dxfId="310" priority="32" operator="greaterThan">
      <formula>10</formula>
    </cfRule>
  </conditionalFormatting>
  <conditionalFormatting sqref="D159:D160">
    <cfRule type="cellIs" dxfId="309" priority="23" operator="lessThan">
      <formula>10.5</formula>
    </cfRule>
    <cfRule type="cellIs" dxfId="308" priority="24" operator="greaterThan">
      <formula>10</formula>
    </cfRule>
  </conditionalFormatting>
  <conditionalFormatting sqref="D180:D181">
    <cfRule type="cellIs" dxfId="307" priority="11" operator="lessThan">
      <formula>10.5</formula>
    </cfRule>
    <cfRule type="cellIs" dxfId="306" priority="12" operator="greaterThan">
      <formula>10</formula>
    </cfRule>
  </conditionalFormatting>
  <conditionalFormatting sqref="AA6:AA7">
    <cfRule type="cellIs" dxfId="305" priority="67" operator="lessThan">
      <formula>10.5</formula>
    </cfRule>
    <cfRule type="cellIs" dxfId="304" priority="68" operator="greaterThan">
      <formula>10</formula>
    </cfRule>
  </conditionalFormatting>
  <conditionalFormatting sqref="AA36:AA37">
    <cfRule type="cellIs" dxfId="303" priority="13" operator="lessThan">
      <formula>10.5</formula>
    </cfRule>
    <cfRule type="cellIs" dxfId="302" priority="14" operator="greaterThan">
      <formula>10</formula>
    </cfRule>
  </conditionalFormatting>
  <conditionalFormatting sqref="AA63:AA64">
    <cfRule type="cellIs" dxfId="301" priority="55" operator="lessThan">
      <formula>10.5</formula>
    </cfRule>
    <cfRule type="cellIs" dxfId="300" priority="56" operator="greaterThan">
      <formula>10</formula>
    </cfRule>
  </conditionalFormatting>
  <conditionalFormatting sqref="AA99:AA100">
    <cfRule type="cellIs" dxfId="299" priority="45" operator="lessThan">
      <formula>10.5</formula>
    </cfRule>
    <cfRule type="cellIs" dxfId="298" priority="46" operator="greaterThan">
      <formula>10</formula>
    </cfRule>
  </conditionalFormatting>
  <conditionalFormatting sqref="AA129:AA130">
    <cfRule type="cellIs" dxfId="297" priority="33" operator="lessThan">
      <formula>10.5</formula>
    </cfRule>
    <cfRule type="cellIs" dxfId="296" priority="34" operator="greaterThan">
      <formula>10</formula>
    </cfRule>
  </conditionalFormatting>
  <conditionalFormatting sqref="AA159:AA160">
    <cfRule type="cellIs" dxfId="295" priority="25" operator="lessThan">
      <formula>10.5</formula>
    </cfRule>
    <cfRule type="cellIs" dxfId="294" priority="26" operator="greaterThan">
      <formula>10</formula>
    </cfRule>
  </conditionalFormatting>
  <conditionalFormatting sqref="AA180:AA181">
    <cfRule type="cellIs" dxfId="293" priority="3" operator="lessThan">
      <formula>10.5</formula>
    </cfRule>
    <cfRule type="cellIs" dxfId="292" priority="4" operator="greaterThan">
      <formula>10</formula>
    </cfRule>
  </conditionalFormatting>
  <conditionalFormatting sqref="AX6:AX7">
    <cfRule type="cellIs" dxfId="291" priority="65" operator="lessThan">
      <formula>10.5</formula>
    </cfRule>
    <cfRule type="cellIs" dxfId="290" priority="66" operator="greaterThan">
      <formula>10</formula>
    </cfRule>
  </conditionalFormatting>
  <conditionalFormatting sqref="AX36:AX37">
    <cfRule type="cellIs" dxfId="289" priority="29" operator="lessThan">
      <formula>10.5</formula>
    </cfRule>
    <cfRule type="cellIs" dxfId="288" priority="30" operator="greaterThan">
      <formula>10</formula>
    </cfRule>
  </conditionalFormatting>
  <conditionalFormatting sqref="AX63:AX64">
    <cfRule type="cellIs" dxfId="287" priority="53" operator="lessThan">
      <formula>10.5</formula>
    </cfRule>
    <cfRule type="cellIs" dxfId="286" priority="54" operator="greaterThan">
      <formula>10</formula>
    </cfRule>
  </conditionalFormatting>
  <conditionalFormatting sqref="AX99:AX100">
    <cfRule type="cellIs" dxfId="285" priority="43" operator="lessThan">
      <formula>10.5</formula>
    </cfRule>
    <cfRule type="cellIs" dxfId="284" priority="44" operator="greaterThan">
      <formula>10</formula>
    </cfRule>
  </conditionalFormatting>
  <conditionalFormatting sqref="AX129:AX130">
    <cfRule type="cellIs" dxfId="283" priority="27" operator="lessThan">
      <formula>10.5</formula>
    </cfRule>
    <cfRule type="cellIs" dxfId="282" priority="28" operator="greaterThan">
      <formula>10</formula>
    </cfRule>
  </conditionalFormatting>
  <conditionalFormatting sqref="AX159:AX160">
    <cfRule type="cellIs" dxfId="281" priority="21" operator="lessThan">
      <formula>10.5</formula>
    </cfRule>
    <cfRule type="cellIs" dxfId="280" priority="22" operator="greaterThan">
      <formula>10</formula>
    </cfRule>
  </conditionalFormatting>
  <conditionalFormatting sqref="AX180:AX181">
    <cfRule type="cellIs" dxfId="279" priority="1" operator="lessThan">
      <formula>10.5</formula>
    </cfRule>
    <cfRule type="cellIs" dxfId="278" priority="2" operator="greaterThan">
      <formula>10</formula>
    </cfRule>
  </conditionalFormatting>
  <conditionalFormatting sqref="BU6:BU7">
    <cfRule type="cellIs" dxfId="277" priority="63" operator="lessThan">
      <formula>10.5</formula>
    </cfRule>
    <cfRule type="cellIs" dxfId="276" priority="64" operator="greaterThan">
      <formula>10</formula>
    </cfRule>
  </conditionalFormatting>
  <conditionalFormatting sqref="BU36:BU37">
    <cfRule type="cellIs" dxfId="275" priority="59" operator="lessThan">
      <formula>10.5</formula>
    </cfRule>
    <cfRule type="cellIs" dxfId="274" priority="60" operator="greaterThan">
      <formula>10</formula>
    </cfRule>
  </conditionalFormatting>
  <conditionalFormatting sqref="BU63:BU64">
    <cfRule type="cellIs" dxfId="273" priority="51" operator="lessThan">
      <formula>10.5</formula>
    </cfRule>
    <cfRule type="cellIs" dxfId="272" priority="52" operator="greaterThan">
      <formula>10</formula>
    </cfRule>
  </conditionalFormatting>
  <conditionalFormatting sqref="BU99:BU100">
    <cfRule type="cellIs" dxfId="271" priority="41" operator="lessThan">
      <formula>10.5</formula>
    </cfRule>
    <cfRule type="cellIs" dxfId="270" priority="42" operator="greaterThan">
      <formula>10</formula>
    </cfRule>
  </conditionalFormatting>
  <conditionalFormatting sqref="BU129:BU130">
    <cfRule type="cellIs" dxfId="269" priority="35" operator="lessThan">
      <formula>10.5</formula>
    </cfRule>
    <cfRule type="cellIs" dxfId="268" priority="36" operator="greaterThan">
      <formula>10</formula>
    </cfRule>
  </conditionalFormatting>
  <conditionalFormatting sqref="BU159:BU160">
    <cfRule type="cellIs" dxfId="267" priority="5" operator="lessThan">
      <formula>10.5</formula>
    </cfRule>
    <cfRule type="cellIs" dxfId="266" priority="6" operator="greaterThan">
      <formula>10</formula>
    </cfRule>
  </conditionalFormatting>
  <conditionalFormatting sqref="BU180:BU181">
    <cfRule type="cellIs" dxfId="265" priority="9" operator="lessThan">
      <formula>10.5</formula>
    </cfRule>
    <cfRule type="cellIs" dxfId="264" priority="10" operator="greaterThan">
      <formula>10</formula>
    </cfRule>
  </conditionalFormatting>
  <conditionalFormatting sqref="CR6:CR7">
    <cfRule type="cellIs" dxfId="263" priority="19" operator="lessThan">
      <formula>10.5</formula>
    </cfRule>
    <cfRule type="cellIs" dxfId="262" priority="20" operator="greaterThan">
      <formula>10</formula>
    </cfRule>
  </conditionalFormatting>
  <printOptions horizontalCentered="1" verticalCentered="1"/>
  <pageMargins left="1" right="1" top="1" bottom="1" header="0.5" footer="0.5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4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4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5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6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7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8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9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0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3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4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114</xdr:row>
                    <xdr:rowOff>792480</xdr:rowOff>
                  </from>
                  <to>
                    <xdr:col>93</xdr:col>
                    <xdr:colOff>5135880</xdr:colOff>
                    <xdr:row>114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5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6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7AA65-04F9-4978-A77D-AF135157E4C9}">
  <sheetPr codeName="Feuil24">
    <pageSetUpPr fitToPage="1"/>
  </sheetPr>
  <dimension ref="A1:DY636"/>
  <sheetViews>
    <sheetView topLeftCell="V1" zoomScale="60" zoomScaleNormal="60" workbookViewId="0">
      <pane ySplit="5" topLeftCell="A125" activePane="bottomLeft" state="frozenSplit"/>
      <selection activeCell="BS2" sqref="BS2:BS4"/>
      <selection pane="bottomLeft" activeCell="AB127" sqref="AB127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74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664062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5.6640625" style="3" customWidth="1" outlineLevel="1"/>
    <col min="22" max="22" width="14.5546875" style="217" customWidth="1"/>
    <col min="23" max="23" width="1.6640625" style="59" customWidth="1"/>
    <col min="24" max="24" width="24.441406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8.88671875" style="289" customWidth="1" outlineLevel="1"/>
    <col min="29" max="29" width="13.664062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6640625" style="935" customWidth="1"/>
    <col min="47" max="47" width="29.109375" style="208" customWidth="1"/>
    <col min="48" max="48" width="74" style="62" customWidth="1"/>
    <col min="49" max="49" width="6.6640625" style="288" customWidth="1" outlineLevel="1"/>
    <col min="50" max="50" width="6.664062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6640625" style="59" customWidth="1"/>
    <col min="70" max="70" width="17.44140625" style="208" bestFit="1" customWidth="1"/>
    <col min="71" max="71" width="60.33203125" style="62" customWidth="1"/>
    <col min="72" max="72" width="6.6640625" style="288" hidden="1" customWidth="1" outlineLevel="1"/>
    <col min="73" max="74" width="6.6640625" style="289" hidden="1" customWidth="1" outlineLevel="1"/>
    <col min="75" max="75" width="12.33203125" style="518" hidden="1" customWidth="1" outlineLevel="1"/>
    <col min="76" max="76" width="6.33203125" style="62" hidden="1" customWidth="1" outlineLevel="1"/>
    <col min="77" max="77" width="31.33203125" style="62" hidden="1" customWidth="1" outlineLevel="1"/>
    <col min="78" max="78" width="4.5546875" style="518" hidden="1" customWidth="1" outlineLevel="1"/>
    <col min="79" max="79" width="4.33203125" style="520" hidden="1" customWidth="1" outlineLevel="1"/>
    <col min="80" max="80" width="31.5546875" style="3" hidden="1" customWidth="1" outlineLevel="1"/>
    <col min="81" max="81" width="5.6640625" style="3" hidden="1" customWidth="1" outlineLevel="1"/>
    <col min="82" max="82" width="9.5546875" style="3" hidden="1" customWidth="1" outlineLevel="1"/>
    <col min="83" max="84" width="5.6640625" style="3" hidden="1" customWidth="1" outlineLevel="1"/>
    <col min="85" max="86" width="4.44140625" style="3" hidden="1" customWidth="1" outlineLevel="1"/>
    <col min="87" max="87" width="5.6640625" style="3" hidden="1" customWidth="1" outlineLevel="1"/>
    <col min="88" max="89" width="4.44140625" style="3" hidden="1" customWidth="1" outlineLevel="1"/>
    <col min="90" max="90" width="7.33203125" style="3" hidden="1" customWidth="1" outlineLevel="1"/>
    <col min="91" max="91" width="15.109375" style="36" hidden="1" customWidth="1" collapsed="1"/>
    <col min="92" max="92" width="1.6640625" style="59" customWidth="1"/>
    <col min="93" max="93" width="18" style="208" bestFit="1" customWidth="1"/>
    <col min="94" max="94" width="74" style="62" customWidth="1"/>
    <col min="95" max="95" width="6.6640625" style="288" customWidth="1" outlineLevel="1"/>
    <col min="96" max="97" width="6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33203125" style="3"/>
  </cols>
  <sheetData>
    <row r="1" spans="1:124" ht="17.399999999999999" x14ac:dyDescent="0.3">
      <c r="A1" s="874"/>
      <c r="B1" s="1810" t="s">
        <v>984</v>
      </c>
      <c r="C1" s="1756"/>
      <c r="D1" s="1756"/>
      <c r="E1" s="1756"/>
      <c r="F1" s="1756"/>
      <c r="G1" s="1756"/>
      <c r="H1" s="1756"/>
      <c r="I1" s="1756"/>
      <c r="J1" s="1756"/>
      <c r="K1" s="1756"/>
      <c r="L1" s="1756"/>
      <c r="M1" s="1756"/>
      <c r="N1" s="1756"/>
      <c r="O1" s="1756"/>
      <c r="P1" s="1756"/>
      <c r="Q1" s="1756"/>
      <c r="R1" s="1756"/>
      <c r="S1" s="1756"/>
      <c r="T1" s="1756"/>
      <c r="U1" s="1756"/>
      <c r="V1" s="1756"/>
      <c r="W1" s="1756"/>
      <c r="X1" s="1756"/>
      <c r="Y1" s="1756"/>
      <c r="Z1" s="1756"/>
      <c r="AA1" s="1756"/>
      <c r="AB1" s="1756"/>
      <c r="AC1" s="1756"/>
      <c r="AD1" s="1756"/>
      <c r="AE1" s="1756"/>
      <c r="AF1" s="1756"/>
      <c r="AG1" s="1756"/>
      <c r="AH1" s="1756"/>
      <c r="AI1" s="1756"/>
      <c r="AJ1" s="1756"/>
      <c r="AK1" s="1756"/>
      <c r="AL1" s="1756"/>
      <c r="AM1" s="1756"/>
      <c r="AN1" s="1756"/>
      <c r="AO1" s="1756"/>
      <c r="AP1" s="1756"/>
      <c r="AQ1" s="1756"/>
      <c r="AR1" s="1756"/>
      <c r="AS1" s="1756"/>
      <c r="AT1" s="1756"/>
      <c r="AU1" s="1756"/>
      <c r="AV1" s="1756"/>
      <c r="AW1" s="1756"/>
      <c r="AX1" s="1756"/>
      <c r="AY1" s="1756"/>
      <c r="AZ1" s="1756"/>
      <c r="BA1" s="1756"/>
      <c r="BB1" s="1756"/>
      <c r="BC1" s="1756"/>
      <c r="BD1" s="1756"/>
      <c r="BE1" s="1756"/>
      <c r="BF1" s="1756"/>
      <c r="BG1" s="1756"/>
      <c r="BH1" s="1756"/>
      <c r="BI1" s="1756"/>
      <c r="BJ1" s="1756"/>
      <c r="BK1" s="1756"/>
      <c r="BL1" s="1756"/>
      <c r="BM1" s="1756"/>
      <c r="BN1" s="1756"/>
      <c r="BO1" s="1756"/>
      <c r="BP1" s="1756"/>
      <c r="BQ1" s="1756"/>
      <c r="BR1" s="1756"/>
      <c r="BS1" s="1756"/>
      <c r="BT1" s="1756"/>
      <c r="BU1" s="1756"/>
      <c r="BV1" s="1756"/>
      <c r="BW1" s="1756"/>
      <c r="BX1" s="1756"/>
      <c r="BY1" s="1756"/>
      <c r="BZ1" s="1756"/>
      <c r="CA1" s="1756"/>
      <c r="CB1" s="1756"/>
      <c r="CC1" s="1756"/>
      <c r="CD1" s="1756"/>
      <c r="CE1" s="1756"/>
      <c r="CF1" s="1756"/>
      <c r="CG1" s="1756"/>
      <c r="CH1" s="1756"/>
      <c r="CI1" s="1756"/>
      <c r="CJ1" s="1756"/>
      <c r="CK1" s="1756"/>
      <c r="CL1" s="1756"/>
      <c r="CM1" s="1756"/>
      <c r="CN1" s="1756"/>
      <c r="CO1" s="1756"/>
      <c r="CP1" s="1756"/>
      <c r="CQ1" s="1756"/>
      <c r="CR1" s="1756"/>
      <c r="CS1" s="1756"/>
      <c r="CT1" s="1756"/>
      <c r="CU1" s="1756"/>
      <c r="CV1" s="1756"/>
      <c r="CW1" s="1756"/>
      <c r="CX1" s="1756"/>
      <c r="CY1" s="1756"/>
      <c r="CZ1" s="1756"/>
      <c r="DA1" s="1756"/>
      <c r="DB1" s="1756"/>
      <c r="DC1" s="1756"/>
      <c r="DD1" s="1756"/>
      <c r="DE1" s="1756"/>
      <c r="DF1" s="1756"/>
      <c r="DG1" s="1756"/>
      <c r="DH1" s="1756"/>
      <c r="DI1" s="1756"/>
      <c r="DJ1" s="1757"/>
      <c r="DK1" s="1"/>
      <c r="DL1" s="2"/>
      <c r="DN1" s="2"/>
      <c r="DO1" s="2"/>
      <c r="DP1" s="2"/>
      <c r="DQ1" s="876"/>
      <c r="DS1" s="876"/>
      <c r="DT1" s="878"/>
    </row>
    <row r="2" spans="1:124" ht="17.399999999999999" customHeight="1" x14ac:dyDescent="0.3">
      <c r="A2" s="4"/>
      <c r="B2" s="1746" t="s">
        <v>1</v>
      </c>
      <c r="C2" s="5"/>
      <c r="D2" s="6"/>
      <c r="E2" s="6"/>
      <c r="F2" s="7"/>
      <c r="G2" s="7"/>
      <c r="H2" s="7"/>
      <c r="I2" s="7"/>
      <c r="J2" s="1742">
        <f>SUMIFS(L9:L110,K9:K110,"Bio-déchets")</f>
        <v>5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762">
        <f>SUM(U:U)</f>
        <v>52</v>
      </c>
      <c r="W2" s="4"/>
      <c r="X2" s="4"/>
      <c r="Y2" s="1746" t="s">
        <v>1</v>
      </c>
      <c r="Z2" s="5"/>
      <c r="AA2" s="6"/>
      <c r="AB2" s="6"/>
      <c r="AC2" s="7"/>
      <c r="AD2" s="7"/>
      <c r="AE2" s="7"/>
      <c r="AF2" s="7"/>
      <c r="AG2" s="1742">
        <f>SUMIFS(AI9:AI100,AH9:AH100,"Bio-déchets")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744">
        <f>SUM(AR:AR)</f>
        <v>76.5</v>
      </c>
      <c r="AT2" s="4"/>
      <c r="AU2" s="4"/>
      <c r="AV2" s="1770" t="s">
        <v>2978</v>
      </c>
      <c r="AW2" s="5"/>
      <c r="AX2" s="6"/>
      <c r="AY2" s="6"/>
      <c r="AZ2" s="7"/>
      <c r="BA2" s="7"/>
      <c r="BB2" s="7"/>
      <c r="BC2" s="7"/>
      <c r="BD2" s="1742">
        <f>SUMIFS(BF9:BF100,BE9:BE100,"Bio-déchets")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744">
        <f>SUM(BO:BO)</f>
        <v>82</v>
      </c>
      <c r="BQ2" s="4"/>
      <c r="BR2" s="4"/>
      <c r="BS2" s="1906" t="s">
        <v>2607</v>
      </c>
      <c r="BT2" s="5"/>
      <c r="BU2" s="6"/>
      <c r="BV2" s="6"/>
      <c r="BW2" s="7"/>
      <c r="BX2" s="7"/>
      <c r="BY2" s="7"/>
      <c r="BZ2" s="7"/>
      <c r="CA2" s="1742">
        <f>SUMIFS(CC26:CC58,CB26:CB58,"Bio-déchets")</f>
        <v>0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744">
        <f>SUM(CL:CL)</f>
        <v>0</v>
      </c>
      <c r="CN2" s="4"/>
      <c r="CO2" s="4"/>
      <c r="CP2" s="1758" t="s">
        <v>2979</v>
      </c>
      <c r="CQ2" s="5"/>
      <c r="CR2" s="6"/>
      <c r="CS2" s="6"/>
      <c r="CT2" s="7"/>
      <c r="CU2" s="7"/>
      <c r="CV2" s="7"/>
      <c r="CW2" s="7"/>
      <c r="CX2" s="1742">
        <f>SUMIFS(CZ6:CZ35,CY6:CY35,"Bio-déchets")</f>
        <v>1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744">
        <f>SUM(DI:DI)</f>
        <v>23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customHeight="1" x14ac:dyDescent="0.3">
      <c r="A3" s="4"/>
      <c r="B3" s="1747"/>
      <c r="C3" s="10"/>
      <c r="D3" s="11"/>
      <c r="E3" s="11"/>
      <c r="F3" s="12"/>
      <c r="G3" s="12"/>
      <c r="H3" s="12" t="s">
        <v>3</v>
      </c>
      <c r="I3" s="12"/>
      <c r="J3" s="1743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763">
        <f>SUM(U:U)</f>
        <v>52</v>
      </c>
      <c r="W3" s="4"/>
      <c r="X3" s="4"/>
      <c r="Y3" s="1747"/>
      <c r="Z3" s="10"/>
      <c r="AA3" s="11"/>
      <c r="AB3" s="11"/>
      <c r="AC3" s="12"/>
      <c r="AD3" s="12"/>
      <c r="AE3" s="12" t="s">
        <v>3</v>
      </c>
      <c r="AF3" s="12"/>
      <c r="AG3" s="1743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745">
        <f>SUM(AR:AR)</f>
        <v>76.5</v>
      </c>
      <c r="AT3" s="4"/>
      <c r="AU3" s="4"/>
      <c r="AV3" s="1771"/>
      <c r="AW3" s="10"/>
      <c r="AX3" s="11"/>
      <c r="AY3" s="11"/>
      <c r="AZ3" s="12"/>
      <c r="BA3" s="12"/>
      <c r="BB3" s="12" t="s">
        <v>3</v>
      </c>
      <c r="BC3" s="12"/>
      <c r="BD3" s="1743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745">
        <f>SUM(BO:BO)</f>
        <v>82</v>
      </c>
      <c r="BQ3" s="4"/>
      <c r="BR3" s="4"/>
      <c r="BS3" s="1759"/>
      <c r="BT3" s="10"/>
      <c r="BU3" s="11"/>
      <c r="BV3" s="11"/>
      <c r="BW3" s="12"/>
      <c r="BX3" s="12"/>
      <c r="BY3" s="12" t="s">
        <v>3</v>
      </c>
      <c r="BZ3" s="12"/>
      <c r="CA3" s="1743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745">
        <f>SUM(CL:CL)</f>
        <v>0</v>
      </c>
      <c r="CN3" s="4"/>
      <c r="CO3" s="4"/>
      <c r="CP3" s="1759"/>
      <c r="CQ3" s="10"/>
      <c r="CR3" s="11"/>
      <c r="CS3" s="11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745">
        <f>SUM(DI:DI)</f>
        <v>23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7.399999999999999" x14ac:dyDescent="0.3">
      <c r="A4" s="4"/>
      <c r="B4" s="1748"/>
      <c r="C4" s="13"/>
      <c r="D4" s="14"/>
      <c r="E4" s="14"/>
      <c r="F4" s="15"/>
      <c r="G4" s="15"/>
      <c r="H4" s="15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794">
        <f>SUM(U:U)</f>
        <v>52</v>
      </c>
      <c r="W4" s="4"/>
      <c r="X4" s="4"/>
      <c r="Y4" s="1748"/>
      <c r="Z4" s="13"/>
      <c r="AA4" s="14"/>
      <c r="AB4" s="14"/>
      <c r="AC4" s="15"/>
      <c r="AD4" s="15"/>
      <c r="AE4" s="15"/>
      <c r="AF4" s="15"/>
      <c r="AG4" s="1761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790">
        <f>SUM(AR:AR)</f>
        <v>76.5</v>
      </c>
      <c r="AT4" s="4"/>
      <c r="AU4" s="4"/>
      <c r="AV4" s="1772"/>
      <c r="AW4" s="13"/>
      <c r="AX4" s="14"/>
      <c r="AY4" s="14"/>
      <c r="AZ4" s="15"/>
      <c r="BA4" s="15"/>
      <c r="BB4" s="15"/>
      <c r="BC4" s="15"/>
      <c r="BD4" s="1761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790">
        <f>SUM(BO:BO)</f>
        <v>82</v>
      </c>
      <c r="BQ4" s="4"/>
      <c r="BR4" s="4"/>
      <c r="BS4" s="1760"/>
      <c r="BT4" s="13"/>
      <c r="BU4" s="14"/>
      <c r="BV4" s="14"/>
      <c r="BW4" s="15"/>
      <c r="BX4" s="15"/>
      <c r="BY4" s="15"/>
      <c r="BZ4" s="15"/>
      <c r="CA4" s="1761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790">
        <f>SUM(CL:CL)</f>
        <v>0</v>
      </c>
      <c r="CN4" s="4"/>
      <c r="CO4" s="4"/>
      <c r="CP4" s="1760"/>
      <c r="CQ4" s="13"/>
      <c r="CR4" s="14"/>
      <c r="CS4" s="14"/>
      <c r="CT4" s="15"/>
      <c r="CU4" s="15"/>
      <c r="CV4" s="15"/>
      <c r="CW4" s="15"/>
      <c r="CX4" s="1761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790">
        <f>SUM(DI:DI)</f>
        <v>23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121.2" x14ac:dyDescent="0.3">
      <c r="A5" s="16" t="s">
        <v>4</v>
      </c>
      <c r="B5" s="1024" t="s">
        <v>2980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1024" t="s">
        <v>2981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17" t="s">
        <v>2982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1024" t="s">
        <v>2983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1024" t="s">
        <v>2984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" customHeight="1" x14ac:dyDescent="0.3">
      <c r="A6" s="1610" t="s">
        <v>2985</v>
      </c>
      <c r="B6" s="1611" t="s">
        <v>38</v>
      </c>
      <c r="C6" s="1398" t="s">
        <v>29</v>
      </c>
      <c r="D6" s="41">
        <f t="shared" ref="D6:D10" si="0">0.5*(L6+M6+N6)+O6+Q6+2*(R6+S6)</f>
        <v>34.5</v>
      </c>
      <c r="E6" s="42">
        <f t="shared" ref="E6:E10" si="1">L6*0.5+M6*0.5+N6*0.5+O6+P6+Q6+2*(R6+S6+T6)</f>
        <v>34.5</v>
      </c>
      <c r="F6" s="43"/>
      <c r="G6" s="39"/>
      <c r="H6" s="43"/>
      <c r="I6" s="43"/>
      <c r="J6" s="43"/>
      <c r="K6" s="43"/>
      <c r="L6" s="44">
        <f>SUMIFS(L8:L111,C8:C111,C6)</f>
        <v>7</v>
      </c>
      <c r="M6" s="44">
        <f>SUMIFS(M8:M111,C8:C111,C6)</f>
        <v>0</v>
      </c>
      <c r="N6" s="44">
        <f>SUMIFS(N8:N111,C8:C111,C6)</f>
        <v>8</v>
      </c>
      <c r="O6" s="44">
        <f>SUMIFS(O8:O111,C8:C111,C6)</f>
        <v>9</v>
      </c>
      <c r="P6" s="44">
        <f>SUMIFS(P8:P111,C8:C111,C6)</f>
        <v>0</v>
      </c>
      <c r="Q6" s="44">
        <f>SUMIFS(Q8:Q111,C8:C111,C6)</f>
        <v>6</v>
      </c>
      <c r="R6" s="44">
        <f>SUMIFS(R8:R111,C8:C111,C6)</f>
        <v>4</v>
      </c>
      <c r="S6" s="44">
        <f>SUMIFS(S8:S111,C8:C111,C6)</f>
        <v>2</v>
      </c>
      <c r="T6" s="44">
        <f>SUMIFS(T8:T111,C8:C111,C6)</f>
        <v>0</v>
      </c>
      <c r="U6" s="45"/>
      <c r="V6" s="46">
        <f>SUM(U8:U34)</f>
        <v>12</v>
      </c>
      <c r="W6" s="78"/>
      <c r="X6" s="1610" t="s">
        <v>30</v>
      </c>
      <c r="Y6" s="1611" t="s">
        <v>991</v>
      </c>
      <c r="Z6" s="1398" t="s">
        <v>29</v>
      </c>
      <c r="AA6" s="41">
        <f t="shared" ref="AA6:AA21" si="2">0.5*(AI6+AJ6+AK6)+AL6+AN6+2*(AO6+AP6)</f>
        <v>8.5</v>
      </c>
      <c r="AB6" s="42">
        <f t="shared" ref="AB6:AB21" si="3">AI6*0.5+AJ6*0.5+AK6*0.5+AL6+AM6+AN6+2*(AO6+AP6+AQ6)</f>
        <v>13.5</v>
      </c>
      <c r="AC6" s="43"/>
      <c r="AD6" s="39"/>
      <c r="AE6" s="43"/>
      <c r="AF6" s="43"/>
      <c r="AG6" s="43"/>
      <c r="AH6" s="43"/>
      <c r="AI6" s="44">
        <f>SUMIFS(AI9:AI36,Z9:Z36,Z6)</f>
        <v>0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4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2</v>
      </c>
      <c r="AR6" s="45"/>
      <c r="AS6" s="46">
        <f>SUM(AR8:AR35)</f>
        <v>13</v>
      </c>
      <c r="AT6" s="59"/>
      <c r="AU6" s="38" t="s">
        <v>30</v>
      </c>
      <c r="AV6" s="39" t="s">
        <v>992</v>
      </c>
      <c r="AW6" s="40" t="s">
        <v>29</v>
      </c>
      <c r="AX6" s="41">
        <f t="shared" ref="AX6:AX19" si="4">0.5*(BF6+BG6+BH6)+BI6+BK6+2*(BL6+BM6)</f>
        <v>7</v>
      </c>
      <c r="AY6" s="42">
        <f t="shared" ref="AY6:AY19" si="5">BF6*0.5+BG6*0.5+BH6*0.5+BI6+BJ6+BK6+2*(BL6+BM6+BN6)</f>
        <v>7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2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14</v>
      </c>
      <c r="BQ6" s="87"/>
      <c r="BR6" s="1610" t="s">
        <v>2615</v>
      </c>
      <c r="BS6" s="1611"/>
      <c r="BT6" s="1398" t="s">
        <v>29</v>
      </c>
      <c r="BU6" s="41">
        <f>0.5*(CC6+CD6+CE6)+CF6+CH6+2*(CI6+CJ6)</f>
        <v>0</v>
      </c>
      <c r="BV6" s="42">
        <f>CC6*0.5+CD6*0.5+CE6*0.5+CF6+CG6+CH6+2*(CI6+CJ6+CK6)</f>
        <v>0</v>
      </c>
      <c r="BW6" s="43"/>
      <c r="BX6" s="39"/>
      <c r="BY6" s="43"/>
      <c r="BZ6" s="43"/>
      <c r="CA6" s="43"/>
      <c r="CB6" s="43"/>
      <c r="CC6" s="44">
        <f>SUMIFS(CC8:CC36,BT8:BT36,BT6)</f>
        <v>0</v>
      </c>
      <c r="CD6" s="44">
        <f>SUMIFS(CD8:CD36,BT8:BT36,BT6)</f>
        <v>0</v>
      </c>
      <c r="CE6" s="44">
        <f>SUMIFS(CE8:CE36,BT8:BT36,BT6)</f>
        <v>0</v>
      </c>
      <c r="CF6" s="44">
        <f>SUMIFS(CF8:CF36,BT8:BT36,BT6)</f>
        <v>0</v>
      </c>
      <c r="CG6" s="44">
        <f>SUMIFS(CG8:CG36,BT8:BT36,BT6)</f>
        <v>0</v>
      </c>
      <c r="CH6" s="44">
        <f>SUMIFS(CH8:CH36,BT8:BT36,BT6)</f>
        <v>0</v>
      </c>
      <c r="CI6" s="44">
        <f>SUMIFS(CI8:CI36,BT8:BT36,BT6)</f>
        <v>0</v>
      </c>
      <c r="CJ6" s="44">
        <f>SUMIFS(CJ8:CJ36,BT8:BT36,BT6)</f>
        <v>0</v>
      </c>
      <c r="CK6" s="44">
        <f>SUMIFS(CK8:CK36,BT8:BT36,BT6)</f>
        <v>0</v>
      </c>
      <c r="CL6" s="45"/>
      <c r="CM6" s="46">
        <f>SUM(CL8:CL35)</f>
        <v>0</v>
      </c>
      <c r="CN6" s="62"/>
      <c r="CO6" s="1610" t="s">
        <v>27</v>
      </c>
      <c r="CP6" s="1611"/>
      <c r="CQ6" s="1398" t="s">
        <v>29</v>
      </c>
      <c r="CR6" s="41">
        <f>0.5*(CZ6+DA6+DB6)+DC6+DE6+2*(DF6+DG6)</f>
        <v>0</v>
      </c>
      <c r="CS6" s="42">
        <f t="shared" ref="CS6:CS7" si="6">CZ6*0.5+DA6*0.5+DB6*0.5+DC6+DD6+DE6+2*(DF6+DG6+DH6)</f>
        <v>0</v>
      </c>
      <c r="CT6" s="43"/>
      <c r="CU6" s="39"/>
      <c r="CV6" s="43"/>
      <c r="CW6" s="43"/>
      <c r="CX6" s="43"/>
      <c r="CY6" s="43"/>
      <c r="CZ6" s="44">
        <f>SUMIFS(CC49:CC63,BT49:BT63,CQ6)</f>
        <v>0</v>
      </c>
      <c r="DA6" s="44">
        <f>SUMIFS(CD49:CD63,BT49:BT63,CQ6)</f>
        <v>0</v>
      </c>
      <c r="DB6" s="44">
        <f>SUMIFS(CE49:CE63,BT49:BT63,CQ6)</f>
        <v>0</v>
      </c>
      <c r="DC6" s="44">
        <f>SUMIFS(CF49:CF63,BT49:BT63,CQ6)</f>
        <v>0</v>
      </c>
      <c r="DD6" s="44">
        <f>SUMIFS(CG49:CG63,BT49:BT63,CQ6)</f>
        <v>0</v>
      </c>
      <c r="DE6" s="44">
        <f>SUMIFS(CH49:CH63,BT49:BT63,CQ6)</f>
        <v>0</v>
      </c>
      <c r="DF6" s="44">
        <f>SUMIFS(CI49:CI63,BT49:BT63,CQ6)</f>
        <v>0</v>
      </c>
      <c r="DG6" s="44">
        <f>SUMIFS(CJ49:CJ63,BT49:BT63,CQ6)</f>
        <v>0</v>
      </c>
      <c r="DH6" s="44">
        <f>SUMIFS(CK49:CK63,BT49:BT63,CQ6)</f>
        <v>0</v>
      </c>
      <c r="DI6" s="45"/>
      <c r="DJ6" s="46">
        <f>SUM(DI8:DI16)</f>
        <v>9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" x14ac:dyDescent="0.3">
      <c r="A7" s="1610" t="s">
        <v>35</v>
      </c>
      <c r="B7" s="1611"/>
      <c r="C7" s="1398" t="s">
        <v>36</v>
      </c>
      <c r="D7" s="41">
        <f t="shared" si="0"/>
        <v>33.5</v>
      </c>
      <c r="E7" s="42">
        <f t="shared" si="1"/>
        <v>37.5</v>
      </c>
      <c r="F7" s="39"/>
      <c r="G7" s="39"/>
      <c r="H7" s="39"/>
      <c r="I7" s="39"/>
      <c r="J7" s="39"/>
      <c r="K7" s="39"/>
      <c r="L7" s="44">
        <f>SUMIFS(L8:L111,C8:C111,C7)</f>
        <v>1</v>
      </c>
      <c r="M7" s="44">
        <f>SUMIFS(M8:M111,C8:C111,C7)</f>
        <v>0</v>
      </c>
      <c r="N7" s="44">
        <f>SUMIFS(N8:N111,C8:C111,C7)</f>
        <v>2</v>
      </c>
      <c r="O7" s="44">
        <f>SUMIFS(O8:O111,C8:C111,C7)</f>
        <v>8</v>
      </c>
      <c r="P7" s="44">
        <f>SUMIFS(P8:P111,C8:C111,C7)</f>
        <v>0</v>
      </c>
      <c r="Q7" s="44">
        <f>SUMIFS(Q8:Q111,C8:C111,C7)</f>
        <v>2</v>
      </c>
      <c r="R7" s="44">
        <f>SUMIFS(R8:R111,C8:C111,C7)</f>
        <v>11</v>
      </c>
      <c r="S7" s="44">
        <f>SUMIFS(S8:S111,C8:C111,C7)</f>
        <v>0</v>
      </c>
      <c r="T7" s="44">
        <f>SUMIFS(T8:T111,C8:C111,C7)</f>
        <v>2</v>
      </c>
      <c r="U7" s="45"/>
      <c r="V7" s="46"/>
      <c r="W7" s="78"/>
      <c r="X7" s="1610" t="s">
        <v>37</v>
      </c>
      <c r="Y7" s="1611"/>
      <c r="Z7" s="1398" t="s">
        <v>36</v>
      </c>
      <c r="AA7" s="41">
        <f t="shared" si="2"/>
        <v>0</v>
      </c>
      <c r="AB7" s="42">
        <f t="shared" si="3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87"/>
      <c r="AU7" s="38" t="s">
        <v>37</v>
      </c>
      <c r="AV7" s="39"/>
      <c r="AW7" s="40" t="s">
        <v>36</v>
      </c>
      <c r="AX7" s="41">
        <f t="shared" si="4"/>
        <v>2</v>
      </c>
      <c r="AY7" s="42">
        <f t="shared" si="5"/>
        <v>3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2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0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1610" t="s">
        <v>2616</v>
      </c>
      <c r="BS7" s="1611"/>
      <c r="BT7" s="1398" t="s">
        <v>36</v>
      </c>
      <c r="BU7" s="41">
        <f>0.5*(CC7+CD7+CE7)+CF7+CH7+2*(CI7+CJ7)</f>
        <v>0</v>
      </c>
      <c r="BV7" s="42">
        <f>CC7*0.5+CD7*0.5+CE7*0.5+CF7+CG7+CH7+2*(CI7+CJ7+CK7)</f>
        <v>0</v>
      </c>
      <c r="BW7" s="39"/>
      <c r="BX7" s="39"/>
      <c r="BY7" s="39"/>
      <c r="BZ7" s="39"/>
      <c r="CA7" s="39"/>
      <c r="CB7" s="39"/>
      <c r="CC7" s="44">
        <f>SUMIFS(CC8:CC36,BT8:BT36,BT7)</f>
        <v>0</v>
      </c>
      <c r="CD7" s="44">
        <f>SUMIFS(CD8:CD36,BT8:BT36,BT7)</f>
        <v>0</v>
      </c>
      <c r="CE7" s="44">
        <f>SUMIFS(CE8:CE36,BT8:BT36,BT7)</f>
        <v>0</v>
      </c>
      <c r="CF7" s="44">
        <f>SUMIFS(CF8:CF36,BT8:BT36,BT7)</f>
        <v>0</v>
      </c>
      <c r="CG7" s="44">
        <f>SUMIFS(CG8:CG36,BT8:BT36,BT7)</f>
        <v>0</v>
      </c>
      <c r="CH7" s="44">
        <f>SUMIFS(CH8:CH36,BT8:BT36,BT7)</f>
        <v>0</v>
      </c>
      <c r="CI7" s="44">
        <f>SUMIFS(CI8:CI36,BT8:BT36,BT7)</f>
        <v>0</v>
      </c>
      <c r="CJ7" s="44">
        <f>SUMIFS(CJ8:CJ36,BT8:BT36,BT7)</f>
        <v>0</v>
      </c>
      <c r="CK7" s="44">
        <f>SUMIFS(CK8:CK36,BT8:BT36,BT7)</f>
        <v>0</v>
      </c>
      <c r="CL7" s="45"/>
      <c r="CM7" s="46"/>
      <c r="CN7" s="26"/>
      <c r="CO7" s="1610" t="s">
        <v>35</v>
      </c>
      <c r="CP7" s="1611"/>
      <c r="CQ7" s="1398" t="s">
        <v>36</v>
      </c>
      <c r="CR7" s="41">
        <f>0.5*(CZ7+DA7+DB7)+DC7+DE7+2*(DF7+DG7)</f>
        <v>0</v>
      </c>
      <c r="CS7" s="42">
        <f t="shared" si="6"/>
        <v>0</v>
      </c>
      <c r="CT7" s="39"/>
      <c r="CU7" s="39"/>
      <c r="CV7" s="39"/>
      <c r="CW7" s="39"/>
      <c r="CX7" s="39"/>
      <c r="CY7" s="39"/>
      <c r="CZ7" s="44">
        <f>SUMIFS(CC49:CC63,BT49:BT63,CQ7)</f>
        <v>0</v>
      </c>
      <c r="DA7" s="44">
        <f>SUMIFS(CD49:CD63,BT49:BT63,CQ7)</f>
        <v>0</v>
      </c>
      <c r="DB7" s="44">
        <f>SUMIFS(CE49:CE63,BT49:BT63,CQ7)</f>
        <v>0</v>
      </c>
      <c r="DC7" s="44">
        <f>SUMIFS(CF49:CF63,BT49:BT63,CQ7)</f>
        <v>0</v>
      </c>
      <c r="DD7" s="44">
        <f>SUMIFS(CG49:CG63,BT49:BT63,CQ7)</f>
        <v>0</v>
      </c>
      <c r="DE7" s="44">
        <f>SUMIFS(CH49:CH63,BT49:BT63,CQ7)</f>
        <v>0</v>
      </c>
      <c r="DF7" s="44">
        <f>SUMIFS(CI49:CI63,BT49:BT63,CQ7)</f>
        <v>0</v>
      </c>
      <c r="DG7" s="44">
        <f>SUMIFS(CJ49:CJ63,BT49:BT63,CQ7)</f>
        <v>0</v>
      </c>
      <c r="DH7" s="44">
        <f>SUMIFS(CK49:CK63,BT49:BT63,CQ7)</f>
        <v>0</v>
      </c>
      <c r="DI7" s="45"/>
      <c r="DJ7" s="46"/>
      <c r="DK7" s="65"/>
      <c r="DL7" s="3"/>
      <c r="DM7" s="58"/>
      <c r="DN7" s="2"/>
      <c r="DO7" s="2"/>
    </row>
    <row r="8" spans="1:124" ht="166.2" outlineLevel="1" x14ac:dyDescent="0.4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681"/>
      <c r="W8" s="9"/>
      <c r="X8" s="1622" t="s">
        <v>47</v>
      </c>
      <c r="Y8" s="1623" t="s">
        <v>1636</v>
      </c>
      <c r="Z8" s="68" t="s">
        <v>29</v>
      </c>
      <c r="AA8" s="69">
        <f t="shared" si="2"/>
        <v>0</v>
      </c>
      <c r="AB8" s="69">
        <f t="shared" si="3"/>
        <v>0</v>
      </c>
      <c r="AC8" s="90"/>
      <c r="AD8" s="113" t="s">
        <v>63</v>
      </c>
      <c r="AE8" s="90"/>
      <c r="AF8" s="92"/>
      <c r="AG8" s="93"/>
      <c r="AH8" s="94" t="s">
        <v>64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4"/>
        <v>1</v>
      </c>
      <c r="AY8" s="69">
        <f t="shared" si="5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/>
      <c r="BS8"/>
      <c r="CN8" s="26"/>
      <c r="CO8" s="1612" t="s">
        <v>52</v>
      </c>
      <c r="CP8" s="1176" t="s">
        <v>163</v>
      </c>
      <c r="CQ8" s="102" t="s">
        <v>29</v>
      </c>
      <c r="CR8" s="69">
        <f>0.5*(CZ8+DA8+DB8)+DC8+DE8+2*(DF8+DG8)</f>
        <v>4</v>
      </c>
      <c r="CS8" s="69">
        <f t="shared" ref="CS8:CS16" si="7">CZ8*0.5+DA8*0.5+DB8*0.5+DC8+DD8+DE8+2*(DF8+DG8+DH8)</f>
        <v>4</v>
      </c>
      <c r="CT8" s="99"/>
      <c r="CU8" s="22" t="s">
        <v>54</v>
      </c>
      <c r="CV8" s="99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350">
        <v>1</v>
      </c>
      <c r="DJ8" s="99"/>
      <c r="DK8" s="108"/>
      <c r="DL8" s="108"/>
      <c r="DM8" s="108"/>
    </row>
    <row r="9" spans="1:124" ht="354" customHeight="1" outlineLevel="1" x14ac:dyDescent="0.4">
      <c r="A9" s="1552" t="s">
        <v>38</v>
      </c>
      <c r="B9" s="596" t="s">
        <v>2880</v>
      </c>
      <c r="C9" s="594" t="s">
        <v>29</v>
      </c>
      <c r="D9" s="552">
        <f t="shared" si="0"/>
        <v>2.5</v>
      </c>
      <c r="E9" s="552">
        <f t="shared" si="1"/>
        <v>2.5</v>
      </c>
      <c r="F9" s="1379"/>
      <c r="G9" s="602" t="s">
        <v>2968</v>
      </c>
      <c r="H9" s="1594" t="s">
        <v>41</v>
      </c>
      <c r="I9" s="601"/>
      <c r="J9" s="1593"/>
      <c r="K9" s="1595" t="s">
        <v>3</v>
      </c>
      <c r="L9" s="1354">
        <v>5</v>
      </c>
      <c r="M9" s="602"/>
      <c r="N9" s="602"/>
      <c r="O9" s="602"/>
      <c r="P9" s="602"/>
      <c r="Q9" s="602"/>
      <c r="R9" s="602"/>
      <c r="S9" s="1002"/>
      <c r="T9" s="1006"/>
      <c r="U9" s="1493">
        <v>1</v>
      </c>
      <c r="V9" s="546"/>
      <c r="W9" s="112"/>
      <c r="X9" s="88" t="s">
        <v>47</v>
      </c>
      <c r="Y9" s="117" t="s">
        <v>1003</v>
      </c>
      <c r="Z9" s="68" t="s">
        <v>29</v>
      </c>
      <c r="AA9" s="69">
        <f t="shared" si="2"/>
        <v>5</v>
      </c>
      <c r="AB9" s="69">
        <f t="shared" si="3"/>
        <v>6</v>
      </c>
      <c r="AC9" s="171"/>
      <c r="AD9" s="22" t="s">
        <v>45</v>
      </c>
      <c r="AE9" s="172"/>
      <c r="AF9" s="518"/>
      <c r="AG9" s="173"/>
      <c r="AH9" s="173" t="s">
        <v>1004</v>
      </c>
      <c r="AI9" s="155"/>
      <c r="AJ9" s="155"/>
      <c r="AK9" s="155"/>
      <c r="AL9" s="84">
        <v>1</v>
      </c>
      <c r="AM9" s="86">
        <v>1</v>
      </c>
      <c r="AN9" s="155"/>
      <c r="AO9" s="84">
        <v>2</v>
      </c>
      <c r="AP9" s="155"/>
      <c r="AQ9" s="155"/>
      <c r="AR9" s="142">
        <v>1</v>
      </c>
      <c r="AS9" s="107"/>
      <c r="AT9" s="208"/>
      <c r="AU9" s="79" t="s">
        <v>43</v>
      </c>
      <c r="AV9" s="117" t="s">
        <v>2260</v>
      </c>
      <c r="AW9" s="81" t="s">
        <v>29</v>
      </c>
      <c r="AX9" s="69">
        <f t="shared" si="4"/>
        <v>2</v>
      </c>
      <c r="AY9" s="69">
        <f t="shared" si="5"/>
        <v>2</v>
      </c>
      <c r="AZ9" s="103"/>
      <c r="BA9" s="22" t="s">
        <v>68</v>
      </c>
      <c r="BB9" s="103"/>
      <c r="BC9" s="72" t="s">
        <v>42</v>
      </c>
      <c r="BD9" s="110" t="s">
        <v>13</v>
      </c>
      <c r="BE9" s="23" t="s">
        <v>2261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96">
        <v>1</v>
      </c>
      <c r="BP9" s="95"/>
      <c r="BQ9" s="26"/>
      <c r="BR9"/>
      <c r="BS9"/>
      <c r="CN9" s="36"/>
      <c r="CO9" s="415" t="s">
        <v>380</v>
      </c>
      <c r="CP9" s="130" t="s">
        <v>1161</v>
      </c>
      <c r="CQ9" s="102" t="s">
        <v>29</v>
      </c>
      <c r="CR9" s="102">
        <f>0.5*(CZ9+DA9+DB9)+DC9+DE9+2*(DF9+DG9)</f>
        <v>0.5</v>
      </c>
      <c r="CS9" s="102">
        <f t="shared" si="7"/>
        <v>0.5</v>
      </c>
      <c r="CT9" s="74"/>
      <c r="CU9" s="131" t="s">
        <v>409</v>
      </c>
      <c r="CV9" s="131"/>
      <c r="CW9" s="72" t="s">
        <v>42</v>
      </c>
      <c r="CX9" s="74"/>
      <c r="CY9" s="140" t="s">
        <v>410</v>
      </c>
      <c r="CZ9" s="252">
        <v>1</v>
      </c>
      <c r="DA9" s="159"/>
      <c r="DB9" s="159"/>
      <c r="DC9" s="159"/>
      <c r="DD9" s="159"/>
      <c r="DE9" s="159"/>
      <c r="DF9" s="159"/>
      <c r="DG9" s="159"/>
      <c r="DH9" s="159"/>
      <c r="DI9" s="1564">
        <v>1</v>
      </c>
      <c r="DJ9" s="1565" t="s">
        <v>2986</v>
      </c>
      <c r="DK9" s="108"/>
      <c r="DM9" s="58"/>
      <c r="DN9" s="2"/>
      <c r="DO9" s="2"/>
      <c r="DP9" s="2"/>
      <c r="DS9" s="877"/>
      <c r="DT9" s="877"/>
    </row>
    <row r="10" spans="1:124" ht="259.5" customHeight="1" outlineLevel="1" x14ac:dyDescent="0.3">
      <c r="A10" s="1552" t="s">
        <v>38</v>
      </c>
      <c r="B10" s="596" t="s">
        <v>2882</v>
      </c>
      <c r="C10" s="594" t="s">
        <v>36</v>
      </c>
      <c r="D10" s="552">
        <f t="shared" si="0"/>
        <v>13</v>
      </c>
      <c r="E10" s="552">
        <f t="shared" si="1"/>
        <v>13</v>
      </c>
      <c r="F10" s="1379"/>
      <c r="G10" s="602" t="s">
        <v>63</v>
      </c>
      <c r="H10" s="546"/>
      <c r="I10" s="601"/>
      <c r="J10" s="1593"/>
      <c r="K10" s="1382" t="s">
        <v>2867</v>
      </c>
      <c r="L10" s="1002"/>
      <c r="M10" s="602"/>
      <c r="N10" s="602"/>
      <c r="O10" s="1354">
        <v>1</v>
      </c>
      <c r="P10" s="602"/>
      <c r="Q10" s="602"/>
      <c r="R10" s="1354">
        <v>6</v>
      </c>
      <c r="S10" s="1002"/>
      <c r="T10" s="1006"/>
      <c r="U10" s="1493">
        <v>2</v>
      </c>
      <c r="V10" s="546"/>
      <c r="W10" s="108"/>
      <c r="X10" s="88" t="s">
        <v>47</v>
      </c>
      <c r="Y10" s="117" t="s">
        <v>1009</v>
      </c>
      <c r="Z10" s="68" t="s">
        <v>29</v>
      </c>
      <c r="AA10" s="69">
        <f t="shared" si="2"/>
        <v>0</v>
      </c>
      <c r="AB10" s="69">
        <f t="shared" si="3"/>
        <v>0</v>
      </c>
      <c r="AC10" s="103"/>
      <c r="AD10" s="22" t="s">
        <v>45</v>
      </c>
      <c r="AE10" s="103"/>
      <c r="AF10" s="74"/>
      <c r="AG10" s="82"/>
      <c r="AH10" s="23" t="s">
        <v>57</v>
      </c>
      <c r="AI10" s="155"/>
      <c r="AJ10" s="155"/>
      <c r="AK10" s="155"/>
      <c r="AL10" s="155"/>
      <c r="AM10" s="155"/>
      <c r="AN10" s="155"/>
      <c r="AO10" s="155"/>
      <c r="AP10" s="155"/>
      <c r="AQ10" s="155"/>
      <c r="AR10" s="142">
        <v>1</v>
      </c>
      <c r="AS10" s="107"/>
      <c r="AT10" s="208"/>
      <c r="AU10" s="285" t="s">
        <v>226</v>
      </c>
      <c r="AV10" s="80" t="s">
        <v>1013</v>
      </c>
      <c r="AW10" s="68" t="s">
        <v>29</v>
      </c>
      <c r="AX10" s="69">
        <f t="shared" si="4"/>
        <v>1</v>
      </c>
      <c r="AY10" s="69">
        <f t="shared" si="5"/>
        <v>1</v>
      </c>
      <c r="AZ10" s="82"/>
      <c r="BA10" s="22" t="s">
        <v>45</v>
      </c>
      <c r="BB10" s="70"/>
      <c r="BC10" s="70"/>
      <c r="BD10" s="180"/>
      <c r="BE10" s="23" t="s">
        <v>272</v>
      </c>
      <c r="BF10" s="155"/>
      <c r="BG10" s="155"/>
      <c r="BH10" s="155"/>
      <c r="BI10" s="84">
        <v>1</v>
      </c>
      <c r="BJ10" s="155"/>
      <c r="BK10" s="155"/>
      <c r="BL10" s="155"/>
      <c r="BM10" s="155"/>
      <c r="BN10" s="155"/>
      <c r="BO10" s="142">
        <v>1</v>
      </c>
      <c r="BP10" s="107"/>
      <c r="BQ10" s="26"/>
      <c r="BR10"/>
      <c r="BS10"/>
      <c r="CN10" s="8"/>
      <c r="CO10" s="415" t="s">
        <v>380</v>
      </c>
      <c r="CP10" s="179" t="s">
        <v>1162</v>
      </c>
      <c r="CQ10" s="102" t="s">
        <v>29</v>
      </c>
      <c r="CR10" s="102">
        <v>0</v>
      </c>
      <c r="CS10" s="102">
        <f t="shared" si="7"/>
        <v>0.5</v>
      </c>
      <c r="CT10" s="244"/>
      <c r="CU10" s="124" t="s">
        <v>77</v>
      </c>
      <c r="CV10" s="125" t="s">
        <v>50</v>
      </c>
      <c r="CW10" s="246"/>
      <c r="CX10" s="222"/>
      <c r="CY10" s="131" t="s">
        <v>1163</v>
      </c>
      <c r="CZ10" s="403"/>
      <c r="DA10" s="86">
        <v>1</v>
      </c>
      <c r="DB10" s="403"/>
      <c r="DC10" s="403"/>
      <c r="DD10" s="403"/>
      <c r="DE10" s="403"/>
      <c r="DF10" s="403"/>
      <c r="DG10" s="403"/>
      <c r="DH10" s="403"/>
      <c r="DI10" s="1564">
        <v>1</v>
      </c>
      <c r="DJ10" s="1565" t="s">
        <v>2986</v>
      </c>
      <c r="DK10" s="108"/>
      <c r="DN10" s="2"/>
      <c r="DO10" s="2"/>
      <c r="DP10" s="2"/>
    </row>
    <row r="11" spans="1:124" ht="345" customHeight="1" outlineLevel="1" x14ac:dyDescent="0.3">
      <c r="A11" s="1596" t="s">
        <v>38</v>
      </c>
      <c r="B11" s="1692" t="s">
        <v>2884</v>
      </c>
      <c r="C11" s="1597" t="s">
        <v>93</v>
      </c>
      <c r="D11" s="552">
        <f>0.5*(L11+M11+N11)+O11+Q11+2*(R11+S11)</f>
        <v>3</v>
      </c>
      <c r="E11" s="552">
        <f>L11*0.5+M11*0.5+N11*0.5+O11+P11+Q11+2*(R11+S11+T11)</f>
        <v>3</v>
      </c>
      <c r="F11" s="1379"/>
      <c r="G11" s="602" t="s">
        <v>63</v>
      </c>
      <c r="H11" s="546"/>
      <c r="I11" s="601"/>
      <c r="J11" s="1593"/>
      <c r="K11" s="1382" t="s">
        <v>2987</v>
      </c>
      <c r="L11" s="1354">
        <v>2</v>
      </c>
      <c r="M11" s="602"/>
      <c r="N11" s="602"/>
      <c r="O11" s="1002"/>
      <c r="P11" s="602"/>
      <c r="Q11" s="602"/>
      <c r="R11" s="1354">
        <v>1</v>
      </c>
      <c r="S11" s="1002"/>
      <c r="T11" s="1006"/>
      <c r="U11" s="1493">
        <v>1</v>
      </c>
      <c r="V11" s="546"/>
      <c r="W11" s="108"/>
      <c r="X11" s="88" t="s">
        <v>47</v>
      </c>
      <c r="Y11" s="89" t="s">
        <v>136</v>
      </c>
      <c r="Z11" s="68" t="s">
        <v>29</v>
      </c>
      <c r="AA11" s="69">
        <f t="shared" si="2"/>
        <v>0</v>
      </c>
      <c r="AB11" s="69">
        <f t="shared" si="3"/>
        <v>0</v>
      </c>
      <c r="AC11" s="90"/>
      <c r="AD11" s="113" t="s">
        <v>68</v>
      </c>
      <c r="AE11" s="90"/>
      <c r="AF11" s="92"/>
      <c r="AG11" s="93"/>
      <c r="AH11" s="161" t="s">
        <v>137</v>
      </c>
      <c r="AI11" s="95"/>
      <c r="AJ11" s="95"/>
      <c r="AK11" s="95"/>
      <c r="AL11" s="95"/>
      <c r="AM11" s="95"/>
      <c r="AN11" s="95"/>
      <c r="AO11" s="95"/>
      <c r="AP11" s="95"/>
      <c r="AQ11" s="95"/>
      <c r="AR11" s="96">
        <v>1</v>
      </c>
      <c r="AS11" s="95"/>
      <c r="AT11" s="26"/>
      <c r="AU11" s="285" t="s">
        <v>226</v>
      </c>
      <c r="AV11" s="80" t="s">
        <v>1017</v>
      </c>
      <c r="AW11" s="68" t="s">
        <v>29</v>
      </c>
      <c r="AX11" s="69">
        <f t="shared" si="4"/>
        <v>0</v>
      </c>
      <c r="AY11" s="69">
        <f t="shared" si="5"/>
        <v>0</v>
      </c>
      <c r="AZ11" s="82"/>
      <c r="BA11" s="22" t="s">
        <v>45</v>
      </c>
      <c r="BB11" s="104"/>
      <c r="BC11" s="74"/>
      <c r="BD11" s="180"/>
      <c r="BE11" s="23" t="s">
        <v>57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142">
        <v>1</v>
      </c>
      <c r="BP11" s="107"/>
      <c r="BQ11" s="26"/>
      <c r="BR11"/>
      <c r="BS11"/>
      <c r="CN11" s="136"/>
      <c r="CO11" s="382" t="s">
        <v>350</v>
      </c>
      <c r="CP11" s="138" t="s">
        <v>1278</v>
      </c>
      <c r="CQ11" s="102" t="s">
        <v>29</v>
      </c>
      <c r="CR11" s="69">
        <f t="shared" ref="CR11:CR15" si="8">0.5*(CZ11+DA11+DB11)+DC11+DE11+2*(DF11+DG11)</f>
        <v>0</v>
      </c>
      <c r="CS11" s="69">
        <f t="shared" si="7"/>
        <v>0</v>
      </c>
      <c r="CT11" s="225"/>
      <c r="CU11" s="225" t="s">
        <v>63</v>
      </c>
      <c r="CV11" s="131"/>
      <c r="CW11" s="225"/>
      <c r="CX11" s="131"/>
      <c r="CY11" s="131" t="s">
        <v>359</v>
      </c>
      <c r="CZ11" s="314"/>
      <c r="DA11" s="314"/>
      <c r="DB11" s="314"/>
      <c r="DC11" s="314"/>
      <c r="DD11" s="314"/>
      <c r="DE11" s="314"/>
      <c r="DF11" s="314"/>
      <c r="DG11" s="314"/>
      <c r="DH11" s="314"/>
      <c r="DI11" s="1564">
        <v>1</v>
      </c>
      <c r="DJ11" s="1565" t="s">
        <v>2986</v>
      </c>
      <c r="DK11" s="108"/>
      <c r="DL11" s="108"/>
      <c r="DN11" s="2"/>
      <c r="DO11" s="2"/>
      <c r="DP11" s="2"/>
    </row>
    <row r="12" spans="1:124" ht="242.1" customHeight="1" outlineLevel="1" x14ac:dyDescent="0.3">
      <c r="A12" s="509" t="s">
        <v>38</v>
      </c>
      <c r="B12" s="387" t="s">
        <v>2988</v>
      </c>
      <c r="C12" s="68" t="s">
        <v>311</v>
      </c>
      <c r="D12" s="69">
        <f>0.5*(L12+M12+N12)+O12+Q12+2*(R12+S12)</f>
        <v>0</v>
      </c>
      <c r="E12" s="69">
        <f>L12*0.5+M12*0.5+N12*0.5+O12+P12+Q12+2*(R12+S12+T12)</f>
        <v>0</v>
      </c>
      <c r="F12" s="1749" t="s">
        <v>2989</v>
      </c>
      <c r="G12" s="1845"/>
      <c r="H12" s="1845"/>
      <c r="I12" s="1845"/>
      <c r="J12" s="1845"/>
      <c r="K12" s="1845"/>
      <c r="L12" s="1845"/>
      <c r="M12" s="1845"/>
      <c r="N12" s="1845"/>
      <c r="O12" s="1845"/>
      <c r="P12" s="1845"/>
      <c r="Q12" s="1845"/>
      <c r="R12" s="1845"/>
      <c r="S12" s="1845"/>
      <c r="T12" s="1846"/>
      <c r="U12" s="516">
        <v>1</v>
      </c>
      <c r="V12" s="74"/>
      <c r="W12" s="108"/>
      <c r="X12" s="88" t="s">
        <v>47</v>
      </c>
      <c r="Y12" s="89" t="s">
        <v>1016</v>
      </c>
      <c r="Z12" s="68" t="s">
        <v>29</v>
      </c>
      <c r="AA12" s="69">
        <f t="shared" si="2"/>
        <v>0</v>
      </c>
      <c r="AB12" s="69">
        <f t="shared" si="3"/>
        <v>0</v>
      </c>
      <c r="AC12" s="90"/>
      <c r="AD12" s="113" t="s">
        <v>45</v>
      </c>
      <c r="AE12" s="90"/>
      <c r="AF12" s="92"/>
      <c r="AG12" s="93"/>
      <c r="AH12" s="161" t="s">
        <v>96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98" t="s">
        <v>1020</v>
      </c>
      <c r="AW12" s="68" t="s">
        <v>29</v>
      </c>
      <c r="AX12" s="69">
        <f t="shared" si="4"/>
        <v>0</v>
      </c>
      <c r="AY12" s="69">
        <f t="shared" si="5"/>
        <v>0</v>
      </c>
      <c r="AZ12" s="131"/>
      <c r="BA12" s="22" t="s">
        <v>45</v>
      </c>
      <c r="BB12" s="367"/>
      <c r="BC12" s="131"/>
      <c r="BD12" s="131"/>
      <c r="BE12" s="23" t="s">
        <v>57</v>
      </c>
      <c r="BF12" s="314"/>
      <c r="BG12" s="314"/>
      <c r="BH12" s="314"/>
      <c r="BI12" s="314"/>
      <c r="BJ12" s="314"/>
      <c r="BK12" s="314"/>
      <c r="BL12" s="314"/>
      <c r="BM12" s="314"/>
      <c r="BN12" s="314"/>
      <c r="BO12" s="346">
        <v>1</v>
      </c>
      <c r="BP12" s="131"/>
      <c r="BQ12" s="26"/>
      <c r="BR12"/>
      <c r="BS12"/>
      <c r="CN12" s="157"/>
      <c r="CO12" s="382" t="s">
        <v>350</v>
      </c>
      <c r="CP12" s="348" t="s">
        <v>1183</v>
      </c>
      <c r="CQ12" s="102" t="s">
        <v>29</v>
      </c>
      <c r="CR12" s="102">
        <f t="shared" si="8"/>
        <v>0</v>
      </c>
      <c r="CS12" s="102">
        <f t="shared" si="7"/>
        <v>0</v>
      </c>
      <c r="CT12" s="225"/>
      <c r="CU12" s="225" t="s">
        <v>45</v>
      </c>
      <c r="CV12" s="131"/>
      <c r="CW12" s="225"/>
      <c r="CX12" s="131"/>
      <c r="CY12" s="131" t="s">
        <v>57</v>
      </c>
      <c r="CZ12" s="314"/>
      <c r="DA12" s="314"/>
      <c r="DB12" s="314"/>
      <c r="DC12" s="314"/>
      <c r="DD12" s="314"/>
      <c r="DE12" s="314"/>
      <c r="DF12" s="314"/>
      <c r="DG12" s="314"/>
      <c r="DH12" s="314"/>
      <c r="DI12" s="1564">
        <v>1</v>
      </c>
      <c r="DJ12" s="1565" t="s">
        <v>2986</v>
      </c>
      <c r="DK12" s="108"/>
      <c r="DL12" s="108"/>
      <c r="DM12" s="108"/>
      <c r="DN12" s="2"/>
      <c r="DO12" s="2"/>
      <c r="DP12" s="2"/>
    </row>
    <row r="13" spans="1:124" ht="152.4" outlineLevel="1" x14ac:dyDescent="0.3">
      <c r="A13" s="2065" t="s">
        <v>2990</v>
      </c>
      <c r="B13" s="2065"/>
      <c r="C13" s="2065"/>
      <c r="D13" s="2065"/>
      <c r="E13" s="2065"/>
      <c r="F13" s="2065"/>
      <c r="G13" s="2065"/>
      <c r="H13" s="2065"/>
      <c r="I13" s="2065"/>
      <c r="J13" s="2065"/>
      <c r="K13" s="2065"/>
      <c r="L13" s="2065"/>
      <c r="M13" s="2065"/>
      <c r="N13" s="2065"/>
      <c r="O13" s="2065"/>
      <c r="P13" s="2065"/>
      <c r="Q13" s="2065"/>
      <c r="R13" s="2065"/>
      <c r="S13" s="2065"/>
      <c r="T13" s="2065"/>
      <c r="U13" s="2065"/>
      <c r="V13" s="2065"/>
      <c r="W13" s="108"/>
      <c r="X13" s="88" t="s">
        <v>47</v>
      </c>
      <c r="Y13" s="116" t="s">
        <v>97</v>
      </c>
      <c r="Z13" s="68" t="s">
        <v>29</v>
      </c>
      <c r="AA13" s="69">
        <f t="shared" si="2"/>
        <v>2</v>
      </c>
      <c r="AB13" s="69">
        <f t="shared" si="3"/>
        <v>4</v>
      </c>
      <c r="AC13" s="171"/>
      <c r="AD13" s="22" t="s">
        <v>68</v>
      </c>
      <c r="AE13" s="172"/>
      <c r="AF13" s="103"/>
      <c r="AG13" s="173"/>
      <c r="AH13" s="173" t="s">
        <v>98</v>
      </c>
      <c r="AI13" s="155"/>
      <c r="AJ13" s="155"/>
      <c r="AK13" s="155"/>
      <c r="AL13" s="84">
        <v>2</v>
      </c>
      <c r="AM13" s="155"/>
      <c r="AN13" s="155"/>
      <c r="AO13" s="155"/>
      <c r="AP13" s="155"/>
      <c r="AQ13" s="86">
        <v>1</v>
      </c>
      <c r="AR13" s="142"/>
      <c r="AS13" s="190"/>
      <c r="AT13" s="26"/>
      <c r="AU13" s="285" t="s">
        <v>226</v>
      </c>
      <c r="AV13" s="80" t="s">
        <v>1024</v>
      </c>
      <c r="AW13" s="68" t="s">
        <v>29</v>
      </c>
      <c r="AX13" s="69">
        <f t="shared" si="4"/>
        <v>0</v>
      </c>
      <c r="AY13" s="69">
        <f t="shared" si="5"/>
        <v>0</v>
      </c>
      <c r="AZ13" s="82"/>
      <c r="BA13" s="22" t="s">
        <v>45</v>
      </c>
      <c r="BB13" s="104"/>
      <c r="BC13" s="104"/>
      <c r="BD13" s="724" t="s">
        <v>590</v>
      </c>
      <c r="BE13" s="23" t="s">
        <v>1025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142">
        <v>1</v>
      </c>
      <c r="BP13" s="107"/>
      <c r="BQ13" s="36"/>
      <c r="BR13"/>
      <c r="BS13"/>
      <c r="CN13" s="8"/>
      <c r="CO13" s="382" t="s">
        <v>350</v>
      </c>
      <c r="CP13" s="348" t="s">
        <v>1187</v>
      </c>
      <c r="CQ13" s="102" t="s">
        <v>29</v>
      </c>
      <c r="CR13" s="102">
        <f t="shared" si="8"/>
        <v>2</v>
      </c>
      <c r="CS13" s="102">
        <f t="shared" si="7"/>
        <v>2</v>
      </c>
      <c r="CT13" s="244"/>
      <c r="CU13" s="225" t="s">
        <v>45</v>
      </c>
      <c r="CV13" s="962"/>
      <c r="CW13" s="246"/>
      <c r="CX13" s="222"/>
      <c r="CY13" s="131" t="s">
        <v>2991</v>
      </c>
      <c r="CZ13" s="403"/>
      <c r="DA13" s="403"/>
      <c r="DB13" s="403"/>
      <c r="DC13" s="403"/>
      <c r="DD13" s="403"/>
      <c r="DE13" s="84">
        <v>2</v>
      </c>
      <c r="DF13" s="403"/>
      <c r="DG13" s="403"/>
      <c r="DH13" s="403"/>
      <c r="DI13" s="1564">
        <v>1</v>
      </c>
      <c r="DJ13" s="1565" t="s">
        <v>2986</v>
      </c>
      <c r="DK13"/>
      <c r="DL13"/>
      <c r="DM13"/>
      <c r="DN13" s="2"/>
      <c r="DO13" s="2"/>
      <c r="DP13" s="2"/>
    </row>
    <row r="14" spans="1:124" ht="223.95" customHeight="1" outlineLevel="1" x14ac:dyDescent="0.3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9" t="s">
        <v>2052</v>
      </c>
      <c r="Z14" s="68" t="s">
        <v>29</v>
      </c>
      <c r="AA14" s="69">
        <f t="shared" si="2"/>
        <v>0</v>
      </c>
      <c r="AB14" s="69">
        <f t="shared" si="3"/>
        <v>0</v>
      </c>
      <c r="AC14" s="90"/>
      <c r="AD14" s="113" t="s">
        <v>63</v>
      </c>
      <c r="AE14" s="90"/>
      <c r="AF14" s="92"/>
      <c r="AG14" s="93"/>
      <c r="AH14" s="94" t="s">
        <v>118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226</v>
      </c>
      <c r="AV14" s="80" t="s">
        <v>1029</v>
      </c>
      <c r="AW14" s="68" t="s">
        <v>29</v>
      </c>
      <c r="AX14" s="69">
        <f t="shared" si="4"/>
        <v>0</v>
      </c>
      <c r="AY14" s="69">
        <f t="shared" si="5"/>
        <v>0</v>
      </c>
      <c r="AZ14" s="82"/>
      <c r="BA14" s="22" t="s">
        <v>45</v>
      </c>
      <c r="BB14" s="104"/>
      <c r="BC14" s="104"/>
      <c r="BD14" s="180"/>
      <c r="BE14" s="23" t="s">
        <v>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/>
      <c r="BS14"/>
      <c r="CN14" s="26"/>
      <c r="CO14" s="382" t="s">
        <v>350</v>
      </c>
      <c r="CP14" s="348" t="s">
        <v>2992</v>
      </c>
      <c r="CQ14" s="102" t="s">
        <v>29</v>
      </c>
      <c r="CR14" s="102">
        <f t="shared" si="8"/>
        <v>0.5</v>
      </c>
      <c r="CS14" s="102">
        <f t="shared" si="7"/>
        <v>2.5</v>
      </c>
      <c r="CT14" s="244"/>
      <c r="CU14" s="225" t="s">
        <v>45</v>
      </c>
      <c r="CV14"/>
      <c r="CW14" s="246"/>
      <c r="CX14" s="222"/>
      <c r="CY14" s="131" t="s">
        <v>2993</v>
      </c>
      <c r="CZ14" s="403"/>
      <c r="DA14" s="84">
        <v>1</v>
      </c>
      <c r="DB14" s="403"/>
      <c r="DC14" s="144"/>
      <c r="DD14" s="403"/>
      <c r="DE14" s="403"/>
      <c r="DF14" s="403"/>
      <c r="DG14" s="403"/>
      <c r="DH14" s="86">
        <v>1</v>
      </c>
      <c r="DI14" s="1564">
        <v>1</v>
      </c>
      <c r="DJ14" s="1565" t="s">
        <v>2986</v>
      </c>
      <c r="DK14"/>
      <c r="DL14"/>
      <c r="DM14"/>
      <c r="DN14" s="2"/>
      <c r="DO14" s="2"/>
      <c r="DP14" s="2"/>
    </row>
    <row r="15" spans="1:124" ht="226.2" outlineLevel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88" t="s">
        <v>47</v>
      </c>
      <c r="Y15" s="80" t="s">
        <v>2752</v>
      </c>
      <c r="Z15" s="68" t="s">
        <v>29</v>
      </c>
      <c r="AA15" s="69">
        <f t="shared" si="2"/>
        <v>1</v>
      </c>
      <c r="AB15" s="69">
        <f t="shared" si="3"/>
        <v>3</v>
      </c>
      <c r="AC15" s="103"/>
      <c r="AD15" s="22" t="s">
        <v>68</v>
      </c>
      <c r="AE15" s="1413" t="s">
        <v>2994</v>
      </c>
      <c r="AF15" s="74"/>
      <c r="AG15" s="82"/>
      <c r="AH15" s="23" t="s">
        <v>2831</v>
      </c>
      <c r="AI15" s="266"/>
      <c r="AJ15" s="266"/>
      <c r="AK15" s="266"/>
      <c r="AL15" s="84">
        <v>1</v>
      </c>
      <c r="AM15" s="266"/>
      <c r="AN15" s="266"/>
      <c r="AO15" s="266"/>
      <c r="AP15" s="1543"/>
      <c r="AQ15" s="86">
        <v>1</v>
      </c>
      <c r="AR15" s="96">
        <v>1</v>
      </c>
      <c r="AS15" s="95"/>
      <c r="AT15" s="26"/>
      <c r="AU15" s="285" t="s">
        <v>226</v>
      </c>
      <c r="AV15" s="80" t="s">
        <v>1032</v>
      </c>
      <c r="AW15" s="68" t="s">
        <v>29</v>
      </c>
      <c r="AX15" s="69">
        <f t="shared" si="4"/>
        <v>2</v>
      </c>
      <c r="AY15" s="69">
        <f t="shared" si="5"/>
        <v>2</v>
      </c>
      <c r="AZ15" s="82"/>
      <c r="BA15" s="22" t="s">
        <v>45</v>
      </c>
      <c r="BB15" s="104"/>
      <c r="BC15" s="104"/>
      <c r="BD15" s="180"/>
      <c r="BE15" s="23" t="s">
        <v>57</v>
      </c>
      <c r="BF15" s="160"/>
      <c r="BG15" s="160"/>
      <c r="BH15" s="160"/>
      <c r="BI15" s="160"/>
      <c r="BJ15" s="160"/>
      <c r="BK15" s="160"/>
      <c r="BL15" s="84">
        <v>1</v>
      </c>
      <c r="BM15" s="155"/>
      <c r="BN15" s="155"/>
      <c r="BO15" s="142">
        <v>1</v>
      </c>
      <c r="BP15" s="107"/>
      <c r="BQ15" s="136"/>
      <c r="BR15"/>
      <c r="BS15"/>
      <c r="CN15" s="36"/>
      <c r="CO15" s="382" t="s">
        <v>350</v>
      </c>
      <c r="CP15" s="117" t="s">
        <v>1198</v>
      </c>
      <c r="CQ15" s="102" t="s">
        <v>29</v>
      </c>
      <c r="CR15" s="102">
        <f t="shared" si="8"/>
        <v>2</v>
      </c>
      <c r="CS15" s="102">
        <f t="shared" si="7"/>
        <v>4</v>
      </c>
      <c r="CT15" s="116"/>
      <c r="CU15" s="124" t="s">
        <v>77</v>
      </c>
      <c r="CV15" s="125" t="s">
        <v>50</v>
      </c>
      <c r="CW15" s="118"/>
      <c r="CX15" s="173"/>
      <c r="CY15" s="173" t="s">
        <v>1199</v>
      </c>
      <c r="CZ15" s="155"/>
      <c r="DA15" s="155"/>
      <c r="DB15" s="155"/>
      <c r="DC15" s="84">
        <v>2</v>
      </c>
      <c r="DD15" s="155"/>
      <c r="DE15" s="155"/>
      <c r="DF15" s="155"/>
      <c r="DG15" s="461"/>
      <c r="DH15" s="86">
        <v>1</v>
      </c>
      <c r="DI15" s="1564">
        <v>1</v>
      </c>
      <c r="DJ15" s="1565" t="s">
        <v>2986</v>
      </c>
      <c r="DK15"/>
      <c r="DL15"/>
      <c r="DM15"/>
      <c r="DN15" s="2"/>
      <c r="DO15" s="2"/>
      <c r="DP15" s="2"/>
    </row>
    <row r="16" spans="1:124" ht="275.39999999999998" customHeight="1" outlineLevel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1028</v>
      </c>
      <c r="Z16" s="68" t="s">
        <v>29</v>
      </c>
      <c r="AA16" s="69">
        <f t="shared" si="2"/>
        <v>0.5</v>
      </c>
      <c r="AB16" s="69">
        <f t="shared" si="3"/>
        <v>0.5</v>
      </c>
      <c r="AC16" s="82"/>
      <c r="AD16" s="22" t="s">
        <v>68</v>
      </c>
      <c r="AE16" s="103"/>
      <c r="AF16" s="119" t="s">
        <v>42</v>
      </c>
      <c r="AG16" s="82"/>
      <c r="AH16" s="23" t="s">
        <v>57</v>
      </c>
      <c r="AI16" s="155"/>
      <c r="AJ16" s="84">
        <v>1</v>
      </c>
      <c r="AK16" s="155"/>
      <c r="AL16" s="155"/>
      <c r="AM16" s="155"/>
      <c r="AN16" s="155"/>
      <c r="AO16" s="155"/>
      <c r="AP16" s="155"/>
      <c r="AQ16" s="155"/>
      <c r="AR16" s="142">
        <v>1</v>
      </c>
      <c r="AS16" s="107"/>
      <c r="AT16" s="26"/>
      <c r="AU16" s="285" t="s">
        <v>226</v>
      </c>
      <c r="AV16" s="114" t="s">
        <v>1036</v>
      </c>
      <c r="AW16" s="68" t="s">
        <v>29</v>
      </c>
      <c r="AX16" s="69">
        <f t="shared" si="4"/>
        <v>2</v>
      </c>
      <c r="AY16" s="69">
        <f t="shared" si="5"/>
        <v>2</v>
      </c>
      <c r="AZ16" s="103"/>
      <c r="BA16" s="22" t="s">
        <v>45</v>
      </c>
      <c r="BB16" s="546"/>
      <c r="BC16" s="72" t="s">
        <v>42</v>
      </c>
      <c r="BD16" s="73"/>
      <c r="BE16" s="23" t="s">
        <v>57</v>
      </c>
      <c r="BF16" s="155"/>
      <c r="BG16" s="155"/>
      <c r="BH16" s="155"/>
      <c r="BI16" s="155"/>
      <c r="BJ16" s="155"/>
      <c r="BK16" s="155"/>
      <c r="BL16" s="84">
        <v>1</v>
      </c>
      <c r="BM16" s="155"/>
      <c r="BN16" s="155"/>
      <c r="BO16" s="142">
        <v>1</v>
      </c>
      <c r="BP16" s="107"/>
      <c r="BQ16" s="157"/>
      <c r="BR16"/>
      <c r="BS16"/>
      <c r="CN16" s="36"/>
      <c r="CO16" s="178"/>
      <c r="CP16" s="130" t="s">
        <v>322</v>
      </c>
      <c r="CQ16" s="68" t="s">
        <v>29</v>
      </c>
      <c r="CR16" s="69">
        <f>0.5*(CZ16+DA16+DB16)+DC16+DE16+2*(DF16+DG16)</f>
        <v>0.5</v>
      </c>
      <c r="CS16" s="69">
        <f t="shared" si="7"/>
        <v>0.5</v>
      </c>
      <c r="CT16" s="131"/>
      <c r="CU16" s="22" t="s">
        <v>63</v>
      </c>
      <c r="CV16" s="367"/>
      <c r="CW16" s="119" t="s">
        <v>42</v>
      </c>
      <c r="CX16" s="131"/>
      <c r="CY16" s="140" t="s">
        <v>3</v>
      </c>
      <c r="CZ16" s="128">
        <v>1</v>
      </c>
      <c r="DA16" s="314"/>
      <c r="DB16" s="314"/>
      <c r="DC16" s="314"/>
      <c r="DD16" s="314"/>
      <c r="DE16" s="314"/>
      <c r="DF16" s="314"/>
      <c r="DG16" s="314"/>
      <c r="DH16" s="368"/>
      <c r="DI16" s="1564">
        <v>1</v>
      </c>
      <c r="DJ16" s="1565" t="s">
        <v>2986</v>
      </c>
      <c r="DK16"/>
      <c r="DL16"/>
      <c r="DM16"/>
      <c r="DN16" s="2"/>
      <c r="DO16" s="2"/>
      <c r="DP16" s="2"/>
    </row>
    <row r="17" spans="1:120" ht="307.95" customHeight="1" outlineLevel="1" x14ac:dyDescent="0.3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79" t="s">
        <v>43</v>
      </c>
      <c r="Y17" s="117" t="s">
        <v>2460</v>
      </c>
      <c r="Z17" s="81" t="s">
        <v>29</v>
      </c>
      <c r="AA17" s="69">
        <f t="shared" si="2"/>
        <v>0</v>
      </c>
      <c r="AB17" s="69">
        <f t="shared" si="3"/>
        <v>0</v>
      </c>
      <c r="AC17" s="82"/>
      <c r="AD17" s="22" t="s">
        <v>68</v>
      </c>
      <c r="AE17" s="70"/>
      <c r="AF17" s="72" t="s">
        <v>42</v>
      </c>
      <c r="AG17" s="180"/>
      <c r="AH17" s="23" t="s">
        <v>116</v>
      </c>
      <c r="AI17" s="83"/>
      <c r="AJ17" s="83"/>
      <c r="AK17" s="83"/>
      <c r="AL17" s="83"/>
      <c r="AM17" s="83"/>
      <c r="AN17" s="83"/>
      <c r="AO17" s="83"/>
      <c r="AP17" s="83"/>
      <c r="AQ17" s="83"/>
      <c r="AR17" s="142">
        <v>1</v>
      </c>
      <c r="AS17" s="339"/>
      <c r="AT17" s="26"/>
      <c r="AU17" s="283" t="s">
        <v>218</v>
      </c>
      <c r="AV17" s="117" t="s">
        <v>219</v>
      </c>
      <c r="AW17" s="68" t="s">
        <v>36</v>
      </c>
      <c r="AX17" s="69">
        <f t="shared" si="4"/>
        <v>0</v>
      </c>
      <c r="AY17" s="69">
        <f t="shared" si="5"/>
        <v>0</v>
      </c>
      <c r="AZ17" s="74"/>
      <c r="BA17" s="22" t="s">
        <v>63</v>
      </c>
      <c r="BB17" s="99"/>
      <c r="BC17" s="74"/>
      <c r="BD17" s="74"/>
      <c r="BE17" s="23" t="s">
        <v>220</v>
      </c>
      <c r="BF17" s="155"/>
      <c r="BG17" s="155"/>
      <c r="BH17" s="155"/>
      <c r="BI17" s="155"/>
      <c r="BJ17" s="155"/>
      <c r="BK17" s="155"/>
      <c r="BL17" s="155"/>
      <c r="BM17" s="155"/>
      <c r="BN17" s="155"/>
      <c r="BO17" s="142">
        <v>1</v>
      </c>
      <c r="BP17" s="241"/>
      <c r="BQ17" s="8"/>
      <c r="BR17"/>
      <c r="BS17"/>
      <c r="CN17" s="36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</row>
    <row r="18" spans="1:120" ht="156.6" outlineLevel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83" t="s">
        <v>218</v>
      </c>
      <c r="Y18" s="138" t="s">
        <v>1043</v>
      </c>
      <c r="Z18" s="68" t="s">
        <v>29</v>
      </c>
      <c r="AA18" s="69">
        <f t="shared" si="2"/>
        <v>0</v>
      </c>
      <c r="AB18" s="69">
        <f t="shared" si="3"/>
        <v>0</v>
      </c>
      <c r="AC18" s="131"/>
      <c r="AD18" s="22" t="s">
        <v>45</v>
      </c>
      <c r="AE18" s="367"/>
      <c r="AF18" s="131"/>
      <c r="AG18" s="131"/>
      <c r="AH18" s="23" t="s">
        <v>57</v>
      </c>
      <c r="AI18" s="314"/>
      <c r="AJ18" s="314"/>
      <c r="AK18" s="314"/>
      <c r="AL18" s="314"/>
      <c r="AM18" s="314"/>
      <c r="AN18" s="314"/>
      <c r="AO18" s="314"/>
      <c r="AP18" s="314"/>
      <c r="AQ18" s="314"/>
      <c r="AR18" s="346">
        <v>1</v>
      </c>
      <c r="AS18" s="131"/>
      <c r="AT18" s="26"/>
      <c r="AU18" s="283" t="s">
        <v>218</v>
      </c>
      <c r="AV18" s="117" t="s">
        <v>1044</v>
      </c>
      <c r="AW18" s="68" t="s">
        <v>36</v>
      </c>
      <c r="AX18" s="69">
        <f t="shared" si="4"/>
        <v>2</v>
      </c>
      <c r="AY18" s="69">
        <f t="shared" si="5"/>
        <v>3</v>
      </c>
      <c r="AZ18" s="198"/>
      <c r="BA18" s="22" t="s">
        <v>45</v>
      </c>
      <c r="BB18" s="1451" t="s">
        <v>2995</v>
      </c>
      <c r="BC18" s="119" t="s">
        <v>42</v>
      </c>
      <c r="BD18" s="82"/>
      <c r="BE18" s="23" t="s">
        <v>129</v>
      </c>
      <c r="BF18" s="1260"/>
      <c r="BG18" s="1260"/>
      <c r="BH18" s="1260"/>
      <c r="BI18" s="820">
        <v>2</v>
      </c>
      <c r="BJ18" s="1211">
        <v>1</v>
      </c>
      <c r="BK18" s="1260"/>
      <c r="BL18" s="1260"/>
      <c r="BM18" s="1261"/>
      <c r="BN18" s="1262"/>
      <c r="BO18" s="142">
        <v>1</v>
      </c>
      <c r="BP18" s="107"/>
      <c r="BQ18" s="47"/>
      <c r="BR18"/>
      <c r="BS18"/>
      <c r="CN18" s="36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</row>
    <row r="19" spans="1:120" s="36" customFormat="1" ht="267.60000000000002" customHeight="1" outlineLevel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218</v>
      </c>
      <c r="Y19" s="138" t="s">
        <v>1048</v>
      </c>
      <c r="Z19" s="68" t="s">
        <v>29</v>
      </c>
      <c r="AA19" s="69">
        <f t="shared" si="2"/>
        <v>0</v>
      </c>
      <c r="AB19" s="69">
        <f t="shared" si="3"/>
        <v>0</v>
      </c>
      <c r="AC19" s="74"/>
      <c r="AD19" s="225" t="s">
        <v>45</v>
      </c>
      <c r="AE19" s="74"/>
      <c r="AF19" s="74"/>
      <c r="AG19" s="74"/>
      <c r="AH19" s="131" t="s">
        <v>193</v>
      </c>
      <c r="AI19" s="403"/>
      <c r="AJ19" s="403"/>
      <c r="AK19" s="403"/>
      <c r="AL19" s="403"/>
      <c r="AM19" s="403"/>
      <c r="AN19" s="403"/>
      <c r="AO19" s="403"/>
      <c r="AP19" s="403"/>
      <c r="AQ19" s="403"/>
      <c r="AR19" s="350">
        <v>1</v>
      </c>
      <c r="AS19" s="74"/>
      <c r="AT19" s="26"/>
      <c r="AU19" s="283" t="s">
        <v>218</v>
      </c>
      <c r="AV19" s="117" t="s">
        <v>1049</v>
      </c>
      <c r="AW19" s="68" t="s">
        <v>36</v>
      </c>
      <c r="AX19" s="69">
        <f t="shared" si="4"/>
        <v>0</v>
      </c>
      <c r="AY19" s="69">
        <f t="shared" si="5"/>
        <v>0</v>
      </c>
      <c r="AZ19" s="103"/>
      <c r="BA19" s="22" t="s">
        <v>45</v>
      </c>
      <c r="BB19" s="145"/>
      <c r="BC19" s="74"/>
      <c r="BD19" s="82"/>
      <c r="BE19" s="23" t="s">
        <v>57</v>
      </c>
      <c r="BF19" s="403"/>
      <c r="BG19" s="403"/>
      <c r="BH19" s="403"/>
      <c r="BI19" s="403"/>
      <c r="BJ19" s="403"/>
      <c r="BK19" s="403"/>
      <c r="BL19" s="403"/>
      <c r="BM19" s="403"/>
      <c r="BN19" s="403"/>
      <c r="BO19" s="142">
        <v>1</v>
      </c>
      <c r="BP19" s="107"/>
      <c r="BQ19" s="47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</row>
    <row r="20" spans="1:120" s="36" customFormat="1" ht="313.2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17" t="s">
        <v>1052</v>
      </c>
      <c r="Z20" s="68" t="s">
        <v>29</v>
      </c>
      <c r="AA20" s="69">
        <f t="shared" si="2"/>
        <v>0</v>
      </c>
      <c r="AB20" s="69">
        <f t="shared" si="3"/>
        <v>0</v>
      </c>
      <c r="AC20" s="103"/>
      <c r="AD20" s="22" t="s">
        <v>45</v>
      </c>
      <c r="AE20" s="23"/>
      <c r="AF20" s="74"/>
      <c r="AG20" s="82"/>
      <c r="AH20" s="23" t="s">
        <v>57</v>
      </c>
      <c r="AI20" s="302"/>
      <c r="AJ20" s="302"/>
      <c r="AK20" s="155"/>
      <c r="AL20" s="302"/>
      <c r="AM20" s="302"/>
      <c r="AN20" s="302"/>
      <c r="AO20" s="302"/>
      <c r="AP20" s="302"/>
      <c r="AQ20" s="302"/>
      <c r="AR20" s="142">
        <v>1</v>
      </c>
      <c r="AS20" s="107"/>
      <c r="AT20" s="613"/>
      <c r="AU20" s="283" t="s">
        <v>218</v>
      </c>
      <c r="AV20" s="138" t="s">
        <v>1035</v>
      </c>
      <c r="AW20" s="862" t="s">
        <v>36</v>
      </c>
      <c r="AX20" s="69">
        <f>0.5*(BF20+BG20+BH20)+BI20+BK20+2*(BL20+BM20)</f>
        <v>0</v>
      </c>
      <c r="AY20" s="69">
        <f>BF20*0.5+BG20*0.5+BH20*0.5+BI20+BJ20+BK20+2*(BL20+BM20+BN20)</f>
        <v>0</v>
      </c>
      <c r="AZ20" s="74"/>
      <c r="BA20" s="225" t="s">
        <v>45</v>
      </c>
      <c r="BB20" s="74"/>
      <c r="BC20" s="74"/>
      <c r="BD20" s="74"/>
      <c r="BE20" s="131" t="s">
        <v>193</v>
      </c>
      <c r="BF20" s="403"/>
      <c r="BG20" s="403"/>
      <c r="BH20" s="403"/>
      <c r="BI20" s="403"/>
      <c r="BJ20" s="403"/>
      <c r="BK20" s="403"/>
      <c r="BL20" s="403"/>
      <c r="BM20" s="403"/>
      <c r="BN20" s="403"/>
      <c r="BO20" s="350">
        <v>1</v>
      </c>
      <c r="BP20" s="74"/>
      <c r="BQ20" s="47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</row>
    <row r="21" spans="1:120" s="36" customFormat="1" ht="380.25" customHeight="1" outlineLevel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38" t="s">
        <v>1054</v>
      </c>
      <c r="Z21" s="68" t="s">
        <v>29</v>
      </c>
      <c r="AA21" s="69">
        <f t="shared" si="2"/>
        <v>0</v>
      </c>
      <c r="AB21" s="69">
        <f t="shared" si="3"/>
        <v>0</v>
      </c>
      <c r="AC21" s="131"/>
      <c r="AD21" s="22" t="s">
        <v>45</v>
      </c>
      <c r="AE21" s="367"/>
      <c r="AF21" s="131"/>
      <c r="AG21" s="131"/>
      <c r="AH21" s="23" t="s">
        <v>57</v>
      </c>
      <c r="AI21" s="314"/>
      <c r="AJ21" s="314"/>
      <c r="AK21" s="314"/>
      <c r="AL21" s="314"/>
      <c r="AM21" s="314"/>
      <c r="AN21" s="314"/>
      <c r="AO21" s="314"/>
      <c r="AP21" s="314"/>
      <c r="AQ21" s="314"/>
      <c r="AR21" s="346">
        <v>1</v>
      </c>
      <c r="AS21" s="131"/>
      <c r="AT21" s="613"/>
      <c r="AU21" s="283" t="s">
        <v>218</v>
      </c>
      <c r="AV21" s="117" t="s">
        <v>2116</v>
      </c>
      <c r="AW21" s="862" t="s">
        <v>36</v>
      </c>
      <c r="AX21" s="69">
        <f>0.5*(BF21+BG21+BH21)+BI21+BK21+2*(BL21+BM21)</f>
        <v>0</v>
      </c>
      <c r="AY21" s="69">
        <f>BF21*0.5+BG21*0.5+BH21*0.5+BI21+BJ21+BK21+2*(BL21+BM21+BN21)</f>
        <v>0</v>
      </c>
      <c r="AZ21" s="74"/>
      <c r="BA21" s="339" t="s">
        <v>45</v>
      </c>
      <c r="BB21" s="906"/>
      <c r="BC21" s="74"/>
      <c r="BD21" s="82"/>
      <c r="BE21" s="23" t="s">
        <v>57</v>
      </c>
      <c r="BF21" s="403"/>
      <c r="BG21" s="403"/>
      <c r="BH21" s="403"/>
      <c r="BI21" s="403"/>
      <c r="BJ21" s="403"/>
      <c r="BK21" s="403"/>
      <c r="BL21" s="403"/>
      <c r="BM21" s="403"/>
      <c r="BN21" s="403"/>
      <c r="BO21" s="142">
        <v>1</v>
      </c>
      <c r="BP21" s="107"/>
      <c r="BQ21" s="47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</row>
    <row r="22" spans="1:120" s="36" customFormat="1" ht="197.4" customHeight="1" outlineLevel="1" x14ac:dyDescent="0.3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AT22" s="908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 s="11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</row>
    <row r="23" spans="1:120" s="36" customFormat="1" ht="270" customHeight="1" outlineLevel="1" x14ac:dyDescent="0.3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AT23" s="910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12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</row>
    <row r="24" spans="1:120" s="36" customFormat="1" ht="221.4" customHeight="1" outlineLevel="1" x14ac:dyDescent="0.3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</row>
    <row r="25" spans="1:120" s="36" customFormat="1" ht="240.6" customHeight="1" outlineLevel="1" x14ac:dyDescent="0.3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</row>
    <row r="26" spans="1:120" s="32" customFormat="1" ht="267.60000000000002" customHeight="1" outlineLevel="1" x14ac:dyDescent="0.3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</row>
    <row r="27" spans="1:120" s="32" customFormat="1" ht="283.95" customHeight="1" outlineLevel="1" x14ac:dyDescent="0.3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</row>
    <row r="28" spans="1:120" s="32" customFormat="1" ht="190.5" customHeight="1" outlineLevel="1" x14ac:dyDescent="0.3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</row>
    <row r="29" spans="1:120" s="32" customFormat="1" ht="144" customHeight="1" outlineLevel="1" x14ac:dyDescent="0.3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</row>
    <row r="30" spans="1:120" s="32" customFormat="1" ht="17.399999999999999" outlineLevel="1" x14ac:dyDescent="0.3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</row>
    <row r="31" spans="1:120" s="32" customFormat="1" ht="17.399999999999999" outlineLevel="1" x14ac:dyDescent="0.3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</row>
    <row r="32" spans="1:120" s="32" customFormat="1" ht="17.399999999999999" outlineLevel="1" x14ac:dyDescent="0.3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</row>
    <row r="33" spans="1:120" s="32" customFormat="1" ht="17.399999999999999" outlineLevel="1" x14ac:dyDescent="0.3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</row>
    <row r="34" spans="1:120" s="32" customFormat="1" ht="17.399999999999999" outlineLevel="1" x14ac:dyDescent="0.3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</row>
    <row r="35" spans="1:120" s="32" customFormat="1" ht="30" outlineLevel="1" x14ac:dyDescent="0.3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914"/>
      <c r="AB35" s="914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</row>
    <row r="36" spans="1:120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 s="955"/>
      <c r="CP36" s="955"/>
      <c r="CQ36" s="955"/>
      <c r="CR36" s="955"/>
      <c r="CS36" s="955"/>
      <c r="CT36" s="955"/>
      <c r="CU36" s="955"/>
      <c r="CV36" s="955"/>
      <c r="CW36" s="955"/>
      <c r="CX36" s="955"/>
      <c r="CY36" s="955"/>
      <c r="CZ36" s="955"/>
      <c r="DA36" s="955"/>
      <c r="DB36" s="955"/>
      <c r="DC36" s="955"/>
      <c r="DD36" s="955"/>
      <c r="DE36" s="955"/>
      <c r="DF36" s="955"/>
      <c r="DG36" s="955"/>
      <c r="DH36" s="955"/>
      <c r="DI36" s="955"/>
      <c r="DJ36" s="955"/>
      <c r="DK36"/>
      <c r="DL36"/>
      <c r="DM36"/>
      <c r="DN36"/>
      <c r="DO36"/>
      <c r="DP36"/>
    </row>
    <row r="37" spans="1:120" ht="42.6" customHeight="1" x14ac:dyDescent="0.3">
      <c r="A37" s="55" t="s">
        <v>2470</v>
      </c>
      <c r="B37" s="56"/>
      <c r="C37" s="40" t="s">
        <v>29</v>
      </c>
      <c r="D37" s="41">
        <f>0.5*(L37+M37+N37)+O37+Q37+2*(R37+S37)</f>
        <v>0</v>
      </c>
      <c r="E37" s="42">
        <f>L37*0.5+M37*0.5+N37*0.5+O37+P37+Q37+2*(R37+S37+T37)</f>
        <v>0</v>
      </c>
      <c r="F37" s="43"/>
      <c r="G37" s="39"/>
      <c r="H37" s="43"/>
      <c r="I37" s="43"/>
      <c r="J37" s="43"/>
      <c r="K37" s="43"/>
      <c r="L37" s="44">
        <f>SUMIFS(L39:L59,C39:C59,C37)</f>
        <v>0</v>
      </c>
      <c r="M37" s="44">
        <f>SUMIFS(M39:M59,C39:C59,C37)</f>
        <v>0</v>
      </c>
      <c r="N37" s="44">
        <f>SUMIFS(N39:N59,C39:C59,C37)</f>
        <v>0</v>
      </c>
      <c r="O37" s="44">
        <f>SUMIFS(O39:O59,C39:C59,C37)</f>
        <v>0</v>
      </c>
      <c r="P37" s="44">
        <f>SUMIFS(P39:P59,C39:C59,C37)</f>
        <v>0</v>
      </c>
      <c r="Q37" s="44">
        <f>SUMIFS(Q39:Q59,C39:C59,C37)</f>
        <v>0</v>
      </c>
      <c r="R37" s="44">
        <f>SUMIFS(R39:R59,C39:C59,C37)</f>
        <v>0</v>
      </c>
      <c r="S37" s="44">
        <f>SUMIFS(S39:S59,C39:C59,C37)</f>
        <v>0</v>
      </c>
      <c r="T37" s="44">
        <f>SUMIFS(T39:T59,C39:C59,C37)</f>
        <v>0</v>
      </c>
      <c r="U37" s="45"/>
      <c r="V37" s="46">
        <f>SUM(U39:U58)</f>
        <v>0</v>
      </c>
      <c r="W37" s="29"/>
      <c r="X37" s="1610" t="s">
        <v>145</v>
      </c>
      <c r="Y37" s="1619" t="s">
        <v>1057</v>
      </c>
      <c r="Z37" s="1398" t="s">
        <v>29</v>
      </c>
      <c r="AA37" s="41">
        <f t="shared" ref="AA37:AA49" si="9">0.5*(AI37+AJ37+AK37)+AL37+AN37+2*(AO37+AP37)</f>
        <v>15</v>
      </c>
      <c r="AB37" s="42">
        <f t="shared" ref="AB37:AB49" si="10">AI37*0.5+AJ37*0.5+AK37*0.5+AL37+AM37+AN37+2*(AO37+AP37+AQ37)</f>
        <v>22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11</v>
      </c>
      <c r="AK37" s="44">
        <f>SUMIFS(AK39:AK60,Z39:Z60,Z37)</f>
        <v>1</v>
      </c>
      <c r="AL37" s="44">
        <f>SUMIFS(AL39:AL60,Z39:Z60,Z37)</f>
        <v>4</v>
      </c>
      <c r="AM37" s="44">
        <f>SUMIFS(AM39:AM60,Z39:Z60,Z37)</f>
        <v>3</v>
      </c>
      <c r="AN37" s="44">
        <f>SUMIFS(AN39:AN60,Z39:Z60,Z37)</f>
        <v>1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12.5</v>
      </c>
      <c r="AT37" s="29"/>
      <c r="AU37" s="1610" t="s">
        <v>2996</v>
      </c>
      <c r="AV37" s="1619"/>
      <c r="AW37" s="1398" t="s">
        <v>29</v>
      </c>
      <c r="AX37" s="41">
        <f t="shared" ref="AX37:AX41" si="11">0.5*(BF37+BG37+BH37)+BI37+BK37+2*(BL37+BM37)</f>
        <v>11</v>
      </c>
      <c r="AY37" s="42">
        <f t="shared" ref="AY37:AY41" si="12">BF37*0.5+BG37*0.5+BH37*0.5+BI37+BJ37+BK37+2*(BL37+BM37+BN37)</f>
        <v>16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5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SUM(BO39:BO49)</f>
        <v>11</v>
      </c>
      <c r="BR37"/>
      <c r="BS37"/>
      <c r="CN37"/>
      <c r="CO37" s="1610" t="s">
        <v>143</v>
      </c>
      <c r="CP37" s="1611"/>
      <c r="CQ37" s="1398" t="s">
        <v>29</v>
      </c>
      <c r="CR37" s="41">
        <f t="shared" ref="CR37:CR47" si="13">0.5*(CZ37+DA37+DB37)+DC37+DE37+2*(DF37+DG37)</f>
        <v>0</v>
      </c>
      <c r="CS37" s="42">
        <f t="shared" ref="CS37:CS47" si="14">CZ37*0.5+DA37*0.5+DB37*0.5+DC37+DD37+DE37+2*(DF37+DG37+DH37)</f>
        <v>0</v>
      </c>
      <c r="CT37" s="43"/>
      <c r="CU37" s="39"/>
      <c r="CV37" s="43"/>
      <c r="CW37" s="43"/>
      <c r="CX37" s="43"/>
      <c r="CY37" s="43"/>
      <c r="CZ37" s="44"/>
      <c r="DA37" s="44"/>
      <c r="DB37" s="44"/>
      <c r="DC37" s="44"/>
      <c r="DD37" s="44"/>
      <c r="DE37" s="44"/>
      <c r="DF37" s="44"/>
      <c r="DG37" s="44"/>
      <c r="DH37" s="44"/>
      <c r="DI37" s="45"/>
      <c r="DJ37" s="46">
        <f>SUM(DI39:DI53)</f>
        <v>14</v>
      </c>
      <c r="DK37"/>
      <c r="DL37"/>
      <c r="DM37"/>
      <c r="DN37"/>
      <c r="DO37"/>
      <c r="DP37"/>
    </row>
    <row r="38" spans="1:120" ht="33" x14ac:dyDescent="0.3">
      <c r="A38" s="55" t="s">
        <v>2471</v>
      </c>
      <c r="B38" s="63"/>
      <c r="C38" s="578" t="s">
        <v>36</v>
      </c>
      <c r="D38" s="579">
        <f>0.5*(L38+M38+N38)+O38+Q38+2*(R38+S38)</f>
        <v>0</v>
      </c>
      <c r="E38" s="580">
        <f>L38*0.5+M38*0.5+N38*0.5+O38+P38+Q38+2*(R38+S38+T38)</f>
        <v>0</v>
      </c>
      <c r="F38" s="63"/>
      <c r="G38" s="63"/>
      <c r="H38" s="63"/>
      <c r="I38" s="63"/>
      <c r="J38" s="63"/>
      <c r="K38" s="63"/>
      <c r="L38" s="60">
        <f>SUMIFS(L39:L59,C39:C59,C38)</f>
        <v>0</v>
      </c>
      <c r="M38" s="60">
        <f>SUMIFS(M39:M59,C39:C59,C38)</f>
        <v>0</v>
      </c>
      <c r="N38" s="60">
        <f>SUMIFS(N39:N59,C39:C59,C38)</f>
        <v>0</v>
      </c>
      <c r="O38" s="60">
        <f>SUMIFS(O39:O59,C39:C59,C38)</f>
        <v>0</v>
      </c>
      <c r="P38" s="60">
        <f>SUMIFS(P39:P59,C39:C59,C38)</f>
        <v>0</v>
      </c>
      <c r="Q38" s="60">
        <f>SUMIFS(Q39:Q59,C39:C59,C38)</f>
        <v>0</v>
      </c>
      <c r="R38" s="60">
        <f>SUMIFS(R39:R59,C39:C59,C38)</f>
        <v>0</v>
      </c>
      <c r="S38" s="44">
        <f>SUMIFS(S39:S59,C39:C59,C38)</f>
        <v>0</v>
      </c>
      <c r="T38" s="44">
        <f>SUMIFS(T39:T59,C39:C59,C38)</f>
        <v>0</v>
      </c>
      <c r="U38" s="45"/>
      <c r="V38" s="46"/>
      <c r="W38" s="29"/>
      <c r="X38" s="1610" t="s">
        <v>153</v>
      </c>
      <c r="Y38" s="1620"/>
      <c r="Z38" s="1398" t="s">
        <v>36</v>
      </c>
      <c r="AA38" s="41">
        <f t="shared" si="9"/>
        <v>0</v>
      </c>
      <c r="AB38" s="42">
        <f t="shared" si="10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1636" t="s">
        <v>153</v>
      </c>
      <c r="AV38" s="1620"/>
      <c r="AW38" s="1398" t="s">
        <v>36</v>
      </c>
      <c r="AX38" s="41">
        <f t="shared" si="11"/>
        <v>0</v>
      </c>
      <c r="AY38" s="42">
        <f t="shared" si="12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/>
      <c r="BS38"/>
      <c r="CN38"/>
      <c r="CO38" s="1610" t="s">
        <v>152</v>
      </c>
      <c r="CP38" s="1611"/>
      <c r="CQ38" s="1398" t="s">
        <v>36</v>
      </c>
      <c r="CR38" s="41">
        <f t="shared" si="13"/>
        <v>0</v>
      </c>
      <c r="CS38" s="42">
        <f t="shared" si="14"/>
        <v>0</v>
      </c>
      <c r="CT38" s="39"/>
      <c r="CU38" s="39"/>
      <c r="CV38" s="39"/>
      <c r="CW38" s="39"/>
      <c r="CX38" s="39"/>
      <c r="CY38" s="39"/>
      <c r="CZ38" s="44"/>
      <c r="DA38" s="44"/>
      <c r="DB38" s="44"/>
      <c r="DC38" s="44"/>
      <c r="DD38" s="44"/>
      <c r="DE38" s="44"/>
      <c r="DF38" s="44"/>
      <c r="DG38" s="44"/>
      <c r="DH38" s="44"/>
      <c r="DI38" s="45"/>
      <c r="DJ38" s="46"/>
      <c r="DK38"/>
      <c r="DL38"/>
      <c r="DM38"/>
      <c r="DN38"/>
      <c r="DO38"/>
      <c r="DP38"/>
    </row>
    <row r="39" spans="1:120" ht="184.8" outlineLevel="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 s="108"/>
      <c r="X39" s="1621" t="s">
        <v>160</v>
      </c>
      <c r="Y39" s="328" t="s">
        <v>1059</v>
      </c>
      <c r="Z39" s="68" t="s">
        <v>29</v>
      </c>
      <c r="AA39" s="69">
        <f t="shared" si="9"/>
        <v>0.5</v>
      </c>
      <c r="AB39" s="69">
        <f t="shared" si="10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1633" t="s">
        <v>1061</v>
      </c>
      <c r="AV39" s="458" t="s">
        <v>2474</v>
      </c>
      <c r="AW39" s="68" t="s">
        <v>29</v>
      </c>
      <c r="AX39" s="69">
        <f t="shared" si="11"/>
        <v>1</v>
      </c>
      <c r="AY39" s="69">
        <f t="shared" si="12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22"/>
      <c r="BG39" s="22"/>
      <c r="BH39" s="22"/>
      <c r="BI39" s="515">
        <v>1</v>
      </c>
      <c r="BJ39" s="1559">
        <v>1</v>
      </c>
      <c r="BK39" s="22"/>
      <c r="BL39" s="22"/>
      <c r="BM39" s="22"/>
      <c r="BN39" s="22"/>
      <c r="BO39" s="507">
        <v>1</v>
      </c>
      <c r="BP39" s="821"/>
      <c r="BQ39" s="108"/>
      <c r="BR39"/>
      <c r="BS39"/>
      <c r="CN39"/>
      <c r="CO39" s="1648" t="s">
        <v>411</v>
      </c>
      <c r="CP39" s="466" t="s">
        <v>445</v>
      </c>
      <c r="CQ39" s="102" t="s">
        <v>29</v>
      </c>
      <c r="CR39" s="69">
        <f t="shared" si="13"/>
        <v>6</v>
      </c>
      <c r="CS39" s="69">
        <f t="shared" si="14"/>
        <v>6</v>
      </c>
      <c r="CT39" s="244"/>
      <c r="CU39" s="225" t="s">
        <v>68</v>
      </c>
      <c r="CV39" s="422" t="s">
        <v>1260</v>
      </c>
      <c r="CW39" s="72" t="s">
        <v>42</v>
      </c>
      <c r="CX39" s="110" t="s">
        <v>13</v>
      </c>
      <c r="CY39" s="131" t="s">
        <v>446</v>
      </c>
      <c r="CZ39" s="403"/>
      <c r="DA39" s="403"/>
      <c r="DB39" s="403"/>
      <c r="DC39" s="403"/>
      <c r="DD39" s="403"/>
      <c r="DE39" s="252">
        <v>6</v>
      </c>
      <c r="DF39" s="403"/>
      <c r="DG39" s="403"/>
      <c r="DH39" s="403"/>
      <c r="DI39" s="1564">
        <v>1</v>
      </c>
      <c r="DJ39" s="1565" t="s">
        <v>2986</v>
      </c>
      <c r="DK39"/>
      <c r="DL39"/>
      <c r="DM39"/>
      <c r="DN39"/>
      <c r="DO39"/>
      <c r="DP39"/>
    </row>
    <row r="40" spans="1:120" ht="177.6" outlineLevel="1" x14ac:dyDescent="0.3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231" t="s">
        <v>160</v>
      </c>
      <c r="Y40" s="117" t="s">
        <v>1064</v>
      </c>
      <c r="Z40" s="68" t="s">
        <v>29</v>
      </c>
      <c r="AA40" s="69">
        <f t="shared" si="9"/>
        <v>0.5</v>
      </c>
      <c r="AB40" s="69">
        <f t="shared" si="10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1633" t="s">
        <v>1061</v>
      </c>
      <c r="AV40" s="1059" t="s">
        <v>1065</v>
      </c>
      <c r="AW40" s="68" t="s">
        <v>29</v>
      </c>
      <c r="AX40" s="69">
        <f t="shared" si="11"/>
        <v>1</v>
      </c>
      <c r="AY40" s="69">
        <f t="shared" si="12"/>
        <v>1</v>
      </c>
      <c r="AZ40" s="447"/>
      <c r="BA40" s="22" t="s">
        <v>45</v>
      </c>
      <c r="BB40" s="546"/>
      <c r="BC40" s="504" t="s">
        <v>42</v>
      </c>
      <c r="BD40" s="173"/>
      <c r="BE40" s="173" t="s">
        <v>1066</v>
      </c>
      <c r="BF40" s="103"/>
      <c r="BG40" s="103"/>
      <c r="BH40" s="103"/>
      <c r="BI40" s="1559">
        <v>1</v>
      </c>
      <c r="BJ40" s="103"/>
      <c r="BK40" s="103"/>
      <c r="BL40" s="103"/>
      <c r="BM40" s="103"/>
      <c r="BN40" s="103"/>
      <c r="BO40" s="513">
        <v>1</v>
      </c>
      <c r="BP40" s="821"/>
      <c r="BQ40" s="108"/>
      <c r="BR40"/>
      <c r="BS40"/>
      <c r="CN40"/>
      <c r="CO40" s="421" t="s">
        <v>411</v>
      </c>
      <c r="CP40" s="179" t="s">
        <v>1264</v>
      </c>
      <c r="CQ40" s="102" t="s">
        <v>29</v>
      </c>
      <c r="CR40" s="69">
        <f t="shared" si="13"/>
        <v>1</v>
      </c>
      <c r="CS40" s="69">
        <f t="shared" si="14"/>
        <v>1</v>
      </c>
      <c r="CT40" s="244"/>
      <c r="CU40" s="225" t="s">
        <v>68</v>
      </c>
      <c r="CV40" s="546"/>
      <c r="CW40" s="72" t="s">
        <v>42</v>
      </c>
      <c r="CX40" s="110" t="s">
        <v>13</v>
      </c>
      <c r="CY40" s="131" t="s">
        <v>454</v>
      </c>
      <c r="CZ40" s="403"/>
      <c r="DA40" s="403"/>
      <c r="DB40" s="403"/>
      <c r="DC40" s="403"/>
      <c r="DD40" s="403"/>
      <c r="DE40" s="252">
        <v>1</v>
      </c>
      <c r="DF40" s="403"/>
      <c r="DG40" s="403"/>
      <c r="DH40" s="711"/>
      <c r="DI40" s="1564">
        <v>1</v>
      </c>
      <c r="DJ40" s="1565" t="s">
        <v>2986</v>
      </c>
      <c r="DK40"/>
      <c r="DL40"/>
      <c r="DM40"/>
      <c r="DN40"/>
      <c r="DO40"/>
      <c r="DP40"/>
    </row>
    <row r="41" spans="1:120" ht="225.75" customHeight="1" outlineLevel="1" x14ac:dyDescent="0.3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231" t="s">
        <v>160</v>
      </c>
      <c r="Y41" s="117" t="s">
        <v>1070</v>
      </c>
      <c r="Z41" s="68" t="s">
        <v>29</v>
      </c>
      <c r="AA41" s="69">
        <f t="shared" si="9"/>
        <v>0</v>
      </c>
      <c r="AB41" s="69">
        <f t="shared" si="10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1633" t="s">
        <v>500</v>
      </c>
      <c r="AV41" s="80" t="s">
        <v>501</v>
      </c>
      <c r="AW41" s="68" t="s">
        <v>29</v>
      </c>
      <c r="AX41" s="69">
        <f t="shared" si="11"/>
        <v>9</v>
      </c>
      <c r="AY41" s="69">
        <f t="shared" si="12"/>
        <v>10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103"/>
      <c r="BG41" s="103"/>
      <c r="BH41" s="103"/>
      <c r="BI41" s="505">
        <v>1</v>
      </c>
      <c r="BJ41" s="506">
        <v>1</v>
      </c>
      <c r="BK41" s="103"/>
      <c r="BL41" s="505">
        <v>4</v>
      </c>
      <c r="BM41" s="103"/>
      <c r="BN41" s="103"/>
      <c r="BO41" s="507">
        <v>1</v>
      </c>
      <c r="BP41" s="821"/>
      <c r="BQ41" s="108"/>
      <c r="BR41"/>
      <c r="BS41"/>
      <c r="CN41"/>
      <c r="CO41" s="421" t="s">
        <v>411</v>
      </c>
      <c r="CP41" s="138" t="s">
        <v>2121</v>
      </c>
      <c r="CQ41" s="102" t="s">
        <v>29</v>
      </c>
      <c r="CR41" s="69">
        <f t="shared" si="13"/>
        <v>1</v>
      </c>
      <c r="CS41" s="69">
        <f t="shared" si="14"/>
        <v>1</v>
      </c>
      <c r="CT41" s="244"/>
      <c r="CU41" s="225" t="s">
        <v>68</v>
      </c>
      <c r="CV41" s="225"/>
      <c r="CW41" s="246"/>
      <c r="CX41" s="222"/>
      <c r="CY41" s="131"/>
      <c r="CZ41" s="252">
        <v>2</v>
      </c>
      <c r="DA41" s="403"/>
      <c r="DB41" s="403"/>
      <c r="DC41" s="403"/>
      <c r="DD41" s="403"/>
      <c r="DE41" s="403"/>
      <c r="DF41" s="403"/>
      <c r="DG41" s="403"/>
      <c r="DH41" s="660"/>
      <c r="DI41" s="1564">
        <v>1</v>
      </c>
      <c r="DJ41" s="1565" t="s">
        <v>2986</v>
      </c>
      <c r="DK41"/>
      <c r="DL41"/>
      <c r="DM41"/>
      <c r="DN41"/>
      <c r="DO41"/>
      <c r="DP41"/>
    </row>
    <row r="42" spans="1:120" ht="266.39999999999998" customHeight="1" outlineLevel="1" x14ac:dyDescent="0.3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9"/>
        <v>0.5</v>
      </c>
      <c r="AB42" s="69">
        <f t="shared" si="10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1633" t="s">
        <v>500</v>
      </c>
      <c r="AV42" s="80" t="s">
        <v>508</v>
      </c>
      <c r="AW42" s="68" t="s">
        <v>29</v>
      </c>
      <c r="AX42" s="69">
        <f t="shared" ref="AX42:AX49" si="15">0.5*(BF42+BG42+BH42)+BI42+BK42+2*(BL42+BM42)</f>
        <v>2</v>
      </c>
      <c r="AY42" s="69">
        <f t="shared" ref="AY42:AY49" si="16">BF42*0.5+BG42*0.5+BH42*0.5+BI42+BJ42+BK42+2*(BL42+BM42+BN42)</f>
        <v>2</v>
      </c>
      <c r="AZ42" s="171"/>
      <c r="BA42" s="22" t="s">
        <v>63</v>
      </c>
      <c r="BB42" s="1200" t="s">
        <v>2997</v>
      </c>
      <c r="BC42" s="504" t="s">
        <v>42</v>
      </c>
      <c r="BD42" s="73"/>
      <c r="BE42" s="22" t="s">
        <v>509</v>
      </c>
      <c r="BF42" s="73"/>
      <c r="BG42" s="73"/>
      <c r="BH42" s="73"/>
      <c r="BI42" s="73"/>
      <c r="BJ42" s="73"/>
      <c r="BK42" s="73"/>
      <c r="BL42" s="515">
        <v>1</v>
      </c>
      <c r="BM42" s="73"/>
      <c r="BN42" s="73"/>
      <c r="BO42" s="513">
        <v>1</v>
      </c>
      <c r="BP42" s="821"/>
      <c r="BQ42" s="108"/>
      <c r="BR42"/>
      <c r="BS42"/>
      <c r="CN42"/>
      <c r="CO42" s="421" t="s">
        <v>411</v>
      </c>
      <c r="CP42" s="179" t="s">
        <v>1272</v>
      </c>
      <c r="CQ42" s="102" t="s">
        <v>29</v>
      </c>
      <c r="CR42" s="69">
        <f t="shared" si="13"/>
        <v>2</v>
      </c>
      <c r="CS42" s="69">
        <f t="shared" si="14"/>
        <v>2</v>
      </c>
      <c r="CT42" s="244"/>
      <c r="CU42" s="225" t="s">
        <v>45</v>
      </c>
      <c r="CV42" s="245"/>
      <c r="CW42" s="246"/>
      <c r="CX42" s="222"/>
      <c r="CY42" s="131" t="s">
        <v>1273</v>
      </c>
      <c r="CZ42" s="314"/>
      <c r="DA42" s="314"/>
      <c r="DB42" s="314"/>
      <c r="DC42" s="252">
        <v>2</v>
      </c>
      <c r="DD42" s="314"/>
      <c r="DE42" s="314"/>
      <c r="DF42" s="314"/>
      <c r="DG42" s="314"/>
      <c r="DH42" s="314"/>
      <c r="DI42" s="1564">
        <v>1</v>
      </c>
      <c r="DJ42" s="1565" t="s">
        <v>2986</v>
      </c>
      <c r="DK42"/>
      <c r="DL42"/>
      <c r="DM42"/>
      <c r="DN42"/>
      <c r="DO42"/>
      <c r="DP42"/>
    </row>
    <row r="43" spans="1:120" ht="177.6" outlineLevel="1" x14ac:dyDescent="0.3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9"/>
        <v>0</v>
      </c>
      <c r="AB43" s="69">
        <f t="shared" si="10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1633" t="s">
        <v>1061</v>
      </c>
      <c r="AV43" s="846" t="s">
        <v>1078</v>
      </c>
      <c r="AW43" s="68" t="s">
        <v>29</v>
      </c>
      <c r="AX43" s="69">
        <f t="shared" si="15"/>
        <v>0</v>
      </c>
      <c r="AY43" s="69">
        <f t="shared" si="16"/>
        <v>0</v>
      </c>
      <c r="AZ43" s="839" t="s">
        <v>945</v>
      </c>
      <c r="BA43" s="124" t="s">
        <v>77</v>
      </c>
      <c r="BB43" s="125" t="s">
        <v>50</v>
      </c>
      <c r="BC43" s="523" t="s">
        <v>42</v>
      </c>
      <c r="BD43" s="839"/>
      <c r="BE43" s="840" t="s">
        <v>947</v>
      </c>
      <c r="BF43" s="839"/>
      <c r="BG43" s="839"/>
      <c r="BH43" s="839"/>
      <c r="BI43" s="839"/>
      <c r="BJ43" s="839"/>
      <c r="BK43" s="839"/>
      <c r="BL43" s="839"/>
      <c r="BM43" s="839"/>
      <c r="BN43" s="839"/>
      <c r="BO43" s="921">
        <v>1</v>
      </c>
      <c r="BP43" s="821"/>
      <c r="BQ43" s="108"/>
      <c r="BR43"/>
      <c r="BS43"/>
      <c r="CN43"/>
      <c r="CO43" s="421" t="s">
        <v>411</v>
      </c>
      <c r="CP43" s="179" t="s">
        <v>1274</v>
      </c>
      <c r="CQ43" s="102" t="s">
        <v>29</v>
      </c>
      <c r="CR43" s="69">
        <f t="shared" si="13"/>
        <v>0</v>
      </c>
      <c r="CS43" s="69">
        <f t="shared" si="14"/>
        <v>0</v>
      </c>
      <c r="CT43" s="225"/>
      <c r="CU43" s="225" t="s">
        <v>45</v>
      </c>
      <c r="CV43" s="131"/>
      <c r="CW43" s="225"/>
      <c r="CX43" s="222"/>
      <c r="CY43" s="131" t="s">
        <v>57</v>
      </c>
      <c r="CZ43" s="314"/>
      <c r="DA43" s="314"/>
      <c r="DB43" s="314"/>
      <c r="DC43" s="314"/>
      <c r="DD43" s="314"/>
      <c r="DE43" s="314"/>
      <c r="DF43" s="314"/>
      <c r="DG43" s="314"/>
      <c r="DH43" s="314"/>
      <c r="DI43" s="1564">
        <v>1</v>
      </c>
      <c r="DJ43" s="1565" t="s">
        <v>2986</v>
      </c>
      <c r="DK43"/>
      <c r="DL43"/>
      <c r="DM43"/>
      <c r="DN43"/>
      <c r="DO43"/>
      <c r="DP43"/>
    </row>
    <row r="44" spans="1:120" ht="230.4" customHeight="1" outlineLevel="1" x14ac:dyDescent="0.4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9"/>
        <v>1</v>
      </c>
      <c r="AB44" s="148">
        <f t="shared" si="10"/>
        <v>2</v>
      </c>
      <c r="AC44" s="393"/>
      <c r="AD44" s="225" t="s">
        <v>68</v>
      </c>
      <c r="AE44" s="268"/>
      <c r="AF44" s="393"/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1634" t="s">
        <v>517</v>
      </c>
      <c r="AV44" s="816" t="s">
        <v>518</v>
      </c>
      <c r="AW44" s="68" t="s">
        <v>29</v>
      </c>
      <c r="AX44" s="69">
        <f t="shared" si="15"/>
        <v>0</v>
      </c>
      <c r="AY44" s="69">
        <f t="shared" si="16"/>
        <v>4</v>
      </c>
      <c r="AZ44" s="131"/>
      <c r="BA44" s="225" t="s">
        <v>63</v>
      </c>
      <c r="BB44" s="131"/>
      <c r="BC44" s="705"/>
      <c r="BD44" s="131"/>
      <c r="BE44" s="131" t="s">
        <v>519</v>
      </c>
      <c r="BF44" s="131"/>
      <c r="BG44" s="131"/>
      <c r="BH44" s="131"/>
      <c r="BI44" s="131"/>
      <c r="BJ44" s="131"/>
      <c r="BK44" s="131"/>
      <c r="BL44" s="131"/>
      <c r="BM44" s="131"/>
      <c r="BN44" s="506">
        <v>2</v>
      </c>
      <c r="BO44" s="408">
        <v>1</v>
      </c>
      <c r="BP44" s="131"/>
      <c r="BQ44" s="108"/>
      <c r="BR44"/>
      <c r="BS44"/>
      <c r="CN44"/>
      <c r="CO44" s="421" t="s">
        <v>411</v>
      </c>
      <c r="CP44" s="138" t="s">
        <v>2998</v>
      </c>
      <c r="CQ44" s="102" t="s">
        <v>29</v>
      </c>
      <c r="CR44" s="69">
        <f t="shared" si="13"/>
        <v>0</v>
      </c>
      <c r="CS44" s="69">
        <f t="shared" si="14"/>
        <v>0</v>
      </c>
      <c r="CT44" s="99"/>
      <c r="CU44" s="22" t="s">
        <v>45</v>
      </c>
      <c r="CV44" s="74"/>
      <c r="CW44" s="99"/>
      <c r="CX44" s="99"/>
      <c r="CY44" s="99"/>
      <c r="CZ44" s="159"/>
      <c r="DA44" s="159"/>
      <c r="DB44" s="159"/>
      <c r="DC44" s="159"/>
      <c r="DD44" s="159"/>
      <c r="DE44" s="159"/>
      <c r="DF44" s="159"/>
      <c r="DG44" s="159"/>
      <c r="DH44" s="159"/>
      <c r="DI44" s="1564">
        <v>1</v>
      </c>
      <c r="DJ44" s="1565" t="s">
        <v>2986</v>
      </c>
      <c r="DK44"/>
      <c r="DL44"/>
      <c r="DM44"/>
      <c r="DN44"/>
      <c r="DO44"/>
      <c r="DP44"/>
    </row>
    <row r="45" spans="1:120" ht="231" customHeight="1" outlineLevel="1" x14ac:dyDescent="0.4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9"/>
        <v>1</v>
      </c>
      <c r="AB45" s="69">
        <f t="shared" si="10"/>
        <v>2</v>
      </c>
      <c r="AC45" s="392"/>
      <c r="AD45" s="225" t="s">
        <v>68</v>
      </c>
      <c r="AE45" s="467"/>
      <c r="AF45" s="394"/>
      <c r="AG45" s="395"/>
      <c r="AH45" s="131" t="s">
        <v>2706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 s="1634" t="s">
        <v>504</v>
      </c>
      <c r="AV45" s="422" t="s">
        <v>520</v>
      </c>
      <c r="AW45" s="102" t="s">
        <v>29</v>
      </c>
      <c r="AX45" s="69">
        <f t="shared" si="15"/>
        <v>0</v>
      </c>
      <c r="AY45" s="69">
        <f t="shared" si="16"/>
        <v>0</v>
      </c>
      <c r="AZ45" s="103"/>
      <c r="BA45" s="22" t="s">
        <v>68</v>
      </c>
      <c r="BB45" s="1647"/>
      <c r="BC45" s="1585"/>
      <c r="BD45" s="420"/>
      <c r="BE45" s="23" t="s">
        <v>521</v>
      </c>
      <c r="BF45" s="23"/>
      <c r="BG45" s="23"/>
      <c r="BH45" s="23"/>
      <c r="BI45" s="23"/>
      <c r="BJ45" s="23"/>
      <c r="BK45" s="23"/>
      <c r="BL45" s="23"/>
      <c r="BM45" s="23"/>
      <c r="BN45" s="23"/>
      <c r="BO45" s="1566">
        <v>1</v>
      </c>
      <c r="BP45" s="1567" t="s">
        <v>2999</v>
      </c>
      <c r="BQ45" s="108"/>
      <c r="BR45"/>
      <c r="BS45"/>
      <c r="CN45"/>
      <c r="CO45" s="421" t="s">
        <v>411</v>
      </c>
      <c r="CP45" s="138" t="s">
        <v>1277</v>
      </c>
      <c r="CQ45" s="102" t="s">
        <v>29</v>
      </c>
      <c r="CR45" s="69">
        <f t="shared" si="13"/>
        <v>0</v>
      </c>
      <c r="CS45" s="69">
        <f t="shared" si="14"/>
        <v>0</v>
      </c>
      <c r="CT45" s="99"/>
      <c r="CU45" s="22" t="s">
        <v>45</v>
      </c>
      <c r="CV45" s="99"/>
      <c r="CW45" s="99"/>
      <c r="CX45" s="99"/>
      <c r="CY45" s="99"/>
      <c r="CZ45" s="159"/>
      <c r="DA45" s="159"/>
      <c r="DB45" s="159"/>
      <c r="DC45" s="159"/>
      <c r="DD45" s="159"/>
      <c r="DE45" s="159"/>
      <c r="DF45" s="159"/>
      <c r="DG45" s="159"/>
      <c r="DH45" s="159"/>
      <c r="DI45" s="1564">
        <v>1</v>
      </c>
      <c r="DJ45" s="1565" t="s">
        <v>2986</v>
      </c>
      <c r="DK45"/>
      <c r="DL45"/>
      <c r="DM45"/>
      <c r="DN45"/>
      <c r="DO45"/>
      <c r="DP45"/>
    </row>
    <row r="46" spans="1:120" ht="228.6" customHeight="1" outlineLevel="1" x14ac:dyDescent="0.3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39" t="s">
        <v>173</v>
      </c>
      <c r="Y46" s="179" t="s">
        <v>1088</v>
      </c>
      <c r="Z46" s="102" t="s">
        <v>29</v>
      </c>
      <c r="AA46" s="102">
        <f t="shared" si="9"/>
        <v>0</v>
      </c>
      <c r="AB46" s="102">
        <f t="shared" si="10"/>
        <v>0</v>
      </c>
      <c r="AC46" s="244"/>
      <c r="AD46" s="225" t="s">
        <v>182</v>
      </c>
      <c r="AE46" s="245"/>
      <c r="AF46" s="246"/>
      <c r="AG46" s="222"/>
      <c r="AH46" s="140" t="s">
        <v>3</v>
      </c>
      <c r="AI46" s="131"/>
      <c r="AJ46" s="705"/>
      <c r="AK46" s="131"/>
      <c r="AL46" s="131"/>
      <c r="AM46" s="268"/>
      <c r="AN46" s="131"/>
      <c r="AO46" s="131"/>
      <c r="AP46" s="131"/>
      <c r="AQ46" s="131"/>
      <c r="AR46" s="100">
        <v>0.5</v>
      </c>
      <c r="AS46" s="99"/>
      <c r="AT46" s="108"/>
      <c r="AU46" s="1635" t="s">
        <v>940</v>
      </c>
      <c r="AV46" s="98" t="s">
        <v>3000</v>
      </c>
      <c r="AW46" s="102" t="s">
        <v>29</v>
      </c>
      <c r="AX46" s="69">
        <f t="shared" si="15"/>
        <v>0</v>
      </c>
      <c r="AY46" s="69">
        <f t="shared" si="16"/>
        <v>0</v>
      </c>
      <c r="AZ46" s="131"/>
      <c r="BA46" s="22" t="s">
        <v>45</v>
      </c>
      <c r="BB46" s="131"/>
      <c r="BC46" s="463"/>
      <c r="BD46" s="131"/>
      <c r="BE46" s="178"/>
      <c r="BF46" s="131"/>
      <c r="BG46" s="131"/>
      <c r="BH46" s="131"/>
      <c r="BI46" s="131"/>
      <c r="BJ46" s="131"/>
      <c r="BK46" s="131"/>
      <c r="BL46" s="131"/>
      <c r="BM46" s="131"/>
      <c r="BN46" s="131"/>
      <c r="BO46" s="1566">
        <v>1</v>
      </c>
      <c r="BP46" s="1567" t="s">
        <v>2999</v>
      </c>
      <c r="BQ46" s="108"/>
      <c r="BR46"/>
      <c r="BS46"/>
      <c r="CN46"/>
      <c r="CO46" s="421" t="s">
        <v>411</v>
      </c>
      <c r="CP46" s="179" t="s">
        <v>1276</v>
      </c>
      <c r="CQ46" s="102" t="s">
        <v>29</v>
      </c>
      <c r="CR46" s="69">
        <f t="shared" si="13"/>
        <v>0</v>
      </c>
      <c r="CS46" s="69">
        <f t="shared" si="14"/>
        <v>0</v>
      </c>
      <c r="CT46" s="225"/>
      <c r="CU46" s="225" t="s">
        <v>45</v>
      </c>
      <c r="CV46" s="131"/>
      <c r="CW46" s="225"/>
      <c r="CX46" s="222"/>
      <c r="CY46" s="131" t="s">
        <v>57</v>
      </c>
      <c r="CZ46" s="314"/>
      <c r="DA46" s="314"/>
      <c r="DB46" s="314"/>
      <c r="DC46" s="314"/>
      <c r="DD46" s="314"/>
      <c r="DE46" s="314"/>
      <c r="DF46" s="314"/>
      <c r="DG46" s="314"/>
      <c r="DH46" s="314"/>
      <c r="DI46" s="1564">
        <v>1</v>
      </c>
      <c r="DJ46" s="1565" t="s">
        <v>2986</v>
      </c>
      <c r="DK46"/>
      <c r="DL46"/>
      <c r="DM46"/>
      <c r="DN46"/>
      <c r="DO46"/>
      <c r="DP46"/>
    </row>
    <row r="47" spans="1:120" ht="241.95" customHeight="1" outlineLevel="1" x14ac:dyDescent="0.4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38" t="s">
        <v>2564</v>
      </c>
      <c r="Z47" s="102" t="s">
        <v>29</v>
      </c>
      <c r="AA47" s="69">
        <f t="shared" si="9"/>
        <v>0</v>
      </c>
      <c r="AB47" s="69">
        <f t="shared" si="10"/>
        <v>0</v>
      </c>
      <c r="AC47" s="103"/>
      <c r="AD47" s="22" t="s">
        <v>63</v>
      </c>
      <c r="AE47" s="104"/>
      <c r="AF47" s="433" t="s">
        <v>42</v>
      </c>
      <c r="AG47" s="172"/>
      <c r="AH47" s="140" t="s">
        <v>3</v>
      </c>
      <c r="AI47" s="302"/>
      <c r="AJ47" s="155"/>
      <c r="AK47" s="302"/>
      <c r="AL47" s="302"/>
      <c r="AM47" s="302"/>
      <c r="AN47" s="302"/>
      <c r="AO47" s="302"/>
      <c r="AP47" s="302"/>
      <c r="AQ47" s="302"/>
      <c r="AR47" s="76">
        <v>1</v>
      </c>
      <c r="AS47" s="77"/>
      <c r="AT47" s="108"/>
      <c r="AU47" s="1635" t="s">
        <v>940</v>
      </c>
      <c r="AV47" s="80" t="s">
        <v>1229</v>
      </c>
      <c r="AW47" s="102" t="s">
        <v>29</v>
      </c>
      <c r="AX47" s="69">
        <f t="shared" si="15"/>
        <v>0</v>
      </c>
      <c r="AY47" s="69">
        <f t="shared" si="16"/>
        <v>0</v>
      </c>
      <c r="AZ47" s="73"/>
      <c r="BA47" s="104" t="s">
        <v>45</v>
      </c>
      <c r="BB47" s="1644"/>
      <c r="BC47" s="1645"/>
      <c r="BD47" s="1646"/>
      <c r="BE47" s="735" t="s">
        <v>2108</v>
      </c>
      <c r="BF47" s="22"/>
      <c r="BG47" s="22"/>
      <c r="BH47" s="22"/>
      <c r="BI47" s="22"/>
      <c r="BJ47" s="22"/>
      <c r="BK47" s="22"/>
      <c r="BL47" s="22"/>
      <c r="BM47" s="22"/>
      <c r="BN47" s="22"/>
      <c r="BO47" s="1566">
        <v>1</v>
      </c>
      <c r="BP47" s="1567" t="s">
        <v>2999</v>
      </c>
      <c r="BQ47" s="108"/>
      <c r="BR47"/>
      <c r="BS47"/>
      <c r="CN47"/>
      <c r="CO47" s="654" t="s">
        <v>651</v>
      </c>
      <c r="CP47" s="130" t="s">
        <v>1180</v>
      </c>
      <c r="CQ47" s="68" t="s">
        <v>29</v>
      </c>
      <c r="CR47" s="69">
        <f t="shared" si="13"/>
        <v>0</v>
      </c>
      <c r="CS47" s="69">
        <f t="shared" si="14"/>
        <v>0</v>
      </c>
      <c r="CT47" s="99"/>
      <c r="CU47" s="22" t="s">
        <v>45</v>
      </c>
      <c r="CV47" s="99"/>
      <c r="CW47" s="99"/>
      <c r="CX47" s="99"/>
      <c r="CY47" s="99"/>
      <c r="CZ47" s="159"/>
      <c r="DA47" s="159"/>
      <c r="DB47" s="159"/>
      <c r="DC47" s="159"/>
      <c r="DD47" s="159"/>
      <c r="DE47" s="159"/>
      <c r="DF47" s="159"/>
      <c r="DG47" s="159"/>
      <c r="DH47" s="159"/>
      <c r="DI47" s="142">
        <v>1</v>
      </c>
      <c r="DJ47" s="99"/>
      <c r="DK47"/>
      <c r="DL47"/>
      <c r="DM47"/>
      <c r="DN47"/>
      <c r="DO47"/>
      <c r="DP47"/>
    </row>
    <row r="48" spans="1:120" ht="208.8" outlineLevel="1" x14ac:dyDescent="0.4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77" t="s">
        <v>2255</v>
      </c>
      <c r="Z48" s="102" t="s">
        <v>29</v>
      </c>
      <c r="AA48" s="102">
        <f t="shared" si="9"/>
        <v>2.5</v>
      </c>
      <c r="AB48" s="102">
        <f t="shared" si="10"/>
        <v>2.5</v>
      </c>
      <c r="AC48" s="225"/>
      <c r="AD48" s="225" t="s">
        <v>68</v>
      </c>
      <c r="AE48" s="225"/>
      <c r="AF48" s="72" t="s">
        <v>42</v>
      </c>
      <c r="AG48" s="74"/>
      <c r="AH48" s="131"/>
      <c r="AI48" s="262"/>
      <c r="AJ48" s="86">
        <v>1</v>
      </c>
      <c r="AK48" s="263"/>
      <c r="AL48" s="276">
        <v>2</v>
      </c>
      <c r="AM48" s="131"/>
      <c r="AN48" s="131"/>
      <c r="AO48" s="131"/>
      <c r="AP48" s="131"/>
      <c r="AQ48" s="131"/>
      <c r="AR48" s="100">
        <v>1</v>
      </c>
      <c r="AS48" s="99"/>
      <c r="AT48" s="62"/>
      <c r="AU48" s="1635" t="s">
        <v>940</v>
      </c>
      <c r="AV48" s="80" t="s">
        <v>1232</v>
      </c>
      <c r="AW48" s="102" t="s">
        <v>29</v>
      </c>
      <c r="AX48" s="69">
        <f t="shared" si="15"/>
        <v>0</v>
      </c>
      <c r="AY48" s="69">
        <f t="shared" si="16"/>
        <v>0</v>
      </c>
      <c r="AZ48" s="82"/>
      <c r="BA48" s="1641" t="s">
        <v>45</v>
      </c>
      <c r="BB48" s="1637"/>
      <c r="BC48" s="1585"/>
      <c r="BD48" s="1638"/>
      <c r="BE48" s="1637"/>
      <c r="BF48" s="1642"/>
      <c r="BG48" s="106"/>
      <c r="BH48" s="106"/>
      <c r="BI48" s="106"/>
      <c r="BJ48" s="106"/>
      <c r="BK48" s="106"/>
      <c r="BL48" s="106"/>
      <c r="BM48" s="106"/>
      <c r="BN48" s="106"/>
      <c r="BO48" s="1566">
        <v>1</v>
      </c>
      <c r="BP48" s="1567" t="s">
        <v>2999</v>
      </c>
      <c r="BR48"/>
      <c r="BS48"/>
      <c r="CN48"/>
      <c r="CO48"/>
      <c r="CP48" s="1729" t="s">
        <v>3001</v>
      </c>
      <c r="CQ48" s="551" t="s">
        <v>29</v>
      </c>
      <c r="CR48" s="552">
        <f t="shared" ref="CR48" si="17">0.5*(CZ48+DA48+DB48)+DC48+DE48+2*(DF48+DG48)</f>
        <v>0</v>
      </c>
      <c r="CS48" s="552">
        <f t="shared" ref="CS48" si="18">CZ48*0.5+DA48*0.5+DB48*0.5+DC48+DD48+DE48+2*(DF48+DG48+DH48)</f>
        <v>0</v>
      </c>
      <c r="CT48" s="1598"/>
      <c r="CU48" s="553" t="s">
        <v>45</v>
      </c>
      <c r="CV48" s="1598"/>
      <c r="CW48" s="1598"/>
      <c r="CX48" s="1598"/>
      <c r="CY48" s="556" t="s">
        <v>57</v>
      </c>
      <c r="CZ48" s="1598"/>
      <c r="DA48" s="1598"/>
      <c r="DB48" s="1598"/>
      <c r="DC48" s="1598"/>
      <c r="DD48" s="1598"/>
      <c r="DE48" s="1598"/>
      <c r="DF48" s="1598"/>
      <c r="DG48" s="1598"/>
      <c r="DH48" s="1598"/>
      <c r="DI48" s="1564">
        <v>1</v>
      </c>
      <c r="DJ48" s="1565" t="s">
        <v>2986</v>
      </c>
      <c r="DK48"/>
      <c r="DL48"/>
      <c r="DM48"/>
      <c r="DN48"/>
      <c r="DO48"/>
      <c r="DP48"/>
    </row>
    <row r="49" spans="1:120" ht="204" customHeight="1" outlineLevel="1" x14ac:dyDescent="0.3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415" t="s">
        <v>380</v>
      </c>
      <c r="Y49" s="1558" t="s">
        <v>930</v>
      </c>
      <c r="Z49" s="479" t="s">
        <v>29</v>
      </c>
      <c r="AA49" s="479">
        <f t="shared" si="9"/>
        <v>1.5</v>
      </c>
      <c r="AB49" s="479">
        <f t="shared" si="10"/>
        <v>1.5</v>
      </c>
      <c r="AC49" s="2059" t="s">
        <v>1068</v>
      </c>
      <c r="AD49" s="2060"/>
      <c r="AE49" s="2060"/>
      <c r="AF49" s="2060"/>
      <c r="AG49" s="2060"/>
      <c r="AH49" s="2061"/>
      <c r="AI49" s="797"/>
      <c r="AJ49" s="276">
        <v>3</v>
      </c>
      <c r="AK49" s="797"/>
      <c r="AL49" s="797"/>
      <c r="AM49" s="797"/>
      <c r="AN49" s="797"/>
      <c r="AO49" s="797"/>
      <c r="AP49" s="797"/>
      <c r="AQ49" s="798"/>
      <c r="AR49" s="96">
        <v>1</v>
      </c>
      <c r="AS49" s="95"/>
      <c r="AT49" s="108"/>
      <c r="AU49" s="1635" t="s">
        <v>940</v>
      </c>
      <c r="AV49" s="80" t="s">
        <v>1236</v>
      </c>
      <c r="AW49" s="102" t="s">
        <v>29</v>
      </c>
      <c r="AX49" s="69">
        <f t="shared" si="15"/>
        <v>0</v>
      </c>
      <c r="AY49" s="69">
        <f t="shared" si="16"/>
        <v>0</v>
      </c>
      <c r="AZ49" s="22"/>
      <c r="BA49" s="1641" t="s">
        <v>45</v>
      </c>
      <c r="BB49" s="1637"/>
      <c r="BC49" s="1585"/>
      <c r="BD49" s="1639"/>
      <c r="BE49" s="1640"/>
      <c r="BF49" s="1643"/>
      <c r="BG49" s="760"/>
      <c r="BH49" s="760"/>
      <c r="BI49" s="760"/>
      <c r="BJ49" s="760"/>
      <c r="BK49" s="760"/>
      <c r="BL49" s="760"/>
      <c r="BM49" s="760"/>
      <c r="BN49" s="760"/>
      <c r="BO49" s="1566">
        <v>1</v>
      </c>
      <c r="BP49" s="1567" t="s">
        <v>2999</v>
      </c>
      <c r="BR49"/>
      <c r="BS49"/>
      <c r="CN49"/>
      <c r="CO49" s="1599"/>
      <c r="CP49" s="1730" t="s">
        <v>3002</v>
      </c>
      <c r="CQ49" s="551" t="s">
        <v>29</v>
      </c>
      <c r="CR49" s="552">
        <f>0.5*(CZ49+DA49+DB49)+DC49+DE49+2*(DF49+DG49)</f>
        <v>0</v>
      </c>
      <c r="CS49" s="552">
        <f>CZ49*0.5+DA49*0.5+DB49*0.5+DC49+DD49+DE49+2*(DF49+DG49+DH49)</f>
        <v>0</v>
      </c>
      <c r="CT49" s="1600"/>
      <c r="CU49" s="553" t="s">
        <v>45</v>
      </c>
      <c r="CV49" s="1601"/>
      <c r="CW49" s="1600"/>
      <c r="CX49" s="1602"/>
      <c r="CY49" s="556" t="s">
        <v>57</v>
      </c>
      <c r="CZ49" s="1600"/>
      <c r="DA49" s="1600"/>
      <c r="DB49" s="1600"/>
      <c r="DC49" s="1600"/>
      <c r="DD49" s="1600"/>
      <c r="DE49" s="1600"/>
      <c r="DF49" s="1600"/>
      <c r="DG49" s="1600"/>
      <c r="DH49" s="1600"/>
      <c r="DI49" s="1564">
        <v>1</v>
      </c>
      <c r="DJ49" s="1565" t="s">
        <v>2986</v>
      </c>
      <c r="DK49"/>
      <c r="DL49"/>
      <c r="DM49"/>
      <c r="DN49"/>
      <c r="DO49"/>
      <c r="DP49"/>
    </row>
    <row r="50" spans="1:120" ht="139.19999999999999" outlineLevel="1" x14ac:dyDescent="0.4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415" t="s">
        <v>380</v>
      </c>
      <c r="Y50" s="496" t="s">
        <v>492</v>
      </c>
      <c r="Z50" s="102" t="s">
        <v>29</v>
      </c>
      <c r="AA50" s="102">
        <f>0.5*(AI50+AJ50+AK50)+AL50+AN50+2*(AO50+AP50)</f>
        <v>0</v>
      </c>
      <c r="AB50" s="102">
        <f>AI50*0.5+AJ50*0.5+AK50*0.5+AL50+AM50+AN50+2*(AO50+AP50+AQ50)</f>
        <v>0</v>
      </c>
      <c r="AC50" s="351"/>
      <c r="AD50" s="22" t="s">
        <v>68</v>
      </c>
      <c r="AE50" s="172"/>
      <c r="AF50" s="72" t="s">
        <v>42</v>
      </c>
      <c r="AG50" s="82"/>
      <c r="AH50" s="23" t="s">
        <v>493</v>
      </c>
      <c r="AI50" s="120"/>
      <c r="AJ50" s="120"/>
      <c r="AK50" s="120"/>
      <c r="AL50" s="120"/>
      <c r="AM50" s="120"/>
      <c r="AN50" s="120"/>
      <c r="AO50" s="120"/>
      <c r="AP50" s="120"/>
      <c r="AQ50" s="120"/>
      <c r="AR50" s="76">
        <v>1</v>
      </c>
      <c r="AS50" s="77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R50"/>
      <c r="BS50"/>
      <c r="CN50"/>
      <c r="CO50" s="1603"/>
      <c r="CP50" s="1729" t="s">
        <v>3003</v>
      </c>
      <c r="CQ50" s="551" t="s">
        <v>29</v>
      </c>
      <c r="CR50" s="552">
        <f>0.5*(CZ50+DA50+DB50)+DC50+DE50+2*(DF50+DG50)</f>
        <v>0</v>
      </c>
      <c r="CS50" s="552">
        <f>CZ50*0.5+DA50*0.5+DB50*0.5+DC50+DD50+DE50+2*(DF50+DG50+DH50)</f>
        <v>0</v>
      </c>
      <c r="CT50" s="1598"/>
      <c r="CU50" s="553" t="s">
        <v>45</v>
      </c>
      <c r="CV50" s="1598"/>
      <c r="CW50" s="1598"/>
      <c r="CX50" s="1598"/>
      <c r="CY50" s="556" t="s">
        <v>57</v>
      </c>
      <c r="CZ50" s="1600"/>
      <c r="DA50" s="1600"/>
      <c r="DB50" s="1600"/>
      <c r="DC50" s="1600"/>
      <c r="DD50" s="1600"/>
      <c r="DE50" s="1600"/>
      <c r="DF50" s="1600"/>
      <c r="DG50" s="1600"/>
      <c r="DH50" s="1600"/>
      <c r="DI50" s="1564">
        <v>1</v>
      </c>
      <c r="DJ50" s="1565" t="s">
        <v>2986</v>
      </c>
      <c r="DK50"/>
      <c r="DL50"/>
      <c r="DM50"/>
      <c r="DN50"/>
      <c r="DO50"/>
      <c r="DP50"/>
    </row>
    <row r="51" spans="1:120" ht="136.80000000000001" outlineLevel="1" x14ac:dyDescent="0.4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582" t="s">
        <v>380</v>
      </c>
      <c r="Y51" s="1320" t="s">
        <v>3004</v>
      </c>
      <c r="Z51" s="551" t="s">
        <v>29</v>
      </c>
      <c r="AA51" s="551">
        <f t="shared" ref="AA51" si="19">0.5*(AI51+AJ51+AK51)+AL51+AN51+2*(AO51+AP51)</f>
        <v>0</v>
      </c>
      <c r="AB51" s="551">
        <f t="shared" ref="AB51" si="20">AI51*0.5+AJ51*0.5+AK51*0.5+AL51+AM51+AN51+2*(AO51+AP51+AQ51)</f>
        <v>0</v>
      </c>
      <c r="AC51" s="2066" t="s">
        <v>3005</v>
      </c>
      <c r="AD51" s="2067"/>
      <c r="AE51" s="2067"/>
      <c r="AF51" s="2067"/>
      <c r="AG51" s="2067"/>
      <c r="AH51" s="2067"/>
      <c r="AI51" s="2067"/>
      <c r="AJ51" s="2067"/>
      <c r="AK51" s="2067"/>
      <c r="AL51" s="2067"/>
      <c r="AM51" s="2067"/>
      <c r="AN51" s="2067"/>
      <c r="AO51" s="2067"/>
      <c r="AP51" s="2067"/>
      <c r="AQ51" s="2068"/>
      <c r="AR51" s="1236">
        <v>1</v>
      </c>
      <c r="AS51" s="561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R51"/>
      <c r="BS51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/>
      <c r="CO51" s="1609" t="s">
        <v>411</v>
      </c>
      <c r="CP51" s="1729" t="s">
        <v>3006</v>
      </c>
      <c r="CQ51" s="551" t="s">
        <v>29</v>
      </c>
      <c r="CR51" s="551">
        <f t="shared" ref="CR51:CR52" si="21">0.5*(CZ51+DA51+DB51)+DC51+DE51+2*(DF51+DG51)</f>
        <v>0</v>
      </c>
      <c r="CS51" s="551">
        <f t="shared" ref="CS51:CS52" si="22">CZ51*0.5+DA51*0.5+DB51*0.5+DC51+DD51+DE51+2*(DF51+DG51+DH51)</f>
        <v>0</v>
      </c>
      <c r="CT51" s="1598"/>
      <c r="CU51" s="553" t="s">
        <v>45</v>
      </c>
      <c r="CV51" s="1598"/>
      <c r="CW51" s="1598"/>
      <c r="CX51" s="1598"/>
      <c r="CY51" s="556" t="s">
        <v>57</v>
      </c>
      <c r="CZ51" s="1598"/>
      <c r="DA51" s="1598"/>
      <c r="DB51" s="1598"/>
      <c r="DC51" s="1598"/>
      <c r="DD51" s="1598"/>
      <c r="DE51" s="1598"/>
      <c r="DF51" s="1598"/>
      <c r="DG51" s="1598"/>
      <c r="DH51" s="1598"/>
      <c r="DI51" s="1194">
        <v>1</v>
      </c>
      <c r="DJ51" s="594"/>
      <c r="DK51"/>
      <c r="DL51"/>
      <c r="DM51"/>
      <c r="DN51"/>
      <c r="DO51"/>
      <c r="DP51"/>
    </row>
    <row r="52" spans="1:120" ht="123.6" outlineLevel="1" x14ac:dyDescent="0.3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R52"/>
      <c r="BS52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/>
      <c r="CO52" s="1609" t="s">
        <v>411</v>
      </c>
      <c r="CP52" s="1730" t="s">
        <v>3007</v>
      </c>
      <c r="CQ52" s="551" t="s">
        <v>29</v>
      </c>
      <c r="CR52" s="551">
        <f t="shared" si="21"/>
        <v>0</v>
      </c>
      <c r="CS52" s="551">
        <f t="shared" si="22"/>
        <v>0</v>
      </c>
      <c r="CT52" s="1600"/>
      <c r="CU52" s="553" t="s">
        <v>45</v>
      </c>
      <c r="CV52" s="1601"/>
      <c r="CW52" s="1600"/>
      <c r="CX52" s="1602"/>
      <c r="CY52" s="556" t="s">
        <v>57</v>
      </c>
      <c r="CZ52" s="1600"/>
      <c r="DA52" s="1600"/>
      <c r="DB52" s="1600"/>
      <c r="DC52" s="1600"/>
      <c r="DD52" s="1600"/>
      <c r="DE52" s="1600"/>
      <c r="DF52" s="1600"/>
      <c r="DG52" s="1600"/>
      <c r="DH52" s="1600"/>
      <c r="DI52" s="1194">
        <v>1</v>
      </c>
      <c r="DJ52" s="594"/>
      <c r="DK52"/>
      <c r="DL52"/>
      <c r="DM52"/>
      <c r="DN52"/>
      <c r="DO52"/>
      <c r="DP52"/>
    </row>
    <row r="53" spans="1:120" ht="17.399999999999999" outlineLevel="1" x14ac:dyDescent="0.3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R53"/>
      <c r="BS53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</row>
    <row r="54" spans="1:120" ht="17.399999999999999" outlineLevel="1" x14ac:dyDescent="0.3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R54"/>
      <c r="BS54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</row>
    <row r="55" spans="1:120" ht="17.399999999999999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R55"/>
      <c r="BS55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</row>
    <row r="56" spans="1:120" ht="17.399999999999999" outlineLevel="1" x14ac:dyDescent="0.3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/>
      <c r="BS56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</row>
    <row r="57" spans="1:120" ht="17.399999999999999" outlineLevel="1" x14ac:dyDescent="0.3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/>
      <c r="BS57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</row>
    <row r="58" spans="1:120" ht="17.399999999999999" outlineLevel="1" x14ac:dyDescent="0.3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/>
      <c r="BS5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</row>
    <row r="59" spans="1:120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/>
      <c r="BS59"/>
      <c r="BU59" s="288"/>
      <c r="BV59" s="288"/>
      <c r="BW59" s="288"/>
      <c r="BX59" s="288"/>
      <c r="BY59" s="288"/>
      <c r="BZ59" s="288"/>
      <c r="CA59" s="288"/>
      <c r="CB59" s="288"/>
      <c r="CC59" s="288"/>
      <c r="CD59" s="288"/>
      <c r="CE59" s="288"/>
      <c r="CF59" s="288"/>
      <c r="CG59" s="288"/>
      <c r="CH59" s="288"/>
      <c r="CI59" s="288"/>
      <c r="CJ59" s="288"/>
      <c r="CK59" s="288"/>
      <c r="CL59" s="288"/>
      <c r="CM59" s="288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</row>
    <row r="60" spans="1:120" ht="33" x14ac:dyDescent="0.3">
      <c r="A60" s="55" t="s">
        <v>2477</v>
      </c>
      <c r="B60" s="56" t="s">
        <v>235</v>
      </c>
      <c r="C60" s="40" t="s">
        <v>29</v>
      </c>
      <c r="D60" s="41">
        <f t="shared" ref="D60:D74" si="23">0.5*(L60+M60+N60)+O60+Q60+2*(R60+S60)</f>
        <v>10</v>
      </c>
      <c r="E60" s="42">
        <f t="shared" ref="E60:E74" si="24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SUMIFS(L62:L83,C62:C83,C60)</f>
        <v>0</v>
      </c>
      <c r="M60" s="44">
        <f>SUMIFS(M62:M83,C62:C83,C60)</f>
        <v>0</v>
      </c>
      <c r="N60" s="44">
        <f>SUMIFS(N62:N83,C62:C83,C60)</f>
        <v>4</v>
      </c>
      <c r="O60" s="44">
        <f>SUMIFS(O62:O83,C62:C83,C60)</f>
        <v>1</v>
      </c>
      <c r="P60" s="44">
        <f>SUMIFS(P62:P83,C62:C83,C60)</f>
        <v>0</v>
      </c>
      <c r="Q60" s="44">
        <f>SUMIFS(Q62:Q83,C62:C83,C60)</f>
        <v>3</v>
      </c>
      <c r="R60" s="44">
        <f>SUMIFS(R62:R83,C62:C83,C60)</f>
        <v>1</v>
      </c>
      <c r="S60" s="44">
        <f>SUMIFS(S62:S83,C62:C83,C60)</f>
        <v>1</v>
      </c>
      <c r="T60" s="44">
        <f>SUMIFS(T62:T83,C62:C83,C60)</f>
        <v>0</v>
      </c>
      <c r="U60" s="45"/>
      <c r="V60" s="46">
        <f>SUM(U62:U87)</f>
        <v>13</v>
      </c>
      <c r="X60" s="1610" t="s">
        <v>150</v>
      </c>
      <c r="Y60" s="56" t="s">
        <v>1092</v>
      </c>
      <c r="Z60" s="40" t="s">
        <v>29</v>
      </c>
      <c r="AA60" s="41">
        <f t="shared" ref="AA60:AA69" si="25">0.5*(AI60+AJ60+AK60)+AL60+AN60+2*(AO60+AP60)</f>
        <v>7.5</v>
      </c>
      <c r="AB60" s="42">
        <f t="shared" ref="AB60:AB69" si="26">AI60*0.5+AJ60*0.5+AK60*0.5+AL60+AM60+AN60+2*(AO60+AP60+AQ60)</f>
        <v>7.5</v>
      </c>
      <c r="AC60" s="43"/>
      <c r="AD60" s="39"/>
      <c r="AE60" s="43"/>
      <c r="AF60" s="43"/>
      <c r="AG60" s="43"/>
      <c r="AH60" s="43"/>
      <c r="AI60" s="44">
        <f>SUMIFS(AI63:AI87,Z63:Z87,Z60)</f>
        <v>0</v>
      </c>
      <c r="AJ60" s="44">
        <f>SUMIFS(AJ67:AJ87,Z67:Z87,Z60)</f>
        <v>2</v>
      </c>
      <c r="AK60" s="44">
        <f>SUMIFS(AK67:AK87,Z67:Z87,Z60)</f>
        <v>1</v>
      </c>
      <c r="AL60" s="44">
        <f>SUMIFS(AL67:AL87,Z67:Z87,Z60)</f>
        <v>1</v>
      </c>
      <c r="AM60" s="44">
        <f>SUMIFS(AM67:AM87,Z67:Z87,Z60)</f>
        <v>0</v>
      </c>
      <c r="AN60" s="44">
        <f>SUMIFS(AN67:AN87,Z67:Z87,Z60)</f>
        <v>1</v>
      </c>
      <c r="AO60" s="44">
        <f>SUMIFS(AO67:AO87,Z67:Z87,Z60)</f>
        <v>2</v>
      </c>
      <c r="AP60" s="44">
        <f>SUMIFS(AP67:AP87,Z67:Z87,Z60)</f>
        <v>0</v>
      </c>
      <c r="AQ60" s="44">
        <f>SUMIFS(AQ67:AQ87,Z67:Z87,Z60)</f>
        <v>0</v>
      </c>
      <c r="AR60" s="45"/>
      <c r="AS60" s="46">
        <f>SUM(AR62:AR87)</f>
        <v>13</v>
      </c>
      <c r="AT60" s="59"/>
      <c r="AU60" s="1610" t="s">
        <v>27</v>
      </c>
      <c r="AV60" s="1631" t="s">
        <v>1093</v>
      </c>
      <c r="AW60" s="1398" t="s">
        <v>29</v>
      </c>
      <c r="AX60" s="41">
        <f t="shared" ref="AX60:AX64" si="27">0.5*(BF60+BG60+BH60)+BI60+BK60+2*(BL60+BM60)</f>
        <v>12.5</v>
      </c>
      <c r="AY60" s="42">
        <f t="shared" ref="AY60:AY64" si="28">BF60*0.5+BG60*0.5+BH60*0.5+BI60+BJ60+BK60+2*(BL60+BM60+BN60)</f>
        <v>12.5</v>
      </c>
      <c r="AZ60" s="43"/>
      <c r="BA60" s="39"/>
      <c r="BB60" s="43"/>
      <c r="BC60" s="43"/>
      <c r="BD60" s="43"/>
      <c r="BE60" s="43"/>
      <c r="BF60" s="44">
        <f>SUMIFS(BF62:BF85,AW62:AW85,AW60)</f>
        <v>1</v>
      </c>
      <c r="BG60" s="44">
        <f>SUMIFS(BG62:BG85,AW62:AW85,AW60)</f>
        <v>0</v>
      </c>
      <c r="BH60" s="44">
        <f>SUMIFS(BH62:BH85,AW62:AW85,AW60)</f>
        <v>6</v>
      </c>
      <c r="BI60" s="44">
        <f>SUMIFS(BI62:BI85,AW62:AW85,AW60)</f>
        <v>0</v>
      </c>
      <c r="BJ60" s="44">
        <f>SUMIFS(BJ62:BJ85,AW62:AW85,AW60)</f>
        <v>0</v>
      </c>
      <c r="BK60" s="44">
        <f>SUMIFS(BK62:BK85,AW62:AW85,AW60)</f>
        <v>3</v>
      </c>
      <c r="BL60" s="44">
        <f>SUMIFS(BL62:BL85,AW62:AW85,AW60)</f>
        <v>3</v>
      </c>
      <c r="BM60" s="44">
        <f>SUMIFS(BM62:BM85,AW62:AW85,AW60)</f>
        <v>0</v>
      </c>
      <c r="BN60" s="44">
        <f>SUMIFS(BN62:BN85,AW62:AW85,AW60)</f>
        <v>0</v>
      </c>
      <c r="BO60" s="45"/>
      <c r="BP60" s="46">
        <f>SUM(BO62:BO87)</f>
        <v>9</v>
      </c>
      <c r="BQ60" s="29"/>
      <c r="BR60"/>
      <c r="BS60"/>
      <c r="BU60" s="288"/>
      <c r="BV60" s="288"/>
      <c r="BW60" s="288"/>
      <c r="BX60" s="288"/>
      <c r="BY60" s="288"/>
      <c r="BZ60" s="288"/>
      <c r="CA60" s="288"/>
      <c r="CB60" s="288"/>
      <c r="CC60" s="288"/>
      <c r="CD60" s="288"/>
      <c r="CE60" s="288"/>
      <c r="CF60" s="288"/>
      <c r="CG60" s="288"/>
      <c r="CH60" s="288"/>
      <c r="CI60" s="288"/>
      <c r="CJ60" s="288"/>
      <c r="CK60" s="288"/>
      <c r="CL60" s="288"/>
      <c r="CM60"/>
      <c r="CN60" s="363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</row>
    <row r="61" spans="1:120" s="62" customFormat="1" ht="33" x14ac:dyDescent="0.3">
      <c r="A61" s="55" t="s">
        <v>37</v>
      </c>
      <c r="B61" s="653"/>
      <c r="C61" s="40" t="s">
        <v>36</v>
      </c>
      <c r="D61" s="41">
        <f t="shared" si="23"/>
        <v>7.5</v>
      </c>
      <c r="E61" s="42">
        <f t="shared" si="24"/>
        <v>9.5</v>
      </c>
      <c r="F61" s="39"/>
      <c r="G61" s="39"/>
      <c r="H61" s="39"/>
      <c r="I61" s="39"/>
      <c r="J61" s="39"/>
      <c r="K61" s="39"/>
      <c r="L61" s="44">
        <f>SUMIFS(L62:L83,C62:C83,C61)</f>
        <v>0</v>
      </c>
      <c r="M61" s="44">
        <f>SUMIFS(M62:M83,C62:C83,C61)</f>
        <v>0</v>
      </c>
      <c r="N61" s="44">
        <f>SUMIFS(N62:N83,C62:C83,C61)</f>
        <v>1</v>
      </c>
      <c r="O61" s="44">
        <f>SUMIFS(O62:O83,C62:C83,C61)</f>
        <v>2</v>
      </c>
      <c r="P61" s="44">
        <f>SUMIFS(P62:P83,C62:C83,C61)</f>
        <v>0</v>
      </c>
      <c r="Q61" s="44">
        <f>SUMIFS(Q62:Q83,C62:C83,C61)</f>
        <v>1</v>
      </c>
      <c r="R61" s="44">
        <f>SUMIFS(R62:R83,C62:C83,C61)</f>
        <v>2</v>
      </c>
      <c r="S61" s="44">
        <f>SUMIFS(S62:S83,C62:C83,C61)</f>
        <v>0</v>
      </c>
      <c r="T61" s="44">
        <f>SUMIFS(T62:T83,C62:C83,C61)</f>
        <v>1</v>
      </c>
      <c r="U61" s="45"/>
      <c r="V61" s="46"/>
      <c r="W61" s="59"/>
      <c r="X61" s="1610" t="s">
        <v>345</v>
      </c>
      <c r="Y61" s="1618"/>
      <c r="Z61" s="937" t="s">
        <v>36</v>
      </c>
      <c r="AA61" s="503">
        <f t="shared" si="25"/>
        <v>0</v>
      </c>
      <c r="AB61" s="536">
        <f t="shared" si="26"/>
        <v>0</v>
      </c>
      <c r="AC61" s="39"/>
      <c r="AD61" s="39"/>
      <c r="AE61" s="39"/>
      <c r="AF61" s="39"/>
      <c r="AG61" s="39"/>
      <c r="AH61" s="39"/>
      <c r="AI61" s="44">
        <f>SUMIFS(AI67:AI87,Z67:Z87,Z61)</f>
        <v>0</v>
      </c>
      <c r="AJ61" s="44">
        <f>SUMIFS(AJ67:AJ87,Z67:Z87,Z61)</f>
        <v>0</v>
      </c>
      <c r="AK61" s="44">
        <f>SUMIFS(AK67:AK87,Z67:Z87,Z61)</f>
        <v>0</v>
      </c>
      <c r="AL61" s="44">
        <f>SUMIFS(AL67:AL87,Z67:Z87,Z61)</f>
        <v>0</v>
      </c>
      <c r="AM61" s="44">
        <f>SUMIFS(AM67:AM87,Z67:Z87,Z61)</f>
        <v>0</v>
      </c>
      <c r="AN61" s="44">
        <f>SUMIFS(AN67:AN87,Z67:Z87,Z61)</f>
        <v>0</v>
      </c>
      <c r="AO61" s="44">
        <f>SUMIFS(AO67:AO87,Z67:Z87,Z61)</f>
        <v>0</v>
      </c>
      <c r="AP61" s="44">
        <f>SUMIFS(AP67:AP87,Z67:Z87,Z61)</f>
        <v>0</v>
      </c>
      <c r="AQ61" s="44">
        <f>SUMIFS(AQ67:AQ87,Z67:Z87,Z61)</f>
        <v>0</v>
      </c>
      <c r="AR61" s="45"/>
      <c r="AS61" s="46"/>
      <c r="AT61" s="59"/>
      <c r="AU61" s="1610" t="s">
        <v>35</v>
      </c>
      <c r="AV61" s="1611"/>
      <c r="AW61" s="1398" t="s">
        <v>36</v>
      </c>
      <c r="AX61" s="41">
        <f t="shared" si="27"/>
        <v>10.5</v>
      </c>
      <c r="AY61" s="42">
        <f t="shared" si="28"/>
        <v>12.5</v>
      </c>
      <c r="AZ61" s="39"/>
      <c r="BA61" s="39"/>
      <c r="BB61" s="39"/>
      <c r="BC61" s="39"/>
      <c r="BD61" s="39"/>
      <c r="BE61" s="39"/>
      <c r="BF61" s="44">
        <f>SUMIFS(BF62:BF85,AW62:AW85,AW61)</f>
        <v>1</v>
      </c>
      <c r="BG61" s="44">
        <f>SUMIFS(BG62:BG85,AW62:AW85,AW61)</f>
        <v>0</v>
      </c>
      <c r="BH61" s="44">
        <f>SUMIFS(BH62:BH85,AW62:AW85,AW61)</f>
        <v>0</v>
      </c>
      <c r="BI61" s="44">
        <f>SUMIFS(BI62:BI85,AW62:AW85,AW61)</f>
        <v>0</v>
      </c>
      <c r="BJ61" s="44">
        <f>SUMIFS(BJ62:BJ85,AW62:AW85,AW61)</f>
        <v>0</v>
      </c>
      <c r="BK61" s="44">
        <f>SUMIFS(BK62:BK85,AW62:AW85,AW61)</f>
        <v>2</v>
      </c>
      <c r="BL61" s="44">
        <f>SUMIFS(BL62:BL85,AW62:AW85,AW61)</f>
        <v>0</v>
      </c>
      <c r="BM61" s="44">
        <f>SUMIFS(BM62:BM85,AW62:AW85,AW61)</f>
        <v>4</v>
      </c>
      <c r="BN61" s="44">
        <f>SUMIFS(BN62:BN85,AW62:AW85,AW61)</f>
        <v>1</v>
      </c>
      <c r="BO61" s="45"/>
      <c r="BP61" s="46"/>
      <c r="BQ61" s="363"/>
      <c r="BR61"/>
      <c r="BS61"/>
      <c r="BT61" s="288"/>
      <c r="BU61" s="288"/>
      <c r="BV61" s="288"/>
      <c r="BW61" s="288"/>
      <c r="BX61" s="288"/>
      <c r="BY61" s="288"/>
      <c r="BZ61" s="288"/>
      <c r="CA61" s="288"/>
      <c r="CB61" s="288"/>
      <c r="CC61" s="288"/>
      <c r="CD61" s="288"/>
      <c r="CE61" s="288"/>
      <c r="CF61" s="288"/>
      <c r="CG61" s="288"/>
      <c r="CH61" s="288"/>
      <c r="CI61" s="288"/>
      <c r="CJ61" s="288"/>
      <c r="CK61" s="288"/>
      <c r="CL61" s="288"/>
      <c r="CM61"/>
      <c r="CN61" s="955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</row>
    <row r="62" spans="1:120" s="62" customFormat="1" ht="208.8" outlineLevel="1" x14ac:dyDescent="0.3">
      <c r="A62" s="97" t="s">
        <v>52</v>
      </c>
      <c r="B62" s="387" t="s">
        <v>1095</v>
      </c>
      <c r="C62" s="102" t="s">
        <v>29</v>
      </c>
      <c r="D62" s="69">
        <f t="shared" si="23"/>
        <v>6</v>
      </c>
      <c r="E62" s="69">
        <f t="shared" si="24"/>
        <v>6</v>
      </c>
      <c r="F62" s="22"/>
      <c r="G62" s="22" t="s">
        <v>63</v>
      </c>
      <c r="H62" s="1451" t="s">
        <v>3008</v>
      </c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1410" t="s">
        <v>267</v>
      </c>
      <c r="Y62" s="532" t="s">
        <v>1096</v>
      </c>
      <c r="Z62" s="68" t="s">
        <v>29</v>
      </c>
      <c r="AA62" s="69">
        <f t="shared" si="25"/>
        <v>0</v>
      </c>
      <c r="AB62" s="69">
        <f t="shared" si="26"/>
        <v>2</v>
      </c>
      <c r="AC62" s="338"/>
      <c r="AD62" s="124" t="s">
        <v>77</v>
      </c>
      <c r="AE62" s="125" t="s">
        <v>50</v>
      </c>
      <c r="AF62" s="338"/>
      <c r="AG62" s="338"/>
      <c r="AH62" s="341" t="s">
        <v>1097</v>
      </c>
      <c r="AI62" s="275"/>
      <c r="AJ62" s="461"/>
      <c r="AK62" s="275"/>
      <c r="AL62" s="275"/>
      <c r="AM62" s="234">
        <v>2</v>
      </c>
      <c r="AN62" s="275"/>
      <c r="AO62" s="275"/>
      <c r="AP62" s="275"/>
      <c r="AQ62" s="275"/>
      <c r="AR62" s="346">
        <v>1</v>
      </c>
      <c r="AS62" s="22"/>
      <c r="AT62" s="880"/>
      <c r="AU62" s="1632" t="s">
        <v>55</v>
      </c>
      <c r="AV62" s="466" t="s">
        <v>3009</v>
      </c>
      <c r="AW62" s="102" t="s">
        <v>29</v>
      </c>
      <c r="AX62" s="69">
        <f t="shared" si="27"/>
        <v>0</v>
      </c>
      <c r="AY62" s="69">
        <f t="shared" si="28"/>
        <v>0</v>
      </c>
      <c r="AZ62" s="131"/>
      <c r="BA62" s="22" t="s">
        <v>45</v>
      </c>
      <c r="BB62" s="132"/>
      <c r="BC62" s="131"/>
      <c r="BD62" s="131"/>
      <c r="BE62" s="23" t="s">
        <v>57</v>
      </c>
      <c r="BF62" s="314"/>
      <c r="BG62" s="314"/>
      <c r="BH62" s="314"/>
      <c r="BI62" s="314"/>
      <c r="BJ62" s="314"/>
      <c r="BK62" s="314"/>
      <c r="BL62" s="314"/>
      <c r="BM62" s="314"/>
      <c r="BN62" s="314"/>
      <c r="BO62" s="346">
        <v>1</v>
      </c>
      <c r="BP62" s="28"/>
      <c r="BQ62" s="363"/>
      <c r="BR62"/>
      <c r="BS62"/>
      <c r="BT62" s="288"/>
      <c r="BU62" s="288"/>
      <c r="BV62" s="288"/>
      <c r="BW62" s="288"/>
      <c r="BX62" s="288"/>
      <c r="BY62" s="288"/>
      <c r="BZ62" s="288"/>
      <c r="CA62" s="288"/>
      <c r="CB62" s="288"/>
      <c r="CC62" s="288"/>
      <c r="CD62" s="288"/>
      <c r="CE62" s="288"/>
      <c r="CF62" s="288"/>
      <c r="CG62" s="288"/>
      <c r="CH62" s="288"/>
      <c r="CI62" s="288"/>
      <c r="CJ62" s="288"/>
      <c r="CK62" s="288"/>
      <c r="CL62" s="288"/>
      <c r="CM62"/>
      <c r="CN62" s="36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 s="363"/>
      <c r="DL62"/>
      <c r="DM62"/>
      <c r="DN62"/>
      <c r="DO62"/>
      <c r="DP62"/>
    </row>
    <row r="63" spans="1:120" ht="226.2" customHeight="1" outlineLevel="1" x14ac:dyDescent="0.3">
      <c r="A63" s="97" t="s">
        <v>52</v>
      </c>
      <c r="B63" s="116" t="s">
        <v>1100</v>
      </c>
      <c r="C63" s="102" t="s">
        <v>29</v>
      </c>
      <c r="D63" s="69">
        <f t="shared" si="23"/>
        <v>4</v>
      </c>
      <c r="E63" s="69">
        <f t="shared" si="24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17" t="s">
        <v>1102</v>
      </c>
      <c r="Z63" s="68" t="s">
        <v>29</v>
      </c>
      <c r="AA63" s="69">
        <f t="shared" si="25"/>
        <v>1</v>
      </c>
      <c r="AB63" s="69">
        <f t="shared" si="26"/>
        <v>1</v>
      </c>
      <c r="AC63" s="73"/>
      <c r="AD63" s="22" t="s">
        <v>45</v>
      </c>
      <c r="AE63" s="103"/>
      <c r="AF63" s="103"/>
      <c r="AG63" s="23"/>
      <c r="AH63" s="23" t="s">
        <v>1103</v>
      </c>
      <c r="AI63" s="155"/>
      <c r="AJ63" s="155"/>
      <c r="AK63" s="84">
        <v>2</v>
      </c>
      <c r="AL63" s="155"/>
      <c r="AM63" s="155"/>
      <c r="AN63" s="155"/>
      <c r="AO63" s="155"/>
      <c r="AP63" s="155"/>
      <c r="AQ63" s="155"/>
      <c r="AR63" s="142">
        <v>1</v>
      </c>
      <c r="AS63" s="251"/>
      <c r="AT63" s="880"/>
      <c r="AU63" s="101" t="s">
        <v>55</v>
      </c>
      <c r="AV63" s="116" t="s">
        <v>1110</v>
      </c>
      <c r="AW63" s="147" t="s">
        <v>29</v>
      </c>
      <c r="AX63" s="148">
        <f t="shared" si="27"/>
        <v>0</v>
      </c>
      <c r="AY63" s="148">
        <f t="shared" si="28"/>
        <v>0</v>
      </c>
      <c r="AZ63" s="103"/>
      <c r="BA63" s="22" t="s">
        <v>68</v>
      </c>
      <c r="BB63" s="104"/>
      <c r="BC63" s="74"/>
      <c r="BD63" s="82"/>
      <c r="BE63" s="23" t="s">
        <v>57</v>
      </c>
      <c r="BF63" s="302"/>
      <c r="BG63" s="302"/>
      <c r="BH63" s="302"/>
      <c r="BI63" s="302"/>
      <c r="BJ63" s="302"/>
      <c r="BK63" s="302"/>
      <c r="BL63" s="302"/>
      <c r="BM63" s="302"/>
      <c r="BN63" s="302"/>
      <c r="BO63" s="142">
        <v>1</v>
      </c>
      <c r="BP63" s="28"/>
      <c r="BQ63" s="363"/>
      <c r="BR63"/>
      <c r="BS63"/>
      <c r="BU63" s="288"/>
      <c r="BV63" s="288"/>
      <c r="BW63" s="288"/>
      <c r="BX63" s="288"/>
      <c r="BY63" s="288"/>
      <c r="BZ63" s="288"/>
      <c r="CA63" s="288"/>
      <c r="CB63" s="288"/>
      <c r="CC63" s="288"/>
      <c r="CD63" s="288"/>
      <c r="CE63" s="288"/>
      <c r="CF63" s="288"/>
      <c r="CG63" s="288"/>
      <c r="CH63" s="288"/>
      <c r="CI63" s="288"/>
      <c r="CJ63" s="288"/>
      <c r="CK63" s="288"/>
      <c r="CL63" s="288"/>
      <c r="CM63"/>
      <c r="CN63" s="3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 s="108"/>
      <c r="DL63"/>
      <c r="DM63"/>
      <c r="DN63"/>
      <c r="DO63"/>
      <c r="DP63"/>
    </row>
    <row r="64" spans="1:120" s="32" customFormat="1" ht="243" customHeight="1" outlineLevel="1" x14ac:dyDescent="0.3">
      <c r="A64" s="97" t="s">
        <v>52</v>
      </c>
      <c r="B64" s="116" t="s">
        <v>1107</v>
      </c>
      <c r="C64" s="68" t="s">
        <v>36</v>
      </c>
      <c r="D64" s="69">
        <f t="shared" si="23"/>
        <v>1</v>
      </c>
      <c r="E64" s="69">
        <f t="shared" si="24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38" t="s">
        <v>1108</v>
      </c>
      <c r="Z64" s="68" t="s">
        <v>29</v>
      </c>
      <c r="AA64" s="69">
        <f t="shared" si="25"/>
        <v>1</v>
      </c>
      <c r="AB64" s="69">
        <f t="shared" si="26"/>
        <v>3</v>
      </c>
      <c r="AC64" s="74"/>
      <c r="AD64" s="22" t="s">
        <v>45</v>
      </c>
      <c r="AE64" s="74"/>
      <c r="AF64" s="72" t="s">
        <v>42</v>
      </c>
      <c r="AG64" s="74"/>
      <c r="AH64" s="131" t="s">
        <v>1109</v>
      </c>
      <c r="AI64" s="403"/>
      <c r="AJ64" s="403"/>
      <c r="AK64" s="403"/>
      <c r="AL64" s="84">
        <v>1</v>
      </c>
      <c r="AM64" s="403"/>
      <c r="AN64" s="403"/>
      <c r="AO64" s="403"/>
      <c r="AP64" s="403"/>
      <c r="AQ64" s="86">
        <v>1</v>
      </c>
      <c r="AR64" s="507">
        <v>1</v>
      </c>
      <c r="AS64" s="74"/>
      <c r="AT64" s="935"/>
      <c r="AU64" s="101" t="s">
        <v>55</v>
      </c>
      <c r="AV64" s="117" t="s">
        <v>3010</v>
      </c>
      <c r="AW64" s="102" t="s">
        <v>29</v>
      </c>
      <c r="AX64" s="69">
        <f t="shared" si="27"/>
        <v>2</v>
      </c>
      <c r="AY64" s="69">
        <f t="shared" si="28"/>
        <v>2</v>
      </c>
      <c r="AZ64" s="1749" t="s">
        <v>3011</v>
      </c>
      <c r="BA64" s="1750"/>
      <c r="BB64" s="1750"/>
      <c r="BC64" s="1750"/>
      <c r="BD64" s="1750"/>
      <c r="BE64" s="1751"/>
      <c r="BF64" s="22"/>
      <c r="BG64" s="22"/>
      <c r="BH64" s="22"/>
      <c r="BI64" s="22"/>
      <c r="BJ64" s="22"/>
      <c r="BK64" s="22"/>
      <c r="BL64" s="84">
        <v>1</v>
      </c>
      <c r="BM64" s="22"/>
      <c r="BN64" s="22"/>
      <c r="BO64" s="142">
        <v>1</v>
      </c>
      <c r="BP64" s="28"/>
      <c r="BQ64" s="363"/>
      <c r="BR64"/>
      <c r="BS64"/>
      <c r="BT64" s="288"/>
      <c r="BU64" s="288"/>
      <c r="BV64" s="288"/>
      <c r="BW64" s="288"/>
      <c r="BX64" s="288"/>
      <c r="BY64" s="288"/>
      <c r="BZ64" s="288"/>
      <c r="CA64" s="288"/>
      <c r="CB64" s="288"/>
      <c r="CC64" s="288"/>
      <c r="CD64" s="288"/>
      <c r="CE64" s="288"/>
      <c r="CF64" s="288"/>
      <c r="CG64" s="288"/>
      <c r="CH64" s="288"/>
      <c r="CI64" s="288"/>
      <c r="CJ64" s="288"/>
      <c r="CK64" s="288"/>
      <c r="CL64" s="288"/>
      <c r="CM64"/>
      <c r="CN64" s="108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 s="108"/>
      <c r="DL64"/>
      <c r="DM64"/>
      <c r="DN64"/>
      <c r="DO64"/>
      <c r="DP64"/>
    </row>
    <row r="65" spans="1:120" ht="173.4" customHeight="1" outlineLevel="1" x14ac:dyDescent="0.3">
      <c r="A65" s="97" t="s">
        <v>52</v>
      </c>
      <c r="B65" s="1191" t="s">
        <v>3012</v>
      </c>
      <c r="C65" s="594" t="s">
        <v>36</v>
      </c>
      <c r="D65" s="552">
        <f>0.5*(L65+M65+N65)+O65+Q65+2*(R65+T65)</f>
        <v>4</v>
      </c>
      <c r="E65" s="552">
        <f t="shared" si="24"/>
        <v>4</v>
      </c>
      <c r="F65" s="1191"/>
      <c r="G65" s="601" t="s">
        <v>68</v>
      </c>
      <c r="H65" s="1490" t="s">
        <v>3013</v>
      </c>
      <c r="I65" s="1379"/>
      <c r="J65" s="1649" t="s">
        <v>13</v>
      </c>
      <c r="K65" s="602" t="s">
        <v>253</v>
      </c>
      <c r="L65" s="1650"/>
      <c r="M65" s="1650"/>
      <c r="N65" s="1651"/>
      <c r="O65" s="1354">
        <v>1</v>
      </c>
      <c r="P65" s="1651"/>
      <c r="Q65" s="1354">
        <v>1</v>
      </c>
      <c r="R65" s="1002"/>
      <c r="S65" s="1650"/>
      <c r="T65" s="1007">
        <v>1</v>
      </c>
      <c r="U65" s="988">
        <v>1</v>
      </c>
      <c r="V65" s="1652"/>
      <c r="W65" s="363"/>
      <c r="X65" s="320" t="s">
        <v>267</v>
      </c>
      <c r="Y65" s="117" t="s">
        <v>1114</v>
      </c>
      <c r="Z65" s="68" t="s">
        <v>29</v>
      </c>
      <c r="AA65" s="69">
        <f t="shared" si="25"/>
        <v>2</v>
      </c>
      <c r="AB65" s="69">
        <f t="shared" si="26"/>
        <v>2</v>
      </c>
      <c r="AC65" s="171"/>
      <c r="AD65" s="22" t="s">
        <v>68</v>
      </c>
      <c r="AE65" s="919"/>
      <c r="AF65" s="72" t="s">
        <v>42</v>
      </c>
      <c r="AG65" s="173"/>
      <c r="AH65" s="173" t="s">
        <v>1115</v>
      </c>
      <c r="AI65" s="302"/>
      <c r="AJ65" s="302"/>
      <c r="AK65" s="302"/>
      <c r="AL65" s="302"/>
      <c r="AM65" s="302"/>
      <c r="AN65" s="240">
        <v>2</v>
      </c>
      <c r="AO65" s="302"/>
      <c r="AP65" s="302"/>
      <c r="AQ65" s="302"/>
      <c r="AR65" s="941">
        <v>1</v>
      </c>
      <c r="AS65" s="241"/>
      <c r="AT65" s="363"/>
      <c r="AV65" s="187" t="s">
        <v>65</v>
      </c>
      <c r="AW65" s="147" t="s">
        <v>29</v>
      </c>
      <c r="AX65" s="148">
        <f t="shared" ref="AX65:AX70" si="29">0.5*(BF65+BG65+BH65)+BI65+BK65+2*(BL65+BM65)</f>
        <v>6.5</v>
      </c>
      <c r="AY65" s="148">
        <f t="shared" ref="AY65:AY70" si="30">BF65*0.5+BG65*0.5+BH65*0.5+BI65+BJ65+BK65+2*(BL65+BM65+BN65)</f>
        <v>6.5</v>
      </c>
      <c r="AZ65" s="116"/>
      <c r="BA65" s="22" t="s">
        <v>63</v>
      </c>
      <c r="BB65" s="22"/>
      <c r="BC65" s="72" t="s">
        <v>42</v>
      </c>
      <c r="BD65" s="82"/>
      <c r="BE65" s="23" t="s">
        <v>66</v>
      </c>
      <c r="BF65" s="84">
        <v>1</v>
      </c>
      <c r="BG65" s="160"/>
      <c r="BH65" s="84">
        <v>6</v>
      </c>
      <c r="BI65" s="155"/>
      <c r="BJ65" s="155"/>
      <c r="BK65" s="84">
        <v>3</v>
      </c>
      <c r="BL65" s="160"/>
      <c r="BM65" s="160"/>
      <c r="BN65" s="419"/>
      <c r="BO65" s="142">
        <v>1</v>
      </c>
      <c r="BP65" s="28"/>
      <c r="BQ65" s="363"/>
      <c r="BR65"/>
      <c r="BS65"/>
      <c r="BU65" s="288"/>
      <c r="BV65" s="288"/>
      <c r="BW65" s="288"/>
      <c r="BX65" s="288"/>
      <c r="BY65" s="288"/>
      <c r="BZ65" s="288"/>
      <c r="CA65" s="288"/>
      <c r="CB65" s="288"/>
      <c r="CC65" s="288"/>
      <c r="CD65" s="288"/>
      <c r="CE65" s="288"/>
      <c r="CF65" s="288"/>
      <c r="CG65" s="288"/>
      <c r="CH65" s="288"/>
      <c r="CI65" s="288"/>
      <c r="CJ65" s="288"/>
      <c r="CK65" s="288"/>
      <c r="CL65" s="288"/>
      <c r="CM65"/>
      <c r="CN65" s="108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 s="108"/>
      <c r="DL65"/>
      <c r="DM65"/>
      <c r="DN65"/>
      <c r="DO65"/>
      <c r="DP65"/>
    </row>
    <row r="66" spans="1:120" ht="183.6" customHeight="1" outlineLevel="1" x14ac:dyDescent="0.3">
      <c r="A66" s="97" t="s">
        <v>52</v>
      </c>
      <c r="B66" s="116" t="s">
        <v>1117</v>
      </c>
      <c r="C66" s="102" t="s">
        <v>36</v>
      </c>
      <c r="D66" s="69">
        <f t="shared" si="23"/>
        <v>0.5</v>
      </c>
      <c r="E66" s="69">
        <f t="shared" si="24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1118</v>
      </c>
      <c r="Z66" s="68" t="s">
        <v>29</v>
      </c>
      <c r="AA66" s="69">
        <f t="shared" si="25"/>
        <v>0</v>
      </c>
      <c r="AB66" s="69">
        <f t="shared" si="26"/>
        <v>0</v>
      </c>
      <c r="AC66" s="171"/>
      <c r="AD66" s="22" t="s">
        <v>68</v>
      </c>
      <c r="AE66" s="919"/>
      <c r="AF66" s="74"/>
      <c r="AG66" s="173"/>
      <c r="AH66" s="17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941">
        <v>1</v>
      </c>
      <c r="AS66" s="107"/>
      <c r="AT66" s="363"/>
      <c r="AV66" s="387" t="s">
        <v>1119</v>
      </c>
      <c r="AW66" s="147" t="s">
        <v>29</v>
      </c>
      <c r="AX66" s="148">
        <f t="shared" si="29"/>
        <v>4</v>
      </c>
      <c r="AY66" s="148">
        <f t="shared" si="30"/>
        <v>4</v>
      </c>
      <c r="AZ66" s="103"/>
      <c r="BA66" s="22" t="s">
        <v>45</v>
      </c>
      <c r="BB66" s="103"/>
      <c r="BC66" s="72" t="s">
        <v>42</v>
      </c>
      <c r="BE66" s="23" t="s">
        <v>1120</v>
      </c>
      <c r="BF66" s="155"/>
      <c r="BG66" s="155"/>
      <c r="BH66" s="155"/>
      <c r="BI66" s="155"/>
      <c r="BJ66" s="155"/>
      <c r="BK66" s="155"/>
      <c r="BL66" s="84">
        <v>2</v>
      </c>
      <c r="BM66" s="155"/>
      <c r="BN66" s="155"/>
      <c r="BO66" s="142">
        <v>1</v>
      </c>
      <c r="BP66" s="281"/>
      <c r="BQ66" s="363"/>
      <c r="BR66"/>
      <c r="BS66"/>
      <c r="BU66" s="288"/>
      <c r="BV66" s="288"/>
      <c r="BW66" s="288"/>
      <c r="BX66" s="288"/>
      <c r="BY66" s="288"/>
      <c r="BZ66" s="288"/>
      <c r="CA66" s="288"/>
      <c r="CB66" s="288"/>
      <c r="CC66" s="288"/>
      <c r="CD66" s="288"/>
      <c r="CE66" s="288"/>
      <c r="CF66" s="288"/>
      <c r="CG66" s="288"/>
      <c r="CH66" s="288"/>
      <c r="CI66" s="288"/>
      <c r="CJ66" s="288"/>
      <c r="CK66" s="288"/>
      <c r="CL66" s="288"/>
      <c r="CM66"/>
      <c r="CN66" s="108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 s="108"/>
      <c r="DL66"/>
      <c r="DM66"/>
      <c r="DN66"/>
      <c r="DO66"/>
      <c r="DP66"/>
    </row>
    <row r="67" spans="1:120" ht="318" customHeight="1" outlineLevel="1" x14ac:dyDescent="0.4">
      <c r="A67" s="97" t="s">
        <v>52</v>
      </c>
      <c r="B67" s="116" t="s">
        <v>1122</v>
      </c>
      <c r="C67" s="102" t="s">
        <v>36</v>
      </c>
      <c r="D67" s="69">
        <f t="shared" si="23"/>
        <v>4</v>
      </c>
      <c r="E67" s="69">
        <f t="shared" si="24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1123</v>
      </c>
      <c r="Z67" s="68" t="s">
        <v>29</v>
      </c>
      <c r="AA67" s="69">
        <f t="shared" si="25"/>
        <v>0</v>
      </c>
      <c r="AB67" s="69">
        <f t="shared" si="26"/>
        <v>0</v>
      </c>
      <c r="AC67" s="158"/>
      <c r="AD67" s="22" t="s">
        <v>45</v>
      </c>
      <c r="AE67" s="74"/>
      <c r="AF67" s="74"/>
      <c r="AG67" s="23"/>
      <c r="AH67" s="23" t="s">
        <v>57</v>
      </c>
      <c r="AI67" s="155"/>
      <c r="AJ67" s="155"/>
      <c r="AK67" s="155"/>
      <c r="AL67" s="155"/>
      <c r="AM67" s="155"/>
      <c r="AN67" s="155"/>
      <c r="AO67" s="155"/>
      <c r="AP67" s="155"/>
      <c r="AQ67" s="155"/>
      <c r="AR67" s="142">
        <v>1</v>
      </c>
      <c r="AS67" s="241"/>
      <c r="AT67" s="363"/>
      <c r="AV67" s="945" t="s">
        <v>1124</v>
      </c>
      <c r="AW67" s="1267" t="s">
        <v>36</v>
      </c>
      <c r="AX67" s="1268">
        <f t="shared" si="29"/>
        <v>0.5</v>
      </c>
      <c r="AY67" s="1268">
        <f t="shared" si="30"/>
        <v>2.5</v>
      </c>
      <c r="AZ67" s="412"/>
      <c r="BA67" s="197" t="s">
        <v>45</v>
      </c>
      <c r="BB67" s="197"/>
      <c r="BC67" s="197"/>
      <c r="BD67" s="197"/>
      <c r="BE67" s="238" t="s">
        <v>1125</v>
      </c>
      <c r="BF67" s="324">
        <v>1</v>
      </c>
      <c r="BG67" s="419"/>
      <c r="BH67" s="419"/>
      <c r="BI67" s="419"/>
      <c r="BJ67" s="419"/>
      <c r="BK67" s="419"/>
      <c r="BL67" s="419"/>
      <c r="BM67" s="419"/>
      <c r="BN67" s="86">
        <v>1</v>
      </c>
      <c r="BO67" s="896">
        <v>1</v>
      </c>
      <c r="BP67" s="714"/>
      <c r="BQ67" s="363"/>
      <c r="BR67"/>
      <c r="BS67"/>
      <c r="BU67" s="288"/>
      <c r="BV67" s="288"/>
      <c r="BW67" s="288"/>
      <c r="BX67" s="288"/>
      <c r="BY67" s="288"/>
      <c r="BZ67" s="288"/>
      <c r="CA67" s="288"/>
      <c r="CB67" s="288"/>
      <c r="CC67" s="288"/>
      <c r="CD67" s="288"/>
      <c r="CE67" s="288"/>
      <c r="CF67" s="288"/>
      <c r="CG67" s="288"/>
      <c r="CH67" s="288"/>
      <c r="CI67" s="288"/>
      <c r="CJ67" s="288"/>
      <c r="CK67" s="288"/>
      <c r="CL67" s="288"/>
      <c r="CM67"/>
      <c r="CN67" s="108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 s="108"/>
      <c r="DL67"/>
      <c r="DM67"/>
      <c r="DN67"/>
      <c r="DO67"/>
      <c r="DP67"/>
    </row>
    <row r="68" spans="1:120" ht="324" customHeight="1" outlineLevel="1" x14ac:dyDescent="0.3">
      <c r="A68" s="97" t="s">
        <v>52</v>
      </c>
      <c r="B68" s="117" t="s">
        <v>2395</v>
      </c>
      <c r="C68" s="68" t="s">
        <v>93</v>
      </c>
      <c r="D68" s="69">
        <f t="shared" si="23"/>
        <v>6.5</v>
      </c>
      <c r="E68" s="69">
        <f t="shared" si="24"/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117" t="s">
        <v>1129</v>
      </c>
      <c r="Z68" s="68" t="s">
        <v>29</v>
      </c>
      <c r="AA68" s="69">
        <f t="shared" si="25"/>
        <v>2.5</v>
      </c>
      <c r="AB68" s="69">
        <f t="shared" si="26"/>
        <v>2.5</v>
      </c>
      <c r="AC68" s="171"/>
      <c r="AD68" s="22" t="s">
        <v>45</v>
      </c>
      <c r="AE68" s="74"/>
      <c r="AF68" s="944"/>
      <c r="AG68" s="173"/>
      <c r="AH68" s="173" t="s">
        <v>1130</v>
      </c>
      <c r="AI68" s="155"/>
      <c r="AJ68" s="84">
        <v>1</v>
      </c>
      <c r="AK68" s="155"/>
      <c r="AL68" s="155"/>
      <c r="AM68" s="155"/>
      <c r="AN68" s="155"/>
      <c r="AO68" s="84">
        <v>1</v>
      </c>
      <c r="AP68" s="155"/>
      <c r="AQ68" s="155"/>
      <c r="AR68" s="941">
        <v>1</v>
      </c>
      <c r="AS68" s="241"/>
      <c r="AT68" s="363"/>
      <c r="AU68" s="22"/>
      <c r="AV68" s="187" t="s">
        <v>84</v>
      </c>
      <c r="AW68" s="68" t="s">
        <v>36</v>
      </c>
      <c r="AX68" s="69">
        <f t="shared" si="29"/>
        <v>10</v>
      </c>
      <c r="AY68" s="69">
        <f t="shared" si="30"/>
        <v>10</v>
      </c>
      <c r="AZ68" s="82"/>
      <c r="BA68" s="22" t="s">
        <v>68</v>
      </c>
      <c r="BB68" s="103"/>
      <c r="BC68" s="103"/>
      <c r="BD68" s="82"/>
      <c r="BE68" s="23" t="s">
        <v>85</v>
      </c>
      <c r="BF68" s="155"/>
      <c r="BG68" s="155"/>
      <c r="BH68" s="155"/>
      <c r="BI68" s="155"/>
      <c r="BJ68" s="155"/>
      <c r="BK68" s="84">
        <v>2</v>
      </c>
      <c r="BL68" s="144"/>
      <c r="BM68" s="84">
        <v>4</v>
      </c>
      <c r="BN68" s="461"/>
      <c r="BO68" s="142">
        <v>1</v>
      </c>
      <c r="BP68" s="77"/>
      <c r="BQ68" s="363"/>
      <c r="BR68"/>
      <c r="BS68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/>
      <c r="CN68" s="10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 s="108"/>
      <c r="DL68"/>
      <c r="DM68"/>
      <c r="DN68"/>
      <c r="DO68"/>
      <c r="DP68"/>
    </row>
    <row r="69" spans="1:120" ht="346.5" customHeight="1" outlineLevel="1" x14ac:dyDescent="0.3">
      <c r="A69" s="97" t="s">
        <v>52</v>
      </c>
      <c r="B69" s="117" t="s">
        <v>1133</v>
      </c>
      <c r="C69" s="102" t="s">
        <v>93</v>
      </c>
      <c r="D69" s="69">
        <f t="shared" si="23"/>
        <v>0</v>
      </c>
      <c r="E69" s="69">
        <f t="shared" si="24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335" t="s">
        <v>1135</v>
      </c>
      <c r="Z69" s="68" t="s">
        <v>29</v>
      </c>
      <c r="AA69" s="69">
        <f t="shared" si="25"/>
        <v>2</v>
      </c>
      <c r="AB69" s="69">
        <f t="shared" si="26"/>
        <v>2</v>
      </c>
      <c r="AC69" s="171"/>
      <c r="AD69" s="22" t="s">
        <v>45</v>
      </c>
      <c r="AE69" s="919"/>
      <c r="AF69" s="944"/>
      <c r="AG69" s="173"/>
      <c r="AH69" s="173" t="s">
        <v>57</v>
      </c>
      <c r="AI69" s="155"/>
      <c r="AJ69" s="155"/>
      <c r="AK69" s="155"/>
      <c r="AL69" s="155"/>
      <c r="AM69" s="155"/>
      <c r="AN69" s="144"/>
      <c r="AO69" s="84">
        <v>1</v>
      </c>
      <c r="AP69" s="155"/>
      <c r="AQ69" s="155"/>
      <c r="AR69" s="941">
        <v>1</v>
      </c>
      <c r="AS69" s="241"/>
      <c r="AT69" s="363"/>
      <c r="AU69" s="22"/>
      <c r="AV69" s="187" t="s">
        <v>84</v>
      </c>
      <c r="AW69" s="68" t="s">
        <v>93</v>
      </c>
      <c r="AX69" s="69">
        <f t="shared" si="29"/>
        <v>6</v>
      </c>
      <c r="AY69" s="69">
        <f t="shared" si="30"/>
        <v>6</v>
      </c>
      <c r="AZ69" s="82"/>
      <c r="BA69" s="22" t="s">
        <v>68</v>
      </c>
      <c r="BB69" s="103"/>
      <c r="BC69" s="103"/>
      <c r="BD69" s="82"/>
      <c r="BE69" s="23" t="s">
        <v>85</v>
      </c>
      <c r="BF69" s="155"/>
      <c r="BG69" s="155"/>
      <c r="BH69" s="155"/>
      <c r="BI69" s="155"/>
      <c r="BJ69" s="155"/>
      <c r="BK69" s="144"/>
      <c r="BL69" s="144"/>
      <c r="BM69" s="84">
        <v>3</v>
      </c>
      <c r="BN69" s="155"/>
      <c r="BO69" s="142">
        <v>1</v>
      </c>
      <c r="BP69" s="77"/>
      <c r="BQ69" s="363"/>
      <c r="BR69"/>
      <c r="BS69"/>
      <c r="BT69" s="363"/>
      <c r="BU69" s="363"/>
      <c r="BV69" s="363"/>
      <c r="BW69" s="363"/>
      <c r="BX69" s="363"/>
      <c r="BY69" s="363"/>
      <c r="BZ69" s="363"/>
      <c r="CA69" s="363"/>
      <c r="CB69" s="363"/>
      <c r="CC69" s="363"/>
      <c r="CD69" s="363"/>
      <c r="CE69" s="363"/>
      <c r="CF69" s="363"/>
      <c r="CG69" s="363"/>
      <c r="CH69" s="363"/>
      <c r="CI69" s="363"/>
      <c r="CJ69" s="363"/>
      <c r="CK69" s="363"/>
      <c r="CL69" s="363"/>
      <c r="CM69"/>
      <c r="CN69" s="108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 s="108"/>
      <c r="DL69"/>
      <c r="DM69"/>
      <c r="DN69"/>
      <c r="DO69"/>
      <c r="DP69"/>
    </row>
    <row r="70" spans="1:120" ht="329.4" customHeight="1" outlineLevel="1" x14ac:dyDescent="0.3">
      <c r="A70" s="97" t="s">
        <v>52</v>
      </c>
      <c r="B70" s="117" t="s">
        <v>1138</v>
      </c>
      <c r="C70" s="102" t="s">
        <v>93</v>
      </c>
      <c r="D70" s="69">
        <f t="shared" si="23"/>
        <v>0</v>
      </c>
      <c r="E70" s="69">
        <f t="shared" si="24"/>
        <v>0</v>
      </c>
      <c r="F70" s="82"/>
      <c r="G70" s="22" t="s">
        <v>45</v>
      </c>
      <c r="H70" s="118"/>
      <c r="I70" s="118"/>
      <c r="J70" s="110" t="s">
        <v>13</v>
      </c>
      <c r="K70" s="172" t="s">
        <v>1139</v>
      </c>
      <c r="L70" s="155"/>
      <c r="M70" s="155"/>
      <c r="N70" s="155"/>
      <c r="O70" s="155"/>
      <c r="P70" s="155"/>
      <c r="Q70" s="155"/>
      <c r="R70" s="155"/>
      <c r="S70" s="155"/>
      <c r="T70" s="155"/>
      <c r="U70" s="76">
        <v>1</v>
      </c>
      <c r="V70" s="107"/>
      <c r="W70" s="363"/>
      <c r="X70" s="1192" t="s">
        <v>267</v>
      </c>
      <c r="Y70" s="1193" t="s">
        <v>1136</v>
      </c>
      <c r="Z70" s="594" t="s">
        <v>29</v>
      </c>
      <c r="AA70" s="552">
        <f t="shared" ref="AA70" si="31">0.5*(AI70+AJ70+AK70)+AL70+AN70+2*(AO70+AP70)</f>
        <v>0</v>
      </c>
      <c r="AB70" s="552">
        <f t="shared" ref="AB70" si="32">AI70*0.5+AJ70*0.5+AK70*0.5+AL70+AM70+AN70+2*(AO70+AP70+AQ70)</f>
        <v>0</v>
      </c>
      <c r="AC70" s="1653"/>
      <c r="AD70" s="598" t="s">
        <v>77</v>
      </c>
      <c r="AE70" s="1365" t="s">
        <v>50</v>
      </c>
      <c r="AF70" s="1654"/>
      <c r="AG70" s="1382"/>
      <c r="AH70" s="1381" t="s">
        <v>91</v>
      </c>
      <c r="AI70" s="992"/>
      <c r="AJ70" s="992"/>
      <c r="AK70" s="992"/>
      <c r="AL70" s="992"/>
      <c r="AM70" s="992"/>
      <c r="AN70" s="992"/>
      <c r="AO70" s="992"/>
      <c r="AP70" s="992"/>
      <c r="AQ70" s="992"/>
      <c r="AR70" s="1655">
        <v>2</v>
      </c>
      <c r="AS70" s="1160"/>
      <c r="AT70" s="363"/>
      <c r="AU70" s="1269" t="s">
        <v>140</v>
      </c>
      <c r="AV70" s="210" t="s">
        <v>141</v>
      </c>
      <c r="AW70" s="147" t="s">
        <v>93</v>
      </c>
      <c r="AX70" s="148">
        <f t="shared" si="29"/>
        <v>5</v>
      </c>
      <c r="AY70" s="148">
        <f t="shared" si="30"/>
        <v>5</v>
      </c>
      <c r="AZ70" s="211"/>
      <c r="BA70" s="212" t="s">
        <v>63</v>
      </c>
      <c r="BB70" s="212"/>
      <c r="BC70" s="669" t="s">
        <v>42</v>
      </c>
      <c r="BD70" s="213"/>
      <c r="BE70" s="205" t="s">
        <v>142</v>
      </c>
      <c r="BF70" s="330"/>
      <c r="BG70" s="330"/>
      <c r="BH70" s="461"/>
      <c r="BI70" s="85">
        <v>5</v>
      </c>
      <c r="BJ70" s="461"/>
      <c r="BK70" s="461"/>
      <c r="BL70" s="330"/>
      <c r="BM70" s="330"/>
      <c r="BN70" s="461"/>
      <c r="BO70" s="1270">
        <v>1</v>
      </c>
      <c r="BP70" s="473"/>
      <c r="BQ70" s="108"/>
      <c r="BR70"/>
      <c r="BS70"/>
      <c r="BT70" s="108"/>
      <c r="BU70" s="108"/>
      <c r="BV70" s="108"/>
      <c r="BW70" s="108"/>
      <c r="BX70" s="108"/>
      <c r="BY70" s="108"/>
      <c r="BZ70" s="108"/>
      <c r="CA70" s="108"/>
      <c r="CB70" s="108"/>
      <c r="CC70" s="108"/>
      <c r="CD70" s="108"/>
      <c r="CE70" s="108"/>
      <c r="CF70" s="108"/>
      <c r="CG70" s="108"/>
      <c r="CH70" s="108"/>
      <c r="CI70" s="108"/>
      <c r="CJ70" s="108"/>
      <c r="CK70" s="108"/>
      <c r="CL70" s="108"/>
      <c r="CM70"/>
      <c r="CN70" s="108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 s="108"/>
      <c r="DL70"/>
      <c r="DM70"/>
      <c r="DN70"/>
      <c r="DO70"/>
      <c r="DP70"/>
    </row>
    <row r="71" spans="1:120" s="62" customFormat="1" ht="174" outlineLevel="1" x14ac:dyDescent="0.3">
      <c r="A71" s="97" t="s">
        <v>52</v>
      </c>
      <c r="B71" s="391" t="s">
        <v>1142</v>
      </c>
      <c r="C71" s="102" t="s">
        <v>93</v>
      </c>
      <c r="D71" s="69">
        <f t="shared" si="23"/>
        <v>0</v>
      </c>
      <c r="E71" s="69">
        <f t="shared" si="24"/>
        <v>0</v>
      </c>
      <c r="F71" s="268"/>
      <c r="G71" s="393" t="s">
        <v>63</v>
      </c>
      <c r="H71" s="546"/>
      <c r="I71" s="119" t="s">
        <v>42</v>
      </c>
      <c r="J71" s="268"/>
      <c r="K71" s="268" t="s">
        <v>536</v>
      </c>
      <c r="L71" s="660"/>
      <c r="M71" s="660"/>
      <c r="N71" s="660"/>
      <c r="O71" s="660"/>
      <c r="P71" s="660"/>
      <c r="Q71" s="660"/>
      <c r="R71" s="660"/>
      <c r="S71" s="660"/>
      <c r="T71" s="660"/>
      <c r="U71" s="76">
        <v>1</v>
      </c>
      <c r="V71" s="77"/>
      <c r="W71" s="363"/>
      <c r="X71" s="320" t="s">
        <v>267</v>
      </c>
      <c r="Y71" s="117" t="s">
        <v>1140</v>
      </c>
      <c r="Z71" s="68" t="s">
        <v>29</v>
      </c>
      <c r="AA71" s="69">
        <f>0.5*(AI71+AJ71+AK71)+AL71+AN71+2*(AO71+AP71)</f>
        <v>1.5</v>
      </c>
      <c r="AB71" s="69">
        <f>AI71*0.5+AJ71*0.5+AK71*0.5+AL71+AM71+AN71+2*(AO71+AP71+AQ71)</f>
        <v>1.5</v>
      </c>
      <c r="AC71" s="321"/>
      <c r="AD71" s="322" t="s">
        <v>45</v>
      </c>
      <c r="AE71" s="118"/>
      <c r="AF71" s="118"/>
      <c r="AG71" s="173"/>
      <c r="AH71" s="23" t="s">
        <v>177</v>
      </c>
      <c r="AI71" s="155"/>
      <c r="AJ71" s="84">
        <v>1</v>
      </c>
      <c r="AK71" s="144"/>
      <c r="AL71" s="84">
        <v>1</v>
      </c>
      <c r="AM71" s="155"/>
      <c r="AN71" s="155"/>
      <c r="AO71" s="155"/>
      <c r="AP71" s="155"/>
      <c r="AQ71" s="155"/>
      <c r="AR71" s="142">
        <v>1</v>
      </c>
      <c r="AS71" s="241"/>
      <c r="AT71" s="363"/>
      <c r="BQ71" s="108"/>
      <c r="BR71"/>
      <c r="BS71"/>
      <c r="BT71" s="108"/>
      <c r="BU71" s="108"/>
      <c r="BV71" s="108"/>
      <c r="BW71" s="108"/>
      <c r="BX71" s="108"/>
      <c r="BY71" s="108"/>
      <c r="BZ71" s="108"/>
      <c r="CA71" s="108"/>
      <c r="CB71" s="108"/>
      <c r="CC71" s="108"/>
      <c r="CD71" s="108"/>
      <c r="CE71" s="108"/>
      <c r="CF71" s="108"/>
      <c r="CG71" s="108"/>
      <c r="CH71" s="108"/>
      <c r="CI71" s="108"/>
      <c r="CJ71" s="108"/>
      <c r="CK71" s="108"/>
      <c r="CL71" s="108"/>
      <c r="CM71"/>
      <c r="CN71" s="108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 s="108"/>
    </row>
    <row r="72" spans="1:120" s="62" customFormat="1" ht="243" customHeight="1" outlineLevel="1" x14ac:dyDescent="0.4">
      <c r="A72" s="97" t="s">
        <v>52</v>
      </c>
      <c r="B72" s="117" t="s">
        <v>1147</v>
      </c>
      <c r="C72" s="68" t="s">
        <v>93</v>
      </c>
      <c r="D72" s="69">
        <f t="shared" si="23"/>
        <v>0</v>
      </c>
      <c r="E72" s="69">
        <f t="shared" si="24"/>
        <v>0</v>
      </c>
      <c r="F72" s="23"/>
      <c r="G72" s="23" t="s">
        <v>45</v>
      </c>
      <c r="H72" s="103"/>
      <c r="I72" s="103"/>
      <c r="J72" s="110" t="s">
        <v>13</v>
      </c>
      <c r="K72" s="172" t="s">
        <v>57</v>
      </c>
      <c r="L72" s="159"/>
      <c r="M72" s="159"/>
      <c r="N72" s="159"/>
      <c r="O72" s="159"/>
      <c r="P72" s="159"/>
      <c r="Q72" s="159"/>
      <c r="R72" s="159"/>
      <c r="S72" s="159"/>
      <c r="T72" s="159"/>
      <c r="U72" s="76">
        <v>1</v>
      </c>
      <c r="V72" s="107"/>
      <c r="W72" s="363"/>
      <c r="X72" s="320" t="s">
        <v>267</v>
      </c>
      <c r="Y72" s="117" t="s">
        <v>1143</v>
      </c>
      <c r="Z72" s="68" t="s">
        <v>29</v>
      </c>
      <c r="AA72" s="69">
        <f>0.5*(AI72+AJ72+AK72)+AL72+AN72+2*(AO72+AP72)</f>
        <v>1.5</v>
      </c>
      <c r="AB72" s="69">
        <f>AI72*0.5+AJ72*0.5+AK72*0.5+AL72+AM72+AN72+2*(AO72+AP72+AQ72)</f>
        <v>1.5</v>
      </c>
      <c r="AC72" s="73"/>
      <c r="AD72" s="22" t="s">
        <v>45</v>
      </c>
      <c r="AE72" s="103"/>
      <c r="AF72" s="103"/>
      <c r="AG72" s="23"/>
      <c r="AH72" s="23" t="s">
        <v>1144</v>
      </c>
      <c r="AI72" s="155"/>
      <c r="AJ72" s="155"/>
      <c r="AK72" s="84">
        <v>1</v>
      </c>
      <c r="AL72" s="155"/>
      <c r="AM72" s="155"/>
      <c r="AN72" s="84">
        <v>1</v>
      </c>
      <c r="AO72" s="155"/>
      <c r="AP72" s="155"/>
      <c r="AQ72" s="155"/>
      <c r="AR72" s="142">
        <v>1</v>
      </c>
      <c r="AS72" s="190"/>
      <c r="AT72" s="363"/>
      <c r="BQ72" s="108"/>
      <c r="BR72"/>
      <c r="BS72"/>
      <c r="BT72" s="108"/>
      <c r="BU72" s="108"/>
      <c r="BV72" s="108"/>
      <c r="BW72" s="108"/>
      <c r="BX72" s="108"/>
      <c r="BY72" s="108"/>
      <c r="BZ72" s="108"/>
      <c r="CA72" s="108"/>
      <c r="CB72" s="108"/>
      <c r="CC72" s="108"/>
      <c r="CD72" s="108"/>
      <c r="CE72" s="108"/>
      <c r="CF72" s="108"/>
      <c r="CG72" s="108"/>
      <c r="CH72" s="108"/>
      <c r="CI72" s="108"/>
      <c r="CJ72" s="108"/>
      <c r="CK72" s="108"/>
      <c r="CL72" s="108"/>
      <c r="CM72"/>
      <c r="CN72" s="108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 s="108"/>
    </row>
    <row r="73" spans="1:120" s="62" customFormat="1" ht="158.4" outlineLevel="1" x14ac:dyDescent="0.3">
      <c r="A73" s="97" t="s">
        <v>52</v>
      </c>
      <c r="B73" s="117" t="s">
        <v>1150</v>
      </c>
      <c r="C73" s="102" t="s">
        <v>93</v>
      </c>
      <c r="D73" s="69">
        <f t="shared" si="23"/>
        <v>0</v>
      </c>
      <c r="E73" s="69">
        <f t="shared" si="24"/>
        <v>0</v>
      </c>
      <c r="F73" s="103"/>
      <c r="G73" s="22" t="s">
        <v>68</v>
      </c>
      <c r="H73" s="70"/>
      <c r="I73" s="70"/>
      <c r="J73" s="73"/>
      <c r="K73" s="23" t="s">
        <v>528</v>
      </c>
      <c r="L73" s="160"/>
      <c r="M73" s="160"/>
      <c r="N73" s="160"/>
      <c r="O73" s="160"/>
      <c r="P73" s="160"/>
      <c r="Q73" s="160"/>
      <c r="R73" s="160"/>
      <c r="S73" s="160"/>
      <c r="T73" s="160"/>
      <c r="U73" s="76">
        <v>1</v>
      </c>
      <c r="V73" s="107"/>
      <c r="W73" s="363"/>
      <c r="X73" s="320" t="s">
        <v>267</v>
      </c>
      <c r="Y73" s="138" t="s">
        <v>1148</v>
      </c>
      <c r="Z73" s="68" t="s">
        <v>29</v>
      </c>
      <c r="AA73" s="69">
        <f>0.5*(AI73+AJ73+AK73)+AL73+AN73+2*(AO73+AP73)</f>
        <v>0</v>
      </c>
      <c r="AB73" s="69">
        <f>AI73*0.5+AJ73*0.5+AK73*0.5+AL73+AM73+AN73+2*(AO73+AP73+AQ73)</f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346">
        <v>1</v>
      </c>
      <c r="AS73" s="131"/>
      <c r="AT73" s="363"/>
      <c r="BQ73" s="108"/>
      <c r="BR73"/>
      <c r="BS73"/>
      <c r="BT73" s="108"/>
      <c r="BU73" s="108"/>
      <c r="BV73" s="108"/>
      <c r="BW73" s="108"/>
      <c r="BX73" s="108"/>
      <c r="BY73" s="108"/>
      <c r="BZ73" s="108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/>
      <c r="CN73" s="108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 s="108"/>
    </row>
    <row r="74" spans="1:120" s="62" customFormat="1" ht="180.6" customHeight="1" outlineLevel="1" x14ac:dyDescent="0.3">
      <c r="A74" s="97" t="s">
        <v>52</v>
      </c>
      <c r="B74" s="387" t="s">
        <v>1151</v>
      </c>
      <c r="C74" s="102" t="s">
        <v>311</v>
      </c>
      <c r="D74" s="69">
        <f t="shared" si="23"/>
        <v>3.5</v>
      </c>
      <c r="E74" s="69">
        <f t="shared" si="24"/>
        <v>5.5</v>
      </c>
      <c r="F74" s="22"/>
      <c r="G74" s="22" t="s">
        <v>63</v>
      </c>
      <c r="H74" s="118"/>
      <c r="I74" s="118"/>
      <c r="J74" s="173"/>
      <c r="K74" s="173"/>
      <c r="L74" s="84">
        <v>1</v>
      </c>
      <c r="M74" s="155"/>
      <c r="N74" s="155"/>
      <c r="O74" s="84">
        <v>1</v>
      </c>
      <c r="P74" s="155"/>
      <c r="Q74" s="155"/>
      <c r="R74" s="84">
        <v>1</v>
      </c>
      <c r="S74" s="360"/>
      <c r="T74" s="86">
        <v>1</v>
      </c>
      <c r="U74" s="156">
        <v>1</v>
      </c>
      <c r="V74" s="77"/>
      <c r="W74" s="363"/>
      <c r="AT74" s="363"/>
      <c r="AU74" s="108"/>
      <c r="AV74" s="108"/>
      <c r="AW74" s="108"/>
      <c r="AX74" s="953"/>
      <c r="AY74" s="953"/>
      <c r="AZ74" s="108"/>
      <c r="BA74" s="108"/>
      <c r="BB74" s="108"/>
      <c r="BC74" s="108"/>
      <c r="BD74" s="108"/>
      <c r="BE74" s="108"/>
      <c r="BF74" s="108"/>
      <c r="BG74" s="108"/>
      <c r="BH74" s="108"/>
      <c r="BI74" s="108"/>
      <c r="BJ74" s="108"/>
      <c r="BK74" s="108"/>
      <c r="BL74" s="108"/>
      <c r="BM74" s="108"/>
      <c r="BN74" s="108"/>
      <c r="BO74" s="108"/>
      <c r="BP74" s="108"/>
      <c r="BQ74" s="108"/>
      <c r="BR74"/>
      <c r="BS74"/>
      <c r="BT74" s="108"/>
      <c r="BU74" s="108"/>
      <c r="BV74" s="108"/>
      <c r="BW74" s="108"/>
      <c r="BX74" s="108"/>
      <c r="BY74" s="108"/>
      <c r="BZ74" s="108"/>
      <c r="CA74" s="108"/>
      <c r="CB74" s="108"/>
      <c r="CC74" s="108"/>
      <c r="CD74" s="108"/>
      <c r="CE74" s="108"/>
      <c r="CF74" s="108"/>
      <c r="CG74" s="108"/>
      <c r="CH74" s="108"/>
      <c r="CI74" s="108"/>
      <c r="CJ74" s="108"/>
      <c r="CK74" s="108"/>
      <c r="CL74" s="108"/>
      <c r="CM74"/>
      <c r="CN74" s="108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 s="108"/>
    </row>
    <row r="75" spans="1:120" s="62" customFormat="1" ht="172.2" customHeight="1" outlineLevel="1" x14ac:dyDescent="0.3">
      <c r="W75" s="108"/>
      <c r="AT75" s="363"/>
      <c r="AU75" s="108"/>
      <c r="AV75" s="108"/>
      <c r="AW75" s="108"/>
      <c r="AX75" s="953"/>
      <c r="AY75" s="953"/>
      <c r="AZ75" s="108"/>
      <c r="BA75" s="108"/>
      <c r="BB75" s="108"/>
      <c r="BC75" s="108"/>
      <c r="BD75" s="108"/>
      <c r="BE75" s="108"/>
      <c r="BF75" s="108"/>
      <c r="BG75" s="108"/>
      <c r="BH75" s="108"/>
      <c r="BI75" s="108"/>
      <c r="BJ75" s="108"/>
      <c r="BK75" s="108"/>
      <c r="BL75" s="108"/>
      <c r="BM75" s="108"/>
      <c r="BN75" s="108"/>
      <c r="BO75" s="108"/>
      <c r="BP75" s="108"/>
      <c r="BQ75" s="108"/>
      <c r="BR75"/>
      <c r="BS75"/>
      <c r="BT75" s="108"/>
      <c r="BU75" s="108"/>
      <c r="BV75" s="108"/>
      <c r="BW75" s="108"/>
      <c r="BX75" s="108"/>
      <c r="BY75" s="108"/>
      <c r="BZ75" s="108"/>
      <c r="CA75" s="108"/>
      <c r="CB75" s="108"/>
      <c r="CC75" s="108"/>
      <c r="CD75" s="108"/>
      <c r="CE75" s="108"/>
      <c r="CF75" s="108"/>
      <c r="CG75" s="108"/>
      <c r="CH75" s="108"/>
      <c r="CI75" s="108"/>
      <c r="CJ75" s="108"/>
      <c r="CK75" s="108"/>
      <c r="CL75" s="108"/>
      <c r="CM75"/>
      <c r="CN75" s="108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 s="108"/>
    </row>
    <row r="76" spans="1:120" s="62" customFormat="1" ht="146.4" customHeight="1" outlineLevel="1" x14ac:dyDescent="0.3">
      <c r="A76" s="108"/>
      <c r="B76" s="108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AT76" s="363"/>
      <c r="BQ76" s="108"/>
      <c r="BR76"/>
      <c r="BS76"/>
      <c r="BT76" s="108"/>
      <c r="BU76" s="108"/>
      <c r="BV76" s="108"/>
      <c r="BW76" s="108"/>
      <c r="BX76" s="108"/>
      <c r="BY76" s="108"/>
      <c r="BZ76" s="108"/>
      <c r="CA76" s="108"/>
      <c r="CB76" s="108"/>
      <c r="CC76" s="108"/>
      <c r="CD76" s="108"/>
      <c r="CE76" s="108"/>
      <c r="CF76" s="108"/>
      <c r="CG76" s="108"/>
      <c r="CH76" s="108"/>
      <c r="CI76" s="108"/>
      <c r="CJ76" s="108"/>
      <c r="CK76" s="108"/>
      <c r="CL76" s="108"/>
      <c r="CM76"/>
      <c r="CN76" s="108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 s="108"/>
    </row>
    <row r="77" spans="1:120" s="62" customFormat="1" ht="17.399999999999999" outlineLevel="1" x14ac:dyDescent="0.3">
      <c r="A77" s="363"/>
      <c r="D77" s="953"/>
      <c r="E77" s="953"/>
      <c r="T77" s="108"/>
      <c r="U77" s="108"/>
      <c r="V77" s="108"/>
      <c r="W77" s="108"/>
      <c r="AT77" s="108"/>
      <c r="BQ77" s="108"/>
      <c r="BR77"/>
      <c r="BS77"/>
      <c r="BT77" s="108"/>
      <c r="BU77" s="108"/>
      <c r="BV77" s="108"/>
      <c r="BW77" s="108"/>
      <c r="BX77" s="108"/>
      <c r="BY77" s="108"/>
      <c r="BZ77" s="108"/>
      <c r="CA77" s="108"/>
      <c r="CB77" s="108"/>
      <c r="CC77" s="108"/>
      <c r="CD77" s="108"/>
      <c r="CE77" s="108"/>
      <c r="CF77" s="108"/>
      <c r="CG77" s="108"/>
      <c r="CH77" s="108"/>
      <c r="CI77" s="108"/>
      <c r="CJ77" s="108"/>
      <c r="CK77" s="108"/>
      <c r="CL77" s="108"/>
      <c r="CM77"/>
      <c r="CN77" s="108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 s="108"/>
    </row>
    <row r="78" spans="1:120" s="62" customFormat="1" ht="17.399999999999999" outlineLevel="1" x14ac:dyDescent="0.3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/>
      <c r="BS78"/>
      <c r="BT78" s="108"/>
      <c r="BU78" s="108"/>
      <c r="BV78" s="108"/>
      <c r="BW78" s="108"/>
      <c r="BX78" s="108"/>
      <c r="BY78" s="108"/>
      <c r="BZ78" s="108"/>
      <c r="CA78" s="108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</row>
    <row r="79" spans="1:120" s="62" customFormat="1" ht="17.399999999999999" outlineLevel="1" x14ac:dyDescent="0.3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</row>
    <row r="80" spans="1:120" s="62" customFormat="1" ht="17.399999999999999" outlineLevel="1" x14ac:dyDescent="0.3">
      <c r="A80" s="363"/>
      <c r="D80" s="953"/>
      <c r="E80" s="953"/>
      <c r="T80" s="108"/>
      <c r="U80" s="108"/>
      <c r="V80" s="108"/>
      <c r="W80" s="108"/>
      <c r="AT80" s="108"/>
      <c r="AU80" s="108"/>
      <c r="AV80" s="108"/>
      <c r="AW80" s="108"/>
      <c r="AX80" s="953"/>
      <c r="AY80" s="953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</row>
    <row r="81" spans="1:117" s="62" customFormat="1" ht="17.399999999999999" outlineLevel="1" x14ac:dyDescent="0.3">
      <c r="A81" s="363"/>
      <c r="D81" s="953"/>
      <c r="E81" s="953"/>
      <c r="T81" s="108"/>
      <c r="U81" s="108"/>
      <c r="V81" s="108"/>
      <c r="W81" s="108"/>
      <c r="AT81" s="108"/>
      <c r="AU81" s="108"/>
      <c r="AV81" s="108"/>
      <c r="AW81" s="108"/>
      <c r="AX81" s="953"/>
      <c r="AY81" s="953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</row>
    <row r="82" spans="1:117" s="62" customFormat="1" ht="17.399999999999999" outlineLevel="1" x14ac:dyDescent="0.3">
      <c r="A82" s="363"/>
      <c r="B82" s="108"/>
      <c r="C82" s="108"/>
      <c r="D82" s="635"/>
      <c r="E82" s="635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</row>
    <row r="83" spans="1:117" s="62" customFormat="1" ht="17.399999999999999" outlineLevel="1" x14ac:dyDescent="0.3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</row>
    <row r="84" spans="1:117" s="62" customFormat="1" ht="17.399999999999999" outlineLevel="1" x14ac:dyDescent="0.3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363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363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</row>
    <row r="85" spans="1:117" s="62" customFormat="1" ht="17.399999999999999" outlineLevel="1" x14ac:dyDescent="0.3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</row>
    <row r="86" spans="1:117" s="62" customFormat="1" ht="17.399999999999999" outlineLevel="1" x14ac:dyDescent="0.3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</row>
    <row r="87" spans="1:117" s="954" customFormat="1" ht="17.399999999999999" outlineLevel="1" x14ac:dyDescent="0.3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363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2"/>
      <c r="AS87" s="62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</row>
    <row r="88" spans="1:117" s="62" customFormat="1" ht="17.399999999999999" x14ac:dyDescent="0.3">
      <c r="A88" s="955"/>
      <c r="B88" s="955"/>
      <c r="C88" s="955"/>
      <c r="D88" s="955"/>
      <c r="E88" s="955"/>
      <c r="F88" s="955"/>
      <c r="G88" s="955"/>
      <c r="H88" s="955"/>
      <c r="I88" s="955"/>
      <c r="J88" s="955"/>
      <c r="K88" s="955"/>
      <c r="L88" s="955"/>
      <c r="M88" s="955"/>
      <c r="N88" s="955"/>
      <c r="O88" s="955"/>
      <c r="P88" s="955"/>
      <c r="Q88" s="955"/>
      <c r="R88" s="955"/>
      <c r="S88" s="955"/>
      <c r="T88" s="955"/>
      <c r="U88" s="955"/>
      <c r="V88" s="955"/>
      <c r="W88" s="955"/>
      <c r="X88" s="955"/>
      <c r="Y88" s="955"/>
      <c r="Z88" s="955"/>
      <c r="AA88" s="955"/>
      <c r="AB88" s="955"/>
      <c r="AC88" s="955"/>
      <c r="AD88" s="955"/>
      <c r="AE88" s="955"/>
      <c r="AF88" s="955"/>
      <c r="AG88" s="955"/>
      <c r="AH88" s="955"/>
      <c r="AI88" s="955"/>
      <c r="AJ88" s="955"/>
      <c r="AK88" s="955"/>
      <c r="AL88" s="955"/>
      <c r="AM88" s="955"/>
      <c r="AN88" s="955"/>
      <c r="AO88" s="955"/>
      <c r="AP88" s="955"/>
      <c r="AQ88" s="955"/>
      <c r="AR88" s="955"/>
      <c r="AS88" s="955"/>
      <c r="AT88" s="59"/>
      <c r="AU88" s="955"/>
      <c r="AV88" s="955"/>
      <c r="AW88" s="955"/>
      <c r="AX88" s="366"/>
      <c r="AY88" s="366"/>
      <c r="AZ88" s="955"/>
      <c r="BA88" s="955"/>
      <c r="BB88" s="955"/>
      <c r="BC88" s="955"/>
      <c r="BD88" s="955"/>
      <c r="BE88" s="955"/>
      <c r="BF88" s="955"/>
      <c r="BG88" s="955"/>
      <c r="BH88" s="955"/>
      <c r="BI88" s="955"/>
      <c r="BJ88" s="955"/>
      <c r="BK88" s="955"/>
      <c r="BL88" s="955"/>
      <c r="BM88" s="955"/>
      <c r="BN88" s="955"/>
      <c r="BO88" s="955"/>
      <c r="BP88" s="955"/>
      <c r="BQ88" s="363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</row>
    <row r="89" spans="1:117" s="62" customFormat="1" ht="33" x14ac:dyDescent="0.3">
      <c r="A89" s="1610" t="s">
        <v>3014</v>
      </c>
      <c r="B89" s="1611" t="s">
        <v>1154</v>
      </c>
      <c r="C89" s="1398" t="s">
        <v>29</v>
      </c>
      <c r="D89" s="41">
        <f t="shared" ref="D89:D101" si="33">0.5*(L89+M89+N89)+O89+Q89+2*(R89+S89)</f>
        <v>0</v>
      </c>
      <c r="E89" s="42">
        <f t="shared" ref="E89:E101" si="34">L89*0.5+M89*0.5+N89*0.5+O89+P89+Q89+2*(R89+S89+T89)</f>
        <v>0</v>
      </c>
      <c r="F89" s="43"/>
      <c r="G89" s="39"/>
      <c r="H89" s="43"/>
      <c r="I89" s="43"/>
      <c r="J89" s="43"/>
      <c r="K89" s="43"/>
      <c r="L89" s="44">
        <f>SUMIFS(L96:L117,C96:C117,C89)</f>
        <v>0</v>
      </c>
      <c r="M89" s="44">
        <f>SUMIFS(M96:M117,C96:C117,C89)</f>
        <v>0</v>
      </c>
      <c r="N89" s="44">
        <f>SUMIFS(N96:N117,C96:C117,C89)</f>
        <v>0</v>
      </c>
      <c r="O89" s="44">
        <f>SUMIFS(O96:O117,C96:C117,C89)</f>
        <v>0</v>
      </c>
      <c r="P89" s="44">
        <f>SUMIFS(P96:P117,C96:C117,C89)</f>
        <v>0</v>
      </c>
      <c r="Q89" s="44">
        <f>SUMIFS(Q96:Q117,C96:C117,C89)</f>
        <v>0</v>
      </c>
      <c r="R89" s="44">
        <f>SUMIFS(R96:R117,C96:C117,C89)</f>
        <v>0</v>
      </c>
      <c r="S89" s="44">
        <f>SUMIFS(S96:S117,C96:C117,C89)</f>
        <v>0</v>
      </c>
      <c r="T89" s="44">
        <f>SUMIFS(T96:T117,C96:C117,C89)</f>
        <v>0</v>
      </c>
      <c r="U89" s="45"/>
      <c r="V89" s="46">
        <f>SUM(U91:U117)</f>
        <v>11</v>
      </c>
      <c r="W89" s="59"/>
      <c r="X89" s="1610" t="s">
        <v>2906</v>
      </c>
      <c r="Y89" s="1611" t="s">
        <v>1155</v>
      </c>
      <c r="Z89" s="1398" t="s">
        <v>29</v>
      </c>
      <c r="AA89" s="41">
        <f t="shared" ref="AA89:AA100" si="35">0.5*(AI89+AJ89+AK89)+AL89+AN89+2*(AO89+AP89)</f>
        <v>15.5</v>
      </c>
      <c r="AB89" s="42">
        <f t="shared" ref="AB89:AB100" si="36">AI89*0.5+AJ89*0.5+AK89*0.5+AL89+AM89+AN89+2*(AO89+AP89+AQ89)</f>
        <v>20.5</v>
      </c>
      <c r="AC89" s="43"/>
      <c r="AD89" s="39"/>
      <c r="AE89" s="43"/>
      <c r="AF89" s="43"/>
      <c r="AG89" s="43"/>
      <c r="AH89" s="43"/>
      <c r="AI89" s="44">
        <f>SUMIFS(AI92:AI120,Z92:Z120,Z89)</f>
        <v>2</v>
      </c>
      <c r="AJ89" s="44">
        <f>SUMIFS(AJ92:AJ120,Z92:Z120,Z89)</f>
        <v>3</v>
      </c>
      <c r="AK89" s="44">
        <f>SUMIFS(AK92:AK120,Z92:Z120,Z89)</f>
        <v>0</v>
      </c>
      <c r="AL89" s="44">
        <f>SUMIFS(AL92:AL120,Z92:Z120,Z89)</f>
        <v>1</v>
      </c>
      <c r="AM89" s="44">
        <f>SUMIFS(AM92:AM120,Z92:Z120,Z89)</f>
        <v>3</v>
      </c>
      <c r="AN89" s="44">
        <f>SUMIFS(AN92:AN120,Z92:Z120,Z89)</f>
        <v>0</v>
      </c>
      <c r="AO89" s="44">
        <f>SUMIFS(AO92:AO120,Z92:Z120,Z89)</f>
        <v>6</v>
      </c>
      <c r="AP89" s="44">
        <f>SUMIFS(AP92:AP120,Z92:Z120,Z89)</f>
        <v>0</v>
      </c>
      <c r="AQ89" s="44">
        <f>SUMIFS(AQ92:AQ120,Z92:Z120,Z89)</f>
        <v>1</v>
      </c>
      <c r="AR89" s="45"/>
      <c r="AS89" s="46">
        <f>SUM(AR91:AR117)</f>
        <v>10</v>
      </c>
      <c r="AT89" s="36"/>
      <c r="AU89" s="1610" t="s">
        <v>2906</v>
      </c>
      <c r="AV89" s="1611" t="s">
        <v>341</v>
      </c>
      <c r="AW89" s="1398" t="s">
        <v>29</v>
      </c>
      <c r="AX89" s="41">
        <f t="shared" ref="AX89:AX100" si="37">0.5*(BF89+BG89+BH89)+BI89+BK89+2*(BL89+BM89)</f>
        <v>4.5</v>
      </c>
      <c r="AY89" s="42">
        <f t="shared" ref="AY89:AY100" si="38">BF89*0.5+BG89*0.5+BH89*0.5+BI89+BJ89+BK89+2*(BL89+BM89+BN89)</f>
        <v>4.5</v>
      </c>
      <c r="AZ89" s="43"/>
      <c r="BA89" s="39"/>
      <c r="BB89" s="43"/>
      <c r="BC89" s="43"/>
      <c r="BD89" s="43"/>
      <c r="BE89" s="43"/>
      <c r="BF89" s="44">
        <f>SUMIFS(BF92:BF103,AW92:AW103,AW89)</f>
        <v>3</v>
      </c>
      <c r="BG89" s="44">
        <f>SUMIFS(BG92:BG103,AW92:AW103,AW89)</f>
        <v>0</v>
      </c>
      <c r="BH89" s="44">
        <f>SUMIFS(BH92:BH103,AW92:AW103,AW89)</f>
        <v>0</v>
      </c>
      <c r="BI89" s="44">
        <f>SUMIFS(BI92:BI103,AW92:AW103,AW89)</f>
        <v>0</v>
      </c>
      <c r="BJ89" s="44">
        <f>SUMIFS(BJ92:BJ103,AW92:AW103,AW89)</f>
        <v>0</v>
      </c>
      <c r="BK89" s="44">
        <f>SUMIFS(BK92:BK103,AW92:AW103,AW89)</f>
        <v>1</v>
      </c>
      <c r="BL89" s="44">
        <f>SUMIFS(BL92:BL103,AW92:AW103,AW89)</f>
        <v>0</v>
      </c>
      <c r="BM89" s="44">
        <f>SUMIFS(BM92:BM103,AW92:AW103,AW89)</f>
        <v>1</v>
      </c>
      <c r="BN89" s="44">
        <f>SUMIFS(BN92:BN103,AW92:AW103,AW89)</f>
        <v>0</v>
      </c>
      <c r="BO89" s="45"/>
      <c r="BP89" s="46">
        <f>SUM(BO91:BO117)</f>
        <v>10</v>
      </c>
      <c r="BQ89" s="363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</row>
    <row r="90" spans="1:117" s="62" customFormat="1" ht="54" customHeight="1" x14ac:dyDescent="0.3">
      <c r="A90" s="1610" t="s">
        <v>152</v>
      </c>
      <c r="B90" s="1611"/>
      <c r="C90" s="1398" t="s">
        <v>36</v>
      </c>
      <c r="D90" s="41">
        <f t="shared" si="33"/>
        <v>0</v>
      </c>
      <c r="E90" s="42">
        <f t="shared" si="34"/>
        <v>0</v>
      </c>
      <c r="F90" s="39"/>
      <c r="G90" s="39"/>
      <c r="H90" s="39"/>
      <c r="I90" s="39"/>
      <c r="J90" s="39"/>
      <c r="K90" s="39"/>
      <c r="L90" s="44">
        <f>SUMIFS(L96:L117,C96:C117,C90)</f>
        <v>0</v>
      </c>
      <c r="M90" s="44">
        <f>SUMIFS(M96:M117,C96:C117,C90)</f>
        <v>0</v>
      </c>
      <c r="N90" s="44">
        <f>SUMIFS(N96:N117,C96:C117,C90)</f>
        <v>0</v>
      </c>
      <c r="O90" s="44">
        <f>SUMIFS(O96:O117,C96:C117,C90)</f>
        <v>0</v>
      </c>
      <c r="P90" s="44">
        <f>SUMIFS(P96:P117,C96:C117,C90)</f>
        <v>0</v>
      </c>
      <c r="Q90" s="44">
        <f>SUMIFS(Q96:Q117,C96:C117,C90)</f>
        <v>0</v>
      </c>
      <c r="R90" s="44">
        <f>SUMIFS(R96:R117,C96:C117,C90)</f>
        <v>0</v>
      </c>
      <c r="S90" s="44">
        <f>SUMIFS(S96:S117,C96:C117,C90)</f>
        <v>0</v>
      </c>
      <c r="T90" s="44">
        <f>SUMIFS(T96:T117,C96:C117,C90)</f>
        <v>0</v>
      </c>
      <c r="U90" s="45"/>
      <c r="V90" s="46"/>
      <c r="W90" s="32"/>
      <c r="X90" s="1617" t="s">
        <v>154</v>
      </c>
      <c r="Y90" s="1611"/>
      <c r="Z90" s="1398" t="s">
        <v>36</v>
      </c>
      <c r="AA90" s="41">
        <f t="shared" si="35"/>
        <v>3</v>
      </c>
      <c r="AB90" s="42">
        <f t="shared" si="36"/>
        <v>3</v>
      </c>
      <c r="AC90" s="39"/>
      <c r="AD90" s="39"/>
      <c r="AE90" s="39"/>
      <c r="AF90" s="39"/>
      <c r="AG90" s="39"/>
      <c r="AH90" s="39"/>
      <c r="AI90" s="44">
        <f>SUMIFS(AI92:AI120,Z92:Z120,Z90)</f>
        <v>0</v>
      </c>
      <c r="AJ90" s="44">
        <f>SUMIFS(AJ92:AJ120,Z92:Z120,Z90)</f>
        <v>0</v>
      </c>
      <c r="AK90" s="44">
        <f>SUMIFS(AK92:AK120,Z92:Z120,Z90)</f>
        <v>0</v>
      </c>
      <c r="AL90" s="44">
        <f>SUMIFS(AL92:AL120,Z92:Z120,Z90)</f>
        <v>0</v>
      </c>
      <c r="AM90" s="44">
        <f>SUMIFS(AM92:AM120,Z92:Z120,Z90)</f>
        <v>0</v>
      </c>
      <c r="AN90" s="44">
        <f>SUMIFS(AN92:AN120,Z92:Z120,Z90)</f>
        <v>3</v>
      </c>
      <c r="AO90" s="44">
        <f>SUMIFS(AO92:AO120,Z92:Z120,Z90)</f>
        <v>0</v>
      </c>
      <c r="AP90" s="44">
        <f>SUMIFS(AP92:AP120,Z92:Z120,Z90)</f>
        <v>0</v>
      </c>
      <c r="AQ90" s="44">
        <f>SUMIFS(AQ92:AQ120,Z92:Z120,Z90)</f>
        <v>0</v>
      </c>
      <c r="AR90" s="45"/>
      <c r="AS90" s="46"/>
      <c r="AT90" s="363"/>
      <c r="AU90" s="1610" t="s">
        <v>154</v>
      </c>
      <c r="AV90" s="1611"/>
      <c r="AW90" s="1398" t="s">
        <v>36</v>
      </c>
      <c r="AX90" s="41">
        <f t="shared" si="37"/>
        <v>7</v>
      </c>
      <c r="AY90" s="42">
        <f t="shared" si="38"/>
        <v>9</v>
      </c>
      <c r="AZ90" s="39"/>
      <c r="BA90" s="39"/>
      <c r="BB90" s="39"/>
      <c r="BC90" s="39"/>
      <c r="BD90" s="39"/>
      <c r="BE90" s="39"/>
      <c r="BF90" s="44">
        <f>SUMIFS(BF92:BF103,AW92:AW103,AW90)</f>
        <v>1</v>
      </c>
      <c r="BG90" s="44">
        <f>SUMIFS(BG92:BG103,AW92:AW103,AW90)</f>
        <v>3</v>
      </c>
      <c r="BH90" s="44">
        <f>SUMIFS(BH92:BH103,AW92:AW103,AW90)</f>
        <v>0</v>
      </c>
      <c r="BI90" s="44">
        <f>SUMIFS(BI92:BI103,AW92:AW103,AW90)</f>
        <v>3</v>
      </c>
      <c r="BJ90" s="60">
        <f>SUMIFS(BJ92:BJ103,AW92:AW103,AW90)</f>
        <v>0</v>
      </c>
      <c r="BK90" s="44">
        <f>SUMIFS(BK92:BK103,AW92:AW103,AW90)</f>
        <v>0</v>
      </c>
      <c r="BL90" s="44">
        <f>SUMIFS(BL92:BL103,AW92:AW103,AW90)</f>
        <v>1</v>
      </c>
      <c r="BM90" s="44">
        <f>SUMIFS(BM92:BM103,AW92:AW103,AW90)</f>
        <v>0</v>
      </c>
      <c r="BN90" s="44">
        <f>SUMIFS(BN92:BN103,AW92:AW103,AW90)</f>
        <v>1</v>
      </c>
      <c r="BO90" s="45"/>
      <c r="BP90" s="46"/>
      <c r="BQ90" s="363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</row>
    <row r="91" spans="1:117" s="62" customFormat="1" ht="283.2" customHeight="1" outlineLevel="1" x14ac:dyDescent="0.4">
      <c r="A91" s="1612" t="s">
        <v>52</v>
      </c>
      <c r="B91" s="211" t="s">
        <v>1159</v>
      </c>
      <c r="C91" s="68" t="s">
        <v>29</v>
      </c>
      <c r="D91" s="69">
        <f t="shared" si="33"/>
        <v>7</v>
      </c>
      <c r="E91" s="69">
        <f t="shared" si="34"/>
        <v>7</v>
      </c>
      <c r="F91" s="82"/>
      <c r="G91" s="22" t="s">
        <v>182</v>
      </c>
      <c r="H91" s="105"/>
      <c r="I91" s="105"/>
      <c r="J91" s="187"/>
      <c r="K91" s="23" t="s">
        <v>272</v>
      </c>
      <c r="L91" s="160"/>
      <c r="M91" s="160"/>
      <c r="N91" s="169"/>
      <c r="O91" s="84">
        <v>7</v>
      </c>
      <c r="P91" s="160"/>
      <c r="Q91" s="160"/>
      <c r="R91" s="160"/>
      <c r="S91" s="160"/>
      <c r="T91" s="160"/>
      <c r="U91" s="76">
        <v>1</v>
      </c>
      <c r="V91" s="190"/>
      <c r="W91" s="363"/>
      <c r="X91" s="1612" t="s">
        <v>52</v>
      </c>
      <c r="Y91" s="1176" t="s">
        <v>1160</v>
      </c>
      <c r="Z91" s="68" t="s">
        <v>29</v>
      </c>
      <c r="AA91" s="69">
        <f t="shared" si="35"/>
        <v>4</v>
      </c>
      <c r="AB91" s="69">
        <f t="shared" si="36"/>
        <v>4</v>
      </c>
      <c r="AC91" s="99"/>
      <c r="AD91" s="22" t="s">
        <v>54</v>
      </c>
      <c r="AE91" s="99"/>
      <c r="AF91" s="99"/>
      <c r="AG91" s="99"/>
      <c r="AH91" s="131" t="s">
        <v>278</v>
      </c>
      <c r="AI91" s="403"/>
      <c r="AJ91" s="403"/>
      <c r="AK91" s="403"/>
      <c r="AL91" s="403"/>
      <c r="AM91" s="403"/>
      <c r="AN91" s="403"/>
      <c r="AO91" s="84">
        <v>2</v>
      </c>
      <c r="AP91" s="403"/>
      <c r="AQ91" s="403"/>
      <c r="AR91" s="350">
        <v>1</v>
      </c>
      <c r="AS91" s="99"/>
      <c r="AT91" s="363"/>
      <c r="AU91" s="1612" t="s">
        <v>52</v>
      </c>
      <c r="AV91" s="1176" t="s">
        <v>163</v>
      </c>
      <c r="AW91" s="102" t="s">
        <v>29</v>
      </c>
      <c r="AX91" s="69">
        <f t="shared" si="37"/>
        <v>4</v>
      </c>
      <c r="AY91" s="69">
        <f t="shared" si="38"/>
        <v>4</v>
      </c>
      <c r="AZ91" s="99"/>
      <c r="BA91" s="22" t="s">
        <v>54</v>
      </c>
      <c r="BB91" s="99"/>
      <c r="BC91" s="99"/>
      <c r="BD91" s="99"/>
      <c r="BE91" s="225" t="s">
        <v>278</v>
      </c>
      <c r="BF91" s="159"/>
      <c r="BG91" s="159"/>
      <c r="BH91" s="159"/>
      <c r="BI91" s="159"/>
      <c r="BJ91" s="159"/>
      <c r="BK91" s="159"/>
      <c r="BL91" s="84">
        <v>2</v>
      </c>
      <c r="BM91" s="159"/>
      <c r="BN91" s="159"/>
      <c r="BO91" s="350">
        <v>1</v>
      </c>
      <c r="BP91" s="99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</row>
    <row r="92" spans="1:117" ht="335.4" customHeight="1" outlineLevel="1" x14ac:dyDescent="0.4">
      <c r="A92" s="97" t="s">
        <v>52</v>
      </c>
      <c r="B92" s="114" t="s">
        <v>307</v>
      </c>
      <c r="C92" s="68" t="s">
        <v>29</v>
      </c>
      <c r="D92" s="69">
        <f t="shared" si="33"/>
        <v>5</v>
      </c>
      <c r="E92" s="69">
        <f t="shared" si="34"/>
        <v>5</v>
      </c>
      <c r="F92" s="82"/>
      <c r="G92" s="22" t="s">
        <v>233</v>
      </c>
      <c r="H92" s="105"/>
      <c r="I92" s="72" t="s">
        <v>42</v>
      </c>
      <c r="J92" s="187"/>
      <c r="K92" s="23" t="s">
        <v>283</v>
      </c>
      <c r="L92" s="84">
        <v>2</v>
      </c>
      <c r="M92" s="160"/>
      <c r="N92" s="169"/>
      <c r="O92" s="160"/>
      <c r="P92" s="160"/>
      <c r="Q92" s="160"/>
      <c r="R92" s="84">
        <v>2</v>
      </c>
      <c r="S92" s="160"/>
      <c r="T92" s="160"/>
      <c r="U92" s="76">
        <v>1</v>
      </c>
      <c r="V92" s="77"/>
      <c r="W92" s="363"/>
      <c r="X92" s="97" t="s">
        <v>52</v>
      </c>
      <c r="Y92" s="117" t="s">
        <v>354</v>
      </c>
      <c r="Z92" s="68" t="s">
        <v>29</v>
      </c>
      <c r="AA92" s="69">
        <f t="shared" si="35"/>
        <v>0</v>
      </c>
      <c r="AB92" s="69">
        <f t="shared" si="36"/>
        <v>0</v>
      </c>
      <c r="AC92" s="22"/>
      <c r="AD92" s="104" t="s">
        <v>63</v>
      </c>
      <c r="AE92" s="104"/>
      <c r="AF92" s="72" t="s">
        <v>42</v>
      </c>
      <c r="AG92" s="248"/>
      <c r="AH92" s="172" t="s">
        <v>355</v>
      </c>
      <c r="AI92" s="155"/>
      <c r="AJ92" s="155"/>
      <c r="AK92" s="155"/>
      <c r="AL92" s="155"/>
      <c r="AM92" s="155"/>
      <c r="AN92" s="155"/>
      <c r="AO92" s="155"/>
      <c r="AP92" s="155"/>
      <c r="AQ92" s="155"/>
      <c r="AR92" s="142">
        <v>1</v>
      </c>
      <c r="AS92" s="107"/>
      <c r="AT92" s="363"/>
      <c r="AU92" s="97" t="s">
        <v>52</v>
      </c>
      <c r="AV92" s="138" t="s">
        <v>379</v>
      </c>
      <c r="AW92" s="68" t="s">
        <v>29</v>
      </c>
      <c r="AX92" s="69">
        <f t="shared" si="37"/>
        <v>3.5</v>
      </c>
      <c r="AY92" s="69">
        <f t="shared" si="38"/>
        <v>3.5</v>
      </c>
      <c r="AZ92" s="74"/>
      <c r="BA92" s="407" t="s">
        <v>63</v>
      </c>
      <c r="BB92" s="74"/>
      <c r="BC92" s="74"/>
      <c r="BD92" s="74"/>
      <c r="BE92" s="140" t="s">
        <v>3</v>
      </c>
      <c r="BF92" s="252">
        <v>1</v>
      </c>
      <c r="BG92" s="403"/>
      <c r="BH92" s="403"/>
      <c r="BI92" s="120"/>
      <c r="BJ92" s="403"/>
      <c r="BK92" s="252">
        <v>1</v>
      </c>
      <c r="BL92" s="120"/>
      <c r="BM92" s="252">
        <v>1</v>
      </c>
      <c r="BN92" s="403"/>
      <c r="BO92" s="507">
        <v>1</v>
      </c>
      <c r="BP92" s="74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</row>
    <row r="93" spans="1:117" ht="342.6" customHeight="1" outlineLevel="1" x14ac:dyDescent="0.3">
      <c r="A93" s="97" t="s">
        <v>52</v>
      </c>
      <c r="B93" s="117" t="s">
        <v>1164</v>
      </c>
      <c r="C93" s="68" t="s">
        <v>36</v>
      </c>
      <c r="D93" s="69">
        <f t="shared" si="33"/>
        <v>1</v>
      </c>
      <c r="E93" s="69">
        <f t="shared" si="34"/>
        <v>1</v>
      </c>
      <c r="F93" s="82"/>
      <c r="G93" s="22" t="s">
        <v>68</v>
      </c>
      <c r="H93" s="22"/>
      <c r="I93" s="103"/>
      <c r="J93" s="173"/>
      <c r="K93" s="173" t="s">
        <v>57</v>
      </c>
      <c r="L93" s="83"/>
      <c r="M93" s="83"/>
      <c r="N93" s="83"/>
      <c r="O93" s="84">
        <v>1</v>
      </c>
      <c r="P93" s="83"/>
      <c r="Q93" s="83"/>
      <c r="R93" s="83"/>
      <c r="S93" s="83"/>
      <c r="T93" s="83"/>
      <c r="U93" s="76">
        <v>1</v>
      </c>
      <c r="V93" s="347"/>
      <c r="W93" s="363"/>
      <c r="X93" s="97" t="s">
        <v>52</v>
      </c>
      <c r="Y93" s="1494" t="s">
        <v>2601</v>
      </c>
      <c r="Z93" s="1286" t="s">
        <v>29</v>
      </c>
      <c r="AA93" s="1287">
        <f t="shared" si="35"/>
        <v>0.5</v>
      </c>
      <c r="AB93" s="1287">
        <f t="shared" si="36"/>
        <v>1.5</v>
      </c>
      <c r="AC93" s="1473"/>
      <c r="AD93" s="829" t="s">
        <v>63</v>
      </c>
      <c r="AE93" s="1473"/>
      <c r="AF93" s="1473"/>
      <c r="AG93" s="1473"/>
      <c r="AH93" s="814" t="s">
        <v>1681</v>
      </c>
      <c r="AI93" s="1495"/>
      <c r="AJ93" s="1496">
        <v>1</v>
      </c>
      <c r="AK93" s="1495"/>
      <c r="AL93" s="1495"/>
      <c r="AM93" s="1497">
        <v>1</v>
      </c>
      <c r="AN93" s="1495"/>
      <c r="AO93" s="1495"/>
      <c r="AP93" s="1495"/>
      <c r="AQ93" s="1495"/>
      <c r="AR93" s="96">
        <v>1</v>
      </c>
      <c r="AS93" s="95"/>
      <c r="AT93" s="363"/>
      <c r="AU93" s="97" t="s">
        <v>52</v>
      </c>
      <c r="AV93" s="413" t="s">
        <v>386</v>
      </c>
      <c r="AW93" s="102" t="s">
        <v>29</v>
      </c>
      <c r="AX93" s="69">
        <f t="shared" si="37"/>
        <v>1</v>
      </c>
      <c r="AY93" s="69">
        <f t="shared" si="38"/>
        <v>1</v>
      </c>
      <c r="AZ93" s="22"/>
      <c r="BA93" s="407" t="s">
        <v>63</v>
      </c>
      <c r="BB93" s="118"/>
      <c r="BC93" s="74"/>
      <c r="BD93" s="173"/>
      <c r="BE93" s="140" t="s">
        <v>3</v>
      </c>
      <c r="BF93" s="84">
        <v>2</v>
      </c>
      <c r="BG93" s="302"/>
      <c r="BH93" s="155"/>
      <c r="BI93" s="155"/>
      <c r="BJ93" s="302"/>
      <c r="BK93" s="302"/>
      <c r="BL93" s="302"/>
      <c r="BM93" s="302"/>
      <c r="BN93" s="302"/>
      <c r="BO93" s="142">
        <v>1</v>
      </c>
      <c r="BP93" s="107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</row>
    <row r="94" spans="1:117" s="62" customFormat="1" ht="243" customHeight="1" outlineLevel="1" x14ac:dyDescent="0.3">
      <c r="A94" s="97" t="s">
        <v>52</v>
      </c>
      <c r="B94" s="116" t="s">
        <v>1168</v>
      </c>
      <c r="C94" s="68" t="s">
        <v>36</v>
      </c>
      <c r="D94" s="69">
        <f t="shared" si="33"/>
        <v>2</v>
      </c>
      <c r="E94" s="69">
        <f t="shared" si="34"/>
        <v>2</v>
      </c>
      <c r="F94" s="82"/>
      <c r="G94" s="22" t="s">
        <v>68</v>
      </c>
      <c r="H94" s="103"/>
      <c r="I94" s="103"/>
      <c r="J94" s="82"/>
      <c r="K94" s="23" t="s">
        <v>57</v>
      </c>
      <c r="L94" s="302"/>
      <c r="M94" s="302"/>
      <c r="N94" s="302"/>
      <c r="O94" s="302"/>
      <c r="P94" s="302"/>
      <c r="Q94" s="302"/>
      <c r="R94" s="84">
        <v>1</v>
      </c>
      <c r="S94" s="302"/>
      <c r="T94" s="959"/>
      <c r="U94" s="76">
        <v>1</v>
      </c>
      <c r="V94" s="77"/>
      <c r="W94" s="363"/>
      <c r="X94" s="97" t="s">
        <v>52</v>
      </c>
      <c r="Y94" s="736" t="s">
        <v>2792</v>
      </c>
      <c r="Z94" s="102" t="s">
        <v>29</v>
      </c>
      <c r="AA94" s="69">
        <f t="shared" si="35"/>
        <v>0</v>
      </c>
      <c r="AB94" s="69">
        <f t="shared" si="36"/>
        <v>0</v>
      </c>
      <c r="AC94" s="82"/>
      <c r="AD94" s="22" t="s">
        <v>63</v>
      </c>
      <c r="AE94" s="105"/>
      <c r="AF94" s="72" t="s">
        <v>42</v>
      </c>
      <c r="AG94" s="187"/>
      <c r="AH94" s="23" t="s">
        <v>359</v>
      </c>
      <c r="AI94" s="302"/>
      <c r="AJ94" s="302"/>
      <c r="AK94" s="302"/>
      <c r="AL94" s="302"/>
      <c r="AM94" s="302"/>
      <c r="AN94" s="302"/>
      <c r="AO94" s="302"/>
      <c r="AP94" s="302"/>
      <c r="AQ94" s="302"/>
      <c r="AR94" s="96">
        <v>1</v>
      </c>
      <c r="AS94" s="77"/>
      <c r="AT94" s="363"/>
      <c r="AU94" s="400" t="s">
        <v>370</v>
      </c>
      <c r="AV94" s="412" t="s">
        <v>3015</v>
      </c>
      <c r="AW94" s="68" t="s">
        <v>36</v>
      </c>
      <c r="AX94" s="69">
        <f t="shared" si="37"/>
        <v>2</v>
      </c>
      <c r="AY94" s="69">
        <f t="shared" si="38"/>
        <v>2</v>
      </c>
      <c r="AZ94" s="82"/>
      <c r="BA94" s="22" t="s">
        <v>68</v>
      </c>
      <c r="BB94" s="118"/>
      <c r="BC94" s="119" t="s">
        <v>42</v>
      </c>
      <c r="BD94" s="173"/>
      <c r="BE94" s="173" t="s">
        <v>57</v>
      </c>
      <c r="BF94" s="155"/>
      <c r="BG94" s="155"/>
      <c r="BH94" s="144"/>
      <c r="BI94" s="84">
        <v>2</v>
      </c>
      <c r="BJ94" s="155"/>
      <c r="BK94" s="155"/>
      <c r="BL94" s="155"/>
      <c r="BM94" s="155"/>
      <c r="BN94" s="155"/>
      <c r="BO94" s="142">
        <v>1</v>
      </c>
      <c r="BP94" s="77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</row>
    <row r="95" spans="1:117" s="62" customFormat="1" ht="328.2" customHeight="1" outlineLevel="1" x14ac:dyDescent="0.4">
      <c r="A95" s="97" t="s">
        <v>52</v>
      </c>
      <c r="B95" s="130" t="s">
        <v>1173</v>
      </c>
      <c r="C95" s="68" t="s">
        <v>36</v>
      </c>
      <c r="D95" s="69">
        <f t="shared" si="33"/>
        <v>2.5</v>
      </c>
      <c r="E95" s="69">
        <f t="shared" si="34"/>
        <v>2.5</v>
      </c>
      <c r="F95" s="99"/>
      <c r="G95" s="106" t="s">
        <v>45</v>
      </c>
      <c r="H95" s="178"/>
      <c r="I95" s="99"/>
      <c r="J95" s="99"/>
      <c r="K95" s="131" t="s">
        <v>1174</v>
      </c>
      <c r="L95" s="84">
        <v>1</v>
      </c>
      <c r="M95" s="159"/>
      <c r="N95" s="159"/>
      <c r="O95" s="84">
        <v>2</v>
      </c>
      <c r="P95" s="159"/>
      <c r="Q95" s="159"/>
      <c r="R95" s="159"/>
      <c r="S95" s="159"/>
      <c r="T95" s="159"/>
      <c r="U95" s="100">
        <v>1</v>
      </c>
      <c r="V95" s="99"/>
      <c r="W95" s="363"/>
      <c r="X95" s="284" t="s">
        <v>222</v>
      </c>
      <c r="Y95" s="117" t="s">
        <v>1165</v>
      </c>
      <c r="Z95" s="68" t="s">
        <v>29</v>
      </c>
      <c r="AA95" s="69">
        <f t="shared" si="35"/>
        <v>4</v>
      </c>
      <c r="AB95" s="69">
        <f t="shared" si="36"/>
        <v>4</v>
      </c>
      <c r="AC95" s="22"/>
      <c r="AD95" s="104" t="s">
        <v>45</v>
      </c>
      <c r="AE95" s="145"/>
      <c r="AF95" s="957"/>
      <c r="AG95" s="145"/>
      <c r="AH95" s="172" t="s">
        <v>1166</v>
      </c>
      <c r="AI95" s="958"/>
      <c r="AJ95" s="958"/>
      <c r="AK95" s="958"/>
      <c r="AL95" s="958"/>
      <c r="AM95" s="958"/>
      <c r="AN95" s="155"/>
      <c r="AO95" s="240">
        <v>2</v>
      </c>
      <c r="AP95" s="155"/>
      <c r="AQ95" s="155"/>
      <c r="AR95" s="142">
        <v>1</v>
      </c>
      <c r="AS95" s="241"/>
      <c r="AT95" s="363"/>
      <c r="AU95" s="400" t="s">
        <v>370</v>
      </c>
      <c r="AV95" s="130" t="s">
        <v>3016</v>
      </c>
      <c r="AW95" s="68" t="s">
        <v>36</v>
      </c>
      <c r="AX95" s="69">
        <f t="shared" si="37"/>
        <v>0</v>
      </c>
      <c r="AY95" s="69">
        <f t="shared" si="38"/>
        <v>0</v>
      </c>
      <c r="AZ95" s="99"/>
      <c r="BA95" s="225" t="s">
        <v>68</v>
      </c>
      <c r="BB95" s="258"/>
      <c r="BC95" s="258"/>
      <c r="BD95" s="258"/>
      <c r="BE95" s="131" t="s">
        <v>393</v>
      </c>
      <c r="BF95" s="159"/>
      <c r="BG95" s="159"/>
      <c r="BH95" s="159"/>
      <c r="BI95" s="159"/>
      <c r="BJ95" s="159"/>
      <c r="BK95" s="159"/>
      <c r="BL95" s="159"/>
      <c r="BM95" s="159"/>
      <c r="BN95" s="159"/>
      <c r="BO95" s="142">
        <v>1</v>
      </c>
      <c r="BP95" s="107"/>
      <c r="BR95" s="108"/>
      <c r="BS95" s="108"/>
      <c r="BT95" s="108"/>
      <c r="BU95" s="108"/>
      <c r="BV95" s="108"/>
      <c r="BW95" s="108"/>
      <c r="BX95" s="108"/>
      <c r="BY95" s="108"/>
      <c r="BZ95" s="108"/>
      <c r="CA95" s="108"/>
      <c r="CB95" s="108"/>
      <c r="CC95" s="108"/>
      <c r="CD95" s="108"/>
      <c r="CE95" s="108"/>
      <c r="CF95" s="108"/>
      <c r="CG95" s="108"/>
      <c r="CH95" s="108"/>
      <c r="CI95" s="108"/>
      <c r="CJ95" s="108"/>
      <c r="CK95" s="108"/>
      <c r="CL95" s="108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</row>
    <row r="96" spans="1:117" s="62" customFormat="1" ht="335.25" customHeight="1" outlineLevel="1" x14ac:dyDescent="0.4">
      <c r="A96" s="97" t="s">
        <v>52</v>
      </c>
      <c r="B96" s="668" t="s">
        <v>1181</v>
      </c>
      <c r="C96" s="68" t="s">
        <v>36</v>
      </c>
      <c r="D96" s="69">
        <f t="shared" si="33"/>
        <v>0</v>
      </c>
      <c r="E96" s="69">
        <f t="shared" si="34"/>
        <v>0</v>
      </c>
      <c r="F96" s="23"/>
      <c r="G96" s="23" t="s">
        <v>182</v>
      </c>
      <c r="H96" s="103"/>
      <c r="I96" s="103"/>
      <c r="J96" s="172"/>
      <c r="K96" s="104" t="s">
        <v>549</v>
      </c>
      <c r="L96" s="159"/>
      <c r="M96" s="159"/>
      <c r="N96" s="159"/>
      <c r="O96" s="159"/>
      <c r="P96" s="159"/>
      <c r="Q96" s="159"/>
      <c r="R96" s="159"/>
      <c r="S96" s="159"/>
      <c r="T96" s="390"/>
      <c r="U96" s="76">
        <v>1</v>
      </c>
      <c r="V96" s="107"/>
      <c r="W96" s="363"/>
      <c r="X96" s="284" t="s">
        <v>222</v>
      </c>
      <c r="Y96" s="387" t="s">
        <v>1169</v>
      </c>
      <c r="Z96" s="68" t="s">
        <v>29</v>
      </c>
      <c r="AA96" s="69">
        <f t="shared" si="35"/>
        <v>1</v>
      </c>
      <c r="AB96" s="69">
        <f t="shared" si="36"/>
        <v>2</v>
      </c>
      <c r="AC96" s="200"/>
      <c r="AD96" s="960"/>
      <c r="AE96" s="960"/>
      <c r="AF96" s="960"/>
      <c r="AG96" s="960"/>
      <c r="AH96" s="23" t="s">
        <v>636</v>
      </c>
      <c r="AI96" s="314"/>
      <c r="AJ96" s="314"/>
      <c r="AK96" s="314"/>
      <c r="AL96" s="240">
        <v>1</v>
      </c>
      <c r="AM96" s="86">
        <v>1</v>
      </c>
      <c r="AN96" s="314"/>
      <c r="AO96" s="314"/>
      <c r="AP96" s="314"/>
      <c r="AQ96" s="368"/>
      <c r="AR96" s="142">
        <v>1</v>
      </c>
      <c r="AS96" s="241"/>
      <c r="AT96" s="363"/>
      <c r="AU96" s="400" t="s">
        <v>370</v>
      </c>
      <c r="AV96" s="117" t="s">
        <v>3017</v>
      </c>
      <c r="AW96" s="68" t="s">
        <v>36</v>
      </c>
      <c r="AX96" s="69">
        <f t="shared" si="37"/>
        <v>1.5</v>
      </c>
      <c r="AY96" s="69">
        <f t="shared" si="38"/>
        <v>3.5</v>
      </c>
      <c r="AZ96" s="22"/>
      <c r="BA96" s="22" t="s">
        <v>45</v>
      </c>
      <c r="BB96" s="118"/>
      <c r="BC96" s="119" t="s">
        <v>42</v>
      </c>
      <c r="BD96" s="173"/>
      <c r="BE96" s="173" t="s">
        <v>1186</v>
      </c>
      <c r="BF96" s="84">
        <v>1</v>
      </c>
      <c r="BG96" s="169"/>
      <c r="BH96" s="169"/>
      <c r="BI96" s="84">
        <v>1</v>
      </c>
      <c r="BJ96" s="169"/>
      <c r="BK96" s="169"/>
      <c r="BL96" s="169"/>
      <c r="BM96" s="169"/>
      <c r="BN96" s="86">
        <v>1</v>
      </c>
      <c r="BO96" s="142">
        <v>1</v>
      </c>
      <c r="BP96" s="74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 s="108"/>
    </row>
    <row r="97" spans="1:116" ht="290.39999999999998" customHeight="1" outlineLevel="1" x14ac:dyDescent="0.4">
      <c r="A97" s="97" t="s">
        <v>52</v>
      </c>
      <c r="B97" s="387" t="s">
        <v>862</v>
      </c>
      <c r="C97" s="68" t="s">
        <v>36</v>
      </c>
      <c r="D97" s="69">
        <f t="shared" si="33"/>
        <v>0</v>
      </c>
      <c r="E97" s="69">
        <f t="shared" si="34"/>
        <v>0</v>
      </c>
      <c r="F97" s="82"/>
      <c r="G97" s="22" t="s">
        <v>182</v>
      </c>
      <c r="H97" s="103"/>
      <c r="I97" s="119" t="s">
        <v>42</v>
      </c>
      <c r="J97" s="82"/>
      <c r="K97" s="23" t="s">
        <v>551</v>
      </c>
      <c r="L97" s="155"/>
      <c r="M97" s="155"/>
      <c r="N97" s="155"/>
      <c r="O97" s="155"/>
      <c r="P97" s="155"/>
      <c r="Q97" s="155"/>
      <c r="R97" s="155"/>
      <c r="S97" s="155"/>
      <c r="T97" s="155"/>
      <c r="U97" s="76">
        <v>1</v>
      </c>
      <c r="V97" s="107"/>
      <c r="W97" s="363"/>
      <c r="X97" s="284" t="s">
        <v>222</v>
      </c>
      <c r="Y97" s="117" t="s">
        <v>1175</v>
      </c>
      <c r="Z97" s="68" t="s">
        <v>29</v>
      </c>
      <c r="AA97" s="69">
        <f t="shared" si="35"/>
        <v>0</v>
      </c>
      <c r="AB97" s="69">
        <f t="shared" si="36"/>
        <v>0</v>
      </c>
      <c r="AC97" s="22"/>
      <c r="AD97" s="22" t="s">
        <v>45</v>
      </c>
      <c r="AE97" s="546"/>
      <c r="AF97" s="72" t="s">
        <v>42</v>
      </c>
      <c r="AG97" s="173"/>
      <c r="AH97" s="173" t="s">
        <v>2721</v>
      </c>
      <c r="AI97" s="155"/>
      <c r="AJ97" s="155"/>
      <c r="AK97" s="155"/>
      <c r="AL97" s="155"/>
      <c r="AM97" s="155"/>
      <c r="AN97" s="155"/>
      <c r="AO97" s="155"/>
      <c r="AP97" s="155"/>
      <c r="AQ97" s="155"/>
      <c r="AR97" s="142">
        <v>1</v>
      </c>
      <c r="AS97" s="107"/>
      <c r="AT97" s="363"/>
      <c r="AU97" s="400" t="s">
        <v>370</v>
      </c>
      <c r="AV97" s="422" t="s">
        <v>1190</v>
      </c>
      <c r="AW97" s="68" t="s">
        <v>36</v>
      </c>
      <c r="AX97" s="148">
        <f t="shared" si="37"/>
        <v>0</v>
      </c>
      <c r="AY97" s="148">
        <f t="shared" si="38"/>
        <v>0</v>
      </c>
      <c r="AZ97" s="82"/>
      <c r="BA97" s="23" t="s">
        <v>45</v>
      </c>
      <c r="BB97" s="82"/>
      <c r="BC97" s="82"/>
      <c r="BD97" s="248"/>
      <c r="BE97" s="172" t="s">
        <v>1191</v>
      </c>
      <c r="BF97" s="155"/>
      <c r="BG97" s="155"/>
      <c r="BH97" s="155"/>
      <c r="BI97" s="155"/>
      <c r="BJ97" s="155"/>
      <c r="BK97" s="155"/>
      <c r="BL97" s="155"/>
      <c r="BM97" s="159"/>
      <c r="BN97" s="159"/>
      <c r="BO97" s="896">
        <v>1</v>
      </c>
      <c r="BP97" s="74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 s="108"/>
    </row>
    <row r="98" spans="1:116" ht="270.75" customHeight="1" outlineLevel="1" x14ac:dyDescent="0.4">
      <c r="A98" s="97" t="s">
        <v>52</v>
      </c>
      <c r="B98" s="117" t="s">
        <v>1195</v>
      </c>
      <c r="C98" s="68" t="s">
        <v>36</v>
      </c>
      <c r="D98" s="69">
        <f t="shared" si="33"/>
        <v>0</v>
      </c>
      <c r="E98" s="69">
        <f t="shared" si="34"/>
        <v>0</v>
      </c>
      <c r="F98" s="82"/>
      <c r="G98" s="22" t="s">
        <v>68</v>
      </c>
      <c r="H98" s="118"/>
      <c r="I98" s="72" t="s">
        <v>42</v>
      </c>
      <c r="J98" s="104"/>
      <c r="K98" s="104" t="s">
        <v>91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241"/>
      <c r="W98" s="363"/>
      <c r="X98" s="269" t="s">
        <v>206</v>
      </c>
      <c r="Y98" s="328" t="s">
        <v>207</v>
      </c>
      <c r="Z98" s="68" t="s">
        <v>36</v>
      </c>
      <c r="AA98" s="69">
        <f t="shared" si="35"/>
        <v>3</v>
      </c>
      <c r="AB98" s="69">
        <f t="shared" si="36"/>
        <v>3</v>
      </c>
      <c r="AC98" s="213"/>
      <c r="AD98" s="212" t="s">
        <v>68</v>
      </c>
      <c r="AE98" s="212"/>
      <c r="AF98" s="568"/>
      <c r="AG98" s="205"/>
      <c r="AH98" s="205" t="s">
        <v>57</v>
      </c>
      <c r="AI98" s="385"/>
      <c r="AJ98" s="385"/>
      <c r="AK98" s="385"/>
      <c r="AL98" s="385"/>
      <c r="AM98" s="155"/>
      <c r="AN98" s="240">
        <v>3</v>
      </c>
      <c r="AO98" s="385"/>
      <c r="AP98" s="385"/>
      <c r="AQ98" s="385"/>
      <c r="AR98" s="346">
        <v>1</v>
      </c>
      <c r="AS98" s="431"/>
      <c r="AT98" s="62"/>
      <c r="AU98" s="400" t="s">
        <v>370</v>
      </c>
      <c r="AV98" s="387" t="s">
        <v>2723</v>
      </c>
      <c r="AW98" s="68" t="s">
        <v>36</v>
      </c>
      <c r="AX98" s="148">
        <f t="shared" si="37"/>
        <v>0</v>
      </c>
      <c r="AY98" s="148">
        <f t="shared" si="38"/>
        <v>0</v>
      </c>
      <c r="AZ98" s="23"/>
      <c r="BA98" s="23" t="s">
        <v>45</v>
      </c>
      <c r="BB98" s="104"/>
      <c r="BC98" s="119" t="s">
        <v>42</v>
      </c>
      <c r="BD98" s="110" t="s">
        <v>13</v>
      </c>
      <c r="BE98" s="173" t="s">
        <v>1197</v>
      </c>
      <c r="BF98" s="159"/>
      <c r="BG98" s="159"/>
      <c r="BH98" s="159"/>
      <c r="BI98" s="144"/>
      <c r="BJ98" s="159"/>
      <c r="BK98" s="159"/>
      <c r="BL98" s="159"/>
      <c r="BM98" s="159"/>
      <c r="BN98" s="159"/>
      <c r="BO98" s="142">
        <v>1</v>
      </c>
      <c r="BP98" s="20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 s="108"/>
    </row>
    <row r="99" spans="1:116" ht="226.5" customHeight="1" outlineLevel="1" x14ac:dyDescent="0.4">
      <c r="A99" s="97" t="s">
        <v>52</v>
      </c>
      <c r="B99" s="116" t="s">
        <v>2724</v>
      </c>
      <c r="C99" s="68" t="s">
        <v>36</v>
      </c>
      <c r="D99" s="69">
        <f t="shared" si="33"/>
        <v>0</v>
      </c>
      <c r="E99" s="69">
        <f t="shared" si="34"/>
        <v>0</v>
      </c>
      <c r="F99" s="103"/>
      <c r="G99" s="22" t="s">
        <v>68</v>
      </c>
      <c r="H99" s="82"/>
      <c r="I99" s="72" t="s">
        <v>42</v>
      </c>
      <c r="J99" s="73"/>
      <c r="K99" s="23" t="s">
        <v>1200</v>
      </c>
      <c r="L99" s="160"/>
      <c r="M99" s="160"/>
      <c r="N99" s="160"/>
      <c r="O99" s="160"/>
      <c r="P99" s="160"/>
      <c r="Q99" s="160"/>
      <c r="R99" s="160"/>
      <c r="S99" s="160"/>
      <c r="T99" s="160"/>
      <c r="U99" s="76">
        <v>1</v>
      </c>
      <c r="V99" s="190"/>
      <c r="W99" s="363"/>
      <c r="X99" s="269" t="s">
        <v>206</v>
      </c>
      <c r="Y99" s="138" t="s">
        <v>1184</v>
      </c>
      <c r="Z99" s="68" t="s">
        <v>36</v>
      </c>
      <c r="AA99" s="69">
        <f t="shared" si="35"/>
        <v>0</v>
      </c>
      <c r="AB99" s="69">
        <f t="shared" si="36"/>
        <v>0</v>
      </c>
      <c r="AC99" s="74"/>
      <c r="AD99" s="22" t="s">
        <v>68</v>
      </c>
      <c r="AE99" s="74"/>
      <c r="AF99" s="74"/>
      <c r="AG99" s="74"/>
      <c r="AH99" s="131" t="s">
        <v>193</v>
      </c>
      <c r="AI99" s="403"/>
      <c r="AJ99" s="403"/>
      <c r="AK99" s="403"/>
      <c r="AL99" s="403"/>
      <c r="AM99" s="403"/>
      <c r="AN99" s="403"/>
      <c r="AO99" s="403"/>
      <c r="AP99" s="403"/>
      <c r="AQ99" s="403"/>
      <c r="AR99" s="142">
        <v>1</v>
      </c>
      <c r="AS99" s="74"/>
      <c r="AT99" s="62"/>
      <c r="AU99" s="400" t="s">
        <v>370</v>
      </c>
      <c r="AV99" s="130" t="s">
        <v>3018</v>
      </c>
      <c r="AW99" s="68" t="s">
        <v>36</v>
      </c>
      <c r="AX99" s="148">
        <f t="shared" si="37"/>
        <v>3.5</v>
      </c>
      <c r="AY99" s="148">
        <f t="shared" si="38"/>
        <v>3.5</v>
      </c>
      <c r="AZ99" s="74"/>
      <c r="BA99" s="225" t="s">
        <v>63</v>
      </c>
      <c r="BB99" s="74"/>
      <c r="BC99" s="74"/>
      <c r="BD99" s="74"/>
      <c r="BE99" s="131" t="s">
        <v>399</v>
      </c>
      <c r="BF99" s="159"/>
      <c r="BG99" s="85">
        <v>3</v>
      </c>
      <c r="BH99" s="159"/>
      <c r="BI99" s="159"/>
      <c r="BJ99" s="159"/>
      <c r="BK99" s="159"/>
      <c r="BL99" s="85">
        <v>1</v>
      </c>
      <c r="BM99" s="159"/>
      <c r="BN99" s="159"/>
      <c r="BO99" s="896">
        <v>1</v>
      </c>
      <c r="BP99" s="74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 s="108"/>
    </row>
    <row r="100" spans="1:116" ht="246.6" customHeight="1" outlineLevel="1" x14ac:dyDescent="0.3">
      <c r="A100" s="284" t="s">
        <v>222</v>
      </c>
      <c r="B100" s="187" t="s">
        <v>1202</v>
      </c>
      <c r="C100" s="102" t="s">
        <v>93</v>
      </c>
      <c r="D100" s="69">
        <f t="shared" si="33"/>
        <v>12</v>
      </c>
      <c r="E100" s="69">
        <f t="shared" si="34"/>
        <v>18</v>
      </c>
      <c r="F100" s="82"/>
      <c r="G100" s="23" t="s">
        <v>1203</v>
      </c>
      <c r="H100" s="103"/>
      <c r="I100" s="72" t="s">
        <v>42</v>
      </c>
      <c r="J100" s="82"/>
      <c r="K100" s="173" t="s">
        <v>225</v>
      </c>
      <c r="L100" s="169"/>
      <c r="M100" s="169"/>
      <c r="N100" s="169"/>
      <c r="O100" s="144"/>
      <c r="P100" s="169"/>
      <c r="Q100" s="160"/>
      <c r="R100" s="84">
        <v>6</v>
      </c>
      <c r="S100" s="964"/>
      <c r="T100" s="86">
        <v>3</v>
      </c>
      <c r="U100" s="156">
        <v>1</v>
      </c>
      <c r="V100" s="28"/>
      <c r="W100" s="363"/>
      <c r="X100" s="269" t="s">
        <v>206</v>
      </c>
      <c r="Y100" s="117" t="s">
        <v>221</v>
      </c>
      <c r="Z100" s="68" t="s">
        <v>36</v>
      </c>
      <c r="AA100" s="69">
        <f t="shared" si="35"/>
        <v>0</v>
      </c>
      <c r="AB100" s="69">
        <f t="shared" si="36"/>
        <v>0</v>
      </c>
      <c r="AC100" s="82"/>
      <c r="AD100" s="23" t="s">
        <v>68</v>
      </c>
      <c r="AE100" s="105"/>
      <c r="AF100" s="74"/>
      <c r="AG100" s="187"/>
      <c r="AH100" s="23" t="s">
        <v>57</v>
      </c>
      <c r="AI100" s="155"/>
      <c r="AJ100" s="155"/>
      <c r="AK100" s="155"/>
      <c r="AL100" s="155"/>
      <c r="AM100" s="155"/>
      <c r="AN100" s="155"/>
      <c r="AO100" s="155"/>
      <c r="AP100" s="155"/>
      <c r="AQ100" s="155"/>
      <c r="AR100" s="142">
        <v>1</v>
      </c>
      <c r="AS100" s="107"/>
      <c r="AT100" s="62"/>
      <c r="AU100" s="400" t="s">
        <v>370</v>
      </c>
      <c r="AV100" s="117" t="s">
        <v>1205</v>
      </c>
      <c r="AW100" s="147" t="s">
        <v>93</v>
      </c>
      <c r="AX100" s="148">
        <f t="shared" si="37"/>
        <v>0</v>
      </c>
      <c r="AY100" s="148">
        <f t="shared" si="38"/>
        <v>0</v>
      </c>
      <c r="AZ100" s="82"/>
      <c r="BA100" s="23" t="s">
        <v>68</v>
      </c>
      <c r="BB100" s="82"/>
      <c r="BC100" s="74"/>
      <c r="BD100" s="248"/>
      <c r="BE100" s="172" t="s">
        <v>57</v>
      </c>
      <c r="BF100" s="155"/>
      <c r="BG100" s="155"/>
      <c r="BH100" s="155"/>
      <c r="BI100" s="155"/>
      <c r="BJ100" s="155"/>
      <c r="BK100" s="155"/>
      <c r="BL100" s="155"/>
      <c r="BM100" s="155"/>
      <c r="BN100" s="965"/>
      <c r="BO100" s="142">
        <v>1</v>
      </c>
      <c r="BP100" s="103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 s="108"/>
    </row>
    <row r="101" spans="1:116" ht="251.25" customHeight="1" outlineLevel="1" x14ac:dyDescent="0.4">
      <c r="A101" s="400" t="s">
        <v>370</v>
      </c>
      <c r="B101" s="116" t="s">
        <v>2731</v>
      </c>
      <c r="C101" s="68" t="s">
        <v>93</v>
      </c>
      <c r="D101" s="69">
        <f t="shared" si="33"/>
        <v>0</v>
      </c>
      <c r="E101" s="69">
        <f t="shared" si="34"/>
        <v>0</v>
      </c>
      <c r="F101" s="82"/>
      <c r="G101" s="22" t="s">
        <v>68</v>
      </c>
      <c r="H101" s="70"/>
      <c r="I101" s="70"/>
      <c r="J101" s="73"/>
      <c r="K101" s="23" t="s">
        <v>57</v>
      </c>
      <c r="L101" s="226"/>
      <c r="M101" s="226"/>
      <c r="N101" s="226"/>
      <c r="O101" s="226"/>
      <c r="P101" s="226"/>
      <c r="Q101" s="226"/>
      <c r="R101" s="226"/>
      <c r="S101" s="226"/>
      <c r="T101" s="226"/>
      <c r="U101" s="100">
        <v>1</v>
      </c>
      <c r="V101" s="1560" t="s">
        <v>3019</v>
      </c>
      <c r="W101" s="363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108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 s="108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 s="108"/>
    </row>
    <row r="102" spans="1:116" ht="234" customHeight="1" outlineLevel="1" x14ac:dyDescent="0.3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108"/>
      <c r="AV102" s="108"/>
      <c r="AW102" s="108"/>
      <c r="AX102" s="108"/>
      <c r="AY102" s="108"/>
      <c r="AZ102" s="108"/>
      <c r="BA102" s="108"/>
      <c r="BB102" s="108"/>
      <c r="BC102" s="108"/>
      <c r="BD102" s="108"/>
      <c r="BE102" s="108"/>
      <c r="BF102" s="108"/>
      <c r="BG102" s="108"/>
      <c r="BH102" s="108"/>
      <c r="BI102" s="108"/>
      <c r="BJ102" s="108"/>
      <c r="BK102" s="108"/>
      <c r="BL102" s="108"/>
      <c r="BM102" s="108"/>
      <c r="BN102" s="108"/>
      <c r="BO102" s="108"/>
      <c r="BP102" s="108"/>
      <c r="BQ102" s="289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</row>
    <row r="103" spans="1:116" ht="190.2" customHeight="1" outlineLevel="1" x14ac:dyDescent="0.3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288"/>
      <c r="AV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9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</row>
    <row r="104" spans="1:116" s="32" customFormat="1" ht="181.95" customHeight="1" outlineLevel="1" x14ac:dyDescent="0.3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108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</row>
    <row r="105" spans="1:116" outlineLevel="1" x14ac:dyDescent="0.3">
      <c r="A105" s="108"/>
      <c r="B105" s="10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</row>
    <row r="106" spans="1:116" outlineLevel="1" x14ac:dyDescent="0.3">
      <c r="A106" s="108"/>
      <c r="B106" s="10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28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</row>
    <row r="107" spans="1:116" outlineLevel="1" x14ac:dyDescent="0.3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</row>
    <row r="108" spans="1:116" outlineLevel="1" x14ac:dyDescent="0.3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</row>
    <row r="109" spans="1:116" outlineLevel="1" x14ac:dyDescent="0.3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</row>
    <row r="110" spans="1:116" outlineLevel="1" x14ac:dyDescent="0.3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</row>
    <row r="111" spans="1:116" outlineLevel="1" x14ac:dyDescent="0.3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 s="108"/>
    </row>
    <row r="112" spans="1:116" outlineLevel="1" x14ac:dyDescent="0.3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 s="108"/>
    </row>
    <row r="113" spans="1:116" outlineLevel="1" x14ac:dyDescent="0.3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 s="108"/>
    </row>
    <row r="114" spans="1:116" outlineLevel="1" x14ac:dyDescent="0.3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 s="108"/>
    </row>
    <row r="115" spans="1:116" outlineLevel="1" x14ac:dyDescent="0.3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 s="108"/>
    </row>
    <row r="116" spans="1:116" outlineLevel="1" x14ac:dyDescent="0.3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 s="108"/>
    </row>
    <row r="117" spans="1:116" s="62" customFormat="1" outlineLevel="1" x14ac:dyDescent="0.3">
      <c r="A117" s="108"/>
      <c r="B117" s="10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363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363"/>
      <c r="AU117" s="363"/>
      <c r="AV117" s="363"/>
      <c r="AW117" s="363"/>
      <c r="AX117" s="363"/>
      <c r="AY117" s="363"/>
      <c r="AZ117" s="363"/>
      <c r="BA117" s="363"/>
      <c r="BB117" s="363"/>
      <c r="BC117" s="363"/>
      <c r="BD117" s="363"/>
      <c r="BE117" s="363"/>
      <c r="BF117" s="363"/>
      <c r="BG117" s="363"/>
      <c r="BH117" s="363"/>
      <c r="BI117" s="363"/>
      <c r="BJ117" s="363"/>
      <c r="BK117" s="363"/>
      <c r="BL117" s="363"/>
      <c r="BM117" s="363"/>
      <c r="BN117" s="363"/>
      <c r="BO117" s="363"/>
      <c r="BP117" s="363"/>
      <c r="BQ117" s="288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</row>
    <row r="118" spans="1:116" ht="17.399999999999999" x14ac:dyDescent="0.3">
      <c r="A118" s="955"/>
      <c r="B118" s="955"/>
      <c r="C118" s="955"/>
      <c r="D118" s="955"/>
      <c r="E118" s="955"/>
      <c r="F118" s="955"/>
      <c r="G118" s="955"/>
      <c r="H118" s="955"/>
      <c r="I118" s="955"/>
      <c r="J118" s="955"/>
      <c r="K118" s="955"/>
      <c r="L118" s="955"/>
      <c r="M118" s="955"/>
      <c r="N118" s="955"/>
      <c r="O118" s="955"/>
      <c r="P118" s="955"/>
      <c r="Q118" s="955"/>
      <c r="R118" s="955"/>
      <c r="S118" s="955"/>
      <c r="T118" s="955"/>
      <c r="U118" s="955"/>
      <c r="V118" s="955"/>
      <c r="W118" s="955"/>
      <c r="X118" s="955"/>
      <c r="Y118" s="955"/>
      <c r="Z118" s="955"/>
      <c r="AA118" s="955"/>
      <c r="AB118" s="955"/>
      <c r="AC118" s="955"/>
      <c r="AD118" s="955"/>
      <c r="AE118" s="955"/>
      <c r="AF118" s="955"/>
      <c r="AG118" s="955"/>
      <c r="AH118" s="955"/>
      <c r="AI118" s="955"/>
      <c r="AJ118" s="955"/>
      <c r="AK118" s="955"/>
      <c r="AL118" s="955"/>
      <c r="AM118" s="955"/>
      <c r="AN118" s="955"/>
      <c r="AO118" s="955"/>
      <c r="AP118" s="955"/>
      <c r="AQ118" s="955"/>
      <c r="AR118" s="955"/>
      <c r="AS118" s="955"/>
      <c r="AT118" s="955"/>
      <c r="AU118" s="955"/>
      <c r="AV118" s="955"/>
      <c r="AW118" s="955"/>
      <c r="AX118" s="955"/>
      <c r="AY118" s="955"/>
      <c r="AZ118" s="955"/>
      <c r="BA118" s="955"/>
      <c r="BB118" s="955"/>
      <c r="BC118" s="955"/>
      <c r="BD118" s="955"/>
      <c r="BE118" s="955"/>
      <c r="BF118" s="955"/>
      <c r="BG118" s="955"/>
      <c r="BH118" s="955"/>
      <c r="BI118" s="955"/>
      <c r="BJ118" s="955"/>
      <c r="BK118" s="955"/>
      <c r="BL118" s="955"/>
      <c r="BM118" s="955"/>
      <c r="BN118" s="955"/>
      <c r="BO118" s="955"/>
      <c r="BP118" s="955"/>
      <c r="BQ118" s="363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</row>
    <row r="119" spans="1:116" s="36" customFormat="1" ht="33" x14ac:dyDescent="0.3">
      <c r="A119" s="55" t="s">
        <v>150</v>
      </c>
      <c r="B119" s="56" t="s">
        <v>431</v>
      </c>
      <c r="C119" s="40" t="s">
        <v>29</v>
      </c>
      <c r="D119" s="41">
        <f t="shared" ref="D119:D125" si="39">0.5*(L119+M119+N119)+O119+Q119+2*(R119+S119)</f>
        <v>0</v>
      </c>
      <c r="E119" s="42">
        <f t="shared" ref="E119:E125" si="40">L119*0.5+M119*0.5+N119*0.5+O119+P119+Q119+2*(R119+S119+T119)</f>
        <v>0</v>
      </c>
      <c r="F119" s="43"/>
      <c r="G119" s="39"/>
      <c r="H119" s="43"/>
      <c r="I119" s="43"/>
      <c r="J119" s="43"/>
      <c r="K119" s="43"/>
      <c r="L119" s="44">
        <f>SUMIFS(L39:L59,C39:C59,C119)</f>
        <v>0</v>
      </c>
      <c r="M119" s="44">
        <f>SUMIFS(M39:M59,C39:C59,C119)</f>
        <v>0</v>
      </c>
      <c r="N119" s="44">
        <f>SUMIFS(N39:N59,C39:C59,C119)</f>
        <v>0</v>
      </c>
      <c r="O119" s="44">
        <f>SUMIFS(O39:O59,C39:C59,C119)</f>
        <v>0</v>
      </c>
      <c r="P119" s="44">
        <f>SUMIFS(P39:P59,C39:C59,C119)</f>
        <v>0</v>
      </c>
      <c r="Q119" s="44">
        <f>SUMIFS(Q39:Q59,C39:C59,C119)</f>
        <v>0</v>
      </c>
      <c r="R119" s="44">
        <f>SUMIFS(R39:R59,C39:C59,C119)</f>
        <v>0</v>
      </c>
      <c r="S119" s="44">
        <f>SUMIFS(S39:S59,C39:C59,C119)</f>
        <v>0</v>
      </c>
      <c r="T119" s="44">
        <f>SUMIFS(T39:T59,C39:C59,C119)</f>
        <v>0</v>
      </c>
      <c r="U119" s="45"/>
      <c r="V119" s="46">
        <f>SUM(U121:U147)</f>
        <v>12</v>
      </c>
      <c r="W119" s="452"/>
      <c r="X119" s="1610" t="s">
        <v>143</v>
      </c>
      <c r="Y119" s="1611" t="s">
        <v>1206</v>
      </c>
      <c r="Z119" s="1398" t="s">
        <v>29</v>
      </c>
      <c r="AA119" s="41">
        <f t="shared" ref="AA119:AA120" si="41">0.5*(AI119+AJ119+AK119)+AL119+AN119+2*(AO119+AP119)</f>
        <v>10</v>
      </c>
      <c r="AB119" s="42">
        <f t="shared" ref="AB119:AB129" si="42">AI119*0.5+AJ119*0.5+AK119*0.5+AL119+AM119+AN119+2*(AO119+AP119+AQ119)</f>
        <v>13</v>
      </c>
      <c r="AC119" s="43"/>
      <c r="AD119" s="39"/>
      <c r="AE119" s="43"/>
      <c r="AF119" s="43"/>
      <c r="AG119" s="43"/>
      <c r="AH119" s="43"/>
      <c r="AI119" s="44">
        <f>SUMIFS(AI122:AI147,Z122:Z147,Z119)</f>
        <v>2</v>
      </c>
      <c r="AJ119" s="44">
        <f>SUMIFS(AJ122:AJ147,Z122:Z147,Z119)</f>
        <v>2</v>
      </c>
      <c r="AK119" s="44">
        <f>SUMIFS(AK122:AK147,Z122:Z147,Z119)</f>
        <v>0</v>
      </c>
      <c r="AL119" s="44">
        <f>SUMIFS(AL122:AL147,Z122:Z147,Z119)</f>
        <v>0</v>
      </c>
      <c r="AM119" s="44">
        <f>SUMIFS(AM122:AM147,Z122:Z147,Z119)</f>
        <v>1</v>
      </c>
      <c r="AN119" s="44">
        <f>SUMIFS(AN122:AN147,Z122:Z147,Z119)</f>
        <v>0</v>
      </c>
      <c r="AO119" s="44">
        <f>SUMIFS(AO122:AO147,Z122:Z147,Z119)</f>
        <v>4</v>
      </c>
      <c r="AP119" s="44">
        <f>SUMIFS(AP122:AP147,Z122:Z147,Z119)</f>
        <v>0</v>
      </c>
      <c r="AQ119" s="44">
        <f>SUMIFS(AQ122:AQ147,Z122:Z147,Z119)</f>
        <v>1</v>
      </c>
      <c r="AR119" s="45"/>
      <c r="AS119" s="46">
        <f>SUM(AR121:AR147)</f>
        <v>9</v>
      </c>
      <c r="AT119" s="452"/>
      <c r="AU119" s="1610" t="s">
        <v>143</v>
      </c>
      <c r="AV119" s="1624" t="s">
        <v>1207</v>
      </c>
      <c r="AW119" s="1398" t="s">
        <v>29</v>
      </c>
      <c r="AX119" s="41">
        <f t="shared" ref="AX119:AX131" si="43">0.5*(BF119+BG119+BH119)+BI119+BK119+2*(BL119+BM119)</f>
        <v>0</v>
      </c>
      <c r="AY119" s="42">
        <f t="shared" ref="AY119:AY131" si="44">BF119*0.5+BG119*0.5+BH119*0.5+BI119+BJ119+BK119+2*(BL119+BM119+BN119)</f>
        <v>0</v>
      </c>
      <c r="AZ119" s="43"/>
      <c r="BA119" s="39"/>
      <c r="BB119" s="43"/>
      <c r="BC119" s="43"/>
      <c r="BD119" s="43"/>
      <c r="BE119" s="43"/>
      <c r="BF119" s="44"/>
      <c r="BG119" s="44"/>
      <c r="BH119" s="44"/>
      <c r="BI119" s="44"/>
      <c r="BJ119" s="44"/>
      <c r="BK119" s="44"/>
      <c r="BL119" s="44"/>
      <c r="BM119" s="44"/>
      <c r="BN119" s="44"/>
      <c r="BO119" s="45"/>
      <c r="BP119" s="46">
        <f>SUM(BO121:BO146)</f>
        <v>11</v>
      </c>
      <c r="BQ119" s="955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</row>
    <row r="120" spans="1:116" s="363" customFormat="1" ht="33" x14ac:dyDescent="0.3">
      <c r="A120" s="55" t="s">
        <v>345</v>
      </c>
      <c r="B120" s="653"/>
      <c r="C120" s="40" t="s">
        <v>36</v>
      </c>
      <c r="D120" s="41">
        <f t="shared" si="39"/>
        <v>0</v>
      </c>
      <c r="E120" s="42">
        <f t="shared" si="40"/>
        <v>0</v>
      </c>
      <c r="F120" s="39"/>
      <c r="G120" s="39"/>
      <c r="H120" s="39"/>
      <c r="I120" s="39"/>
      <c r="J120" s="39"/>
      <c r="K120" s="39"/>
      <c r="L120" s="44">
        <f>SUMIFS(L39:L59,C39:C59,C120)</f>
        <v>0</v>
      </c>
      <c r="M120" s="44">
        <f>SUMIFS(M39:M59,C39:C59,C120)</f>
        <v>0</v>
      </c>
      <c r="N120" s="44">
        <f>SUMIFS(N39:N59,C39:C59,C120)</f>
        <v>0</v>
      </c>
      <c r="O120" s="44">
        <f>SUMIFS(O39:O59,C39:C59,C120)</f>
        <v>0</v>
      </c>
      <c r="P120" s="44">
        <f>SUMIFS(P39:P59,C39:C59,C120)</f>
        <v>0</v>
      </c>
      <c r="Q120" s="44">
        <f>SUMIFS(Q39:Q59,C39:C59,C120)</f>
        <v>0</v>
      </c>
      <c r="R120" s="44">
        <f>SUMIFS(R39:R59,C39:C59,C120)</f>
        <v>0</v>
      </c>
      <c r="S120" s="44">
        <f>SUMIFS(S39:S59,C39:C59,C120)</f>
        <v>0</v>
      </c>
      <c r="T120" s="44">
        <f>SUMIFS(T39:T59,C39:C59,C120)</f>
        <v>0</v>
      </c>
      <c r="U120" s="45"/>
      <c r="V120" s="46"/>
      <c r="W120" s="456"/>
      <c r="X120" s="1610" t="s">
        <v>152</v>
      </c>
      <c r="Y120" s="1611"/>
      <c r="Z120" s="1398" t="s">
        <v>36</v>
      </c>
      <c r="AA120" s="41">
        <f t="shared" si="41"/>
        <v>0</v>
      </c>
      <c r="AB120" s="42">
        <f t="shared" si="42"/>
        <v>0</v>
      </c>
      <c r="AC120" s="39"/>
      <c r="AD120" s="39"/>
      <c r="AE120" s="39"/>
      <c r="AF120" s="39"/>
      <c r="AG120" s="39"/>
      <c r="AH120" s="39"/>
      <c r="AI120" s="44">
        <f>SUMIFS(AI122:AI147,Z122:Z147,Z120)</f>
        <v>0</v>
      </c>
      <c r="AJ120" s="44">
        <f>SUMIFS(AJ122:AJ147,Z122:Z147,Z120)</f>
        <v>0</v>
      </c>
      <c r="AK120" s="44">
        <f>SUMIFS(AK122:AK147,Z122:Z147,Z120)</f>
        <v>0</v>
      </c>
      <c r="AL120" s="44">
        <f>SUMIFS(AL122:AL147,Z122:Z147,Z120)</f>
        <v>0</v>
      </c>
      <c r="AM120" s="44">
        <f>SUMIFS(AM122:AM147,Z122:Z147,Z120)</f>
        <v>0</v>
      </c>
      <c r="AN120" s="44">
        <f>SUMIFS(AN122:AN147,Z122:Z147,Z120)</f>
        <v>0</v>
      </c>
      <c r="AO120" s="44">
        <f>SUMIFS(AO122:AO147,Z122:Z147,Z120)</f>
        <v>0</v>
      </c>
      <c r="AP120" s="44">
        <f>SUMIFS(AP122:AP147,Z122:Z147,Z120)</f>
        <v>0</v>
      </c>
      <c r="AQ120" s="44">
        <f>SUMIFS(AQ122:AQ147,Z122:Z147,Z120)</f>
        <v>0</v>
      </c>
      <c r="AR120" s="45"/>
      <c r="AS120" s="46"/>
      <c r="AU120" s="1610" t="s">
        <v>152</v>
      </c>
      <c r="AV120" s="1611"/>
      <c r="AW120" s="1398" t="s">
        <v>36</v>
      </c>
      <c r="AX120" s="41">
        <f t="shared" si="43"/>
        <v>0</v>
      </c>
      <c r="AY120" s="42">
        <f t="shared" si="44"/>
        <v>0</v>
      </c>
      <c r="AZ120" s="39"/>
      <c r="BA120" s="39"/>
      <c r="BB120" s="39"/>
      <c r="BC120" s="39"/>
      <c r="BD120" s="39"/>
      <c r="BE120" s="39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/>
      <c r="BQ120" s="108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</row>
    <row r="121" spans="1:116" s="108" customFormat="1" ht="251.4" customHeight="1" outlineLevel="1" x14ac:dyDescent="0.4">
      <c r="A121" s="97" t="s">
        <v>52</v>
      </c>
      <c r="B121" s="130" t="s">
        <v>163</v>
      </c>
      <c r="C121" s="68" t="s">
        <v>29</v>
      </c>
      <c r="D121" s="69">
        <f t="shared" si="39"/>
        <v>4</v>
      </c>
      <c r="E121" s="69">
        <f t="shared" si="40"/>
        <v>4</v>
      </c>
      <c r="F121" s="99"/>
      <c r="G121" s="22" t="s">
        <v>54</v>
      </c>
      <c r="H121" s="99"/>
      <c r="I121" s="99"/>
      <c r="J121" s="99"/>
      <c r="K121" s="225" t="s">
        <v>278</v>
      </c>
      <c r="L121" s="159"/>
      <c r="M121" s="159"/>
      <c r="N121" s="159"/>
      <c r="O121" s="159"/>
      <c r="P121" s="159"/>
      <c r="Q121" s="159"/>
      <c r="R121" s="84">
        <v>2</v>
      </c>
      <c r="S121" s="159"/>
      <c r="T121" s="159"/>
      <c r="U121" s="350">
        <v>1</v>
      </c>
      <c r="V121" s="99"/>
      <c r="X121" s="1616" t="s">
        <v>380</v>
      </c>
      <c r="Y121" s="1335" t="s">
        <v>1209</v>
      </c>
      <c r="Z121" s="102" t="s">
        <v>29</v>
      </c>
      <c r="AA121" s="102">
        <f>0.5*(AI121+AJ121+AK121)+AL121+AN121+2*(AO121+AP121)</f>
        <v>0</v>
      </c>
      <c r="AB121" s="102">
        <f t="shared" si="42"/>
        <v>0</v>
      </c>
      <c r="AC121" s="99"/>
      <c r="AD121" s="22" t="s">
        <v>45</v>
      </c>
      <c r="AE121" s="367"/>
      <c r="AF121" s="99"/>
      <c r="AG121" s="99"/>
      <c r="AH121" s="23" t="s">
        <v>166</v>
      </c>
      <c r="AI121" s="159"/>
      <c r="AJ121" s="159"/>
      <c r="AK121" s="159"/>
      <c r="AL121" s="159"/>
      <c r="AM121" s="159"/>
      <c r="AN121" s="159"/>
      <c r="AO121" s="159"/>
      <c r="AP121" s="159"/>
      <c r="AQ121" s="159"/>
      <c r="AR121" s="142">
        <v>1</v>
      </c>
      <c r="AS121" s="431"/>
      <c r="AU121" s="1629" t="s">
        <v>173</v>
      </c>
      <c r="AV121" s="466" t="s">
        <v>1210</v>
      </c>
      <c r="AW121" s="102" t="s">
        <v>29</v>
      </c>
      <c r="AX121" s="102">
        <f t="shared" si="43"/>
        <v>7.5</v>
      </c>
      <c r="AY121" s="102">
        <f t="shared" si="44"/>
        <v>9.5</v>
      </c>
      <c r="AZ121" s="966"/>
      <c r="BA121" s="22" t="s">
        <v>68</v>
      </c>
      <c r="BB121" s="967"/>
      <c r="BC121" s="72" t="s">
        <v>42</v>
      </c>
      <c r="BD121" s="82"/>
      <c r="BE121" s="968" t="s">
        <v>57</v>
      </c>
      <c r="BF121" s="969"/>
      <c r="BG121" s="128">
        <v>15</v>
      </c>
      <c r="BH121" s="969"/>
      <c r="BI121" s="969"/>
      <c r="BJ121" s="969"/>
      <c r="BK121" s="970"/>
      <c r="BL121" s="969"/>
      <c r="BM121" s="969"/>
      <c r="BN121" s="978">
        <v>1</v>
      </c>
      <c r="BO121" s="346">
        <v>1</v>
      </c>
      <c r="BP121" s="28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</row>
    <row r="122" spans="1:116" s="108" customFormat="1" ht="246.6" customHeight="1" outlineLevel="1" x14ac:dyDescent="0.3">
      <c r="A122" s="97" t="s">
        <v>52</v>
      </c>
      <c r="B122" s="117" t="s">
        <v>1219</v>
      </c>
      <c r="C122" s="68" t="s">
        <v>29</v>
      </c>
      <c r="D122" s="69">
        <f t="shared" si="39"/>
        <v>0</v>
      </c>
      <c r="E122" s="69">
        <f t="shared" si="40"/>
        <v>0</v>
      </c>
      <c r="F122" s="103"/>
      <c r="G122" s="22" t="s">
        <v>182</v>
      </c>
      <c r="H122" s="70"/>
      <c r="I122" s="70"/>
      <c r="J122" s="73"/>
      <c r="K122" s="23" t="s">
        <v>528</v>
      </c>
      <c r="L122" s="169"/>
      <c r="M122" s="169"/>
      <c r="N122" s="169"/>
      <c r="O122" s="169"/>
      <c r="P122" s="169"/>
      <c r="Q122" s="169"/>
      <c r="R122" s="169"/>
      <c r="S122" s="169"/>
      <c r="T122" s="169"/>
      <c r="U122" s="142">
        <v>1</v>
      </c>
      <c r="V122" s="107"/>
      <c r="X122" s="270" t="s">
        <v>208</v>
      </c>
      <c r="Y122" s="391" t="s">
        <v>2725</v>
      </c>
      <c r="Z122" s="102" t="s">
        <v>29</v>
      </c>
      <c r="AA122" s="102">
        <f t="shared" ref="AA122" si="45">0.5*(AI122+AJ122+AK122)+AL122+AN122+2*(AO122+AP122)</f>
        <v>8</v>
      </c>
      <c r="AB122" s="102">
        <f t="shared" si="42"/>
        <v>10</v>
      </c>
      <c r="AC122" s="392"/>
      <c r="AD122" s="393" t="s">
        <v>441</v>
      </c>
      <c r="AE122" s="429"/>
      <c r="AF122" s="72" t="s">
        <v>42</v>
      </c>
      <c r="AG122" s="395"/>
      <c r="AH122" s="268" t="s">
        <v>1789</v>
      </c>
      <c r="AI122" s="457"/>
      <c r="AJ122" s="457"/>
      <c r="AK122" s="457"/>
      <c r="AL122" s="457"/>
      <c r="AM122" s="457"/>
      <c r="AN122" s="457"/>
      <c r="AO122" s="276">
        <v>4</v>
      </c>
      <c r="AP122" s="457"/>
      <c r="AQ122" s="86">
        <v>1</v>
      </c>
      <c r="AR122" s="1170">
        <v>1</v>
      </c>
      <c r="AS122" s="107"/>
      <c r="AU122" s="415" t="s">
        <v>380</v>
      </c>
      <c r="AV122" s="387" t="s">
        <v>1215</v>
      </c>
      <c r="AW122" s="102" t="s">
        <v>29</v>
      </c>
      <c r="AX122" s="102">
        <f t="shared" si="43"/>
        <v>1</v>
      </c>
      <c r="AY122" s="102">
        <f t="shared" si="44"/>
        <v>2</v>
      </c>
      <c r="AZ122" s="349"/>
      <c r="BA122" s="22" t="s">
        <v>45</v>
      </c>
      <c r="BB122" s="446"/>
      <c r="BC122" s="243"/>
      <c r="BD122" s="70"/>
      <c r="BE122" s="23" t="s">
        <v>2105</v>
      </c>
      <c r="BF122" s="169"/>
      <c r="BG122" s="169"/>
      <c r="BH122" s="169"/>
      <c r="BI122" s="84">
        <v>1</v>
      </c>
      <c r="BJ122" s="86">
        <v>1</v>
      </c>
      <c r="BK122" s="169"/>
      <c r="BL122" s="169"/>
      <c r="BM122" s="964"/>
      <c r="BN122" s="144"/>
      <c r="BO122" s="996">
        <v>1</v>
      </c>
      <c r="BP122" s="99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</row>
    <row r="123" spans="1:116" s="108" customFormat="1" ht="248.4" customHeight="1" outlineLevel="1" x14ac:dyDescent="0.4">
      <c r="A123" s="97" t="s">
        <v>52</v>
      </c>
      <c r="B123" s="116" t="s">
        <v>1225</v>
      </c>
      <c r="C123" s="102" t="s">
        <v>29</v>
      </c>
      <c r="D123" s="69">
        <f t="shared" si="39"/>
        <v>3</v>
      </c>
      <c r="E123" s="69">
        <f t="shared" si="40"/>
        <v>3</v>
      </c>
      <c r="F123" s="103"/>
      <c r="G123" s="22" t="s">
        <v>45</v>
      </c>
      <c r="H123" s="1608" t="s">
        <v>3020</v>
      </c>
      <c r="I123" s="70"/>
      <c r="J123" s="172"/>
      <c r="K123" s="23" t="s">
        <v>57</v>
      </c>
      <c r="L123" s="160"/>
      <c r="M123" s="160"/>
      <c r="N123" s="144"/>
      <c r="O123" s="84">
        <v>1</v>
      </c>
      <c r="P123" s="160"/>
      <c r="Q123" s="476"/>
      <c r="R123" s="84">
        <v>1</v>
      </c>
      <c r="S123" s="160"/>
      <c r="T123" s="155"/>
      <c r="U123" s="142">
        <v>1</v>
      </c>
      <c r="V123" s="28"/>
      <c r="X123" s="270" t="s">
        <v>208</v>
      </c>
      <c r="Y123" s="178" t="s">
        <v>1220</v>
      </c>
      <c r="Z123" s="102" t="s">
        <v>29</v>
      </c>
      <c r="AA123" s="102">
        <f>0.5*(AI123+AJ123+AK123)+AL123+AN123+2*(AO123+AP123)</f>
        <v>0</v>
      </c>
      <c r="AB123" s="102">
        <f t="shared" si="42"/>
        <v>0</v>
      </c>
      <c r="AC123" s="99"/>
      <c r="AD123" s="22" t="s">
        <v>45</v>
      </c>
      <c r="AE123" s="367"/>
      <c r="AF123" s="99"/>
      <c r="AG123" s="99"/>
      <c r="AH123" s="23" t="s">
        <v>166</v>
      </c>
      <c r="AI123" s="159"/>
      <c r="AJ123" s="159"/>
      <c r="AK123" s="159"/>
      <c r="AL123" s="159"/>
      <c r="AM123" s="159"/>
      <c r="AN123" s="159"/>
      <c r="AO123" s="159"/>
      <c r="AP123" s="159"/>
      <c r="AQ123" s="159"/>
      <c r="AR123" s="142">
        <v>1</v>
      </c>
      <c r="AS123" s="99"/>
      <c r="AU123" s="415" t="s">
        <v>380</v>
      </c>
      <c r="AV123" s="387" t="s">
        <v>1221</v>
      </c>
      <c r="AW123" s="102" t="s">
        <v>29</v>
      </c>
      <c r="AX123" s="102">
        <f t="shared" si="43"/>
        <v>0.5</v>
      </c>
      <c r="AY123" s="102">
        <f t="shared" si="44"/>
        <v>0.5</v>
      </c>
      <c r="AZ123" s="349"/>
      <c r="BA123" s="22" t="s">
        <v>45</v>
      </c>
      <c r="BB123" s="446"/>
      <c r="BC123" s="119" t="s">
        <v>42</v>
      </c>
      <c r="BD123" s="70"/>
      <c r="BE123" s="23" t="s">
        <v>1222</v>
      </c>
      <c r="BF123" s="160"/>
      <c r="BG123" s="84">
        <v>1</v>
      </c>
      <c r="BH123" s="160"/>
      <c r="BI123" s="160"/>
      <c r="BJ123" s="160"/>
      <c r="BK123" s="160"/>
      <c r="BL123" s="160"/>
      <c r="BM123" s="160"/>
      <c r="BN123" s="330"/>
      <c r="BO123" s="350">
        <v>1</v>
      </c>
      <c r="BP123" s="99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</row>
    <row r="124" spans="1:116" s="108" customFormat="1" ht="252.6" customHeight="1" outlineLevel="1" x14ac:dyDescent="0.3">
      <c r="A124" s="97" t="s">
        <v>52</v>
      </c>
      <c r="B124" s="179" t="s">
        <v>1230</v>
      </c>
      <c r="C124" s="102" t="s">
        <v>29</v>
      </c>
      <c r="D124" s="69">
        <f t="shared" si="39"/>
        <v>0</v>
      </c>
      <c r="E124" s="69">
        <f t="shared" si="40"/>
        <v>0</v>
      </c>
      <c r="F124" s="103"/>
      <c r="G124" s="22"/>
      <c r="H124" s="70"/>
      <c r="I124" s="119" t="s">
        <v>42</v>
      </c>
      <c r="J124" s="73"/>
      <c r="K124" s="23" t="s">
        <v>767</v>
      </c>
      <c r="L124" s="160"/>
      <c r="M124" s="160"/>
      <c r="N124" s="160"/>
      <c r="O124" s="160"/>
      <c r="P124" s="160"/>
      <c r="Q124" s="160"/>
      <c r="R124" s="160"/>
      <c r="S124" s="160"/>
      <c r="T124" s="160"/>
      <c r="U124" s="142">
        <v>1</v>
      </c>
      <c r="V124" s="241"/>
      <c r="X124" s="270" t="s">
        <v>208</v>
      </c>
      <c r="Y124" s="179" t="s">
        <v>1226</v>
      </c>
      <c r="Z124" s="102" t="s">
        <v>29</v>
      </c>
      <c r="AA124" s="102">
        <f>0.5*(AI124+AJ124+AK124)+AM124+AN124+2*(AO124+AP124)</f>
        <v>2</v>
      </c>
      <c r="AB124" s="102">
        <f t="shared" si="42"/>
        <v>2</v>
      </c>
      <c r="AC124" s="171"/>
      <c r="AD124" s="22" t="s">
        <v>68</v>
      </c>
      <c r="AE124" s="172"/>
      <c r="AF124" s="104"/>
      <c r="AG124" s="27"/>
      <c r="AH124" s="23" t="s">
        <v>452</v>
      </c>
      <c r="AI124" s="169"/>
      <c r="AJ124" s="128">
        <v>2</v>
      </c>
      <c r="AK124" s="83"/>
      <c r="AL124" s="83"/>
      <c r="AM124" s="86">
        <v>1</v>
      </c>
      <c r="AN124" s="169"/>
      <c r="AO124" s="169"/>
      <c r="AP124" s="169"/>
      <c r="AQ124" s="155"/>
      <c r="AR124" s="346">
        <v>1</v>
      </c>
      <c r="AS124" s="431"/>
      <c r="AU124" s="415" t="s">
        <v>380</v>
      </c>
      <c r="AV124" s="387" t="s">
        <v>1227</v>
      </c>
      <c r="AW124" s="102" t="s">
        <v>29</v>
      </c>
      <c r="AX124" s="102">
        <f t="shared" si="43"/>
        <v>1</v>
      </c>
      <c r="AY124" s="102">
        <f t="shared" si="44"/>
        <v>3</v>
      </c>
      <c r="AZ124" s="349"/>
      <c r="BA124" s="22" t="s">
        <v>45</v>
      </c>
      <c r="BB124" s="446"/>
      <c r="BC124" s="70"/>
      <c r="BD124" s="70"/>
      <c r="BE124" s="23" t="s">
        <v>542</v>
      </c>
      <c r="BF124" s="333"/>
      <c r="BG124" s="155"/>
      <c r="BH124" s="84">
        <v>2</v>
      </c>
      <c r="BI124" s="144"/>
      <c r="BJ124" s="160"/>
      <c r="BK124" s="160"/>
      <c r="BL124" s="160"/>
      <c r="BM124" s="160"/>
      <c r="BN124" s="86">
        <v>1</v>
      </c>
      <c r="BO124" s="350">
        <v>1</v>
      </c>
      <c r="BP124" s="99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</row>
    <row r="125" spans="1:116" s="108" customFormat="1" ht="154.19999999999999" outlineLevel="1" x14ac:dyDescent="0.3">
      <c r="A125" s="97" t="s">
        <v>52</v>
      </c>
      <c r="B125" s="387" t="s">
        <v>466</v>
      </c>
      <c r="C125" s="102" t="s">
        <v>29</v>
      </c>
      <c r="D125" s="69">
        <f t="shared" si="39"/>
        <v>0</v>
      </c>
      <c r="E125" s="69">
        <f t="shared" si="40"/>
        <v>0</v>
      </c>
      <c r="F125" s="82"/>
      <c r="G125" s="22" t="s">
        <v>63</v>
      </c>
      <c r="H125" s="105"/>
      <c r="I125" s="225"/>
      <c r="J125" s="187"/>
      <c r="K125" s="140" t="s">
        <v>467</v>
      </c>
      <c r="L125" s="302"/>
      <c r="M125" s="302"/>
      <c r="N125" s="302"/>
      <c r="O125" s="302"/>
      <c r="P125" s="302"/>
      <c r="Q125" s="302"/>
      <c r="R125" s="302"/>
      <c r="S125" s="302"/>
      <c r="T125" s="302"/>
      <c r="U125" s="96">
        <v>1</v>
      </c>
      <c r="V125" s="95"/>
      <c r="X125" s="239" t="s">
        <v>173</v>
      </c>
      <c r="Y125" s="138" t="s">
        <v>481</v>
      </c>
      <c r="Z125" s="102" t="s">
        <v>29</v>
      </c>
      <c r="AA125" s="102">
        <f>0.5*(AI125+AJ125+AK125)+AL125+AN125+2*(AO125+AP125)</f>
        <v>0</v>
      </c>
      <c r="AB125" s="102">
        <f t="shared" si="42"/>
        <v>0</v>
      </c>
      <c r="AC125" s="171"/>
      <c r="AD125" s="22" t="s">
        <v>63</v>
      </c>
      <c r="AE125" s="172"/>
      <c r="AF125" s="74"/>
      <c r="AG125" s="82"/>
      <c r="AH125" s="23" t="s">
        <v>166</v>
      </c>
      <c r="AI125" s="169"/>
      <c r="AJ125" s="169"/>
      <c r="AK125" s="169"/>
      <c r="AL125" s="169"/>
      <c r="AM125" s="169"/>
      <c r="AN125" s="169"/>
      <c r="AO125" s="169"/>
      <c r="AP125" s="169"/>
      <c r="AQ125" s="155"/>
      <c r="AR125" s="346">
        <v>1</v>
      </c>
      <c r="AS125" s="431"/>
      <c r="AU125" s="415" t="s">
        <v>380</v>
      </c>
      <c r="AV125" s="82" t="s">
        <v>1231</v>
      </c>
      <c r="AW125" s="102" t="s">
        <v>29</v>
      </c>
      <c r="AX125" s="69">
        <f t="shared" si="43"/>
        <v>1</v>
      </c>
      <c r="AY125" s="69">
        <f t="shared" si="44"/>
        <v>2</v>
      </c>
      <c r="AZ125" s="103"/>
      <c r="BA125" s="22" t="s">
        <v>45</v>
      </c>
      <c r="BB125" s="22"/>
      <c r="BC125" s="103"/>
      <c r="BD125" s="27"/>
      <c r="BE125" s="23" t="s">
        <v>588</v>
      </c>
      <c r="BF125" s="160"/>
      <c r="BG125" s="160"/>
      <c r="BH125" s="160"/>
      <c r="BI125" s="160"/>
      <c r="BJ125" s="84">
        <v>1</v>
      </c>
      <c r="BK125" s="84">
        <v>1</v>
      </c>
      <c r="BL125" s="160"/>
      <c r="BM125" s="160"/>
      <c r="BN125" s="160"/>
      <c r="BO125" s="350">
        <v>1</v>
      </c>
      <c r="BP125" s="99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</row>
    <row r="126" spans="1:116" s="108" customFormat="1" ht="288.60000000000002" customHeight="1" outlineLevel="1" x14ac:dyDescent="0.4">
      <c r="A126" s="97" t="s">
        <v>52</v>
      </c>
      <c r="B126" s="387" t="s">
        <v>1233</v>
      </c>
      <c r="C126" s="102" t="s">
        <v>29</v>
      </c>
      <c r="D126" s="69">
        <f t="shared" ref="D126:D132" si="46">0.5*(L126+M126+N126)+O126+Q126+2*(R126+S126)</f>
        <v>0</v>
      </c>
      <c r="E126" s="69">
        <f t="shared" ref="E126:E132" si="47">L126*0.5+M126*0.5+N126*0.5+O126+P126+Q126+2*(R126+S126+T126)</f>
        <v>0</v>
      </c>
      <c r="F126" s="73"/>
      <c r="G126" s="22" t="s">
        <v>63</v>
      </c>
      <c r="H126" s="104"/>
      <c r="I126" s="118"/>
      <c r="J126" s="172"/>
      <c r="K126" s="104" t="s">
        <v>278</v>
      </c>
      <c r="L126" s="155"/>
      <c r="M126" s="155"/>
      <c r="N126" s="155"/>
      <c r="O126" s="155"/>
      <c r="P126" s="155"/>
      <c r="Q126" s="155"/>
      <c r="R126" s="155"/>
      <c r="S126" s="155"/>
      <c r="T126" s="155"/>
      <c r="U126" s="142">
        <v>1</v>
      </c>
      <c r="V126" s="107"/>
      <c r="X126" s="239" t="s">
        <v>173</v>
      </c>
      <c r="Y126" s="178" t="s">
        <v>1234</v>
      </c>
      <c r="Z126" s="102" t="s">
        <v>29</v>
      </c>
      <c r="AA126" s="102">
        <f>0.5*(AI126+AJ126+AK126)+AL126+AN126+2*(AO126+AP126)</f>
        <v>0</v>
      </c>
      <c r="AB126" s="102">
        <f t="shared" si="42"/>
        <v>0</v>
      </c>
      <c r="AC126" s="99"/>
      <c r="AD126" s="22" t="s">
        <v>45</v>
      </c>
      <c r="AE126" s="1615"/>
      <c r="AF126" s="99"/>
      <c r="AG126" s="99"/>
      <c r="AH126" s="23" t="s">
        <v>166</v>
      </c>
      <c r="AI126" s="159"/>
      <c r="AJ126" s="159"/>
      <c r="AK126" s="159"/>
      <c r="AL126" s="159"/>
      <c r="AM126" s="159"/>
      <c r="AN126" s="159"/>
      <c r="AO126" s="159"/>
      <c r="AP126" s="159"/>
      <c r="AQ126" s="159"/>
      <c r="AR126" s="142">
        <v>1</v>
      </c>
      <c r="AS126" s="431"/>
      <c r="AU126" s="415" t="s">
        <v>380</v>
      </c>
      <c r="AV126" s="278" t="s">
        <v>395</v>
      </c>
      <c r="AW126" s="102" t="s">
        <v>29</v>
      </c>
      <c r="AX126" s="69">
        <f t="shared" si="43"/>
        <v>1</v>
      </c>
      <c r="AY126" s="69">
        <f t="shared" si="44"/>
        <v>1</v>
      </c>
      <c r="AZ126" s="425"/>
      <c r="BA126" s="426" t="s">
        <v>68</v>
      </c>
      <c r="BB126" s="1630" t="s">
        <v>3021</v>
      </c>
      <c r="BC126" s="433" t="s">
        <v>42</v>
      </c>
      <c r="BD126" s="110" t="s">
        <v>13</v>
      </c>
      <c r="BE126" s="968" t="s">
        <v>57</v>
      </c>
      <c r="BF126" s="427"/>
      <c r="BG126" s="428"/>
      <c r="BH126" s="160"/>
      <c r="BI126" s="84">
        <v>1</v>
      </c>
      <c r="BJ126" s="428"/>
      <c r="BK126" s="428"/>
      <c r="BL126" s="427"/>
      <c r="BM126" s="427"/>
      <c r="BN126" s="427"/>
      <c r="BO126" s="142">
        <v>1</v>
      </c>
      <c r="BP126" s="77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</row>
    <row r="127" spans="1:116" s="108" customFormat="1" ht="235.95" customHeight="1" outlineLevel="1" x14ac:dyDescent="0.4">
      <c r="A127" s="97" t="s">
        <v>52</v>
      </c>
      <c r="B127" s="387" t="s">
        <v>1237</v>
      </c>
      <c r="C127" s="102" t="s">
        <v>36</v>
      </c>
      <c r="D127" s="69">
        <f t="shared" si="46"/>
        <v>2</v>
      </c>
      <c r="E127" s="69">
        <f t="shared" si="47"/>
        <v>2</v>
      </c>
      <c r="F127" s="22"/>
      <c r="G127" s="22" t="s">
        <v>68</v>
      </c>
      <c r="I127" s="22"/>
      <c r="J127" s="22"/>
      <c r="K127" s="23" t="s">
        <v>1238</v>
      </c>
      <c r="L127" s="155"/>
      <c r="M127" s="155"/>
      <c r="N127" s="155"/>
      <c r="O127" s="384">
        <v>2</v>
      </c>
      <c r="P127" s="155"/>
      <c r="Q127" s="155"/>
      <c r="R127" s="155"/>
      <c r="S127" s="155"/>
      <c r="T127" s="155"/>
      <c r="U127" s="142">
        <v>1</v>
      </c>
      <c r="V127" s="77"/>
      <c r="X127" s="239" t="s">
        <v>173</v>
      </c>
      <c r="Y127" s="278" t="s">
        <v>1239</v>
      </c>
      <c r="Z127" s="102" t="s">
        <v>29</v>
      </c>
      <c r="AA127" s="102">
        <f>0.5*(AI127+AJ127+AK127)+AL127+AN127+2*(AO127+AP127)</f>
        <v>0</v>
      </c>
      <c r="AB127" s="102">
        <f t="shared" si="42"/>
        <v>0</v>
      </c>
      <c r="AC127" s="99"/>
      <c r="AD127" s="188" t="s">
        <v>45</v>
      </c>
      <c r="AE127" s="1585"/>
      <c r="AF127" s="1614" t="s">
        <v>2139</v>
      </c>
      <c r="AG127" s="99"/>
      <c r="AH127" s="23" t="s">
        <v>166</v>
      </c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42">
        <v>1</v>
      </c>
      <c r="AS127" s="431"/>
      <c r="AU127" s="320" t="s">
        <v>267</v>
      </c>
      <c r="AV127" s="337" t="s">
        <v>1240</v>
      </c>
      <c r="AW127" s="68" t="s">
        <v>36</v>
      </c>
      <c r="AX127" s="69">
        <f t="shared" si="43"/>
        <v>1</v>
      </c>
      <c r="AY127" s="69">
        <f t="shared" si="44"/>
        <v>1</v>
      </c>
      <c r="AZ127" s="338"/>
      <c r="BA127" s="339" t="s">
        <v>68</v>
      </c>
      <c r="BB127" s="340"/>
      <c r="BC127" s="338"/>
      <c r="BD127" s="724" t="s">
        <v>590</v>
      </c>
      <c r="BE127" s="341" t="s">
        <v>91</v>
      </c>
      <c r="BF127" s="821"/>
      <c r="BG127" s="160"/>
      <c r="BH127" s="821"/>
      <c r="BI127" s="128">
        <v>1</v>
      </c>
      <c r="BJ127" s="302"/>
      <c r="BK127" s="821"/>
      <c r="BL127" s="821"/>
      <c r="BM127" s="821"/>
      <c r="BN127" s="821"/>
      <c r="BO127" s="346">
        <v>1</v>
      </c>
      <c r="BP127" s="22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</row>
    <row r="128" spans="1:116" s="108" customFormat="1" ht="226.2" customHeight="1" outlineLevel="1" x14ac:dyDescent="0.4">
      <c r="A128" s="97" t="s">
        <v>52</v>
      </c>
      <c r="B128" s="397" t="s">
        <v>1243</v>
      </c>
      <c r="C128" s="102" t="s">
        <v>36</v>
      </c>
      <c r="D128" s="69">
        <f t="shared" si="46"/>
        <v>0.5</v>
      </c>
      <c r="E128" s="69">
        <f t="shared" si="47"/>
        <v>0.5</v>
      </c>
      <c r="F128" s="268"/>
      <c r="G128" s="339" t="s">
        <v>68</v>
      </c>
      <c r="H128" s="398"/>
      <c r="I128" s="225"/>
      <c r="J128" s="268"/>
      <c r="K128" s="268" t="s">
        <v>361</v>
      </c>
      <c r="L128" s="84">
        <v>1</v>
      </c>
      <c r="M128" s="660"/>
      <c r="N128" s="660"/>
      <c r="O128" s="660"/>
      <c r="P128" s="660"/>
      <c r="Q128" s="660"/>
      <c r="R128" s="660"/>
      <c r="S128" s="660"/>
      <c r="T128" s="660"/>
      <c r="U128" s="142">
        <v>1</v>
      </c>
      <c r="V128" s="241"/>
      <c r="X128" s="239" t="s">
        <v>173</v>
      </c>
      <c r="Y128" s="178" t="s">
        <v>1244</v>
      </c>
      <c r="Z128" s="102" t="s">
        <v>29</v>
      </c>
      <c r="AA128" s="102">
        <f>0.5*(AI128+AJ128+AK128)+AL128+AN128+2*(AO128+AP128)</f>
        <v>0</v>
      </c>
      <c r="AB128" s="102">
        <f t="shared" si="42"/>
        <v>0</v>
      </c>
      <c r="AC128" s="99"/>
      <c r="AD128" s="124" t="s">
        <v>77</v>
      </c>
      <c r="AE128" s="1391" t="s">
        <v>50</v>
      </c>
      <c r="AF128" s="99"/>
      <c r="AG128" s="99"/>
      <c r="AH128" s="131" t="s">
        <v>1245</v>
      </c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42">
        <v>1</v>
      </c>
      <c r="AS128" s="431"/>
      <c r="AU128" s="320" t="s">
        <v>267</v>
      </c>
      <c r="AV128" s="116" t="s">
        <v>277</v>
      </c>
      <c r="AW128" s="68" t="s">
        <v>36</v>
      </c>
      <c r="AX128" s="69">
        <f t="shared" si="43"/>
        <v>3</v>
      </c>
      <c r="AY128" s="69">
        <f t="shared" si="44"/>
        <v>3</v>
      </c>
      <c r="AZ128" s="82"/>
      <c r="BA128" s="22" t="s">
        <v>182</v>
      </c>
      <c r="BB128" s="22"/>
      <c r="BC128" s="72" t="s">
        <v>42</v>
      </c>
      <c r="BD128" s="173"/>
      <c r="BE128" s="172" t="s">
        <v>278</v>
      </c>
      <c r="BF128" s="718"/>
      <c r="BG128" s="718"/>
      <c r="BH128" s="718"/>
      <c r="BI128" s="84">
        <v>1</v>
      </c>
      <c r="BJ128" s="718"/>
      <c r="BK128" s="718"/>
      <c r="BL128" s="84">
        <v>1</v>
      </c>
      <c r="BM128" s="718"/>
      <c r="BN128" s="718"/>
      <c r="BO128" s="896">
        <v>1</v>
      </c>
      <c r="BP128" s="107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</row>
    <row r="129" spans="1:129" s="108" customFormat="1" ht="234.6" customHeight="1" outlineLevel="1" x14ac:dyDescent="0.4">
      <c r="A129" s="97" t="s">
        <v>52</v>
      </c>
      <c r="B129" s="404" t="s">
        <v>2489</v>
      </c>
      <c r="C129" s="102" t="s">
        <v>36</v>
      </c>
      <c r="D129" s="102">
        <f t="shared" si="46"/>
        <v>3</v>
      </c>
      <c r="E129" s="102">
        <f t="shared" si="47"/>
        <v>7</v>
      </c>
      <c r="F129" s="23"/>
      <c r="G129" s="23" t="s">
        <v>68</v>
      </c>
      <c r="H129" s="1200" t="s">
        <v>3022</v>
      </c>
      <c r="I129" s="405" t="s">
        <v>42</v>
      </c>
      <c r="J129" s="82"/>
      <c r="K129" s="172" t="s">
        <v>2490</v>
      </c>
      <c r="L129" s="403"/>
      <c r="M129" s="403"/>
      <c r="N129" s="403"/>
      <c r="O129" s="252">
        <v>1</v>
      </c>
      <c r="P129" s="403"/>
      <c r="Q129" s="252">
        <v>2</v>
      </c>
      <c r="R129" s="390"/>
      <c r="S129" s="406"/>
      <c r="T129" s="370">
        <v>2</v>
      </c>
      <c r="U129" s="156">
        <v>1</v>
      </c>
      <c r="V129" s="77"/>
      <c r="X129" s="74"/>
      <c r="Y129" s="116" t="s">
        <v>232</v>
      </c>
      <c r="Z129" s="102" t="s">
        <v>29</v>
      </c>
      <c r="AA129" s="69">
        <f>0.5*(AI129+AJ129+AK129)+AL129+AN129+2*(AO129+AP129)</f>
        <v>1</v>
      </c>
      <c r="AB129" s="69">
        <f t="shared" si="42"/>
        <v>1</v>
      </c>
      <c r="AC129" s="116"/>
      <c r="AD129" s="22" t="s">
        <v>233</v>
      </c>
      <c r="AE129" s="173" t="s">
        <v>234</v>
      </c>
      <c r="AF129" s="286"/>
      <c r="AG129" s="287"/>
      <c r="AH129" s="140" t="s">
        <v>3</v>
      </c>
      <c r="AI129" s="84">
        <v>2</v>
      </c>
      <c r="AJ129" s="155"/>
      <c r="AK129" s="155"/>
      <c r="AL129" s="155"/>
      <c r="AM129" s="155"/>
      <c r="AN129" s="155"/>
      <c r="AO129" s="155"/>
      <c r="AP129" s="155"/>
      <c r="AQ129" s="155"/>
      <c r="AR129" s="142">
        <v>1</v>
      </c>
      <c r="AS129" s="225"/>
      <c r="AU129" s="320" t="s">
        <v>267</v>
      </c>
      <c r="AV129" s="116" t="s">
        <v>268</v>
      </c>
      <c r="AW129" s="68" t="s">
        <v>36</v>
      </c>
      <c r="AX129" s="69">
        <f t="shared" si="43"/>
        <v>3</v>
      </c>
      <c r="AY129" s="69">
        <f t="shared" si="44"/>
        <v>5</v>
      </c>
      <c r="AZ129" s="321"/>
      <c r="BA129" s="22" t="s">
        <v>68</v>
      </c>
      <c r="BB129" s="118"/>
      <c r="BC129" s="118"/>
      <c r="BD129" s="173"/>
      <c r="BE129" s="23" t="s">
        <v>269</v>
      </c>
      <c r="BF129" s="120"/>
      <c r="BG129" s="120"/>
      <c r="BH129" s="155"/>
      <c r="BI129" s="84">
        <v>1</v>
      </c>
      <c r="BJ129" s="155"/>
      <c r="BK129" s="155"/>
      <c r="BL129" s="84">
        <v>1</v>
      </c>
      <c r="BM129" s="360"/>
      <c r="BN129" s="86">
        <v>1</v>
      </c>
      <c r="BO129" s="884">
        <v>1</v>
      </c>
      <c r="BP129" s="190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</row>
    <row r="130" spans="1:129" s="108" customFormat="1" ht="245.4" customHeight="1" outlineLevel="1" x14ac:dyDescent="0.3">
      <c r="B130" s="116" t="s">
        <v>1250</v>
      </c>
      <c r="C130" s="102" t="s">
        <v>36</v>
      </c>
      <c r="D130" s="69">
        <f t="shared" si="46"/>
        <v>0</v>
      </c>
      <c r="E130" s="69">
        <f t="shared" si="47"/>
        <v>0</v>
      </c>
      <c r="F130" s="104"/>
      <c r="G130" s="104" t="s">
        <v>68</v>
      </c>
      <c r="H130" s="104"/>
      <c r="I130" s="72" t="s">
        <v>42</v>
      </c>
      <c r="J130" s="172"/>
      <c r="K130" s="172" t="s">
        <v>480</v>
      </c>
      <c r="L130" s="155"/>
      <c r="M130" s="155"/>
      <c r="N130" s="155"/>
      <c r="O130" s="155"/>
      <c r="P130" s="155"/>
      <c r="Q130" s="155"/>
      <c r="R130" s="155"/>
      <c r="S130" s="155"/>
      <c r="T130" s="155"/>
      <c r="U130" s="142">
        <v>1</v>
      </c>
      <c r="V130" s="484"/>
      <c r="AU130" s="320" t="s">
        <v>267</v>
      </c>
      <c r="AV130" s="117" t="s">
        <v>1251</v>
      </c>
      <c r="AW130" s="68" t="s">
        <v>36</v>
      </c>
      <c r="AX130" s="69">
        <f t="shared" si="43"/>
        <v>1</v>
      </c>
      <c r="AY130" s="69">
        <f t="shared" si="44"/>
        <v>1</v>
      </c>
      <c r="AZ130" s="82"/>
      <c r="BA130" s="22" t="s">
        <v>45</v>
      </c>
      <c r="BB130" s="104"/>
      <c r="BC130" s="104"/>
      <c r="BD130" s="180"/>
      <c r="BE130" s="23" t="s">
        <v>1113</v>
      </c>
      <c r="BF130" s="302"/>
      <c r="BG130" s="302"/>
      <c r="BH130" s="302"/>
      <c r="BI130" s="731">
        <v>1</v>
      </c>
      <c r="BJ130" s="302"/>
      <c r="BK130" s="302"/>
      <c r="BL130" s="302"/>
      <c r="BM130" s="302"/>
      <c r="BN130" s="302"/>
      <c r="BO130" s="142">
        <v>1</v>
      </c>
      <c r="BP130" s="241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</row>
    <row r="131" spans="1:129" s="108" customFormat="1" ht="208.8" outlineLevel="1" x14ac:dyDescent="0.3">
      <c r="B131" s="387" t="s">
        <v>484</v>
      </c>
      <c r="C131" s="102" t="s">
        <v>36</v>
      </c>
      <c r="D131" s="69">
        <f t="shared" si="46"/>
        <v>3</v>
      </c>
      <c r="E131" s="69">
        <f t="shared" si="47"/>
        <v>5</v>
      </c>
      <c r="F131" s="116"/>
      <c r="G131" s="22" t="s">
        <v>68</v>
      </c>
      <c r="H131" s="383"/>
      <c r="I131" s="145"/>
      <c r="J131" s="23"/>
      <c r="K131" s="173" t="s">
        <v>1253</v>
      </c>
      <c r="L131" s="302"/>
      <c r="M131" s="302"/>
      <c r="N131" s="302"/>
      <c r="O131" s="84">
        <v>1</v>
      </c>
      <c r="P131" s="302"/>
      <c r="Q131" s="494"/>
      <c r="R131" s="84">
        <v>1</v>
      </c>
      <c r="S131" s="302"/>
      <c r="T131" s="234">
        <v>1</v>
      </c>
      <c r="U131" s="142">
        <v>1</v>
      </c>
      <c r="V131" s="77"/>
      <c r="AU131" s="320" t="s">
        <v>267</v>
      </c>
      <c r="AV131" s="117" t="s">
        <v>1254</v>
      </c>
      <c r="AW131" s="68" t="s">
        <v>36</v>
      </c>
      <c r="AX131" s="69">
        <f t="shared" si="43"/>
        <v>2</v>
      </c>
      <c r="AY131" s="69">
        <f t="shared" si="44"/>
        <v>4</v>
      </c>
      <c r="AZ131" s="103"/>
      <c r="BA131" s="22" t="s">
        <v>45</v>
      </c>
      <c r="BB131" s="103"/>
      <c r="BC131" s="103"/>
      <c r="BD131" s="74"/>
      <c r="BE131" s="23" t="s">
        <v>1255</v>
      </c>
      <c r="BF131" s="155"/>
      <c r="BG131" s="155"/>
      <c r="BH131" s="155"/>
      <c r="BI131" s="240">
        <v>2</v>
      </c>
      <c r="BJ131" s="155"/>
      <c r="BK131" s="155"/>
      <c r="BL131" s="155"/>
      <c r="BM131" s="964"/>
      <c r="BN131" s="86">
        <v>1</v>
      </c>
      <c r="BO131" s="142">
        <v>1</v>
      </c>
      <c r="BP131" s="24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</row>
    <row r="132" spans="1:129" s="108" customFormat="1" ht="179.4" customHeight="1" outlineLevel="1" x14ac:dyDescent="0.3">
      <c r="A132" s="74"/>
      <c r="B132" s="80" t="s">
        <v>3023</v>
      </c>
      <c r="C132" s="68" t="s">
        <v>36</v>
      </c>
      <c r="D132" s="69">
        <f t="shared" si="46"/>
        <v>4</v>
      </c>
      <c r="E132" s="69">
        <f t="shared" si="47"/>
        <v>4</v>
      </c>
      <c r="F132" s="82"/>
      <c r="G132" s="22" t="s">
        <v>63</v>
      </c>
      <c r="H132" s="74"/>
      <c r="I132" s="72" t="s">
        <v>42</v>
      </c>
      <c r="J132" s="173"/>
      <c r="K132" s="23" t="s">
        <v>2113</v>
      </c>
      <c r="L132" s="83"/>
      <c r="M132" s="301"/>
      <c r="N132" s="83"/>
      <c r="O132" s="301"/>
      <c r="P132" s="83"/>
      <c r="Q132" s="83"/>
      <c r="R132" s="84">
        <v>2</v>
      </c>
      <c r="S132" s="83"/>
      <c r="T132" s="302"/>
      <c r="U132" s="495">
        <v>1</v>
      </c>
      <c r="V132" s="190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</row>
    <row r="133" spans="1:129" s="108" customFormat="1" ht="14.4" outlineLevel="1" x14ac:dyDescent="0.3"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</row>
    <row r="134" spans="1:129" s="108" customFormat="1" ht="14.4" outlineLevel="1" x14ac:dyDescent="0.3"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</row>
    <row r="135" spans="1:129" s="108" customFormat="1" ht="14.4" outlineLevel="1" x14ac:dyDescent="0.3"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</row>
    <row r="136" spans="1:129" s="108" customFormat="1" ht="14.4" outlineLevel="1" x14ac:dyDescent="0.3"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</row>
    <row r="137" spans="1:129" s="108" customFormat="1" ht="14.4" outlineLevel="1" x14ac:dyDescent="0.3"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</row>
    <row r="138" spans="1:129" s="108" customFormat="1" ht="14.4" outlineLevel="1" x14ac:dyDescent="0.3"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</row>
    <row r="139" spans="1:129" s="108" customFormat="1" ht="14.4" outlineLevel="1" x14ac:dyDescent="0.3"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</row>
    <row r="140" spans="1:129" s="108" customFormat="1" ht="14.4" outlineLevel="1" x14ac:dyDescent="0.3"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</row>
    <row r="141" spans="1:129" s="108" customFormat="1" ht="14.4" outlineLevel="1" x14ac:dyDescent="0.3"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</row>
    <row r="142" spans="1:129" s="108" customFormat="1" ht="14.4" outlineLevel="1" x14ac:dyDescent="0.3"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</row>
    <row r="143" spans="1:129" s="108" customFormat="1" ht="14.4" outlineLevel="1" x14ac:dyDescent="0.3"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</row>
    <row r="144" spans="1:129" s="108" customFormat="1" ht="14.4" outlineLevel="1" x14ac:dyDescent="0.3"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</row>
    <row r="145" spans="1:129" s="108" customFormat="1" ht="14.4" outlineLevel="1" x14ac:dyDescent="0.3"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</row>
    <row r="146" spans="1:129" s="108" customFormat="1" ht="14.4" outlineLevel="1" x14ac:dyDescent="0.3">
      <c r="W146" s="363"/>
      <c r="AT146" s="363"/>
      <c r="AU146" s="363"/>
      <c r="AV146" s="363"/>
      <c r="AW146" s="363"/>
      <c r="AX146" s="363"/>
      <c r="AY146" s="363"/>
      <c r="AZ146" s="363"/>
      <c r="BA146" s="363"/>
      <c r="BB146" s="363"/>
      <c r="BC146" s="363"/>
      <c r="BD146" s="363"/>
      <c r="BE146" s="363"/>
      <c r="BF146" s="363"/>
      <c r="BG146" s="363"/>
      <c r="BH146" s="363"/>
      <c r="BI146" s="363"/>
      <c r="BJ146" s="363"/>
      <c r="BK146" s="363"/>
      <c r="BL146" s="363"/>
      <c r="BM146" s="363"/>
      <c r="BN146" s="363"/>
      <c r="BO146" s="363"/>
      <c r="BP146" s="363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</row>
    <row r="147" spans="1:129" s="108" customFormat="1" ht="14.4" outlineLevel="1" x14ac:dyDescent="0.3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</row>
    <row r="148" spans="1:129" ht="17.399999999999999" x14ac:dyDescent="0.3">
      <c r="A148" s="955"/>
      <c r="B148" s="955"/>
      <c r="C148" s="955"/>
      <c r="D148" s="955"/>
      <c r="E148" s="955"/>
      <c r="F148" s="955"/>
      <c r="G148" s="955"/>
      <c r="H148" s="955"/>
      <c r="I148" s="955"/>
      <c r="J148" s="955"/>
      <c r="K148" s="955"/>
      <c r="L148" s="955"/>
      <c r="M148" s="955"/>
      <c r="N148" s="955"/>
      <c r="O148" s="955"/>
      <c r="P148" s="955"/>
      <c r="Q148" s="955"/>
      <c r="R148" s="955"/>
      <c r="S148" s="955"/>
      <c r="T148" s="955"/>
      <c r="U148" s="955"/>
      <c r="V148" s="955"/>
      <c r="W148" s="108"/>
      <c r="X148" s="955"/>
      <c r="Y148" s="955"/>
      <c r="Z148" s="955"/>
      <c r="AA148" s="955"/>
      <c r="AB148" s="955"/>
      <c r="AC148" s="955"/>
      <c r="AD148" s="955"/>
      <c r="AE148" s="955"/>
      <c r="AF148" s="955"/>
      <c r="AG148" s="955"/>
      <c r="AH148" s="955"/>
      <c r="AI148" s="955"/>
      <c r="AJ148" s="955"/>
      <c r="AK148" s="955"/>
      <c r="AL148" s="955"/>
      <c r="AM148" s="955"/>
      <c r="AN148" s="955"/>
      <c r="AO148" s="955"/>
      <c r="AP148" s="955"/>
      <c r="AQ148" s="955"/>
      <c r="AR148" s="955"/>
      <c r="AS148" s="955"/>
      <c r="AT148" s="955"/>
      <c r="AU148" s="955"/>
      <c r="AV148" s="955"/>
      <c r="AW148" s="955"/>
      <c r="AX148" s="955"/>
      <c r="AY148" s="955"/>
      <c r="AZ148" s="955"/>
      <c r="BA148" s="955"/>
      <c r="BB148" s="955"/>
      <c r="BC148" s="955"/>
      <c r="BD148" s="955"/>
      <c r="BE148" s="955"/>
      <c r="BF148" s="955"/>
      <c r="BG148" s="955"/>
      <c r="BH148" s="955"/>
      <c r="BI148" s="955"/>
      <c r="BJ148" s="955"/>
      <c r="BK148" s="955"/>
      <c r="BL148" s="955"/>
      <c r="BM148" s="955"/>
      <c r="BN148" s="955"/>
      <c r="BO148" s="955"/>
      <c r="BP148" s="955"/>
      <c r="BQ148" s="363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</row>
    <row r="149" spans="1:129" s="108" customFormat="1" ht="33" x14ac:dyDescent="0.3">
      <c r="A149" s="55" t="s">
        <v>2906</v>
      </c>
      <c r="B149" s="56"/>
      <c r="C149" s="40" t="s">
        <v>29</v>
      </c>
      <c r="D149" s="41">
        <f t="shared" ref="D149:D154" si="48">0.5*(L149+M149+N149)+O149+Q149+2*(R149+S149)</f>
        <v>0</v>
      </c>
      <c r="E149" s="42">
        <f t="shared" ref="E149:E154" si="49">L149*0.5+M149*0.5+N149*0.5+O149+P149+Q149+2*(R149+S149+T149)</f>
        <v>0</v>
      </c>
      <c r="F149" s="43"/>
      <c r="G149" s="39"/>
      <c r="H149" s="43"/>
      <c r="I149" s="43"/>
      <c r="J149" s="43"/>
      <c r="K149" s="43"/>
      <c r="L149" s="44">
        <f>SUMIFS(L102:L115,C102:C115,C149)</f>
        <v>0</v>
      </c>
      <c r="M149" s="44">
        <f>SUMIFS(M102:M115,C102:C115,C149)</f>
        <v>0</v>
      </c>
      <c r="N149" s="44">
        <f>SUMIFS(N102:N115,C102:C115,C149)</f>
        <v>0</v>
      </c>
      <c r="O149" s="44">
        <f>SUMIFS(O102:O115,C102:C115,C149)</f>
        <v>0</v>
      </c>
      <c r="P149" s="44">
        <f>SUMIFS(P102:P115,C102:C115,C149)</f>
        <v>0</v>
      </c>
      <c r="Q149" s="44">
        <f>SUMIFS(Q102:Q115,C102:C115,C149)</f>
        <v>0</v>
      </c>
      <c r="R149" s="44">
        <f>SUMIFS(R102:R115,C102:C115,C149)</f>
        <v>0</v>
      </c>
      <c r="S149" s="44">
        <f>SUMIFS(S102:S115,C102:C115,C149)</f>
        <v>0</v>
      </c>
      <c r="T149" s="44">
        <f>SUMIFS(T102:T115,C102:C115,C149)</f>
        <v>0</v>
      </c>
      <c r="U149" s="45"/>
      <c r="V149" s="46">
        <f>SUM(U150:U161)</f>
        <v>4</v>
      </c>
      <c r="X149" s="1610" t="s">
        <v>495</v>
      </c>
      <c r="Y149" s="1038" t="s">
        <v>2807</v>
      </c>
      <c r="Z149" s="40" t="s">
        <v>29</v>
      </c>
      <c r="AA149" s="41">
        <f t="shared" ref="AA149:AA156" si="50">0.5*(AI149+AJ149+AK149)+AL149+AN149+2*(AO149+AP149)</f>
        <v>0</v>
      </c>
      <c r="AB149" s="42">
        <f t="shared" ref="AB149:AB156" si="51">AI149*0.5+AJ149*0.5+AK149*0.5+AL149+AM149+AN149+2*(AO149+AP149+AQ149)</f>
        <v>0</v>
      </c>
      <c r="AC149" s="43"/>
      <c r="AD149" s="39"/>
      <c r="AE149" s="43"/>
      <c r="AF149" s="43"/>
      <c r="AG149" s="43"/>
      <c r="AH149" s="43"/>
      <c r="AI149" s="44"/>
      <c r="AJ149" s="44"/>
      <c r="AK149" s="44"/>
      <c r="AL149" s="44"/>
      <c r="AM149" s="44"/>
      <c r="AN149" s="44"/>
      <c r="AO149" s="44"/>
      <c r="AP149" s="44"/>
      <c r="AQ149" s="44"/>
      <c r="AR149" s="45"/>
      <c r="AS149" s="46">
        <f>SUM(AR122:AR152)</f>
        <v>10</v>
      </c>
      <c r="AT149" s="363"/>
      <c r="AU149" s="1610" t="s">
        <v>3024</v>
      </c>
      <c r="AV149" s="1611" t="s">
        <v>647</v>
      </c>
      <c r="AW149" s="1398" t="s">
        <v>29</v>
      </c>
      <c r="AX149" s="41">
        <f>0.5*(BF149+BG149+BH149)+BI149+BK149+2*(BL149+BM149)</f>
        <v>0</v>
      </c>
      <c r="AY149" s="42">
        <f>BF149*0.5+BG149*0.5+BH149*0.5+BI149+BJ149+BK149+2*(BL149+BM149+BN149)</f>
        <v>0</v>
      </c>
      <c r="AZ149" s="43"/>
      <c r="BA149" s="39"/>
      <c r="BB149" s="43"/>
      <c r="BC149" s="43"/>
      <c r="BD149" s="43"/>
      <c r="BE149" s="43"/>
      <c r="BF149" s="44"/>
      <c r="BG149" s="44"/>
      <c r="BH149" s="44"/>
      <c r="BI149" s="44"/>
      <c r="BJ149" s="44"/>
      <c r="BK149" s="44"/>
      <c r="BL149" s="44"/>
      <c r="BM149" s="44"/>
      <c r="BN149" s="44"/>
      <c r="BO149" s="45"/>
      <c r="BP149" s="46">
        <f>SUM(BO151:BO157)</f>
        <v>4</v>
      </c>
      <c r="BQ149" s="955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</row>
    <row r="150" spans="1:129" s="108" customFormat="1" ht="33" x14ac:dyDescent="0.3">
      <c r="A150" s="55" t="s">
        <v>153</v>
      </c>
      <c r="B150" s="701"/>
      <c r="C150" s="40" t="s">
        <v>36</v>
      </c>
      <c r="D150" s="41">
        <f t="shared" si="48"/>
        <v>0</v>
      </c>
      <c r="E150" s="42">
        <f t="shared" si="49"/>
        <v>0</v>
      </c>
      <c r="F150" s="39"/>
      <c r="G150" s="39"/>
      <c r="H150" s="39"/>
      <c r="I150" s="39"/>
      <c r="J150" s="39"/>
      <c r="K150" s="39"/>
      <c r="L150" s="44">
        <f>SUMIFS(L102:L115,C102:C115,C150)</f>
        <v>0</v>
      </c>
      <c r="M150" s="44">
        <f>SUMIFS(M102:M115,C102:C115,C150)</f>
        <v>0</v>
      </c>
      <c r="N150" s="44">
        <f>SUMIFS(N102:N115,C102:C115,C150)</f>
        <v>0</v>
      </c>
      <c r="O150" s="44">
        <f>SUMIFS(O102:O115,C102:C115,C150)</f>
        <v>0</v>
      </c>
      <c r="P150" s="44">
        <f>SUMIFS(P102:P115,C102:C115,C150)</f>
        <v>0</v>
      </c>
      <c r="Q150" s="44">
        <f>SUMIFS(Q102:Q115,C102:C115,C150)</f>
        <v>0</v>
      </c>
      <c r="R150" s="44">
        <f>SUMIFS(R102:R115,C102:C115,C150)</f>
        <v>0</v>
      </c>
      <c r="S150" s="44">
        <f>SUMIFS(S102:S115,C102:C115,C150)</f>
        <v>0</v>
      </c>
      <c r="T150" s="44">
        <f>SUMIFS(T102:T115,C102:C115,C150)</f>
        <v>0</v>
      </c>
      <c r="U150" s="45"/>
      <c r="V150" s="46"/>
      <c r="X150" s="1610" t="s">
        <v>497</v>
      </c>
      <c r="Y150" s="1613"/>
      <c r="Z150" s="578" t="s">
        <v>36</v>
      </c>
      <c r="AA150" s="579">
        <f t="shared" si="50"/>
        <v>0</v>
      </c>
      <c r="AB150" s="580">
        <f t="shared" si="51"/>
        <v>0</v>
      </c>
      <c r="AC150" s="63"/>
      <c r="AD150" s="63"/>
      <c r="AE150" s="63"/>
      <c r="AF150" s="63"/>
      <c r="AG150" s="63"/>
      <c r="AH150" s="63"/>
      <c r="AI150" s="60"/>
      <c r="AJ150" s="60"/>
      <c r="AK150" s="60"/>
      <c r="AL150" s="60"/>
      <c r="AM150" s="60"/>
      <c r="AN150" s="44"/>
      <c r="AO150" s="44"/>
      <c r="AP150" s="44"/>
      <c r="AQ150" s="44"/>
      <c r="AR150" s="45"/>
      <c r="AS150" s="46"/>
      <c r="AU150" s="1610" t="s">
        <v>3025</v>
      </c>
      <c r="AV150" s="1611"/>
      <c r="AW150" s="1398" t="s">
        <v>36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39"/>
      <c r="BA150" s="39"/>
      <c r="BB150" s="39"/>
      <c r="BC150" s="39"/>
      <c r="BD150" s="39"/>
      <c r="BE150" s="39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</row>
    <row r="151" spans="1:129" s="108" customFormat="1" ht="207" customHeight="1" outlineLevel="1" x14ac:dyDescent="0.4">
      <c r="A151" s="801" t="s">
        <v>940</v>
      </c>
      <c r="B151" s="177" t="s">
        <v>941</v>
      </c>
      <c r="C151" s="102" t="s">
        <v>29</v>
      </c>
      <c r="D151" s="69">
        <f t="shared" si="48"/>
        <v>4</v>
      </c>
      <c r="E151" s="69">
        <f t="shared" si="49"/>
        <v>4</v>
      </c>
      <c r="F151" s="74"/>
      <c r="G151" s="802" t="s">
        <v>63</v>
      </c>
      <c r="H151" s="74"/>
      <c r="I151" s="74"/>
      <c r="J151" s="74"/>
      <c r="K151" s="802" t="s">
        <v>519</v>
      </c>
      <c r="L151" s="74"/>
      <c r="M151" s="74"/>
      <c r="N151" s="74"/>
      <c r="O151" s="74"/>
      <c r="P151" s="74"/>
      <c r="Q151" s="74"/>
      <c r="R151" s="682"/>
      <c r="S151" s="86">
        <v>2</v>
      </c>
      <c r="T151" s="203"/>
      <c r="U151" s="142">
        <v>1</v>
      </c>
      <c r="V151" s="484"/>
      <c r="X151" s="1410" t="s">
        <v>267</v>
      </c>
      <c r="Y151" s="1465" t="s">
        <v>2644</v>
      </c>
      <c r="Z151" s="68" t="s">
        <v>29</v>
      </c>
      <c r="AA151" s="69">
        <f t="shared" si="50"/>
        <v>0</v>
      </c>
      <c r="AB151" s="69">
        <f t="shared" si="51"/>
        <v>0</v>
      </c>
      <c r="AC151" s="74"/>
      <c r="AD151" s="1053" t="s">
        <v>2734</v>
      </c>
      <c r="AE151" s="74"/>
      <c r="AF151" s="74"/>
      <c r="AG151" s="74"/>
      <c r="AH151" s="681" t="s">
        <v>2735</v>
      </c>
      <c r="AI151" s="74"/>
      <c r="AJ151" s="74"/>
      <c r="AK151" s="74"/>
      <c r="AL151" s="74"/>
      <c r="AM151" s="74"/>
      <c r="AN151" s="74"/>
      <c r="AO151" s="74"/>
      <c r="AP151" s="74"/>
      <c r="AQ151" s="74"/>
      <c r="AR151" s="516">
        <v>1</v>
      </c>
      <c r="AS151" s="74"/>
      <c r="AU151" s="1628" t="s">
        <v>651</v>
      </c>
      <c r="AV151" s="466" t="s">
        <v>3026</v>
      </c>
      <c r="AW151" s="102" t="s">
        <v>29</v>
      </c>
      <c r="AX151" s="69">
        <f t="shared" ref="AX151" si="52">0.5*(BF151+BG151+BH151)+BI151+BK151+2*(BL151+BM151)</f>
        <v>0</v>
      </c>
      <c r="AY151" s="69">
        <f t="shared" ref="AY151" si="53">BF151*0.5+BG151*0.5+BH151*0.5+BI151+BJ151+BK151+2*(BL151+BM151+BN151)</f>
        <v>0</v>
      </c>
      <c r="AZ151" s="99"/>
      <c r="BA151" s="22" t="s">
        <v>45</v>
      </c>
      <c r="BB151" s="99"/>
      <c r="BC151" s="99"/>
      <c r="BD151" s="99"/>
      <c r="BE151" s="99"/>
      <c r="BF151" s="159"/>
      <c r="BG151" s="159"/>
      <c r="BH151" s="159"/>
      <c r="BI151" s="159"/>
      <c r="BJ151" s="159"/>
      <c r="BK151" s="159"/>
      <c r="BL151" s="159"/>
      <c r="BM151" s="159"/>
      <c r="BN151" s="159"/>
      <c r="BO151" s="142">
        <v>1</v>
      </c>
      <c r="BP151" s="99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</row>
    <row r="152" spans="1:129" s="108" customFormat="1" ht="192" customHeight="1" outlineLevel="1" x14ac:dyDescent="0.4">
      <c r="A152" s="801" t="s">
        <v>954</v>
      </c>
      <c r="B152" s="80" t="s">
        <v>565</v>
      </c>
      <c r="C152" s="102" t="s">
        <v>29</v>
      </c>
      <c r="D152" s="69">
        <f t="shared" si="48"/>
        <v>0.5</v>
      </c>
      <c r="E152" s="69">
        <f t="shared" si="49"/>
        <v>0.5</v>
      </c>
      <c r="F152" s="103"/>
      <c r="G152" s="22" t="s">
        <v>63</v>
      </c>
      <c r="H152" s="541"/>
      <c r="I152" s="523" t="s">
        <v>42</v>
      </c>
      <c r="J152" s="73"/>
      <c r="K152" s="140" t="s">
        <v>3</v>
      </c>
      <c r="L152" s="240">
        <v>1</v>
      </c>
      <c r="M152" s="243"/>
      <c r="N152" s="243"/>
      <c r="O152" s="70"/>
      <c r="P152" s="70"/>
      <c r="Q152" s="74"/>
      <c r="R152" s="70"/>
      <c r="S152" s="70"/>
      <c r="T152" s="70"/>
      <c r="U152" s="142">
        <v>1</v>
      </c>
      <c r="V152" s="484"/>
      <c r="X152" s="320" t="s">
        <v>267</v>
      </c>
      <c r="Y152" s="1465" t="s">
        <v>2648</v>
      </c>
      <c r="Z152" s="68" t="s">
        <v>29</v>
      </c>
      <c r="AA152" s="69">
        <f t="shared" si="50"/>
        <v>0</v>
      </c>
      <c r="AB152" s="69">
        <f t="shared" si="51"/>
        <v>0</v>
      </c>
      <c r="AC152" s="74"/>
      <c r="AD152" s="1053" t="s">
        <v>2734</v>
      </c>
      <c r="AE152" s="74"/>
      <c r="AF152" s="74"/>
      <c r="AG152" s="74"/>
      <c r="AH152" s="681" t="s">
        <v>2735</v>
      </c>
      <c r="AI152" s="74"/>
      <c r="AJ152" s="74"/>
      <c r="AK152" s="74"/>
      <c r="AL152" s="74"/>
      <c r="AM152" s="74"/>
      <c r="AN152" s="74"/>
      <c r="AO152" s="74"/>
      <c r="AP152" s="74"/>
      <c r="AQ152" s="74"/>
      <c r="AR152" s="516">
        <v>1</v>
      </c>
      <c r="AS152" s="74"/>
      <c r="AU152" s="654" t="s">
        <v>651</v>
      </c>
      <c r="AV152" s="130" t="s">
        <v>1263</v>
      </c>
      <c r="AW152" s="102" t="s">
        <v>29</v>
      </c>
      <c r="AX152" s="102">
        <f>0.5*(BF152+BG152+BH152)+BI152+BK152+2*(BL152+BM152)</f>
        <v>0</v>
      </c>
      <c r="AY152" s="102">
        <f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</row>
    <row r="153" spans="1:129" s="108" customFormat="1" ht="268.2" customHeight="1" outlineLevel="1" x14ac:dyDescent="0.4">
      <c r="A153" s="801" t="s">
        <v>954</v>
      </c>
      <c r="B153" s="80" t="s">
        <v>1265</v>
      </c>
      <c r="C153" s="102" t="s">
        <v>29</v>
      </c>
      <c r="D153" s="69">
        <f t="shared" si="48"/>
        <v>6</v>
      </c>
      <c r="E153" s="69">
        <f t="shared" si="49"/>
        <v>6</v>
      </c>
      <c r="F153" s="103"/>
      <c r="G153" s="22" t="s">
        <v>68</v>
      </c>
      <c r="H153" s="106"/>
      <c r="I153" s="523" t="s">
        <v>42</v>
      </c>
      <c r="J153" s="73"/>
      <c r="K153" s="23" t="s">
        <v>567</v>
      </c>
      <c r="L153" s="22"/>
      <c r="M153" s="255"/>
      <c r="N153" s="243"/>
      <c r="O153" s="74"/>
      <c r="P153" s="74"/>
      <c r="Q153" s="240">
        <v>2</v>
      </c>
      <c r="R153" s="197"/>
      <c r="S153" s="978">
        <v>2</v>
      </c>
      <c r="U153" s="142">
        <v>1</v>
      </c>
      <c r="V153" s="484"/>
      <c r="X153" s="364" t="s">
        <v>318</v>
      </c>
      <c r="Y153" s="1465" t="s">
        <v>2652</v>
      </c>
      <c r="Z153" s="68" t="s">
        <v>29</v>
      </c>
      <c r="AA153" s="69">
        <f t="shared" si="50"/>
        <v>0</v>
      </c>
      <c r="AB153" s="69">
        <f t="shared" si="51"/>
        <v>0</v>
      </c>
      <c r="AC153" s="74"/>
      <c r="AD153" s="1053" t="s">
        <v>2734</v>
      </c>
      <c r="AE153" s="74"/>
      <c r="AF153" s="74"/>
      <c r="AG153" s="74"/>
      <c r="AH153" s="681" t="s">
        <v>2735</v>
      </c>
      <c r="AI153" s="74"/>
      <c r="AJ153" s="74"/>
      <c r="AK153" s="74"/>
      <c r="AL153" s="74"/>
      <c r="AM153" s="74"/>
      <c r="AN153" s="74"/>
      <c r="AO153" s="74"/>
      <c r="AP153" s="74"/>
      <c r="AQ153" s="74"/>
      <c r="AR153" s="516">
        <v>1</v>
      </c>
      <c r="AS153" s="74"/>
      <c r="AU153" s="654" t="s">
        <v>651</v>
      </c>
      <c r="AV153" s="130" t="s">
        <v>1267</v>
      </c>
      <c r="AW153" s="68" t="s">
        <v>29</v>
      </c>
      <c r="AX153" s="69">
        <f>0.5*(BF153+BG153+BH153)+BI153+BK153+2*(BL153+BM153)</f>
        <v>0</v>
      </c>
      <c r="AY153" s="69">
        <f>BF153*0.5+BG153*0.5+BH153*0.5+BI153+BJ153+BK153+2*(BL153+BM153+BN153)</f>
        <v>0</v>
      </c>
      <c r="AZ153" s="99"/>
      <c r="BA153" s="124" t="s">
        <v>77</v>
      </c>
      <c r="BB153" s="939" t="s">
        <v>50</v>
      </c>
      <c r="BC153" s="99"/>
      <c r="BD153" s="99"/>
      <c r="BE153" s="99"/>
      <c r="BF153" s="226"/>
      <c r="BG153" s="226"/>
      <c r="BH153" s="226"/>
      <c r="BI153" s="226"/>
      <c r="BJ153" s="226"/>
      <c r="BK153" s="226"/>
      <c r="BL153" s="226"/>
      <c r="BM153" s="226"/>
      <c r="BN153" s="226"/>
      <c r="BO153" s="142">
        <v>1</v>
      </c>
      <c r="BP153" s="99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</row>
    <row r="154" spans="1:129" s="108" customFormat="1" ht="273" customHeight="1" outlineLevel="1" x14ac:dyDescent="0.3">
      <c r="A154" s="538" t="s">
        <v>560</v>
      </c>
      <c r="B154" s="177" t="s">
        <v>2643</v>
      </c>
      <c r="C154" s="102" t="s">
        <v>29</v>
      </c>
      <c r="D154" s="69">
        <f t="shared" si="48"/>
        <v>0.5</v>
      </c>
      <c r="E154" s="69">
        <f t="shared" si="49"/>
        <v>0.5</v>
      </c>
      <c r="F154" s="103"/>
      <c r="G154" s="22" t="s">
        <v>63</v>
      </c>
      <c r="H154" s="546"/>
      <c r="I154" s="541"/>
      <c r="J154" s="541"/>
      <c r="K154" s="140" t="s">
        <v>3</v>
      </c>
      <c r="L154" s="84">
        <v>1</v>
      </c>
      <c r="M154" s="70"/>
      <c r="N154" s="70"/>
      <c r="O154" s="70"/>
      <c r="P154" s="70"/>
      <c r="Q154" s="74"/>
      <c r="R154" s="70"/>
      <c r="S154" s="70"/>
      <c r="T154" s="70"/>
      <c r="U154" s="142">
        <v>1</v>
      </c>
      <c r="V154" s="77"/>
      <c r="X154" s="269" t="s">
        <v>206</v>
      </c>
      <c r="Y154" s="1465" t="s">
        <v>2656</v>
      </c>
      <c r="Z154" s="68" t="s">
        <v>29</v>
      </c>
      <c r="AA154" s="69">
        <f t="shared" si="50"/>
        <v>0</v>
      </c>
      <c r="AB154" s="69">
        <f t="shared" si="51"/>
        <v>0</v>
      </c>
      <c r="AC154" s="74"/>
      <c r="AD154" s="1053" t="s">
        <v>2734</v>
      </c>
      <c r="AE154" s="74"/>
      <c r="AF154" s="74"/>
      <c r="AG154" s="74"/>
      <c r="AH154" s="681" t="s">
        <v>2735</v>
      </c>
      <c r="AI154" s="74"/>
      <c r="AJ154" s="74"/>
      <c r="AK154" s="74"/>
      <c r="AL154" s="74"/>
      <c r="AM154" s="74"/>
      <c r="AN154" s="74"/>
      <c r="AO154" s="74"/>
      <c r="AP154" s="74"/>
      <c r="AQ154" s="74"/>
      <c r="AR154" s="516">
        <v>1</v>
      </c>
      <c r="AS154" s="74"/>
      <c r="AU154" s="1599"/>
      <c r="AV154" s="1730" t="s">
        <v>3027</v>
      </c>
      <c r="AW154" s="551" t="s">
        <v>29</v>
      </c>
      <c r="AX154" s="552">
        <f>0.5*(BF154+BG154+BH154)+BI154+BK154+2*(BL154+BM154)</f>
        <v>0</v>
      </c>
      <c r="AY154" s="552">
        <f>BF154*0.5+BG154*0.5+BH154*0.5+BI154+BJ154+BK154+2*(BL154+BM154+BN154)</f>
        <v>0</v>
      </c>
      <c r="AZ154" s="1600"/>
      <c r="BA154" s="553" t="s">
        <v>45</v>
      </c>
      <c r="BB154" s="1601"/>
      <c r="BC154" s="1600"/>
      <c r="BD154" s="1602"/>
      <c r="BE154" s="556" t="s">
        <v>57</v>
      </c>
      <c r="BF154" s="1601"/>
      <c r="BG154" s="1601"/>
      <c r="BH154" s="1601"/>
      <c r="BI154" s="1601"/>
      <c r="BJ154" s="1601"/>
      <c r="BK154" s="1601"/>
      <c r="BL154" s="1601"/>
      <c r="BM154" s="1601"/>
      <c r="BN154" s="1601"/>
      <c r="BO154" s="1564">
        <v>1</v>
      </c>
      <c r="BP154" s="1573" t="s">
        <v>2986</v>
      </c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</row>
    <row r="155" spans="1:129" s="108" customFormat="1" ht="270" customHeight="1" outlineLevel="1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X155" s="400" t="s">
        <v>2660</v>
      </c>
      <c r="Y155" s="1465" t="s">
        <v>2661</v>
      </c>
      <c r="Z155" s="68" t="s">
        <v>29</v>
      </c>
      <c r="AA155" s="69">
        <f t="shared" si="50"/>
        <v>0</v>
      </c>
      <c r="AB155" s="69">
        <f t="shared" si="51"/>
        <v>0</v>
      </c>
      <c r="AC155" s="74"/>
      <c r="AD155" s="1053" t="s">
        <v>2734</v>
      </c>
      <c r="AE155" s="74"/>
      <c r="AF155" s="74"/>
      <c r="AG155" s="74"/>
      <c r="AH155" s="681" t="s">
        <v>2735</v>
      </c>
      <c r="AI155" s="74"/>
      <c r="AJ155" s="74"/>
      <c r="AK155" s="74"/>
      <c r="AL155" s="74"/>
      <c r="AM155" s="74"/>
      <c r="AN155" s="74"/>
      <c r="AO155" s="74"/>
      <c r="AP155" s="74"/>
      <c r="AQ155" s="74"/>
      <c r="AR155" s="516">
        <v>1</v>
      </c>
      <c r="AS155" s="74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</row>
    <row r="156" spans="1:129" s="108" customFormat="1" ht="189" customHeight="1" outlineLevel="1" x14ac:dyDescent="0.3">
      <c r="X156" s="97" t="s">
        <v>52</v>
      </c>
      <c r="Y156" s="1503" t="s">
        <v>2664</v>
      </c>
      <c r="Z156" s="1286" t="s">
        <v>29</v>
      </c>
      <c r="AA156" s="1287">
        <f t="shared" si="50"/>
        <v>0</v>
      </c>
      <c r="AB156" s="1287">
        <f t="shared" si="51"/>
        <v>0</v>
      </c>
      <c r="AC156" s="1288"/>
      <c r="AD156" s="1507" t="s">
        <v>2734</v>
      </c>
      <c r="AE156" s="1288"/>
      <c r="AF156" s="1288"/>
      <c r="AG156" s="1288"/>
      <c r="AH156" s="681" t="s">
        <v>2735</v>
      </c>
      <c r="AI156" s="1288"/>
      <c r="AJ156" s="1288"/>
      <c r="AK156" s="1288"/>
      <c r="AL156" s="1288"/>
      <c r="AM156" s="1288"/>
      <c r="AN156" s="1288"/>
      <c r="AO156" s="1288"/>
      <c r="AP156" s="1288"/>
      <c r="AQ156" s="1288"/>
      <c r="AR156" s="1508">
        <v>1</v>
      </c>
      <c r="AS156" s="1288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</row>
    <row r="157" spans="1:129" s="108" customFormat="1" ht="240.6" customHeight="1" outlineLevel="1" x14ac:dyDescent="0.3">
      <c r="X157" s="97" t="s">
        <v>52</v>
      </c>
      <c r="Y157" s="1503" t="s">
        <v>3028</v>
      </c>
      <c r="Z157" s="1286" t="s">
        <v>29</v>
      </c>
      <c r="AA157" s="1287">
        <f t="shared" ref="AA157" si="54">0.5*(AI157+AJ157+AK157)+AL157+AN157+2*(AO157+AP157)</f>
        <v>0.5</v>
      </c>
      <c r="AB157" s="1287">
        <f t="shared" ref="AB157" si="55">AI157*0.5+AJ157*0.5+AK157*0.5+AL157+AM157+AN157+2*(AO157+AP157+AQ157)</f>
        <v>0.5</v>
      </c>
      <c r="AC157" s="2062" t="s">
        <v>3029</v>
      </c>
      <c r="AD157" s="2063"/>
      <c r="AE157" s="2063"/>
      <c r="AF157" s="2063"/>
      <c r="AG157" s="2063"/>
      <c r="AH157" s="2064"/>
      <c r="AI157" s="1656">
        <v>1</v>
      </c>
      <c r="AJ157" s="1288"/>
      <c r="AK157" s="1288"/>
      <c r="AL157" s="1288"/>
      <c r="AM157" s="1288"/>
      <c r="AN157" s="1288"/>
      <c r="AO157" s="1288"/>
      <c r="AP157" s="1288"/>
      <c r="AQ157" s="1288"/>
      <c r="AR157" s="1508">
        <v>1</v>
      </c>
      <c r="AS157" s="1288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</row>
    <row r="158" spans="1:129" s="108" customFormat="1" ht="189.6" customHeight="1" outlineLevel="1" x14ac:dyDescent="0.3">
      <c r="X158" s="1509" t="s">
        <v>171</v>
      </c>
      <c r="Y158" s="1503" t="s">
        <v>2666</v>
      </c>
      <c r="Z158" s="1286" t="s">
        <v>29</v>
      </c>
      <c r="AA158" s="1287">
        <f>0.5*(AI158+AJ158+AK158)+AL158+AN158+2*(AO158+AP158)</f>
        <v>0</v>
      </c>
      <c r="AB158" s="1287">
        <f>AI158*0.5+AJ158*0.5+AK158*0.5+AL158+AM158+AN158+2*(AO158+AP158+AQ158)</f>
        <v>0</v>
      </c>
      <c r="AC158" s="1288"/>
      <c r="AD158" s="1507" t="s">
        <v>2734</v>
      </c>
      <c r="AE158" s="1288"/>
      <c r="AF158" s="1288"/>
      <c r="AG158" s="1288"/>
      <c r="AH158" s="681" t="s">
        <v>2735</v>
      </c>
      <c r="AI158" s="1288"/>
      <c r="AJ158" s="1288"/>
      <c r="AK158" s="1288"/>
      <c r="AL158" s="1288"/>
      <c r="AM158" s="1288"/>
      <c r="AN158" s="1288"/>
      <c r="AO158" s="1288"/>
      <c r="AP158" s="1288"/>
      <c r="AQ158" s="1288"/>
      <c r="AR158" s="1508">
        <v>1</v>
      </c>
      <c r="AS158" s="1288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</row>
    <row r="159" spans="1:129" s="108" customFormat="1" ht="168.75" customHeight="1" outlineLevel="1" x14ac:dyDescent="0.3">
      <c r="W159" s="59"/>
      <c r="X159" s="101" t="s">
        <v>55</v>
      </c>
      <c r="Y159" s="1465" t="s">
        <v>2668</v>
      </c>
      <c r="Z159" s="68" t="s">
        <v>29</v>
      </c>
      <c r="AA159" s="69">
        <f>0.5*(AI159+AJ159+AK159)+AL159+AN159+2*(AO159+AP159)</f>
        <v>0</v>
      </c>
      <c r="AB159" s="69">
        <f>AI159*0.5+AJ159*0.5+AK159*0.5+AL159+AM159+AN159+2*(AO159+AP159+AQ159)</f>
        <v>0</v>
      </c>
      <c r="AC159" s="74"/>
      <c r="AD159" s="1053" t="s">
        <v>63</v>
      </c>
      <c r="AE159" s="74"/>
      <c r="AF159" s="74"/>
      <c r="AG159" s="74"/>
      <c r="AH159" s="681" t="s">
        <v>2735</v>
      </c>
      <c r="AI159" s="74"/>
      <c r="AJ159" s="74"/>
      <c r="AK159" s="74"/>
      <c r="AL159" s="74"/>
      <c r="AM159" s="74"/>
      <c r="AN159" s="74"/>
      <c r="AO159" s="74"/>
      <c r="AP159" s="74"/>
      <c r="AQ159" s="74"/>
      <c r="AR159" s="516">
        <v>1</v>
      </c>
      <c r="AS159" s="74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</row>
    <row r="160" spans="1:129" s="108" customFormat="1" ht="163.19999999999999" customHeight="1" outlineLevel="1" x14ac:dyDescent="0.3">
      <c r="W160" s="3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</row>
    <row r="161" spans="1:124" outlineLevel="1" x14ac:dyDescent="0.3"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 s="108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</row>
    <row r="162" spans="1:124" ht="21" customHeight="1" x14ac:dyDescent="0.3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  <c r="AN162" s="32"/>
      <c r="AO162" s="32"/>
      <c r="AP162" s="32"/>
      <c r="AQ162" s="32"/>
      <c r="AR162" s="32"/>
      <c r="AS162" s="32"/>
      <c r="AU162" s="32"/>
      <c r="AV162" s="32"/>
      <c r="AW162" s="32"/>
      <c r="AX162" s="32"/>
      <c r="AY162" s="32"/>
      <c r="AZ162" s="32"/>
      <c r="BA162" s="32"/>
      <c r="BB162" s="32"/>
      <c r="BC162" s="32"/>
      <c r="BD162" s="32"/>
      <c r="BE162" s="32"/>
      <c r="BF162" s="32"/>
      <c r="BG162" s="32"/>
      <c r="BH162" s="32"/>
      <c r="BI162" s="32"/>
      <c r="BJ162" s="32"/>
      <c r="BK162" s="32"/>
      <c r="BL162" s="32"/>
      <c r="BM162" s="32"/>
      <c r="BN162" s="32"/>
      <c r="BO162" s="32"/>
      <c r="BP162" s="32"/>
      <c r="BQ162" s="108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 s="3"/>
      <c r="DQ162" s="3"/>
      <c r="DR162" s="3"/>
      <c r="DS162" s="3"/>
      <c r="DT162" s="3"/>
    </row>
    <row r="163" spans="1:124" ht="24.6" x14ac:dyDescent="0.3">
      <c r="A163" s="55" t="s">
        <v>556</v>
      </c>
      <c r="B163" s="39"/>
      <c r="C163" s="535" t="s">
        <v>29</v>
      </c>
      <c r="D163" s="41">
        <f>0.5*(L163+M163+N163)+O163+Q163+2*(R163+S163)</f>
        <v>0</v>
      </c>
      <c r="E163" s="536">
        <f>L163*0.5+M163*0.5+N163*0.5+O163+P163+Q163+2*(R163+S163+T163)</f>
        <v>0</v>
      </c>
      <c r="F163" s="43"/>
      <c r="G163" s="43"/>
      <c r="H163" s="43"/>
      <c r="I163" s="43"/>
      <c r="J163" s="43"/>
      <c r="K163" s="43"/>
      <c r="L163" s="44">
        <f>SUMIFS(L165:L180,C165:C180,C163)</f>
        <v>0</v>
      </c>
      <c r="M163" s="44">
        <f>SUMIFS(M165:M180,C165:C180,C163)</f>
        <v>0</v>
      </c>
      <c r="N163" s="44">
        <f>SUMIFS(N165:N180,C165:C180,C163)</f>
        <v>0</v>
      </c>
      <c r="O163" s="44">
        <f>SUMIFS(O165:O180,C165:C180,C163)</f>
        <v>0</v>
      </c>
      <c r="P163" s="44">
        <f>SUMIFS(P165:P180,C165:C180,C163)</f>
        <v>0</v>
      </c>
      <c r="Q163" s="44">
        <f>SUMIFS(Q165:Q180,C165:C180,C163)</f>
        <v>0</v>
      </c>
      <c r="R163" s="44">
        <f>SUMIFS(R165:R180,C165:C180,C163)</f>
        <v>0</v>
      </c>
      <c r="S163" s="44">
        <f>SUMIFS(S165:S180,C165:C180,C163)</f>
        <v>0</v>
      </c>
      <c r="T163" s="44">
        <f>SUMIFS(T165:T180,C165:C180,C163)</f>
        <v>0</v>
      </c>
      <c r="U163" s="45"/>
      <c r="V163" s="46">
        <f>SUM(U165:U192)</f>
        <v>0</v>
      </c>
      <c r="W163" s="62"/>
      <c r="X163" s="1610" t="s">
        <v>3030</v>
      </c>
      <c r="Y163" s="1611"/>
      <c r="Z163" s="1103" t="s">
        <v>29</v>
      </c>
      <c r="AA163" s="41">
        <f t="shared" ref="AA163:AA174" si="56">0.5*(AI163+AJ163+AK163)+AL163+AN163+2*(AO163+AP163)</f>
        <v>1.5</v>
      </c>
      <c r="AB163" s="536">
        <f t="shared" ref="AB163:AB174" si="57">AI163*0.5+AJ163*0.5+AK163*0.5+AL163+AM163+AN163+2*(AO163+AP163+AQ163)</f>
        <v>1.5</v>
      </c>
      <c r="AC163" s="43"/>
      <c r="AD163" s="43"/>
      <c r="AE163" s="43"/>
      <c r="AF163" s="43"/>
      <c r="AG163" s="43"/>
      <c r="AH163" s="43"/>
      <c r="AI163" s="44">
        <f>SUMIFS(AI165:AI180,Z165:Z180,Z163)</f>
        <v>0</v>
      </c>
      <c r="AJ163" s="44">
        <f>SUMIFS(AJ165:AJ180,Z165:Z180,Z163)</f>
        <v>1</v>
      </c>
      <c r="AK163" s="44">
        <f>SUMIFS(AK165:AK180,Z165:Z180,Z163)</f>
        <v>0</v>
      </c>
      <c r="AL163" s="44">
        <f>SUMIFS(AL165:AL180,Z165:Z180,Z163)</f>
        <v>1</v>
      </c>
      <c r="AM163" s="44">
        <f>SUMIFS(AM165:AM180,Z165:Z180,Z163)</f>
        <v>0</v>
      </c>
      <c r="AN163" s="44">
        <f>SUMIFS(AN165:AN180,Z165:Z180,Z163)</f>
        <v>0</v>
      </c>
      <c r="AO163" s="44">
        <f>SUMIFS(AO165:AO180,Z165:Z180,Z163)</f>
        <v>0</v>
      </c>
      <c r="AP163" s="44">
        <f>SUMIFS(AP165:AP180,Z165:Z180,Z163)</f>
        <v>0</v>
      </c>
      <c r="AQ163" s="44">
        <f>SUMIFS(AQ165:AQ180,Z165:Z180,Z163)</f>
        <v>0</v>
      </c>
      <c r="AR163" s="45"/>
      <c r="AS163" s="46">
        <f>SUM(AR165:AR192)</f>
        <v>10</v>
      </c>
      <c r="AT163" s="59"/>
      <c r="AU163" s="1626" t="s">
        <v>495</v>
      </c>
      <c r="AV163" s="1611" t="s">
        <v>2771</v>
      </c>
      <c r="AW163" s="1103" t="s">
        <v>1279</v>
      </c>
      <c r="AX163" s="373">
        <f>0.5*(BF163+BG163+BH163)+BI163+BK163+2*(BL163+BM163)</f>
        <v>0</v>
      </c>
      <c r="AY163" s="374">
        <f>BF163*0.5+BG163*0.5+BH163*0.5+BI163+BJ163+BK163+2*(BL163+BM163+BN163)</f>
        <v>0</v>
      </c>
      <c r="AZ163" s="43"/>
      <c r="BA163" s="43"/>
      <c r="BB163" s="43"/>
      <c r="BC163" s="43"/>
      <c r="BD163" s="43"/>
      <c r="BE163" s="43"/>
      <c r="BF163" s="44"/>
      <c r="BG163" s="44"/>
      <c r="BH163" s="44"/>
      <c r="BI163" s="44"/>
      <c r="BJ163" s="981"/>
      <c r="BK163" s="44"/>
      <c r="BL163" s="44"/>
      <c r="BM163" s="44"/>
      <c r="BN163" s="981"/>
      <c r="BO163" s="45"/>
      <c r="BP163" s="46">
        <f>SUM(BO165:BO185)</f>
        <v>15</v>
      </c>
      <c r="BQ163" s="32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 s="3"/>
      <c r="DQ163" s="3"/>
      <c r="DR163" s="3"/>
      <c r="DS163" s="3"/>
      <c r="DT163" s="3"/>
    </row>
    <row r="164" spans="1:124" ht="24.6" x14ac:dyDescent="0.3">
      <c r="A164" s="537" t="s">
        <v>558</v>
      </c>
      <c r="B164" s="451"/>
      <c r="C164" s="535" t="s">
        <v>36</v>
      </c>
      <c r="D164" s="41">
        <f>0.5*(L164+M164+N164)+O164+Q164+2*(R164+S164)</f>
        <v>0</v>
      </c>
      <c r="E164" s="536">
        <f>L164*0.5+M164*0.5+N164*0.5+O164+P164+Q164+2*(R164+S164+T164)</f>
        <v>0</v>
      </c>
      <c r="F164" s="39"/>
      <c r="G164" s="39"/>
      <c r="H164" s="39"/>
      <c r="I164" s="39"/>
      <c r="J164" s="39"/>
      <c r="K164" s="39"/>
      <c r="L164" s="44">
        <f>SUMIFS(L165:L180,C165:C180,C164)</f>
        <v>0</v>
      </c>
      <c r="M164" s="44">
        <f>SUMIFS(M165:M180,C165:C180,C164)</f>
        <v>0</v>
      </c>
      <c r="N164" s="44">
        <f>SUMIFS(N165:N180,C165:C180,C164)</f>
        <v>0</v>
      </c>
      <c r="O164" s="44">
        <f>SUMIFS(O165:O180,C165:C180,C164)</f>
        <v>0</v>
      </c>
      <c r="P164" s="44">
        <f>SUMIFS(P165:P180,C165:C180,C164)</f>
        <v>0</v>
      </c>
      <c r="Q164" s="44">
        <f>SUMIFS(Q165:Q180,C165:C180,C164)</f>
        <v>0</v>
      </c>
      <c r="R164" s="44">
        <f>SUMIFS(R165:R180,C165:C180,C164)</f>
        <v>0</v>
      </c>
      <c r="S164" s="44">
        <f>SUMIFS(S165:S180,C165:C180,C164)</f>
        <v>0</v>
      </c>
      <c r="T164" s="44">
        <f>SUMIFS(T165:T180,C165:C180,C164)</f>
        <v>0</v>
      </c>
      <c r="U164" s="45"/>
      <c r="V164" s="46"/>
      <c r="W164" s="62"/>
      <c r="X164" s="1610" t="s">
        <v>35</v>
      </c>
      <c r="Y164" s="1624"/>
      <c r="Z164" s="1103" t="s">
        <v>36</v>
      </c>
      <c r="AA164" s="41">
        <f t="shared" si="56"/>
        <v>0</v>
      </c>
      <c r="AB164" s="536">
        <f t="shared" si="57"/>
        <v>0</v>
      </c>
      <c r="AC164" s="39"/>
      <c r="AD164" s="39"/>
      <c r="AE164" s="39"/>
      <c r="AF164" s="39"/>
      <c r="AG164" s="39"/>
      <c r="AH164" s="39"/>
      <c r="AI164" s="44">
        <f>SUMIFS(AI165:AI180,Z165:Z180,Z164)</f>
        <v>0</v>
      </c>
      <c r="AJ164" s="44">
        <f>SUMIFS(AJ165:AJ180,Z165:Z180,Z164)</f>
        <v>0</v>
      </c>
      <c r="AK164" s="44">
        <f>SUMIFS(AK165:AK180,Z165:Z180,Z164)</f>
        <v>0</v>
      </c>
      <c r="AL164" s="44">
        <f>SUMIFS(AL165:AL180,Z165:Z180,Z164)</f>
        <v>0</v>
      </c>
      <c r="AM164" s="44">
        <f>SUMIFS(AM165:AM180,Z165:Z180,Z164)</f>
        <v>0</v>
      </c>
      <c r="AN164" s="44">
        <f>SUMIFS(AN165:AN180,Z165:Z180,Z164)</f>
        <v>0</v>
      </c>
      <c r="AO164" s="44">
        <f>SUMIFS(AO165:AO180,Z165:Z180,Z164)</f>
        <v>0</v>
      </c>
      <c r="AP164" s="44">
        <f>SUMIFS(AP165:AP180,Z165:Z180,Z164)</f>
        <v>0</v>
      </c>
      <c r="AQ164" s="44">
        <f>SUMIFS(AQ165:AQ180,Z165:Z180,Z164)</f>
        <v>0</v>
      </c>
      <c r="AR164" s="45"/>
      <c r="AS164" s="46"/>
      <c r="AT164" s="59"/>
      <c r="AU164" s="1626" t="s">
        <v>497</v>
      </c>
      <c r="AV164" s="1611"/>
      <c r="AW164" s="1103" t="s">
        <v>36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376"/>
      <c r="BA164" s="377"/>
      <c r="BB164" s="378"/>
      <c r="BC164" s="377"/>
      <c r="BD164" s="377"/>
      <c r="BE164" s="377"/>
      <c r="BF164" s="60"/>
      <c r="BG164" s="60"/>
      <c r="BH164" s="60"/>
      <c r="BI164" s="60"/>
      <c r="BJ164" s="982"/>
      <c r="BK164" s="60"/>
      <c r="BL164" s="60"/>
      <c r="BM164" s="60"/>
      <c r="BN164" s="982"/>
      <c r="BO164" s="45"/>
      <c r="BP164" s="46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 s="3"/>
      <c r="DQ164" s="3"/>
      <c r="DR164" s="3"/>
      <c r="DS164" s="3"/>
      <c r="DT164" s="3"/>
    </row>
    <row r="165" spans="1:124" ht="169.2" outlineLevel="1" x14ac:dyDescent="0.3">
      <c r="A165" s="807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1625" t="s">
        <v>250</v>
      </c>
      <c r="Y165" s="1176" t="s">
        <v>997</v>
      </c>
      <c r="Z165" s="102" t="s">
        <v>29</v>
      </c>
      <c r="AA165" s="69">
        <f t="shared" si="56"/>
        <v>0</v>
      </c>
      <c r="AB165" s="69">
        <f t="shared" si="57"/>
        <v>0</v>
      </c>
      <c r="AC165" s="131"/>
      <c r="AD165" s="124" t="s">
        <v>77</v>
      </c>
      <c r="AE165" s="125" t="s">
        <v>50</v>
      </c>
      <c r="AF165" s="131"/>
      <c r="AG165" s="131"/>
      <c r="AH165" s="345" t="s">
        <v>57</v>
      </c>
      <c r="AI165" s="314"/>
      <c r="AJ165" s="314"/>
      <c r="AK165" s="314"/>
      <c r="AL165" s="314"/>
      <c r="AM165" s="314"/>
      <c r="AN165" s="314"/>
      <c r="AO165" s="314"/>
      <c r="AP165" s="314"/>
      <c r="AQ165" s="314"/>
      <c r="AR165" s="1564">
        <v>1</v>
      </c>
      <c r="AS165" s="1565" t="s">
        <v>2986</v>
      </c>
      <c r="AU165" s="1616" t="s">
        <v>380</v>
      </c>
      <c r="AV165" s="1627" t="s">
        <v>1284</v>
      </c>
      <c r="AW165" s="102" t="s">
        <v>29</v>
      </c>
      <c r="AX165" s="69">
        <f t="shared" ref="AX165:AX167" si="58">0.5*(BF165+BG165+BH165)+BI165+BK165+2*(BL165+BM165)</f>
        <v>0</v>
      </c>
      <c r="AY165" s="69">
        <f t="shared" ref="AY165:AY167" si="59">BF165*0.5+BG165*0.5+BH165*0.5+BI165+BJ165+BK165+2*(BL165+BM165+BN165)</f>
        <v>0</v>
      </c>
      <c r="AZ165" s="131"/>
      <c r="BA165" s="22" t="s">
        <v>45</v>
      </c>
      <c r="BB165" s="367"/>
      <c r="BC165" s="131"/>
      <c r="BD165" s="131"/>
      <c r="BE165" s="968" t="s">
        <v>57</v>
      </c>
      <c r="BF165" s="314"/>
      <c r="BG165" s="314"/>
      <c r="BH165" s="314"/>
      <c r="BI165" s="314"/>
      <c r="BJ165" s="314"/>
      <c r="BK165" s="314"/>
      <c r="BL165" s="314"/>
      <c r="BM165" s="314"/>
      <c r="BN165" s="368"/>
      <c r="BO165" s="346">
        <v>1</v>
      </c>
      <c r="BP165" s="131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 s="3"/>
      <c r="DQ165" s="3"/>
      <c r="DR165" s="3"/>
      <c r="DS165" s="3"/>
      <c r="DT165" s="3"/>
    </row>
    <row r="166" spans="1:124" ht="235.95" customHeight="1" outlineLevel="1" x14ac:dyDescent="0.3">
      <c r="A166" s="807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327" t="s">
        <v>250</v>
      </c>
      <c r="Y166" s="117" t="s">
        <v>1010</v>
      </c>
      <c r="Z166" s="102" t="s">
        <v>29</v>
      </c>
      <c r="AA166" s="69">
        <f t="shared" si="56"/>
        <v>0</v>
      </c>
      <c r="AB166" s="69">
        <f t="shared" si="57"/>
        <v>0</v>
      </c>
      <c r="AC166" s="82"/>
      <c r="AD166" s="22" t="s">
        <v>68</v>
      </c>
      <c r="AE166" s="104"/>
      <c r="AF166" s="74"/>
      <c r="AG166" s="173"/>
      <c r="AH166" s="173" t="s">
        <v>57</v>
      </c>
      <c r="AI166" s="83"/>
      <c r="AJ166" s="83"/>
      <c r="AK166" s="83"/>
      <c r="AL166" s="83"/>
      <c r="AM166" s="83"/>
      <c r="AN166" s="83"/>
      <c r="AO166" s="83"/>
      <c r="AP166" s="83"/>
      <c r="AQ166" s="302"/>
      <c r="AR166" s="1564">
        <v>1</v>
      </c>
      <c r="AS166" s="1565" t="s">
        <v>2986</v>
      </c>
      <c r="AU166" s="415" t="s">
        <v>380</v>
      </c>
      <c r="AV166" s="767" t="s">
        <v>1285</v>
      </c>
      <c r="AW166" s="102" t="s">
        <v>29</v>
      </c>
      <c r="AX166" s="102">
        <f t="shared" si="58"/>
        <v>0</v>
      </c>
      <c r="AY166" s="102">
        <f t="shared" si="59"/>
        <v>0</v>
      </c>
      <c r="AZ166" s="349"/>
      <c r="BA166" s="22" t="s">
        <v>45</v>
      </c>
      <c r="BB166" s="446"/>
      <c r="BC166" s="74"/>
      <c r="BD166" s="70"/>
      <c r="BE166" s="23" t="s">
        <v>276</v>
      </c>
      <c r="BF166" s="160"/>
      <c r="BG166" s="160"/>
      <c r="BH166" s="160"/>
      <c r="BI166" s="160"/>
      <c r="BJ166" s="160"/>
      <c r="BK166" s="160"/>
      <c r="BL166" s="160"/>
      <c r="BM166" s="160"/>
      <c r="BN166" s="160"/>
      <c r="BO166" s="350">
        <v>1</v>
      </c>
      <c r="BP166" s="99"/>
      <c r="BQ166" s="62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 s="3"/>
      <c r="DQ166" s="3"/>
      <c r="DR166" s="3"/>
      <c r="DS166" s="3"/>
      <c r="DT166" s="3"/>
    </row>
    <row r="167" spans="1:124" ht="169.2" outlineLevel="1" x14ac:dyDescent="0.3">
      <c r="A167" s="807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327" t="s">
        <v>250</v>
      </c>
      <c r="Y167" s="130" t="s">
        <v>1014</v>
      </c>
      <c r="Z167" s="102" t="s">
        <v>29</v>
      </c>
      <c r="AA167" s="69">
        <f t="shared" si="56"/>
        <v>0</v>
      </c>
      <c r="AB167" s="69">
        <f t="shared" si="57"/>
        <v>0</v>
      </c>
      <c r="AC167" s="131"/>
      <c r="AD167" s="22" t="s">
        <v>45</v>
      </c>
      <c r="AE167" s="367"/>
      <c r="AF167" s="131"/>
      <c r="AG167" s="131"/>
      <c r="AH167" s="173" t="s">
        <v>57</v>
      </c>
      <c r="AI167" s="314"/>
      <c r="AJ167" s="314"/>
      <c r="AK167" s="314"/>
      <c r="AL167" s="314"/>
      <c r="AM167" s="314"/>
      <c r="AN167" s="314"/>
      <c r="AO167" s="314"/>
      <c r="AP167" s="314"/>
      <c r="AQ167" s="314"/>
      <c r="AR167" s="1564">
        <v>1</v>
      </c>
      <c r="AS167" s="1565" t="s">
        <v>2986</v>
      </c>
      <c r="AU167" s="415" t="s">
        <v>380</v>
      </c>
      <c r="AV167" s="117" t="s">
        <v>1286</v>
      </c>
      <c r="AW167" s="102" t="s">
        <v>29</v>
      </c>
      <c r="AX167" s="102">
        <f t="shared" si="58"/>
        <v>0</v>
      </c>
      <c r="AY167" s="102">
        <f t="shared" si="59"/>
        <v>0</v>
      </c>
      <c r="AZ167" s="103"/>
      <c r="BA167" s="22" t="s">
        <v>68</v>
      </c>
      <c r="BB167" s="22"/>
      <c r="BC167" s="617"/>
      <c r="BD167" s="110" t="s">
        <v>13</v>
      </c>
      <c r="BE167" s="22" t="s">
        <v>91</v>
      </c>
      <c r="BF167" s="160"/>
      <c r="BG167" s="160"/>
      <c r="BH167" s="155"/>
      <c r="BI167" s="160"/>
      <c r="BJ167" s="160"/>
      <c r="BK167" s="160"/>
      <c r="BL167" s="160"/>
      <c r="BM167" s="160"/>
      <c r="BN167" s="330"/>
      <c r="BO167" s="350">
        <v>1</v>
      </c>
      <c r="BP167" s="99"/>
      <c r="BQ167" s="62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 s="3"/>
      <c r="DQ167" s="3"/>
      <c r="DR167" s="3"/>
      <c r="DS167" s="3"/>
      <c r="DT167" s="3"/>
    </row>
    <row r="168" spans="1:124" ht="158.4" customHeight="1" outlineLevel="1" x14ac:dyDescent="0.4">
      <c r="A168" s="807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317" t="s">
        <v>250</v>
      </c>
      <c r="Y168" s="130" t="s">
        <v>3031</v>
      </c>
      <c r="Z168" s="102" t="s">
        <v>29</v>
      </c>
      <c r="AA168" s="69">
        <f t="shared" si="56"/>
        <v>1</v>
      </c>
      <c r="AB168" s="69">
        <f t="shared" si="57"/>
        <v>1</v>
      </c>
      <c r="AC168" s="74"/>
      <c r="AD168" s="22" t="s">
        <v>45</v>
      </c>
      <c r="AE168" s="546"/>
      <c r="AF168" s="74"/>
      <c r="AG168" s="74"/>
      <c r="AH168" s="131" t="s">
        <v>2688</v>
      </c>
      <c r="AI168" s="159"/>
      <c r="AJ168" s="159"/>
      <c r="AK168" s="159"/>
      <c r="AL168" s="84">
        <v>1</v>
      </c>
      <c r="AM168" s="159"/>
      <c r="AN168" s="159"/>
      <c r="AO168" s="144"/>
      <c r="AP168" s="159"/>
      <c r="AQ168" s="159"/>
      <c r="AR168" s="1564">
        <v>1</v>
      </c>
      <c r="AS168" s="1565" t="s">
        <v>2986</v>
      </c>
      <c r="AU168" s="320" t="s">
        <v>267</v>
      </c>
      <c r="AV168" s="337" t="s">
        <v>1281</v>
      </c>
      <c r="AW168" s="68" t="s">
        <v>29</v>
      </c>
      <c r="AX168" s="69">
        <f t="shared" ref="AX168:AX179" si="60">0.5*(BF168+BG168+BH168)+BI168+BK168+2*(BL168+BM168)</f>
        <v>0</v>
      </c>
      <c r="AY168" s="69">
        <f t="shared" ref="AY168:AY179" si="61">BF168*0.5+BG168*0.5+BH168*0.5+BI168+BJ168+BK168+2*(BL168+BM168+BN168)</f>
        <v>0</v>
      </c>
      <c r="AZ168" s="338"/>
      <c r="BA168" s="339" t="s">
        <v>45</v>
      </c>
      <c r="BB168" s="983"/>
      <c r="BC168" s="338"/>
      <c r="BD168" s="338"/>
      <c r="BE168" s="341" t="s">
        <v>57</v>
      </c>
      <c r="BF168" s="821"/>
      <c r="BG168" s="160"/>
      <c r="BH168" s="821"/>
      <c r="BI168" s="821"/>
      <c r="BJ168" s="302"/>
      <c r="BK168" s="821"/>
      <c r="BL168" s="821"/>
      <c r="BM168" s="821"/>
      <c r="BN168" s="821"/>
      <c r="BO168" s="346">
        <v>1</v>
      </c>
      <c r="BP168" s="22"/>
      <c r="BQ168" s="62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 s="3"/>
      <c r="DQ168" s="3"/>
      <c r="DR168" s="3"/>
      <c r="DS168" s="3"/>
      <c r="DT168" s="3"/>
    </row>
    <row r="169" spans="1:124" ht="208.8" outlineLevel="1" x14ac:dyDescent="0.3">
      <c r="A169" s="807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327" t="s">
        <v>250</v>
      </c>
      <c r="Y169" s="117" t="s">
        <v>3032</v>
      </c>
      <c r="Z169" s="102" t="s">
        <v>29</v>
      </c>
      <c r="AA169" s="69">
        <f t="shared" si="56"/>
        <v>0</v>
      </c>
      <c r="AB169" s="69">
        <f t="shared" si="57"/>
        <v>0</v>
      </c>
      <c r="AC169" s="2021" t="s">
        <v>3033</v>
      </c>
      <c r="AD169" s="2022"/>
      <c r="AE169" s="2022"/>
      <c r="AF169" s="2022"/>
      <c r="AG169" s="2022"/>
      <c r="AH169" s="2023"/>
      <c r="AI169" s="155"/>
      <c r="AJ169" s="155"/>
      <c r="AK169" s="155"/>
      <c r="AL169" s="155"/>
      <c r="AM169" s="155"/>
      <c r="AN169" s="155"/>
      <c r="AO169" s="155"/>
      <c r="AP169" s="155"/>
      <c r="AQ169" s="155"/>
      <c r="AR169" s="1564">
        <v>1</v>
      </c>
      <c r="AS169" s="1565" t="s">
        <v>2986</v>
      </c>
      <c r="AU169" s="320" t="s">
        <v>267</v>
      </c>
      <c r="AV169" s="117" t="s">
        <v>1282</v>
      </c>
      <c r="AW169" s="68" t="s">
        <v>29</v>
      </c>
      <c r="AX169" s="69">
        <f t="shared" si="60"/>
        <v>0</v>
      </c>
      <c r="AY169" s="69">
        <f t="shared" si="61"/>
        <v>0</v>
      </c>
      <c r="AZ169" s="103"/>
      <c r="BA169" s="22" t="s">
        <v>45</v>
      </c>
      <c r="BB169" s="118"/>
      <c r="BC169" s="74"/>
      <c r="BD169" s="173"/>
      <c r="BE169" s="173" t="s">
        <v>57</v>
      </c>
      <c r="BF169" s="155"/>
      <c r="BG169" s="155"/>
      <c r="BH169" s="155"/>
      <c r="BI169" s="155"/>
      <c r="BJ169" s="155"/>
      <c r="BK169" s="155"/>
      <c r="BL169" s="155"/>
      <c r="BM169" s="155"/>
      <c r="BN169" s="155"/>
      <c r="BO169" s="142">
        <v>1</v>
      </c>
      <c r="BP169" s="241"/>
      <c r="BQ169" s="62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 s="3"/>
      <c r="DQ169" s="3"/>
      <c r="DR169" s="3"/>
      <c r="DS169" s="3"/>
      <c r="DT169" s="3"/>
    </row>
    <row r="170" spans="1:124" ht="207.6" customHeight="1" outlineLevel="1" x14ac:dyDescent="0.3">
      <c r="A170" s="807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327" t="s">
        <v>250</v>
      </c>
      <c r="Y170" s="138" t="s">
        <v>1021</v>
      </c>
      <c r="Z170" s="102" t="s">
        <v>29</v>
      </c>
      <c r="AA170" s="69">
        <f t="shared" si="56"/>
        <v>0</v>
      </c>
      <c r="AB170" s="69">
        <f t="shared" si="57"/>
        <v>0</v>
      </c>
      <c r="AC170" s="131"/>
      <c r="AD170" s="22" t="s">
        <v>45</v>
      </c>
      <c r="AE170" s="131"/>
      <c r="AF170" s="131"/>
      <c r="AG170" s="131"/>
      <c r="AH170" s="173" t="s">
        <v>57</v>
      </c>
      <c r="AI170" s="314"/>
      <c r="AJ170" s="314"/>
      <c r="AK170" s="314"/>
      <c r="AL170" s="314"/>
      <c r="AM170" s="314"/>
      <c r="AN170" s="314"/>
      <c r="AO170" s="314"/>
      <c r="AP170" s="314"/>
      <c r="AQ170" s="314"/>
      <c r="AR170" s="1564">
        <v>1</v>
      </c>
      <c r="AS170" s="1565" t="s">
        <v>2986</v>
      </c>
      <c r="AU170" s="320" t="s">
        <v>267</v>
      </c>
      <c r="AV170" s="138" t="s">
        <v>1283</v>
      </c>
      <c r="AW170" s="68" t="s">
        <v>29</v>
      </c>
      <c r="AX170" s="69">
        <f t="shared" si="60"/>
        <v>0</v>
      </c>
      <c r="AY170" s="69">
        <f t="shared" si="61"/>
        <v>0</v>
      </c>
      <c r="AZ170" s="131"/>
      <c r="BA170" s="22" t="s">
        <v>45</v>
      </c>
      <c r="BB170" s="200"/>
      <c r="BC170" s="131"/>
      <c r="BD170" s="131"/>
      <c r="BE170" s="173" t="s">
        <v>57</v>
      </c>
      <c r="BF170" s="314"/>
      <c r="BG170" s="314"/>
      <c r="BH170" s="314"/>
      <c r="BI170" s="314"/>
      <c r="BJ170" s="314"/>
      <c r="BK170" s="314"/>
      <c r="BL170" s="314"/>
      <c r="BM170" s="314"/>
      <c r="BN170" s="314"/>
      <c r="BO170" s="346">
        <v>1</v>
      </c>
      <c r="BP170" s="131"/>
      <c r="BQ170" s="62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 s="3"/>
      <c r="DQ170" s="3"/>
      <c r="DR170" s="3"/>
      <c r="DS170" s="3"/>
      <c r="DT170" s="3"/>
    </row>
    <row r="171" spans="1:124" ht="285" customHeight="1" outlineLevel="1" x14ac:dyDescent="0.4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327" t="s">
        <v>250</v>
      </c>
      <c r="Y171" s="98" t="s">
        <v>1026</v>
      </c>
      <c r="Z171" s="68" t="s">
        <v>29</v>
      </c>
      <c r="AA171" s="69">
        <f t="shared" si="56"/>
        <v>0</v>
      </c>
      <c r="AB171" s="69">
        <f t="shared" si="57"/>
        <v>0</v>
      </c>
      <c r="AC171" s="74"/>
      <c r="AD171" s="22" t="s">
        <v>45</v>
      </c>
      <c r="AE171" s="74"/>
      <c r="AF171" s="74"/>
      <c r="AG171" s="74"/>
      <c r="AH171" s="131" t="s">
        <v>193</v>
      </c>
      <c r="AI171" s="159"/>
      <c r="AJ171" s="159"/>
      <c r="AK171" s="159"/>
      <c r="AL171" s="159"/>
      <c r="AM171" s="159"/>
      <c r="AN171" s="159"/>
      <c r="AO171" s="159"/>
      <c r="AP171" s="159"/>
      <c r="AQ171" s="159"/>
      <c r="AR171" s="1564">
        <v>1</v>
      </c>
      <c r="AS171" s="1565" t="s">
        <v>2986</v>
      </c>
      <c r="AU171" s="97" t="s">
        <v>52</v>
      </c>
      <c r="AV171" s="975" t="s">
        <v>1217</v>
      </c>
      <c r="AW171" s="102" t="s">
        <v>29</v>
      </c>
      <c r="AX171" s="69">
        <f t="shared" si="60"/>
        <v>0</v>
      </c>
      <c r="AY171" s="69">
        <f t="shared" si="61"/>
        <v>0</v>
      </c>
      <c r="AZ171" s="205"/>
      <c r="BA171" s="205" t="s">
        <v>63</v>
      </c>
      <c r="BB171" s="617"/>
      <c r="BC171" s="74"/>
      <c r="BD171" s="638"/>
      <c r="BE171" s="638" t="s">
        <v>57</v>
      </c>
      <c r="BF171" s="474"/>
      <c r="BG171" s="474"/>
      <c r="BH171" s="474"/>
      <c r="BI171" s="474"/>
      <c r="BJ171" s="474"/>
      <c r="BK171" s="474"/>
      <c r="BL171" s="474"/>
      <c r="BM171" s="474"/>
      <c r="BN171" s="976"/>
      <c r="BO171" s="346">
        <v>1</v>
      </c>
      <c r="BP171" s="1560" t="s">
        <v>3019</v>
      </c>
      <c r="BQ171" s="62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 s="3"/>
      <c r="DQ171" s="3"/>
      <c r="DR171" s="3"/>
      <c r="DS171" s="3"/>
      <c r="DT171" s="3"/>
    </row>
    <row r="172" spans="1:124" ht="168" customHeight="1" outlineLevel="1" x14ac:dyDescent="0.4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327" t="s">
        <v>250</v>
      </c>
      <c r="Y172" s="130" t="s">
        <v>3034</v>
      </c>
      <c r="Z172" s="102" t="s">
        <v>29</v>
      </c>
      <c r="AA172" s="69">
        <f t="shared" si="56"/>
        <v>0</v>
      </c>
      <c r="AB172" s="69">
        <f t="shared" si="57"/>
        <v>0</v>
      </c>
      <c r="AC172" s="131"/>
      <c r="AD172" s="22" t="s">
        <v>45</v>
      </c>
      <c r="AE172" s="131"/>
      <c r="AF172" s="131"/>
      <c r="AG172" s="131"/>
      <c r="AH172" s="173" t="s">
        <v>57</v>
      </c>
      <c r="AI172" s="314"/>
      <c r="AJ172" s="314"/>
      <c r="AK172" s="314"/>
      <c r="AL172" s="314"/>
      <c r="AM172" s="314"/>
      <c r="AN172" s="314"/>
      <c r="AO172" s="314"/>
      <c r="AP172" s="314"/>
      <c r="AQ172" s="314"/>
      <c r="AR172" s="1564">
        <v>1</v>
      </c>
      <c r="AS172" s="1565" t="s">
        <v>2986</v>
      </c>
      <c r="AU172" s="97" t="s">
        <v>52</v>
      </c>
      <c r="AV172" s="130" t="s">
        <v>1223</v>
      </c>
      <c r="AW172" s="102" t="s">
        <v>29</v>
      </c>
      <c r="AX172" s="69">
        <f t="shared" si="60"/>
        <v>0</v>
      </c>
      <c r="AY172" s="69">
        <f t="shared" si="61"/>
        <v>0</v>
      </c>
      <c r="AZ172" s="74"/>
      <c r="BA172" s="212" t="s">
        <v>45</v>
      </c>
      <c r="BB172" s="74"/>
      <c r="BC172" s="74"/>
      <c r="BD172" s="74"/>
      <c r="BE172" s="131" t="s">
        <v>193</v>
      </c>
      <c r="BF172" s="159"/>
      <c r="BG172" s="159"/>
      <c r="BH172" s="159"/>
      <c r="BI172" s="159"/>
      <c r="BJ172" s="159"/>
      <c r="BK172" s="159"/>
      <c r="BL172" s="159"/>
      <c r="BM172" s="159"/>
      <c r="BN172" s="159"/>
      <c r="BO172" s="350">
        <v>1</v>
      </c>
      <c r="BP172" s="1560" t="s">
        <v>3019</v>
      </c>
      <c r="BQ172" s="6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 s="3"/>
      <c r="DQ172" s="3"/>
      <c r="DR172" s="3"/>
      <c r="DS172" s="3"/>
      <c r="DT172" s="3"/>
    </row>
    <row r="173" spans="1:124" ht="225" customHeight="1" outlineLevel="1" x14ac:dyDescent="0.4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327" t="s">
        <v>250</v>
      </c>
      <c r="Y173" s="117" t="s">
        <v>3035</v>
      </c>
      <c r="Z173" s="102" t="s">
        <v>29</v>
      </c>
      <c r="AA173" s="69">
        <f t="shared" si="56"/>
        <v>0</v>
      </c>
      <c r="AB173" s="69">
        <f t="shared" si="57"/>
        <v>0</v>
      </c>
      <c r="AC173" s="2021" t="s">
        <v>3036</v>
      </c>
      <c r="AD173" s="2022"/>
      <c r="AE173" s="2022"/>
      <c r="AF173" s="2022"/>
      <c r="AG173" s="2022"/>
      <c r="AH173" s="2023"/>
      <c r="AI173" s="160"/>
      <c r="AJ173" s="160"/>
      <c r="AK173" s="160"/>
      <c r="AL173" s="160"/>
      <c r="AM173" s="160"/>
      <c r="AN173" s="160"/>
      <c r="AO173" s="160"/>
      <c r="AP173" s="160"/>
      <c r="AQ173" s="155"/>
      <c r="AR173" s="1564">
        <v>1</v>
      </c>
      <c r="AS173" s="1565" t="s">
        <v>2986</v>
      </c>
      <c r="AU173" s="97" t="s">
        <v>52</v>
      </c>
      <c r="AV173" s="117" t="s">
        <v>1228</v>
      </c>
      <c r="AW173" s="102" t="s">
        <v>29</v>
      </c>
      <c r="AX173" s="69">
        <f t="shared" si="60"/>
        <v>0</v>
      </c>
      <c r="AY173" s="69">
        <f t="shared" si="61"/>
        <v>0</v>
      </c>
      <c r="AZ173" s="82"/>
      <c r="BA173" s="22" t="s">
        <v>63</v>
      </c>
      <c r="BB173" s="103"/>
      <c r="BC173" s="74"/>
      <c r="BD173" s="82"/>
      <c r="BE173" s="23" t="s">
        <v>359</v>
      </c>
      <c r="BF173" s="120"/>
      <c r="BG173" s="120"/>
      <c r="BH173" s="120"/>
      <c r="BI173" s="120"/>
      <c r="BJ173" s="120"/>
      <c r="BK173" s="120"/>
      <c r="BL173" s="120"/>
      <c r="BM173" s="120"/>
      <c r="BN173" s="943"/>
      <c r="BO173" s="142">
        <v>1</v>
      </c>
      <c r="BP173" s="1560" t="s">
        <v>3019</v>
      </c>
      <c r="BQ173" s="62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 s="3"/>
      <c r="DQ173" s="3"/>
      <c r="DR173" s="3"/>
      <c r="DS173" s="3"/>
      <c r="DT173" s="3"/>
    </row>
    <row r="174" spans="1:124" ht="270" customHeight="1" outlineLevel="1" x14ac:dyDescent="0.3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327" t="s">
        <v>250</v>
      </c>
      <c r="Y174" s="117" t="s">
        <v>1033</v>
      </c>
      <c r="Z174" s="102" t="s">
        <v>29</v>
      </c>
      <c r="AA174" s="69">
        <f t="shared" si="56"/>
        <v>0.5</v>
      </c>
      <c r="AB174" s="69">
        <f t="shared" si="57"/>
        <v>0.5</v>
      </c>
      <c r="AC174" s="82"/>
      <c r="AD174" s="22" t="s">
        <v>45</v>
      </c>
      <c r="AE174" s="74"/>
      <c r="AF174" s="104"/>
      <c r="AG174" s="621"/>
      <c r="AH174" s="23" t="s">
        <v>302</v>
      </c>
      <c r="AI174" s="160"/>
      <c r="AJ174" s="84">
        <v>1</v>
      </c>
      <c r="AK174" s="155"/>
      <c r="AL174" s="144"/>
      <c r="AM174" s="155"/>
      <c r="AN174" s="155"/>
      <c r="AO174" s="155"/>
      <c r="AP174" s="155"/>
      <c r="AQ174" s="155"/>
      <c r="AR174" s="1564">
        <v>1</v>
      </c>
      <c r="AS174" s="1565" t="s">
        <v>2986</v>
      </c>
      <c r="AU174" s="237" t="s">
        <v>171</v>
      </c>
      <c r="AV174" s="117" t="s">
        <v>1072</v>
      </c>
      <c r="AW174" s="102" t="s">
        <v>29</v>
      </c>
      <c r="AX174" s="69">
        <f t="shared" si="60"/>
        <v>0</v>
      </c>
      <c r="AY174" s="69">
        <f t="shared" si="61"/>
        <v>0</v>
      </c>
      <c r="AZ174" s="103"/>
      <c r="BA174" s="22" t="s">
        <v>45</v>
      </c>
      <c r="BB174" s="22"/>
      <c r="BC174" s="118"/>
      <c r="BD174" s="23"/>
      <c r="BE174" s="23" t="s">
        <v>1073</v>
      </c>
      <c r="BF174" s="302"/>
      <c r="BG174" s="302"/>
      <c r="BH174" s="302"/>
      <c r="BI174" s="302"/>
      <c r="BJ174" s="302"/>
      <c r="BK174" s="302"/>
      <c r="BL174" s="302"/>
      <c r="BM174" s="302"/>
      <c r="BN174" s="302"/>
      <c r="BO174" s="142">
        <v>1</v>
      </c>
      <c r="BP174" s="1560" t="s">
        <v>3037</v>
      </c>
      <c r="BQ174" s="62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 s="3"/>
      <c r="DQ174" s="3"/>
      <c r="DR174" s="3"/>
      <c r="DS174" s="3"/>
      <c r="DT174" s="3"/>
    </row>
    <row r="175" spans="1:124" ht="407.4" outlineLevel="1" x14ac:dyDescent="0.3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 s="237" t="s">
        <v>171</v>
      </c>
      <c r="AV175" s="387" t="s">
        <v>1075</v>
      </c>
      <c r="AW175" s="102" t="s">
        <v>29</v>
      </c>
      <c r="AX175" s="69">
        <f t="shared" si="60"/>
        <v>0</v>
      </c>
      <c r="AY175" s="69">
        <f t="shared" si="61"/>
        <v>0</v>
      </c>
      <c r="AZ175" s="23"/>
      <c r="BA175" s="23" t="s">
        <v>45</v>
      </c>
      <c r="BB175" s="104"/>
      <c r="BC175" s="72" t="s">
        <v>42</v>
      </c>
      <c r="BD175" s="82"/>
      <c r="BE175" s="23" t="s">
        <v>1076</v>
      </c>
      <c r="BF175" s="155"/>
      <c r="BG175" s="155"/>
      <c r="BH175" s="155"/>
      <c r="BI175" s="155"/>
      <c r="BJ175" s="155"/>
      <c r="BK175" s="155"/>
      <c r="BL175" s="155"/>
      <c r="BM175" s="155"/>
      <c r="BN175" s="155"/>
      <c r="BO175" s="142">
        <v>1</v>
      </c>
      <c r="BP175" s="1560" t="s">
        <v>3037</v>
      </c>
      <c r="BQ175" s="62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 s="3"/>
      <c r="DQ175" s="3"/>
      <c r="DR175" s="3"/>
      <c r="DS175" s="3"/>
      <c r="DT175" s="3"/>
    </row>
    <row r="176" spans="1:124" ht="407.4" outlineLevel="1" x14ac:dyDescent="0.3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 s="237" t="s">
        <v>171</v>
      </c>
      <c r="AV176" s="130" t="s">
        <v>1079</v>
      </c>
      <c r="AW176" s="102" t="s">
        <v>29</v>
      </c>
      <c r="AX176" s="69">
        <f t="shared" si="60"/>
        <v>0</v>
      </c>
      <c r="AY176" s="69">
        <f t="shared" si="61"/>
        <v>0</v>
      </c>
      <c r="AZ176" s="131"/>
      <c r="BA176" s="22" t="s">
        <v>45</v>
      </c>
      <c r="BB176" s="367"/>
      <c r="BC176" s="131"/>
      <c r="BD176" s="131"/>
      <c r="BE176" s="23" t="s">
        <v>57</v>
      </c>
      <c r="BF176" s="314"/>
      <c r="BG176" s="314"/>
      <c r="BH176" s="314"/>
      <c r="BI176" s="314"/>
      <c r="BJ176" s="314"/>
      <c r="BK176" s="314"/>
      <c r="BL176" s="314"/>
      <c r="BM176" s="314"/>
      <c r="BN176" s="314"/>
      <c r="BO176" s="896">
        <v>1</v>
      </c>
      <c r="BP176" s="1560" t="s">
        <v>3037</v>
      </c>
      <c r="BQ176" s="62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 s="3"/>
      <c r="DQ176" s="3"/>
      <c r="DR176" s="3"/>
      <c r="DS176" s="3"/>
      <c r="DT176" s="3"/>
    </row>
    <row r="177" spans="1:124" ht="407.4" outlineLevel="1" x14ac:dyDescent="0.4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 s="237" t="s">
        <v>171</v>
      </c>
      <c r="AV177" s="117" t="s">
        <v>1084</v>
      </c>
      <c r="AW177" s="102" t="s">
        <v>29</v>
      </c>
      <c r="AX177" s="102">
        <f t="shared" si="60"/>
        <v>0</v>
      </c>
      <c r="AY177" s="102">
        <f t="shared" si="61"/>
        <v>0</v>
      </c>
      <c r="AZ177" s="23"/>
      <c r="BA177" s="23" t="s">
        <v>63</v>
      </c>
      <c r="BB177" s="103"/>
      <c r="BC177" s="74"/>
      <c r="BD177" s="82"/>
      <c r="BE177" s="172" t="s">
        <v>57</v>
      </c>
      <c r="BF177" s="159"/>
      <c r="BG177" s="159"/>
      <c r="BH177" s="159"/>
      <c r="BI177" s="159"/>
      <c r="BJ177" s="159"/>
      <c r="BK177" s="159"/>
      <c r="BL177" s="159"/>
      <c r="BM177" s="159"/>
      <c r="BN177" s="390"/>
      <c r="BO177" s="142">
        <v>1</v>
      </c>
      <c r="BP177" s="1560" t="s">
        <v>3037</v>
      </c>
      <c r="BQ177" s="62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 s="3"/>
      <c r="DQ177" s="3"/>
      <c r="DR177" s="3"/>
      <c r="DS177" s="3"/>
      <c r="DT177" s="3"/>
    </row>
    <row r="178" spans="1:124" ht="407.4" outlineLevel="1" x14ac:dyDescent="0.3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 s="237" t="s">
        <v>171</v>
      </c>
      <c r="AV178" s="387" t="s">
        <v>1087</v>
      </c>
      <c r="AW178" s="68" t="s">
        <v>29</v>
      </c>
      <c r="AX178" s="69">
        <f t="shared" si="60"/>
        <v>0</v>
      </c>
      <c r="AY178" s="69">
        <f t="shared" si="61"/>
        <v>0</v>
      </c>
      <c r="AZ178" s="23"/>
      <c r="BA178" s="22" t="s">
        <v>45</v>
      </c>
      <c r="BB178" s="104"/>
      <c r="BC178" s="74"/>
      <c r="BD178" s="82"/>
      <c r="BE178" s="23" t="s">
        <v>57</v>
      </c>
      <c r="BF178" s="155"/>
      <c r="BG178" s="155"/>
      <c r="BH178" s="155"/>
      <c r="BI178" s="155"/>
      <c r="BJ178" s="155"/>
      <c r="BK178" s="155"/>
      <c r="BL178" s="155"/>
      <c r="BM178" s="155"/>
      <c r="BN178" s="155"/>
      <c r="BO178" s="142">
        <v>1</v>
      </c>
      <c r="BP178" s="1560" t="s">
        <v>3037</v>
      </c>
      <c r="BQ178" s="62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 s="3"/>
      <c r="DQ178" s="3"/>
      <c r="DR178" s="3"/>
      <c r="DS178" s="3"/>
      <c r="DT178" s="3"/>
    </row>
    <row r="179" spans="1:124" ht="407.4" outlineLevel="1" x14ac:dyDescent="0.3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 s="237" t="s">
        <v>171</v>
      </c>
      <c r="AV179" s="117" t="s">
        <v>1089</v>
      </c>
      <c r="AW179" s="68" t="s">
        <v>29</v>
      </c>
      <c r="AX179" s="69">
        <f t="shared" si="60"/>
        <v>0</v>
      </c>
      <c r="AY179" s="69">
        <f t="shared" si="61"/>
        <v>0</v>
      </c>
      <c r="AZ179" s="73"/>
      <c r="BA179" s="22" t="s">
        <v>45</v>
      </c>
      <c r="BB179" s="118"/>
      <c r="BC179" s="22"/>
      <c r="BD179" s="110" t="s">
        <v>13</v>
      </c>
      <c r="BE179" s="104" t="s">
        <v>91</v>
      </c>
      <c r="BF179" s="155"/>
      <c r="BG179" s="155"/>
      <c r="BH179" s="155"/>
      <c r="BI179" s="155"/>
      <c r="BJ179" s="155"/>
      <c r="BK179" s="155"/>
      <c r="BL179" s="155"/>
      <c r="BM179" s="155"/>
      <c r="BN179" s="155"/>
      <c r="BO179" s="142">
        <v>1</v>
      </c>
      <c r="BP179" s="1560" t="s">
        <v>3037</v>
      </c>
      <c r="BQ179" s="62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 s="3"/>
      <c r="DQ179" s="3"/>
      <c r="DR179" s="3"/>
      <c r="DS179" s="3"/>
      <c r="DT179" s="3"/>
    </row>
    <row r="180" spans="1:124" outlineLevel="1" x14ac:dyDescent="0.3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 s="62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 s="62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 s="6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 s="62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 s="62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 s="62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BQ186" s="62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 s="3"/>
      <c r="DQ186" s="3"/>
      <c r="DR186" s="3"/>
      <c r="DS186" s="3"/>
      <c r="DT186" s="3"/>
    </row>
    <row r="187" spans="1:124" ht="33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AT187" s="59"/>
      <c r="AU187" s="1610" t="s">
        <v>150</v>
      </c>
      <c r="AV187" s="1611"/>
      <c r="AW187" s="1398" t="s">
        <v>29</v>
      </c>
      <c r="AX187" s="41">
        <f t="shared" ref="AX187:AX191" si="62">0.5*(BF187+BG187+BH187)+BI187+BK187+2*(BL187+BM187)</f>
        <v>0</v>
      </c>
      <c r="AY187" s="42">
        <f t="shared" ref="AY187:AY191" si="63">BF187*0.5+BG187*0.5+BH187*0.5+BI187+BJ187+BK187+2*(BL187+BM187+BN187)</f>
        <v>0</v>
      </c>
      <c r="AZ187" s="43"/>
      <c r="BA187" s="39"/>
      <c r="BB187" s="43"/>
      <c r="BC187" s="43"/>
      <c r="BD187" s="43"/>
      <c r="BE187" s="43"/>
      <c r="BF187" s="44"/>
      <c r="BG187" s="44"/>
      <c r="BH187" s="44"/>
      <c r="BI187" s="44"/>
      <c r="BJ187" s="44"/>
      <c r="BK187" s="44"/>
      <c r="BL187" s="44"/>
      <c r="BM187" s="44"/>
      <c r="BN187" s="44"/>
      <c r="BO187" s="45"/>
      <c r="BP187" s="46">
        <f>SUM(BO189:BO196)</f>
        <v>8</v>
      </c>
      <c r="BQ187" s="62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 s="3"/>
      <c r="DQ187" s="3"/>
      <c r="DR187" s="3"/>
      <c r="DS187" s="3"/>
      <c r="DT187" s="3"/>
    </row>
    <row r="188" spans="1:124" ht="33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AT188" s="59"/>
      <c r="AU188" s="1610" t="s">
        <v>345</v>
      </c>
      <c r="AV188" s="1611"/>
      <c r="AW188" s="1398" t="s">
        <v>36</v>
      </c>
      <c r="AX188" s="41">
        <f t="shared" si="62"/>
        <v>0</v>
      </c>
      <c r="AY188" s="42">
        <f t="shared" si="63"/>
        <v>0</v>
      </c>
      <c r="AZ188" s="39"/>
      <c r="BA188" s="39"/>
      <c r="BB188" s="39"/>
      <c r="BC188" s="39"/>
      <c r="BD188" s="39"/>
      <c r="BE188" s="39"/>
      <c r="BF188" s="44"/>
      <c r="BG188" s="44"/>
      <c r="BH188" s="44"/>
      <c r="BI188" s="44"/>
      <c r="BJ188" s="44"/>
      <c r="BK188" s="44"/>
      <c r="BL188" s="44"/>
      <c r="BM188" s="44"/>
      <c r="BN188" s="44"/>
      <c r="BO188" s="45"/>
      <c r="BP188" s="46"/>
      <c r="BQ188" s="62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 s="3"/>
      <c r="DQ188" s="3"/>
      <c r="DR188" s="3"/>
      <c r="DS188" s="3"/>
      <c r="DT188" s="3"/>
    </row>
    <row r="189" spans="1:124" ht="177.6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AU189" s="1621" t="s">
        <v>160</v>
      </c>
      <c r="AV189" s="616" t="s">
        <v>161</v>
      </c>
      <c r="AW189" s="68" t="s">
        <v>29</v>
      </c>
      <c r="AX189" s="69">
        <f t="shared" si="62"/>
        <v>6</v>
      </c>
      <c r="AY189" s="69">
        <f t="shared" si="63"/>
        <v>8</v>
      </c>
      <c r="AZ189" s="103"/>
      <c r="BA189" s="22" t="s">
        <v>182</v>
      </c>
      <c r="BB189" s="232"/>
      <c r="BC189" s="72" t="s">
        <v>42</v>
      </c>
      <c r="BD189" s="73"/>
      <c r="BE189" s="23" t="s">
        <v>2868</v>
      </c>
      <c r="BF189" s="155"/>
      <c r="BG189" s="155"/>
      <c r="BH189" s="155"/>
      <c r="BI189" s="155"/>
      <c r="BJ189" s="155"/>
      <c r="BK189" s="155"/>
      <c r="BL189" s="84">
        <v>3</v>
      </c>
      <c r="BM189" s="155"/>
      <c r="BN189" s="234">
        <v>1</v>
      </c>
      <c r="BO189" s="142">
        <v>1</v>
      </c>
      <c r="BP189" s="1560" t="s">
        <v>3019</v>
      </c>
      <c r="BQ189" s="62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 s="3"/>
      <c r="DQ189" s="3"/>
      <c r="DR189" s="3"/>
      <c r="DS189" s="3"/>
      <c r="DT189" s="3"/>
    </row>
    <row r="190" spans="1:124" ht="185.25" customHeight="1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AU190" s="97" t="s">
        <v>52</v>
      </c>
      <c r="AV190" s="117" t="s">
        <v>1731</v>
      </c>
      <c r="AW190" s="68" t="s">
        <v>36</v>
      </c>
      <c r="AX190" s="69">
        <f>0.5*(BF190+BG190+BH190)+BI190+BK190+2*(BL190+BM190)</f>
        <v>4.5</v>
      </c>
      <c r="AY190" s="69">
        <f>BF190*0.5+BG190*0.5+BH190*0.5+BI190+BJ190+BK190+2*(BL190+BM190+BN190)</f>
        <v>6.5</v>
      </c>
      <c r="AZ190" s="23"/>
      <c r="BA190" s="23" t="s">
        <v>68</v>
      </c>
      <c r="BB190" s="118"/>
      <c r="BC190" s="72" t="s">
        <v>42</v>
      </c>
      <c r="BD190" s="27"/>
      <c r="BE190" s="173" t="s">
        <v>299</v>
      </c>
      <c r="BF190" s="155"/>
      <c r="BG190" s="84">
        <v>1</v>
      </c>
      <c r="BH190" s="155"/>
      <c r="BI190" s="84">
        <v>2</v>
      </c>
      <c r="BJ190" s="155"/>
      <c r="BK190" s="155"/>
      <c r="BL190" s="84">
        <v>1</v>
      </c>
      <c r="BM190" s="360"/>
      <c r="BN190" s="86">
        <v>1</v>
      </c>
      <c r="BO190" s="96">
        <v>1</v>
      </c>
      <c r="BP190" s="1560" t="s">
        <v>3019</v>
      </c>
      <c r="BQ190" s="62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 s="3"/>
      <c r="DQ190" s="3"/>
      <c r="DR190" s="3"/>
      <c r="DS190" s="3"/>
      <c r="DT190" s="3"/>
    </row>
    <row r="191" spans="1:124" ht="244.5" customHeight="1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AU191" s="97" t="s">
        <v>52</v>
      </c>
      <c r="AV191" s="353" t="s">
        <v>1246</v>
      </c>
      <c r="AW191" s="102" t="s">
        <v>36</v>
      </c>
      <c r="AX191" s="69">
        <f t="shared" si="62"/>
        <v>0</v>
      </c>
      <c r="AY191" s="69">
        <f t="shared" si="63"/>
        <v>0</v>
      </c>
      <c r="AZ191" s="354"/>
      <c r="BA191" s="22" t="s">
        <v>63</v>
      </c>
      <c r="BB191" s="354"/>
      <c r="BC191" s="72" t="s">
        <v>42</v>
      </c>
      <c r="BD191" s="354"/>
      <c r="BE191" s="355" t="s">
        <v>292</v>
      </c>
      <c r="BF191" s="356"/>
      <c r="BG191" s="356"/>
      <c r="BH191" s="356"/>
      <c r="BI191" s="356"/>
      <c r="BJ191" s="356"/>
      <c r="BK191" s="356"/>
      <c r="BL191" s="356"/>
      <c r="BM191" s="356"/>
      <c r="BN191" s="356"/>
      <c r="BO191" s="357">
        <v>1</v>
      </c>
      <c r="BP191" s="1560" t="s">
        <v>3019</v>
      </c>
      <c r="BQ191" s="62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 s="3"/>
      <c r="DQ191" s="3"/>
      <c r="DR191" s="3"/>
      <c r="DS191" s="3"/>
      <c r="DT191" s="3"/>
    </row>
    <row r="192" spans="1:124" ht="407.4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AU192" s="237" t="s">
        <v>171</v>
      </c>
      <c r="AV192" s="117" t="s">
        <v>1069</v>
      </c>
      <c r="AW192" s="102" t="s">
        <v>36</v>
      </c>
      <c r="AX192" s="69">
        <f t="shared" ref="AX192" si="64">0.5*(BF192+BG192+BH192)+BI192+BK192+2*(BL192+BM192)</f>
        <v>2</v>
      </c>
      <c r="AY192" s="69">
        <f t="shared" ref="AY192" si="65">BF192*0.5+BG192*0.5+BH192*0.5+BI192+BJ192+BK192+2*(BL192+BM192+BN192)</f>
        <v>2</v>
      </c>
      <c r="AZ192" s="103"/>
      <c r="BA192" s="22" t="s">
        <v>45</v>
      </c>
      <c r="BB192" s="919"/>
      <c r="BC192" s="70"/>
      <c r="BD192" s="172"/>
      <c r="BE192" s="23" t="s">
        <v>57</v>
      </c>
      <c r="BF192" s="155"/>
      <c r="BG192" s="155"/>
      <c r="BH192" s="155"/>
      <c r="BI192" s="155"/>
      <c r="BJ192" s="155"/>
      <c r="BK192" s="155"/>
      <c r="BL192" s="84">
        <v>1</v>
      </c>
      <c r="BM192" s="155"/>
      <c r="BN192" s="155"/>
      <c r="BO192" s="142">
        <v>1</v>
      </c>
      <c r="BP192" s="1560" t="s">
        <v>3037</v>
      </c>
      <c r="BQ192" s="6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 s="3"/>
      <c r="DQ192" s="3"/>
      <c r="DR192" s="3"/>
      <c r="DS192" s="3"/>
      <c r="DT192" s="3"/>
    </row>
    <row r="193" spans="1:124" ht="407.4" outlineLevel="1" x14ac:dyDescent="0.3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AU193" s="237" t="s">
        <v>171</v>
      </c>
      <c r="AV193" s="924" t="s">
        <v>1081</v>
      </c>
      <c r="AW193" s="479" t="s">
        <v>36</v>
      </c>
      <c r="AX193" s="170">
        <f>0.5*(BF193+BG193+BH193)+BI193+BK193+2*(BL193+BM193)</f>
        <v>1</v>
      </c>
      <c r="AY193" s="170">
        <f>BF193*0.5+BG193*0.5+BH193*0.5+BI193+BJ193+BK193+2*(BL193+BM193+BN193)</f>
        <v>2</v>
      </c>
      <c r="AZ193" s="925"/>
      <c r="BA193" s="926" t="s">
        <v>45</v>
      </c>
      <c r="BB193" s="927"/>
      <c r="BC193" s="927"/>
      <c r="BD193" s="927"/>
      <c r="BE193" s="926" t="s">
        <v>1082</v>
      </c>
      <c r="BF193" s="928"/>
      <c r="BG193" s="928"/>
      <c r="BH193" s="928"/>
      <c r="BI193" s="929">
        <v>1</v>
      </c>
      <c r="BJ193" s="254">
        <v>1</v>
      </c>
      <c r="BK193" s="930"/>
      <c r="BL193" s="928"/>
      <c r="BM193" s="928"/>
      <c r="BN193" s="928"/>
      <c r="BO193" s="142">
        <v>1</v>
      </c>
      <c r="BP193" s="1560" t="s">
        <v>3037</v>
      </c>
      <c r="BQ193" s="62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 s="3"/>
      <c r="DQ193" s="3"/>
      <c r="DR193" s="3"/>
      <c r="DS193" s="3"/>
      <c r="DT193" s="3"/>
    </row>
    <row r="194" spans="1:124" ht="407.4" x14ac:dyDescent="0.3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AU194" s="237" t="s">
        <v>171</v>
      </c>
      <c r="AV194" s="117" t="s">
        <v>1090</v>
      </c>
      <c r="AW194" s="68" t="s">
        <v>36</v>
      </c>
      <c r="AX194" s="69">
        <f>0.5*(BF194+BG194+BH194)+BI194+BK194+2*(BL194+BM194)</f>
        <v>0</v>
      </c>
      <c r="AY194" s="69">
        <f>BF194*0.5+BG194*0.5+BH194*0.5+BI194+BJ194+BK194+2*(BL194+BM194+BN194)</f>
        <v>2</v>
      </c>
      <c r="AZ194" s="82"/>
      <c r="BA194" s="22" t="s">
        <v>45</v>
      </c>
      <c r="BB194" s="22"/>
      <c r="BC194" s="103"/>
      <c r="BD194" s="82"/>
      <c r="BE194" s="23" t="s">
        <v>519</v>
      </c>
      <c r="BF194" s="155"/>
      <c r="BG194" s="155"/>
      <c r="BH194" s="144"/>
      <c r="BI194" s="155"/>
      <c r="BJ194" s="155"/>
      <c r="BK194" s="155"/>
      <c r="BL194" s="155"/>
      <c r="BM194" s="360"/>
      <c r="BN194" s="86">
        <v>1</v>
      </c>
      <c r="BO194" s="884">
        <v>1</v>
      </c>
      <c r="BP194" s="1560" t="s">
        <v>3037</v>
      </c>
      <c r="BQ194" s="62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 s="3"/>
      <c r="DQ194" s="3"/>
      <c r="DR194" s="3"/>
      <c r="DS194" s="3"/>
      <c r="DT194" s="3"/>
    </row>
    <row r="195" spans="1:124" ht="407.4" x14ac:dyDescent="0.3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AU195" s="237" t="s">
        <v>171</v>
      </c>
      <c r="AV195" s="933" t="s">
        <v>1091</v>
      </c>
      <c r="AW195" s="102" t="s">
        <v>36</v>
      </c>
      <c r="AX195" s="102">
        <f>0.5*(BF195+BG195+BH195)+BI195+BK195+2*(BL195+BM195)</f>
        <v>0</v>
      </c>
      <c r="AY195" s="102">
        <f>BF195*0.5+BG195*0.5+BH195*0.5+BI195+BJ195+BK195+2*(BL195+BM195+BN195)</f>
        <v>0</v>
      </c>
      <c r="AZ195" s="82"/>
      <c r="BA195" s="22" t="s">
        <v>68</v>
      </c>
      <c r="BB195" s="22"/>
      <c r="BC195" s="103"/>
      <c r="BD195" s="173"/>
      <c r="BE195" s="173" t="s">
        <v>188</v>
      </c>
      <c r="BF195" s="83"/>
      <c r="BG195" s="83"/>
      <c r="BH195" s="83"/>
      <c r="BI195" s="883"/>
      <c r="BJ195" s="83"/>
      <c r="BK195" s="934"/>
      <c r="BL195" s="83"/>
      <c r="BM195" s="83"/>
      <c r="BN195" s="83"/>
      <c r="BO195" s="142">
        <v>1</v>
      </c>
      <c r="BP195" s="1560" t="s">
        <v>3037</v>
      </c>
      <c r="BQ195" s="62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 s="3"/>
      <c r="DQ195" s="3"/>
      <c r="DR195" s="3"/>
      <c r="DS195" s="3"/>
      <c r="DT195" s="3"/>
    </row>
    <row r="196" spans="1:124" ht="186" x14ac:dyDescent="0.3"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AU196" s="284" t="s">
        <v>222</v>
      </c>
      <c r="AV196" s="387" t="s">
        <v>1235</v>
      </c>
      <c r="AW196" s="68" t="s">
        <v>93</v>
      </c>
      <c r="AX196" s="69">
        <f>0.5*(BF196+BG196+BH196)+BI196+BK196+2*(BL196+BM196)</f>
        <v>12</v>
      </c>
      <c r="AY196" s="69">
        <f>BF196*0.5+BG196*0.5+BH196*0.5+BI196+BJ196+BK196+2*(BL196+BM196+BN196)</f>
        <v>18</v>
      </c>
      <c r="AZ196" s="116"/>
      <c r="BA196" s="22"/>
      <c r="BB196" s="145"/>
      <c r="BC196" s="72" t="s">
        <v>42</v>
      </c>
      <c r="BD196" s="173"/>
      <c r="BE196" s="173" t="s">
        <v>225</v>
      </c>
      <c r="BF196" s="160"/>
      <c r="BG196" s="160"/>
      <c r="BH196" s="160"/>
      <c r="BI196" s="160"/>
      <c r="BJ196" s="160"/>
      <c r="BK196" s="482"/>
      <c r="BL196" s="324">
        <v>6</v>
      </c>
      <c r="BM196" s="482"/>
      <c r="BN196" s="978">
        <v>3</v>
      </c>
      <c r="BO196" s="896">
        <v>1</v>
      </c>
      <c r="BP196" s="1560" t="s">
        <v>3019</v>
      </c>
      <c r="BQ196" s="62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</row>
    <row r="197" spans="1:124" x14ac:dyDescent="0.3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BQ197" s="62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</row>
    <row r="198" spans="1:124" x14ac:dyDescent="0.3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BQ198" s="62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</row>
    <row r="199" spans="1:124" x14ac:dyDescent="0.3"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BQ199" s="62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</row>
    <row r="200" spans="1:124" x14ac:dyDescent="0.3"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BQ200" s="62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</row>
    <row r="201" spans="1:124" x14ac:dyDescent="0.3"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BQ201" s="62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</row>
    <row r="202" spans="1:124" x14ac:dyDescent="0.3">
      <c r="BQ202" s="6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</row>
    <row r="203" spans="1:124" x14ac:dyDescent="0.3"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</row>
    <row r="204" spans="1:124" x14ac:dyDescent="0.3"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</row>
    <row r="205" spans="1:124" x14ac:dyDescent="0.3"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</row>
    <row r="206" spans="1:124" x14ac:dyDescent="0.3"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</row>
    <row r="207" spans="1:124" x14ac:dyDescent="0.3"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</row>
    <row r="208" spans="1:124" x14ac:dyDescent="0.3"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</row>
    <row r="209" spans="70:119" x14ac:dyDescent="0.3"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</row>
    <row r="210" spans="70:119" x14ac:dyDescent="0.3"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</row>
    <row r="211" spans="70:119" x14ac:dyDescent="0.3"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</row>
    <row r="212" spans="70:119" x14ac:dyDescent="0.3"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</row>
    <row r="213" spans="70:119" x14ac:dyDescent="0.3"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</row>
    <row r="214" spans="70:119" x14ac:dyDescent="0.3"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</row>
    <row r="215" spans="70:119" x14ac:dyDescent="0.3"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</row>
    <row r="216" spans="70:119" x14ac:dyDescent="0.3"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</row>
    <row r="217" spans="70:119" x14ac:dyDescent="0.3"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</row>
    <row r="218" spans="70:119" x14ac:dyDescent="0.3"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</row>
    <row r="219" spans="70:119" x14ac:dyDescent="0.3"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</row>
    <row r="220" spans="70:119" x14ac:dyDescent="0.3"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</row>
    <row r="221" spans="70:119" x14ac:dyDescent="0.3"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</row>
    <row r="222" spans="70:119" x14ac:dyDescent="0.3"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</row>
    <row r="223" spans="70:119" x14ac:dyDescent="0.3"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</row>
    <row r="224" spans="70:119" x14ac:dyDescent="0.3"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</row>
    <row r="225" spans="70:119" x14ac:dyDescent="0.3"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</row>
    <row r="226" spans="70:119" x14ac:dyDescent="0.3"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</row>
    <row r="227" spans="70:119" x14ac:dyDescent="0.3"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</row>
    <row r="228" spans="70:119" x14ac:dyDescent="0.3"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</row>
    <row r="229" spans="70:119" x14ac:dyDescent="0.3"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</row>
    <row r="230" spans="70:119" x14ac:dyDescent="0.3"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</row>
    <row r="231" spans="70:119" x14ac:dyDescent="0.3"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</row>
    <row r="232" spans="70:119" x14ac:dyDescent="0.3"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</row>
    <row r="233" spans="70:119" x14ac:dyDescent="0.3"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</row>
    <row r="234" spans="70:119" x14ac:dyDescent="0.3"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</row>
    <row r="235" spans="70:119" x14ac:dyDescent="0.3"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</row>
    <row r="236" spans="70:119" x14ac:dyDescent="0.3"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</row>
    <row r="237" spans="70:119" x14ac:dyDescent="0.3"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</row>
    <row r="238" spans="70:119" x14ac:dyDescent="0.3"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</row>
    <row r="239" spans="70:119" x14ac:dyDescent="0.3"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</row>
    <row r="240" spans="70:119" x14ac:dyDescent="0.3"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</row>
    <row r="241" spans="70:119" x14ac:dyDescent="0.3"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</row>
    <row r="242" spans="70:119" x14ac:dyDescent="0.3"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</row>
    <row r="243" spans="70:119" x14ac:dyDescent="0.3"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</row>
    <row r="244" spans="70:119" x14ac:dyDescent="0.3"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</row>
    <row r="245" spans="70:119" x14ac:dyDescent="0.3"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</row>
    <row r="246" spans="70:119" x14ac:dyDescent="0.3"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</row>
    <row r="247" spans="70:119" x14ac:dyDescent="0.3"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</row>
    <row r="248" spans="70:119" x14ac:dyDescent="0.3"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</row>
    <row r="249" spans="70:119" x14ac:dyDescent="0.3"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</row>
    <row r="250" spans="70:119" x14ac:dyDescent="0.3"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</row>
    <row r="251" spans="70:119" x14ac:dyDescent="0.3"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</row>
    <row r="252" spans="70:119" x14ac:dyDescent="0.3"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</row>
    <row r="253" spans="70:119" x14ac:dyDescent="0.3"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</row>
    <row r="254" spans="70:119" x14ac:dyDescent="0.3"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</row>
    <row r="255" spans="70:119" x14ac:dyDescent="0.3"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</row>
    <row r="256" spans="70:119" x14ac:dyDescent="0.3"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</row>
    <row r="257" spans="70:119" x14ac:dyDescent="0.3"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</row>
    <row r="258" spans="70:119" x14ac:dyDescent="0.3"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</row>
    <row r="259" spans="70:119" x14ac:dyDescent="0.3"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</row>
    <row r="260" spans="70:119" x14ac:dyDescent="0.3"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</row>
    <row r="261" spans="70:119" x14ac:dyDescent="0.3"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</row>
    <row r="262" spans="70:119" x14ac:dyDescent="0.3"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</row>
    <row r="263" spans="70:119" x14ac:dyDescent="0.3"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</row>
    <row r="264" spans="70:119" x14ac:dyDescent="0.3"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</row>
    <row r="265" spans="70:119" x14ac:dyDescent="0.3"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</row>
    <row r="266" spans="70:119" x14ac:dyDescent="0.3"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</row>
    <row r="267" spans="70:119" x14ac:dyDescent="0.3"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</row>
    <row r="268" spans="70:119" x14ac:dyDescent="0.3"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</row>
    <row r="269" spans="70:119" x14ac:dyDescent="0.3"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</row>
    <row r="270" spans="70:119" x14ac:dyDescent="0.3"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</row>
    <row r="271" spans="70:119" x14ac:dyDescent="0.3"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</row>
    <row r="272" spans="70:119" x14ac:dyDescent="0.3"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</row>
    <row r="273" spans="70:119" x14ac:dyDescent="0.3"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</row>
    <row r="274" spans="70:119" x14ac:dyDescent="0.3"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</row>
    <row r="275" spans="70:119" x14ac:dyDescent="0.3"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</row>
    <row r="276" spans="70:119" x14ac:dyDescent="0.3"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</row>
    <row r="277" spans="70:119" x14ac:dyDescent="0.3"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</row>
    <row r="278" spans="70:119" x14ac:dyDescent="0.3"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</row>
    <row r="279" spans="70:119" x14ac:dyDescent="0.3"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</row>
    <row r="280" spans="70:119" x14ac:dyDescent="0.3"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</row>
    <row r="281" spans="70:119" x14ac:dyDescent="0.3"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</row>
    <row r="282" spans="70:119" x14ac:dyDescent="0.3"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</row>
    <row r="283" spans="70:119" x14ac:dyDescent="0.3"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</row>
    <row r="284" spans="70:119" x14ac:dyDescent="0.3"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</row>
    <row r="285" spans="70:119" x14ac:dyDescent="0.3"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</row>
    <row r="286" spans="70:119" x14ac:dyDescent="0.3"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</row>
    <row r="287" spans="70:119" x14ac:dyDescent="0.3"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</row>
    <row r="288" spans="70:119" x14ac:dyDescent="0.3"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</row>
    <row r="289" spans="70:119" x14ac:dyDescent="0.3"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</row>
    <row r="290" spans="70:119" x14ac:dyDescent="0.3"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</row>
    <row r="291" spans="70:119" x14ac:dyDescent="0.3"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</row>
    <row r="292" spans="70:119" x14ac:dyDescent="0.3"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</row>
    <row r="293" spans="70:119" x14ac:dyDescent="0.3"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</row>
    <row r="294" spans="70:119" x14ac:dyDescent="0.3"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</row>
    <row r="295" spans="70:119" x14ac:dyDescent="0.3"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</row>
    <row r="296" spans="70:119" x14ac:dyDescent="0.3"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</row>
    <row r="297" spans="70:119" x14ac:dyDescent="0.3"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</row>
    <row r="298" spans="70:119" x14ac:dyDescent="0.3"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</row>
    <row r="299" spans="70:119" x14ac:dyDescent="0.3"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</row>
    <row r="300" spans="70:119" x14ac:dyDescent="0.3"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</row>
    <row r="301" spans="70:119" x14ac:dyDescent="0.3"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</row>
    <row r="302" spans="70:119" x14ac:dyDescent="0.3"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</row>
    <row r="303" spans="70:119" x14ac:dyDescent="0.3"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</row>
    <row r="304" spans="70:119" x14ac:dyDescent="0.3"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</row>
    <row r="305" spans="70:119" x14ac:dyDescent="0.3"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</row>
    <row r="306" spans="70:119" x14ac:dyDescent="0.3"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</row>
    <row r="307" spans="70:119" x14ac:dyDescent="0.3"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</row>
    <row r="308" spans="70:119" x14ac:dyDescent="0.3"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</row>
    <row r="309" spans="70:119" x14ac:dyDescent="0.3"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</row>
    <row r="310" spans="70:119" x14ac:dyDescent="0.3"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</row>
    <row r="311" spans="70:119" x14ac:dyDescent="0.3"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</row>
    <row r="312" spans="70:119" x14ac:dyDescent="0.3"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</row>
    <row r="313" spans="70:119" x14ac:dyDescent="0.3"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</row>
    <row r="314" spans="70:119" x14ac:dyDescent="0.3"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</row>
    <row r="315" spans="70:119" x14ac:dyDescent="0.3"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</row>
    <row r="316" spans="70:119" x14ac:dyDescent="0.3"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</row>
    <row r="317" spans="70:119" x14ac:dyDescent="0.3"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</row>
    <row r="318" spans="70:119" x14ac:dyDescent="0.3"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</row>
    <row r="319" spans="70:119" x14ac:dyDescent="0.3"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</row>
    <row r="320" spans="70:119" x14ac:dyDescent="0.3"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</row>
    <row r="321" spans="70:119" x14ac:dyDescent="0.3"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</row>
    <row r="322" spans="70:119" x14ac:dyDescent="0.3"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</row>
    <row r="323" spans="70:119" x14ac:dyDescent="0.3"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</row>
    <row r="324" spans="70:119" x14ac:dyDescent="0.3"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</row>
    <row r="325" spans="70:119" x14ac:dyDescent="0.3"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</row>
    <row r="326" spans="70:119" x14ac:dyDescent="0.3"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</row>
    <row r="327" spans="70:119" x14ac:dyDescent="0.3"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</row>
    <row r="328" spans="70:119" x14ac:dyDescent="0.3"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</row>
    <row r="329" spans="70:119" x14ac:dyDescent="0.3"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</row>
    <row r="330" spans="70:119" x14ac:dyDescent="0.3"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</row>
    <row r="331" spans="70:119" x14ac:dyDescent="0.3"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</row>
    <row r="332" spans="70:119" x14ac:dyDescent="0.3"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</row>
    <row r="333" spans="70:119" x14ac:dyDescent="0.3"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</row>
    <row r="334" spans="70:119" x14ac:dyDescent="0.3"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</row>
    <row r="335" spans="70:119" x14ac:dyDescent="0.3"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</row>
    <row r="336" spans="70:119" x14ac:dyDescent="0.3"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</row>
    <row r="337" spans="70:119" x14ac:dyDescent="0.3"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</row>
    <row r="338" spans="70:119" x14ac:dyDescent="0.3"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</row>
    <row r="339" spans="70:119" x14ac:dyDescent="0.3"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</row>
    <row r="340" spans="70:119" x14ac:dyDescent="0.3"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</row>
    <row r="341" spans="70:119" x14ac:dyDescent="0.3"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</row>
    <row r="342" spans="70:119" x14ac:dyDescent="0.3"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</row>
    <row r="343" spans="70:119" x14ac:dyDescent="0.3"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</row>
    <row r="344" spans="70:119" x14ac:dyDescent="0.3"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</row>
    <row r="345" spans="70:119" x14ac:dyDescent="0.3"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</row>
    <row r="346" spans="70:119" x14ac:dyDescent="0.3"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</row>
    <row r="347" spans="70:119" x14ac:dyDescent="0.3"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</row>
    <row r="348" spans="70:119" x14ac:dyDescent="0.3"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</row>
    <row r="349" spans="70:119" x14ac:dyDescent="0.3"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</row>
    <row r="350" spans="70:119" x14ac:dyDescent="0.3"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</row>
    <row r="351" spans="70:119" x14ac:dyDescent="0.3"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</row>
    <row r="352" spans="70:119" x14ac:dyDescent="0.3"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</row>
    <row r="353" spans="70:119" x14ac:dyDescent="0.3"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</row>
    <row r="354" spans="70:119" x14ac:dyDescent="0.3"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</row>
    <row r="355" spans="70:119" x14ac:dyDescent="0.3"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</row>
    <row r="356" spans="70:119" x14ac:dyDescent="0.3"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</row>
    <row r="357" spans="70:119" x14ac:dyDescent="0.3"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</row>
    <row r="358" spans="70:119" x14ac:dyDescent="0.3"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</row>
    <row r="359" spans="70:119" x14ac:dyDescent="0.3"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</row>
    <row r="360" spans="70:119" x14ac:dyDescent="0.3"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</row>
    <row r="361" spans="70:119" x14ac:dyDescent="0.3"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</row>
    <row r="362" spans="70:119" x14ac:dyDescent="0.3"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</row>
    <row r="363" spans="70:119" x14ac:dyDescent="0.3"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</row>
    <row r="364" spans="70:119" x14ac:dyDescent="0.3"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</row>
    <row r="365" spans="70:119" x14ac:dyDescent="0.3"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</row>
    <row r="366" spans="70:119" x14ac:dyDescent="0.3"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</row>
    <row r="367" spans="70:119" x14ac:dyDescent="0.3"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</row>
    <row r="368" spans="70:119" x14ac:dyDescent="0.3"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</row>
    <row r="369" spans="70:119" x14ac:dyDescent="0.3"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</row>
    <row r="370" spans="70:119" x14ac:dyDescent="0.3"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</row>
    <row r="371" spans="70:119" x14ac:dyDescent="0.3"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</row>
    <row r="372" spans="70:119" x14ac:dyDescent="0.3"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</row>
    <row r="373" spans="70:119" x14ac:dyDescent="0.3"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</row>
    <row r="374" spans="70:119" x14ac:dyDescent="0.3"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</row>
    <row r="375" spans="70:119" x14ac:dyDescent="0.3"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</row>
    <row r="376" spans="70:119" x14ac:dyDescent="0.3"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</row>
    <row r="377" spans="70:119" x14ac:dyDescent="0.3"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</row>
    <row r="378" spans="70:119" x14ac:dyDescent="0.3"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</row>
    <row r="379" spans="70:119" x14ac:dyDescent="0.3"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</row>
    <row r="380" spans="70:119" x14ac:dyDescent="0.3"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</row>
    <row r="381" spans="70:119" x14ac:dyDescent="0.3"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</row>
    <row r="382" spans="70:119" x14ac:dyDescent="0.3"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</row>
    <row r="383" spans="70:119" x14ac:dyDescent="0.3"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</row>
    <row r="384" spans="70:119" x14ac:dyDescent="0.3"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</row>
    <row r="385" spans="70:119" x14ac:dyDescent="0.3"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</row>
    <row r="386" spans="70:119" x14ac:dyDescent="0.3"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</row>
    <row r="387" spans="70:119" x14ac:dyDescent="0.3"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</row>
    <row r="388" spans="70:119" x14ac:dyDescent="0.3"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</row>
    <row r="389" spans="70:119" x14ac:dyDescent="0.3"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</row>
    <row r="390" spans="70:119" x14ac:dyDescent="0.3"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</row>
    <row r="391" spans="70:119" x14ac:dyDescent="0.3"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</row>
    <row r="392" spans="70:119" x14ac:dyDescent="0.3"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</row>
    <row r="393" spans="70:119" x14ac:dyDescent="0.3"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</row>
    <row r="394" spans="70:119" x14ac:dyDescent="0.3"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</row>
    <row r="395" spans="70:119" x14ac:dyDescent="0.3"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</row>
    <row r="396" spans="70:119" x14ac:dyDescent="0.3"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</row>
    <row r="397" spans="70:119" x14ac:dyDescent="0.3"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</row>
    <row r="398" spans="70:119" x14ac:dyDescent="0.3"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</row>
    <row r="399" spans="70:119" x14ac:dyDescent="0.3"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</row>
    <row r="400" spans="70:119" x14ac:dyDescent="0.3"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</row>
    <row r="401" spans="70:119" x14ac:dyDescent="0.3"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</row>
    <row r="402" spans="70:119" x14ac:dyDescent="0.3"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</row>
    <row r="403" spans="70:119" x14ac:dyDescent="0.3"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</row>
    <row r="404" spans="70:119" x14ac:dyDescent="0.3"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</row>
    <row r="405" spans="70:119" x14ac:dyDescent="0.3"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</row>
    <row r="406" spans="70:119" x14ac:dyDescent="0.3"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</row>
    <row r="407" spans="70:119" x14ac:dyDescent="0.3"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</row>
    <row r="408" spans="70:119" x14ac:dyDescent="0.3"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</row>
    <row r="409" spans="70:119" x14ac:dyDescent="0.3"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</row>
    <row r="410" spans="70:119" x14ac:dyDescent="0.3"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</row>
    <row r="411" spans="70:119" x14ac:dyDescent="0.3"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</row>
    <row r="412" spans="70:119" x14ac:dyDescent="0.3"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</row>
    <row r="413" spans="70:119" x14ac:dyDescent="0.3"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</row>
    <row r="414" spans="70:119" x14ac:dyDescent="0.3"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</row>
    <row r="415" spans="70:119" x14ac:dyDescent="0.3"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</row>
    <row r="416" spans="70:119" x14ac:dyDescent="0.3"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</row>
    <row r="417" spans="70:119" x14ac:dyDescent="0.3"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</row>
    <row r="418" spans="70:119" x14ac:dyDescent="0.3"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</row>
    <row r="419" spans="70:119" x14ac:dyDescent="0.3"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</row>
    <row r="420" spans="70:119" x14ac:dyDescent="0.3"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</row>
    <row r="421" spans="70:119" x14ac:dyDescent="0.3"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</row>
    <row r="422" spans="70:119" x14ac:dyDescent="0.3"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</row>
    <row r="423" spans="70:119" x14ac:dyDescent="0.3"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</row>
    <row r="424" spans="70:119" x14ac:dyDescent="0.3"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</row>
    <row r="425" spans="70:119" x14ac:dyDescent="0.3"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</row>
    <row r="426" spans="70:119" x14ac:dyDescent="0.3"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</row>
    <row r="427" spans="70:119" x14ac:dyDescent="0.3"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</row>
    <row r="428" spans="70:119" x14ac:dyDescent="0.3"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</row>
    <row r="429" spans="70:119" x14ac:dyDescent="0.3"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</row>
    <row r="430" spans="70:119" x14ac:dyDescent="0.3"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</row>
    <row r="431" spans="70:119" x14ac:dyDescent="0.3"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</row>
    <row r="432" spans="70:119" x14ac:dyDescent="0.3"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</row>
    <row r="433" spans="70:119" x14ac:dyDescent="0.3"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</row>
    <row r="434" spans="70:119" x14ac:dyDescent="0.3"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</row>
    <row r="435" spans="70:119" x14ac:dyDescent="0.3"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</row>
    <row r="436" spans="70:119" x14ac:dyDescent="0.3"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</row>
    <row r="437" spans="70:119" x14ac:dyDescent="0.3"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</row>
    <row r="438" spans="70:119" x14ac:dyDescent="0.3"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</row>
    <row r="439" spans="70:119" x14ac:dyDescent="0.3"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</row>
    <row r="440" spans="70:119" x14ac:dyDescent="0.3"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</row>
    <row r="441" spans="70:119" x14ac:dyDescent="0.3"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</row>
    <row r="442" spans="70:119" x14ac:dyDescent="0.3"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</row>
    <row r="443" spans="70:119" x14ac:dyDescent="0.3"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</row>
    <row r="444" spans="70:119" x14ac:dyDescent="0.3"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</row>
    <row r="445" spans="70:119" x14ac:dyDescent="0.3"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</row>
    <row r="446" spans="70:119" x14ac:dyDescent="0.3"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</row>
    <row r="447" spans="70:119" x14ac:dyDescent="0.3"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</row>
    <row r="448" spans="70:119" x14ac:dyDescent="0.3"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</row>
    <row r="449" spans="70:119" x14ac:dyDescent="0.3"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</row>
    <row r="450" spans="70:119" x14ac:dyDescent="0.3"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</row>
    <row r="451" spans="70:119" x14ac:dyDescent="0.3"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</row>
    <row r="452" spans="70:119" x14ac:dyDescent="0.3"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</row>
    <row r="453" spans="70:119" x14ac:dyDescent="0.3"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</row>
    <row r="454" spans="70:119" x14ac:dyDescent="0.3"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</row>
    <row r="455" spans="70:119" x14ac:dyDescent="0.3"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</row>
    <row r="456" spans="70:119" x14ac:dyDescent="0.3"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</row>
    <row r="457" spans="70:119" x14ac:dyDescent="0.3"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</row>
    <row r="458" spans="70:119" x14ac:dyDescent="0.3"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</row>
    <row r="459" spans="70:119" x14ac:dyDescent="0.3"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</row>
    <row r="460" spans="70:119" x14ac:dyDescent="0.3"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</row>
    <row r="461" spans="70:119" x14ac:dyDescent="0.3"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</row>
    <row r="462" spans="70:119" x14ac:dyDescent="0.3"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</row>
    <row r="463" spans="70:119" x14ac:dyDescent="0.3"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</row>
    <row r="464" spans="70:119" x14ac:dyDescent="0.3"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</row>
    <row r="465" spans="70:119" x14ac:dyDescent="0.3"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</row>
    <row r="466" spans="70:119" x14ac:dyDescent="0.3"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</row>
    <row r="467" spans="70:119" x14ac:dyDescent="0.3"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</row>
    <row r="468" spans="70:119" x14ac:dyDescent="0.3"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</row>
    <row r="469" spans="70:119" x14ac:dyDescent="0.3"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</row>
    <row r="470" spans="70:119" x14ac:dyDescent="0.3"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</row>
    <row r="471" spans="70:119" x14ac:dyDescent="0.3"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</row>
    <row r="472" spans="70:119" x14ac:dyDescent="0.3"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</row>
    <row r="473" spans="70:119" x14ac:dyDescent="0.3"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</row>
    <row r="474" spans="70:119" x14ac:dyDescent="0.3"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</row>
    <row r="475" spans="70:119" x14ac:dyDescent="0.3"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</row>
    <row r="476" spans="70:119" x14ac:dyDescent="0.3"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</row>
    <row r="477" spans="70:119" x14ac:dyDescent="0.3"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</row>
    <row r="478" spans="70:119" x14ac:dyDescent="0.3"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</row>
    <row r="479" spans="70:119" x14ac:dyDescent="0.3"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</row>
    <row r="480" spans="70:119" x14ac:dyDescent="0.3"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</row>
    <row r="481" spans="70:119" x14ac:dyDescent="0.3"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</row>
    <row r="482" spans="70:119" x14ac:dyDescent="0.3"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</row>
    <row r="483" spans="70:119" x14ac:dyDescent="0.3"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</row>
    <row r="484" spans="70:119" x14ac:dyDescent="0.3"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</row>
    <row r="485" spans="70:119" x14ac:dyDescent="0.3"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</row>
    <row r="486" spans="70:119" x14ac:dyDescent="0.3"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</row>
    <row r="487" spans="70:119" x14ac:dyDescent="0.3"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</row>
    <row r="488" spans="70:119" x14ac:dyDescent="0.3"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</row>
    <row r="489" spans="70:119" x14ac:dyDescent="0.3"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</row>
    <row r="490" spans="70:119" x14ac:dyDescent="0.3"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</row>
    <row r="491" spans="70:119" x14ac:dyDescent="0.3"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</row>
    <row r="492" spans="70:119" x14ac:dyDescent="0.3"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</row>
    <row r="493" spans="70:119" x14ac:dyDescent="0.3"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</row>
    <row r="494" spans="70:119" x14ac:dyDescent="0.3"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</row>
    <row r="495" spans="70:119" x14ac:dyDescent="0.3"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</row>
    <row r="496" spans="70:119" x14ac:dyDescent="0.3"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</row>
    <row r="497" spans="70:119" x14ac:dyDescent="0.3"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</row>
    <row r="498" spans="70:119" x14ac:dyDescent="0.3"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</row>
    <row r="499" spans="70:119" x14ac:dyDescent="0.3"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</row>
    <row r="500" spans="70:119" x14ac:dyDescent="0.3"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</row>
    <row r="501" spans="70:119" x14ac:dyDescent="0.3"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</row>
    <row r="502" spans="70:119" x14ac:dyDescent="0.3"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</row>
    <row r="503" spans="70:119" x14ac:dyDescent="0.3"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</row>
    <row r="504" spans="70:119" x14ac:dyDescent="0.3"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</row>
    <row r="505" spans="70:119" x14ac:dyDescent="0.3"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</row>
    <row r="506" spans="70:119" x14ac:dyDescent="0.3"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</row>
    <row r="507" spans="70:119" x14ac:dyDescent="0.3"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</row>
    <row r="508" spans="70:119" x14ac:dyDescent="0.3"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</row>
    <row r="509" spans="70:119" x14ac:dyDescent="0.3"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</row>
    <row r="510" spans="70:119" x14ac:dyDescent="0.3"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</row>
    <row r="511" spans="70:119" x14ac:dyDescent="0.3"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</row>
    <row r="512" spans="70:119" x14ac:dyDescent="0.3"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</row>
    <row r="513" spans="70:119" x14ac:dyDescent="0.3"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</row>
    <row r="514" spans="70:119" x14ac:dyDescent="0.3"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</row>
    <row r="515" spans="70:119" x14ac:dyDescent="0.3"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</row>
    <row r="516" spans="70:119" x14ac:dyDescent="0.3"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</row>
    <row r="517" spans="70:119" x14ac:dyDescent="0.3"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</row>
    <row r="518" spans="70:119" x14ac:dyDescent="0.3"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</row>
    <row r="519" spans="70:119" x14ac:dyDescent="0.3"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</row>
    <row r="520" spans="70:119" x14ac:dyDescent="0.3"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</row>
    <row r="521" spans="70:119" x14ac:dyDescent="0.3"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</row>
    <row r="522" spans="70:119" x14ac:dyDescent="0.3"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</row>
    <row r="523" spans="70:119" x14ac:dyDescent="0.3"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</row>
    <row r="524" spans="70:119" x14ac:dyDescent="0.3"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</row>
    <row r="525" spans="70:119" x14ac:dyDescent="0.3"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</row>
    <row r="526" spans="70:119" x14ac:dyDescent="0.3"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</row>
    <row r="527" spans="70:119" x14ac:dyDescent="0.3"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</row>
    <row r="528" spans="70:119" x14ac:dyDescent="0.3"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</row>
    <row r="529" spans="70:119" x14ac:dyDescent="0.3"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</row>
    <row r="530" spans="70:119" x14ac:dyDescent="0.3"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</row>
    <row r="531" spans="70:119" x14ac:dyDescent="0.3"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</row>
    <row r="532" spans="70:119" x14ac:dyDescent="0.3"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</row>
    <row r="533" spans="70:119" x14ac:dyDescent="0.3"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</row>
    <row r="534" spans="70:119" x14ac:dyDescent="0.3"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</row>
    <row r="535" spans="70:119" x14ac:dyDescent="0.3"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</row>
    <row r="536" spans="70:119" x14ac:dyDescent="0.3"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</row>
    <row r="537" spans="70:119" x14ac:dyDescent="0.3"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</row>
    <row r="538" spans="70:119" x14ac:dyDescent="0.3"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</row>
    <row r="539" spans="70:119" x14ac:dyDescent="0.3"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</row>
    <row r="540" spans="70:119" x14ac:dyDescent="0.3"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</row>
    <row r="541" spans="70:119" x14ac:dyDescent="0.3"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</row>
    <row r="542" spans="70:119" x14ac:dyDescent="0.3"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</row>
    <row r="543" spans="70:119" x14ac:dyDescent="0.3"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</row>
    <row r="544" spans="70:119" x14ac:dyDescent="0.3"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</row>
    <row r="545" spans="70:119" x14ac:dyDescent="0.3"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</row>
    <row r="546" spans="70:119" x14ac:dyDescent="0.3"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</row>
    <row r="547" spans="70:119" x14ac:dyDescent="0.3"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</row>
    <row r="548" spans="70:119" x14ac:dyDescent="0.3"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</row>
    <row r="549" spans="70:119" x14ac:dyDescent="0.3"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</row>
    <row r="550" spans="70:119" x14ac:dyDescent="0.3"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</row>
    <row r="551" spans="70:119" x14ac:dyDescent="0.3"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</row>
    <row r="552" spans="70:119" x14ac:dyDescent="0.3"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</row>
    <row r="553" spans="70:119" x14ac:dyDescent="0.3"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</row>
    <row r="554" spans="70:119" x14ac:dyDescent="0.3"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</row>
    <row r="555" spans="70:119" x14ac:dyDescent="0.3"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</row>
    <row r="556" spans="70:119" x14ac:dyDescent="0.3"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N556"/>
      <c r="DK556"/>
      <c r="DL556"/>
      <c r="DM556"/>
      <c r="DN556"/>
      <c r="DO556"/>
    </row>
    <row r="557" spans="70:119" x14ac:dyDescent="0.3"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N557"/>
      <c r="DK557"/>
      <c r="DL557"/>
      <c r="DM557"/>
      <c r="DN557"/>
      <c r="DO557"/>
    </row>
    <row r="558" spans="70:119" x14ac:dyDescent="0.3"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N558"/>
      <c r="DK558"/>
      <c r="DL558"/>
      <c r="DM558"/>
      <c r="DN558"/>
      <c r="DO558"/>
    </row>
    <row r="559" spans="70:119" x14ac:dyDescent="0.3"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N559"/>
      <c r="DK559"/>
      <c r="DL559"/>
      <c r="DM559"/>
      <c r="DN559"/>
      <c r="DO559"/>
    </row>
    <row r="560" spans="70:119" x14ac:dyDescent="0.3"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N560"/>
      <c r="DK560"/>
      <c r="DL560"/>
      <c r="DM560"/>
      <c r="DN560"/>
      <c r="DO560"/>
    </row>
    <row r="561" spans="70:119" x14ac:dyDescent="0.3"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N561"/>
      <c r="DK561"/>
      <c r="DL561"/>
      <c r="DM561"/>
      <c r="DN561"/>
      <c r="DO561"/>
    </row>
    <row r="562" spans="70:119" x14ac:dyDescent="0.3"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N562"/>
      <c r="DK562"/>
      <c r="DL562"/>
      <c r="DM562"/>
      <c r="DN562"/>
      <c r="DO562"/>
    </row>
    <row r="563" spans="70:119" x14ac:dyDescent="0.3"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N563"/>
      <c r="DK563"/>
      <c r="DL563"/>
      <c r="DM563"/>
      <c r="DN563"/>
      <c r="DO563"/>
    </row>
    <row r="564" spans="70:119" x14ac:dyDescent="0.3"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N564"/>
      <c r="DK564"/>
      <c r="DL564"/>
      <c r="DM564"/>
      <c r="DN564"/>
      <c r="DO564"/>
    </row>
    <row r="565" spans="70:119" x14ac:dyDescent="0.3"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N565"/>
      <c r="DK565"/>
      <c r="DL565"/>
      <c r="DM565"/>
      <c r="DN565"/>
      <c r="DO565"/>
    </row>
    <row r="566" spans="70:119" x14ac:dyDescent="0.3"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N566"/>
      <c r="DK566"/>
      <c r="DL566"/>
      <c r="DM566"/>
      <c r="DN566"/>
      <c r="DO566"/>
    </row>
    <row r="567" spans="70:119" x14ac:dyDescent="0.3"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N567"/>
      <c r="DK567"/>
      <c r="DL567"/>
      <c r="DM567"/>
      <c r="DN567"/>
      <c r="DO567"/>
    </row>
    <row r="568" spans="70:119" x14ac:dyDescent="0.3"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N568"/>
      <c r="DK568"/>
      <c r="DL568"/>
      <c r="DM568"/>
      <c r="DN568"/>
      <c r="DO568"/>
    </row>
    <row r="569" spans="70:119" x14ac:dyDescent="0.3"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N569"/>
      <c r="DK569"/>
      <c r="DL569"/>
      <c r="DM569"/>
      <c r="DN569"/>
      <c r="DO569"/>
    </row>
    <row r="570" spans="70:119" x14ac:dyDescent="0.3"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N570"/>
      <c r="DK570"/>
      <c r="DL570"/>
      <c r="DM570"/>
      <c r="DN570"/>
      <c r="DO570"/>
    </row>
    <row r="571" spans="70:119" x14ac:dyDescent="0.3"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N571"/>
      <c r="DK571"/>
      <c r="DL571"/>
      <c r="DM571"/>
      <c r="DN571"/>
      <c r="DO571"/>
    </row>
    <row r="572" spans="70:119" x14ac:dyDescent="0.3"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N572"/>
      <c r="DK572"/>
      <c r="DL572"/>
      <c r="DM572"/>
      <c r="DN572"/>
      <c r="DO572"/>
    </row>
    <row r="573" spans="70:119" x14ac:dyDescent="0.3"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N573"/>
      <c r="DK573"/>
      <c r="DL573"/>
      <c r="DM573"/>
      <c r="DN573"/>
      <c r="DO573"/>
    </row>
    <row r="574" spans="70:119" x14ac:dyDescent="0.3"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N574"/>
      <c r="DK574"/>
      <c r="DL574"/>
      <c r="DM574"/>
      <c r="DN574"/>
      <c r="DO574"/>
    </row>
    <row r="575" spans="70:119" x14ac:dyDescent="0.3"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N575"/>
      <c r="DK575"/>
      <c r="DL575"/>
      <c r="DM575"/>
      <c r="DN575"/>
      <c r="DO575"/>
    </row>
    <row r="576" spans="70:119" x14ac:dyDescent="0.3"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N576"/>
      <c r="DK576"/>
      <c r="DL576"/>
      <c r="DM576"/>
      <c r="DN576"/>
      <c r="DO576"/>
    </row>
    <row r="577" spans="70:119" x14ac:dyDescent="0.3"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N577"/>
      <c r="DK577"/>
      <c r="DL577"/>
      <c r="DM577"/>
      <c r="DN577"/>
      <c r="DO577"/>
    </row>
    <row r="578" spans="70:119" x14ac:dyDescent="0.3"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DL578"/>
      <c r="DM578"/>
      <c r="DN578"/>
      <c r="DO578"/>
    </row>
    <row r="579" spans="70:119" x14ac:dyDescent="0.3"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DL579"/>
      <c r="DM579"/>
      <c r="DN579"/>
      <c r="DO579"/>
    </row>
    <row r="580" spans="70:119" x14ac:dyDescent="0.3"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DL580"/>
      <c r="DM580"/>
      <c r="DN580"/>
      <c r="DO580"/>
    </row>
    <row r="581" spans="70:119" x14ac:dyDescent="0.3"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DL581"/>
      <c r="DM581"/>
      <c r="DN581"/>
      <c r="DO581"/>
    </row>
    <row r="582" spans="70:119" x14ac:dyDescent="0.3"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DL582"/>
      <c r="DM582"/>
      <c r="DN582"/>
      <c r="DO582"/>
    </row>
    <row r="583" spans="70:119" x14ac:dyDescent="0.3"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DL583"/>
      <c r="DM583"/>
      <c r="DN583"/>
      <c r="DO583"/>
    </row>
    <row r="584" spans="70:119" x14ac:dyDescent="0.3"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DL584"/>
      <c r="DM584"/>
      <c r="DN584"/>
      <c r="DO584"/>
    </row>
    <row r="585" spans="70:119" x14ac:dyDescent="0.3">
      <c r="DL585"/>
      <c r="DM585"/>
      <c r="DN585"/>
      <c r="DO585"/>
    </row>
    <row r="586" spans="70:119" x14ac:dyDescent="0.3">
      <c r="DL586"/>
      <c r="DM586"/>
      <c r="DN586"/>
      <c r="DO586"/>
    </row>
    <row r="587" spans="70:119" x14ac:dyDescent="0.3">
      <c r="DL587"/>
      <c r="DM587"/>
      <c r="DN587"/>
      <c r="DO587"/>
    </row>
    <row r="588" spans="70:119" x14ac:dyDescent="0.3">
      <c r="DL588"/>
      <c r="DM588"/>
      <c r="DN588"/>
      <c r="DO588"/>
    </row>
    <row r="589" spans="70:119" x14ac:dyDescent="0.3">
      <c r="DL589"/>
      <c r="DM589"/>
      <c r="DN589"/>
      <c r="DO589"/>
    </row>
    <row r="590" spans="70:119" x14ac:dyDescent="0.3">
      <c r="DL590"/>
      <c r="DM590"/>
      <c r="DN590"/>
      <c r="DO590"/>
    </row>
    <row r="591" spans="70:119" x14ac:dyDescent="0.3">
      <c r="DL591"/>
      <c r="DM591"/>
      <c r="DN591"/>
      <c r="DO591"/>
    </row>
    <row r="592" spans="70:119" x14ac:dyDescent="0.3">
      <c r="DL592"/>
      <c r="DM592"/>
      <c r="DN592"/>
      <c r="DO592"/>
    </row>
    <row r="593" spans="116:119" x14ac:dyDescent="0.3">
      <c r="DL593"/>
      <c r="DM593"/>
      <c r="DN593"/>
      <c r="DO593"/>
    </row>
    <row r="594" spans="116:119" x14ac:dyDescent="0.3">
      <c r="DL594"/>
      <c r="DM594"/>
      <c r="DN594"/>
      <c r="DO594"/>
    </row>
    <row r="595" spans="116:119" x14ac:dyDescent="0.3">
      <c r="DL595"/>
      <c r="DM595"/>
      <c r="DN595"/>
      <c r="DO595"/>
    </row>
    <row r="596" spans="116:119" x14ac:dyDescent="0.3">
      <c r="DL596"/>
      <c r="DM596"/>
      <c r="DN596"/>
      <c r="DO596"/>
    </row>
    <row r="597" spans="116:119" x14ac:dyDescent="0.3">
      <c r="DL597"/>
      <c r="DM597"/>
      <c r="DN597"/>
      <c r="DO597"/>
    </row>
    <row r="598" spans="116:119" x14ac:dyDescent="0.3">
      <c r="DL598"/>
      <c r="DM598"/>
      <c r="DN598"/>
      <c r="DO598"/>
    </row>
    <row r="599" spans="116:119" x14ac:dyDescent="0.3">
      <c r="DL599"/>
      <c r="DM599"/>
      <c r="DN599"/>
      <c r="DO599"/>
    </row>
    <row r="600" spans="116:119" x14ac:dyDescent="0.3">
      <c r="DL600"/>
      <c r="DM600"/>
      <c r="DN600"/>
      <c r="DO600"/>
    </row>
    <row r="601" spans="116:119" x14ac:dyDescent="0.3">
      <c r="DL601"/>
      <c r="DM601"/>
      <c r="DN601"/>
      <c r="DO601"/>
    </row>
    <row r="602" spans="116:119" x14ac:dyDescent="0.3">
      <c r="DL602"/>
      <c r="DM602"/>
      <c r="DN602"/>
      <c r="DO602"/>
    </row>
    <row r="603" spans="116:119" x14ac:dyDescent="0.3">
      <c r="DL603"/>
      <c r="DM603"/>
      <c r="DN603"/>
      <c r="DO603"/>
    </row>
    <row r="604" spans="116:119" x14ac:dyDescent="0.3">
      <c r="DL604"/>
      <c r="DM604"/>
      <c r="DN604"/>
      <c r="DO604"/>
    </row>
    <row r="605" spans="116:119" x14ac:dyDescent="0.3">
      <c r="DL605"/>
      <c r="DM605"/>
      <c r="DN605"/>
      <c r="DO605"/>
    </row>
    <row r="606" spans="116:119" x14ac:dyDescent="0.3">
      <c r="DL606"/>
      <c r="DM606"/>
      <c r="DN606"/>
      <c r="DO606"/>
    </row>
    <row r="607" spans="116:119" x14ac:dyDescent="0.3">
      <c r="DL607"/>
      <c r="DM607"/>
      <c r="DN607"/>
      <c r="DO607"/>
    </row>
    <row r="608" spans="116:119" x14ac:dyDescent="0.3">
      <c r="DL608"/>
      <c r="DM608"/>
      <c r="DN608"/>
      <c r="DO608"/>
    </row>
    <row r="609" spans="116:119" x14ac:dyDescent="0.3">
      <c r="DL609"/>
      <c r="DM609"/>
      <c r="DN609"/>
      <c r="DO609"/>
    </row>
    <row r="610" spans="116:119" x14ac:dyDescent="0.3">
      <c r="DL610"/>
      <c r="DM610"/>
      <c r="DN610"/>
      <c r="DO610"/>
    </row>
    <row r="611" spans="116:119" x14ac:dyDescent="0.3">
      <c r="DL611"/>
      <c r="DM611"/>
      <c r="DN611"/>
      <c r="DO611"/>
    </row>
    <row r="612" spans="116:119" x14ac:dyDescent="0.3">
      <c r="DL612"/>
      <c r="DM612"/>
      <c r="DN612"/>
      <c r="DO612"/>
    </row>
    <row r="613" spans="116:119" x14ac:dyDescent="0.3">
      <c r="DL613"/>
      <c r="DM613"/>
      <c r="DN613"/>
      <c r="DO613"/>
    </row>
    <row r="614" spans="116:119" x14ac:dyDescent="0.3">
      <c r="DL614"/>
      <c r="DM614"/>
      <c r="DN614"/>
      <c r="DO614"/>
    </row>
    <row r="615" spans="116:119" x14ac:dyDescent="0.3">
      <c r="DL615"/>
      <c r="DM615"/>
      <c r="DN615"/>
      <c r="DO615"/>
    </row>
    <row r="616" spans="116:119" x14ac:dyDescent="0.3">
      <c r="DL616"/>
      <c r="DM616"/>
      <c r="DN616"/>
      <c r="DO616"/>
    </row>
    <row r="617" spans="116:119" x14ac:dyDescent="0.3">
      <c r="DL617"/>
      <c r="DM617"/>
      <c r="DN617"/>
      <c r="DO617"/>
    </row>
    <row r="618" spans="116:119" x14ac:dyDescent="0.3">
      <c r="DL618"/>
      <c r="DM618"/>
      <c r="DN618"/>
      <c r="DO618"/>
    </row>
    <row r="619" spans="116:119" x14ac:dyDescent="0.3">
      <c r="DL619"/>
      <c r="DM619"/>
      <c r="DN619"/>
      <c r="DO619"/>
    </row>
    <row r="620" spans="116:119" x14ac:dyDescent="0.3">
      <c r="DL620"/>
      <c r="DM620"/>
      <c r="DN620"/>
      <c r="DO620"/>
    </row>
    <row r="621" spans="116:119" x14ac:dyDescent="0.3">
      <c r="DL621"/>
      <c r="DM621"/>
      <c r="DN621"/>
      <c r="DO621"/>
    </row>
    <row r="622" spans="116:119" x14ac:dyDescent="0.3">
      <c r="DL622"/>
      <c r="DM622"/>
      <c r="DN622"/>
      <c r="DO622"/>
    </row>
    <row r="623" spans="116:119" x14ac:dyDescent="0.3">
      <c r="DL623"/>
      <c r="DM623"/>
      <c r="DN623"/>
      <c r="DO623"/>
    </row>
    <row r="624" spans="116:119" x14ac:dyDescent="0.3">
      <c r="DL624"/>
      <c r="DM624"/>
      <c r="DN624"/>
      <c r="DO624"/>
    </row>
    <row r="625" spans="116:119" x14ac:dyDescent="0.3">
      <c r="DL625"/>
      <c r="DM625"/>
      <c r="DN625"/>
      <c r="DO625"/>
    </row>
    <row r="626" spans="116:119" x14ac:dyDescent="0.3">
      <c r="DL626"/>
      <c r="DM626"/>
      <c r="DN626"/>
      <c r="DO626"/>
    </row>
    <row r="627" spans="116:119" x14ac:dyDescent="0.3">
      <c r="DL627"/>
      <c r="DM627"/>
      <c r="DN627"/>
      <c r="DO627"/>
    </row>
    <row r="628" spans="116:119" x14ac:dyDescent="0.3">
      <c r="DL628"/>
      <c r="DM628"/>
      <c r="DN628"/>
      <c r="DO628"/>
    </row>
    <row r="629" spans="116:119" x14ac:dyDescent="0.3">
      <c r="DL629"/>
      <c r="DM629"/>
      <c r="DN629"/>
      <c r="DO629"/>
    </row>
    <row r="630" spans="116:119" x14ac:dyDescent="0.3">
      <c r="DL630"/>
      <c r="DM630"/>
      <c r="DN630"/>
      <c r="DO630"/>
    </row>
    <row r="631" spans="116:119" x14ac:dyDescent="0.3">
      <c r="DL631"/>
      <c r="DM631"/>
      <c r="DN631"/>
      <c r="DO631"/>
    </row>
    <row r="632" spans="116:119" x14ac:dyDescent="0.3">
      <c r="DL632"/>
      <c r="DM632"/>
      <c r="DN632"/>
      <c r="DO632"/>
    </row>
    <row r="633" spans="116:119" x14ac:dyDescent="0.3">
      <c r="DL633"/>
      <c r="DM633"/>
      <c r="DN633"/>
      <c r="DO633"/>
    </row>
    <row r="634" spans="116:119" x14ac:dyDescent="0.3">
      <c r="DL634"/>
      <c r="DM634"/>
      <c r="DN634"/>
      <c r="DO634"/>
    </row>
    <row r="635" spans="116:119" x14ac:dyDescent="0.3">
      <c r="DL635"/>
      <c r="DM635"/>
      <c r="DN635"/>
      <c r="DO635"/>
    </row>
    <row r="636" spans="116:119" x14ac:dyDescent="0.3">
      <c r="DL636"/>
      <c r="DM636"/>
      <c r="DN636"/>
      <c r="DO636"/>
    </row>
  </sheetData>
  <sheetProtection formatCells="0" formatColumns="0" formatRows="0" insertColumns="0" insertRows="0" insertHyperlinks="0" deleteColumns="0" deleteRows="0" selectLockedCells="1" sort="0" autoFilter="0" pivotTables="0"/>
  <mergeCells count="24">
    <mergeCell ref="F12:T12"/>
    <mergeCell ref="AC169:AH169"/>
    <mergeCell ref="AC173:AH173"/>
    <mergeCell ref="BS2:BS4"/>
    <mergeCell ref="CA2:CA4"/>
    <mergeCell ref="AZ64:BE64"/>
    <mergeCell ref="AC49:AH49"/>
    <mergeCell ref="AC157:AH157"/>
    <mergeCell ref="A13:V13"/>
    <mergeCell ref="AC51:AQ51"/>
    <mergeCell ref="CM2:CM4"/>
    <mergeCell ref="CP2:CP4"/>
    <mergeCell ref="CX2:CX4"/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</mergeCells>
  <conditionalFormatting sqref="D6:D7">
    <cfRule type="cellIs" dxfId="261" priority="7" operator="lessThan">
      <formula>10.5</formula>
    </cfRule>
    <cfRule type="cellIs" dxfId="260" priority="8" operator="greaterThan">
      <formula>10</formula>
    </cfRule>
  </conditionalFormatting>
  <conditionalFormatting sqref="D37:D38">
    <cfRule type="cellIs" dxfId="259" priority="19" operator="lessThan">
      <formula>10.5</formula>
    </cfRule>
    <cfRule type="cellIs" dxfId="258" priority="20" operator="greaterThan">
      <formula>10</formula>
    </cfRule>
  </conditionalFormatting>
  <conditionalFormatting sqref="D60:D61">
    <cfRule type="cellIs" dxfId="257" priority="39" operator="lessThan">
      <formula>10.5</formula>
    </cfRule>
    <cfRule type="cellIs" dxfId="256" priority="40" operator="greaterThan">
      <formula>10</formula>
    </cfRule>
  </conditionalFormatting>
  <conditionalFormatting sqref="D89:D90">
    <cfRule type="cellIs" dxfId="255" priority="33" operator="lessThan">
      <formula>10.5</formula>
    </cfRule>
    <cfRule type="cellIs" dxfId="254" priority="34" operator="greaterThan">
      <formula>10</formula>
    </cfRule>
  </conditionalFormatting>
  <conditionalFormatting sqref="D119:D120">
    <cfRule type="cellIs" dxfId="253" priority="45" operator="lessThan">
      <formula>10.5</formula>
    </cfRule>
    <cfRule type="cellIs" dxfId="252" priority="46" operator="greaterThan">
      <formula>10</formula>
    </cfRule>
  </conditionalFormatting>
  <conditionalFormatting sqref="D149:D150">
    <cfRule type="cellIs" dxfId="251" priority="17" operator="lessThan">
      <formula>10.5</formula>
    </cfRule>
    <cfRule type="cellIs" dxfId="250" priority="18" operator="greaterThan">
      <formula>10</formula>
    </cfRule>
  </conditionalFormatting>
  <conditionalFormatting sqref="D163:D164">
    <cfRule type="cellIs" dxfId="249" priority="9" operator="lessThan">
      <formula>10.5</formula>
    </cfRule>
    <cfRule type="cellIs" dxfId="248" priority="10" operator="greaterThan">
      <formula>10</formula>
    </cfRule>
  </conditionalFormatting>
  <conditionalFormatting sqref="AA6:AA7">
    <cfRule type="cellIs" dxfId="247" priority="53" operator="lessThan">
      <formula>10.5</formula>
    </cfRule>
    <cfRule type="cellIs" dxfId="246" priority="54" operator="greaterThan">
      <formula>10</formula>
    </cfRule>
  </conditionalFormatting>
  <conditionalFormatting sqref="AA37:AA38">
    <cfRule type="cellIs" dxfId="245" priority="43" operator="lessThan">
      <formula>10.5</formula>
    </cfRule>
    <cfRule type="cellIs" dxfId="244" priority="44" operator="greaterThan">
      <formula>10</formula>
    </cfRule>
  </conditionalFormatting>
  <conditionalFormatting sqref="AA60:AA61">
    <cfRule type="cellIs" dxfId="243" priority="37" operator="lessThan">
      <formula>10.5</formula>
    </cfRule>
    <cfRule type="cellIs" dxfId="242" priority="38" operator="greaterThan">
      <formula>10</formula>
    </cfRule>
  </conditionalFormatting>
  <conditionalFormatting sqref="AA89:AA90">
    <cfRule type="cellIs" dxfId="241" priority="31" operator="lessThan">
      <formula>10.5</formula>
    </cfRule>
    <cfRule type="cellIs" dxfId="240" priority="32" operator="greaterThan">
      <formula>10</formula>
    </cfRule>
  </conditionalFormatting>
  <conditionalFormatting sqref="AA119:AA120">
    <cfRule type="cellIs" dxfId="239" priority="23" operator="lessThan">
      <formula>10.5</formula>
    </cfRule>
    <cfRule type="cellIs" dxfId="238" priority="24" operator="greaterThan">
      <formula>10</formula>
    </cfRule>
  </conditionalFormatting>
  <conditionalFormatting sqref="AA149:AA150">
    <cfRule type="cellIs" dxfId="237" priority="13" operator="lessThan">
      <formula>10.5</formula>
    </cfRule>
    <cfRule type="cellIs" dxfId="236" priority="14" operator="greaterThan">
      <formula>10</formula>
    </cfRule>
  </conditionalFormatting>
  <conditionalFormatting sqref="AA163:AA164">
    <cfRule type="cellIs" dxfId="235" priority="3" operator="lessThan">
      <formula>10.5</formula>
    </cfRule>
    <cfRule type="cellIs" dxfId="234" priority="4" operator="greaterThan">
      <formula>10</formula>
    </cfRule>
  </conditionalFormatting>
  <conditionalFormatting sqref="AX6:AX7">
    <cfRule type="cellIs" dxfId="233" priority="51" operator="lessThan">
      <formula>10.5</formula>
    </cfRule>
    <cfRule type="cellIs" dxfId="232" priority="52" operator="greaterThan">
      <formula>10</formula>
    </cfRule>
  </conditionalFormatting>
  <conditionalFormatting sqref="AX37:AX38">
    <cfRule type="cellIs" dxfId="231" priority="41" operator="lessThan">
      <formula>10.5</formula>
    </cfRule>
    <cfRule type="cellIs" dxfId="230" priority="42" operator="greaterThan">
      <formula>10</formula>
    </cfRule>
  </conditionalFormatting>
  <conditionalFormatting sqref="AX60:AX61">
    <cfRule type="cellIs" dxfId="229" priority="35" operator="lessThan">
      <formula>10.5</formula>
    </cfRule>
    <cfRule type="cellIs" dxfId="228" priority="36" operator="greaterThan">
      <formula>10</formula>
    </cfRule>
  </conditionalFormatting>
  <conditionalFormatting sqref="AX89:AX90">
    <cfRule type="cellIs" dxfId="227" priority="29" operator="lessThan">
      <formula>10.5</formula>
    </cfRule>
    <cfRule type="cellIs" dxfId="226" priority="30" operator="greaterThan">
      <formula>10</formula>
    </cfRule>
  </conditionalFormatting>
  <conditionalFormatting sqref="AX119:AX120">
    <cfRule type="cellIs" dxfId="225" priority="25" operator="lessThan">
      <formula>10.5</formula>
    </cfRule>
    <cfRule type="cellIs" dxfId="224" priority="26" operator="greaterThan">
      <formula>10</formula>
    </cfRule>
  </conditionalFormatting>
  <conditionalFormatting sqref="AX149:AX150">
    <cfRule type="cellIs" dxfId="223" priority="15" operator="lessThan">
      <formula>10.5</formula>
    </cfRule>
    <cfRule type="cellIs" dxfId="222" priority="16" operator="greaterThan">
      <formula>10</formula>
    </cfRule>
  </conditionalFormatting>
  <conditionalFormatting sqref="AX163:AX164">
    <cfRule type="cellIs" dxfId="221" priority="5" operator="lessThan">
      <formula>10.5</formula>
    </cfRule>
    <cfRule type="cellIs" dxfId="220" priority="6" operator="greaterThan">
      <formula>10</formula>
    </cfRule>
  </conditionalFormatting>
  <conditionalFormatting sqref="AX187:AX188">
    <cfRule type="cellIs" dxfId="219" priority="21" operator="lessThan">
      <formula>10.5</formula>
    </cfRule>
    <cfRule type="cellIs" dxfId="218" priority="22" operator="greaterThan">
      <formula>10</formula>
    </cfRule>
  </conditionalFormatting>
  <conditionalFormatting sqref="BU6:BU7">
    <cfRule type="cellIs" dxfId="217" priority="49" operator="lessThan">
      <formula>10.5</formula>
    </cfRule>
    <cfRule type="cellIs" dxfId="216" priority="50" operator="greaterThan">
      <formula>10</formula>
    </cfRule>
  </conditionalFormatting>
  <conditionalFormatting sqref="CR6:CR7">
    <cfRule type="cellIs" dxfId="215" priority="27" operator="lessThan">
      <formula>10.5</formula>
    </cfRule>
    <cfRule type="cellIs" dxfId="214" priority="28" operator="greaterThan">
      <formula>10</formula>
    </cfRule>
  </conditionalFormatting>
  <conditionalFormatting sqref="CR37:CR38">
    <cfRule type="cellIs" dxfId="213" priority="11" operator="lessThan">
      <formula>10.5</formula>
    </cfRule>
    <cfRule type="cellIs" dxfId="212" priority="12" operator="greaterThan">
      <formula>10</formula>
    </cfRule>
  </conditionalFormatting>
  <printOptions horizontalCentered="1" verticalCentered="1"/>
  <pageMargins left="0.25" right="0.25" top="0.75" bottom="0.75" header="0.3" footer="0.3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7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8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9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0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1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2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3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4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5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6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7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162</xdr:row>
                    <xdr:rowOff>792480</xdr:rowOff>
                  </from>
                  <to>
                    <xdr:col>1</xdr:col>
                    <xdr:colOff>5135880</xdr:colOff>
                    <xdr:row>162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8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110</xdr:row>
                    <xdr:rowOff>792480</xdr:rowOff>
                  </from>
                  <to>
                    <xdr:col>70</xdr:col>
                    <xdr:colOff>5135880</xdr:colOff>
                    <xdr:row>110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9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81</xdr:row>
                    <xdr:rowOff>792480</xdr:rowOff>
                  </from>
                  <to>
                    <xdr:col>93</xdr:col>
                    <xdr:colOff>5135880</xdr:colOff>
                    <xdr:row>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0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162</xdr:row>
                    <xdr:rowOff>792480</xdr:rowOff>
                  </from>
                  <to>
                    <xdr:col>47</xdr:col>
                    <xdr:colOff>5135880</xdr:colOff>
                    <xdr:row>162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1" r:id="rId20" name="Button 17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162</xdr:row>
                    <xdr:rowOff>792480</xdr:rowOff>
                  </from>
                  <to>
                    <xdr:col>24</xdr:col>
                    <xdr:colOff>5135880</xdr:colOff>
                    <xdr:row>162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C533C-0C2E-48DC-8B24-58F57276487F}">
  <sheetPr codeName="Feuil25">
    <pageSetUpPr fitToPage="1"/>
  </sheetPr>
  <dimension ref="A1:DO210"/>
  <sheetViews>
    <sheetView topLeftCell="Y1" zoomScale="50" zoomScaleNormal="50" workbookViewId="0">
      <pane ySplit="5" topLeftCell="A6" activePane="bottomLeft" state="frozenSplit"/>
      <selection activeCell="BS2" sqref="BS2:BS4"/>
      <selection pane="bottomLeft" activeCell="BD100" sqref="BD100"/>
    </sheetView>
  </sheetViews>
  <sheetFormatPr baseColWidth="10" defaultColWidth="12.33203125" defaultRowHeight="22.8" outlineLevelRow="1" outlineLevelCol="1" x14ac:dyDescent="0.3"/>
  <cols>
    <col min="1" max="1" width="27.4414062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33203125" style="3" customWidth="1" outlineLevel="1"/>
    <col min="9" max="9" width="4.44140625" style="519" customWidth="1" outlineLevel="1"/>
    <col min="10" max="10" width="6.109375" style="520" customWidth="1" outlineLevel="1"/>
    <col min="11" max="11" width="27.664062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6640625" style="59" customWidth="1"/>
    <col min="24" max="24" width="27.6640625" style="208" bestFit="1" customWidth="1"/>
    <col min="25" max="25" width="74" style="62" customWidth="1"/>
    <col min="26" max="26" width="6.664062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441406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664062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22.33203125" style="208" bestFit="1" customWidth="1"/>
    <col min="48" max="48" width="74" style="62" customWidth="1"/>
    <col min="49" max="49" width="6.664062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6640625" style="103" customWidth="1" outlineLevel="1"/>
    <col min="55" max="55" width="4.44140625" style="545" customWidth="1" outlineLevel="1"/>
    <col min="56" max="56" width="6.664062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25.5546875" style="208" bestFit="1" customWidth="1"/>
    <col min="71" max="71" width="74" style="62" customWidth="1"/>
    <col min="72" max="72" width="6.6640625" style="288" customWidth="1" outlineLevel="1"/>
    <col min="73" max="74" width="9.88671875" style="289" customWidth="1" outlineLevel="1"/>
    <col min="75" max="75" width="12.33203125" style="518" customWidth="1" outlineLevel="1"/>
    <col min="76" max="76" width="6.3320312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25.109375" style="208" bestFit="1" customWidth="1"/>
    <col min="94" max="94" width="74" style="62" customWidth="1"/>
    <col min="95" max="95" width="6.664062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50.44140625" style="3" customWidth="1"/>
    <col min="118" max="118" width="71.5546875" style="3" customWidth="1"/>
    <col min="119" max="16384" width="12.33203125" style="3"/>
  </cols>
  <sheetData>
    <row r="1" spans="1:119" ht="17.399999999999999" x14ac:dyDescent="0.3">
      <c r="A1" s="1821" t="s">
        <v>1287</v>
      </c>
      <c r="B1" s="1821"/>
      <c r="C1" s="1821"/>
      <c r="D1" s="1821"/>
      <c r="E1" s="1821"/>
      <c r="F1" s="1821"/>
      <c r="G1" s="1821"/>
      <c r="H1" s="1821"/>
      <c r="I1" s="1821"/>
      <c r="J1" s="1821"/>
      <c r="K1" s="1821"/>
      <c r="L1" s="1821"/>
      <c r="M1" s="1821"/>
      <c r="N1" s="1821"/>
      <c r="O1" s="1821"/>
      <c r="P1" s="1821"/>
      <c r="Q1" s="1821"/>
      <c r="R1" s="1821"/>
      <c r="S1" s="1821"/>
      <c r="T1" s="1821"/>
      <c r="U1" s="1821"/>
      <c r="V1" s="1821"/>
      <c r="W1" s="1821"/>
      <c r="X1" s="1821"/>
      <c r="Y1" s="1821"/>
      <c r="Z1" s="1821"/>
      <c r="AA1" s="1821"/>
      <c r="AB1" s="1821"/>
      <c r="AC1" s="1821"/>
      <c r="AD1" s="1821"/>
      <c r="AE1" s="1821"/>
      <c r="AF1" s="1821"/>
      <c r="AG1" s="1821"/>
      <c r="AH1" s="1821"/>
      <c r="AI1" s="1821"/>
      <c r="AJ1" s="1821"/>
      <c r="AK1" s="1821"/>
      <c r="AL1" s="1821"/>
      <c r="AM1" s="1821"/>
      <c r="AN1" s="1821"/>
      <c r="AO1" s="1821"/>
      <c r="AP1" s="1821"/>
      <c r="AQ1" s="1821"/>
      <c r="AR1" s="1821"/>
      <c r="AS1" s="1821"/>
      <c r="AT1" s="1821"/>
      <c r="AU1" s="1821"/>
      <c r="AV1" s="1821"/>
      <c r="AW1" s="1821"/>
      <c r="AX1" s="1821"/>
      <c r="AY1" s="1821"/>
      <c r="AZ1" s="1821"/>
      <c r="BA1" s="1821"/>
      <c r="BB1" s="1821"/>
      <c r="BC1" s="1821"/>
      <c r="BD1" s="1821"/>
      <c r="BE1" s="1821"/>
      <c r="BF1" s="1821"/>
      <c r="BG1" s="1821"/>
      <c r="BH1" s="1821"/>
      <c r="BI1" s="1821"/>
      <c r="BJ1" s="1821"/>
      <c r="BK1" s="1821"/>
      <c r="BL1" s="1821"/>
      <c r="BM1" s="1821"/>
      <c r="BN1" s="1821"/>
      <c r="BO1" s="1821"/>
      <c r="BP1" s="1821"/>
      <c r="BQ1" s="1821"/>
      <c r="BR1" s="1821"/>
      <c r="BS1" s="1821"/>
      <c r="BT1" s="1821"/>
      <c r="BU1" s="1821"/>
      <c r="BV1" s="1821"/>
      <c r="BW1" s="1821"/>
      <c r="BX1" s="1821"/>
      <c r="BY1" s="1821"/>
      <c r="BZ1" s="1821"/>
      <c r="CA1" s="1821"/>
      <c r="CB1" s="1821"/>
      <c r="CC1" s="1821"/>
      <c r="CD1" s="1821"/>
      <c r="CE1" s="1821"/>
      <c r="CF1" s="1821"/>
      <c r="CG1" s="1821"/>
      <c r="CH1" s="1821"/>
      <c r="CI1" s="1821"/>
      <c r="CJ1" s="1821"/>
      <c r="CK1" s="1821"/>
      <c r="CL1" s="1821"/>
      <c r="CM1" s="1821"/>
      <c r="CN1" s="1821"/>
      <c r="CO1" s="1821"/>
      <c r="CP1" s="1821"/>
      <c r="CQ1" s="1821"/>
      <c r="CR1" s="1821"/>
      <c r="CS1" s="1821"/>
      <c r="CT1" s="1821"/>
      <c r="CU1" s="1821"/>
      <c r="CV1" s="1821"/>
      <c r="CW1" s="1821"/>
      <c r="CX1" s="1821"/>
      <c r="CY1" s="1821"/>
      <c r="CZ1" s="1821"/>
      <c r="DA1" s="1821"/>
      <c r="DB1" s="1821"/>
      <c r="DC1" s="1821"/>
      <c r="DD1" s="1821"/>
      <c r="DE1" s="1821"/>
      <c r="DF1" s="1821"/>
      <c r="DG1" s="1821"/>
      <c r="DH1" s="1821"/>
      <c r="DI1" s="1821"/>
      <c r="DJ1" s="1822"/>
      <c r="DK1" s="1"/>
      <c r="DL1" s="2"/>
    </row>
    <row r="2" spans="1:119" ht="22.95" customHeight="1" x14ac:dyDescent="0.3">
      <c r="A2" s="1016"/>
      <c r="B2" s="1746" t="s">
        <v>1</v>
      </c>
      <c r="C2" s="1823" t="str">
        <f>A6</f>
        <v>André</v>
      </c>
      <c r="D2" s="1824"/>
      <c r="E2" s="1825" t="str">
        <f>A90</f>
        <v>Benoit</v>
      </c>
      <c r="F2" s="1826"/>
      <c r="G2" s="1017"/>
      <c r="H2" s="7"/>
      <c r="I2" s="7"/>
      <c r="J2" s="1742">
        <f>SUMIFS(L9:L41,K9:K41,"Bio-déchets")</f>
        <v>6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827">
        <f>SUM(U:U)</f>
        <v>89</v>
      </c>
      <c r="W2" s="4"/>
      <c r="X2" s="4"/>
      <c r="Y2" s="1746" t="s">
        <v>1</v>
      </c>
      <c r="Z2" s="5"/>
      <c r="AA2" s="6"/>
      <c r="AB2" s="6"/>
      <c r="AC2" s="7"/>
      <c r="AD2" s="5"/>
      <c r="AE2" s="7"/>
      <c r="AF2" s="7"/>
      <c r="AG2" s="1742">
        <f>SUMIFS(AI8:AI95,AH8:AH95,"Bio-déchets")</f>
        <v>2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744">
        <f>SUM(AR:AR)</f>
        <v>107</v>
      </c>
      <c r="AT2" s="4"/>
      <c r="AU2" s="4"/>
      <c r="AV2" s="1770" t="s">
        <v>3038</v>
      </c>
      <c r="AW2" s="7"/>
      <c r="AX2" s="6"/>
      <c r="AY2" s="6"/>
      <c r="AZ2" s="7"/>
      <c r="BA2" s="5"/>
      <c r="BB2" s="7"/>
      <c r="BC2" s="7"/>
      <c r="BD2" s="1742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744">
        <f>SUM(BO:BO)</f>
        <v>57</v>
      </c>
      <c r="BQ2" s="4"/>
      <c r="BR2" s="4"/>
      <c r="BS2" s="1746" t="s">
        <v>1</v>
      </c>
      <c r="BT2" s="5"/>
      <c r="BU2" s="6"/>
      <c r="BV2" s="6"/>
      <c r="BW2" s="7"/>
      <c r="BX2" s="1018"/>
      <c r="BY2" s="7"/>
      <c r="BZ2" s="7"/>
      <c r="CA2" s="1742">
        <f>SUMIFS(CC9:CC50,CB9:CB50,"Bio-déchets")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744">
        <f>SUM(CL:CL)</f>
        <v>89</v>
      </c>
      <c r="CN2" s="4"/>
      <c r="CO2" s="882"/>
      <c r="CP2" s="1834" t="s">
        <v>3039</v>
      </c>
      <c r="CQ2" s="5"/>
      <c r="CR2" s="6"/>
      <c r="CS2" s="6"/>
      <c r="CT2" s="7"/>
      <c r="CU2" s="7"/>
      <c r="CV2" s="7"/>
      <c r="CW2" s="7"/>
      <c r="CX2" s="1742">
        <f>SUMIFS(CZ8:CZ92,CY8:CY92,"Bio-déchets")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744">
        <f>SUM(DI:DI)</f>
        <v>39</v>
      </c>
      <c r="DK2" s="1"/>
      <c r="DL2" s="2"/>
    </row>
    <row r="3" spans="1:119" ht="22.95" customHeight="1" x14ac:dyDescent="0.3">
      <c r="A3" s="1016"/>
      <c r="B3" s="1747"/>
      <c r="C3" s="1829" t="str">
        <f>A39</f>
        <v>Franck</v>
      </c>
      <c r="D3" s="1830"/>
      <c r="E3" s="1020"/>
      <c r="F3" s="1019" t="str">
        <f>co_5_lundi_B1</f>
        <v>Tarik</v>
      </c>
      <c r="G3" s="1021"/>
      <c r="H3" s="12" t="s">
        <v>3</v>
      </c>
      <c r="I3" s="12"/>
      <c r="J3" s="1743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1828">
        <f>SUM(U:U)</f>
        <v>89</v>
      </c>
      <c r="W3" s="4"/>
      <c r="X3" s="4"/>
      <c r="Y3" s="1747"/>
      <c r="Z3" s="10"/>
      <c r="AA3" s="11"/>
      <c r="AB3" s="11"/>
      <c r="AC3" s="12"/>
      <c r="AD3" s="10"/>
      <c r="AE3" s="12" t="s">
        <v>3</v>
      </c>
      <c r="AF3" s="12"/>
      <c r="AG3" s="1743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745">
        <f>SUM(AR:AR)</f>
        <v>107</v>
      </c>
      <c r="AT3" s="4"/>
      <c r="AU3" s="4"/>
      <c r="AV3" s="1771"/>
      <c r="AW3" s="12"/>
      <c r="AX3" s="11"/>
      <c r="AY3" s="11"/>
      <c r="AZ3" s="12"/>
      <c r="BA3" s="10"/>
      <c r="BB3" s="12" t="s">
        <v>3</v>
      </c>
      <c r="BC3" s="12"/>
      <c r="BD3" s="1743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745">
        <f>SUM(BO:BO)</f>
        <v>57</v>
      </c>
      <c r="BQ3" s="4"/>
      <c r="BR3" s="4"/>
      <c r="BS3" s="1747"/>
      <c r="BT3" s="10"/>
      <c r="BU3" s="11"/>
      <c r="BV3" s="11"/>
      <c r="BW3" s="12"/>
      <c r="BX3" s="1022"/>
      <c r="BY3" s="12" t="s">
        <v>3</v>
      </c>
      <c r="BZ3" s="12"/>
      <c r="CA3" s="1743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745">
        <f>SUM(CL:CL)</f>
        <v>89</v>
      </c>
      <c r="CN3" s="4"/>
      <c r="CO3" s="882"/>
      <c r="CP3" s="1835"/>
      <c r="CQ3" s="10"/>
      <c r="CR3" s="11"/>
      <c r="CS3" s="11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745">
        <f>SUM(DI:DI)</f>
        <v>39</v>
      </c>
      <c r="DK3" s="1"/>
      <c r="DL3" s="2"/>
    </row>
    <row r="4" spans="1:119" ht="23.4" customHeight="1" x14ac:dyDescent="0.3">
      <c r="A4" s="1016"/>
      <c r="B4" s="1748"/>
      <c r="C4" s="1831" t="str">
        <f>co_3_lundi_B1</f>
        <v>Stéphane</v>
      </c>
      <c r="D4" s="1832"/>
      <c r="E4" s="1833" t="str">
        <f>A155</f>
        <v>Artem</v>
      </c>
      <c r="F4" s="1832"/>
      <c r="G4" s="1021"/>
      <c r="H4" s="12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828">
        <f>SUM(U:U)</f>
        <v>89</v>
      </c>
      <c r="W4" s="4"/>
      <c r="X4" s="4"/>
      <c r="Y4" s="1748"/>
      <c r="Z4" s="10"/>
      <c r="AA4" s="11"/>
      <c r="AB4" s="11"/>
      <c r="AC4" s="12"/>
      <c r="AD4" s="10"/>
      <c r="AE4" s="12"/>
      <c r="AF4" s="12"/>
      <c r="AG4" s="1743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745">
        <f>SUM(AR:AR)</f>
        <v>107</v>
      </c>
      <c r="AT4" s="4"/>
      <c r="AU4" s="4"/>
      <c r="AV4" s="1771"/>
      <c r="AW4" s="15"/>
      <c r="AX4" s="14"/>
      <c r="AY4" s="14"/>
      <c r="AZ4" s="12"/>
      <c r="BA4" s="10"/>
      <c r="BB4" s="12"/>
      <c r="BC4" s="12"/>
      <c r="BD4" s="1743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745">
        <f>SUM(BO:BO)</f>
        <v>57</v>
      </c>
      <c r="BQ4" s="4"/>
      <c r="BR4" s="4"/>
      <c r="BS4" s="1748"/>
      <c r="BT4" s="10"/>
      <c r="BU4" s="11"/>
      <c r="BV4" s="11"/>
      <c r="BW4" s="12"/>
      <c r="BX4" s="1022"/>
      <c r="BY4" s="12"/>
      <c r="BZ4" s="12"/>
      <c r="CA4" s="1743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745">
        <f>SUM(CL:CL)</f>
        <v>89</v>
      </c>
      <c r="CN4" s="4"/>
      <c r="CO4" s="882"/>
      <c r="CP4" s="1835"/>
      <c r="CQ4" s="10"/>
      <c r="CR4" s="11"/>
      <c r="CS4" s="11"/>
      <c r="CT4" s="12"/>
      <c r="CU4" s="12"/>
      <c r="CV4" s="12"/>
      <c r="CW4" s="12"/>
      <c r="CX4" s="1743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745">
        <f>SUM(DI:DI)</f>
        <v>39</v>
      </c>
      <c r="DK4" s="1"/>
      <c r="DL4" s="2"/>
    </row>
    <row r="5" spans="1:119" s="36" customFormat="1" ht="124.8" x14ac:dyDescent="0.3">
      <c r="A5" s="1023" t="s">
        <v>4</v>
      </c>
      <c r="B5" s="1024" t="s">
        <v>3040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3041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3042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3043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3044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 x14ac:dyDescent="0.3">
      <c r="A6" s="38" t="s">
        <v>27</v>
      </c>
      <c r="B6" s="39" t="s">
        <v>38</v>
      </c>
      <c r="C6" s="535" t="s">
        <v>29</v>
      </c>
      <c r="D6" s="41">
        <f t="shared" ref="D6:D12" si="0">0.5*(L6+M6+N6)+O6+Q6+2*(R6+S6)</f>
        <v>5</v>
      </c>
      <c r="E6" s="536">
        <f t="shared" ref="E6:E12" si="1">L6*0.5+M6*0.5+N6*0.5+O6+P6+Q6+2*(R6+S6+T6)</f>
        <v>7</v>
      </c>
      <c r="F6" s="43"/>
      <c r="G6" s="43"/>
      <c r="H6" s="43"/>
      <c r="I6" s="43"/>
      <c r="J6" s="43"/>
      <c r="K6" s="43"/>
      <c r="L6" s="44">
        <f>SUMIFS(L9:L34,C9:C34,C6)</f>
        <v>6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14</v>
      </c>
      <c r="W6" s="78"/>
      <c r="X6" s="38" t="s">
        <v>145</v>
      </c>
      <c r="Y6" s="39" t="s">
        <v>1297</v>
      </c>
      <c r="Z6" s="1030" t="s">
        <v>29</v>
      </c>
      <c r="AA6" s="48">
        <f t="shared" ref="AA6:AA23" si="2">0.5*(AI6+AJ6+AK6)+AL6+AN6+2*(AO6+AP6)</f>
        <v>10</v>
      </c>
      <c r="AB6" s="1031">
        <f t="shared" ref="AB6:AB23" si="3">AI6*0.5+AJ6*0.5+AK6*0.5+AL6+AM6+AN6+2*(AO6+AP6+AQ6)</f>
        <v>12</v>
      </c>
      <c r="AC6" s="50"/>
      <c r="AD6" s="51"/>
      <c r="AE6" s="50"/>
      <c r="AF6" s="50"/>
      <c r="AG6" s="50"/>
      <c r="AH6" s="50"/>
      <c r="AI6" s="52">
        <f>SUMIFS(AI8:AI31,Z8:Z31,Z6)</f>
        <v>0</v>
      </c>
      <c r="AJ6" s="52">
        <f>SUMIFS(AJ8:AJ31,Z8:Z31,Z6)</f>
        <v>0</v>
      </c>
      <c r="AK6" s="52">
        <f>SUMIFS(AK8:AK31,Z8:Z31,Z6)</f>
        <v>0</v>
      </c>
      <c r="AL6" s="52">
        <f>SUMIFS(AL8:AL31,Z8:Z31,Z6)</f>
        <v>0</v>
      </c>
      <c r="AM6" s="52">
        <f>SUMIFS(AM8:AM31,Z8:Z31,Z6)</f>
        <v>0</v>
      </c>
      <c r="AN6" s="52">
        <f>SUMIFS(AN8:AN31,Z8:Z31,Z6)</f>
        <v>2</v>
      </c>
      <c r="AO6" s="52">
        <f>SUMIFS(AO8:AO31,Z8:Z31,Z6)</f>
        <v>3</v>
      </c>
      <c r="AP6" s="52">
        <f>SUMIFS(AP8:AP31,Z8:Z31,Z6)</f>
        <v>1</v>
      </c>
      <c r="AQ6" s="52">
        <f>SUMIFS(AQ8:AQ31,Z8:Z31,Z6)</f>
        <v>1</v>
      </c>
      <c r="AR6" s="53"/>
      <c r="AS6" s="54">
        <f>SUM(AR8:AR37)</f>
        <v>16</v>
      </c>
      <c r="AT6" s="87"/>
      <c r="AU6" s="38" t="s">
        <v>27</v>
      </c>
      <c r="AV6" s="39" t="s">
        <v>1298</v>
      </c>
      <c r="AW6" s="535" t="s">
        <v>29</v>
      </c>
      <c r="AX6" s="41">
        <f t="shared" ref="AX6:AX18" si="4">0.5*(BF6+BG6+BH6)+BI6+BK6+2*(BL6+BM6)</f>
        <v>9</v>
      </c>
      <c r="AY6" s="536">
        <f t="shared" ref="AY6:AY18" si="5">BF6*0.5+BG6*0.5+BH6*0.5+BI6+BJ6+BK6+2*(BL6+BM6+BN6)</f>
        <v>11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12</v>
      </c>
      <c r="BQ6" s="61"/>
      <c r="BR6" s="38" t="s">
        <v>30</v>
      </c>
      <c r="BS6" s="39" t="s">
        <v>1299</v>
      </c>
      <c r="BT6" s="535" t="s">
        <v>29</v>
      </c>
      <c r="BU6" s="41">
        <f t="shared" ref="BU6:BU23" si="6">0.5*(CC6+CD6+CE6)+CF6+CH6+2*(CI6+CJ6)</f>
        <v>6</v>
      </c>
      <c r="BV6" s="536">
        <f t="shared" ref="BV6:BV23" si="7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150</v>
      </c>
      <c r="CP6" s="39" t="s">
        <v>1301</v>
      </c>
      <c r="CQ6" s="535" t="s">
        <v>29</v>
      </c>
      <c r="CR6" s="41">
        <f>0.5*(CZ6+DA6+DB6)+DC6+DE6+2*(DF6+DG6)</f>
        <v>4</v>
      </c>
      <c r="CS6" s="536">
        <f>CZ6*0.5+DA6*0.5+DB6*0.5+DC6+DD6+DE6+2*(DF6+DG6+DH6)</f>
        <v>6</v>
      </c>
      <c r="CT6" s="43"/>
      <c r="CU6" s="43"/>
      <c r="CV6" s="43"/>
      <c r="CW6" s="43"/>
      <c r="CX6" s="43"/>
      <c r="CY6" s="43"/>
      <c r="CZ6" s="44">
        <f>SUMIFS(CZ8:CZ35,CQ8:CQ35,CQ6)</f>
        <v>2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3</v>
      </c>
      <c r="DD6" s="44">
        <f>SUMIFS(DD8:DD35,CQ8:CQ35,CQ6)</f>
        <v>2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0</v>
      </c>
      <c r="DI6" s="45"/>
      <c r="DJ6" s="46">
        <f>SUM(DI8:DI37)</f>
        <v>3</v>
      </c>
      <c r="DM6" s="58"/>
    </row>
    <row r="7" spans="1:119" s="62" customFormat="1" ht="25.2" thickBot="1" x14ac:dyDescent="0.35">
      <c r="A7" s="38" t="s">
        <v>35</v>
      </c>
      <c r="B7" s="39"/>
      <c r="C7" s="535" t="s">
        <v>36</v>
      </c>
      <c r="D7" s="41">
        <f t="shared" si="0"/>
        <v>13</v>
      </c>
      <c r="E7" s="536">
        <f t="shared" si="1"/>
        <v>13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1</v>
      </c>
      <c r="P7" s="44">
        <f>SUMIFS(P9:P34,C9:C34,C7)</f>
        <v>0</v>
      </c>
      <c r="Q7" s="44">
        <f>SUMIFS(Q9:Q34,C9:C34,C7)</f>
        <v>0</v>
      </c>
      <c r="R7" s="44">
        <f>SUMIFS(R9:R34,C9:C34,C7)</f>
        <v>6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2"/>
        <v>11</v>
      </c>
      <c r="AB7" s="536">
        <f t="shared" si="3"/>
        <v>18</v>
      </c>
      <c r="AC7" s="39"/>
      <c r="AD7" s="39"/>
      <c r="AE7" s="39"/>
      <c r="AF7" s="39"/>
      <c r="AG7" s="39"/>
      <c r="AH7" s="39"/>
      <c r="AI7" s="44">
        <f>SUMIFS(AI8:AI31,Z8:Z31,Z7)</f>
        <v>3</v>
      </c>
      <c r="AJ7" s="44">
        <f>SUMIFS(AJ8:AJ31,Z8:Z31,Z7)</f>
        <v>3</v>
      </c>
      <c r="AK7" s="44">
        <f>SUMIFS(AK8:AK31,Z8:Z31,Z7)</f>
        <v>0</v>
      </c>
      <c r="AL7" s="44">
        <f>SUMIFS(AL8:AL31,Z8:Z31,Z7)</f>
        <v>4</v>
      </c>
      <c r="AM7" s="44">
        <f>SUMIFS(AM8:AM31,Z8:Z31,Z7)</f>
        <v>1</v>
      </c>
      <c r="AN7" s="44">
        <f>SUMIFS(AN8:AN31,Z8:Z31,Z7)</f>
        <v>0</v>
      </c>
      <c r="AO7" s="44">
        <f>SUMIFS(AO8:AO31,Z8:Z31,Z7)</f>
        <v>2</v>
      </c>
      <c r="AP7" s="44">
        <f>SUMIFS(AP8:AP31,Z8:Z31,Z7)</f>
        <v>0</v>
      </c>
      <c r="AQ7" s="44">
        <f>SUMIFS(AQ8:AQ31,Z8:Z31,Z7)</f>
        <v>3</v>
      </c>
      <c r="AR7" s="45"/>
      <c r="AS7" s="46"/>
      <c r="AT7" s="36"/>
      <c r="AU7" s="38" t="s">
        <v>35</v>
      </c>
      <c r="AV7" s="39"/>
      <c r="AW7" s="535" t="s">
        <v>36</v>
      </c>
      <c r="AX7" s="41">
        <f t="shared" si="4"/>
        <v>14</v>
      </c>
      <c r="AY7" s="536">
        <f t="shared" si="5"/>
        <v>15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5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37</v>
      </c>
      <c r="BS7" s="39"/>
      <c r="BT7" s="535" t="s">
        <v>36</v>
      </c>
      <c r="BU7" s="41">
        <f t="shared" si="6"/>
        <v>8.5</v>
      </c>
      <c r="BV7" s="536">
        <f t="shared" si="7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46"/>
    </row>
    <row r="8" spans="1:119" ht="261" customHeight="1" outlineLevel="1" x14ac:dyDescent="0.3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580</v>
      </c>
      <c r="Y8" s="114" t="s">
        <v>1305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182</v>
      </c>
      <c r="AE8" s="232"/>
      <c r="AF8" s="233" t="s">
        <v>42</v>
      </c>
      <c r="AG8" s="73"/>
      <c r="AH8" s="23" t="s">
        <v>2868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80" t="s">
        <v>1303</v>
      </c>
      <c r="AW8" s="68" t="s">
        <v>29</v>
      </c>
      <c r="AX8" s="69">
        <f t="shared" si="4"/>
        <v>1</v>
      </c>
      <c r="AY8" s="69">
        <f t="shared" si="5"/>
        <v>1</v>
      </c>
      <c r="AZ8" s="637"/>
      <c r="BA8" s="22" t="s">
        <v>68</v>
      </c>
      <c r="BB8" s="22"/>
      <c r="BC8" s="72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173</v>
      </c>
      <c r="CP8" s="267" t="s">
        <v>594</v>
      </c>
      <c r="CQ8" s="102" t="s">
        <v>29</v>
      </c>
      <c r="CR8" s="102">
        <f>0.5*(CZ8+DA8+DB8)+DC8+DE8+2*(DF8+DG8)</f>
        <v>3</v>
      </c>
      <c r="CS8" s="102">
        <f>CZ8*0.5+DA8*0.5+DB8*0.5+DC8+DD8+DE8+2*(DF8+DG8+DH8)</f>
        <v>5</v>
      </c>
      <c r="CT8" s="131"/>
      <c r="CU8" s="22" t="s">
        <v>68</v>
      </c>
      <c r="CV8" s="131"/>
      <c r="CW8" s="72" t="s">
        <v>42</v>
      </c>
      <c r="CX8" s="131"/>
      <c r="CY8" s="131" t="s">
        <v>595</v>
      </c>
      <c r="CZ8" s="314"/>
      <c r="DA8" s="314"/>
      <c r="DB8" s="314"/>
      <c r="DC8" s="1032">
        <v>3</v>
      </c>
      <c r="DD8" s="1033">
        <v>2</v>
      </c>
      <c r="DE8" s="627"/>
      <c r="DF8" s="314"/>
      <c r="DG8" s="314"/>
      <c r="DH8" s="314"/>
      <c r="DI8" s="133">
        <v>1</v>
      </c>
      <c r="DJ8" s="705"/>
      <c r="DK8" s="108"/>
      <c r="DL8" s="108"/>
      <c r="DM8" s="108"/>
      <c r="DN8" s="108"/>
      <c r="DO8" s="108"/>
    </row>
    <row r="9" spans="1:119" ht="255" customHeight="1" outlineLevel="1" x14ac:dyDescent="0.3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400" t="s">
        <v>2660</v>
      </c>
      <c r="Y9" s="80" t="s">
        <v>778</v>
      </c>
      <c r="Z9" s="68" t="s">
        <v>29</v>
      </c>
      <c r="AA9" s="69">
        <f t="shared" si="2"/>
        <v>4</v>
      </c>
      <c r="AB9" s="69">
        <f t="shared" si="3"/>
        <v>4</v>
      </c>
      <c r="AD9" s="22" t="s">
        <v>68</v>
      </c>
      <c r="AE9" s="1200" t="s">
        <v>3045</v>
      </c>
      <c r="AF9" s="103"/>
      <c r="AG9" s="172"/>
      <c r="AH9" s="172" t="s">
        <v>57</v>
      </c>
      <c r="AI9" s="302"/>
      <c r="AJ9" s="302"/>
      <c r="AK9" s="144"/>
      <c r="AL9" s="302"/>
      <c r="AM9" s="302"/>
      <c r="AN9" s="84">
        <v>2</v>
      </c>
      <c r="AO9" s="302"/>
      <c r="AP9" s="86">
        <v>1</v>
      </c>
      <c r="AQ9" s="302"/>
      <c r="AR9" s="76">
        <v>1</v>
      </c>
      <c r="AS9" s="70"/>
      <c r="AT9" s="36"/>
      <c r="AU9" s="615" t="s">
        <v>583</v>
      </c>
      <c r="AV9" s="945" t="s">
        <v>2330</v>
      </c>
      <c r="AW9" s="68" t="s">
        <v>29</v>
      </c>
      <c r="AX9" s="69">
        <f t="shared" si="4"/>
        <v>0</v>
      </c>
      <c r="AY9" s="69">
        <f t="shared" si="5"/>
        <v>0</v>
      </c>
      <c r="AZ9" s="325"/>
      <c r="BA9" s="22" t="s">
        <v>68</v>
      </c>
      <c r="BB9" s="325"/>
      <c r="BC9" s="72" t="s">
        <v>42</v>
      </c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206</v>
      </c>
      <c r="BS9" s="736" t="s">
        <v>1306</v>
      </c>
      <c r="BT9" s="102" t="s">
        <v>29</v>
      </c>
      <c r="BU9" s="69">
        <f t="shared" si="6"/>
        <v>6</v>
      </c>
      <c r="BV9" s="69">
        <f t="shared" si="7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389" t="s">
        <v>365</v>
      </c>
      <c r="CP9" s="1101" t="s">
        <v>1502</v>
      </c>
      <c r="CQ9" s="68" t="s">
        <v>29</v>
      </c>
      <c r="CR9" s="102">
        <f>0.5*(CZ9+DA9+DB9)+DC9+DE9+2*(DF9+DG9)</f>
        <v>0</v>
      </c>
      <c r="CS9" s="102">
        <f>CZ9*0.5+DA9*0.5+DB9*0.5+DC9+DD9+DE9+2*(DF9+DG9+DH9)</f>
        <v>0</v>
      </c>
      <c r="CT9" s="1102"/>
      <c r="CU9" s="22" t="s">
        <v>45</v>
      </c>
      <c r="CV9" s="367"/>
      <c r="CW9" s="131"/>
      <c r="CX9" s="131"/>
      <c r="CY9" s="131" t="s">
        <v>57</v>
      </c>
      <c r="CZ9" s="314"/>
      <c r="DA9" s="314"/>
      <c r="DB9" s="314"/>
      <c r="DC9" s="314"/>
      <c r="DD9" s="314"/>
      <c r="DE9" s="314"/>
      <c r="DF9" s="314"/>
      <c r="DG9" s="314"/>
      <c r="DH9" s="314"/>
      <c r="DI9" s="774">
        <v>1</v>
      </c>
      <c r="DJ9" s="1585"/>
      <c r="DK9" s="108"/>
      <c r="DL9" s="108"/>
      <c r="DM9" s="108"/>
      <c r="DN9" s="108"/>
      <c r="DO9" s="108"/>
    </row>
    <row r="10" spans="1:119" ht="169.2" customHeight="1" outlineLevel="1" x14ac:dyDescent="0.4">
      <c r="A10" s="509" t="s">
        <v>38</v>
      </c>
      <c r="B10" s="510" t="s">
        <v>596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400" t="s">
        <v>2660</v>
      </c>
      <c r="Y10" s="98" t="s">
        <v>398</v>
      </c>
      <c r="Z10" s="68" t="s">
        <v>36</v>
      </c>
      <c r="AA10" s="69">
        <f t="shared" si="2"/>
        <v>3.5</v>
      </c>
      <c r="AB10" s="69">
        <f t="shared" si="3"/>
        <v>3.5</v>
      </c>
      <c r="AC10" s="74"/>
      <c r="AD10" s="225" t="s">
        <v>63</v>
      </c>
      <c r="AE10" s="74"/>
      <c r="AF10" s="74"/>
      <c r="AG10" s="74"/>
      <c r="AH10" s="131" t="s">
        <v>399</v>
      </c>
      <c r="AI10" s="390"/>
      <c r="AJ10" s="85">
        <v>3</v>
      </c>
      <c r="AK10" s="390"/>
      <c r="AL10" s="390"/>
      <c r="AM10" s="410"/>
      <c r="AN10" s="390"/>
      <c r="AO10" s="85">
        <v>1</v>
      </c>
      <c r="AP10" s="390"/>
      <c r="AQ10" s="390"/>
      <c r="AR10" s="228">
        <v>1</v>
      </c>
      <c r="AS10" s="74"/>
      <c r="AT10" s="36"/>
      <c r="AU10" s="615" t="s">
        <v>583</v>
      </c>
      <c r="AV10" s="80" t="s">
        <v>1309</v>
      </c>
      <c r="AW10" s="68" t="s">
        <v>29</v>
      </c>
      <c r="AX10" s="69">
        <f t="shared" si="4"/>
        <v>0</v>
      </c>
      <c r="AY10" s="69">
        <f t="shared" si="5"/>
        <v>0</v>
      </c>
      <c r="AZ10" s="82"/>
      <c r="BA10" s="22" t="s">
        <v>68</v>
      </c>
      <c r="BC10" s="74"/>
      <c r="BD10" s="172"/>
      <c r="BE10" s="23" t="s">
        <v>57</v>
      </c>
      <c r="BF10" s="155"/>
      <c r="BG10" s="155"/>
      <c r="BH10" s="155"/>
      <c r="BI10" s="155"/>
      <c r="BJ10" s="155"/>
      <c r="BK10" s="155"/>
      <c r="BL10" s="155"/>
      <c r="BM10" s="155"/>
      <c r="BN10" s="155"/>
      <c r="BO10" s="76">
        <v>1</v>
      </c>
      <c r="BP10" s="241"/>
      <c r="BQ10" s="47"/>
      <c r="BR10" s="269" t="s">
        <v>206</v>
      </c>
      <c r="BS10" s="138" t="s">
        <v>1310</v>
      </c>
      <c r="BT10" s="102" t="s">
        <v>36</v>
      </c>
      <c r="BU10" s="69">
        <f t="shared" si="6"/>
        <v>7.5</v>
      </c>
      <c r="BV10" s="69">
        <f t="shared" si="7"/>
        <v>11.5</v>
      </c>
      <c r="BW10" s="131"/>
      <c r="BX10" s="22" t="s">
        <v>68</v>
      </c>
      <c r="BY10" s="131"/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74"/>
      <c r="CP10" s="80" t="s">
        <v>232</v>
      </c>
      <c r="CQ10" s="102" t="s">
        <v>29</v>
      </c>
      <c r="CR10" s="69">
        <f>0.5*(CZ10+DA10+DB10)+DC10+DE10+2*(DF10+DG10)</f>
        <v>1</v>
      </c>
      <c r="CS10" s="69">
        <f>CZ10*0.5+DA10*0.5+DB10*0.5+DC10+DD10+DE10+2*(DF10+DG10+DH10)</f>
        <v>1</v>
      </c>
      <c r="CT10" s="116"/>
      <c r="CU10" s="22" t="s">
        <v>233</v>
      </c>
      <c r="CV10" s="173" t="s">
        <v>234</v>
      </c>
      <c r="CW10" s="286"/>
      <c r="CX10" s="287"/>
      <c r="CY10" s="140" t="s">
        <v>3</v>
      </c>
      <c r="CZ10" s="84">
        <v>2</v>
      </c>
      <c r="DA10" s="155"/>
      <c r="DB10" s="155"/>
      <c r="DC10" s="155"/>
      <c r="DD10" s="155"/>
      <c r="DE10" s="155"/>
      <c r="DF10" s="155"/>
      <c r="DG10" s="155"/>
      <c r="DH10" s="155"/>
      <c r="DI10" s="76">
        <v>1</v>
      </c>
      <c r="DJ10" s="393"/>
      <c r="DK10" s="108"/>
      <c r="DL10" s="108"/>
      <c r="DM10" s="108"/>
      <c r="DN10" s="108"/>
      <c r="DO10" s="108"/>
    </row>
    <row r="11" spans="1:119" ht="240" customHeight="1" outlineLevel="1" x14ac:dyDescent="0.4">
      <c r="A11" s="1552" t="s">
        <v>38</v>
      </c>
      <c r="B11" s="596" t="s">
        <v>2880</v>
      </c>
      <c r="C11" s="594" t="s">
        <v>29</v>
      </c>
      <c r="D11" s="552">
        <f t="shared" si="0"/>
        <v>2.5</v>
      </c>
      <c r="E11" s="552">
        <f t="shared" si="1"/>
        <v>2.5</v>
      </c>
      <c r="F11" s="1379"/>
      <c r="G11" s="602" t="s">
        <v>2968</v>
      </c>
      <c r="H11" s="1594" t="s">
        <v>41</v>
      </c>
      <c r="I11" s="601"/>
      <c r="J11" s="1593"/>
      <c r="K11" s="1595" t="s">
        <v>3</v>
      </c>
      <c r="L11" s="1354">
        <v>5</v>
      </c>
      <c r="M11" s="602"/>
      <c r="N11" s="602"/>
      <c r="O11" s="602"/>
      <c r="P11" s="602"/>
      <c r="Q11" s="602"/>
      <c r="R11" s="602"/>
      <c r="S11" s="1002"/>
      <c r="T11" s="1006"/>
      <c r="U11" s="1493">
        <v>1</v>
      </c>
      <c r="V11" s="546"/>
      <c r="W11" s="47"/>
      <c r="X11" s="400" t="s">
        <v>2660</v>
      </c>
      <c r="Y11" s="98" t="s">
        <v>3046</v>
      </c>
      <c r="Z11" s="68" t="s">
        <v>36</v>
      </c>
      <c r="AA11" s="69">
        <f t="shared" si="2"/>
        <v>2</v>
      </c>
      <c r="AB11" s="69">
        <f t="shared" si="3"/>
        <v>4</v>
      </c>
      <c r="AC11" s="74"/>
      <c r="AD11" s="225" t="s">
        <v>63</v>
      </c>
      <c r="AE11" s="74"/>
      <c r="AF11" s="74"/>
      <c r="AG11" s="74"/>
      <c r="AH11" s="131" t="s">
        <v>2911</v>
      </c>
      <c r="AI11" s="390"/>
      <c r="AJ11" s="390"/>
      <c r="AK11" s="390"/>
      <c r="AL11" s="626">
        <v>2</v>
      </c>
      <c r="AM11" s="144"/>
      <c r="AN11" s="1555"/>
      <c r="AO11" s="390"/>
      <c r="AP11" s="390"/>
      <c r="AQ11" s="86">
        <v>1</v>
      </c>
      <c r="AR11" s="228">
        <v>1</v>
      </c>
      <c r="AS11" s="74"/>
      <c r="AT11" s="36"/>
      <c r="AU11" s="283" t="s">
        <v>218</v>
      </c>
      <c r="AV11" s="114" t="s">
        <v>643</v>
      </c>
      <c r="AW11" s="68" t="s">
        <v>29</v>
      </c>
      <c r="AX11" s="69">
        <f t="shared" si="4"/>
        <v>1</v>
      </c>
      <c r="AY11" s="69">
        <f t="shared" si="5"/>
        <v>1</v>
      </c>
      <c r="AZ11" s="1900" t="s">
        <v>3047</v>
      </c>
      <c r="BA11" s="1901"/>
      <c r="BB11" s="1901"/>
      <c r="BC11" s="1901"/>
      <c r="BD11" s="1901"/>
      <c r="BE11" s="1902"/>
      <c r="BF11" s="155"/>
      <c r="BG11" s="155"/>
      <c r="BH11" s="155"/>
      <c r="BI11" s="155"/>
      <c r="BJ11" s="155"/>
      <c r="BK11" s="84">
        <v>1</v>
      </c>
      <c r="BL11" s="155"/>
      <c r="BM11" s="155"/>
      <c r="BN11" s="155"/>
      <c r="BO11" s="76">
        <v>1</v>
      </c>
      <c r="BP11" s="77"/>
      <c r="BQ11" s="47"/>
      <c r="BR11" s="269" t="s">
        <v>206</v>
      </c>
      <c r="BS11" s="130" t="s">
        <v>919</v>
      </c>
      <c r="BT11" s="68" t="s">
        <v>36</v>
      </c>
      <c r="BU11" s="69">
        <f t="shared" si="6"/>
        <v>0</v>
      </c>
      <c r="BV11" s="69">
        <f t="shared" si="7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76">
        <v>1</v>
      </c>
      <c r="CM11" s="74"/>
      <c r="CN11" s="175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 s="108"/>
      <c r="DL11" s="108"/>
      <c r="DM11" s="108"/>
      <c r="DN11" s="108"/>
      <c r="DO11" s="108"/>
    </row>
    <row r="12" spans="1:119" ht="218.1" customHeight="1" outlineLevel="1" x14ac:dyDescent="0.3">
      <c r="A12" s="1552" t="s">
        <v>38</v>
      </c>
      <c r="B12" s="596" t="s">
        <v>2882</v>
      </c>
      <c r="C12" s="594" t="s">
        <v>36</v>
      </c>
      <c r="D12" s="552">
        <f t="shared" si="0"/>
        <v>13</v>
      </c>
      <c r="E12" s="552">
        <f t="shared" si="1"/>
        <v>13</v>
      </c>
      <c r="F12" s="1379"/>
      <c r="G12" s="602" t="s">
        <v>63</v>
      </c>
      <c r="H12" s="546"/>
      <c r="I12" s="601"/>
      <c r="J12" s="1593"/>
      <c r="K12" s="1382" t="s">
        <v>2867</v>
      </c>
      <c r="L12" s="1002"/>
      <c r="M12" s="602"/>
      <c r="N12" s="602"/>
      <c r="O12" s="1354">
        <v>1</v>
      </c>
      <c r="P12" s="602"/>
      <c r="Q12" s="602"/>
      <c r="R12" s="1354">
        <v>6</v>
      </c>
      <c r="S12" s="1002"/>
      <c r="T12" s="1006"/>
      <c r="U12" s="1493">
        <v>1</v>
      </c>
      <c r="V12" s="546"/>
      <c r="W12" s="62"/>
      <c r="X12" s="400" t="s">
        <v>2660</v>
      </c>
      <c r="Y12" s="98" t="s">
        <v>1322</v>
      </c>
      <c r="Z12" s="102" t="s">
        <v>36</v>
      </c>
      <c r="AA12" s="69">
        <f t="shared" si="2"/>
        <v>0</v>
      </c>
      <c r="AB12" s="69">
        <f t="shared" si="3"/>
        <v>0</v>
      </c>
      <c r="AC12" s="1035"/>
      <c r="AD12" s="22" t="s">
        <v>45</v>
      </c>
      <c r="AE12" s="108"/>
      <c r="AF12" s="103"/>
      <c r="AG12" s="110" t="s">
        <v>13</v>
      </c>
      <c r="AH12" s="23" t="s">
        <v>57</v>
      </c>
      <c r="AR12" s="76">
        <v>1</v>
      </c>
      <c r="AS12" s="190"/>
      <c r="AT12" s="36"/>
      <c r="AU12" s="283" t="s">
        <v>218</v>
      </c>
      <c r="AV12" s="80" t="s">
        <v>1317</v>
      </c>
      <c r="AW12" s="68" t="s">
        <v>29</v>
      </c>
      <c r="AX12" s="69">
        <f t="shared" si="4"/>
        <v>7</v>
      </c>
      <c r="AY12" s="69">
        <f t="shared" si="5"/>
        <v>9</v>
      </c>
      <c r="BA12" s="22" t="s">
        <v>68</v>
      </c>
      <c r="BB12" s="748" t="s">
        <v>803</v>
      </c>
      <c r="BC12" s="748"/>
      <c r="BD12" s="73"/>
      <c r="BE12" s="23" t="s">
        <v>804</v>
      </c>
      <c r="BF12" s="155"/>
      <c r="BG12" s="155"/>
      <c r="BH12" s="155"/>
      <c r="BI12" s="84">
        <v>1</v>
      </c>
      <c r="BJ12" s="155"/>
      <c r="BK12" s="155"/>
      <c r="BL12" s="84">
        <v>3</v>
      </c>
      <c r="BM12" s="155"/>
      <c r="BN12" s="86">
        <v>1</v>
      </c>
      <c r="BO12" s="76">
        <v>1</v>
      </c>
      <c r="BP12" s="673"/>
      <c r="BQ12" s="112"/>
      <c r="BR12" s="269" t="s">
        <v>206</v>
      </c>
      <c r="BS12" s="616" t="s">
        <v>1318</v>
      </c>
      <c r="BT12" s="81" t="s">
        <v>36</v>
      </c>
      <c r="BU12" s="148">
        <f t="shared" si="6"/>
        <v>1</v>
      </c>
      <c r="BV12" s="148">
        <f t="shared" si="7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" customHeight="1" outlineLevel="1" x14ac:dyDescent="0.3">
      <c r="A13" s="1660" t="s">
        <v>38</v>
      </c>
      <c r="B13" s="1731" t="s">
        <v>2884</v>
      </c>
      <c r="C13" s="1661" t="s">
        <v>93</v>
      </c>
      <c r="D13" s="1662">
        <f>0.5*(L13+M13+N13)+O13+Q13+2*(R13+S13)</f>
        <v>3</v>
      </c>
      <c r="E13" s="1662">
        <f>L13*0.5+M13*0.5+N13*0.5+O13+P13+Q13+2*(R13+S13+T13)</f>
        <v>3</v>
      </c>
      <c r="F13" s="1663"/>
      <c r="G13" s="1486" t="s">
        <v>63</v>
      </c>
      <c r="H13" s="1664"/>
      <c r="I13" s="1378"/>
      <c r="J13" s="1665"/>
      <c r="K13" s="1666" t="s">
        <v>2987</v>
      </c>
      <c r="L13" s="1667">
        <v>2</v>
      </c>
      <c r="M13" s="1486"/>
      <c r="N13" s="1486"/>
      <c r="O13" s="1668"/>
      <c r="P13" s="1486"/>
      <c r="Q13" s="1486"/>
      <c r="R13" s="1667">
        <v>1</v>
      </c>
      <c r="S13" s="1668"/>
      <c r="T13" s="1669"/>
      <c r="U13" s="1670">
        <v>1</v>
      </c>
      <c r="V13" s="1664"/>
      <c r="W13" s="62"/>
      <c r="X13" s="400" t="s">
        <v>2660</v>
      </c>
      <c r="Y13" s="98" t="s">
        <v>908</v>
      </c>
      <c r="Z13" s="102" t="s">
        <v>36</v>
      </c>
      <c r="AA13" s="69">
        <f t="shared" si="2"/>
        <v>0</v>
      </c>
      <c r="AB13" s="69">
        <f t="shared" si="3"/>
        <v>0</v>
      </c>
      <c r="AC13" s="677"/>
      <c r="AD13" s="22" t="s">
        <v>45</v>
      </c>
      <c r="AE13" s="1036"/>
      <c r="AF13" s="74"/>
      <c r="AG13" s="73"/>
      <c r="AH13" s="23" t="s">
        <v>57</v>
      </c>
      <c r="AR13" s="76">
        <v>1</v>
      </c>
      <c r="AS13" s="190"/>
      <c r="AT13" s="36"/>
      <c r="AU13" s="283" t="s">
        <v>218</v>
      </c>
      <c r="AV13" s="80" t="s">
        <v>1320</v>
      </c>
      <c r="AW13" s="102" t="s">
        <v>36</v>
      </c>
      <c r="AX13" s="69">
        <f t="shared" si="4"/>
        <v>0</v>
      </c>
      <c r="AY13" s="69">
        <f t="shared" si="5"/>
        <v>0</v>
      </c>
      <c r="AZ13" s="82"/>
      <c r="BA13" s="22" t="s">
        <v>68</v>
      </c>
      <c r="BB13" s="106"/>
      <c r="BC13" s="119" t="s">
        <v>42</v>
      </c>
      <c r="BD13" s="710"/>
      <c r="BE13" s="197" t="s">
        <v>757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76">
        <v>1</v>
      </c>
      <c r="BP13" s="77"/>
      <c r="BQ13" s="162"/>
      <c r="BR13" s="269" t="s">
        <v>206</v>
      </c>
      <c r="BS13" s="387" t="s">
        <v>1321</v>
      </c>
      <c r="BT13" s="68" t="s">
        <v>36</v>
      </c>
      <c r="BU13" s="69">
        <f t="shared" si="6"/>
        <v>0</v>
      </c>
      <c r="BV13" s="69">
        <f t="shared" si="7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x14ac:dyDescent="0.4">
      <c r="A14" s="97" t="s">
        <v>52</v>
      </c>
      <c r="B14" s="1198" t="s">
        <v>3048</v>
      </c>
      <c r="C14" s="594" t="s">
        <v>93</v>
      </c>
      <c r="D14" s="552">
        <f t="shared" ref="D14" si="8">0.5*(L14+M14+N14)+O14+Q14+2*(R14+S14)</f>
        <v>5</v>
      </c>
      <c r="E14" s="552">
        <f t="shared" ref="E14" si="9">L14*0.5+M14*0.5+N14*0.5+O14+P14+Q14+2*(R14+S14+T14)</f>
        <v>5</v>
      </c>
      <c r="F14" s="1155"/>
      <c r="G14" s="1156" t="s">
        <v>106</v>
      </c>
      <c r="H14" s="1689" t="s">
        <v>3049</v>
      </c>
      <c r="I14" s="1687" t="s">
        <v>42</v>
      </c>
      <c r="J14" s="1688"/>
      <c r="K14" s="601"/>
      <c r="L14" s="1197"/>
      <c r="M14" s="1197"/>
      <c r="N14" s="1197"/>
      <c r="O14" s="595">
        <v>5</v>
      </c>
      <c r="P14" s="1197"/>
      <c r="Q14" s="1197"/>
      <c r="R14" s="1197"/>
      <c r="S14" s="1197"/>
      <c r="T14" s="1197"/>
      <c r="U14" s="584">
        <v>1</v>
      </c>
      <c r="V14" s="1160"/>
      <c r="W14" s="62"/>
      <c r="X14" s="400" t="s">
        <v>2660</v>
      </c>
      <c r="Y14" s="114" t="s">
        <v>1329</v>
      </c>
      <c r="Z14" s="68" t="s">
        <v>36</v>
      </c>
      <c r="AA14" s="69">
        <f t="shared" si="2"/>
        <v>2</v>
      </c>
      <c r="AB14" s="69">
        <f t="shared" si="3"/>
        <v>4</v>
      </c>
      <c r="AC14" s="23"/>
      <c r="AD14" s="23" t="s">
        <v>68</v>
      </c>
      <c r="AE14" s="104"/>
      <c r="AF14" s="104"/>
      <c r="AG14" s="82"/>
      <c r="AH14" s="23" t="s">
        <v>1330</v>
      </c>
      <c r="AI14" s="155"/>
      <c r="AJ14" s="155"/>
      <c r="AK14" s="155"/>
      <c r="AL14" s="155"/>
      <c r="AM14" s="155"/>
      <c r="AN14" s="155"/>
      <c r="AO14" s="84">
        <v>1</v>
      </c>
      <c r="AP14" s="155"/>
      <c r="AQ14" s="86">
        <v>1</v>
      </c>
      <c r="AR14" s="76">
        <v>1</v>
      </c>
      <c r="AS14" s="77"/>
      <c r="AT14" s="36"/>
      <c r="AU14" s="283" t="s">
        <v>218</v>
      </c>
      <c r="AV14" s="80" t="s">
        <v>1323</v>
      </c>
      <c r="AW14" s="102" t="s">
        <v>36</v>
      </c>
      <c r="AX14" s="69">
        <f t="shared" si="4"/>
        <v>0</v>
      </c>
      <c r="AY14" s="69">
        <f t="shared" si="5"/>
        <v>0</v>
      </c>
      <c r="AZ14" s="82"/>
      <c r="BA14" s="401" t="s">
        <v>77</v>
      </c>
      <c r="BB14" s="402" t="s">
        <v>50</v>
      </c>
      <c r="BC14" s="127"/>
      <c r="BD14" s="187"/>
      <c r="BE14" s="23" t="s">
        <v>1324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206</v>
      </c>
      <c r="BS14" s="387" t="s">
        <v>1325</v>
      </c>
      <c r="BT14" s="102" t="s">
        <v>93</v>
      </c>
      <c r="BU14" s="69">
        <f t="shared" si="6"/>
        <v>2</v>
      </c>
      <c r="BV14" s="69">
        <f t="shared" si="7"/>
        <v>4</v>
      </c>
      <c r="BW14" s="82"/>
      <c r="BX14" s="118" t="s">
        <v>68</v>
      </c>
      <c r="BY14" s="74"/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x14ac:dyDescent="0.25">
      <c r="A15" s="1602" t="s">
        <v>3050</v>
      </c>
      <c r="B15" s="1180" t="s">
        <v>3051</v>
      </c>
      <c r="C15" s="1752" t="s">
        <v>3052</v>
      </c>
      <c r="D15" s="1753"/>
      <c r="E15" s="1753"/>
      <c r="F15" s="1753"/>
      <c r="G15" s="1753"/>
      <c r="H15" s="1753"/>
      <c r="I15" s="1754"/>
      <c r="J15" s="1753"/>
      <c r="K15" s="1753"/>
      <c r="L15" s="1753"/>
      <c r="M15" s="1753"/>
      <c r="N15" s="1753"/>
      <c r="O15" s="1753"/>
      <c r="P15" s="1753"/>
      <c r="Q15" s="1753"/>
      <c r="R15" s="1753"/>
      <c r="S15" s="1753"/>
      <c r="T15" s="1755"/>
      <c r="U15" s="988">
        <v>1</v>
      </c>
      <c r="V15" s="556"/>
      <c r="W15" s="108"/>
      <c r="X15" s="400" t="s">
        <v>2660</v>
      </c>
      <c r="Y15" s="404" t="s">
        <v>1332</v>
      </c>
      <c r="Z15" s="102" t="s">
        <v>36</v>
      </c>
      <c r="AA15" s="69">
        <f t="shared" si="2"/>
        <v>0</v>
      </c>
      <c r="AB15" s="69">
        <f t="shared" si="3"/>
        <v>0</v>
      </c>
      <c r="AC15" s="677"/>
      <c r="AD15" s="22" t="s">
        <v>45</v>
      </c>
      <c r="AE15" s="446"/>
      <c r="AF15" s="74"/>
      <c r="AG15" s="73"/>
      <c r="AH15" s="23" t="s">
        <v>57</v>
      </c>
      <c r="AR15" s="76">
        <v>1</v>
      </c>
      <c r="AS15" s="673"/>
      <c r="AT15" s="36"/>
      <c r="AU15" s="283" t="s">
        <v>218</v>
      </c>
      <c r="AV15" s="117" t="s">
        <v>1327</v>
      </c>
      <c r="AW15" s="68" t="s">
        <v>36</v>
      </c>
      <c r="AX15" s="69">
        <f t="shared" si="4"/>
        <v>4</v>
      </c>
      <c r="AY15" s="69">
        <f t="shared" si="5"/>
        <v>5</v>
      </c>
      <c r="AZ15" s="82"/>
      <c r="BA15" s="22" t="s">
        <v>68</v>
      </c>
      <c r="BB15" s="104"/>
      <c r="BC15" s="70"/>
      <c r="BD15" s="110" t="s">
        <v>13</v>
      </c>
      <c r="BE15" s="173" t="s">
        <v>707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206</v>
      </c>
      <c r="BS15" s="117" t="s">
        <v>1328</v>
      </c>
      <c r="BT15" s="102" t="s">
        <v>93</v>
      </c>
      <c r="BU15" s="69">
        <f t="shared" si="6"/>
        <v>0</v>
      </c>
      <c r="BV15" s="69">
        <f t="shared" si="7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59.5" customHeight="1" outlineLevel="1" x14ac:dyDescent="0.4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37" t="s">
        <v>171</v>
      </c>
      <c r="Y16" s="116" t="s">
        <v>1015</v>
      </c>
      <c r="Z16" s="102" t="s">
        <v>36</v>
      </c>
      <c r="AA16" s="102">
        <f t="shared" si="2"/>
        <v>0</v>
      </c>
      <c r="AB16" s="102">
        <f t="shared" si="3"/>
        <v>0</v>
      </c>
      <c r="AC16" s="23"/>
      <c r="AD16" s="238" t="s">
        <v>68</v>
      </c>
      <c r="AE16" s="103"/>
      <c r="AF16" s="74"/>
      <c r="AG16" s="82"/>
      <c r="AH16" s="172" t="s">
        <v>57</v>
      </c>
      <c r="AI16" s="159"/>
      <c r="AJ16" s="159"/>
      <c r="AK16" s="159"/>
      <c r="AL16" s="159"/>
      <c r="AM16" s="159"/>
      <c r="AN16" s="159"/>
      <c r="AO16" s="159"/>
      <c r="AP16" s="159"/>
      <c r="AQ16" s="410"/>
      <c r="AR16" s="1566">
        <v>1</v>
      </c>
      <c r="AS16" s="1567" t="s">
        <v>2999</v>
      </c>
      <c r="AT16" s="36"/>
      <c r="AU16" s="283" t="s">
        <v>218</v>
      </c>
      <c r="AV16" s="80" t="s">
        <v>219</v>
      </c>
      <c r="AW16" s="68" t="s">
        <v>36</v>
      </c>
      <c r="AX16" s="69">
        <f t="shared" si="4"/>
        <v>0</v>
      </c>
      <c r="AY16" s="69">
        <f t="shared" si="5"/>
        <v>0</v>
      </c>
      <c r="AZ16" s="74"/>
      <c r="BA16" s="22" t="s">
        <v>63</v>
      </c>
      <c r="BB16" s="99"/>
      <c r="BC16" s="74"/>
      <c r="BD16" s="74"/>
      <c r="BE16" s="23" t="s">
        <v>220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241"/>
      <c r="BQ16" s="162"/>
      <c r="BR16" s="269" t="s">
        <v>206</v>
      </c>
      <c r="BS16" s="117" t="s">
        <v>1331</v>
      </c>
      <c r="BT16" s="68" t="s">
        <v>93</v>
      </c>
      <c r="BU16" s="69">
        <f t="shared" si="6"/>
        <v>0</v>
      </c>
      <c r="BV16" s="69">
        <f t="shared" si="7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2" customHeight="1" outlineLevel="1" x14ac:dyDescent="0.4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37" t="s">
        <v>171</v>
      </c>
      <c r="Y17" s="404" t="s">
        <v>1019</v>
      </c>
      <c r="Z17" s="68" t="s">
        <v>36</v>
      </c>
      <c r="AA17" s="69">
        <f t="shared" si="2"/>
        <v>0</v>
      </c>
      <c r="AB17" s="69">
        <f t="shared" si="3"/>
        <v>0</v>
      </c>
      <c r="AC17" s="74"/>
      <c r="AD17" s="23" t="s">
        <v>45</v>
      </c>
      <c r="AE17" s="74"/>
      <c r="AF17" s="74"/>
      <c r="AG17" s="74"/>
      <c r="AH17" s="131" t="s">
        <v>193</v>
      </c>
      <c r="AI17" s="159"/>
      <c r="AJ17" s="159"/>
      <c r="AK17" s="159"/>
      <c r="AL17" s="159"/>
      <c r="AM17" s="671"/>
      <c r="AN17" s="159"/>
      <c r="AO17" s="159"/>
      <c r="AP17" s="159"/>
      <c r="AQ17" s="159"/>
      <c r="AR17" s="1566">
        <v>1</v>
      </c>
      <c r="AS17" s="1567" t="s">
        <v>2999</v>
      </c>
      <c r="AT17" s="36"/>
      <c r="AU17" s="97" t="s">
        <v>52</v>
      </c>
      <c r="AV17" s="114" t="s">
        <v>307</v>
      </c>
      <c r="AW17" s="68" t="s">
        <v>36</v>
      </c>
      <c r="AX17" s="69">
        <f t="shared" si="4"/>
        <v>5</v>
      </c>
      <c r="AY17" s="69">
        <f t="shared" si="5"/>
        <v>5</v>
      </c>
      <c r="AZ17" s="82"/>
      <c r="BA17" s="22" t="s">
        <v>233</v>
      </c>
      <c r="BB17" s="105"/>
      <c r="BC17" s="72" t="s">
        <v>42</v>
      </c>
      <c r="BD17" s="187"/>
      <c r="BE17" s="23" t="s">
        <v>283</v>
      </c>
      <c r="BF17" s="84">
        <v>2</v>
      </c>
      <c r="BG17" s="160"/>
      <c r="BH17" s="103"/>
      <c r="BI17" s="160"/>
      <c r="BJ17" s="160"/>
      <c r="BK17" s="160"/>
      <c r="BL17" s="84">
        <v>2</v>
      </c>
      <c r="BM17" s="160"/>
      <c r="BN17" s="160"/>
      <c r="BO17" s="76">
        <v>1</v>
      </c>
      <c r="BP17" s="77"/>
      <c r="BQ17" s="47"/>
      <c r="BR17" s="269" t="s">
        <v>206</v>
      </c>
      <c r="BS17" s="117" t="s">
        <v>1333</v>
      </c>
      <c r="BT17" s="102" t="s">
        <v>93</v>
      </c>
      <c r="BU17" s="69">
        <f t="shared" si="6"/>
        <v>0</v>
      </c>
      <c r="BV17" s="69">
        <f t="shared" si="7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2" customHeight="1" outlineLevel="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37" t="s">
        <v>171</v>
      </c>
      <c r="Y18" s="404" t="s">
        <v>1022</v>
      </c>
      <c r="Z18" s="102" t="s">
        <v>36</v>
      </c>
      <c r="AA18" s="102">
        <f t="shared" si="2"/>
        <v>0</v>
      </c>
      <c r="AB18" s="102">
        <f t="shared" si="3"/>
        <v>0</v>
      </c>
      <c r="AC18" s="131"/>
      <c r="AD18" s="22" t="s">
        <v>45</v>
      </c>
      <c r="AE18" s="367"/>
      <c r="AF18" s="131"/>
      <c r="AG18" s="131"/>
      <c r="AH18" s="23" t="s">
        <v>57</v>
      </c>
      <c r="AI18" s="314"/>
      <c r="AJ18" s="314"/>
      <c r="AK18" s="314"/>
      <c r="AL18" s="314"/>
      <c r="AM18" s="630"/>
      <c r="AN18" s="314"/>
      <c r="AO18" s="314"/>
      <c r="AP18" s="314"/>
      <c r="AQ18" s="314"/>
      <c r="AR18" s="1566">
        <v>1</v>
      </c>
      <c r="AS18" s="1567" t="s">
        <v>2999</v>
      </c>
      <c r="AT18" s="36"/>
      <c r="AU18" s="97" t="s">
        <v>52</v>
      </c>
      <c r="AV18" s="1710" t="s">
        <v>1334</v>
      </c>
      <c r="AW18" s="102" t="s">
        <v>36</v>
      </c>
      <c r="AX18" s="69">
        <f t="shared" si="4"/>
        <v>0</v>
      </c>
      <c r="AY18" s="69">
        <f t="shared" si="5"/>
        <v>0</v>
      </c>
      <c r="AZ18" s="354"/>
      <c r="BA18" s="22" t="s">
        <v>63</v>
      </c>
      <c r="BB18" s="354"/>
      <c r="BC18" s="72" t="s">
        <v>42</v>
      </c>
      <c r="BD18" s="354"/>
      <c r="BE18" s="355" t="s">
        <v>292</v>
      </c>
      <c r="BF18" s="356"/>
      <c r="BG18" s="356"/>
      <c r="BH18" s="356"/>
      <c r="BI18" s="356"/>
      <c r="BJ18" s="356"/>
      <c r="BK18" s="356"/>
      <c r="BL18" s="356"/>
      <c r="BM18" s="356"/>
      <c r="BN18" s="356"/>
      <c r="BO18" s="357">
        <v>1</v>
      </c>
      <c r="BP18" s="74"/>
      <c r="BQ18" s="112"/>
      <c r="BR18" s="269" t="s">
        <v>206</v>
      </c>
      <c r="BS18" s="116" t="s">
        <v>1335</v>
      </c>
      <c r="BT18" s="102" t="s">
        <v>93</v>
      </c>
      <c r="BU18" s="69">
        <f t="shared" si="6"/>
        <v>2</v>
      </c>
      <c r="BV18" s="69">
        <f t="shared" si="7"/>
        <v>4</v>
      </c>
      <c r="BW18" s="82"/>
      <c r="BX18" s="22" t="s">
        <v>68</v>
      </c>
      <c r="BY18" s="22"/>
      <c r="BZ18" s="22"/>
      <c r="CA18" s="23"/>
      <c r="CB18" s="23" t="s">
        <v>2962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40.6" customHeight="1" outlineLevel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37" t="s">
        <v>171</v>
      </c>
      <c r="Y19" s="179" t="s">
        <v>1027</v>
      </c>
      <c r="Z19" s="68" t="s">
        <v>36</v>
      </c>
      <c r="AA19" s="69">
        <f t="shared" si="2"/>
        <v>1</v>
      </c>
      <c r="AB19" s="69">
        <f t="shared" si="3"/>
        <v>1</v>
      </c>
      <c r="AC19" s="225"/>
      <c r="AD19" s="900" t="s">
        <v>45</v>
      </c>
      <c r="AE19" s="225"/>
      <c r="AF19" s="222"/>
      <c r="AG19" s="110" t="s">
        <v>13</v>
      </c>
      <c r="AH19" s="901" t="s">
        <v>757</v>
      </c>
      <c r="AI19" s="84">
        <v>2</v>
      </c>
      <c r="AJ19" s="155"/>
      <c r="AK19" s="902"/>
      <c r="AL19" s="403"/>
      <c r="AM19" s="902"/>
      <c r="AN19" s="902"/>
      <c r="AO19" s="902"/>
      <c r="AP19" s="902"/>
      <c r="AQ19" s="902"/>
      <c r="AR19" s="1566">
        <v>1</v>
      </c>
      <c r="AS19" s="1567" t="s">
        <v>2999</v>
      </c>
      <c r="AT19" s="36"/>
      <c r="AU19" s="97" t="s">
        <v>52</v>
      </c>
      <c r="AV19" s="496" t="s">
        <v>2754</v>
      </c>
      <c r="AW19" s="68" t="s">
        <v>36</v>
      </c>
      <c r="AX19" s="69">
        <f>0.5*(BF19+BG19+BH19)+BI19+BK19+2*(BL19+BM19)</f>
        <v>5</v>
      </c>
      <c r="AY19" s="69">
        <f>BF19*0.5+BG19*0.5+BH19*0.5+BI19+BJ19+BK19+2*(BL19+BM19+BN19)</f>
        <v>5</v>
      </c>
      <c r="AZ19" s="1739" t="s">
        <v>3053</v>
      </c>
      <c r="BA19" s="1768"/>
      <c r="BB19" s="1768"/>
      <c r="BC19" s="1768"/>
      <c r="BD19" s="1768"/>
      <c r="BE19" s="1769"/>
      <c r="BF19" s="356"/>
      <c r="BG19" s="356"/>
      <c r="BH19" s="356"/>
      <c r="BI19" s="84">
        <v>5</v>
      </c>
      <c r="BJ19" s="356"/>
      <c r="BK19" s="356"/>
      <c r="BL19" s="356"/>
      <c r="BM19" s="356"/>
      <c r="BN19" s="356"/>
      <c r="BO19" s="142">
        <v>1</v>
      </c>
      <c r="BP19" s="68"/>
      <c r="BQ19" s="112"/>
      <c r="BR19" s="269" t="s">
        <v>206</v>
      </c>
      <c r="BS19" s="116" t="s">
        <v>1336</v>
      </c>
      <c r="BT19" s="102" t="s">
        <v>93</v>
      </c>
      <c r="BU19" s="69">
        <f t="shared" si="6"/>
        <v>0</v>
      </c>
      <c r="BV19" s="69">
        <f t="shared" si="7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91.4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37" t="s">
        <v>171</v>
      </c>
      <c r="Y20" s="117" t="s">
        <v>194</v>
      </c>
      <c r="Z20" s="68" t="s">
        <v>36</v>
      </c>
      <c r="AA20" s="69">
        <f t="shared" si="2"/>
        <v>1</v>
      </c>
      <c r="AB20" s="69">
        <f t="shared" si="3"/>
        <v>2</v>
      </c>
      <c r="AC20" s="82"/>
      <c r="AD20" s="22" t="s">
        <v>68</v>
      </c>
      <c r="AE20" s="22"/>
      <c r="AF20" s="103"/>
      <c r="AG20" s="82"/>
      <c r="AH20" s="23" t="s">
        <v>195</v>
      </c>
      <c r="AI20" s="155"/>
      <c r="AJ20" s="155"/>
      <c r="AK20" s="144"/>
      <c r="AL20" s="184">
        <v>1</v>
      </c>
      <c r="AM20" s="86">
        <v>1</v>
      </c>
      <c r="AN20" s="765"/>
      <c r="AO20" s="155"/>
      <c r="AP20" s="155"/>
      <c r="AQ20" s="155"/>
      <c r="AR20" s="1566">
        <v>1</v>
      </c>
      <c r="AS20" s="1567" t="s">
        <v>2999</v>
      </c>
      <c r="AT20" s="36"/>
      <c r="AU20" s="62"/>
      <c r="AW20" s="62"/>
      <c r="AX20" s="62"/>
      <c r="AY20" s="62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 s="62"/>
      <c r="BP20" s="62"/>
      <c r="BQ20" s="112"/>
      <c r="BR20" s="269" t="s">
        <v>206</v>
      </c>
      <c r="BS20" s="116" t="s">
        <v>1337</v>
      </c>
      <c r="BT20" s="102" t="s">
        <v>93</v>
      </c>
      <c r="BU20" s="69">
        <f t="shared" si="6"/>
        <v>0</v>
      </c>
      <c r="BV20" s="69">
        <f t="shared" si="7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58.60000000000002" customHeight="1" outlineLevel="1" x14ac:dyDescent="0.2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237" t="s">
        <v>171</v>
      </c>
      <c r="Y21" s="130" t="s">
        <v>1034</v>
      </c>
      <c r="Z21" s="102" t="s">
        <v>36</v>
      </c>
      <c r="AA21" s="102">
        <f t="shared" si="2"/>
        <v>0</v>
      </c>
      <c r="AB21" s="102">
        <f t="shared" si="3"/>
        <v>0</v>
      </c>
      <c r="AC21" s="131"/>
      <c r="AD21" s="22" t="s">
        <v>45</v>
      </c>
      <c r="AE21" s="367"/>
      <c r="AF21" s="131"/>
      <c r="AG21" s="131"/>
      <c r="AH21" s="23" t="s">
        <v>57</v>
      </c>
      <c r="AI21" s="314"/>
      <c r="AJ21" s="314"/>
      <c r="AK21" s="314"/>
      <c r="AL21" s="314"/>
      <c r="AM21" s="368"/>
      <c r="AN21" s="314"/>
      <c r="AO21" s="314"/>
      <c r="AP21" s="314"/>
      <c r="AQ21" s="630"/>
      <c r="AR21" s="1566">
        <v>1</v>
      </c>
      <c r="AS21" s="1567" t="s">
        <v>2999</v>
      </c>
      <c r="AT21" s="36"/>
      <c r="AU21" s="62"/>
      <c r="AW21" s="62"/>
      <c r="AX21" s="62"/>
      <c r="AY21" s="62"/>
      <c r="AZ21" s="62"/>
      <c r="BA21" s="62"/>
      <c r="BB21" s="62"/>
      <c r="BC21" s="62"/>
      <c r="BD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112"/>
      <c r="BR21" s="269" t="s">
        <v>206</v>
      </c>
      <c r="BS21" s="116" t="s">
        <v>2076</v>
      </c>
      <c r="BT21" s="102" t="s">
        <v>93</v>
      </c>
      <c r="BU21" s="69">
        <f t="shared" si="6"/>
        <v>0</v>
      </c>
      <c r="BV21" s="69">
        <f t="shared" si="7"/>
        <v>0</v>
      </c>
      <c r="BW21" s="82"/>
      <c r="BX21" s="22" t="s">
        <v>68</v>
      </c>
      <c r="BY21" s="799"/>
      <c r="BZ21" s="72" t="s">
        <v>42</v>
      </c>
      <c r="CA21" s="23"/>
      <c r="CB21" s="23" t="s">
        <v>2758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78.95" customHeight="1" outlineLevel="1" thickTop="1" thickBot="1" x14ac:dyDescent="0.3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37" t="s">
        <v>171</v>
      </c>
      <c r="Y22" s="117" t="s">
        <v>1038</v>
      </c>
      <c r="Z22" s="68" t="s">
        <v>36</v>
      </c>
      <c r="AA22" s="69">
        <f t="shared" si="2"/>
        <v>1</v>
      </c>
      <c r="AB22" s="69">
        <f t="shared" si="3"/>
        <v>3</v>
      </c>
      <c r="AC22" s="73"/>
      <c r="AD22" s="23" t="s">
        <v>45</v>
      </c>
      <c r="AE22" s="172"/>
      <c r="AF22" s="904"/>
      <c r="AG22" s="905"/>
      <c r="AH22" s="172" t="s">
        <v>188</v>
      </c>
      <c r="AI22" s="155"/>
      <c r="AJ22" s="155"/>
      <c r="AK22" s="155"/>
      <c r="AL22" s="84">
        <v>1</v>
      </c>
      <c r="AM22" s="155"/>
      <c r="AN22" s="155"/>
      <c r="AO22" s="155"/>
      <c r="AP22" s="360"/>
      <c r="AQ22" s="234">
        <v>1</v>
      </c>
      <c r="AR22" s="1566">
        <v>1</v>
      </c>
      <c r="AS22" s="1567" t="s">
        <v>2999</v>
      </c>
      <c r="AT22" s="36"/>
      <c r="AU22" s="62"/>
      <c r="AW22" s="62"/>
      <c r="AX22" s="62"/>
      <c r="AY22" s="62"/>
      <c r="AZ22" s="62"/>
      <c r="BA22" s="62"/>
      <c r="BB22" s="62"/>
      <c r="BC22" s="62"/>
      <c r="BD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112"/>
      <c r="BR22" s="1441" t="s">
        <v>318</v>
      </c>
      <c r="BS22" s="1442" t="s">
        <v>2152</v>
      </c>
      <c r="BT22" s="1286" t="s">
        <v>93</v>
      </c>
      <c r="BU22" s="1287">
        <f t="shared" si="6"/>
        <v>4</v>
      </c>
      <c r="BV22" s="1287">
        <f t="shared" si="7"/>
        <v>6</v>
      </c>
      <c r="BW22" s="813"/>
      <c r="BX22" s="814" t="s">
        <v>68</v>
      </c>
      <c r="BY22" s="1288"/>
      <c r="BZ22" s="1443" t="s">
        <v>42</v>
      </c>
      <c r="CA22" s="1444"/>
      <c r="CB22" s="814" t="s">
        <v>775</v>
      </c>
      <c r="CC22" s="1445"/>
      <c r="CD22" s="1446"/>
      <c r="CE22" s="1446"/>
      <c r="CF22" s="1446"/>
      <c r="CG22" s="1446"/>
      <c r="CH22" s="820">
        <v>2</v>
      </c>
      <c r="CI22" s="1446"/>
      <c r="CJ22" s="1447">
        <v>1</v>
      </c>
      <c r="CK22" s="1211">
        <v>1</v>
      </c>
      <c r="CL22" s="1448">
        <v>1</v>
      </c>
      <c r="CM22" s="1449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349.5" customHeight="1" outlineLevel="1" x14ac:dyDescent="0.25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237" t="s">
        <v>171</v>
      </c>
      <c r="Y23" s="1671" t="s">
        <v>3054</v>
      </c>
      <c r="Z23" s="102" t="s">
        <v>36</v>
      </c>
      <c r="AA23" s="102">
        <f t="shared" si="2"/>
        <v>0.5</v>
      </c>
      <c r="AB23" s="102">
        <f t="shared" si="3"/>
        <v>0.5</v>
      </c>
      <c r="AC23" s="73"/>
      <c r="AD23" s="23" t="s">
        <v>45</v>
      </c>
      <c r="AE23" s="172"/>
      <c r="AF23" s="904"/>
      <c r="AG23" s="905"/>
      <c r="AH23" s="173" t="s">
        <v>1042</v>
      </c>
      <c r="AI23" s="84">
        <v>1</v>
      </c>
      <c r="AJ23" s="155"/>
      <c r="AK23" s="155"/>
      <c r="AL23" s="907"/>
      <c r="AM23" s="155"/>
      <c r="AN23" s="765"/>
      <c r="AO23" s="155"/>
      <c r="AP23" s="155"/>
      <c r="AQ23" s="461"/>
      <c r="AR23" s="1566">
        <v>1</v>
      </c>
      <c r="AS23" s="1567" t="s">
        <v>2999</v>
      </c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6"/>
        <v>0.5</v>
      </c>
      <c r="BV23" s="69">
        <f t="shared" si="7"/>
        <v>0.5</v>
      </c>
      <c r="BW23" s="131"/>
      <c r="BX23" s="22" t="s">
        <v>63</v>
      </c>
      <c r="BY23" s="74"/>
      <c r="BZ23" s="72" t="s">
        <v>42</v>
      </c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399999999999999" outlineLevel="1" x14ac:dyDescent="0.3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399999999999999" outlineLevel="1" x14ac:dyDescent="0.3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 x14ac:dyDescent="0.3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635"/>
      <c r="AB32" s="635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399999999999999" outlineLevel="1" x14ac:dyDescent="0.25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W33" s="62"/>
      <c r="AX33" s="62"/>
      <c r="AY33" s="62"/>
      <c r="AZ33" s="62"/>
      <c r="BA33" s="62"/>
      <c r="BB33" s="62"/>
      <c r="BC33" s="62"/>
      <c r="BD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 x14ac:dyDescent="0.3">
      <c r="A39" s="38" t="s">
        <v>30</v>
      </c>
      <c r="B39" s="1038" t="s">
        <v>235</v>
      </c>
      <c r="C39" s="535" t="s">
        <v>29</v>
      </c>
      <c r="D39" s="41">
        <f t="shared" ref="D39:D54" si="10">0.5*(L39+M39+N39)+O39+Q39+2*(R39+S39)</f>
        <v>0</v>
      </c>
      <c r="E39" s="536">
        <f t="shared" ref="E39:E54" si="11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SUMIFS(L53:L65,C53:C65,C39)</f>
        <v>0</v>
      </c>
      <c r="M39" s="44">
        <f>SUMIFS(M53:M65,C53:C65,C39)</f>
        <v>0</v>
      </c>
      <c r="N39" s="44">
        <f>SUMIFS(N53:N65,C53:C65,C39)</f>
        <v>0</v>
      </c>
      <c r="O39" s="44">
        <f>SUMIFS(O53:O65,C53:C65,C39)</f>
        <v>0</v>
      </c>
      <c r="P39" s="44">
        <f>SUMIFS(P53:P65,C53:C65,C39)</f>
        <v>0</v>
      </c>
      <c r="Q39" s="44">
        <f>SUMIFS(Q53:Q65,C53:C65,C39)</f>
        <v>0</v>
      </c>
      <c r="R39" s="44">
        <f>SUMIFS(R53:R65,C53:C65,C39)</f>
        <v>0</v>
      </c>
      <c r="S39" s="44">
        <f>SUMIFS(S53:S65,C53:C65,C39)</f>
        <v>0</v>
      </c>
      <c r="T39" s="44">
        <f>SUMIFS(T53:T65,C53:C65,C39)</f>
        <v>0</v>
      </c>
      <c r="U39" s="45"/>
      <c r="V39" s="46">
        <f>SUM(U41:U64)</f>
        <v>14</v>
      </c>
      <c r="W39" s="112"/>
      <c r="X39" s="38" t="s">
        <v>150</v>
      </c>
      <c r="Y39" s="1039" t="s">
        <v>1341</v>
      </c>
      <c r="Z39" s="535" t="s">
        <v>29</v>
      </c>
      <c r="AA39" s="41">
        <f t="shared" ref="AA39:AA54" si="12">0.5*(AI39+AJ39+AK39)+AL39+AN39+2*(AO39+AP39)</f>
        <v>0</v>
      </c>
      <c r="AB39" s="536">
        <f t="shared" ref="AB39:AB54" si="13"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SUMIFS(AI55:AI65,Z55:Z65,Z39)</f>
        <v>0</v>
      </c>
      <c r="AJ39" s="44">
        <f>SUMIFS(AJ55:AJ65,Z55:Z65,Z39)</f>
        <v>0</v>
      </c>
      <c r="AK39" s="44">
        <f>SUMIFS(AK55:AK65,Z55:Z65,Z39)</f>
        <v>0</v>
      </c>
      <c r="AL39" s="44">
        <f>SUMIFS(AL55:AL65,Z55:Z65,Z39)</f>
        <v>0</v>
      </c>
      <c r="AM39" s="44">
        <f>SUMIFS(AM55:AM65,Z55:Z65,Z39)</f>
        <v>0</v>
      </c>
      <c r="AN39" s="44">
        <f>SUMIFS(AN55:AN65,Z55:Z65,Z39)</f>
        <v>0</v>
      </c>
      <c r="AO39" s="44">
        <f>SUMIFS(AO55:AO65,Z55:Z65,Z39)</f>
        <v>0</v>
      </c>
      <c r="AP39" s="44">
        <f>SUMIFS(AP55:AP65,Z55:Z65,Z39)</f>
        <v>0</v>
      </c>
      <c r="AQ39" s="44">
        <f>SUMIFS(AQ55:AQ65,Z55:Z65,Z39)</f>
        <v>0</v>
      </c>
      <c r="AR39" s="45"/>
      <c r="AS39" s="46">
        <f>SUM(AR41:AR64)</f>
        <v>15</v>
      </c>
      <c r="AT39" s="112"/>
      <c r="AU39" s="38" t="s">
        <v>30</v>
      </c>
      <c r="AV39" s="1039" t="s">
        <v>1342</v>
      </c>
      <c r="AW39" s="535" t="s">
        <v>29</v>
      </c>
      <c r="AX39" s="41">
        <f t="shared" ref="AX39:AX55" si="14">0.5*(BF39+BG39+BH39)+BI39+BK39+2*(BL39+BM39)</f>
        <v>4</v>
      </c>
      <c r="AY39" s="536">
        <f t="shared" ref="AY39:AY55" si="15">BF39*0.5+BG39*0.5+BH39*0.5+BI39+BJ39+BK39+2*(BL39+BM39+BN39)</f>
        <v>6</v>
      </c>
      <c r="AZ39" s="43"/>
      <c r="BA39" s="43"/>
      <c r="BB39" s="43"/>
      <c r="BC39" s="43"/>
      <c r="BD39" s="43"/>
      <c r="BE39" s="39"/>
      <c r="BF39" s="44">
        <f>SUMIFS(BF41:BF65,AW41:AW65,AW39)</f>
        <v>0</v>
      </c>
      <c r="BG39" s="44">
        <f>SUMIFS(BG41:BG65,AW41:AW65,AW39)</f>
        <v>0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15</v>
      </c>
      <c r="BQ39" s="32"/>
      <c r="BR39" s="38" t="s">
        <v>150</v>
      </c>
      <c r="BS39" s="39" t="s">
        <v>1343</v>
      </c>
      <c r="BT39" s="535" t="s">
        <v>29</v>
      </c>
      <c r="BU39" s="41">
        <f t="shared" ref="BU39:BU52" si="16">0.5*(CC39+CD39+CE39)+CF39+CH39+2*(CI39+CJ39)</f>
        <v>5.5</v>
      </c>
      <c r="BV39" s="536">
        <f t="shared" ref="BV39:BV52" si="17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SUMIFS(CC44:CC65,BT44:BT65,BT39)</f>
        <v>5</v>
      </c>
      <c r="CD39" s="44">
        <f>SUMIFS(CD44:CD65,BT44:BT65,BT39)</f>
        <v>0</v>
      </c>
      <c r="CE39" s="44">
        <f>SUMIFS(CE44:CE65,BT44:BT65,BT39)</f>
        <v>0</v>
      </c>
      <c r="CF39" s="44">
        <f>SUMIFS(CF44:CF65,BT44:BT65,BT39)</f>
        <v>1</v>
      </c>
      <c r="CG39" s="44">
        <f>SUMIFS(CG44:CG65,BT44:BT65,BT39)</f>
        <v>0</v>
      </c>
      <c r="CH39" s="44">
        <f>SUMIFS(CH44:CH65,BT44:BT65,BT39)</f>
        <v>2</v>
      </c>
      <c r="CI39" s="44">
        <f>SUMIFS(CI44:CI65,BT44:BT65,BT39)</f>
        <v>0</v>
      </c>
      <c r="CJ39" s="44">
        <f>SUMIFS(CJ44:CJ65,BT44:BT65,BT39)</f>
        <v>0</v>
      </c>
      <c r="CK39" s="44">
        <f>SUMIFS(CK44:CK65,BT44:BT65,BT39)</f>
        <v>2</v>
      </c>
      <c r="CL39" s="45"/>
      <c r="CM39" s="46">
        <f>SUM(CL41:CL51)</f>
        <v>11</v>
      </c>
      <c r="CN39" s="112"/>
      <c r="CO39" s="38" t="s">
        <v>2906</v>
      </c>
      <c r="CP39" s="39" t="s">
        <v>815</v>
      </c>
      <c r="CQ39" s="535" t="s">
        <v>29</v>
      </c>
      <c r="CR39" s="41">
        <f t="shared" ref="CR39:CR50" si="18">0.5*(CZ39+DA39+DB39)+DC39+DE39+2*(DF39+DG39)</f>
        <v>6</v>
      </c>
      <c r="CS39" s="536">
        <f t="shared" ref="CS39:CS50" si="19">CZ39*0.5+DA39*0.5+DB39*0.5+DC39+DD39+DE39+2*(DF39+DG39+DH39)</f>
        <v>6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3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9</v>
      </c>
    </row>
    <row r="40" spans="1:114" ht="25.2" thickBot="1" x14ac:dyDescent="0.35">
      <c r="A40" s="38" t="s">
        <v>37</v>
      </c>
      <c r="B40" s="1040"/>
      <c r="C40" s="535" t="s">
        <v>36</v>
      </c>
      <c r="D40" s="41">
        <f t="shared" si="10"/>
        <v>0</v>
      </c>
      <c r="E40" s="536">
        <f t="shared" si="11"/>
        <v>0</v>
      </c>
      <c r="F40" s="39"/>
      <c r="G40" s="39"/>
      <c r="H40" s="39"/>
      <c r="I40" s="39"/>
      <c r="J40" s="39"/>
      <c r="K40" s="39"/>
      <c r="L40" s="44">
        <f>SUMIFS(L53:L65,C53:C65,C40)</f>
        <v>0</v>
      </c>
      <c r="M40" s="44">
        <f>SUMIFS(M53:M65,C53:C65,C40)</f>
        <v>0</v>
      </c>
      <c r="N40" s="44">
        <f>SUMIFS(N53:N65,C53:C65,C40)</f>
        <v>0</v>
      </c>
      <c r="O40" s="44">
        <f>SUMIFS(O53:O65,C53:C65,C40)</f>
        <v>0</v>
      </c>
      <c r="P40" s="44">
        <f>SUMIFS(P53:P65,C53:C65,C40)</f>
        <v>0</v>
      </c>
      <c r="Q40" s="44">
        <f>SUMIFS(Q53:Q65,C53:C65,C40)</f>
        <v>0</v>
      </c>
      <c r="R40" s="44">
        <f>SUMIFS(R53:R65,C53:C65,C40)</f>
        <v>0</v>
      </c>
      <c r="S40" s="44">
        <f>SUMIFS(S53:S65,C53:C65,C40)</f>
        <v>0</v>
      </c>
      <c r="T40" s="44">
        <f>SUMIFS(T53:T65,C53:C65,C40)</f>
        <v>0</v>
      </c>
      <c r="U40" s="45"/>
      <c r="V40" s="46"/>
      <c r="W40" s="112"/>
      <c r="X40" s="38" t="s">
        <v>345</v>
      </c>
      <c r="Y40" s="1041"/>
      <c r="Z40" s="535" t="s">
        <v>36</v>
      </c>
      <c r="AA40" s="41">
        <f t="shared" si="12"/>
        <v>0</v>
      </c>
      <c r="AB40" s="536">
        <f t="shared" si="13"/>
        <v>0</v>
      </c>
      <c r="AC40" s="39"/>
      <c r="AD40" s="39"/>
      <c r="AE40" s="39"/>
      <c r="AF40" s="39"/>
      <c r="AG40" s="39"/>
      <c r="AH40" s="39"/>
      <c r="AI40" s="44">
        <f>SUMIFS(AI55:AI65,Z55:Z65,Z40)</f>
        <v>0</v>
      </c>
      <c r="AJ40" s="44">
        <f>SUMIFS(AJ55:AJ65,Z55:Z65,Z40)</f>
        <v>0</v>
      </c>
      <c r="AK40" s="44">
        <f>SUMIFS(AK55:AK65,Z55:Z65,Z40)</f>
        <v>0</v>
      </c>
      <c r="AL40" s="44">
        <f>SUMIFS(AL55:AL65,Z55:Z65,Z40)</f>
        <v>0</v>
      </c>
      <c r="AM40" s="44">
        <f>SUMIFS(AM55:AM65,Z55:Z65,Z40)</f>
        <v>0</v>
      </c>
      <c r="AN40" s="44">
        <f>SUMIFS(AN55:AN65,Z55:Z65,Z40)</f>
        <v>0</v>
      </c>
      <c r="AO40" s="44">
        <f>SUMIFS(AO55:AO65,Z55:Z65,Z40)</f>
        <v>0</v>
      </c>
      <c r="AP40" s="44">
        <f>SUMIFS(AP55:AP65,Z55:Z65,Z40)</f>
        <v>0</v>
      </c>
      <c r="AQ40" s="44">
        <f>SUMIFS(AQ55:AQ65,Z55:Z65,Z40)</f>
        <v>0</v>
      </c>
      <c r="AR40" s="45"/>
      <c r="AS40" s="46"/>
      <c r="AT40" s="112"/>
      <c r="AU40" s="38" t="s">
        <v>37</v>
      </c>
      <c r="AV40" s="1041"/>
      <c r="AW40" s="535" t="s">
        <v>36</v>
      </c>
      <c r="AX40" s="41">
        <f t="shared" si="14"/>
        <v>0</v>
      </c>
      <c r="AY40" s="536">
        <f t="shared" si="15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345</v>
      </c>
      <c r="BS40" s="39"/>
      <c r="BT40" s="535" t="s">
        <v>36</v>
      </c>
      <c r="BU40" s="41">
        <f t="shared" si="16"/>
        <v>4.5</v>
      </c>
      <c r="BV40" s="536">
        <f t="shared" si="17"/>
        <v>8.5</v>
      </c>
      <c r="BW40" s="39"/>
      <c r="BX40" s="451"/>
      <c r="BY40" s="39"/>
      <c r="BZ40" s="39"/>
      <c r="CA40" s="39"/>
      <c r="CB40" s="451"/>
      <c r="CC40" s="44">
        <f>SUMIFS(CC44:CC65,BT44:BT65,BT40)</f>
        <v>0</v>
      </c>
      <c r="CD40" s="44">
        <f>SUMIFS(CD44:CD65,BT44:BT65,BT40)</f>
        <v>1</v>
      </c>
      <c r="CE40" s="44">
        <f>SUMIFS(CE44:CE65,BT44:BT65,BT40)</f>
        <v>0</v>
      </c>
      <c r="CF40" s="44">
        <f>SUMIFS(CF44:CF65,BT44:BT65,BT40)</f>
        <v>1</v>
      </c>
      <c r="CG40" s="44">
        <f>SUMIFS(CG44:CG65,BT44:BT65,BT40)</f>
        <v>0</v>
      </c>
      <c r="CH40" s="44">
        <f>SUMIFS(CH44:CH65,BT44:BT65,BT40)</f>
        <v>1</v>
      </c>
      <c r="CI40" s="44">
        <f>SUMIFS(CI44:CI65,BT44:BT65,BT40)</f>
        <v>1</v>
      </c>
      <c r="CJ40" s="44">
        <f>SUMIFS(CJ44:CJ65,BT44:BT65,BT40)</f>
        <v>0</v>
      </c>
      <c r="CK40" s="44">
        <f>SUMIFS(CK44:CK65,BT44:BT65,BT40)</f>
        <v>2</v>
      </c>
      <c r="CL40" s="45"/>
      <c r="CM40" s="46"/>
      <c r="CN40" s="112"/>
      <c r="CO40" s="38" t="s">
        <v>154</v>
      </c>
      <c r="CP40" s="39"/>
      <c r="CQ40" s="535" t="s">
        <v>36</v>
      </c>
      <c r="CR40" s="41">
        <f t="shared" si="18"/>
        <v>13.5</v>
      </c>
      <c r="CS40" s="536">
        <f t="shared" si="19"/>
        <v>17.5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6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x14ac:dyDescent="0.4">
      <c r="A41" s="97" t="s">
        <v>52</v>
      </c>
      <c r="B41" s="114" t="s">
        <v>352</v>
      </c>
      <c r="C41" s="102" t="s">
        <v>29</v>
      </c>
      <c r="D41" s="69">
        <f t="shared" si="10"/>
        <v>6</v>
      </c>
      <c r="E41" s="69">
        <f t="shared" si="11"/>
        <v>6</v>
      </c>
      <c r="F41" s="22"/>
      <c r="G41" s="22" t="s">
        <v>63</v>
      </c>
      <c r="H41" s="383"/>
      <c r="I41" s="72" t="s">
        <v>42</v>
      </c>
      <c r="J41" s="248"/>
      <c r="K41" s="173" t="s">
        <v>353</v>
      </c>
      <c r="L41" s="155"/>
      <c r="M41" s="155"/>
      <c r="N41" s="302"/>
      <c r="O41" s="384">
        <v>1</v>
      </c>
      <c r="P41" s="385"/>
      <c r="Q41" s="384">
        <v>1</v>
      </c>
      <c r="R41" s="384">
        <v>1</v>
      </c>
      <c r="S41" s="384">
        <v>1</v>
      </c>
      <c r="T41" s="155"/>
      <c r="U41" s="76">
        <v>1</v>
      </c>
      <c r="V41" s="77"/>
      <c r="W41" s="62"/>
      <c r="X41" s="97" t="s">
        <v>52</v>
      </c>
      <c r="Y41" s="496" t="s">
        <v>1934</v>
      </c>
      <c r="Z41" s="68" t="s">
        <v>29</v>
      </c>
      <c r="AA41" s="69">
        <f t="shared" si="12"/>
        <v>15</v>
      </c>
      <c r="AB41" s="69">
        <f t="shared" si="13"/>
        <v>15</v>
      </c>
      <c r="AC41" s="702"/>
      <c r="AD41" s="339" t="s">
        <v>68</v>
      </c>
      <c r="AE41" s="398"/>
      <c r="AF41" s="72" t="s">
        <v>42</v>
      </c>
      <c r="AG41" s="702"/>
      <c r="AH41" s="22" t="s">
        <v>91</v>
      </c>
      <c r="AI41" s="702"/>
      <c r="AJ41" s="702"/>
      <c r="AK41" s="702"/>
      <c r="AL41" s="1042"/>
      <c r="AM41" s="702"/>
      <c r="AN41" s="1043">
        <v>15</v>
      </c>
      <c r="AO41" s="702"/>
      <c r="AP41" s="702"/>
      <c r="AQ41" s="702"/>
      <c r="AR41" s="142">
        <v>2</v>
      </c>
      <c r="AS41" s="68"/>
      <c r="AT41" s="112"/>
      <c r="AU41" s="269" t="s">
        <v>206</v>
      </c>
      <c r="AV41" s="80" t="s">
        <v>1344</v>
      </c>
      <c r="AW41" s="68" t="s">
        <v>29</v>
      </c>
      <c r="AX41" s="69">
        <f t="shared" si="14"/>
        <v>2</v>
      </c>
      <c r="AY41" s="69">
        <f t="shared" si="15"/>
        <v>3</v>
      </c>
      <c r="AZ41" s="82"/>
      <c r="BA41" s="23" t="s">
        <v>45</v>
      </c>
      <c r="BB41" s="1686" t="s">
        <v>3055</v>
      </c>
      <c r="BC41" s="119" t="s">
        <v>42</v>
      </c>
      <c r="BD41" s="187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320" t="s">
        <v>267</v>
      </c>
      <c r="BS41" s="420" t="s">
        <v>1345</v>
      </c>
      <c r="BT41" s="68" t="s">
        <v>29</v>
      </c>
      <c r="BU41" s="69">
        <f t="shared" si="16"/>
        <v>0</v>
      </c>
      <c r="BV41" s="69">
        <f t="shared" si="17"/>
        <v>0</v>
      </c>
      <c r="BW41" s="103"/>
      <c r="BX41" s="339" t="s">
        <v>45</v>
      </c>
      <c r="BY41" s="1044"/>
      <c r="BZ41" s="103"/>
      <c r="CA41" s="110" t="s">
        <v>13</v>
      </c>
      <c r="CB41" s="23" t="s">
        <v>91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 s="97" t="s">
        <v>52</v>
      </c>
      <c r="CP41" s="98" t="s">
        <v>163</v>
      </c>
      <c r="CQ41" s="102" t="s">
        <v>29</v>
      </c>
      <c r="CR41" s="69">
        <f t="shared" si="18"/>
        <v>4</v>
      </c>
      <c r="CS41" s="69">
        <f t="shared" si="19"/>
        <v>4</v>
      </c>
      <c r="CT41" s="99"/>
      <c r="CU41" s="22" t="s">
        <v>54</v>
      </c>
      <c r="CV41" s="225"/>
      <c r="CW41" s="99"/>
      <c r="CX41" s="99"/>
      <c r="CY41" s="225" t="s">
        <v>278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x14ac:dyDescent="0.25">
      <c r="A42" s="97" t="s">
        <v>52</v>
      </c>
      <c r="B42" s="80" t="s">
        <v>1346</v>
      </c>
      <c r="C42" s="68" t="s">
        <v>29</v>
      </c>
      <c r="D42" s="69">
        <f t="shared" si="10"/>
        <v>2</v>
      </c>
      <c r="E42" s="69">
        <f t="shared" si="11"/>
        <v>4</v>
      </c>
      <c r="F42" s="22"/>
      <c r="G42" s="22" t="s">
        <v>68</v>
      </c>
      <c r="H42" s="104"/>
      <c r="I42" s="72" t="s">
        <v>42</v>
      </c>
      <c r="J42" s="172"/>
      <c r="K42" s="23" t="s">
        <v>835</v>
      </c>
      <c r="L42" s="302"/>
      <c r="M42" s="302"/>
      <c r="N42" s="302"/>
      <c r="O42" s="302"/>
      <c r="P42" s="302"/>
      <c r="Q42" s="240">
        <v>2</v>
      </c>
      <c r="R42" s="302"/>
      <c r="S42" s="301"/>
      <c r="T42" s="86">
        <v>1</v>
      </c>
      <c r="U42" s="76">
        <v>1</v>
      </c>
      <c r="V42" s="715"/>
      <c r="W42" s="62"/>
      <c r="X42" s="311" t="s">
        <v>247</v>
      </c>
      <c r="Y42" s="387" t="s">
        <v>1099</v>
      </c>
      <c r="Z42" s="102" t="s">
        <v>29</v>
      </c>
      <c r="AA42" s="69">
        <f t="shared" si="12"/>
        <v>0.5</v>
      </c>
      <c r="AB42" s="69">
        <f t="shared" si="13"/>
        <v>0.5</v>
      </c>
      <c r="AC42" s="103"/>
      <c r="AD42" s="339" t="s">
        <v>45</v>
      </c>
      <c r="AE42" s="74"/>
      <c r="AF42" s="82"/>
      <c r="AG42" s="940" t="s">
        <v>590</v>
      </c>
      <c r="AH42" s="104" t="s">
        <v>91</v>
      </c>
      <c r="AI42" s="155"/>
      <c r="AJ42" s="155"/>
      <c r="AK42" s="84">
        <v>1</v>
      </c>
      <c r="AL42" s="155"/>
      <c r="AM42" s="155"/>
      <c r="AN42" s="155"/>
      <c r="AO42" s="155"/>
      <c r="AP42" s="155"/>
      <c r="AQ42" s="155"/>
      <c r="AR42" s="1568">
        <v>1</v>
      </c>
      <c r="AS42" s="1569" t="s">
        <v>2986</v>
      </c>
      <c r="AT42" s="112"/>
      <c r="AU42" s="269" t="s">
        <v>206</v>
      </c>
      <c r="AV42" s="353" t="s">
        <v>1347</v>
      </c>
      <c r="AW42" s="1046" t="s">
        <v>29</v>
      </c>
      <c r="AX42" s="1047">
        <f t="shared" si="14"/>
        <v>0</v>
      </c>
      <c r="AY42" s="1047">
        <f t="shared" si="15"/>
        <v>0</v>
      </c>
      <c r="AZ42" s="1048"/>
      <c r="BA42" s="1049" t="s">
        <v>45</v>
      </c>
      <c r="BB42" s="1048"/>
      <c r="BC42" s="1048"/>
      <c r="BD42" s="1048"/>
      <c r="BE42" s="1050" t="s">
        <v>689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208</v>
      </c>
      <c r="BS42" s="177" t="s">
        <v>1353</v>
      </c>
      <c r="BT42" s="102" t="s">
        <v>29</v>
      </c>
      <c r="BU42" s="102">
        <f t="shared" si="16"/>
        <v>1</v>
      </c>
      <c r="BV42" s="102">
        <f t="shared" si="17"/>
        <v>1</v>
      </c>
      <c r="BW42" s="225"/>
      <c r="BX42" s="1056" t="s">
        <v>77</v>
      </c>
      <c r="BY42" s="411" t="s">
        <v>50</v>
      </c>
      <c r="BZ42" s="258"/>
      <c r="CA42" s="131"/>
      <c r="CB42" s="131" t="s">
        <v>1354</v>
      </c>
      <c r="CC42" s="821"/>
      <c r="CD42" s="128">
        <v>2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 s="237" t="s">
        <v>171</v>
      </c>
      <c r="CP42" s="116" t="s">
        <v>822</v>
      </c>
      <c r="CQ42" s="102" t="s">
        <v>29</v>
      </c>
      <c r="CR42" s="69">
        <f t="shared" si="18"/>
        <v>2</v>
      </c>
      <c r="CS42" s="69">
        <f t="shared" si="19"/>
        <v>2</v>
      </c>
      <c r="CT42" s="74"/>
      <c r="CU42" s="197" t="s">
        <v>63</v>
      </c>
      <c r="CV42" s="70"/>
      <c r="CW42" s="70"/>
      <c r="CX42" s="73"/>
      <c r="CY42" s="22" t="s">
        <v>180</v>
      </c>
      <c r="CZ42" s="160"/>
      <c r="DA42" s="160"/>
      <c r="DB42" s="155"/>
      <c r="DC42" s="160"/>
      <c r="DD42" s="160"/>
      <c r="DE42" s="160"/>
      <c r="DF42" s="84">
        <v>1</v>
      </c>
      <c r="DG42" s="160"/>
      <c r="DH42" s="160"/>
      <c r="DI42" s="76">
        <v>0.5</v>
      </c>
      <c r="DJ42" s="74"/>
    </row>
    <row r="43" spans="1:114" ht="312.60000000000002" customHeight="1" outlineLevel="1" x14ac:dyDescent="0.4">
      <c r="A43" s="97" t="s">
        <v>52</v>
      </c>
      <c r="B43" s="114" t="s">
        <v>1349</v>
      </c>
      <c r="C43" s="68" t="s">
        <v>29</v>
      </c>
      <c r="D43" s="69">
        <f t="shared" si="10"/>
        <v>1</v>
      </c>
      <c r="E43" s="69">
        <f t="shared" si="11"/>
        <v>2</v>
      </c>
      <c r="F43" s="103"/>
      <c r="G43" s="22" t="s">
        <v>68</v>
      </c>
      <c r="H43" s="70"/>
      <c r="I43" s="70"/>
      <c r="J43" s="173"/>
      <c r="K43" s="173" t="s">
        <v>1350</v>
      </c>
      <c r="L43" s="155"/>
      <c r="M43" s="155"/>
      <c r="N43" s="155"/>
      <c r="O43" s="240">
        <v>1</v>
      </c>
      <c r="P43" s="86">
        <v>1</v>
      </c>
      <c r="Q43" s="301"/>
      <c r="R43" s="155"/>
      <c r="S43" s="155"/>
      <c r="T43" s="155"/>
      <c r="U43" s="76">
        <v>1</v>
      </c>
      <c r="V43" s="77"/>
      <c r="W43" s="62"/>
      <c r="X43" s="311" t="s">
        <v>247</v>
      </c>
      <c r="Y43" s="387" t="s">
        <v>1105</v>
      </c>
      <c r="Z43" s="102" t="s">
        <v>29</v>
      </c>
      <c r="AA43" s="69">
        <f t="shared" si="12"/>
        <v>1</v>
      </c>
      <c r="AB43" s="69">
        <f t="shared" si="13"/>
        <v>2</v>
      </c>
      <c r="AC43" s="198"/>
      <c r="AD43" s="22" t="s">
        <v>45</v>
      </c>
      <c r="AE43" s="1686" t="s">
        <v>3055</v>
      </c>
      <c r="AF43" s="119" t="s">
        <v>42</v>
      </c>
      <c r="AG43" s="82"/>
      <c r="AH43" s="23" t="s">
        <v>129</v>
      </c>
      <c r="AI43" s="155"/>
      <c r="AJ43" s="155"/>
      <c r="AK43" s="155"/>
      <c r="AL43" s="84">
        <v>1</v>
      </c>
      <c r="AM43" s="86">
        <v>1</v>
      </c>
      <c r="AN43" s="155"/>
      <c r="AO43" s="155"/>
      <c r="AP43" s="159"/>
      <c r="AQ43" s="159"/>
      <c r="AR43" s="1568">
        <v>1</v>
      </c>
      <c r="AS43" s="1569" t="s">
        <v>2986</v>
      </c>
      <c r="AT43" s="112"/>
      <c r="AU43" s="269" t="s">
        <v>206</v>
      </c>
      <c r="AV43" s="114" t="s">
        <v>1351</v>
      </c>
      <c r="AW43" s="102" t="s">
        <v>29</v>
      </c>
      <c r="AX43" s="69">
        <f t="shared" si="14"/>
        <v>2</v>
      </c>
      <c r="AY43" s="69">
        <f t="shared" si="15"/>
        <v>3</v>
      </c>
      <c r="BA43" s="22" t="s">
        <v>45</v>
      </c>
      <c r="BB43" s="108"/>
      <c r="BC43" s="72" t="s">
        <v>42</v>
      </c>
      <c r="BD43" s="110" t="s">
        <v>13</v>
      </c>
      <c r="BE43" s="23" t="s">
        <v>1352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208</v>
      </c>
      <c r="BS43" s="271" t="s">
        <v>2956</v>
      </c>
      <c r="BT43" s="102" t="s">
        <v>29</v>
      </c>
      <c r="BU43" s="102">
        <f>0.5*(CC43+CD43+CE43)+CF43+CH43+2*(CI43+CJ43)</f>
        <v>3.5</v>
      </c>
      <c r="BV43" s="102">
        <f>CC43*0.5+CD43*0.5+CE43*0.5+CF43+CG43+CH43+2*(CI43+CJ43+CK43)</f>
        <v>4.5</v>
      </c>
      <c r="BW43" s="225"/>
      <c r="BX43" s="22" t="s">
        <v>68</v>
      </c>
      <c r="BY43" s="131"/>
      <c r="BZ43" s="780"/>
      <c r="CA43" s="131"/>
      <c r="CB43" s="131" t="s">
        <v>2957</v>
      </c>
      <c r="CC43" s="128">
        <v>1</v>
      </c>
      <c r="CD43" s="314"/>
      <c r="CE43" s="314"/>
      <c r="CF43" s="128">
        <v>1</v>
      </c>
      <c r="CG43" s="86">
        <v>1</v>
      </c>
      <c r="CH43" s="627"/>
      <c r="CI43" s="128">
        <v>1</v>
      </c>
      <c r="CJ43" s="314"/>
      <c r="CK43" s="314"/>
      <c r="CL43" s="96">
        <v>1</v>
      </c>
      <c r="CM43" s="95"/>
      <c r="CN43" s="112"/>
      <c r="CO43" s="237" t="s">
        <v>171</v>
      </c>
      <c r="CP43" s="116" t="s">
        <v>832</v>
      </c>
      <c r="CQ43" s="102" t="s">
        <v>36</v>
      </c>
      <c r="CR43" s="69">
        <f t="shared" si="18"/>
        <v>10</v>
      </c>
      <c r="CS43" s="69">
        <f t="shared" si="19"/>
        <v>12</v>
      </c>
      <c r="CT43" s="74"/>
      <c r="CU43" s="197" t="s">
        <v>68</v>
      </c>
      <c r="CV43" s="118"/>
      <c r="CW43" s="118"/>
      <c r="CX43" s="173"/>
      <c r="CY43" s="173" t="s">
        <v>2158</v>
      </c>
      <c r="CZ43" s="155"/>
      <c r="DA43" s="155"/>
      <c r="DB43" s="155"/>
      <c r="DC43" s="155"/>
      <c r="DD43" s="155"/>
      <c r="DE43" s="155"/>
      <c r="DF43" s="84">
        <v>5</v>
      </c>
      <c r="DG43" s="155"/>
      <c r="DH43" s="86">
        <v>1</v>
      </c>
      <c r="DI43" s="76">
        <v>0.5</v>
      </c>
      <c r="DJ43" s="74"/>
    </row>
    <row r="44" spans="1:114" ht="255" customHeight="1" outlineLevel="1" x14ac:dyDescent="0.25">
      <c r="A44" s="97" t="s">
        <v>52</v>
      </c>
      <c r="B44" s="353" t="s">
        <v>1355</v>
      </c>
      <c r="C44" s="102" t="s">
        <v>29</v>
      </c>
      <c r="D44" s="69">
        <f t="shared" si="10"/>
        <v>0</v>
      </c>
      <c r="E44" s="69">
        <f t="shared" si="11"/>
        <v>0</v>
      </c>
      <c r="F44" s="354"/>
      <c r="G44" s="22" t="s">
        <v>45</v>
      </c>
      <c r="H44" s="354"/>
      <c r="I44" s="354"/>
      <c r="J44" s="354"/>
      <c r="K44" s="1053" t="s">
        <v>689</v>
      </c>
      <c r="L44" s="356"/>
      <c r="M44" s="356"/>
      <c r="N44" s="356"/>
      <c r="O44" s="356"/>
      <c r="P44" s="356"/>
      <c r="Q44" s="356"/>
      <c r="R44" s="356"/>
      <c r="S44" s="356"/>
      <c r="T44" s="356"/>
      <c r="U44" s="357">
        <v>1</v>
      </c>
      <c r="V44" s="74"/>
      <c r="W44" s="62"/>
      <c r="X44" s="311" t="s">
        <v>247</v>
      </c>
      <c r="Y44" s="779" t="s">
        <v>2709</v>
      </c>
      <c r="Z44" s="102" t="s">
        <v>29</v>
      </c>
      <c r="AA44" s="69">
        <f t="shared" si="12"/>
        <v>0</v>
      </c>
      <c r="AB44" s="69">
        <f t="shared" si="13"/>
        <v>0</v>
      </c>
      <c r="AC44" s="131"/>
      <c r="AD44" s="22" t="s">
        <v>45</v>
      </c>
      <c r="AE44" s="367"/>
      <c r="AF44" s="131"/>
      <c r="AG44" s="131"/>
      <c r="AH44" s="638" t="s">
        <v>57</v>
      </c>
      <c r="AI44" s="314"/>
      <c r="AJ44" s="314"/>
      <c r="AK44" s="314"/>
      <c r="AL44" s="314"/>
      <c r="AM44" s="314"/>
      <c r="AN44" s="314"/>
      <c r="AO44" s="314"/>
      <c r="AP44" s="314"/>
      <c r="AQ44" s="314"/>
      <c r="AR44" s="1568">
        <v>1</v>
      </c>
      <c r="AS44" s="1569" t="s">
        <v>2986</v>
      </c>
      <c r="AT44" s="112"/>
      <c r="AU44" s="269" t="s">
        <v>206</v>
      </c>
      <c r="AV44" s="114" t="s">
        <v>1358</v>
      </c>
      <c r="AW44" s="102" t="s">
        <v>29</v>
      </c>
      <c r="AX44" s="69">
        <f t="shared" si="14"/>
        <v>0</v>
      </c>
      <c r="AY44" s="69">
        <f t="shared" si="15"/>
        <v>0</v>
      </c>
      <c r="BA44" s="22" t="s">
        <v>45</v>
      </c>
      <c r="BB44" s="70"/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415" t="s">
        <v>380</v>
      </c>
      <c r="BS44" s="256" t="s">
        <v>1362</v>
      </c>
      <c r="BT44" s="102" t="s">
        <v>29</v>
      </c>
      <c r="BU44" s="102">
        <f t="shared" si="16"/>
        <v>0</v>
      </c>
      <c r="BV44" s="102">
        <f t="shared" si="17"/>
        <v>0</v>
      </c>
      <c r="BW44" s="74"/>
      <c r="BX44" s="225" t="s">
        <v>45</v>
      </c>
      <c r="BY44" s="225"/>
      <c r="BZ44" s="72" t="s">
        <v>42</v>
      </c>
      <c r="CA44" s="74"/>
      <c r="CB44" s="131" t="s">
        <v>1363</v>
      </c>
      <c r="CC44" s="403"/>
      <c r="CD44" s="403"/>
      <c r="CE44" s="403"/>
      <c r="CF44" s="403"/>
      <c r="CG44" s="403"/>
      <c r="CH44" s="403"/>
      <c r="CI44" s="403"/>
      <c r="CJ44" s="403"/>
      <c r="CK44" s="403"/>
      <c r="CL44" s="76">
        <v>1</v>
      </c>
      <c r="CM44" s="77"/>
      <c r="CN44" s="112"/>
      <c r="CO44" s="237" t="s">
        <v>171</v>
      </c>
      <c r="CP44" s="114" t="s">
        <v>1588</v>
      </c>
      <c r="CQ44" s="102" t="s">
        <v>36</v>
      </c>
      <c r="CR44" s="69">
        <f t="shared" si="18"/>
        <v>0</v>
      </c>
      <c r="CS44" s="69">
        <f t="shared" si="19"/>
        <v>0</v>
      </c>
      <c r="CT44" s="23"/>
      <c r="CU44" s="23" t="s">
        <v>45</v>
      </c>
      <c r="CV44" s="1036"/>
      <c r="CW44" s="74"/>
      <c r="CX44" s="82"/>
      <c r="CY44" s="23" t="s">
        <v>57</v>
      </c>
      <c r="CZ44" s="229"/>
      <c r="DA44" s="229"/>
      <c r="DB44" s="229"/>
      <c r="DC44" s="229"/>
      <c r="DD44" s="229"/>
      <c r="DE44" s="229"/>
      <c r="DF44" s="229"/>
      <c r="DG44" s="229"/>
      <c r="DH44" s="229"/>
      <c r="DI44" s="76">
        <v>1</v>
      </c>
      <c r="DJ44" s="673"/>
    </row>
    <row r="45" spans="1:114" ht="255" customHeight="1" outlineLevel="1" x14ac:dyDescent="0.25">
      <c r="A45" s="97" t="s">
        <v>52</v>
      </c>
      <c r="B45" s="114" t="s">
        <v>1360</v>
      </c>
      <c r="C45" s="102" t="s">
        <v>29</v>
      </c>
      <c r="D45" s="69">
        <f t="shared" si="10"/>
        <v>0</v>
      </c>
      <c r="E45" s="69">
        <f t="shared" si="11"/>
        <v>0</v>
      </c>
      <c r="F45" s="82"/>
      <c r="G45" s="22" t="s">
        <v>63</v>
      </c>
      <c r="H45" s="103"/>
      <c r="I45" s="119" t="s">
        <v>42</v>
      </c>
      <c r="J45" s="82"/>
      <c r="K45" s="23" t="s">
        <v>767</v>
      </c>
      <c r="L45" s="155"/>
      <c r="M45" s="155"/>
      <c r="N45" s="155"/>
      <c r="O45" s="155"/>
      <c r="P45" s="155"/>
      <c r="Q45" s="155"/>
      <c r="R45" s="155"/>
      <c r="S45" s="155"/>
      <c r="T45" s="155"/>
      <c r="U45" s="76">
        <v>1</v>
      </c>
      <c r="V45" s="77"/>
      <c r="W45" s="62"/>
      <c r="X45" s="311" t="s">
        <v>247</v>
      </c>
      <c r="Y45" s="1503" t="s">
        <v>2571</v>
      </c>
      <c r="Z45" s="68" t="s">
        <v>29</v>
      </c>
      <c r="AA45" s="69">
        <f t="shared" si="12"/>
        <v>0</v>
      </c>
      <c r="AB45" s="69">
        <f t="shared" si="13"/>
        <v>0</v>
      </c>
      <c r="AC45" s="74"/>
      <c r="AD45" s="1504" t="s">
        <v>2712</v>
      </c>
      <c r="AE45" s="74"/>
      <c r="AF45" s="74"/>
      <c r="AG45" s="74"/>
      <c r="AH45" s="681" t="s">
        <v>2713</v>
      </c>
      <c r="AI45" s="74"/>
      <c r="AJ45" s="74"/>
      <c r="AK45" s="74"/>
      <c r="AL45" s="74"/>
      <c r="AM45" s="74"/>
      <c r="AN45" s="74"/>
      <c r="AO45" s="74"/>
      <c r="AP45" s="74"/>
      <c r="AQ45" s="74"/>
      <c r="AR45" s="1568">
        <v>1</v>
      </c>
      <c r="AS45" s="1569" t="s">
        <v>2986</v>
      </c>
      <c r="AT45" s="112"/>
      <c r="AU45" s="269" t="s">
        <v>206</v>
      </c>
      <c r="AV45" s="114" t="s">
        <v>1361</v>
      </c>
      <c r="AW45" s="102" t="s">
        <v>29</v>
      </c>
      <c r="AX45" s="69">
        <f t="shared" si="14"/>
        <v>0</v>
      </c>
      <c r="AY45" s="69">
        <f t="shared" si="15"/>
        <v>0</v>
      </c>
      <c r="BA45" s="22" t="s">
        <v>45</v>
      </c>
      <c r="BB45" s="70"/>
      <c r="BC45" s="72" t="s">
        <v>42</v>
      </c>
      <c r="BD45" s="110" t="s">
        <v>13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380</v>
      </c>
      <c r="BS45" s="256" t="s">
        <v>1366</v>
      </c>
      <c r="BT45" s="102" t="s">
        <v>29</v>
      </c>
      <c r="BU45" s="102">
        <f t="shared" si="16"/>
        <v>0.5</v>
      </c>
      <c r="BV45" s="102">
        <f t="shared" si="17"/>
        <v>0.5</v>
      </c>
      <c r="BW45" s="74"/>
      <c r="BX45" s="131" t="s">
        <v>409</v>
      </c>
      <c r="BY45" s="131"/>
      <c r="BZ45" s="72" t="s">
        <v>42</v>
      </c>
      <c r="CA45" s="74"/>
      <c r="CB45" s="140" t="s">
        <v>410</v>
      </c>
      <c r="CC45" s="128">
        <v>1</v>
      </c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80" t="s">
        <v>1593</v>
      </c>
      <c r="CQ45" s="68" t="s">
        <v>36</v>
      </c>
      <c r="CR45" s="69">
        <f t="shared" si="18"/>
        <v>0</v>
      </c>
      <c r="CS45" s="69">
        <f t="shared" si="19"/>
        <v>0</v>
      </c>
      <c r="CT45" s="23"/>
      <c r="CU45" s="23" t="s">
        <v>63</v>
      </c>
      <c r="CV45" s="103"/>
      <c r="CW45" s="74"/>
      <c r="CX45" s="82"/>
      <c r="CY45" s="23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51"/>
    </row>
    <row r="46" spans="1:114" ht="282.89999999999998" customHeight="1" outlineLevel="1" x14ac:dyDescent="0.3">
      <c r="A46" s="97" t="s">
        <v>52</v>
      </c>
      <c r="B46" s="98" t="s">
        <v>1364</v>
      </c>
      <c r="C46" s="102" t="s">
        <v>29</v>
      </c>
      <c r="D46" s="69">
        <f t="shared" si="10"/>
        <v>0</v>
      </c>
      <c r="E46" s="69">
        <f t="shared" si="11"/>
        <v>0</v>
      </c>
      <c r="F46" s="99"/>
      <c r="G46" s="22" t="s">
        <v>68</v>
      </c>
      <c r="H46" s="74"/>
      <c r="I46" s="72" t="s">
        <v>42</v>
      </c>
      <c r="J46" s="99"/>
      <c r="K46" s="131" t="s">
        <v>759</v>
      </c>
      <c r="L46" s="403"/>
      <c r="M46" s="403"/>
      <c r="N46" s="403"/>
      <c r="O46" s="403"/>
      <c r="P46" s="403"/>
      <c r="Q46" s="403"/>
      <c r="R46" s="403"/>
      <c r="S46" s="403"/>
      <c r="T46" s="403"/>
      <c r="U46" s="100">
        <v>1</v>
      </c>
      <c r="V46" s="99"/>
      <c r="W46" s="62"/>
      <c r="X46" s="311" t="s">
        <v>247</v>
      </c>
      <c r="Y46" s="80" t="s">
        <v>2480</v>
      </c>
      <c r="Z46" s="102" t="s">
        <v>29</v>
      </c>
      <c r="AA46" s="69">
        <f t="shared" si="12"/>
        <v>4</v>
      </c>
      <c r="AB46" s="69">
        <f t="shared" si="13"/>
        <v>12</v>
      </c>
      <c r="AC46" s="82"/>
      <c r="AD46" s="22" t="s">
        <v>68</v>
      </c>
      <c r="AE46" s="546"/>
      <c r="AF46" s="72" t="s">
        <v>42</v>
      </c>
      <c r="AG46" s="248"/>
      <c r="AH46" s="172" t="s">
        <v>2085</v>
      </c>
      <c r="AI46" s="155"/>
      <c r="AJ46" s="155"/>
      <c r="AK46" s="155"/>
      <c r="AL46" s="144"/>
      <c r="AM46" s="155"/>
      <c r="AN46" s="84">
        <v>4</v>
      </c>
      <c r="AO46" s="155"/>
      <c r="AP46" s="360"/>
      <c r="AQ46" s="86">
        <v>4</v>
      </c>
      <c r="AR46" s="1568">
        <v>1</v>
      </c>
      <c r="AS46" s="1569" t="s">
        <v>2986</v>
      </c>
      <c r="AT46" s="112"/>
      <c r="AU46" s="269" t="s">
        <v>206</v>
      </c>
      <c r="AV46" s="210" t="s">
        <v>1365</v>
      </c>
      <c r="AW46" s="68" t="s">
        <v>29</v>
      </c>
      <c r="AX46" s="69">
        <f t="shared" si="14"/>
        <v>0</v>
      </c>
      <c r="AY46" s="69">
        <f t="shared" si="15"/>
        <v>0</v>
      </c>
      <c r="AZ46" s="617"/>
      <c r="BA46" s="22" t="s">
        <v>45</v>
      </c>
      <c r="BB46" s="1036"/>
      <c r="BC46" s="72" t="s">
        <v>42</v>
      </c>
      <c r="BD46" s="205"/>
      <c r="BE46" s="205" t="s">
        <v>57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380</v>
      </c>
      <c r="BS46" s="80" t="s">
        <v>886</v>
      </c>
      <c r="BT46" s="102" t="s">
        <v>29</v>
      </c>
      <c r="BU46" s="102">
        <f t="shared" si="16"/>
        <v>0</v>
      </c>
      <c r="BV46" s="102">
        <f t="shared" si="17"/>
        <v>0</v>
      </c>
      <c r="BW46" s="448"/>
      <c r="BX46" s="440" t="s">
        <v>68</v>
      </c>
      <c r="BY46" s="1058"/>
      <c r="BZ46" s="433" t="s">
        <v>42</v>
      </c>
      <c r="CA46" s="82"/>
      <c r="CB46" s="440" t="s">
        <v>887</v>
      </c>
      <c r="CC46" s="445"/>
      <c r="CD46" s="445"/>
      <c r="CE46" s="445"/>
      <c r="CF46" s="445"/>
      <c r="CG46" s="445"/>
      <c r="CH46" s="445"/>
      <c r="CI46" s="445"/>
      <c r="CJ46" s="445"/>
      <c r="CK46" s="445"/>
      <c r="CL46" s="76">
        <v>1</v>
      </c>
      <c r="CM46" s="77"/>
      <c r="CN46" s="112"/>
      <c r="CO46" s="237" t="s">
        <v>171</v>
      </c>
      <c r="CP46" s="80" t="s">
        <v>1420</v>
      </c>
      <c r="CQ46" s="68" t="s">
        <v>36</v>
      </c>
      <c r="CR46" s="69">
        <f t="shared" si="18"/>
        <v>1</v>
      </c>
      <c r="CS46" s="69">
        <f t="shared" si="19"/>
        <v>3</v>
      </c>
      <c r="CT46" s="22"/>
      <c r="CU46" s="22" t="s">
        <v>68</v>
      </c>
      <c r="CV46" s="118"/>
      <c r="CW46" s="118"/>
      <c r="CX46" s="173"/>
      <c r="CY46" s="173" t="s">
        <v>780</v>
      </c>
      <c r="CZ46" s="229"/>
      <c r="DA46" s="229"/>
      <c r="DB46" s="229"/>
      <c r="DC46" s="184">
        <v>1</v>
      </c>
      <c r="DD46" s="155"/>
      <c r="DE46" s="1057"/>
      <c r="DF46" s="229"/>
      <c r="DG46" s="229"/>
      <c r="DH46" s="86">
        <v>1</v>
      </c>
      <c r="DI46" s="76">
        <v>1</v>
      </c>
      <c r="DJ46" s="77"/>
    </row>
    <row r="47" spans="1:114" s="62" customFormat="1" ht="261" customHeight="1" outlineLevel="1" x14ac:dyDescent="0.4">
      <c r="A47" s="97" t="s">
        <v>52</v>
      </c>
      <c r="B47" s="98" t="s">
        <v>1364</v>
      </c>
      <c r="C47" s="102" t="s">
        <v>29</v>
      </c>
      <c r="D47" s="69">
        <f t="shared" si="10"/>
        <v>0</v>
      </c>
      <c r="E47" s="69">
        <f t="shared" si="11"/>
        <v>0</v>
      </c>
      <c r="F47" s="99"/>
      <c r="G47" s="22" t="s">
        <v>45</v>
      </c>
      <c r="H47" s="74"/>
      <c r="I47" s="72" t="s">
        <v>42</v>
      </c>
      <c r="J47" s="99"/>
      <c r="K47" s="178" t="s">
        <v>1367</v>
      </c>
      <c r="L47" s="403"/>
      <c r="M47" s="403"/>
      <c r="N47" s="403"/>
      <c r="O47" s="403"/>
      <c r="P47" s="403"/>
      <c r="Q47" s="403"/>
      <c r="R47" s="403"/>
      <c r="S47" s="403"/>
      <c r="T47" s="403"/>
      <c r="U47" s="100">
        <v>1</v>
      </c>
      <c r="V47" s="99"/>
      <c r="W47" s="108"/>
      <c r="X47" s="311" t="s">
        <v>247</v>
      </c>
      <c r="Y47" s="117" t="s">
        <v>1121</v>
      </c>
      <c r="Z47" s="102" t="s">
        <v>29</v>
      </c>
      <c r="AA47" s="69">
        <f t="shared" si="12"/>
        <v>0</v>
      </c>
      <c r="AB47" s="69">
        <f t="shared" si="13"/>
        <v>0</v>
      </c>
      <c r="AC47" s="171"/>
      <c r="AD47" s="124" t="s">
        <v>77</v>
      </c>
      <c r="AE47" s="125" t="s">
        <v>50</v>
      </c>
      <c r="AF47" s="74"/>
      <c r="AG47" s="73"/>
      <c r="AH47" s="23" t="s">
        <v>96</v>
      </c>
      <c r="AI47" s="120"/>
      <c r="AJ47" s="120"/>
      <c r="AK47" s="120"/>
      <c r="AL47" s="120"/>
      <c r="AM47" s="120"/>
      <c r="AN47" s="120"/>
      <c r="AO47" s="120"/>
      <c r="AP47" s="120"/>
      <c r="AQ47" s="120"/>
      <c r="AR47" s="1568">
        <v>1</v>
      </c>
      <c r="AS47" s="1569" t="s">
        <v>2986</v>
      </c>
      <c r="AT47" s="112"/>
      <c r="AU47" s="269" t="s">
        <v>206</v>
      </c>
      <c r="AV47" s="177" t="s">
        <v>2162</v>
      </c>
      <c r="AW47" s="102" t="s">
        <v>29</v>
      </c>
      <c r="AX47" s="102">
        <f t="shared" si="14"/>
        <v>0</v>
      </c>
      <c r="AY47" s="102">
        <f t="shared" si="15"/>
        <v>0</v>
      </c>
      <c r="AZ47" s="70"/>
      <c r="BA47" s="22" t="s">
        <v>45</v>
      </c>
      <c r="BB47" s="983"/>
      <c r="BC47" s="70"/>
      <c r="BD47" s="70"/>
      <c r="BE47" s="23" t="s">
        <v>2163</v>
      </c>
      <c r="BF47" s="160"/>
      <c r="BG47" s="160"/>
      <c r="BH47" s="160"/>
      <c r="BI47" s="333"/>
      <c r="BJ47" s="144"/>
      <c r="BK47" s="765"/>
      <c r="BL47" s="144"/>
      <c r="BM47" s="144"/>
      <c r="BN47" s="333"/>
      <c r="BO47" s="76">
        <v>1</v>
      </c>
      <c r="BP47" s="74"/>
      <c r="BQ47" s="112"/>
      <c r="BR47" s="415" t="s">
        <v>380</v>
      </c>
      <c r="BS47" s="80" t="s">
        <v>1373</v>
      </c>
      <c r="BT47" s="102" t="s">
        <v>29</v>
      </c>
      <c r="BU47" s="102">
        <f t="shared" si="16"/>
        <v>2.5</v>
      </c>
      <c r="BV47" s="102">
        <f t="shared" si="17"/>
        <v>4.5</v>
      </c>
      <c r="BW47" s="448"/>
      <c r="BX47" s="131" t="s">
        <v>45</v>
      </c>
      <c r="BY47" s="1058"/>
      <c r="BZ47" s="448"/>
      <c r="CA47" s="448"/>
      <c r="CB47" s="440" t="s">
        <v>1374</v>
      </c>
      <c r="CC47" s="128">
        <v>1</v>
      </c>
      <c r="CD47" s="445"/>
      <c r="CE47" s="445"/>
      <c r="CF47" s="445"/>
      <c r="CG47" s="445"/>
      <c r="CH47" s="128">
        <v>2</v>
      </c>
      <c r="CI47" s="445"/>
      <c r="CJ47" s="445"/>
      <c r="CK47" s="86">
        <v>1</v>
      </c>
      <c r="CL47" s="76">
        <v>1</v>
      </c>
      <c r="CM47" s="77"/>
      <c r="CN47" s="112"/>
      <c r="CO47" s="237" t="s">
        <v>171</v>
      </c>
      <c r="CP47" s="420" t="s">
        <v>1428</v>
      </c>
      <c r="CQ47" s="68" t="s">
        <v>36</v>
      </c>
      <c r="CR47" s="69">
        <f t="shared" si="18"/>
        <v>0.5</v>
      </c>
      <c r="CS47" s="69">
        <f t="shared" si="19"/>
        <v>0.5</v>
      </c>
      <c r="CT47" s="103"/>
      <c r="CU47" s="22" t="s">
        <v>45</v>
      </c>
      <c r="CV47" s="70"/>
      <c r="CW47" s="70"/>
      <c r="CX47" s="73"/>
      <c r="CY47" s="22" t="s">
        <v>278</v>
      </c>
      <c r="CZ47" s="230"/>
      <c r="DA47" s="84">
        <v>1</v>
      </c>
      <c r="DB47" s="230"/>
      <c r="DC47" s="230"/>
      <c r="DD47" s="230"/>
      <c r="DE47" s="230"/>
      <c r="DF47" s="230"/>
      <c r="DG47" s="230"/>
      <c r="DH47" s="230"/>
      <c r="DI47" s="76">
        <v>1</v>
      </c>
      <c r="DJ47" s="22"/>
    </row>
    <row r="48" spans="1:114" s="62" customFormat="1" ht="295.5" customHeight="1" outlineLevel="1" x14ac:dyDescent="0.25">
      <c r="A48" s="97" t="s">
        <v>52</v>
      </c>
      <c r="B48" s="114" t="s">
        <v>1370</v>
      </c>
      <c r="C48" s="102" t="s">
        <v>29</v>
      </c>
      <c r="D48" s="69">
        <f t="shared" si="10"/>
        <v>0</v>
      </c>
      <c r="E48" s="69">
        <f t="shared" si="11"/>
        <v>0</v>
      </c>
      <c r="F48" s="82"/>
      <c r="G48" s="22" t="s">
        <v>182</v>
      </c>
      <c r="H48" s="70"/>
      <c r="I48" s="70"/>
      <c r="J48" s="73"/>
      <c r="K48" s="23" t="s">
        <v>1371</v>
      </c>
      <c r="L48" s="302"/>
      <c r="M48" s="302"/>
      <c r="N48" s="302"/>
      <c r="O48" s="302"/>
      <c r="P48" s="302"/>
      <c r="Q48" s="302"/>
      <c r="R48" s="302"/>
      <c r="S48" s="302"/>
      <c r="T48" s="302"/>
      <c r="U48" s="76">
        <v>1</v>
      </c>
      <c r="V48" s="77"/>
      <c r="W48" s="108"/>
      <c r="X48" s="311" t="s">
        <v>247</v>
      </c>
      <c r="Y48" s="779" t="s">
        <v>1126</v>
      </c>
      <c r="Z48" s="102" t="s">
        <v>29</v>
      </c>
      <c r="AA48" s="69">
        <f t="shared" si="12"/>
        <v>0</v>
      </c>
      <c r="AB48" s="69">
        <f t="shared" si="13"/>
        <v>0</v>
      </c>
      <c r="AC48" s="131"/>
      <c r="AD48" s="22" t="s">
        <v>45</v>
      </c>
      <c r="AE48" s="367"/>
      <c r="AF48" s="131"/>
      <c r="AG48" s="131"/>
      <c r="AH48" s="638" t="s">
        <v>57</v>
      </c>
      <c r="AI48" s="314"/>
      <c r="AJ48" s="314"/>
      <c r="AK48" s="314"/>
      <c r="AL48" s="314"/>
      <c r="AM48" s="314"/>
      <c r="AN48" s="314"/>
      <c r="AO48" s="314"/>
      <c r="AP48" s="314"/>
      <c r="AQ48" s="314"/>
      <c r="AR48" s="1568">
        <v>1</v>
      </c>
      <c r="AS48" s="1569" t="s">
        <v>2986</v>
      </c>
      <c r="AT48" s="112"/>
      <c r="AU48" s="269" t="s">
        <v>206</v>
      </c>
      <c r="AV48" s="80" t="s">
        <v>1368</v>
      </c>
      <c r="AW48" s="68" t="s">
        <v>29</v>
      </c>
      <c r="AX48" s="69">
        <f t="shared" si="14"/>
        <v>0</v>
      </c>
      <c r="AY48" s="69">
        <f t="shared" si="15"/>
        <v>0</v>
      </c>
      <c r="AZ48" s="23"/>
      <c r="BA48" s="23" t="s">
        <v>45</v>
      </c>
      <c r="BB48" s="747"/>
      <c r="BC48" s="103"/>
      <c r="BD48" s="110" t="s">
        <v>13</v>
      </c>
      <c r="BE48" s="172" t="s">
        <v>1369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76">
        <v>1</v>
      </c>
      <c r="BP48" s="107"/>
      <c r="BQ48" s="112"/>
      <c r="BR48" s="415" t="s">
        <v>380</v>
      </c>
      <c r="BS48" s="114" t="s">
        <v>1377</v>
      </c>
      <c r="BT48" s="102" t="s">
        <v>29</v>
      </c>
      <c r="BU48" s="69">
        <f t="shared" si="16"/>
        <v>1</v>
      </c>
      <c r="BV48" s="69">
        <f t="shared" si="17"/>
        <v>3</v>
      </c>
      <c r="BW48" s="103"/>
      <c r="BX48" s="23" t="s">
        <v>45</v>
      </c>
      <c r="BY48" s="1451" t="s">
        <v>3056</v>
      </c>
      <c r="BZ48" s="72" t="s">
        <v>42</v>
      </c>
      <c r="CA48" s="172"/>
      <c r="CB48" s="23"/>
      <c r="CC48" s="302"/>
      <c r="CD48" s="302"/>
      <c r="CE48" s="302"/>
      <c r="CF48" s="84">
        <v>1</v>
      </c>
      <c r="CG48" s="302"/>
      <c r="CH48" s="302"/>
      <c r="CI48" s="302"/>
      <c r="CJ48" s="781"/>
      <c r="CK48" s="86">
        <v>1</v>
      </c>
      <c r="CL48" s="156">
        <v>1</v>
      </c>
      <c r="CM48" s="77"/>
      <c r="CN48" s="112"/>
      <c r="CO48" s="237" t="s">
        <v>171</v>
      </c>
      <c r="CP48" s="1059" t="s">
        <v>1433</v>
      </c>
      <c r="CQ48" s="68" t="s">
        <v>36</v>
      </c>
      <c r="CR48" s="69">
        <f t="shared" si="18"/>
        <v>2</v>
      </c>
      <c r="CS48" s="69">
        <f t="shared" si="19"/>
        <v>2</v>
      </c>
      <c r="CT48" s="82"/>
      <c r="CU48" s="22" t="s">
        <v>68</v>
      </c>
      <c r="CV48" s="22"/>
      <c r="CW48" s="103"/>
      <c r="CX48" s="172"/>
      <c r="CY48" s="172" t="s">
        <v>57</v>
      </c>
      <c r="CZ48" s="155"/>
      <c r="DA48" s="155"/>
      <c r="DB48" s="155"/>
      <c r="DC48" s="155"/>
      <c r="DD48" s="419"/>
      <c r="DE48" s="144"/>
      <c r="DF48" s="84">
        <v>1</v>
      </c>
      <c r="DG48" s="155"/>
      <c r="DH48" s="155"/>
      <c r="DI48" s="76">
        <v>1</v>
      </c>
      <c r="DJ48" s="190"/>
    </row>
    <row r="49" spans="1:116" ht="240" customHeight="1" outlineLevel="1" x14ac:dyDescent="0.25">
      <c r="A49" s="97" t="s">
        <v>52</v>
      </c>
      <c r="B49" s="80" t="s">
        <v>1375</v>
      </c>
      <c r="C49" s="102" t="s">
        <v>29</v>
      </c>
      <c r="D49" s="69">
        <f t="shared" si="10"/>
        <v>0</v>
      </c>
      <c r="E49" s="69">
        <f t="shared" si="11"/>
        <v>0</v>
      </c>
      <c r="F49" s="103"/>
      <c r="G49" s="22" t="s">
        <v>45</v>
      </c>
      <c r="H49" s="748"/>
      <c r="I49" s="748"/>
      <c r="J49" s="73"/>
      <c r="K49" s="23"/>
      <c r="L49" s="155"/>
      <c r="M49" s="155"/>
      <c r="N49" s="155"/>
      <c r="O49" s="155"/>
      <c r="P49" s="155"/>
      <c r="Q49" s="155"/>
      <c r="R49" s="155"/>
      <c r="S49" s="155"/>
      <c r="T49" s="155"/>
      <c r="U49" s="76">
        <v>1</v>
      </c>
      <c r="V49" s="77"/>
      <c r="W49" s="108"/>
      <c r="X49" s="311" t="s">
        <v>247</v>
      </c>
      <c r="Y49" s="117" t="s">
        <v>3057</v>
      </c>
      <c r="Z49" s="102" t="s">
        <v>29</v>
      </c>
      <c r="AA49" s="69">
        <f t="shared" si="12"/>
        <v>0.5</v>
      </c>
      <c r="AB49" s="69">
        <f t="shared" si="13"/>
        <v>2.5</v>
      </c>
      <c r="AC49" s="315"/>
      <c r="AD49" s="22" t="s">
        <v>45</v>
      </c>
      <c r="AE49" s="316"/>
      <c r="AF49" s="72" t="s">
        <v>42</v>
      </c>
      <c r="AG49" s="73"/>
      <c r="AH49" s="23" t="s">
        <v>1132</v>
      </c>
      <c r="AI49" s="302"/>
      <c r="AJ49" s="240">
        <v>1</v>
      </c>
      <c r="AK49" s="302"/>
      <c r="AL49" s="301"/>
      <c r="AM49" s="160"/>
      <c r="AN49" s="302"/>
      <c r="AO49" s="302"/>
      <c r="AP49" s="302"/>
      <c r="AQ49" s="234">
        <v>1</v>
      </c>
      <c r="AR49" s="1568">
        <v>1</v>
      </c>
      <c r="AS49" s="1569" t="s">
        <v>2986</v>
      </c>
      <c r="AT49" s="108"/>
      <c r="AU49" s="269" t="s">
        <v>206</v>
      </c>
      <c r="AV49" s="114" t="s">
        <v>1372</v>
      </c>
      <c r="AW49" s="68" t="s">
        <v>29</v>
      </c>
      <c r="AX49" s="69">
        <f t="shared" si="14"/>
        <v>0</v>
      </c>
      <c r="AY49" s="69">
        <f t="shared" si="15"/>
        <v>0</v>
      </c>
      <c r="AZ49" s="82"/>
      <c r="BA49" s="339" t="s">
        <v>45</v>
      </c>
      <c r="BB49" s="1044"/>
      <c r="BC49" s="103"/>
      <c r="BD49" s="110" t="s">
        <v>13</v>
      </c>
      <c r="BE49" s="22" t="s">
        <v>91</v>
      </c>
      <c r="BF49" s="302"/>
      <c r="BG49" s="302"/>
      <c r="BH49" s="302"/>
      <c r="BI49" s="302"/>
      <c r="BJ49" s="302"/>
      <c r="BK49" s="302"/>
      <c r="BL49" s="302"/>
      <c r="BM49" s="302"/>
      <c r="BN49" s="302"/>
      <c r="BO49" s="76">
        <v>1</v>
      </c>
      <c r="BP49" s="190"/>
      <c r="BQ49" s="108"/>
      <c r="BR49" s="415" t="s">
        <v>380</v>
      </c>
      <c r="BS49" s="114" t="s">
        <v>1382</v>
      </c>
      <c r="BT49" s="102" t="s">
        <v>29</v>
      </c>
      <c r="BU49" s="69">
        <f t="shared" si="16"/>
        <v>1.5</v>
      </c>
      <c r="BV49" s="69">
        <f t="shared" si="17"/>
        <v>1.5</v>
      </c>
      <c r="BW49" s="103"/>
      <c r="BX49" s="23" t="s">
        <v>45</v>
      </c>
      <c r="BY49" s="104"/>
      <c r="BZ49" s="72" t="s">
        <v>42</v>
      </c>
      <c r="CA49" s="172"/>
      <c r="CB49" s="23" t="s">
        <v>1383</v>
      </c>
      <c r="CC49" s="84">
        <v>3</v>
      </c>
      <c r="CD49" s="302"/>
      <c r="CE49" s="302"/>
      <c r="CF49" s="302"/>
      <c r="CG49" s="302"/>
      <c r="CH49" s="302"/>
      <c r="CI49" s="302"/>
      <c r="CJ49" s="302"/>
      <c r="CK49" s="385"/>
      <c r="CL49" s="76">
        <v>1</v>
      </c>
      <c r="CM49" s="77"/>
      <c r="CN49" s="112"/>
      <c r="CO49" s="237" t="s">
        <v>171</v>
      </c>
      <c r="CP49" s="117" t="s">
        <v>1437</v>
      </c>
      <c r="CQ49" s="68" t="s">
        <v>93</v>
      </c>
      <c r="CR49" s="69">
        <f t="shared" si="18"/>
        <v>3</v>
      </c>
      <c r="CS49" s="69">
        <f t="shared" si="19"/>
        <v>3</v>
      </c>
      <c r="CT49" s="82"/>
      <c r="CU49" s="197" t="s">
        <v>68</v>
      </c>
      <c r="CV49" s="232"/>
      <c r="CW49" s="119" t="s">
        <v>42</v>
      </c>
      <c r="CX49" s="73"/>
      <c r="CY49" s="23" t="s">
        <v>57</v>
      </c>
      <c r="CZ49" s="302"/>
      <c r="DA49" s="302"/>
      <c r="DB49" s="302"/>
      <c r="DC49" s="84">
        <v>1</v>
      </c>
      <c r="DD49" s="302"/>
      <c r="DE49" s="302"/>
      <c r="DF49" s="84">
        <v>1</v>
      </c>
      <c r="DG49" s="160"/>
      <c r="DH49" s="302"/>
      <c r="DI49" s="76">
        <v>1</v>
      </c>
      <c r="DJ49" s="74"/>
    </row>
    <row r="50" spans="1:116" ht="234.75" customHeight="1" outlineLevel="1" x14ac:dyDescent="0.25">
      <c r="A50" s="97" t="s">
        <v>52</v>
      </c>
      <c r="B50" s="114" t="s">
        <v>1378</v>
      </c>
      <c r="C50" s="102" t="s">
        <v>29</v>
      </c>
      <c r="D50" s="69">
        <f t="shared" si="10"/>
        <v>0</v>
      </c>
      <c r="E50" s="69">
        <f t="shared" si="11"/>
        <v>0</v>
      </c>
      <c r="F50" s="73"/>
      <c r="G50" s="22" t="s">
        <v>45</v>
      </c>
      <c r="H50" s="104"/>
      <c r="I50" s="118"/>
      <c r="J50" s="172"/>
      <c r="K50" s="172" t="s">
        <v>1379</v>
      </c>
      <c r="L50" s="155"/>
      <c r="M50" s="155"/>
      <c r="N50" s="155"/>
      <c r="O50" s="155"/>
      <c r="P50" s="155"/>
      <c r="Q50" s="155"/>
      <c r="R50" s="155"/>
      <c r="S50" s="155"/>
      <c r="T50" s="155"/>
      <c r="U50" s="76">
        <v>1</v>
      </c>
      <c r="V50" s="77"/>
      <c r="W50" s="108"/>
      <c r="X50" s="311" t="s">
        <v>247</v>
      </c>
      <c r="Y50" s="117" t="s">
        <v>258</v>
      </c>
      <c r="Z50" s="102" t="s">
        <v>29</v>
      </c>
      <c r="AA50" s="69">
        <f t="shared" si="12"/>
        <v>0.5</v>
      </c>
      <c r="AB50" s="69">
        <f t="shared" si="13"/>
        <v>0.5</v>
      </c>
      <c r="AC50" s="315"/>
      <c r="AD50" s="22" t="s">
        <v>68</v>
      </c>
      <c r="AE50" s="316"/>
      <c r="AF50" s="70"/>
      <c r="AG50" s="73"/>
      <c r="AH50" s="23" t="s">
        <v>259</v>
      </c>
      <c r="AI50" s="240">
        <v>1</v>
      </c>
      <c r="AJ50" s="160"/>
      <c r="AK50" s="83"/>
      <c r="AL50" s="302"/>
      <c r="AM50" s="83"/>
      <c r="AN50" s="83"/>
      <c r="AO50" s="83"/>
      <c r="AP50" s="83"/>
      <c r="AQ50" s="83"/>
      <c r="AR50" s="1568">
        <v>1</v>
      </c>
      <c r="AS50" s="1569" t="s">
        <v>2986</v>
      </c>
      <c r="AT50" s="108"/>
      <c r="AU50" s="269" t="s">
        <v>206</v>
      </c>
      <c r="AV50" s="98" t="s">
        <v>1376</v>
      </c>
      <c r="AW50" s="102" t="s">
        <v>29</v>
      </c>
      <c r="AX50" s="69">
        <f t="shared" si="14"/>
        <v>0</v>
      </c>
      <c r="AY50" s="69">
        <f t="shared" si="15"/>
        <v>0</v>
      </c>
      <c r="AZ50" s="131"/>
      <c r="BA50" s="22" t="s">
        <v>45</v>
      </c>
      <c r="BB50" s="131"/>
      <c r="BC50" s="131"/>
      <c r="BD50" s="131"/>
      <c r="BE50" s="131"/>
      <c r="BF50" s="314"/>
      <c r="BG50" s="314"/>
      <c r="BH50" s="314"/>
      <c r="BI50" s="314"/>
      <c r="BJ50" s="314"/>
      <c r="BK50" s="314"/>
      <c r="BL50" s="314"/>
      <c r="BM50" s="314"/>
      <c r="BN50" s="314"/>
      <c r="BO50" s="133">
        <v>1</v>
      </c>
      <c r="BP50" s="131"/>
      <c r="BQ50" s="108"/>
      <c r="BR50" s="320" t="s">
        <v>267</v>
      </c>
      <c r="BS50" s="420" t="s">
        <v>1387</v>
      </c>
      <c r="BT50" s="68" t="s">
        <v>36</v>
      </c>
      <c r="BU50" s="69">
        <f t="shared" si="16"/>
        <v>3</v>
      </c>
      <c r="BV50" s="69">
        <f t="shared" si="17"/>
        <v>3</v>
      </c>
      <c r="BW50" s="82"/>
      <c r="BX50" s="22" t="s">
        <v>182</v>
      </c>
      <c r="BY50" s="22"/>
      <c r="BZ50" s="72" t="s">
        <v>42</v>
      </c>
      <c r="CA50" s="173"/>
      <c r="CB50" s="172" t="s">
        <v>278</v>
      </c>
      <c r="CC50" s="959"/>
      <c r="CD50" s="959"/>
      <c r="CE50" s="959"/>
      <c r="CF50" s="84">
        <v>1</v>
      </c>
      <c r="CG50" s="959"/>
      <c r="CH50" s="959"/>
      <c r="CI50" s="84">
        <v>1</v>
      </c>
      <c r="CJ50" s="959"/>
      <c r="CK50" s="959"/>
      <c r="CL50" s="228">
        <v>1</v>
      </c>
      <c r="CM50" s="77"/>
      <c r="CN50" s="112"/>
      <c r="CO50" s="237" t="s">
        <v>171</v>
      </c>
      <c r="CP50" s="117" t="s">
        <v>1599</v>
      </c>
      <c r="CQ50" s="68" t="s">
        <v>93</v>
      </c>
      <c r="CR50" s="69">
        <f t="shared" si="18"/>
        <v>0</v>
      </c>
      <c r="CS50" s="69">
        <f t="shared" si="19"/>
        <v>0</v>
      </c>
      <c r="CT50" s="103"/>
      <c r="CU50" s="22" t="s">
        <v>45</v>
      </c>
      <c r="CV50" s="22"/>
      <c r="CW50" s="103"/>
      <c r="CX50" s="73"/>
      <c r="CY50" s="23" t="s">
        <v>1600</v>
      </c>
      <c r="CZ50" s="302"/>
      <c r="DA50" s="302"/>
      <c r="DB50" s="302"/>
      <c r="DC50" s="302"/>
      <c r="DD50" s="385"/>
      <c r="DE50" s="302"/>
      <c r="DF50" s="318"/>
      <c r="DG50" s="302"/>
      <c r="DH50" s="302"/>
      <c r="DI50" s="763">
        <v>1</v>
      </c>
      <c r="DJ50" s="74"/>
    </row>
    <row r="51" spans="1:116" ht="196.5" customHeight="1" outlineLevel="1" x14ac:dyDescent="0.25">
      <c r="A51" s="97" t="s">
        <v>52</v>
      </c>
      <c r="B51" s="80" t="s">
        <v>1384</v>
      </c>
      <c r="C51" s="68" t="s">
        <v>36</v>
      </c>
      <c r="D51" s="69">
        <f t="shared" si="10"/>
        <v>3</v>
      </c>
      <c r="E51" s="69">
        <f t="shared" si="11"/>
        <v>3</v>
      </c>
      <c r="F51" s="103"/>
      <c r="G51" s="22" t="s">
        <v>45</v>
      </c>
      <c r="H51" s="131"/>
      <c r="I51" s="70"/>
      <c r="J51" s="73"/>
      <c r="K51" s="23" t="s">
        <v>57</v>
      </c>
      <c r="L51" s="155"/>
      <c r="M51" s="155"/>
      <c r="N51" s="709"/>
      <c r="O51" s="84">
        <v>3</v>
      </c>
      <c r="P51" s="155"/>
      <c r="Q51" s="155"/>
      <c r="R51" s="155"/>
      <c r="S51" s="155"/>
      <c r="T51" s="155"/>
      <c r="U51" s="76">
        <v>1</v>
      </c>
      <c r="V51" s="70"/>
      <c r="W51" s="108"/>
      <c r="X51" s="311" t="s">
        <v>247</v>
      </c>
      <c r="Y51" s="117" t="s">
        <v>1137</v>
      </c>
      <c r="Z51" s="102" t="s">
        <v>36</v>
      </c>
      <c r="AA51" s="69">
        <f t="shared" si="12"/>
        <v>0.5</v>
      </c>
      <c r="AB51" s="69">
        <f t="shared" si="13"/>
        <v>0.5</v>
      </c>
      <c r="AC51" s="315"/>
      <c r="AD51" s="22" t="s">
        <v>45</v>
      </c>
      <c r="AE51" s="316"/>
      <c r="AF51" s="70"/>
      <c r="AG51" s="940" t="s">
        <v>590</v>
      </c>
      <c r="AH51" s="70"/>
      <c r="AI51" s="83"/>
      <c r="AJ51" s="240">
        <v>1</v>
      </c>
      <c r="AK51" s="160"/>
      <c r="AL51" s="302"/>
      <c r="AM51" s="83"/>
      <c r="AN51" s="83"/>
      <c r="AO51" s="83"/>
      <c r="AP51" s="83"/>
      <c r="AQ51" s="83"/>
      <c r="AR51" s="1568">
        <v>1</v>
      </c>
      <c r="AS51" s="1569" t="s">
        <v>2986</v>
      </c>
      <c r="AT51" s="108"/>
      <c r="AU51" s="269" t="s">
        <v>206</v>
      </c>
      <c r="AV51" s="210" t="s">
        <v>1380</v>
      </c>
      <c r="AW51" s="102" t="s">
        <v>29</v>
      </c>
      <c r="AX51" s="69">
        <f t="shared" si="14"/>
        <v>0</v>
      </c>
      <c r="AY51" s="69">
        <f t="shared" si="15"/>
        <v>0</v>
      </c>
      <c r="AZ51" s="213"/>
      <c r="BA51" s="759" t="s">
        <v>45</v>
      </c>
      <c r="BB51" s="759"/>
      <c r="BC51" s="617"/>
      <c r="BD51" s="74"/>
      <c r="BE51" s="205" t="s">
        <v>1381</v>
      </c>
      <c r="BF51" s="385"/>
      <c r="BG51" s="385"/>
      <c r="BH51" s="385"/>
      <c r="BI51" s="385"/>
      <c r="BJ51" s="385"/>
      <c r="BK51" s="385"/>
      <c r="BL51" s="385"/>
      <c r="BM51" s="385"/>
      <c r="BN51" s="385"/>
      <c r="BO51" s="76">
        <v>1</v>
      </c>
      <c r="BP51" s="77"/>
      <c r="BQ51" s="108"/>
      <c r="BR51" s="364" t="s">
        <v>318</v>
      </c>
      <c r="BS51" s="80" t="s">
        <v>1392</v>
      </c>
      <c r="BT51" s="68" t="s">
        <v>36</v>
      </c>
      <c r="BU51" s="69">
        <f t="shared" si="16"/>
        <v>1</v>
      </c>
      <c r="BV51" s="69">
        <f t="shared" si="17"/>
        <v>1</v>
      </c>
      <c r="BW51" s="116"/>
      <c r="BX51" s="22" t="s">
        <v>68</v>
      </c>
      <c r="BY51" s="1061"/>
      <c r="BZ51" s="72" t="s">
        <v>42</v>
      </c>
      <c r="CA51" s="173"/>
      <c r="CB51" s="173" t="s">
        <v>264</v>
      </c>
      <c r="CC51" s="155"/>
      <c r="CD51" s="155"/>
      <c r="CE51" s="155"/>
      <c r="CF51" s="155"/>
      <c r="CG51" s="155"/>
      <c r="CH51" s="84">
        <v>1</v>
      </c>
      <c r="CI51" s="155"/>
      <c r="CJ51" s="155"/>
      <c r="CK51" s="155"/>
      <c r="CL51" s="76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31" customHeight="1" outlineLevel="1" x14ac:dyDescent="0.25">
      <c r="A52" s="97" t="s">
        <v>52</v>
      </c>
      <c r="B52" s="80" t="s">
        <v>1388</v>
      </c>
      <c r="C52" s="68" t="s">
        <v>36</v>
      </c>
      <c r="D52" s="69">
        <f t="shared" si="10"/>
        <v>0</v>
      </c>
      <c r="E52" s="69">
        <f t="shared" si="11"/>
        <v>0</v>
      </c>
      <c r="F52" s="103"/>
      <c r="G52" s="22" t="s">
        <v>45</v>
      </c>
      <c r="H52" s="70"/>
      <c r="I52" s="70"/>
      <c r="J52" s="73"/>
      <c r="K52" s="23" t="s">
        <v>1389</v>
      </c>
      <c r="L52" s="155"/>
      <c r="M52" s="155"/>
      <c r="N52" s="155"/>
      <c r="O52" s="155"/>
      <c r="P52" s="155"/>
      <c r="Q52" s="155"/>
      <c r="R52" s="155"/>
      <c r="S52" s="155"/>
      <c r="T52" s="155"/>
      <c r="U52" s="76">
        <v>1</v>
      </c>
      <c r="V52" s="77"/>
      <c r="W52" s="108"/>
      <c r="X52" s="311" t="s">
        <v>247</v>
      </c>
      <c r="Y52" s="117" t="s">
        <v>1141</v>
      </c>
      <c r="Z52" s="102" t="s">
        <v>36</v>
      </c>
      <c r="AA52" s="69">
        <f t="shared" si="12"/>
        <v>3</v>
      </c>
      <c r="AB52" s="69">
        <f t="shared" si="13"/>
        <v>3</v>
      </c>
      <c r="AC52" s="82"/>
      <c r="AD52" s="22" t="s">
        <v>45</v>
      </c>
      <c r="AE52" s="103"/>
      <c r="AF52" s="74"/>
      <c r="AG52" s="172"/>
      <c r="AH52" s="172" t="s">
        <v>1132</v>
      </c>
      <c r="AI52" s="155"/>
      <c r="AJ52" s="160"/>
      <c r="AK52" s="155"/>
      <c r="AL52" s="84">
        <v>1</v>
      </c>
      <c r="AM52" s="160"/>
      <c r="AN52" s="155"/>
      <c r="AO52" s="84">
        <v>1</v>
      </c>
      <c r="AP52" s="160"/>
      <c r="AQ52" s="155"/>
      <c r="AR52" s="1568">
        <v>1</v>
      </c>
      <c r="AS52" s="1569" t="s">
        <v>2986</v>
      </c>
      <c r="AT52" s="108"/>
      <c r="AU52" s="269" t="s">
        <v>206</v>
      </c>
      <c r="AV52" s="114" t="s">
        <v>1385</v>
      </c>
      <c r="AW52" s="102" t="s">
        <v>29</v>
      </c>
      <c r="AX52" s="69">
        <f t="shared" si="14"/>
        <v>0</v>
      </c>
      <c r="AY52" s="69">
        <f t="shared" si="15"/>
        <v>0</v>
      </c>
      <c r="AZ52" s="82"/>
      <c r="BA52" s="118" t="s">
        <v>45</v>
      </c>
      <c r="BB52" s="1060"/>
      <c r="BC52" s="72" t="s">
        <v>42</v>
      </c>
      <c r="BD52" s="173"/>
      <c r="BE52" s="173" t="s">
        <v>1386</v>
      </c>
      <c r="BF52" s="155"/>
      <c r="BG52" s="155"/>
      <c r="BH52" s="155"/>
      <c r="BI52" s="155"/>
      <c r="BJ52" s="155"/>
      <c r="BK52" s="155"/>
      <c r="BL52" s="155"/>
      <c r="BM52" s="155"/>
      <c r="BN52" s="155"/>
      <c r="BO52" s="76">
        <v>1</v>
      </c>
      <c r="BP52" s="77"/>
      <c r="BQ52" s="108"/>
      <c r="BR52" s="364" t="s">
        <v>318</v>
      </c>
      <c r="BS52" s="725" t="s">
        <v>1999</v>
      </c>
      <c r="BT52" s="717" t="s">
        <v>36</v>
      </c>
      <c r="BU52" s="726">
        <f t="shared" si="16"/>
        <v>0.5</v>
      </c>
      <c r="BV52" s="726">
        <f t="shared" si="17"/>
        <v>4.5</v>
      </c>
      <c r="BW52" s="727"/>
      <c r="BX52" s="607" t="s">
        <v>68</v>
      </c>
      <c r="BY52" s="1255" t="s">
        <v>3058</v>
      </c>
      <c r="BZ52" s="728"/>
      <c r="CA52" s="729"/>
      <c r="CB52" s="729" t="s">
        <v>2889</v>
      </c>
      <c r="CC52" s="730"/>
      <c r="CD52" s="731">
        <v>1</v>
      </c>
      <c r="CE52" s="730"/>
      <c r="CF52" s="730"/>
      <c r="CG52" s="730"/>
      <c r="CH52" s="730"/>
      <c r="CI52" s="730"/>
      <c r="CJ52" s="732"/>
      <c r="CK52" s="86">
        <v>2</v>
      </c>
      <c r="CL52" s="733">
        <v>1</v>
      </c>
      <c r="CM52" s="610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2" customHeight="1" outlineLevel="1" x14ac:dyDescent="0.3">
      <c r="A53" s="97" t="s">
        <v>52</v>
      </c>
      <c r="B53" s="114" t="s">
        <v>307</v>
      </c>
      <c r="C53" s="68" t="s">
        <v>93</v>
      </c>
      <c r="D53" s="69">
        <f t="shared" si="10"/>
        <v>5</v>
      </c>
      <c r="E53" s="69">
        <f t="shared" si="11"/>
        <v>5</v>
      </c>
      <c r="F53" s="82"/>
      <c r="G53" s="22" t="s">
        <v>233</v>
      </c>
      <c r="H53" s="105"/>
      <c r="I53" s="72" t="s">
        <v>42</v>
      </c>
      <c r="J53" s="187"/>
      <c r="K53" s="23" t="s">
        <v>283</v>
      </c>
      <c r="L53" s="84">
        <v>2</v>
      </c>
      <c r="M53" s="160"/>
      <c r="N53" s="169"/>
      <c r="O53" s="160"/>
      <c r="P53" s="160"/>
      <c r="Q53" s="160"/>
      <c r="R53" s="84">
        <v>2</v>
      </c>
      <c r="S53" s="160"/>
      <c r="T53" s="160"/>
      <c r="U53" s="76">
        <v>1</v>
      </c>
      <c r="V53" s="77"/>
      <c r="W53" s="108"/>
      <c r="X53" s="1274" t="s">
        <v>247</v>
      </c>
      <c r="Y53" s="1275" t="s">
        <v>2484</v>
      </c>
      <c r="Z53" s="1276" t="s">
        <v>36</v>
      </c>
      <c r="AA53" s="1277">
        <f t="shared" si="12"/>
        <v>4</v>
      </c>
      <c r="AB53" s="1277">
        <f t="shared" si="13"/>
        <v>4</v>
      </c>
      <c r="AC53" s="1149"/>
      <c r="AD53" s="1278" t="s">
        <v>45</v>
      </c>
      <c r="AE53" s="74"/>
      <c r="AF53" s="1279"/>
      <c r="AG53" s="1280"/>
      <c r="AH53" s="1281" t="s">
        <v>57</v>
      </c>
      <c r="AI53" s="1282">
        <v>4</v>
      </c>
      <c r="AJ53" s="1283"/>
      <c r="AK53" s="1283"/>
      <c r="AL53" s="1282">
        <v>2</v>
      </c>
      <c r="AM53" s="1283"/>
      <c r="AN53" s="1283"/>
      <c r="AO53" s="1283"/>
      <c r="AP53" s="1283"/>
      <c r="AQ53" s="1283"/>
      <c r="AR53" s="1568">
        <v>1</v>
      </c>
      <c r="AS53" s="1569" t="s">
        <v>2986</v>
      </c>
      <c r="AT53" s="108"/>
      <c r="AU53" s="269" t="s">
        <v>206</v>
      </c>
      <c r="AV53" s="1062" t="s">
        <v>3059</v>
      </c>
      <c r="AW53" s="102" t="s">
        <v>29</v>
      </c>
      <c r="AX53" s="69">
        <f t="shared" si="14"/>
        <v>0</v>
      </c>
      <c r="AY53" s="69">
        <f t="shared" si="15"/>
        <v>0</v>
      </c>
      <c r="AZ53" s="1063"/>
      <c r="BA53" s="1064" t="s">
        <v>45</v>
      </c>
      <c r="BB53" s="108"/>
      <c r="BC53" s="72" t="s">
        <v>42</v>
      </c>
      <c r="BD53" s="1065"/>
      <c r="BE53" s="1065" t="s">
        <v>1391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77"/>
      <c r="BQ53" s="108"/>
      <c r="BR53" s="108"/>
      <c r="BU53" s="108"/>
      <c r="BV53" s="108"/>
      <c r="BW53" s="108"/>
      <c r="BX53" s="1037"/>
      <c r="BY53" s="108"/>
      <c r="BZ53" s="108"/>
      <c r="CA53" s="108"/>
      <c r="CB53" s="1037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x14ac:dyDescent="0.3">
      <c r="A54" s="97" t="s">
        <v>52</v>
      </c>
      <c r="B54" s="114" t="s">
        <v>1394</v>
      </c>
      <c r="C54" s="68" t="s">
        <v>93</v>
      </c>
      <c r="D54" s="69">
        <f t="shared" si="10"/>
        <v>7</v>
      </c>
      <c r="E54" s="69">
        <f t="shared" si="11"/>
        <v>7</v>
      </c>
      <c r="F54" s="82"/>
      <c r="G54" s="22" t="s">
        <v>182</v>
      </c>
      <c r="H54" s="105"/>
      <c r="I54" s="105"/>
      <c r="J54" s="187"/>
      <c r="K54" s="23" t="s">
        <v>272</v>
      </c>
      <c r="L54" s="160"/>
      <c r="M54" s="160"/>
      <c r="N54" s="144"/>
      <c r="O54" s="84">
        <v>7</v>
      </c>
      <c r="P54" s="160"/>
      <c r="Q54" s="160"/>
      <c r="R54" s="160"/>
      <c r="S54" s="160"/>
      <c r="T54" s="160"/>
      <c r="U54" s="76">
        <v>1</v>
      </c>
      <c r="V54" s="77"/>
      <c r="W54" s="108"/>
      <c r="X54" s="1274" t="s">
        <v>247</v>
      </c>
      <c r="Y54" s="1285" t="s">
        <v>1149</v>
      </c>
      <c r="Z54" s="1286" t="s">
        <v>36</v>
      </c>
      <c r="AA54" s="1287">
        <f t="shared" si="12"/>
        <v>0.5</v>
      </c>
      <c r="AB54" s="1287">
        <f t="shared" si="13"/>
        <v>0.5</v>
      </c>
      <c r="AC54" s="815"/>
      <c r="AD54" s="829" t="s">
        <v>45</v>
      </c>
      <c r="AE54" s="1288"/>
      <c r="AF54" s="1289"/>
      <c r="AG54" s="1281"/>
      <c r="AH54" s="1281" t="s">
        <v>57</v>
      </c>
      <c r="AI54" s="1290"/>
      <c r="AJ54" s="1282">
        <v>1</v>
      </c>
      <c r="AK54" s="1290"/>
      <c r="AL54" s="1291"/>
      <c r="AM54" s="1290"/>
      <c r="AN54" s="1290"/>
      <c r="AO54" s="1290"/>
      <c r="AP54" s="1290"/>
      <c r="AQ54" s="1290"/>
      <c r="AR54" s="1568">
        <v>1</v>
      </c>
      <c r="AS54" s="1569" t="s">
        <v>2986</v>
      </c>
      <c r="AT54" s="108"/>
      <c r="AU54" s="269" t="s">
        <v>206</v>
      </c>
      <c r="AV54" s="80" t="s">
        <v>1393</v>
      </c>
      <c r="AW54" s="102" t="s">
        <v>29</v>
      </c>
      <c r="AX54" s="69">
        <f t="shared" si="14"/>
        <v>0</v>
      </c>
      <c r="AY54" s="69">
        <f t="shared" si="15"/>
        <v>0</v>
      </c>
      <c r="BA54" s="22" t="s">
        <v>68</v>
      </c>
      <c r="BC54" s="103"/>
      <c r="BD54" s="73"/>
      <c r="BE54" s="22" t="s">
        <v>932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107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269" t="s">
        <v>206</v>
      </c>
      <c r="AV55" s="80" t="s">
        <v>2169</v>
      </c>
      <c r="AW55" s="102" t="s">
        <v>29</v>
      </c>
      <c r="AX55" s="69">
        <f t="shared" si="14"/>
        <v>0</v>
      </c>
      <c r="AY55" s="69">
        <f t="shared" si="15"/>
        <v>0</v>
      </c>
      <c r="BA55" s="22" t="s">
        <v>45</v>
      </c>
      <c r="BC55" s="103"/>
      <c r="BD55" s="73"/>
      <c r="BE55" s="23" t="s">
        <v>1396</v>
      </c>
      <c r="BF55" s="155"/>
      <c r="BG55" s="155"/>
      <c r="BH55" s="155"/>
      <c r="BI55" s="155"/>
      <c r="BJ55" s="155"/>
      <c r="BK55" s="155"/>
      <c r="BL55" s="155"/>
      <c r="BM55" s="155"/>
      <c r="BN55" s="155"/>
      <c r="BO55" s="76">
        <v>1</v>
      </c>
      <c r="BP55" s="107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 x14ac:dyDescent="0.25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25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150</v>
      </c>
      <c r="B66" s="39" t="s">
        <v>1397</v>
      </c>
      <c r="C66" s="535" t="s">
        <v>29</v>
      </c>
      <c r="D66" s="41">
        <f t="shared" ref="D66:D80" si="20">0.5*(L66+M66+N66)+O66+Q66+2*(R66+S66)</f>
        <v>12</v>
      </c>
      <c r="E66" s="536">
        <f t="shared" ref="E66:E80" si="21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13</v>
      </c>
      <c r="W66" s="59"/>
      <c r="X66" s="38" t="s">
        <v>27</v>
      </c>
      <c r="Y66" s="39" t="s">
        <v>1398</v>
      </c>
      <c r="Z66" s="535" t="s">
        <v>29</v>
      </c>
      <c r="AA66" s="41">
        <f t="shared" ref="AA66:AA75" si="22">0.5*(AI66+AJ66+AK66)+AL66+AN66+2*(AO66+AP66)</f>
        <v>6.5</v>
      </c>
      <c r="AB66" s="536">
        <f t="shared" ref="AB66:AB75" si="23">AI66*0.5+AJ66*0.5+AK66*0.5+AL66+AM66+AN66+2*(AO66+AP66+AQ66)</f>
        <v>14.5</v>
      </c>
      <c r="AC66" s="43"/>
      <c r="AD66" s="43"/>
      <c r="AE66" s="43"/>
      <c r="AF66" s="43"/>
      <c r="AG66" s="43"/>
      <c r="AH66" s="43"/>
      <c r="AI66" s="44">
        <f>SUMIFS(AI68:AI88,Z68:Z88,Z66)</f>
        <v>2</v>
      </c>
      <c r="AJ66" s="44">
        <f>SUMIFS(AJ68:AJ88,Z68:Z88,Z66)</f>
        <v>1</v>
      </c>
      <c r="AK66" s="44">
        <f>SUMIFS(AK68:AK88,Z68:Z88,Z66)</f>
        <v>0</v>
      </c>
      <c r="AL66" s="44">
        <f>SUMIFS(AL68:AL88,Z68:Z88,Z66)</f>
        <v>4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4</v>
      </c>
      <c r="AR66" s="45"/>
      <c r="AS66" s="46">
        <f>SUM(AR68:AR88)</f>
        <v>17</v>
      </c>
      <c r="AT66" s="59"/>
      <c r="AU66" s="38" t="s">
        <v>2906</v>
      </c>
      <c r="AV66" s="39" t="s">
        <v>1399</v>
      </c>
      <c r="AW66" s="535" t="s">
        <v>29</v>
      </c>
      <c r="AX66" s="41">
        <f t="shared" ref="AX66:AX75" si="24">0.5*(BF66+BG66+BH66)+BI66+BK66+2*(BL66+BM66)</f>
        <v>6</v>
      </c>
      <c r="AY66" s="536">
        <f t="shared" ref="AY66:AY75" si="25">BF66*0.5+BG66*0.5+BH66*0.5+BI66+BJ66+BK66+2*(BL66+BM66+BN66)</f>
        <v>8</v>
      </c>
      <c r="AZ66" s="43"/>
      <c r="BA66" s="43"/>
      <c r="BB66" s="43"/>
      <c r="BC66" s="43"/>
      <c r="BD66" s="43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3</v>
      </c>
      <c r="BJ66" s="44">
        <f>SUMIFS(BJ68:BJ88,AW68:AW88,AW66)</f>
        <v>0</v>
      </c>
      <c r="BK66" s="44">
        <f>SUMIFS(BK68:BK88,AW68:AW88,AW66)</f>
        <v>1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1</v>
      </c>
      <c r="BO66" s="45"/>
      <c r="BP66" s="46">
        <f>SUM(BO68:BO88)</f>
        <v>8</v>
      </c>
      <c r="BQ66" s="32"/>
      <c r="BR66" s="38" t="s">
        <v>2906</v>
      </c>
      <c r="BS66" s="39" t="s">
        <v>1400</v>
      </c>
      <c r="BT66" s="535" t="s">
        <v>29</v>
      </c>
      <c r="BU66" s="41">
        <f t="shared" ref="BU66:BU82" si="26">0.5*(CC66+CD66+CE66)+CF66+CH66+2*(CI66+CJ66)</f>
        <v>12</v>
      </c>
      <c r="BV66" s="536">
        <f t="shared" ref="BV66:BV82" si="27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15</v>
      </c>
      <c r="CN66" s="29"/>
      <c r="CO66" s="38" t="s">
        <v>27</v>
      </c>
      <c r="CP66" s="39"/>
      <c r="CQ66" s="535" t="s">
        <v>29</v>
      </c>
      <c r="CR66" s="41">
        <f t="shared" ref="CR66:CR80" si="28">0.5*(CZ66+DA66+DB66)+DC66+DE66+2*(DF66+DG66)</f>
        <v>11.5</v>
      </c>
      <c r="CS66" s="536">
        <f t="shared" ref="CS66:CS80" si="29">CZ66*0.5+DA66*0.5+DB66*0.5+DC66+DD66+DE66+2*(DF66+DG66+DH66)</f>
        <v>19.5</v>
      </c>
      <c r="CT66" s="43"/>
      <c r="CU66" s="43"/>
      <c r="CV66" s="43"/>
      <c r="CW66" s="43"/>
      <c r="CX66" s="43"/>
      <c r="CY66" s="43"/>
      <c r="CZ66" s="44">
        <f>SUMIFS(CZ68:CZ82,CQ68:CQ82,CQ66)</f>
        <v>0</v>
      </c>
      <c r="DA66" s="44">
        <f>SUMIFS(DA68:DA82,CQ68:CQ82,CQ66)</f>
        <v>3</v>
      </c>
      <c r="DB66" s="44">
        <f>SUMIFS(DB68:DB82,CQ68:CQ82,CQ66)</f>
        <v>0</v>
      </c>
      <c r="DC66" s="44">
        <f>SUMIFS(DC68:DC82,CQ68:CQ82,CQ66)</f>
        <v>2</v>
      </c>
      <c r="DD66" s="44">
        <f>SUMIFS(DD68:DD82,CQ68:CQ82,CQ66)</f>
        <v>2</v>
      </c>
      <c r="DE66" s="44">
        <f>SUMIFS(DE68:DE82,CQ68:CQ82,CQ66)</f>
        <v>0</v>
      </c>
      <c r="DF66" s="44">
        <f>SUMIFS(DF68:DF82,CQ68:CQ82,CQ66)</f>
        <v>4</v>
      </c>
      <c r="DG66" s="44">
        <f>SUMIFS(DG68:DG82,CQ68:CQ82,CQ66)</f>
        <v>0</v>
      </c>
      <c r="DH66" s="44">
        <f>SUMIFS(DH68:DH82,CQ68:CQ82,CQ66)</f>
        <v>3</v>
      </c>
      <c r="DI66" s="45"/>
      <c r="DJ66" s="46">
        <f>SUM(DI68:DI88)</f>
        <v>13</v>
      </c>
    </row>
    <row r="67" spans="1:115" s="62" customFormat="1" ht="24.6" x14ac:dyDescent="0.3">
      <c r="A67" s="38" t="s">
        <v>345</v>
      </c>
      <c r="B67" s="39"/>
      <c r="C67" s="535" t="s">
        <v>36</v>
      </c>
      <c r="D67" s="41">
        <f t="shared" si="20"/>
        <v>6</v>
      </c>
      <c r="E67" s="536">
        <f t="shared" si="21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35</v>
      </c>
      <c r="Y67" s="39"/>
      <c r="Z67" s="535" t="s">
        <v>36</v>
      </c>
      <c r="AA67" s="41">
        <f t="shared" si="22"/>
        <v>0</v>
      </c>
      <c r="AB67" s="536">
        <f t="shared" si="23"/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154</v>
      </c>
      <c r="AV67" s="39"/>
      <c r="AW67" s="535" t="s">
        <v>36</v>
      </c>
      <c r="AX67" s="41">
        <f t="shared" si="24"/>
        <v>6.5</v>
      </c>
      <c r="AY67" s="536">
        <f t="shared" si="25"/>
        <v>6.5</v>
      </c>
      <c r="AZ67" s="39"/>
      <c r="BA67" s="39"/>
      <c r="BB67" s="39"/>
      <c r="BC67" s="39"/>
      <c r="BD67" s="39"/>
      <c r="BE67" s="39"/>
      <c r="BF67" s="44">
        <f>SUMIFS(BF68:BF88,AW68:AW88,AW67)</f>
        <v>1</v>
      </c>
      <c r="BG67" s="44">
        <f>SUMIFS(BG68:BG88,AW68:AW88,AW67)</f>
        <v>0</v>
      </c>
      <c r="BH67" s="44">
        <f>SUMIFS(BH68:BH88,AW68:AW88,AW67)</f>
        <v>6</v>
      </c>
      <c r="BI67" s="44">
        <f>SUMIFS(BI68:BI88,AW68:AW88,AW67)</f>
        <v>0</v>
      </c>
      <c r="BJ67" s="44">
        <f>SUMIFS(BJ68:BJ88,AW68:AW88,AW67)</f>
        <v>0</v>
      </c>
      <c r="BK67" s="44">
        <f>SUMIFS(BK68:BK88,AW68:AW88,AW67)</f>
        <v>3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0</v>
      </c>
      <c r="BO67" s="45"/>
      <c r="BP67" s="46"/>
      <c r="BQ67" s="59"/>
      <c r="BR67" s="38" t="s">
        <v>154</v>
      </c>
      <c r="BS67" s="39"/>
      <c r="BT67" s="535" t="s">
        <v>36</v>
      </c>
      <c r="BU67" s="41">
        <f t="shared" si="26"/>
        <v>12</v>
      </c>
      <c r="BV67" s="536">
        <f t="shared" si="27"/>
        <v>12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1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35</v>
      </c>
      <c r="CP67" s="39"/>
      <c r="CQ67" s="535" t="s">
        <v>36</v>
      </c>
      <c r="CR67" s="41">
        <f t="shared" si="28"/>
        <v>0</v>
      </c>
      <c r="CS67" s="536">
        <f t="shared" si="29"/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x14ac:dyDescent="0.3">
      <c r="A68" s="284" t="s">
        <v>222</v>
      </c>
      <c r="B68" s="114" t="s">
        <v>223</v>
      </c>
      <c r="C68" s="68" t="s">
        <v>29</v>
      </c>
      <c r="D68" s="69">
        <f t="shared" si="20"/>
        <v>12</v>
      </c>
      <c r="E68" s="69">
        <f t="shared" si="21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1066" t="s">
        <v>1403</v>
      </c>
      <c r="Y68" s="387" t="s">
        <v>2172</v>
      </c>
      <c r="Z68" s="102" t="s">
        <v>29</v>
      </c>
      <c r="AA68" s="69">
        <f t="shared" si="22"/>
        <v>0</v>
      </c>
      <c r="AB68" s="69">
        <f t="shared" si="23"/>
        <v>0</v>
      </c>
      <c r="AC68" s="677"/>
      <c r="AD68" s="22" t="s">
        <v>45</v>
      </c>
      <c r="AE68" s="676"/>
      <c r="AF68" s="72" t="s">
        <v>42</v>
      </c>
      <c r="AG68" s="173"/>
      <c r="AH68" s="173" t="s">
        <v>2173</v>
      </c>
      <c r="AI68" s="301"/>
      <c r="AJ68" s="301"/>
      <c r="AK68" s="301"/>
      <c r="AL68" s="301"/>
      <c r="AM68" s="301"/>
      <c r="AN68" s="302"/>
      <c r="AO68" s="302"/>
      <c r="AP68" s="302"/>
      <c r="AQ68" s="302"/>
      <c r="AR68" s="76">
        <v>1</v>
      </c>
      <c r="AS68" s="77"/>
      <c r="AT68" s="29"/>
      <c r="AU68" s="97" t="s">
        <v>52</v>
      </c>
      <c r="AV68" s="387" t="s">
        <v>1406</v>
      </c>
      <c r="AW68" s="102" t="s">
        <v>29</v>
      </c>
      <c r="AX68" s="69">
        <f t="shared" si="24"/>
        <v>0</v>
      </c>
      <c r="AY68" s="69">
        <f t="shared" si="25"/>
        <v>0</v>
      </c>
      <c r="AZ68" s="158"/>
      <c r="BA68" s="1056" t="s">
        <v>77</v>
      </c>
      <c r="BB68" s="411" t="s">
        <v>50</v>
      </c>
      <c r="BC68" s="145"/>
      <c r="BD68" s="110" t="s">
        <v>13</v>
      </c>
      <c r="BE68" s="22" t="s">
        <v>91</v>
      </c>
      <c r="BF68" s="23"/>
      <c r="BG68" s="23"/>
      <c r="BH68" s="23"/>
      <c r="BI68" s="23"/>
      <c r="BJ68" s="23"/>
      <c r="BK68" s="23"/>
      <c r="BL68" s="23"/>
      <c r="BM68" s="23"/>
      <c r="BN68" s="23"/>
      <c r="BO68" s="76">
        <v>1</v>
      </c>
      <c r="BP68" s="207"/>
      <c r="BQ68" s="59"/>
      <c r="BR68" s="284" t="s">
        <v>222</v>
      </c>
      <c r="BS68" s="114" t="s">
        <v>1407</v>
      </c>
      <c r="BT68" s="102" t="s">
        <v>29</v>
      </c>
      <c r="BU68" s="69">
        <f t="shared" si="26"/>
        <v>12</v>
      </c>
      <c r="BV68" s="69">
        <f t="shared" si="27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299" t="s">
        <v>243</v>
      </c>
      <c r="CP68" s="80" t="s">
        <v>2216</v>
      </c>
      <c r="CQ68" s="68" t="s">
        <v>29</v>
      </c>
      <c r="CR68" s="69">
        <f t="shared" si="28"/>
        <v>2.5</v>
      </c>
      <c r="CS68" s="69">
        <f t="shared" si="29"/>
        <v>4.5</v>
      </c>
      <c r="CT68" s="82"/>
      <c r="CU68" s="22" t="s">
        <v>45</v>
      </c>
      <c r="CV68" s="104"/>
      <c r="CW68" s="104"/>
      <c r="CX68" s="173"/>
      <c r="CY68" s="173" t="s">
        <v>2217</v>
      </c>
      <c r="CZ68" s="160"/>
      <c r="DA68" s="84">
        <v>1</v>
      </c>
      <c r="DB68" s="160"/>
      <c r="DC68" s="160"/>
      <c r="DD68" s="160"/>
      <c r="DE68" s="160"/>
      <c r="DF68" s="84">
        <v>1</v>
      </c>
      <c r="DG68" s="160"/>
      <c r="DH68" s="86">
        <v>1</v>
      </c>
      <c r="DI68" s="1570">
        <v>1</v>
      </c>
      <c r="DJ68" s="1571" t="s">
        <v>3060</v>
      </c>
    </row>
    <row r="69" spans="1:115" s="62" customFormat="1" ht="223.2" customHeight="1" outlineLevel="1" x14ac:dyDescent="0.4">
      <c r="A69" s="284" t="s">
        <v>222</v>
      </c>
      <c r="B69" s="80" t="s">
        <v>1408</v>
      </c>
      <c r="C69" s="102" t="s">
        <v>36</v>
      </c>
      <c r="D69" s="69">
        <f t="shared" si="20"/>
        <v>4</v>
      </c>
      <c r="E69" s="69">
        <f t="shared" si="21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1068" t="s">
        <v>1409</v>
      </c>
      <c r="Z69" s="102" t="s">
        <v>29</v>
      </c>
      <c r="AA69" s="69">
        <f t="shared" si="22"/>
        <v>0</v>
      </c>
      <c r="AB69" s="69">
        <f t="shared" si="23"/>
        <v>0</v>
      </c>
      <c r="AC69" s="677"/>
      <c r="AD69" s="22" t="s">
        <v>45</v>
      </c>
      <c r="AE69" s="676"/>
      <c r="AF69" s="119" t="s">
        <v>42</v>
      </c>
      <c r="AG69" s="173"/>
      <c r="AH69" s="172" t="s">
        <v>57</v>
      </c>
      <c r="AI69" s="155"/>
      <c r="AJ69" s="155"/>
      <c r="AK69" s="155"/>
      <c r="AL69" s="155"/>
      <c r="AM69" s="155"/>
      <c r="AN69" s="155"/>
      <c r="AO69" s="155"/>
      <c r="AP69" s="155"/>
      <c r="AQ69" s="155"/>
      <c r="AR69" s="76">
        <v>1</v>
      </c>
      <c r="AS69" s="77"/>
      <c r="AT69" s="29"/>
      <c r="AU69" s="97" t="s">
        <v>52</v>
      </c>
      <c r="AV69" s="114" t="s">
        <v>1410</v>
      </c>
      <c r="AW69" s="102" t="s">
        <v>29</v>
      </c>
      <c r="AX69" s="69">
        <f t="shared" si="24"/>
        <v>0</v>
      </c>
      <c r="AY69" s="69">
        <f t="shared" si="25"/>
        <v>0</v>
      </c>
      <c r="AZ69" s="103"/>
      <c r="BA69" s="22" t="s">
        <v>45</v>
      </c>
      <c r="BB69" s="70"/>
      <c r="BC69" s="72" t="s">
        <v>42</v>
      </c>
      <c r="BD69" s="110" t="s">
        <v>13</v>
      </c>
      <c r="BE69" s="23"/>
      <c r="BF69" s="155"/>
      <c r="BG69" s="155"/>
      <c r="BH69" s="155"/>
      <c r="BI69" s="1054"/>
      <c r="BJ69" s="301"/>
      <c r="BK69" s="765"/>
      <c r="BL69" s="155"/>
      <c r="BM69" s="155"/>
      <c r="BN69" s="155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6"/>
        <v>0</v>
      </c>
      <c r="BV69" s="69">
        <f t="shared" si="27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299" t="s">
        <v>243</v>
      </c>
      <c r="CP69" s="130" t="s">
        <v>325</v>
      </c>
      <c r="CQ69" s="102" t="s">
        <v>29</v>
      </c>
      <c r="CR69" s="69">
        <f t="shared" si="28"/>
        <v>0</v>
      </c>
      <c r="CS69" s="69">
        <f t="shared" si="29"/>
        <v>1</v>
      </c>
      <c r="CT69" s="74"/>
      <c r="CU69" s="22" t="s">
        <v>45</v>
      </c>
      <c r="CV69" s="74"/>
      <c r="CW69" s="74"/>
      <c r="CX69" s="74"/>
      <c r="CY69" s="131" t="s">
        <v>326</v>
      </c>
      <c r="CZ69" s="159"/>
      <c r="DA69" s="159"/>
      <c r="DB69" s="159"/>
      <c r="DC69" s="369"/>
      <c r="DD69" s="370">
        <v>1</v>
      </c>
      <c r="DE69" s="371"/>
      <c r="DF69" s="144"/>
      <c r="DG69" s="159"/>
      <c r="DH69" s="159"/>
      <c r="DI69" s="1570">
        <v>1</v>
      </c>
      <c r="DJ69" s="1571" t="s">
        <v>3060</v>
      </c>
    </row>
    <row r="70" spans="1:115" s="62" customFormat="1" ht="226.95" customHeight="1" outlineLevel="1" x14ac:dyDescent="0.4">
      <c r="A70" s="1066" t="s">
        <v>1403</v>
      </c>
      <c r="B70" s="353" t="s">
        <v>1621</v>
      </c>
      <c r="C70" s="102" t="s">
        <v>36</v>
      </c>
      <c r="D70" s="69">
        <f t="shared" si="20"/>
        <v>0</v>
      </c>
      <c r="E70" s="69">
        <f t="shared" si="21"/>
        <v>0</v>
      </c>
      <c r="F70" s="354"/>
      <c r="G70" s="22" t="s">
        <v>45</v>
      </c>
      <c r="H70" s="354"/>
      <c r="I70" s="354"/>
      <c r="J70" s="354"/>
      <c r="K70" s="667" t="s">
        <v>689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1403</v>
      </c>
      <c r="Y70" s="98" t="s">
        <v>1414</v>
      </c>
      <c r="Z70" s="102" t="s">
        <v>29</v>
      </c>
      <c r="AA70" s="69">
        <f t="shared" si="22"/>
        <v>0</v>
      </c>
      <c r="AB70" s="69">
        <f t="shared" si="23"/>
        <v>0</v>
      </c>
      <c r="AC70" s="131"/>
      <c r="AD70" s="22" t="s">
        <v>45</v>
      </c>
      <c r="AE70" s="132"/>
      <c r="AF70" s="131"/>
      <c r="AG70" s="131"/>
      <c r="AH70" s="178"/>
      <c r="AI70" s="314"/>
      <c r="AJ70" s="314"/>
      <c r="AK70" s="314"/>
      <c r="AL70" s="314"/>
      <c r="AM70" s="314"/>
      <c r="AN70" s="314"/>
      <c r="AO70" s="314"/>
      <c r="AP70" s="314"/>
      <c r="AQ70" s="314"/>
      <c r="AR70" s="133">
        <v>1</v>
      </c>
      <c r="AS70" s="131"/>
      <c r="AT70" s="29"/>
      <c r="AU70" s="97" t="s">
        <v>52</v>
      </c>
      <c r="AV70" s="387" t="s">
        <v>1415</v>
      </c>
      <c r="AW70" s="102" t="s">
        <v>29</v>
      </c>
      <c r="AX70" s="69">
        <f t="shared" si="24"/>
        <v>0</v>
      </c>
      <c r="AY70" s="69">
        <f t="shared" si="25"/>
        <v>0</v>
      </c>
      <c r="AZ70" s="158"/>
      <c r="BA70" s="22" t="s">
        <v>45</v>
      </c>
      <c r="BB70" s="145"/>
      <c r="BC70" s="145"/>
      <c r="BD70" s="110" t="s">
        <v>13</v>
      </c>
      <c r="BE70" s="22" t="s">
        <v>91</v>
      </c>
      <c r="BF70" s="22"/>
      <c r="BG70" s="22"/>
      <c r="BH70" s="22"/>
      <c r="BI70" s="22"/>
      <c r="BJ70" s="22"/>
      <c r="BK70" s="22"/>
      <c r="BL70" s="22"/>
      <c r="BM70" s="22"/>
      <c r="BN70" s="22"/>
      <c r="BO70" s="76">
        <v>1</v>
      </c>
      <c r="BP70" s="77"/>
      <c r="BQ70" s="59"/>
      <c r="BR70" s="656" t="s">
        <v>140</v>
      </c>
      <c r="BS70" s="117" t="s">
        <v>2356</v>
      </c>
      <c r="BT70" s="102" t="s">
        <v>36</v>
      </c>
      <c r="BU70" s="69">
        <f t="shared" si="26"/>
        <v>3</v>
      </c>
      <c r="BV70" s="69">
        <f t="shared" si="27"/>
        <v>3</v>
      </c>
      <c r="BW70" s="103"/>
      <c r="BX70" s="22" t="s">
        <v>68</v>
      </c>
      <c r="BY70" s="1534" t="s">
        <v>2776</v>
      </c>
      <c r="BZ70" s="118"/>
      <c r="CA70" s="73"/>
      <c r="CB70" s="23" t="s">
        <v>96</v>
      </c>
      <c r="CC70" s="155"/>
      <c r="CD70" s="155"/>
      <c r="CE70" s="318"/>
      <c r="CF70" s="144"/>
      <c r="CG70" s="155"/>
      <c r="CH70" s="85">
        <v>1</v>
      </c>
      <c r="CI70" s="85">
        <v>1</v>
      </c>
      <c r="CJ70" s="155"/>
      <c r="CK70" s="155"/>
      <c r="CL70" s="100">
        <v>1</v>
      </c>
      <c r="CM70" s="661"/>
      <c r="CO70" s="299" t="s">
        <v>243</v>
      </c>
      <c r="CP70" s="130" t="s">
        <v>327</v>
      </c>
      <c r="CQ70" s="102" t="s">
        <v>29</v>
      </c>
      <c r="CR70" s="69">
        <f t="shared" si="28"/>
        <v>0</v>
      </c>
      <c r="CS70" s="69">
        <f t="shared" si="29"/>
        <v>1</v>
      </c>
      <c r="CT70" s="74"/>
      <c r="CU70" s="22" t="s">
        <v>45</v>
      </c>
      <c r="CV70" s="74"/>
      <c r="CW70" s="74"/>
      <c r="CX70" s="74"/>
      <c r="CY70" s="131" t="s">
        <v>326</v>
      </c>
      <c r="CZ70" s="159"/>
      <c r="DA70" s="159"/>
      <c r="DB70" s="159"/>
      <c r="DC70" s="369"/>
      <c r="DD70" s="370">
        <v>1</v>
      </c>
      <c r="DE70" s="371"/>
      <c r="DF70" s="144"/>
      <c r="DG70" s="159"/>
      <c r="DH70" s="159"/>
      <c r="DI70" s="1570">
        <v>1</v>
      </c>
      <c r="DJ70" s="1571" t="s">
        <v>3060</v>
      </c>
    </row>
    <row r="71" spans="1:115" s="62" customFormat="1" ht="203.4" customHeight="1" outlineLevel="1" x14ac:dyDescent="0.25">
      <c r="A71" s="97" t="s">
        <v>52</v>
      </c>
      <c r="B71" s="353" t="s">
        <v>1616</v>
      </c>
      <c r="C71" s="102" t="s">
        <v>36</v>
      </c>
      <c r="D71" s="69">
        <f t="shared" si="20"/>
        <v>0</v>
      </c>
      <c r="E71" s="69">
        <f t="shared" si="21"/>
        <v>0</v>
      </c>
      <c r="F71" s="354"/>
      <c r="G71" s="22" t="s">
        <v>45</v>
      </c>
      <c r="H71" s="354"/>
      <c r="I71" s="354"/>
      <c r="J71" s="354"/>
      <c r="K71" s="667" t="s">
        <v>689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1066" t="s">
        <v>1403</v>
      </c>
      <c r="Y71" s="114" t="s">
        <v>1417</v>
      </c>
      <c r="Z71" s="102" t="s">
        <v>29</v>
      </c>
      <c r="AA71" s="69">
        <f t="shared" si="22"/>
        <v>0</v>
      </c>
      <c r="AB71" s="69">
        <f t="shared" si="23"/>
        <v>0</v>
      </c>
      <c r="AC71" s="167"/>
      <c r="AD71" s="1056" t="s">
        <v>77</v>
      </c>
      <c r="AE71" s="411" t="s">
        <v>50</v>
      </c>
      <c r="AF71" s="74"/>
      <c r="AG71" s="73"/>
      <c r="AH71" s="172" t="s">
        <v>57</v>
      </c>
      <c r="AI71" s="155"/>
      <c r="AJ71" s="155"/>
      <c r="AK71" s="155"/>
      <c r="AL71" s="155"/>
      <c r="AM71" s="155"/>
      <c r="AN71" s="155"/>
      <c r="AO71" s="155"/>
      <c r="AP71" s="155"/>
      <c r="AQ71" s="155"/>
      <c r="AR71" s="76">
        <v>1</v>
      </c>
      <c r="AS71" s="77"/>
      <c r="AT71" s="29"/>
      <c r="AU71" s="97" t="s">
        <v>52</v>
      </c>
      <c r="AV71" s="117" t="s">
        <v>1418</v>
      </c>
      <c r="AW71" s="102" t="s">
        <v>29</v>
      </c>
      <c r="AX71" s="69">
        <f t="shared" si="24"/>
        <v>0</v>
      </c>
      <c r="AY71" s="69">
        <f t="shared" si="25"/>
        <v>0</v>
      </c>
      <c r="AZ71" s="82"/>
      <c r="BA71" s="22" t="s">
        <v>63</v>
      </c>
      <c r="BB71" s="104"/>
      <c r="BC71" s="74"/>
      <c r="BD71" s="173"/>
      <c r="BE71" s="118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77"/>
      <c r="BQ71" s="59"/>
      <c r="BR71" s="656" t="s">
        <v>140</v>
      </c>
      <c r="BS71" s="1069" t="s">
        <v>1419</v>
      </c>
      <c r="BT71" s="68" t="s">
        <v>36</v>
      </c>
      <c r="BU71" s="69">
        <f t="shared" si="26"/>
        <v>0</v>
      </c>
      <c r="BV71" s="69">
        <f t="shared" si="27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  <c r="CO71" s="299" t="s">
        <v>243</v>
      </c>
      <c r="CP71" s="80" t="s">
        <v>2220</v>
      </c>
      <c r="CQ71" s="68" t="s">
        <v>29</v>
      </c>
      <c r="CR71" s="69">
        <f t="shared" si="28"/>
        <v>0.5</v>
      </c>
      <c r="CS71" s="69">
        <f t="shared" si="29"/>
        <v>2.5</v>
      </c>
      <c r="CT71" s="116"/>
      <c r="CU71" s="22" t="s">
        <v>45</v>
      </c>
      <c r="CV71" s="104"/>
      <c r="CW71" s="72" t="s">
        <v>42</v>
      </c>
      <c r="CX71" s="173"/>
      <c r="CY71" s="173" t="s">
        <v>332</v>
      </c>
      <c r="CZ71" s="155"/>
      <c r="DA71" s="84">
        <v>1</v>
      </c>
      <c r="DB71" s="155"/>
      <c r="DC71" s="155"/>
      <c r="DD71" s="155"/>
      <c r="DE71" s="155"/>
      <c r="DF71" s="155"/>
      <c r="DG71" s="155"/>
      <c r="DH71" s="86">
        <v>1</v>
      </c>
      <c r="DI71" s="1570">
        <v>1</v>
      </c>
      <c r="DJ71" s="1571" t="s">
        <v>3060</v>
      </c>
    </row>
    <row r="72" spans="1:115" s="62" customFormat="1" ht="236.4" customHeight="1" outlineLevel="1" x14ac:dyDescent="0.3">
      <c r="A72" s="97" t="s">
        <v>52</v>
      </c>
      <c r="B72" s="114" t="s">
        <v>2777</v>
      </c>
      <c r="C72" s="68" t="s">
        <v>36</v>
      </c>
      <c r="D72" s="69">
        <f t="shared" si="20"/>
        <v>0</v>
      </c>
      <c r="E72" s="69">
        <f t="shared" si="21"/>
        <v>0</v>
      </c>
      <c r="F72" s="22"/>
      <c r="G72" s="22" t="s">
        <v>45</v>
      </c>
      <c r="H72" s="22"/>
      <c r="I72" s="70"/>
      <c r="J72" s="198"/>
      <c r="K72" s="23" t="s">
        <v>555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66" t="s">
        <v>1403</v>
      </c>
      <c r="Y72" s="98" t="s">
        <v>2178</v>
      </c>
      <c r="Z72" s="102" t="s">
        <v>29</v>
      </c>
      <c r="AA72" s="69">
        <f t="shared" si="22"/>
        <v>0</v>
      </c>
      <c r="AB72" s="69">
        <f t="shared" si="23"/>
        <v>2</v>
      </c>
      <c r="AC72" s="131"/>
      <c r="AD72" s="22" t="s">
        <v>45</v>
      </c>
      <c r="AE72" s="132"/>
      <c r="AF72" s="131"/>
      <c r="AG72" s="131"/>
      <c r="AH72" s="131" t="s">
        <v>2179</v>
      </c>
      <c r="AI72" s="314"/>
      <c r="AJ72" s="314"/>
      <c r="AK72" s="314"/>
      <c r="AL72" s="314"/>
      <c r="AM72" s="314"/>
      <c r="AN72" s="314"/>
      <c r="AO72" s="314"/>
      <c r="AP72" s="314"/>
      <c r="AQ72" s="174">
        <v>1</v>
      </c>
      <c r="AR72" s="133">
        <v>1</v>
      </c>
      <c r="AS72" s="131"/>
      <c r="AT72" s="29"/>
      <c r="AU72" s="97" t="s">
        <v>52</v>
      </c>
      <c r="AV72" s="117" t="s">
        <v>1425</v>
      </c>
      <c r="AW72" s="102" t="s">
        <v>29</v>
      </c>
      <c r="AX72" s="69">
        <f t="shared" si="24"/>
        <v>4</v>
      </c>
      <c r="AY72" s="69">
        <f t="shared" si="25"/>
        <v>4</v>
      </c>
      <c r="AZ72" s="103"/>
      <c r="BA72" s="22" t="s">
        <v>45</v>
      </c>
      <c r="BB72" s="70"/>
      <c r="BC72" s="70"/>
      <c r="BD72" s="73"/>
      <c r="BE72" s="23" t="s">
        <v>1426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6"/>
        <v>0.5</v>
      </c>
      <c r="BV72" s="69">
        <f t="shared" si="27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  <c r="CO72" s="299" t="s">
        <v>243</v>
      </c>
      <c r="CP72" s="179" t="s">
        <v>1746</v>
      </c>
      <c r="CQ72" s="102" t="s">
        <v>29</v>
      </c>
      <c r="CR72" s="69">
        <f t="shared" si="28"/>
        <v>1</v>
      </c>
      <c r="CS72" s="69">
        <f t="shared" si="29"/>
        <v>3</v>
      </c>
      <c r="CT72" s="82"/>
      <c r="CU72" s="22" t="s">
        <v>45</v>
      </c>
      <c r="CV72" s="74"/>
      <c r="CW72" s="104"/>
      <c r="CX72" s="173"/>
      <c r="CY72" s="131" t="s">
        <v>3061</v>
      </c>
      <c r="CZ72" s="160"/>
      <c r="DA72" s="144"/>
      <c r="DB72" s="160"/>
      <c r="DC72" s="84">
        <v>1</v>
      </c>
      <c r="DD72" s="160"/>
      <c r="DE72" s="160"/>
      <c r="DF72" s="160"/>
      <c r="DG72" s="333"/>
      <c r="DH72" s="86">
        <v>1</v>
      </c>
      <c r="DI72" s="1570">
        <v>1</v>
      </c>
      <c r="DJ72" s="1571" t="s">
        <v>3060</v>
      </c>
    </row>
    <row r="73" spans="1:115" s="62" customFormat="1" ht="247.95" customHeight="1" outlineLevel="1" x14ac:dyDescent="0.25">
      <c r="A73" s="97" t="s">
        <v>52</v>
      </c>
      <c r="B73" s="117" t="s">
        <v>2778</v>
      </c>
      <c r="C73" s="68" t="s">
        <v>36</v>
      </c>
      <c r="D73" s="69">
        <f t="shared" si="20"/>
        <v>0</v>
      </c>
      <c r="E73" s="69">
        <f t="shared" si="21"/>
        <v>0</v>
      </c>
      <c r="F73" s="82"/>
      <c r="G73" s="22" t="s">
        <v>45</v>
      </c>
      <c r="H73" s="104"/>
      <c r="I73" s="70"/>
      <c r="J73" s="173"/>
      <c r="K73" s="173" t="s">
        <v>57</v>
      </c>
      <c r="L73" s="160"/>
      <c r="M73" s="160"/>
      <c r="N73" s="160"/>
      <c r="O73" s="160"/>
      <c r="P73" s="160"/>
      <c r="Q73" s="160"/>
      <c r="R73" s="160"/>
      <c r="S73" s="160"/>
      <c r="T73" s="160"/>
      <c r="U73" s="96">
        <v>1</v>
      </c>
      <c r="V73" s="95"/>
      <c r="W73" s="108"/>
      <c r="X73" s="1066" t="s">
        <v>1403</v>
      </c>
      <c r="Y73" s="114" t="s">
        <v>1423</v>
      </c>
      <c r="Z73" s="102" t="s">
        <v>29</v>
      </c>
      <c r="AA73" s="69">
        <f t="shared" si="22"/>
        <v>0</v>
      </c>
      <c r="AB73" s="69">
        <f t="shared" si="23"/>
        <v>2</v>
      </c>
      <c r="AC73" s="677"/>
      <c r="AD73" s="22" t="s">
        <v>45</v>
      </c>
      <c r="AE73" s="676"/>
      <c r="AF73" s="104"/>
      <c r="AG73" s="173"/>
      <c r="AH73" s="173" t="s">
        <v>1424</v>
      </c>
      <c r="AI73" s="155"/>
      <c r="AJ73" s="155"/>
      <c r="AK73" s="155"/>
      <c r="AL73" s="155"/>
      <c r="AM73" s="155"/>
      <c r="AN73" s="155"/>
      <c r="AO73" s="144"/>
      <c r="AP73" s="155"/>
      <c r="AQ73" s="174">
        <v>1</v>
      </c>
      <c r="AR73" s="76">
        <v>1</v>
      </c>
      <c r="AS73" s="77"/>
      <c r="AT73" s="29"/>
      <c r="AV73" s="117" t="s">
        <v>1440</v>
      </c>
      <c r="AW73" s="102" t="s">
        <v>29</v>
      </c>
      <c r="AX73" s="69">
        <f t="shared" si="24"/>
        <v>1</v>
      </c>
      <c r="AY73" s="69">
        <f t="shared" si="25"/>
        <v>1</v>
      </c>
      <c r="AZ73" s="82"/>
      <c r="BA73" s="22" t="s">
        <v>45</v>
      </c>
      <c r="BB73" s="104"/>
      <c r="BC73" s="127"/>
      <c r="BD73" s="173"/>
      <c r="BE73" s="173" t="s">
        <v>1441</v>
      </c>
      <c r="BF73" s="23"/>
      <c r="BG73" s="23"/>
      <c r="BH73" s="23"/>
      <c r="BI73" s="23"/>
      <c r="BJ73" s="23"/>
      <c r="BK73" s="84">
        <v>1</v>
      </c>
      <c r="BL73" s="23"/>
      <c r="BM73" s="23"/>
      <c r="BN73" s="23"/>
      <c r="BO73" s="76">
        <v>1</v>
      </c>
      <c r="BP73" s="77"/>
      <c r="BQ73" s="59"/>
      <c r="BR73" s="656" t="s">
        <v>140</v>
      </c>
      <c r="BS73" s="80" t="s">
        <v>678</v>
      </c>
      <c r="BT73" s="68" t="s">
        <v>36</v>
      </c>
      <c r="BU73" s="69">
        <f t="shared" si="26"/>
        <v>0.5</v>
      </c>
      <c r="BV73" s="69">
        <f t="shared" si="27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  <c r="CO73" s="299" t="s">
        <v>243</v>
      </c>
      <c r="CP73" s="179" t="s">
        <v>2223</v>
      </c>
      <c r="CQ73" s="102" t="s">
        <v>29</v>
      </c>
      <c r="CR73" s="69">
        <f t="shared" si="28"/>
        <v>6</v>
      </c>
      <c r="CS73" s="69">
        <f t="shared" si="29"/>
        <v>6</v>
      </c>
      <c r="CT73" s="82"/>
      <c r="CU73" s="22" t="s">
        <v>45</v>
      </c>
      <c r="CV73" s="362"/>
      <c r="CW73" s="104"/>
      <c r="CX73" s="110" t="s">
        <v>13</v>
      </c>
      <c r="CY73" s="131" t="s">
        <v>2224</v>
      </c>
      <c r="CZ73" s="160"/>
      <c r="DA73" s="144"/>
      <c r="DB73" s="160"/>
      <c r="DC73" s="160"/>
      <c r="DD73" s="160"/>
      <c r="DE73" s="160"/>
      <c r="DF73" s="84">
        <v>3</v>
      </c>
      <c r="DG73" s="160"/>
      <c r="DH73" s="155"/>
      <c r="DI73" s="1570">
        <v>1</v>
      </c>
      <c r="DJ73" s="1571" t="s">
        <v>3060</v>
      </c>
    </row>
    <row r="74" spans="1:115" s="62" customFormat="1" ht="186.6" customHeight="1" outlineLevel="1" x14ac:dyDescent="0.3">
      <c r="A74" s="97" t="s">
        <v>52</v>
      </c>
      <c r="B74" s="1071" t="s">
        <v>2779</v>
      </c>
      <c r="C74" s="68" t="s">
        <v>36</v>
      </c>
      <c r="D74" s="69">
        <f t="shared" si="20"/>
        <v>2</v>
      </c>
      <c r="E74" s="69">
        <f t="shared" si="21"/>
        <v>2</v>
      </c>
      <c r="F74" s="151"/>
      <c r="G74" s="150" t="s">
        <v>45</v>
      </c>
      <c r="H74" s="546"/>
      <c r="I74" s="151"/>
      <c r="J74" s="1072"/>
      <c r="K74" s="152" t="s">
        <v>1422</v>
      </c>
      <c r="L74" s="950"/>
      <c r="M74" s="950"/>
      <c r="N74" s="950"/>
      <c r="O74" s="153">
        <v>2</v>
      </c>
      <c r="P74" s="950"/>
      <c r="Q74" s="950"/>
      <c r="R74" s="950"/>
      <c r="S74" s="950"/>
      <c r="T74" s="950"/>
      <c r="U74" s="697">
        <v>1</v>
      </c>
      <c r="V74" s="673"/>
      <c r="W74" s="108"/>
      <c r="X74" s="1066" t="s">
        <v>1403</v>
      </c>
      <c r="Y74" s="80" t="s">
        <v>1430</v>
      </c>
      <c r="Z74" s="102" t="s">
        <v>29</v>
      </c>
      <c r="AA74" s="69">
        <f t="shared" si="22"/>
        <v>0</v>
      </c>
      <c r="AB74" s="69">
        <f t="shared" si="23"/>
        <v>0</v>
      </c>
      <c r="AC74" s="677"/>
      <c r="AD74" s="1056" t="s">
        <v>77</v>
      </c>
      <c r="AE74" s="411" t="s">
        <v>50</v>
      </c>
      <c r="AF74" s="72" t="s">
        <v>42</v>
      </c>
      <c r="AG74" s="1076" t="s">
        <v>13</v>
      </c>
      <c r="AH74" s="172" t="s">
        <v>91</v>
      </c>
      <c r="AI74" s="155"/>
      <c r="AJ74" s="144"/>
      <c r="AK74" s="155"/>
      <c r="AL74" s="155"/>
      <c r="AM74" s="155"/>
      <c r="AN74" s="155"/>
      <c r="AO74" s="155"/>
      <c r="AP74" s="155"/>
      <c r="AQ74" s="155"/>
      <c r="AR74" s="76">
        <v>1</v>
      </c>
      <c r="AS74" s="77"/>
      <c r="AT74" s="29"/>
      <c r="AU74" s="215"/>
      <c r="AV74" s="187" t="s">
        <v>1445</v>
      </c>
      <c r="AW74" s="102" t="s">
        <v>29</v>
      </c>
      <c r="AX74" s="69">
        <f t="shared" si="24"/>
        <v>1</v>
      </c>
      <c r="AY74" s="69">
        <f t="shared" si="25"/>
        <v>3</v>
      </c>
      <c r="AZ74" s="82"/>
      <c r="BA74" s="22" t="s">
        <v>45</v>
      </c>
      <c r="BB74" s="104"/>
      <c r="BC74" s="104"/>
      <c r="BD74" s="173"/>
      <c r="BE74" s="173" t="s">
        <v>1446</v>
      </c>
      <c r="BF74" s="155"/>
      <c r="BG74" s="155"/>
      <c r="BH74" s="155"/>
      <c r="BI74" s="84">
        <v>1</v>
      </c>
      <c r="BJ74" s="155"/>
      <c r="BK74" s="155"/>
      <c r="BL74" s="155"/>
      <c r="BM74" s="155"/>
      <c r="BN74" s="234">
        <v>1</v>
      </c>
      <c r="BO74" s="76">
        <v>1</v>
      </c>
      <c r="BP74" s="225"/>
      <c r="BQ74" s="59"/>
      <c r="BR74" s="656" t="s">
        <v>140</v>
      </c>
      <c r="BS74" s="210" t="s">
        <v>141</v>
      </c>
      <c r="BT74" s="147" t="s">
        <v>36</v>
      </c>
      <c r="BU74" s="148">
        <f t="shared" si="26"/>
        <v>5</v>
      </c>
      <c r="BV74" s="148">
        <f t="shared" si="27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299" t="s">
        <v>243</v>
      </c>
      <c r="CP74" s="80" t="s">
        <v>2061</v>
      </c>
      <c r="CQ74" s="68" t="s">
        <v>29</v>
      </c>
      <c r="CR74" s="69">
        <f t="shared" si="28"/>
        <v>0</v>
      </c>
      <c r="CS74" s="69">
        <f t="shared" si="29"/>
        <v>0</v>
      </c>
      <c r="CT74" s="82"/>
      <c r="CU74" s="22" t="s">
        <v>45</v>
      </c>
      <c r="CV74" s="352"/>
      <c r="CW74" s="127"/>
      <c r="CX74" s="173"/>
      <c r="CY74" s="173" t="s">
        <v>2182</v>
      </c>
      <c r="CZ74" s="155"/>
      <c r="DA74" s="155"/>
      <c r="DB74" s="155"/>
      <c r="DC74" s="155"/>
      <c r="DD74" s="155"/>
      <c r="DE74" s="155"/>
      <c r="DF74" s="155"/>
      <c r="DG74" s="155"/>
      <c r="DH74" s="155"/>
      <c r="DI74" s="1570">
        <v>1</v>
      </c>
      <c r="DJ74" s="1571" t="s">
        <v>3060</v>
      </c>
    </row>
    <row r="75" spans="1:115" s="62" customFormat="1" ht="298.95" customHeight="1" outlineLevel="1" thickBot="1" x14ac:dyDescent="0.45">
      <c r="A75" s="74"/>
      <c r="B75" s="80" t="s">
        <v>2961</v>
      </c>
      <c r="C75" s="68" t="s">
        <v>93</v>
      </c>
      <c r="D75" s="69">
        <f t="shared" si="20"/>
        <v>8</v>
      </c>
      <c r="E75" s="69">
        <f t="shared" si="21"/>
        <v>8</v>
      </c>
      <c r="F75" s="82"/>
      <c r="G75" s="22" t="s">
        <v>63</v>
      </c>
      <c r="H75" s="255"/>
      <c r="I75" s="72" t="s">
        <v>42</v>
      </c>
      <c r="J75" s="173"/>
      <c r="K75" s="23" t="s">
        <v>2181</v>
      </c>
      <c r="L75" s="83"/>
      <c r="M75" s="301"/>
      <c r="N75" s="83"/>
      <c r="O75" s="301"/>
      <c r="P75" s="83"/>
      <c r="Q75" s="83"/>
      <c r="R75" s="789">
        <v>4</v>
      </c>
      <c r="S75" s="83"/>
      <c r="T75" s="302"/>
      <c r="U75" s="495">
        <v>1</v>
      </c>
      <c r="V75" s="190"/>
      <c r="W75" s="108"/>
      <c r="X75" s="1066" t="s">
        <v>1403</v>
      </c>
      <c r="Y75" s="80" t="s">
        <v>2027</v>
      </c>
      <c r="Z75" s="68" t="s">
        <v>29</v>
      </c>
      <c r="AA75" s="69">
        <f t="shared" si="22"/>
        <v>0</v>
      </c>
      <c r="AB75" s="69">
        <f t="shared" si="23"/>
        <v>0</v>
      </c>
      <c r="AC75" s="82"/>
      <c r="AD75" s="22" t="s">
        <v>45</v>
      </c>
      <c r="AE75" s="352"/>
      <c r="AF75" s="127"/>
      <c r="AG75" s="173"/>
      <c r="AH75" s="173" t="s">
        <v>2182</v>
      </c>
      <c r="AI75" s="155"/>
      <c r="AJ75" s="155"/>
      <c r="AK75" s="155"/>
      <c r="AL75" s="155"/>
      <c r="AM75" s="155"/>
      <c r="AN75" s="155"/>
      <c r="AO75" s="155"/>
      <c r="AP75" s="155"/>
      <c r="AQ75" s="155"/>
      <c r="AR75" s="100">
        <v>1</v>
      </c>
      <c r="AS75" s="190"/>
      <c r="AT75" s="29"/>
      <c r="AU75" s="215"/>
      <c r="AV75" s="187" t="s">
        <v>65</v>
      </c>
      <c r="AW75" s="68" t="s">
        <v>36</v>
      </c>
      <c r="AX75" s="69">
        <f t="shared" si="24"/>
        <v>6.5</v>
      </c>
      <c r="AY75" s="69">
        <f t="shared" si="25"/>
        <v>6.5</v>
      </c>
      <c r="AZ75" s="116"/>
      <c r="BA75" s="22" t="s">
        <v>63</v>
      </c>
      <c r="BB75" s="22"/>
      <c r="BC75" s="72" t="s">
        <v>42</v>
      </c>
      <c r="BD75" s="82"/>
      <c r="BE75" s="23" t="s">
        <v>66</v>
      </c>
      <c r="BF75" s="84">
        <v>1</v>
      </c>
      <c r="BG75" s="155"/>
      <c r="BH75" s="84">
        <v>6</v>
      </c>
      <c r="BI75" s="155"/>
      <c r="BJ75" s="155"/>
      <c r="BK75" s="84">
        <v>3</v>
      </c>
      <c r="BL75" s="155"/>
      <c r="BM75" s="155"/>
      <c r="BN75" s="155"/>
      <c r="BO75" s="76">
        <v>1</v>
      </c>
      <c r="BP75" s="77"/>
      <c r="BQ75" s="59"/>
      <c r="BR75" s="656" t="s">
        <v>140</v>
      </c>
      <c r="BS75" s="1069" t="s">
        <v>1442</v>
      </c>
      <c r="BT75" s="102" t="s">
        <v>36</v>
      </c>
      <c r="BU75" s="69">
        <f t="shared" si="26"/>
        <v>2</v>
      </c>
      <c r="BV75" s="69">
        <f t="shared" si="27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299" t="s">
        <v>243</v>
      </c>
      <c r="CP75" s="178" t="s">
        <v>1037</v>
      </c>
      <c r="CQ75" s="102" t="s">
        <v>29</v>
      </c>
      <c r="CR75" s="69">
        <f t="shared" si="28"/>
        <v>0</v>
      </c>
      <c r="CS75" s="69">
        <f t="shared" si="29"/>
        <v>0</v>
      </c>
      <c r="CT75" s="99"/>
      <c r="CU75" s="225" t="s">
        <v>45</v>
      </c>
      <c r="CV75" s="99"/>
      <c r="CW75" s="99"/>
      <c r="CX75" s="99"/>
      <c r="CY75" s="909" t="s">
        <v>261</v>
      </c>
      <c r="CZ75" s="159"/>
      <c r="DA75" s="159"/>
      <c r="DB75" s="159"/>
      <c r="DC75" s="159"/>
      <c r="DD75" s="159"/>
      <c r="DE75" s="159"/>
      <c r="DF75" s="159"/>
      <c r="DG75" s="159"/>
      <c r="DH75" s="159"/>
      <c r="DI75" s="1572">
        <v>1</v>
      </c>
      <c r="DJ75" s="1573" t="s">
        <v>2986</v>
      </c>
    </row>
    <row r="76" spans="1:115" s="62" customFormat="1" ht="307.5" customHeight="1" outlineLevel="1" thickBot="1" x14ac:dyDescent="0.45">
      <c r="A76" s="364" t="s">
        <v>318</v>
      </c>
      <c r="B76" s="1073" t="s">
        <v>1429</v>
      </c>
      <c r="C76" s="102" t="s">
        <v>93</v>
      </c>
      <c r="D76" s="69">
        <f>0.5*(L76+M76+N76)+O76+Q76+2*(R76+S76)</f>
        <v>2</v>
      </c>
      <c r="E76" s="69">
        <f>L76*0.5+M76*0.5+N76*0.5+O76+P76+Q76+2*(R76+S76+T76)</f>
        <v>2</v>
      </c>
      <c r="F76" s="785"/>
      <c r="G76" s="786" t="s">
        <v>68</v>
      </c>
      <c r="H76" s="173"/>
      <c r="I76" s="768"/>
      <c r="J76" s="787"/>
      <c r="K76" s="787" t="s">
        <v>180</v>
      </c>
      <c r="L76" s="788"/>
      <c r="M76" s="788"/>
      <c r="N76" s="788"/>
      <c r="O76" s="1074"/>
      <c r="P76" s="788"/>
      <c r="Q76" s="788"/>
      <c r="R76" s="789">
        <v>1</v>
      </c>
      <c r="S76" s="788"/>
      <c r="T76" s="1075"/>
      <c r="U76" s="791">
        <v>1</v>
      </c>
      <c r="V76" s="792"/>
      <c r="W76" s="108"/>
      <c r="X76" s="1240" t="s">
        <v>1403</v>
      </c>
      <c r="Y76" s="987" t="s">
        <v>2702</v>
      </c>
      <c r="Z76" s="551" t="s">
        <v>29</v>
      </c>
      <c r="AA76" s="552">
        <f t="shared" ref="AA76:AA84" si="30">0.5*(AI76+AJ76+AK76)+AL76+AN76+2*(AO76+AP76)</f>
        <v>0</v>
      </c>
      <c r="AB76" s="552">
        <f t="shared" ref="AB76:AB84" si="31">AI76*0.5+AJ76*0.5+AK76*0.5+AL76+AM76+AN76+2*(AO76+AP76+AQ76)</f>
        <v>0</v>
      </c>
      <c r="AC76" s="2027" t="s">
        <v>3062</v>
      </c>
      <c r="AD76" s="2028"/>
      <c r="AE76" s="2028"/>
      <c r="AF76" s="2028"/>
      <c r="AG76" s="2028"/>
      <c r="AH76" s="2029"/>
      <c r="AI76" s="992"/>
      <c r="AJ76" s="992"/>
      <c r="AK76" s="992"/>
      <c r="AL76" s="992"/>
      <c r="AM76" s="992"/>
      <c r="AN76" s="992"/>
      <c r="AO76" s="992"/>
      <c r="AP76" s="992"/>
      <c r="AQ76" s="992"/>
      <c r="AR76" s="988">
        <v>1</v>
      </c>
      <c r="AS76" s="585"/>
      <c r="AT76" s="108"/>
      <c r="BQ76" s="59"/>
      <c r="BR76" s="656" t="s">
        <v>140</v>
      </c>
      <c r="BS76" s="80" t="s">
        <v>691</v>
      </c>
      <c r="BT76" s="102" t="s">
        <v>36</v>
      </c>
      <c r="BU76" s="69">
        <f t="shared" si="26"/>
        <v>0.5</v>
      </c>
      <c r="BV76" s="69">
        <f t="shared" si="27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299" t="s">
        <v>243</v>
      </c>
      <c r="CP76" s="178" t="s">
        <v>1040</v>
      </c>
      <c r="CQ76" s="102" t="s">
        <v>29</v>
      </c>
      <c r="CR76" s="69">
        <f t="shared" si="28"/>
        <v>0</v>
      </c>
      <c r="CS76" s="69">
        <f t="shared" si="29"/>
        <v>0</v>
      </c>
      <c r="CT76" s="74"/>
      <c r="CU76" s="22" t="s">
        <v>68</v>
      </c>
      <c r="CV76" s="74"/>
      <c r="CW76" s="74"/>
      <c r="CX76" s="74"/>
      <c r="CY76" s="131" t="s">
        <v>290</v>
      </c>
      <c r="CZ76" s="159"/>
      <c r="DA76" s="159"/>
      <c r="DB76" s="159"/>
      <c r="DC76" s="159"/>
      <c r="DD76" s="159"/>
      <c r="DE76" s="159"/>
      <c r="DF76" s="159"/>
      <c r="DG76" s="159"/>
      <c r="DH76" s="159"/>
      <c r="DI76" s="1572">
        <v>1</v>
      </c>
      <c r="DJ76" s="1573" t="s">
        <v>2986</v>
      </c>
    </row>
    <row r="77" spans="1:115" s="62" customFormat="1" ht="301.5" customHeight="1" outlineLevel="1" thickTop="1" thickBot="1" x14ac:dyDescent="0.35">
      <c r="A77" s="364" t="s">
        <v>318</v>
      </c>
      <c r="B77" s="210" t="s">
        <v>1438</v>
      </c>
      <c r="C77" s="102" t="s">
        <v>311</v>
      </c>
      <c r="D77" s="69">
        <f t="shared" si="20"/>
        <v>2</v>
      </c>
      <c r="E77" s="69">
        <f t="shared" si="21"/>
        <v>4</v>
      </c>
      <c r="F77" s="211"/>
      <c r="G77" s="212" t="s">
        <v>68</v>
      </c>
      <c r="H77" s="118"/>
      <c r="I77" s="214"/>
      <c r="J77" s="205"/>
      <c r="K77" s="755" t="s">
        <v>897</v>
      </c>
      <c r="L77" s="385"/>
      <c r="M77" s="385"/>
      <c r="N77" s="385"/>
      <c r="O77" s="85">
        <v>2</v>
      </c>
      <c r="P77" s="385"/>
      <c r="Q77" s="385"/>
      <c r="R77" s="385"/>
      <c r="S77" s="385"/>
      <c r="T77" s="234">
        <v>1</v>
      </c>
      <c r="U77" s="133">
        <v>1</v>
      </c>
      <c r="V77" s="77"/>
      <c r="W77" s="108"/>
      <c r="X77" s="772" t="s">
        <v>877</v>
      </c>
      <c r="Y77" s="80" t="s">
        <v>2030</v>
      </c>
      <c r="Z77" s="68" t="s">
        <v>29</v>
      </c>
      <c r="AA77" s="69">
        <f t="shared" si="30"/>
        <v>0</v>
      </c>
      <c r="AB77" s="69">
        <f t="shared" si="31"/>
        <v>0</v>
      </c>
      <c r="AC77" s="82"/>
      <c r="AD77" s="22" t="s">
        <v>45</v>
      </c>
      <c r="AE77" s="352"/>
      <c r="AF77" s="127"/>
      <c r="AG77" s="173"/>
      <c r="AH77" s="173" t="s">
        <v>2182</v>
      </c>
      <c r="AI77" s="155"/>
      <c r="AJ77" s="155"/>
      <c r="AK77" s="155"/>
      <c r="AL77" s="155"/>
      <c r="AM77" s="155"/>
      <c r="AN77" s="155"/>
      <c r="AO77" s="155"/>
      <c r="AP77" s="155"/>
      <c r="AQ77" s="155"/>
      <c r="AR77" s="100">
        <v>1</v>
      </c>
      <c r="AS77" s="190"/>
      <c r="AT77" s="108"/>
      <c r="AU77" s="108"/>
      <c r="AV77" s="108"/>
      <c r="AW77" s="108"/>
      <c r="AX77" s="108"/>
      <c r="AY77" s="108"/>
      <c r="AZ77" s="108"/>
      <c r="BA77" s="764"/>
      <c r="BB77" s="108"/>
      <c r="BC77" s="108"/>
      <c r="BD77" s="108"/>
      <c r="BE77" s="1037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656" t="s">
        <v>140</v>
      </c>
      <c r="BS77" s="80" t="s">
        <v>700</v>
      </c>
      <c r="BT77" s="102" t="s">
        <v>36</v>
      </c>
      <c r="BU77" s="69">
        <f t="shared" si="26"/>
        <v>0.5</v>
      </c>
      <c r="BV77" s="69">
        <f t="shared" si="27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299" t="s">
        <v>243</v>
      </c>
      <c r="CP77" s="179" t="s">
        <v>2062</v>
      </c>
      <c r="CQ77" s="102" t="s">
        <v>29</v>
      </c>
      <c r="CR77" s="69">
        <f t="shared" si="28"/>
        <v>1</v>
      </c>
      <c r="CS77" s="69">
        <f t="shared" si="29"/>
        <v>1</v>
      </c>
      <c r="CT77" s="82"/>
      <c r="CU77" s="22" t="s">
        <v>45</v>
      </c>
      <c r="CV77" s="1539" t="s">
        <v>3063</v>
      </c>
      <c r="CW77" s="911"/>
      <c r="CX77" s="911"/>
      <c r="CY77" s="189" t="s">
        <v>1047</v>
      </c>
      <c r="CZ77" s="160"/>
      <c r="DA77" s="155"/>
      <c r="DB77" s="160"/>
      <c r="DC77" s="84">
        <v>1</v>
      </c>
      <c r="DD77" s="160"/>
      <c r="DE77" s="160"/>
      <c r="DF77" s="160"/>
      <c r="DG77" s="160"/>
      <c r="DH77" s="155"/>
      <c r="DI77" s="1572">
        <v>1</v>
      </c>
      <c r="DJ77" s="1573" t="s">
        <v>2986</v>
      </c>
    </row>
    <row r="78" spans="1:115" ht="292.2" customHeight="1" outlineLevel="1" thickTop="1" thickBot="1" x14ac:dyDescent="0.35">
      <c r="A78" s="364" t="s">
        <v>318</v>
      </c>
      <c r="B78" s="80" t="s">
        <v>1443</v>
      </c>
      <c r="C78" s="68" t="s">
        <v>311</v>
      </c>
      <c r="D78" s="69">
        <f t="shared" si="20"/>
        <v>2</v>
      </c>
      <c r="E78" s="69">
        <f t="shared" si="21"/>
        <v>4</v>
      </c>
      <c r="F78" s="116"/>
      <c r="G78" s="22" t="s">
        <v>68</v>
      </c>
      <c r="H78" s="118"/>
      <c r="I78" s="70"/>
      <c r="J78" s="27"/>
      <c r="K78" s="173" t="s">
        <v>897</v>
      </c>
      <c r="L78" s="302"/>
      <c r="M78" s="302"/>
      <c r="N78" s="302"/>
      <c r="O78" s="302"/>
      <c r="P78" s="302"/>
      <c r="Q78" s="302"/>
      <c r="R78" s="84">
        <v>1</v>
      </c>
      <c r="S78" s="302"/>
      <c r="T78" s="234">
        <v>1</v>
      </c>
      <c r="U78" s="76">
        <v>1</v>
      </c>
      <c r="V78" s="107"/>
      <c r="W78" s="108"/>
      <c r="X78" s="772" t="s">
        <v>877</v>
      </c>
      <c r="Y78" s="114" t="s">
        <v>1434</v>
      </c>
      <c r="Z78" s="102" t="s">
        <v>29</v>
      </c>
      <c r="AA78" s="69">
        <f t="shared" si="30"/>
        <v>0</v>
      </c>
      <c r="AB78" s="69">
        <f t="shared" si="31"/>
        <v>0</v>
      </c>
      <c r="AC78" s="167"/>
      <c r="AD78" s="22" t="s">
        <v>68</v>
      </c>
      <c r="AE78" s="1077"/>
      <c r="AF78" s="103"/>
      <c r="AG78" s="1076" t="s">
        <v>13</v>
      </c>
      <c r="AH78" s="23" t="s">
        <v>57</v>
      </c>
      <c r="AI78" s="155"/>
      <c r="AJ78" s="155"/>
      <c r="AK78" s="155"/>
      <c r="AL78" s="155"/>
      <c r="AM78" s="155"/>
      <c r="AN78" s="155"/>
      <c r="AO78" s="155"/>
      <c r="AP78" s="155"/>
      <c r="AQ78" s="155"/>
      <c r="AR78" s="76">
        <v>1</v>
      </c>
      <c r="AS78" s="77"/>
      <c r="AT78" s="108"/>
      <c r="AU78" s="108"/>
      <c r="AV78" s="108"/>
      <c r="AW78" s="108"/>
      <c r="AX78" s="108"/>
      <c r="AY78" s="108"/>
      <c r="AZ78" s="108"/>
      <c r="BA78" s="764"/>
      <c r="BB78" s="108"/>
      <c r="BC78" s="108"/>
      <c r="BD78" s="108"/>
      <c r="BE78" s="1037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656" t="s">
        <v>140</v>
      </c>
      <c r="BS78" s="114" t="s">
        <v>728</v>
      </c>
      <c r="BT78" s="102" t="s">
        <v>93</v>
      </c>
      <c r="BU78" s="69">
        <f t="shared" si="26"/>
        <v>1</v>
      </c>
      <c r="BV78" s="69">
        <f t="shared" si="27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299" t="s">
        <v>243</v>
      </c>
      <c r="CP78" s="179" t="s">
        <v>1050</v>
      </c>
      <c r="CQ78" s="102" t="s">
        <v>29</v>
      </c>
      <c r="CR78" s="69">
        <f t="shared" si="28"/>
        <v>0</v>
      </c>
      <c r="CS78" s="69">
        <f t="shared" si="29"/>
        <v>0</v>
      </c>
      <c r="CT78" s="82"/>
      <c r="CU78" s="22" t="s">
        <v>68</v>
      </c>
      <c r="CV78" s="362"/>
      <c r="CW78" s="104"/>
      <c r="CX78" s="173"/>
      <c r="CY78" s="131" t="s">
        <v>1051</v>
      </c>
      <c r="CZ78" s="160"/>
      <c r="DA78" s="155"/>
      <c r="DB78" s="160"/>
      <c r="DC78" s="160"/>
      <c r="DD78" s="160"/>
      <c r="DE78" s="160"/>
      <c r="DF78" s="160"/>
      <c r="DG78" s="160"/>
      <c r="DH78" s="155"/>
      <c r="DI78" s="1572">
        <v>1</v>
      </c>
      <c r="DJ78" s="1573" t="s">
        <v>2986</v>
      </c>
      <c r="DK78" s="108"/>
    </row>
    <row r="79" spans="1:115" ht="291.60000000000002" customHeight="1" outlineLevel="1" thickTop="1" thickBot="1" x14ac:dyDescent="0.45">
      <c r="A79" s="364" t="s">
        <v>318</v>
      </c>
      <c r="B79" s="114" t="s">
        <v>1447</v>
      </c>
      <c r="C79" s="102" t="s">
        <v>311</v>
      </c>
      <c r="D79" s="69">
        <f t="shared" si="20"/>
        <v>0</v>
      </c>
      <c r="E79" s="69">
        <f t="shared" si="21"/>
        <v>1</v>
      </c>
      <c r="F79" s="116"/>
      <c r="G79" s="22" t="s">
        <v>45</v>
      </c>
      <c r="H79" s="383"/>
      <c r="I79" s="145"/>
      <c r="J79" s="23"/>
      <c r="K79" s="173" t="s">
        <v>897</v>
      </c>
      <c r="L79" s="302"/>
      <c r="M79" s="302"/>
      <c r="N79" s="302"/>
      <c r="O79" s="302"/>
      <c r="P79" s="234">
        <v>1</v>
      </c>
      <c r="Q79" s="302"/>
      <c r="R79" s="302"/>
      <c r="S79" s="302"/>
      <c r="T79" s="918"/>
      <c r="U79" s="76">
        <v>1</v>
      </c>
      <c r="V79" s="77"/>
      <c r="W79" s="108"/>
      <c r="X79" s="662" t="s">
        <v>674</v>
      </c>
      <c r="Y79" s="1078" t="s">
        <v>1439</v>
      </c>
      <c r="Z79" s="68" t="s">
        <v>29</v>
      </c>
      <c r="AA79" s="69">
        <f t="shared" si="30"/>
        <v>0</v>
      </c>
      <c r="AB79" s="69">
        <f t="shared" si="31"/>
        <v>0</v>
      </c>
      <c r="AC79" s="74"/>
      <c r="AD79" s="22" t="s">
        <v>68</v>
      </c>
      <c r="AE79" s="74"/>
      <c r="AF79" s="72" t="s">
        <v>42</v>
      </c>
      <c r="AG79" s="74"/>
      <c r="AH79" s="776" t="s">
        <v>193</v>
      </c>
      <c r="AI79" s="390"/>
      <c r="AJ79" s="390"/>
      <c r="AK79" s="390"/>
      <c r="AL79" s="390"/>
      <c r="AM79" s="390"/>
      <c r="AN79" s="390"/>
      <c r="AO79" s="390"/>
      <c r="AP79" s="390"/>
      <c r="AQ79" s="390"/>
      <c r="AR79" s="100">
        <v>1</v>
      </c>
      <c r="AS79" s="74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140</v>
      </c>
      <c r="BS79" s="80" t="s">
        <v>704</v>
      </c>
      <c r="BT79" s="102" t="s">
        <v>93</v>
      </c>
      <c r="BU79" s="69">
        <f t="shared" si="26"/>
        <v>1</v>
      </c>
      <c r="BV79" s="69">
        <f t="shared" si="27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299" t="s">
        <v>243</v>
      </c>
      <c r="CP79" s="130" t="s">
        <v>1053</v>
      </c>
      <c r="CQ79" s="102" t="s">
        <v>29</v>
      </c>
      <c r="CR79" s="69">
        <f t="shared" si="28"/>
        <v>0</v>
      </c>
      <c r="CS79" s="69">
        <f t="shared" si="29"/>
        <v>0</v>
      </c>
      <c r="CT79" s="74"/>
      <c r="CU79" s="22" t="s">
        <v>68</v>
      </c>
      <c r="CV79" s="74"/>
      <c r="CW79" s="74"/>
      <c r="CX79" s="74"/>
      <c r="CY79" s="131" t="s">
        <v>193</v>
      </c>
      <c r="CZ79" s="159"/>
      <c r="DA79" s="159"/>
      <c r="DB79" s="159"/>
      <c r="DC79" s="159"/>
      <c r="DD79" s="159"/>
      <c r="DE79" s="159"/>
      <c r="DF79" s="159"/>
      <c r="DG79" s="159"/>
      <c r="DH79" s="159"/>
      <c r="DI79" s="1572">
        <v>1</v>
      </c>
      <c r="DJ79" s="1573" t="s">
        <v>2986</v>
      </c>
      <c r="DK79" s="108"/>
    </row>
    <row r="80" spans="1:115" s="62" customFormat="1" ht="301.95" customHeight="1" outlineLevel="1" x14ac:dyDescent="0.3">
      <c r="A80" s="364" t="s">
        <v>318</v>
      </c>
      <c r="B80" s="114" t="s">
        <v>921</v>
      </c>
      <c r="C80" s="102" t="s">
        <v>311</v>
      </c>
      <c r="D80" s="69">
        <f t="shared" si="20"/>
        <v>2</v>
      </c>
      <c r="E80" s="69">
        <f t="shared" si="21"/>
        <v>2</v>
      </c>
      <c r="F80" s="116"/>
      <c r="G80" s="22" t="s">
        <v>63</v>
      </c>
      <c r="H80" s="383"/>
      <c r="I80" s="145"/>
      <c r="J80" s="23"/>
      <c r="K80" s="173" t="s">
        <v>922</v>
      </c>
      <c r="L80" s="302"/>
      <c r="M80" s="302"/>
      <c r="N80" s="302"/>
      <c r="O80" s="144"/>
      <c r="P80" s="302"/>
      <c r="Q80" s="494"/>
      <c r="R80" s="84">
        <v>1</v>
      </c>
      <c r="S80" s="781"/>
      <c r="T80" s="302"/>
      <c r="U80" s="156">
        <v>1</v>
      </c>
      <c r="V80" s="77"/>
      <c r="W80" s="108"/>
      <c r="X80" s="662" t="s">
        <v>674</v>
      </c>
      <c r="Y80" s="114" t="s">
        <v>1444</v>
      </c>
      <c r="Z80" s="102" t="s">
        <v>29</v>
      </c>
      <c r="AA80" s="69">
        <f t="shared" si="30"/>
        <v>0</v>
      </c>
      <c r="AB80" s="69">
        <f t="shared" si="31"/>
        <v>0</v>
      </c>
      <c r="AC80" s="1079"/>
      <c r="AD80" s="22" t="s">
        <v>68</v>
      </c>
      <c r="AE80" s="1080"/>
      <c r="AF80" s="74"/>
      <c r="AG80" s="73"/>
      <c r="AH80" s="23" t="s">
        <v>57</v>
      </c>
      <c r="AI80" s="302"/>
      <c r="AJ80" s="302"/>
      <c r="AK80" s="302"/>
      <c r="AL80" s="302"/>
      <c r="AM80" s="302"/>
      <c r="AN80" s="302"/>
      <c r="AO80" s="302"/>
      <c r="AP80" s="302"/>
      <c r="AQ80" s="302"/>
      <c r="AR80" s="76">
        <v>1</v>
      </c>
      <c r="AS80" s="77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140</v>
      </c>
      <c r="BS80" s="177" t="s">
        <v>708</v>
      </c>
      <c r="BT80" s="102" t="s">
        <v>93</v>
      </c>
      <c r="BU80" s="69">
        <f t="shared" si="26"/>
        <v>1</v>
      </c>
      <c r="BV80" s="69">
        <f t="shared" si="27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O80" s="299" t="s">
        <v>243</v>
      </c>
      <c r="CP80" s="179" t="s">
        <v>338</v>
      </c>
      <c r="CQ80" s="102" t="s">
        <v>29</v>
      </c>
      <c r="CR80" s="69">
        <f t="shared" si="28"/>
        <v>0.5</v>
      </c>
      <c r="CS80" s="69">
        <f t="shared" si="29"/>
        <v>0.5</v>
      </c>
      <c r="CT80" s="82"/>
      <c r="CU80" s="22" t="s">
        <v>68</v>
      </c>
      <c r="CV80" s="362"/>
      <c r="CW80" s="104"/>
      <c r="CX80" s="173"/>
      <c r="CY80" s="131"/>
      <c r="CZ80" s="160"/>
      <c r="DA80" s="84">
        <v>1</v>
      </c>
      <c r="DB80" s="160"/>
      <c r="DC80" s="160"/>
      <c r="DD80" s="160"/>
      <c r="DE80" s="160"/>
      <c r="DF80" s="160"/>
      <c r="DG80" s="160"/>
      <c r="DH80" s="155"/>
      <c r="DI80" s="1572">
        <v>1</v>
      </c>
      <c r="DJ80" s="1573" t="s">
        <v>2986</v>
      </c>
      <c r="DK80" s="108"/>
    </row>
    <row r="81" spans="1:115" ht="235.5" customHeight="1" outlineLevel="1" x14ac:dyDescent="0.3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662" t="s">
        <v>674</v>
      </c>
      <c r="Y81" s="114" t="s">
        <v>1448</v>
      </c>
      <c r="Z81" s="102" t="s">
        <v>29</v>
      </c>
      <c r="AA81" s="69">
        <f t="shared" si="30"/>
        <v>0</v>
      </c>
      <c r="AB81" s="69">
        <f t="shared" si="31"/>
        <v>0</v>
      </c>
      <c r="AC81" s="167"/>
      <c r="AD81" s="22" t="s">
        <v>68</v>
      </c>
      <c r="AE81" s="1080"/>
      <c r="AF81" s="74"/>
      <c r="AG81" s="73"/>
      <c r="AH81" s="23" t="s">
        <v>57</v>
      </c>
      <c r="AI81" s="155"/>
      <c r="AJ81" s="155"/>
      <c r="AK81" s="155"/>
      <c r="AL81" s="155"/>
      <c r="AM81" s="155"/>
      <c r="AN81" s="155"/>
      <c r="AO81" s="155"/>
      <c r="AP81" s="155"/>
      <c r="AQ81" s="155"/>
      <c r="AR81" s="76">
        <v>1</v>
      </c>
      <c r="AS81" s="77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140</v>
      </c>
      <c r="BS81" s="114" t="s">
        <v>1450</v>
      </c>
      <c r="BT81" s="102" t="s">
        <v>93</v>
      </c>
      <c r="BU81" s="69">
        <f t="shared" si="26"/>
        <v>1</v>
      </c>
      <c r="BV81" s="69">
        <f t="shared" si="27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 s="108"/>
    </row>
    <row r="82" spans="1:115" ht="235.5" customHeight="1" outlineLevel="1" x14ac:dyDescent="0.3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662" t="s">
        <v>674</v>
      </c>
      <c r="Y82" s="177" t="s">
        <v>2185</v>
      </c>
      <c r="Z82" s="102" t="s">
        <v>29</v>
      </c>
      <c r="AA82" s="69">
        <f t="shared" si="30"/>
        <v>1</v>
      </c>
      <c r="AB82" s="69">
        <f t="shared" si="31"/>
        <v>3</v>
      </c>
      <c r="AC82" s="167"/>
      <c r="AD82" s="22" t="s">
        <v>68</v>
      </c>
      <c r="AE82" s="663"/>
      <c r="AF82" s="103"/>
      <c r="AG82" s="73"/>
      <c r="AH82" s="23" t="s">
        <v>676</v>
      </c>
      <c r="AI82" s="302"/>
      <c r="AJ82" s="302"/>
      <c r="AK82" s="302"/>
      <c r="AL82" s="302"/>
      <c r="AM82" s="144"/>
      <c r="AN82" s="84">
        <v>1</v>
      </c>
      <c r="AO82" s="144"/>
      <c r="AP82" s="302"/>
      <c r="AQ82" s="174">
        <v>1</v>
      </c>
      <c r="AR82" s="76">
        <v>1</v>
      </c>
      <c r="AS82" s="77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140</v>
      </c>
      <c r="BS82" s="114" t="s">
        <v>725</v>
      </c>
      <c r="BT82" s="102" t="s">
        <v>93</v>
      </c>
      <c r="BU82" s="69">
        <f t="shared" si="26"/>
        <v>3</v>
      </c>
      <c r="BV82" s="69">
        <f t="shared" si="27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662" t="s">
        <v>674</v>
      </c>
      <c r="Y83" s="1132" t="s">
        <v>2621</v>
      </c>
      <c r="Z83" s="68" t="s">
        <v>29</v>
      </c>
      <c r="AA83" s="69">
        <f t="shared" si="30"/>
        <v>4.5</v>
      </c>
      <c r="AB83" s="69">
        <f t="shared" si="31"/>
        <v>6.5</v>
      </c>
      <c r="AC83" s="82"/>
      <c r="AD83" s="23" t="s">
        <v>68</v>
      </c>
      <c r="AE83" s="23"/>
      <c r="AF83" s="72" t="s">
        <v>42</v>
      </c>
      <c r="AG83" s="82"/>
      <c r="AH83" s="23" t="s">
        <v>57</v>
      </c>
      <c r="AI83" s="155"/>
      <c r="AJ83" s="84">
        <v>1</v>
      </c>
      <c r="AK83" s="155"/>
      <c r="AL83" s="84">
        <v>4</v>
      </c>
      <c r="AM83" s="155"/>
      <c r="AN83" s="155"/>
      <c r="AO83" s="144"/>
      <c r="AP83" s="155"/>
      <c r="AQ83" s="86">
        <v>1</v>
      </c>
      <c r="AR83" s="96">
        <v>1</v>
      </c>
      <c r="AS83" s="95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2" customHeight="1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16" t="s">
        <v>232</v>
      </c>
      <c r="Z84" s="102" t="s">
        <v>29</v>
      </c>
      <c r="AA84" s="69">
        <f t="shared" si="30"/>
        <v>1</v>
      </c>
      <c r="AB84" s="69">
        <f t="shared" si="31"/>
        <v>1</v>
      </c>
      <c r="AC84" s="116"/>
      <c r="AD84" s="22" t="s">
        <v>233</v>
      </c>
      <c r="AE84" s="173" t="s">
        <v>234</v>
      </c>
      <c r="AF84" s="286"/>
      <c r="AG84" s="287"/>
      <c r="AH84" s="140" t="s">
        <v>3</v>
      </c>
      <c r="AI84" s="84">
        <v>2</v>
      </c>
      <c r="AJ84" s="155"/>
      <c r="AK84" s="155"/>
      <c r="AL84" s="155"/>
      <c r="AM84" s="155"/>
      <c r="AN84" s="155"/>
      <c r="AO84" s="155"/>
      <c r="AP84" s="155"/>
      <c r="AQ84" s="155"/>
      <c r="AR84" s="76">
        <v>1</v>
      </c>
      <c r="AS84" s="225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73.4" customHeight="1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422"/>
      <c r="Z85" s="1561"/>
      <c r="AA85" s="914"/>
      <c r="AB85" s="914"/>
      <c r="AC85" s="422"/>
      <c r="AE85" s="1562"/>
      <c r="AF85" s="913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30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422"/>
      <c r="Z86" s="1561"/>
      <c r="AA86" s="914"/>
      <c r="AB86" s="914"/>
      <c r="AC86" s="422"/>
      <c r="AE86" s="1562"/>
      <c r="AF86" s="913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 t="s">
        <v>2906</v>
      </c>
      <c r="B90" s="39" t="s">
        <v>1453</v>
      </c>
      <c r="C90" s="535" t="s">
        <v>29</v>
      </c>
      <c r="D90" s="41">
        <f t="shared" ref="D90:D101" si="32">0.5*(L90+M90+N90)+O90+Q90+2*(R90+S90)</f>
        <v>7</v>
      </c>
      <c r="E90" s="536">
        <f t="shared" ref="E90:E101" si="33">L90*0.5+M90*0.5+N90*0.5+O90+P90+Q90+2*(R90+S90+T90)</f>
        <v>9</v>
      </c>
      <c r="F90" s="43"/>
      <c r="G90" s="43"/>
      <c r="H90" s="43"/>
      <c r="I90" s="43"/>
      <c r="J90" s="43"/>
      <c r="K90" s="43"/>
      <c r="L90" s="44">
        <f>SUMIFS(L92:L122,C92:C122,C90)</f>
        <v>0</v>
      </c>
      <c r="M90" s="44">
        <f>SUMIFS(M92:M122,C92:C122,C90)</f>
        <v>0</v>
      </c>
      <c r="N90" s="44">
        <f>SUMIFS(N92:N122,C92:C122,C90)</f>
        <v>0</v>
      </c>
      <c r="O90" s="44">
        <f>SUMIFS(O92:O122,C92:C122,C90)</f>
        <v>1</v>
      </c>
      <c r="P90" s="44">
        <f>SUMIFS(P92:P122,C92:C122,C90)</f>
        <v>2</v>
      </c>
      <c r="Q90" s="44">
        <f>SUMIFS(Q92:Q122,C92:C122,C90)</f>
        <v>0</v>
      </c>
      <c r="R90" s="44">
        <f>SUMIFS(R92:R122,C92:C122,C90)</f>
        <v>3</v>
      </c>
      <c r="S90" s="44">
        <f>SUMIFS(S92:S122,C92:C122,C90)</f>
        <v>0</v>
      </c>
      <c r="T90" s="44">
        <f>SUMIFS(T92:T122,C92:C122,C90)</f>
        <v>0</v>
      </c>
      <c r="U90" s="45"/>
      <c r="V90" s="46">
        <f>SUM(U92:U122)</f>
        <v>14</v>
      </c>
      <c r="X90" s="38" t="s">
        <v>2906</v>
      </c>
      <c r="Y90" s="39" t="s">
        <v>1453</v>
      </c>
      <c r="Z90" s="535" t="s">
        <v>29</v>
      </c>
      <c r="AA90" s="41">
        <f t="shared" ref="AA90:AA103" si="34">0.5*(AI90+AJ90+AK90)+AL90+AN90+2*(AO90+AP90)</f>
        <v>6.5</v>
      </c>
      <c r="AB90" s="536">
        <f t="shared" ref="AB90:AB103" si="35">AI90*0.5+AJ90*0.5+AK90*0.5+AL90+AM90+AN90+2*(AO90+AP90+AQ90)</f>
        <v>12.5</v>
      </c>
      <c r="AC90" s="43"/>
      <c r="AD90" s="43"/>
      <c r="AE90" s="43"/>
      <c r="AF90" s="43"/>
      <c r="AG90" s="43"/>
      <c r="AH90" s="43"/>
      <c r="AI90" s="44">
        <f>SUMIFS(AI92:AI116,Z92:Z116,Z90)</f>
        <v>0</v>
      </c>
      <c r="AJ90" s="44">
        <f>SUMIFS(AJ92:AJ116,Z92:Z116,Z90)</f>
        <v>1</v>
      </c>
      <c r="AK90" s="44">
        <f>SUMIFS(AK92:AK116,Z92:Z116,Z90)</f>
        <v>0</v>
      </c>
      <c r="AL90" s="44">
        <f>SUMIFS(AL92:AL116,Z92:Z116,Z90)</f>
        <v>2</v>
      </c>
      <c r="AM90" s="44">
        <f>SUMIFS(AM92:AM116,Z92:Z116,Z90)</f>
        <v>2</v>
      </c>
      <c r="AN90" s="44">
        <f>SUMIFS(AN92:AN116,Z92:Z116,Z90)</f>
        <v>0</v>
      </c>
      <c r="AO90" s="44">
        <f>SUMIFS(AO92:AO116,Z92:Z116,Z90)</f>
        <v>2</v>
      </c>
      <c r="AP90" s="44">
        <f>SUMIFS(AP92:AP116,Z92:Z116,Z90)</f>
        <v>0</v>
      </c>
      <c r="AQ90" s="44">
        <f>SUMIFS(AQ92:AQ116,Z92:Z116,Z90)</f>
        <v>2</v>
      </c>
      <c r="AR90" s="45"/>
      <c r="AS90" s="46">
        <f>SUM(AR92:AR122)</f>
        <v>13</v>
      </c>
      <c r="AU90" s="38" t="s">
        <v>150</v>
      </c>
      <c r="AV90" s="39" t="s">
        <v>1454</v>
      </c>
      <c r="AW90" s="535" t="s">
        <v>29</v>
      </c>
      <c r="AX90" s="41">
        <f t="shared" ref="AX90:AX93" si="36">0.5*(BF90+BG90+BH90)+BI90+BK90+2*(BL90+BM90)</f>
        <v>9.5</v>
      </c>
      <c r="AY90" s="536">
        <f t="shared" ref="AY90:AY93" si="37">BF90*0.5+BG90*0.5+BH90*0.5+BI90+BJ90+BK90+2*(BL90+BM90+BN90)</f>
        <v>11.5</v>
      </c>
      <c r="AZ90" s="43"/>
      <c r="BA90" s="43"/>
      <c r="BB90" s="43"/>
      <c r="BC90" s="43"/>
      <c r="BD90" s="43"/>
      <c r="BE90" s="39"/>
      <c r="BF90" s="44">
        <f>SUMIFS(BF94:BF122,AW94:AW122,AW90)</f>
        <v>3</v>
      </c>
      <c r="BG90" s="44">
        <f>SUMIFS(BG94:BG122,AW94:AW122,AW90)</f>
        <v>0</v>
      </c>
      <c r="BH90" s="44">
        <f>SUMIFS(BH94:BH122,AW94:AW122,AW90)</f>
        <v>0</v>
      </c>
      <c r="BI90" s="44">
        <f>SUMIFS(BI94:BI122,AW94:AW122,AW90)</f>
        <v>4</v>
      </c>
      <c r="BJ90" s="44">
        <f>SUMIFS(BJ94:BJ122,AW94:AW122,AW90)</f>
        <v>0</v>
      </c>
      <c r="BK90" s="44">
        <f>SUMIFS(BK94:BK122,AW94:AW122,AW90)</f>
        <v>2</v>
      </c>
      <c r="BL90" s="44">
        <f>SUMIFS(BL94:BL122,AW94:AW122,AW90)</f>
        <v>0</v>
      </c>
      <c r="BM90" s="44">
        <f>SUMIFS(BM94:BM122,AW94:AW122,AW90)</f>
        <v>1</v>
      </c>
      <c r="BN90" s="44">
        <f>SUMIFS(BN94:BN122,AW94:AW122,AW90)</f>
        <v>1</v>
      </c>
      <c r="BO90" s="45"/>
      <c r="BP90" s="46">
        <f>SUM(BO92:BO122)</f>
        <v>11</v>
      </c>
      <c r="BQ90" s="32"/>
      <c r="BR90" s="38" t="s">
        <v>27</v>
      </c>
      <c r="BS90" s="39" t="s">
        <v>1455</v>
      </c>
      <c r="BT90" s="535" t="s">
        <v>29</v>
      </c>
      <c r="BU90" s="41">
        <f t="shared" ref="BU90:BU91" si="38">0.5*(CC90+CD90+CE90)+CF90+CH90+2*(CI90+CJ90)</f>
        <v>9</v>
      </c>
      <c r="BV90" s="536">
        <f t="shared" ref="BV90:BV91" si="39">CC90*0.5+CD90*0.5+CE90*0.5+CF90+CG90+CH90+2*(CI90+CJ90+CK90)</f>
        <v>9</v>
      </c>
      <c r="BW90" s="43"/>
      <c r="BX90" s="451"/>
      <c r="BY90" s="43"/>
      <c r="BZ90" s="43"/>
      <c r="CA90" s="43"/>
      <c r="CB90" s="451"/>
      <c r="CC90" s="44">
        <f>SUMIFS(CC103:CC122,BT103:BT122,BT90)</f>
        <v>1</v>
      </c>
      <c r="CD90" s="44">
        <f>SUMIFS(CD103:CD122,BT103:BT122,BT90)</f>
        <v>1</v>
      </c>
      <c r="CE90" s="44">
        <f>SUMIFS(CE103:CE122,BT103:BT122,BT90)</f>
        <v>0</v>
      </c>
      <c r="CF90" s="44">
        <f>SUMIFS(CF103:CF122,BT103:BT122,BT90)</f>
        <v>3</v>
      </c>
      <c r="CG90" s="44">
        <f>SUMIFS(CG103:CG122,BT103:BT122,BT90)</f>
        <v>0</v>
      </c>
      <c r="CH90" s="44">
        <f>SUMIFS(CH103:CH122,BT103:BT122,BT90)</f>
        <v>1</v>
      </c>
      <c r="CI90" s="44">
        <f>SUMIFS(CI103:CI122,BT103:BT122,BT90)</f>
        <v>0</v>
      </c>
      <c r="CJ90" s="44">
        <f>SUMIFS(CJ103:CJ122,BT103:BT122,BT90)</f>
        <v>2</v>
      </c>
      <c r="CK90" s="44">
        <f>SUMIFS(CK103:CK122,BT103:BT122,BT90)</f>
        <v>0</v>
      </c>
      <c r="CL90" s="45"/>
      <c r="CM90" s="46">
        <f>SUM(CL110:CL122)</f>
        <v>5</v>
      </c>
      <c r="CO90" s="38"/>
      <c r="CP90" s="39"/>
      <c r="CQ90" s="535" t="s">
        <v>29</v>
      </c>
      <c r="CR90" s="41">
        <f t="shared" ref="CR90:CR91" si="40">0.5*(CZ90+DA90+DB90)+DC90+DE90+2*(DF90+DG90)</f>
        <v>0</v>
      </c>
      <c r="CS90" s="536">
        <f t="shared" ref="CS90:CS91" si="41">CZ90*0.5+DA90*0.5+DB90*0.5+DC90+DD90+DE90+2*(DF90+DG90+DH90)</f>
        <v>0</v>
      </c>
      <c r="CT90" s="43"/>
      <c r="CU90" s="43"/>
      <c r="CV90" s="43"/>
      <c r="CW90" s="43"/>
      <c r="CX90" s="43"/>
      <c r="CY90" s="43"/>
      <c r="CZ90" s="44">
        <f>SUMIFS(CZ93:CZ113,CQ93:CQ113,CQ90)</f>
        <v>0</v>
      </c>
      <c r="DA90" s="44">
        <f>SUMIFS(DA93:DA113,CQ93:CQ113,CQ90)</f>
        <v>0</v>
      </c>
      <c r="DB90" s="44">
        <f>SUMIFS(DB93:DB113,CQ93:CQ113,CQ90)</f>
        <v>0</v>
      </c>
      <c r="DC90" s="44">
        <f>SUMIFS(DC93:DC113,CQ93:CQ113,CQ90)</f>
        <v>0</v>
      </c>
      <c r="DD90" s="44">
        <f>SUMIFS(DD93:DD113,CQ93:CQ113,CQ90)</f>
        <v>0</v>
      </c>
      <c r="DE90" s="44">
        <f>SUMIFS(DE93:DE113,CQ93:CQ113,CQ90)</f>
        <v>0</v>
      </c>
      <c r="DF90" s="44">
        <f>SUMIFS(DF93:DF113,CQ93:CQ113,CQ90)</f>
        <v>0</v>
      </c>
      <c r="DG90" s="44">
        <f>SUMIFS(DG93:DG113,CQ93:CQ113,CQ90)</f>
        <v>0</v>
      </c>
      <c r="DH90" s="44">
        <f>SUMIFS(DH93:DH113,CQ93:CQ113,CQ90)</f>
        <v>0</v>
      </c>
      <c r="DI90" s="45"/>
      <c r="DJ90" s="46">
        <f>SUM(DI92:DI122)</f>
        <v>0</v>
      </c>
    </row>
    <row r="91" spans="1:115" ht="24.6" x14ac:dyDescent="0.3">
      <c r="A91" s="38" t="s">
        <v>154</v>
      </c>
      <c r="B91" s="39"/>
      <c r="C91" s="535" t="s">
        <v>36</v>
      </c>
      <c r="D91" s="41">
        <f t="shared" si="32"/>
        <v>10</v>
      </c>
      <c r="E91" s="536">
        <f t="shared" si="33"/>
        <v>14</v>
      </c>
      <c r="F91" s="39"/>
      <c r="G91" s="39"/>
      <c r="H91" s="39"/>
      <c r="I91" s="39"/>
      <c r="J91" s="39"/>
      <c r="K91" s="39"/>
      <c r="L91" s="44">
        <f>SUMIFS(L92:L122,C92:C122,C91)</f>
        <v>2</v>
      </c>
      <c r="M91" s="44">
        <f>SUMIFS(M92:M122,C92:C122,C91)</f>
        <v>0</v>
      </c>
      <c r="N91" s="44">
        <f>SUMIFS(N92:N122,C92:C122,C91)</f>
        <v>0</v>
      </c>
      <c r="O91" s="44">
        <f>SUMIFS(O92:O122,C92:C122,C91)</f>
        <v>5</v>
      </c>
      <c r="P91" s="44">
        <f>SUMIFS(P92:P122,C92:C122,C91)</f>
        <v>0</v>
      </c>
      <c r="Q91" s="44">
        <f>SUMIFS(Q92:Q122,C92:C122,C91)</f>
        <v>0</v>
      </c>
      <c r="R91" s="44">
        <f>SUMIFS(R92:R122,C92:C122,C91)</f>
        <v>2</v>
      </c>
      <c r="S91" s="44">
        <f>SUMIFS(S92:S122,C92:C122,C91)</f>
        <v>0</v>
      </c>
      <c r="T91" s="44">
        <f>SUMIFS(T92:T122,C92:C122,C91)</f>
        <v>2</v>
      </c>
      <c r="U91" s="45"/>
      <c r="V91" s="46"/>
      <c r="X91" s="38" t="s">
        <v>154</v>
      </c>
      <c r="Y91" s="39"/>
      <c r="Z91" s="535" t="s">
        <v>36</v>
      </c>
      <c r="AA91" s="41">
        <f t="shared" si="34"/>
        <v>0</v>
      </c>
      <c r="AB91" s="536">
        <f t="shared" si="35"/>
        <v>0</v>
      </c>
      <c r="AC91" s="39"/>
      <c r="AD91" s="39"/>
      <c r="AE91" s="39"/>
      <c r="AF91" s="39"/>
      <c r="AG91" s="39"/>
      <c r="AH91" s="39"/>
      <c r="AI91" s="44">
        <f>SUMIFS(AI92:AI116,Z92:Z116,Z91)</f>
        <v>0</v>
      </c>
      <c r="AJ91" s="44">
        <f>SUMIFS(AJ92:AJ116,Z92:Z116,Z91)</f>
        <v>0</v>
      </c>
      <c r="AK91" s="44">
        <f>SUMIFS(AK92:AK116,Z92:Z116,Z91)</f>
        <v>0</v>
      </c>
      <c r="AL91" s="44">
        <f>SUMIFS(AL92:AL116,Z92:Z116,Z91)</f>
        <v>0</v>
      </c>
      <c r="AM91" s="44">
        <f>SUMIFS(AM92:AM116,Z92:Z116,Z91)</f>
        <v>0</v>
      </c>
      <c r="AN91" s="44">
        <f>SUMIFS(AN92:AN116,Z92:Z116,Z91)</f>
        <v>0</v>
      </c>
      <c r="AO91" s="44">
        <f>SUMIFS(AO92:AO116,Z92:Z116,Z91)</f>
        <v>0</v>
      </c>
      <c r="AP91" s="44">
        <f>SUMIFS(AP92:AP116,Z92:Z116,Z91)</f>
        <v>0</v>
      </c>
      <c r="AQ91" s="44">
        <f>SUMIFS(AQ92:AQ116,Z92:Z116,Z91)</f>
        <v>0</v>
      </c>
      <c r="AR91" s="45"/>
      <c r="AS91" s="46"/>
      <c r="AU91" s="38" t="s">
        <v>345</v>
      </c>
      <c r="AV91" s="39"/>
      <c r="AW91" s="535" t="s">
        <v>36</v>
      </c>
      <c r="AX91" s="41">
        <f t="shared" si="36"/>
        <v>0</v>
      </c>
      <c r="AY91" s="536">
        <f t="shared" si="37"/>
        <v>0</v>
      </c>
      <c r="AZ91" s="39"/>
      <c r="BA91" s="39"/>
      <c r="BB91" s="39"/>
      <c r="BC91" s="39"/>
      <c r="BD91" s="39"/>
      <c r="BE91" s="39"/>
      <c r="BF91" s="44">
        <f>SUMIFS(BF94:BF122,AW94:AW122,AW91)</f>
        <v>0</v>
      </c>
      <c r="BG91" s="44">
        <f>SUMIFS(BG94:BG122,AW94:AW122,AW91)</f>
        <v>0</v>
      </c>
      <c r="BH91" s="44">
        <f>SUMIFS(BH94:BH122,AW94:AW122,AW91)</f>
        <v>0</v>
      </c>
      <c r="BI91" s="44">
        <f>SUMIFS(BI94:BI122,AW94:AW122,AW91)</f>
        <v>0</v>
      </c>
      <c r="BJ91" s="44">
        <f>SUMIFS(BJ94:BJ122,AW94:AW122,AW91)</f>
        <v>0</v>
      </c>
      <c r="BK91" s="44">
        <f>SUMIFS(BK94:BK122,AW94:AW122,AW91)</f>
        <v>0</v>
      </c>
      <c r="BL91" s="44">
        <f>SUMIFS(BL94:BL122,AW94:AW122,AW91)</f>
        <v>0</v>
      </c>
      <c r="BM91" s="44">
        <f>SUMIFS(BM94:BM122,AW94:AW122,AW91)</f>
        <v>0</v>
      </c>
      <c r="BN91" s="44">
        <f>SUMIFS(BN94:BN122,AW94:AW122,AW91)</f>
        <v>0</v>
      </c>
      <c r="BO91" s="45"/>
      <c r="BP91" s="46"/>
      <c r="BR91" s="38" t="s">
        <v>35</v>
      </c>
      <c r="BS91" s="39"/>
      <c r="BT91" s="535" t="s">
        <v>36</v>
      </c>
      <c r="BU91" s="41">
        <f t="shared" si="38"/>
        <v>0</v>
      </c>
      <c r="BV91" s="536">
        <f t="shared" si="39"/>
        <v>0</v>
      </c>
      <c r="BW91" s="39"/>
      <c r="BX91" s="451"/>
      <c r="BY91" s="39"/>
      <c r="BZ91" s="39"/>
      <c r="CA91" s="39"/>
      <c r="CB91" s="451"/>
      <c r="CC91" s="44">
        <f>SUMIFS(CC103:CC122,BT103:BT122,BT91)</f>
        <v>0</v>
      </c>
      <c r="CD91" s="44">
        <f>SUMIFS(CD103:CD122,BT103:BT122,BT91)</f>
        <v>0</v>
      </c>
      <c r="CE91" s="44">
        <f>SUMIFS(CE103:CE122,BT103:BT122,BT91)</f>
        <v>0</v>
      </c>
      <c r="CF91" s="44">
        <f>SUMIFS(CF103:CF122,BT103:BT122,BT91)</f>
        <v>0</v>
      </c>
      <c r="CG91" s="44">
        <f>SUMIFS(CG103:CG122,BT103:BT122,BT91)</f>
        <v>0</v>
      </c>
      <c r="CH91" s="44">
        <f>SUMIFS(CH103:CH122,BT103:BT122,BT91)</f>
        <v>0</v>
      </c>
      <c r="CI91" s="44">
        <f>SUMIFS(CI103:CI122,BT103:BT122,BT91)</f>
        <v>0</v>
      </c>
      <c r="CJ91" s="44">
        <f>SUMIFS(CJ103:CJ122,BT103:BT122,BT91)</f>
        <v>0</v>
      </c>
      <c r="CK91" s="44">
        <f>SUMIFS(CK103:CK122,BT103:BT122,BT91)</f>
        <v>0</v>
      </c>
      <c r="CL91" s="45"/>
      <c r="CM91" s="46"/>
      <c r="CO91" s="38"/>
      <c r="CP91" s="39"/>
      <c r="CQ91" s="535" t="s">
        <v>36</v>
      </c>
      <c r="CR91" s="41">
        <f t="shared" si="40"/>
        <v>0</v>
      </c>
      <c r="CS91" s="536">
        <f t="shared" si="41"/>
        <v>0</v>
      </c>
      <c r="CT91" s="39"/>
      <c r="CU91" s="39"/>
      <c r="CV91" s="39"/>
      <c r="CW91" s="39"/>
      <c r="CX91" s="39"/>
      <c r="CY91" s="39"/>
      <c r="CZ91" s="44">
        <f>SUMIFS(CZ93:CZ113,CQ93:CQ113,CQ91)</f>
        <v>0</v>
      </c>
      <c r="DA91" s="44">
        <f>SUMIFS(DA93:DA113,CQ93:CQ113,CQ91)</f>
        <v>0</v>
      </c>
      <c r="DB91" s="44">
        <f>SUMIFS(DB93:DB113,CQ93:CQ113,CQ91)</f>
        <v>0</v>
      </c>
      <c r="DC91" s="44">
        <f>SUMIFS(DC93:DC113,CQ93:CQ113,CQ91)</f>
        <v>0</v>
      </c>
      <c r="DD91" s="44">
        <f>SUMIFS(DD93:DD113,CQ93:CQ113,CQ91)</f>
        <v>0</v>
      </c>
      <c r="DE91" s="44">
        <f>SUMIFS(DE93:DE113,CQ93:CQ113,CQ91)</f>
        <v>0</v>
      </c>
      <c r="DF91" s="44">
        <f>SUMIFS(DF93:DF113,CQ93:CQ113,CQ91)</f>
        <v>0</v>
      </c>
      <c r="DG91" s="44">
        <f>SUMIFS(DG93:DG113,CQ93:CQ113,CQ91)</f>
        <v>0</v>
      </c>
      <c r="DH91" s="44">
        <f>SUMIFS(DH93:DH113,CQ93:CQ113,CQ91)</f>
        <v>0</v>
      </c>
      <c r="DI91" s="45"/>
      <c r="DJ91" s="46"/>
    </row>
    <row r="92" spans="1:115" ht="216.6" customHeight="1" outlineLevel="1" x14ac:dyDescent="0.4">
      <c r="A92" s="97" t="s">
        <v>52</v>
      </c>
      <c r="B92" s="130" t="s">
        <v>1505</v>
      </c>
      <c r="C92" s="102" t="s">
        <v>29</v>
      </c>
      <c r="D92" s="69">
        <f t="shared" si="32"/>
        <v>4</v>
      </c>
      <c r="E92" s="69">
        <f t="shared" si="33"/>
        <v>4</v>
      </c>
      <c r="F92" s="99"/>
      <c r="G92" s="22" t="s">
        <v>54</v>
      </c>
      <c r="H92" s="99"/>
      <c r="I92" s="99"/>
      <c r="J92" s="99"/>
      <c r="K92" s="99"/>
      <c r="L92" s="403"/>
      <c r="M92" s="403"/>
      <c r="N92" s="403"/>
      <c r="O92" s="403"/>
      <c r="P92" s="403"/>
      <c r="Q92" s="403"/>
      <c r="R92" s="84">
        <v>2</v>
      </c>
      <c r="S92" s="403"/>
      <c r="T92" s="403"/>
      <c r="U92" s="100">
        <v>1</v>
      </c>
      <c r="V92" s="99"/>
      <c r="X92" s="97" t="s">
        <v>52</v>
      </c>
      <c r="Y92" s="130" t="s">
        <v>163</v>
      </c>
      <c r="Z92" s="102" t="s">
        <v>29</v>
      </c>
      <c r="AA92" s="69">
        <f t="shared" si="34"/>
        <v>4</v>
      </c>
      <c r="AB92" s="69">
        <f t="shared" si="35"/>
        <v>4</v>
      </c>
      <c r="AC92" s="99"/>
      <c r="AD92" s="22" t="s">
        <v>54</v>
      </c>
      <c r="AE92" s="99"/>
      <c r="AF92" s="99"/>
      <c r="AG92" s="99"/>
      <c r="AH92" s="225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52</v>
      </c>
      <c r="AV92" s="130" t="s">
        <v>163</v>
      </c>
      <c r="AW92" s="102" t="s">
        <v>29</v>
      </c>
      <c r="AX92" s="69">
        <f t="shared" si="36"/>
        <v>4</v>
      </c>
      <c r="AY92" s="69">
        <f t="shared" si="37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389" t="s">
        <v>365</v>
      </c>
      <c r="BS92" s="98" t="s">
        <v>3064</v>
      </c>
      <c r="BT92" s="68" t="s">
        <v>29</v>
      </c>
      <c r="BU92" s="69">
        <f t="shared" ref="BU92:BU114" si="42">0.5*(CC92+CD92+CE92)+CF92+CH92+2*(CI92+CJ92)</f>
        <v>2.5</v>
      </c>
      <c r="BV92" s="69">
        <f t="shared" ref="BV92:BV114" si="43">CC92*0.5+CD92*0.5+CE92*0.5+CF92+CG92+CH92+2*(CI92+CJ92+CK92)</f>
        <v>2.5</v>
      </c>
      <c r="BW92" s="74"/>
      <c r="BX92" s="225" t="s">
        <v>63</v>
      </c>
      <c r="BY92" s="140" t="s">
        <v>3</v>
      </c>
      <c r="BZ92" s="74"/>
      <c r="CA92" s="74"/>
      <c r="CB92" s="131" t="s">
        <v>743</v>
      </c>
      <c r="CC92" s="85">
        <v>1</v>
      </c>
      <c r="CD92" s="318"/>
      <c r="CE92" s="390"/>
      <c r="CF92" s="318"/>
      <c r="CG92" s="390"/>
      <c r="CH92" s="390"/>
      <c r="CI92" s="85">
        <v>1</v>
      </c>
      <c r="CJ92" s="406"/>
      <c r="CK92" s="708"/>
      <c r="CL92" s="156">
        <v>1</v>
      </c>
      <c r="CM92" s="1576" t="s">
        <v>3065</v>
      </c>
      <c r="CN92" s="108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</row>
    <row r="93" spans="1:115" ht="334.5" customHeight="1" outlineLevel="1" x14ac:dyDescent="0.4">
      <c r="A93" s="97" t="s">
        <v>52</v>
      </c>
      <c r="B93" s="114" t="s">
        <v>823</v>
      </c>
      <c r="C93" s="102" t="s">
        <v>29</v>
      </c>
      <c r="D93" s="69">
        <f t="shared" si="32"/>
        <v>0</v>
      </c>
      <c r="E93" s="69">
        <f t="shared" si="33"/>
        <v>0</v>
      </c>
      <c r="F93" s="22"/>
      <c r="G93" s="756" t="s">
        <v>68</v>
      </c>
      <c r="H93" s="140" t="s">
        <v>824</v>
      </c>
      <c r="I93" s="127"/>
      <c r="J93" s="248"/>
      <c r="K93" s="173" t="s">
        <v>825</v>
      </c>
      <c r="L93" s="144"/>
      <c r="M93" s="144"/>
      <c r="N93" s="301"/>
      <c r="O93" s="757"/>
      <c r="P93" s="301"/>
      <c r="Q93" s="757"/>
      <c r="R93" s="757"/>
      <c r="S93" s="757"/>
      <c r="T93" s="144"/>
      <c r="U93" s="96">
        <v>1</v>
      </c>
      <c r="V93" s="95"/>
      <c r="X93" s="97" t="s">
        <v>52</v>
      </c>
      <c r="Y93" s="117" t="s">
        <v>1457</v>
      </c>
      <c r="Z93" s="102" t="s">
        <v>29</v>
      </c>
      <c r="AA93" s="69">
        <f t="shared" si="34"/>
        <v>0</v>
      </c>
      <c r="AB93" s="69">
        <f t="shared" si="35"/>
        <v>0</v>
      </c>
      <c r="AC93" s="3"/>
      <c r="AD93" s="22" t="s">
        <v>63</v>
      </c>
      <c r="AE93" s="1083"/>
      <c r="AF93" s="119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76">
        <v>2</v>
      </c>
      <c r="AS93" s="77"/>
      <c r="AU93" s="97" t="s">
        <v>52</v>
      </c>
      <c r="AV93" s="596" t="s">
        <v>3066</v>
      </c>
      <c r="AW93" s="551" t="s">
        <v>29</v>
      </c>
      <c r="AX93" s="552">
        <f t="shared" si="36"/>
        <v>0</v>
      </c>
      <c r="AY93" s="552">
        <f t="shared" si="37"/>
        <v>0</v>
      </c>
      <c r="AZ93" s="1684"/>
      <c r="BA93" s="601" t="s">
        <v>45</v>
      </c>
      <c r="BB93"/>
      <c r="BC93" s="546"/>
      <c r="BD93" s="1671"/>
      <c r="BE93" s="602" t="s">
        <v>57</v>
      </c>
      <c r="BF93" s="601"/>
      <c r="BG93" s="601"/>
      <c r="BH93" s="601"/>
      <c r="BI93" s="601"/>
      <c r="BJ93" s="601"/>
      <c r="BK93" s="601"/>
      <c r="BL93" s="601"/>
      <c r="BM93" s="601"/>
      <c r="BN93" s="601"/>
      <c r="BO93" s="988">
        <v>1</v>
      </c>
      <c r="BP93" s="601"/>
      <c r="BR93" s="389" t="s">
        <v>365</v>
      </c>
      <c r="BS93" s="98" t="s">
        <v>3067</v>
      </c>
      <c r="BT93" s="68" t="s">
        <v>29</v>
      </c>
      <c r="BU93" s="69">
        <f t="shared" si="42"/>
        <v>0</v>
      </c>
      <c r="BV93" s="69">
        <f t="shared" si="43"/>
        <v>0</v>
      </c>
      <c r="BW93" s="74"/>
      <c r="BX93" s="225" t="s">
        <v>63</v>
      </c>
      <c r="BY93" s="140" t="s">
        <v>3</v>
      </c>
      <c r="BZ93" s="74"/>
      <c r="CA93" s="74"/>
      <c r="CB93" s="131" t="s">
        <v>751</v>
      </c>
      <c r="CC93" s="390"/>
      <c r="CD93" s="144"/>
      <c r="CE93" s="409"/>
      <c r="CF93" s="409"/>
      <c r="CG93" s="409"/>
      <c r="CH93" s="409"/>
      <c r="CI93" s="144"/>
      <c r="CJ93" s="390"/>
      <c r="CK93" s="390"/>
      <c r="CL93" s="228">
        <v>1</v>
      </c>
      <c r="CM93" s="1576" t="s">
        <v>3065</v>
      </c>
      <c r="CN93" s="108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</row>
    <row r="94" spans="1:115" ht="203.4" customHeight="1" outlineLevel="1" x14ac:dyDescent="0.3">
      <c r="A94" s="97" t="s">
        <v>52</v>
      </c>
      <c r="B94" s="117" t="s">
        <v>2188</v>
      </c>
      <c r="C94" s="102" t="s">
        <v>29</v>
      </c>
      <c r="D94" s="69">
        <f t="shared" si="32"/>
        <v>1</v>
      </c>
      <c r="E94" s="69">
        <f t="shared" si="33"/>
        <v>3</v>
      </c>
      <c r="F94" s="23"/>
      <c r="G94" s="22" t="s">
        <v>45</v>
      </c>
      <c r="H94" s="118"/>
      <c r="I94" s="72" t="s">
        <v>42</v>
      </c>
      <c r="J94" s="172"/>
      <c r="K94" s="172" t="s">
        <v>1413</v>
      </c>
      <c r="L94" s="302"/>
      <c r="M94" s="302"/>
      <c r="N94" s="302"/>
      <c r="O94" s="240">
        <v>1</v>
      </c>
      <c r="P94" s="234">
        <v>2</v>
      </c>
      <c r="Q94" s="302"/>
      <c r="R94" s="302"/>
      <c r="S94" s="302"/>
      <c r="T94" s="959"/>
      <c r="U94" s="76">
        <v>1</v>
      </c>
      <c r="V94" s="77"/>
      <c r="X94" s="97" t="s">
        <v>52</v>
      </c>
      <c r="Y94" s="1494" t="s">
        <v>2601</v>
      </c>
      <c r="Z94" s="1286" t="s">
        <v>29</v>
      </c>
      <c r="AA94" s="1287">
        <f t="shared" si="34"/>
        <v>0.5</v>
      </c>
      <c r="AB94" s="1287">
        <f t="shared" si="35"/>
        <v>1.5</v>
      </c>
      <c r="AC94" s="1473"/>
      <c r="AD94" s="829" t="s">
        <v>63</v>
      </c>
      <c r="AE94" s="1473"/>
      <c r="AF94" s="1473"/>
      <c r="AG94" s="1473"/>
      <c r="AH94" s="814" t="s">
        <v>1681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U94" s="97" t="s">
        <v>52</v>
      </c>
      <c r="AV94" s="413" t="s">
        <v>1458</v>
      </c>
      <c r="AW94" s="102" t="s">
        <v>29</v>
      </c>
      <c r="AX94" s="69">
        <f t="shared" ref="AX94:AX103" si="44">0.5*(BF94+BG94+BH94)+BI94+BK94+2*(BL94+BM94)</f>
        <v>4</v>
      </c>
      <c r="AY94" s="69">
        <f t="shared" ref="AY94:AY103" si="45">BF94*0.5+BG94*0.5+BH94*0.5+BI94+BJ94+BK94+2*(BL94+BM94+BN94)</f>
        <v>4</v>
      </c>
      <c r="AZ94" s="22"/>
      <c r="BA94" s="22" t="s">
        <v>68</v>
      </c>
      <c r="BB94" s="118"/>
      <c r="BC94" s="72" t="s">
        <v>42</v>
      </c>
      <c r="BD94" s="173"/>
      <c r="BE94" s="173" t="s">
        <v>852</v>
      </c>
      <c r="BF94" s="23"/>
      <c r="BG94" s="23"/>
      <c r="BI94" s="216">
        <v>4</v>
      </c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848" t="s">
        <v>1469</v>
      </c>
      <c r="BT94" s="68" t="s">
        <v>29</v>
      </c>
      <c r="BU94" s="102">
        <f t="shared" si="42"/>
        <v>1</v>
      </c>
      <c r="BV94" s="102">
        <f t="shared" si="43"/>
        <v>3</v>
      </c>
      <c r="BW94" s="1085"/>
      <c r="BX94" s="22" t="s">
        <v>45</v>
      </c>
      <c r="BY94" s="1090"/>
      <c r="BZ94" s="72" t="s">
        <v>42</v>
      </c>
      <c r="CA94" s="82"/>
      <c r="CB94" s="22" t="s">
        <v>83</v>
      </c>
      <c r="CC94" s="302"/>
      <c r="CD94" s="302"/>
      <c r="CE94" s="302"/>
      <c r="CF94" s="240">
        <v>1</v>
      </c>
      <c r="CG94" s="959"/>
      <c r="CH94" s="302"/>
      <c r="CI94" s="302"/>
      <c r="CJ94" s="781"/>
      <c r="CK94" s="234">
        <v>1</v>
      </c>
      <c r="CL94" s="156">
        <v>1</v>
      </c>
      <c r="CM94" s="190"/>
      <c r="CN94" s="108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</row>
    <row r="95" spans="1:115" ht="268.35000000000002" customHeight="1" outlineLevel="1" x14ac:dyDescent="0.3">
      <c r="A95" s="97" t="s">
        <v>52</v>
      </c>
      <c r="B95" s="117" t="s">
        <v>1589</v>
      </c>
      <c r="C95" s="102" t="s">
        <v>29</v>
      </c>
      <c r="D95" s="69">
        <f t="shared" si="32"/>
        <v>0</v>
      </c>
      <c r="E95" s="69">
        <f t="shared" si="33"/>
        <v>0</v>
      </c>
      <c r="F95" s="82"/>
      <c r="G95" s="22" t="s">
        <v>45</v>
      </c>
      <c r="H95" s="118"/>
      <c r="I95" s="118"/>
      <c r="J95" s="27"/>
      <c r="K95" s="172" t="s">
        <v>1590</v>
      </c>
      <c r="L95" s="155"/>
      <c r="M95" s="155"/>
      <c r="N95" s="155"/>
      <c r="O95" s="155"/>
      <c r="P95" s="155"/>
      <c r="Q95" s="155"/>
      <c r="R95" s="155"/>
      <c r="S95" s="155"/>
      <c r="T95" s="155"/>
      <c r="U95" s="76">
        <v>1</v>
      </c>
      <c r="V95" s="107"/>
      <c r="X95" s="97" t="s">
        <v>52</v>
      </c>
      <c r="Y95" s="668" t="s">
        <v>1460</v>
      </c>
      <c r="Z95" s="102" t="s">
        <v>29</v>
      </c>
      <c r="AA95" s="69">
        <f t="shared" si="34"/>
        <v>0</v>
      </c>
      <c r="AB95" s="69">
        <f t="shared" si="35"/>
        <v>0</v>
      </c>
      <c r="AC95" s="82"/>
      <c r="AD95" s="22" t="s">
        <v>63</v>
      </c>
      <c r="AE95" s="103"/>
      <c r="AF95" s="103"/>
      <c r="AG95" s="82"/>
      <c r="AH95" s="22" t="s">
        <v>549</v>
      </c>
      <c r="AI95" s="155"/>
      <c r="AJ95" s="155"/>
      <c r="AK95" s="155"/>
      <c r="AL95" s="155"/>
      <c r="AM95" s="155"/>
      <c r="AN95" s="155"/>
      <c r="AO95" s="155"/>
      <c r="AP95" s="155"/>
      <c r="AQ95" s="155"/>
      <c r="AR95" s="76">
        <v>1</v>
      </c>
      <c r="AS95" s="77"/>
      <c r="AU95" s="97" t="s">
        <v>52</v>
      </c>
      <c r="AV95" s="413" t="s">
        <v>1461</v>
      </c>
      <c r="AW95" s="102" t="s">
        <v>29</v>
      </c>
      <c r="AX95" s="69">
        <f t="shared" si="44"/>
        <v>1</v>
      </c>
      <c r="AY95" s="69">
        <f t="shared" si="45"/>
        <v>1</v>
      </c>
      <c r="AZ95" s="22"/>
      <c r="BA95" s="225" t="s">
        <v>63</v>
      </c>
      <c r="BB95" s="118"/>
      <c r="BC95" s="72" t="s">
        <v>42</v>
      </c>
      <c r="BD95" s="173"/>
      <c r="BE95" s="140" t="s">
        <v>3</v>
      </c>
      <c r="BF95" s="216">
        <v>2</v>
      </c>
      <c r="BG95" s="23"/>
      <c r="BJ95" s="23"/>
      <c r="BK95" s="23"/>
      <c r="BL95" s="23"/>
      <c r="BM95" s="23"/>
      <c r="BN95" s="23"/>
      <c r="BO95" s="76">
        <v>0.5</v>
      </c>
      <c r="BP95" s="107"/>
      <c r="BR95" s="389" t="s">
        <v>365</v>
      </c>
      <c r="BS95" s="848" t="s">
        <v>1474</v>
      </c>
      <c r="BT95" s="68" t="s">
        <v>29</v>
      </c>
      <c r="BU95" s="102">
        <f t="shared" si="42"/>
        <v>1</v>
      </c>
      <c r="BV95" s="102">
        <f t="shared" si="43"/>
        <v>2</v>
      </c>
      <c r="BW95" s="1085"/>
      <c r="BX95" s="22" t="s">
        <v>45</v>
      </c>
      <c r="BY95" s="1090"/>
      <c r="BZ95" s="74"/>
      <c r="CA95" s="172"/>
      <c r="CB95" s="172" t="s">
        <v>2198</v>
      </c>
      <c r="CC95" s="302"/>
      <c r="CD95" s="302"/>
      <c r="CE95" s="302"/>
      <c r="CF95" s="1091">
        <v>1</v>
      </c>
      <c r="CG95" s="234">
        <v>1</v>
      </c>
      <c r="CH95" s="494"/>
      <c r="CI95" s="301"/>
      <c r="CJ95" s="302"/>
      <c r="CK95" s="385"/>
      <c r="CL95" s="76">
        <v>1</v>
      </c>
      <c r="CM95" s="99"/>
      <c r="CN95" s="108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</row>
    <row r="96" spans="1:115" ht="393" customHeight="1" outlineLevel="1" x14ac:dyDescent="0.3">
      <c r="A96" s="97" t="s">
        <v>52</v>
      </c>
      <c r="B96" s="391" t="s">
        <v>1594</v>
      </c>
      <c r="C96" s="68" t="s">
        <v>29</v>
      </c>
      <c r="D96" s="69">
        <f t="shared" si="32"/>
        <v>0</v>
      </c>
      <c r="E96" s="69">
        <f t="shared" si="33"/>
        <v>0</v>
      </c>
      <c r="F96" s="268"/>
      <c r="G96" s="393" t="s">
        <v>63</v>
      </c>
      <c r="H96" s="225"/>
      <c r="I96" s="72" t="s">
        <v>42</v>
      </c>
      <c r="J96" s="131"/>
      <c r="K96" s="268" t="s">
        <v>1595</v>
      </c>
      <c r="L96" s="660"/>
      <c r="M96" s="660"/>
      <c r="N96" s="660"/>
      <c r="O96" s="660"/>
      <c r="P96" s="660"/>
      <c r="Q96" s="660"/>
      <c r="R96" s="660"/>
      <c r="S96" s="660"/>
      <c r="T96" s="660"/>
      <c r="U96" s="76">
        <v>1</v>
      </c>
      <c r="V96" s="77"/>
      <c r="X96" s="97" t="s">
        <v>52</v>
      </c>
      <c r="Y96" s="1491" t="s">
        <v>3068</v>
      </c>
      <c r="Z96" s="594" t="s">
        <v>29</v>
      </c>
      <c r="AA96" s="552">
        <f t="shared" si="34"/>
        <v>0</v>
      </c>
      <c r="AB96" s="1657">
        <f t="shared" si="35"/>
        <v>0</v>
      </c>
      <c r="AC96" s="1585"/>
      <c r="AD96" s="1658" t="s">
        <v>3069</v>
      </c>
      <c r="AE96" s="546"/>
      <c r="AF96" s="1361" t="s">
        <v>42</v>
      </c>
      <c r="AG96" s="546"/>
      <c r="AH96" s="1659" t="s">
        <v>3070</v>
      </c>
      <c r="AI96" s="546"/>
      <c r="AJ96" s="546"/>
      <c r="AK96" s="546"/>
      <c r="AL96" s="546"/>
      <c r="AM96" s="546"/>
      <c r="AN96" s="546"/>
      <c r="AO96" s="546"/>
      <c r="AP96" s="546"/>
      <c r="AQ96" s="546"/>
      <c r="AR96" s="1493">
        <v>1</v>
      </c>
      <c r="AS96" s="546"/>
      <c r="AU96" s="97" t="s">
        <v>52</v>
      </c>
      <c r="AV96" s="387" t="s">
        <v>1464</v>
      </c>
      <c r="AW96" s="102" t="s">
        <v>29</v>
      </c>
      <c r="AX96" s="69">
        <f t="shared" si="44"/>
        <v>1</v>
      </c>
      <c r="AY96" s="69">
        <f t="shared" si="45"/>
        <v>3</v>
      </c>
      <c r="BA96" s="22" t="s">
        <v>68</v>
      </c>
      <c r="BB96" s="22"/>
      <c r="BC96" s="70"/>
      <c r="BD96" s="73"/>
      <c r="BE96" s="23" t="s">
        <v>871</v>
      </c>
      <c r="BK96" s="216">
        <v>1</v>
      </c>
      <c r="BN96" s="174">
        <v>1</v>
      </c>
      <c r="BO96" s="76">
        <v>1</v>
      </c>
      <c r="BP96" s="77"/>
      <c r="BR96" s="389" t="s">
        <v>365</v>
      </c>
      <c r="BS96" s="816" t="s">
        <v>1462</v>
      </c>
      <c r="BT96" s="68" t="s">
        <v>29</v>
      </c>
      <c r="BU96" s="102">
        <f t="shared" si="42"/>
        <v>0</v>
      </c>
      <c r="BV96" s="102">
        <f t="shared" si="43"/>
        <v>0</v>
      </c>
      <c r="BW96" s="1082"/>
      <c r="BX96" s="22" t="s">
        <v>45</v>
      </c>
      <c r="BY96" s="1084"/>
      <c r="BZ96" s="99"/>
      <c r="CA96" s="99"/>
      <c r="CB96" s="172" t="s">
        <v>57</v>
      </c>
      <c r="CC96" s="403"/>
      <c r="CD96" s="403"/>
      <c r="CE96" s="403"/>
      <c r="CF96" s="403"/>
      <c r="CG96" s="403"/>
      <c r="CH96" s="403"/>
      <c r="CI96" s="403"/>
      <c r="CJ96" s="403"/>
      <c r="CK96" s="403"/>
      <c r="CL96" s="76">
        <v>1</v>
      </c>
      <c r="CM96" s="99"/>
      <c r="CN96" s="108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</row>
    <row r="97" spans="1:116" ht="364.2" customHeight="1" outlineLevel="1" x14ac:dyDescent="0.3">
      <c r="A97" s="97" t="s">
        <v>52</v>
      </c>
      <c r="B97" s="187" t="s">
        <v>1601</v>
      </c>
      <c r="C97" s="102" t="s">
        <v>29</v>
      </c>
      <c r="D97" s="69">
        <f t="shared" si="32"/>
        <v>0</v>
      </c>
      <c r="E97" s="69">
        <f t="shared" si="33"/>
        <v>0</v>
      </c>
      <c r="F97" s="178"/>
      <c r="G97" s="393" t="s">
        <v>45</v>
      </c>
      <c r="H97" s="178"/>
      <c r="I97" s="178"/>
      <c r="J97" s="178"/>
      <c r="K97" s="178"/>
      <c r="L97" s="314"/>
      <c r="M97" s="314"/>
      <c r="N97" s="314"/>
      <c r="O97" s="314"/>
      <c r="P97" s="314"/>
      <c r="Q97" s="314"/>
      <c r="R97" s="314"/>
      <c r="S97" s="314"/>
      <c r="T97" s="314"/>
      <c r="U97" s="76">
        <v>1</v>
      </c>
      <c r="V97" s="131"/>
      <c r="X97" s="97" t="s">
        <v>52</v>
      </c>
      <c r="Y97" s="391" t="s">
        <v>1463</v>
      </c>
      <c r="Z97" s="102" t="s">
        <v>29</v>
      </c>
      <c r="AA97" s="69">
        <f t="shared" si="34"/>
        <v>1</v>
      </c>
      <c r="AB97" s="69">
        <f t="shared" si="35"/>
        <v>1</v>
      </c>
      <c r="AC97" s="268"/>
      <c r="AD97" s="393" t="s">
        <v>45</v>
      </c>
      <c r="AE97" s="393"/>
      <c r="AF97" s="393"/>
      <c r="AG97" s="268"/>
      <c r="AH97" s="268" t="s">
        <v>83</v>
      </c>
      <c r="AI97" s="660"/>
      <c r="AJ97" s="660"/>
      <c r="AK97" s="660"/>
      <c r="AL97" s="641">
        <v>1</v>
      </c>
      <c r="AM97" s="660"/>
      <c r="AN97" s="660"/>
      <c r="AO97" s="660"/>
      <c r="AP97" s="660"/>
      <c r="AQ97" s="660"/>
      <c r="AR97" s="76">
        <v>1</v>
      </c>
      <c r="AS97" s="77"/>
      <c r="AU97" s="97" t="s">
        <v>52</v>
      </c>
      <c r="AV97" s="138" t="s">
        <v>1468</v>
      </c>
      <c r="AW97" s="68" t="s">
        <v>29</v>
      </c>
      <c r="AX97" s="69">
        <f t="shared" si="44"/>
        <v>3.5</v>
      </c>
      <c r="AY97" s="69">
        <f t="shared" si="45"/>
        <v>3.5</v>
      </c>
      <c r="AZ97" s="74"/>
      <c r="BA97" s="407" t="s">
        <v>63</v>
      </c>
      <c r="BB97" s="74"/>
      <c r="BC97" s="74"/>
      <c r="BD97" s="74"/>
      <c r="BE97" s="140" t="s">
        <v>3</v>
      </c>
      <c r="BF97" s="1088">
        <v>1</v>
      </c>
      <c r="BG97" s="1089"/>
      <c r="BH97" s="1089"/>
      <c r="BI97" s="323"/>
      <c r="BJ97" s="1089"/>
      <c r="BK97" s="1088">
        <v>1</v>
      </c>
      <c r="BL97" s="323"/>
      <c r="BM97" s="1088">
        <v>1</v>
      </c>
      <c r="BN97" s="1089"/>
      <c r="BO97" s="408">
        <v>1</v>
      </c>
      <c r="BP97" s="74"/>
      <c r="BQ97" s="29"/>
      <c r="BR97" s="389" t="s">
        <v>365</v>
      </c>
      <c r="BS97" s="816" t="s">
        <v>1459</v>
      </c>
      <c r="BT97" s="68" t="s">
        <v>29</v>
      </c>
      <c r="BU97" s="102">
        <f t="shared" si="42"/>
        <v>0</v>
      </c>
      <c r="BV97" s="102">
        <f t="shared" si="43"/>
        <v>0</v>
      </c>
      <c r="BW97" s="1082"/>
      <c r="BX97" s="22" t="s">
        <v>45</v>
      </c>
      <c r="BY97" s="1084"/>
      <c r="BZ97" s="99"/>
      <c r="CA97" s="99"/>
      <c r="CB97" s="172" t="s">
        <v>57</v>
      </c>
      <c r="CC97" s="403"/>
      <c r="CD97" s="403"/>
      <c r="CE97" s="403"/>
      <c r="CF97" s="403"/>
      <c r="CG97" s="403"/>
      <c r="CH97" s="403"/>
      <c r="CI97" s="403"/>
      <c r="CJ97" s="403"/>
      <c r="CK97" s="403"/>
      <c r="CL97" s="76">
        <v>1</v>
      </c>
      <c r="CM97" s="99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</row>
    <row r="98" spans="1:116" ht="300" customHeight="1" outlineLevel="1" x14ac:dyDescent="0.3">
      <c r="A98" s="97" t="s">
        <v>52</v>
      </c>
      <c r="B98" s="387" t="s">
        <v>2790</v>
      </c>
      <c r="C98" s="102" t="s">
        <v>29</v>
      </c>
      <c r="D98" s="69">
        <f t="shared" si="32"/>
        <v>0</v>
      </c>
      <c r="E98" s="69">
        <f t="shared" si="33"/>
        <v>0</v>
      </c>
      <c r="F98" s="82"/>
      <c r="G98" s="22" t="s">
        <v>63</v>
      </c>
      <c r="H98" s="22"/>
      <c r="I98" s="22"/>
      <c r="J98" s="23"/>
      <c r="K98" s="22"/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77"/>
      <c r="X98" s="97" t="s">
        <v>52</v>
      </c>
      <c r="Y98" s="1680" t="s">
        <v>2193</v>
      </c>
      <c r="Z98" s="551" t="s">
        <v>29</v>
      </c>
      <c r="AA98" s="552">
        <f t="shared" si="34"/>
        <v>0</v>
      </c>
      <c r="AB98" s="552">
        <f t="shared" si="35"/>
        <v>4</v>
      </c>
      <c r="AC98" s="1681"/>
      <c r="AD98" s="1682" t="s">
        <v>45</v>
      </c>
      <c r="AE98" s="1683"/>
      <c r="AF98" s="1361" t="s">
        <v>42</v>
      </c>
      <c r="AG98" s="1380"/>
      <c r="AH98" s="602" t="s">
        <v>592</v>
      </c>
      <c r="AI98" s="992"/>
      <c r="AJ98" s="992"/>
      <c r="AK98" s="992"/>
      <c r="AL98" s="992"/>
      <c r="AM98" s="992"/>
      <c r="AN98" s="992"/>
      <c r="AO98" s="992"/>
      <c r="AP98" s="992"/>
      <c r="AQ98" s="1007">
        <v>2</v>
      </c>
      <c r="AR98" s="988">
        <v>1</v>
      </c>
      <c r="AS98" s="995"/>
      <c r="AT98" s="602"/>
      <c r="AU98" s="97" t="s">
        <v>52</v>
      </c>
      <c r="AV98" s="117" t="s">
        <v>1479</v>
      </c>
      <c r="AW98" s="102" t="s">
        <v>36</v>
      </c>
      <c r="AX98" s="69">
        <f t="shared" si="44"/>
        <v>0</v>
      </c>
      <c r="AY98" s="69">
        <f t="shared" si="45"/>
        <v>0</v>
      </c>
      <c r="AZ98" s="158"/>
      <c r="BA98" s="22" t="s">
        <v>63</v>
      </c>
      <c r="BB98" s="104"/>
      <c r="BC98" s="74"/>
      <c r="BD98" s="187"/>
      <c r="BE98" s="172" t="s">
        <v>364</v>
      </c>
      <c r="BO98" s="76">
        <v>1</v>
      </c>
      <c r="BP98" s="251"/>
      <c r="BQ98" s="29"/>
      <c r="BR98" s="389" t="s">
        <v>365</v>
      </c>
      <c r="BS98" s="267" t="s">
        <v>3071</v>
      </c>
      <c r="BT98" s="68" t="s">
        <v>29</v>
      </c>
      <c r="BU98" s="69">
        <f t="shared" si="42"/>
        <v>0</v>
      </c>
      <c r="BV98" s="69">
        <f t="shared" si="43"/>
        <v>0</v>
      </c>
      <c r="BW98" s="74"/>
      <c r="BX98" s="1556" t="s">
        <v>3072</v>
      </c>
      <c r="BY98" s="1557" t="s">
        <v>50</v>
      </c>
      <c r="BZ98" s="74"/>
      <c r="CA98" s="74"/>
      <c r="CB98" s="681" t="s">
        <v>3070</v>
      </c>
      <c r="CC98" s="74"/>
      <c r="CD98" s="74"/>
      <c r="CE98" s="74"/>
      <c r="CF98" s="74"/>
      <c r="CG98" s="74"/>
      <c r="CH98" s="74"/>
      <c r="CI98" s="74"/>
      <c r="CJ98" s="74"/>
      <c r="CK98" s="74"/>
      <c r="CL98" s="516">
        <v>1</v>
      </c>
      <c r="CM98" s="1576" t="s">
        <v>3065</v>
      </c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</row>
    <row r="99" spans="1:116" ht="224.25" customHeight="1" outlineLevel="1" x14ac:dyDescent="0.3">
      <c r="A99" s="97" t="s">
        <v>52</v>
      </c>
      <c r="B99" s="117" t="s">
        <v>1611</v>
      </c>
      <c r="C99" s="68" t="s">
        <v>29</v>
      </c>
      <c r="D99" s="69">
        <f t="shared" si="32"/>
        <v>0</v>
      </c>
      <c r="E99" s="69">
        <f t="shared" si="33"/>
        <v>0</v>
      </c>
      <c r="F99" s="70"/>
      <c r="G99" s="22" t="s">
        <v>182</v>
      </c>
      <c r="H99" s="70"/>
      <c r="I99" s="72" t="s">
        <v>42</v>
      </c>
      <c r="J99" s="73"/>
      <c r="K99" s="23" t="s">
        <v>461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251"/>
      <c r="X99" s="97" t="s">
        <v>52</v>
      </c>
      <c r="Y99" s="387" t="s">
        <v>2532</v>
      </c>
      <c r="Z99" s="102" t="s">
        <v>29</v>
      </c>
      <c r="AA99" s="69">
        <f t="shared" si="34"/>
        <v>1</v>
      </c>
      <c r="AB99" s="69">
        <f t="shared" si="35"/>
        <v>2</v>
      </c>
      <c r="AC99" s="82"/>
      <c r="AD99" s="22" t="s">
        <v>45</v>
      </c>
      <c r="AE99" s="1451" t="s">
        <v>3073</v>
      </c>
      <c r="AF99" s="22"/>
      <c r="AG99" s="172"/>
      <c r="AH99" s="172" t="s">
        <v>721</v>
      </c>
      <c r="AI99" s="302"/>
      <c r="AJ99" s="302"/>
      <c r="AK99" s="302"/>
      <c r="AL99" s="240">
        <v>1</v>
      </c>
      <c r="AM99" s="86">
        <v>1</v>
      </c>
      <c r="AN99" s="302"/>
      <c r="AO99" s="302"/>
      <c r="AP99" s="302"/>
      <c r="AQ99" s="709"/>
      <c r="AR99" s="76">
        <v>1</v>
      </c>
      <c r="AS99" s="107"/>
      <c r="AU99" s="97" t="s">
        <v>52</v>
      </c>
      <c r="AV99" s="1193" t="s">
        <v>1484</v>
      </c>
      <c r="AW99" s="551" t="s">
        <v>36</v>
      </c>
      <c r="AX99" s="552">
        <f t="shared" si="44"/>
        <v>0</v>
      </c>
      <c r="AY99" s="552">
        <f t="shared" si="45"/>
        <v>0</v>
      </c>
      <c r="AZ99" s="1684"/>
      <c r="BA99" s="601" t="s">
        <v>68</v>
      </c>
      <c r="BB99" s="1683"/>
      <c r="BC99" s="546"/>
      <c r="BD99" s="1671"/>
      <c r="BE99" s="602" t="s">
        <v>57</v>
      </c>
      <c r="BF99" s="601"/>
      <c r="BG99" s="601"/>
      <c r="BH99" s="601"/>
      <c r="BI99" s="601"/>
      <c r="BJ99" s="601"/>
      <c r="BK99" s="601"/>
      <c r="BL99" s="601"/>
      <c r="BM99" s="601"/>
      <c r="BN99" s="601"/>
      <c r="BO99" s="988">
        <v>1</v>
      </c>
      <c r="BP99" s="1685"/>
      <c r="BR99" s="389" t="s">
        <v>365</v>
      </c>
      <c r="BS99" s="848" t="s">
        <v>1465</v>
      </c>
      <c r="BT99" s="68" t="s">
        <v>29</v>
      </c>
      <c r="BU99" s="102">
        <f t="shared" si="42"/>
        <v>0</v>
      </c>
      <c r="BV99" s="102">
        <f t="shared" si="43"/>
        <v>0</v>
      </c>
      <c r="BW99" s="1082"/>
      <c r="BX99" s="22" t="s">
        <v>45</v>
      </c>
      <c r="BY99" s="74"/>
      <c r="BZ99" s="74"/>
      <c r="CA99" s="74"/>
      <c r="CB99" s="131" t="s">
        <v>193</v>
      </c>
      <c r="CC99" s="403"/>
      <c r="CD99" s="403"/>
      <c r="CE99" s="403"/>
      <c r="CF99" s="403"/>
      <c r="CG99" s="403"/>
      <c r="CH99" s="403"/>
      <c r="CI99" s="403"/>
      <c r="CJ99" s="403"/>
      <c r="CK99" s="711"/>
      <c r="CL99" s="100">
        <v>1</v>
      </c>
      <c r="CM99" s="74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</row>
    <row r="100" spans="1:116" ht="222" customHeight="1" outlineLevel="1" x14ac:dyDescent="0.3">
      <c r="A100" s="97" t="s">
        <v>52</v>
      </c>
      <c r="B100" s="387" t="s">
        <v>466</v>
      </c>
      <c r="C100" s="102" t="s">
        <v>29</v>
      </c>
      <c r="D100" s="69">
        <f t="shared" si="32"/>
        <v>0</v>
      </c>
      <c r="E100" s="69">
        <f t="shared" si="33"/>
        <v>0</v>
      </c>
      <c r="F100" s="82"/>
      <c r="G100" s="22" t="s">
        <v>63</v>
      </c>
      <c r="H100" s="105"/>
      <c r="I100" s="127"/>
      <c r="J100" s="187"/>
      <c r="K100" s="140" t="s">
        <v>467</v>
      </c>
      <c r="L100" s="302"/>
      <c r="M100" s="302"/>
      <c r="N100" s="302"/>
      <c r="O100" s="302"/>
      <c r="P100" s="302"/>
      <c r="Q100" s="302"/>
      <c r="R100" s="302"/>
      <c r="S100" s="302"/>
      <c r="T100" s="302"/>
      <c r="U100" s="76">
        <v>1</v>
      </c>
      <c r="V100" s="77"/>
      <c r="X100" s="97" t="s">
        <v>52</v>
      </c>
      <c r="Y100" s="138" t="s">
        <v>2791</v>
      </c>
      <c r="Z100" s="102" t="s">
        <v>29</v>
      </c>
      <c r="AA100" s="69">
        <f t="shared" si="34"/>
        <v>0</v>
      </c>
      <c r="AB100" s="69">
        <f t="shared" si="35"/>
        <v>0</v>
      </c>
      <c r="AC100" s="74"/>
      <c r="AD100" s="22" t="s">
        <v>68</v>
      </c>
      <c r="AE100" s="74"/>
      <c r="AF100" s="74"/>
      <c r="AG100" s="74"/>
      <c r="AH100" s="131" t="s">
        <v>193</v>
      </c>
      <c r="AI100" s="403"/>
      <c r="AJ100" s="403"/>
      <c r="AK100" s="403"/>
      <c r="AL100" s="403"/>
      <c r="AM100" s="403"/>
      <c r="AN100" s="403"/>
      <c r="AO100" s="403"/>
      <c r="AP100" s="403"/>
      <c r="AQ100" s="403"/>
      <c r="AR100" s="100">
        <v>1</v>
      </c>
      <c r="AS100" s="74"/>
      <c r="AT100" s="29"/>
      <c r="AU100" s="97" t="s">
        <v>52</v>
      </c>
      <c r="AV100" s="117" t="s">
        <v>1489</v>
      </c>
      <c r="AW100" s="102" t="s">
        <v>36</v>
      </c>
      <c r="AX100" s="69">
        <f t="shared" si="44"/>
        <v>0</v>
      </c>
      <c r="AY100" s="69">
        <f t="shared" si="45"/>
        <v>0</v>
      </c>
      <c r="AZ100" s="158"/>
      <c r="BA100" s="22" t="s">
        <v>68</v>
      </c>
      <c r="BB100" s="104"/>
      <c r="BC100" s="74"/>
      <c r="BD100" s="187"/>
      <c r="BE100" s="172" t="s">
        <v>57</v>
      </c>
      <c r="BO100" s="76">
        <v>1</v>
      </c>
      <c r="BP100" s="251"/>
      <c r="BR100" s="389" t="s">
        <v>365</v>
      </c>
      <c r="BS100" s="848" t="s">
        <v>1476</v>
      </c>
      <c r="BT100" s="68" t="s">
        <v>29</v>
      </c>
      <c r="BU100" s="102">
        <f t="shared" si="42"/>
        <v>0</v>
      </c>
      <c r="BV100" s="102">
        <f t="shared" si="43"/>
        <v>0</v>
      </c>
      <c r="BW100" s="1085"/>
      <c r="BX100" s="22" t="s">
        <v>45</v>
      </c>
      <c r="BY100" s="232"/>
      <c r="BZ100" s="74"/>
      <c r="CA100" s="172"/>
      <c r="CB100" s="172" t="s">
        <v>1477</v>
      </c>
      <c r="CC100" s="302"/>
      <c r="CD100" s="959"/>
      <c r="CE100" s="302"/>
      <c r="CF100" s="302"/>
      <c r="CG100" s="302"/>
      <c r="CH100" s="302"/>
      <c r="CI100" s="302"/>
      <c r="CJ100" s="302"/>
      <c r="CK100" s="302"/>
      <c r="CL100" s="76">
        <v>1</v>
      </c>
      <c r="CM100" s="1576" t="s">
        <v>3065</v>
      </c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</row>
    <row r="101" spans="1:116" ht="280.95" customHeight="1" outlineLevel="1" x14ac:dyDescent="0.3">
      <c r="A101" s="97" t="s">
        <v>52</v>
      </c>
      <c r="B101" s="387" t="s">
        <v>550</v>
      </c>
      <c r="C101" s="102" t="s">
        <v>29</v>
      </c>
      <c r="D101" s="69">
        <f t="shared" si="32"/>
        <v>0</v>
      </c>
      <c r="E101" s="69">
        <f t="shared" si="33"/>
        <v>0</v>
      </c>
      <c r="F101" s="82"/>
      <c r="G101" s="22" t="s">
        <v>63</v>
      </c>
      <c r="H101" s="103"/>
      <c r="I101" s="72" t="s">
        <v>42</v>
      </c>
      <c r="J101" s="82"/>
      <c r="K101" s="23" t="s">
        <v>551</v>
      </c>
      <c r="L101" s="155"/>
      <c r="M101" s="155"/>
      <c r="N101" s="155"/>
      <c r="O101" s="155"/>
      <c r="P101" s="155"/>
      <c r="Q101" s="155"/>
      <c r="R101" s="155"/>
      <c r="S101" s="155"/>
      <c r="T101" s="155"/>
      <c r="U101" s="76">
        <v>1</v>
      </c>
      <c r="V101" s="77"/>
      <c r="X101" s="97" t="s">
        <v>52</v>
      </c>
      <c r="Y101" s="736" t="s">
        <v>2792</v>
      </c>
      <c r="Z101" s="102" t="s">
        <v>29</v>
      </c>
      <c r="AA101" s="69">
        <f t="shared" si="34"/>
        <v>0</v>
      </c>
      <c r="AB101" s="69">
        <f t="shared" si="35"/>
        <v>0</v>
      </c>
      <c r="AC101" s="82"/>
      <c r="AD101" s="22" t="s">
        <v>63</v>
      </c>
      <c r="AE101" s="105"/>
      <c r="AF101" s="72" t="s">
        <v>42</v>
      </c>
      <c r="AG101" s="187"/>
      <c r="AH101" s="23" t="s">
        <v>359</v>
      </c>
      <c r="AI101" s="302"/>
      <c r="AJ101" s="302"/>
      <c r="AK101" s="302"/>
      <c r="AL101" s="302"/>
      <c r="AM101" s="302"/>
      <c r="AN101" s="302"/>
      <c r="AO101" s="302"/>
      <c r="AP101" s="302"/>
      <c r="AQ101" s="302"/>
      <c r="AR101" s="76">
        <v>1</v>
      </c>
      <c r="AS101" s="77"/>
      <c r="AT101" s="108"/>
      <c r="AU101" s="97" t="s">
        <v>52</v>
      </c>
      <c r="AV101" s="387" t="s">
        <v>1493</v>
      </c>
      <c r="AW101" s="102" t="s">
        <v>36</v>
      </c>
      <c r="AX101" s="69">
        <f t="shared" si="44"/>
        <v>0</v>
      </c>
      <c r="AY101" s="69">
        <f t="shared" si="45"/>
        <v>0</v>
      </c>
      <c r="AZ101" s="158"/>
      <c r="BA101" s="339" t="s">
        <v>45</v>
      </c>
      <c r="BB101" s="1044"/>
      <c r="BC101" s="145"/>
      <c r="BD101" s="110" t="s">
        <v>13</v>
      </c>
      <c r="BE101" s="22" t="s">
        <v>91</v>
      </c>
      <c r="BN101" s="1099"/>
      <c r="BO101" s="76">
        <v>1</v>
      </c>
      <c r="BP101" s="77"/>
      <c r="BR101" s="389" t="s">
        <v>365</v>
      </c>
      <c r="BS101" s="420" t="s">
        <v>1480</v>
      </c>
      <c r="BT101" s="720" t="s">
        <v>29</v>
      </c>
      <c r="BU101" s="102">
        <f t="shared" si="42"/>
        <v>1</v>
      </c>
      <c r="BV101" s="102">
        <f t="shared" si="43"/>
        <v>1</v>
      </c>
      <c r="BW101" s="1093"/>
      <c r="BX101" s="22" t="s">
        <v>68</v>
      </c>
      <c r="BY101" s="188"/>
      <c r="BZ101" s="72" t="s">
        <v>42</v>
      </c>
      <c r="CA101" s="721" t="s">
        <v>13</v>
      </c>
      <c r="CB101" s="22" t="s">
        <v>757</v>
      </c>
      <c r="CC101" s="155"/>
      <c r="CD101" s="155"/>
      <c r="CE101" s="155"/>
      <c r="CF101" s="84">
        <v>1</v>
      </c>
      <c r="CG101" s="461"/>
      <c r="CH101" s="155"/>
      <c r="CI101" s="155"/>
      <c r="CJ101" s="155"/>
      <c r="CK101" s="155"/>
      <c r="CL101" s="133">
        <v>1</v>
      </c>
      <c r="CM101" s="43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</row>
    <row r="102" spans="1:116" ht="279.60000000000002" customHeight="1" outlineLevel="1" x14ac:dyDescent="0.3">
      <c r="A102" s="97" t="s">
        <v>52</v>
      </c>
      <c r="B102" s="387" t="s">
        <v>3074</v>
      </c>
      <c r="C102" s="102" t="s">
        <v>29</v>
      </c>
      <c r="D102" s="69">
        <f t="shared" ref="D102" si="46">0.5*(L102+M102+N102)+O102+Q102+2*(R102+S102)</f>
        <v>2</v>
      </c>
      <c r="E102" s="69">
        <f t="shared" ref="E102" si="47">L102*0.5+M102*0.5+N102*0.5+O102+P102+Q102+2*(R102+S102+T102)</f>
        <v>2</v>
      </c>
      <c r="F102" s="1739" t="s">
        <v>3075</v>
      </c>
      <c r="G102" s="1740"/>
      <c r="H102" s="1740"/>
      <c r="I102" s="1740"/>
      <c r="J102" s="1740"/>
      <c r="K102" s="1741"/>
      <c r="L102" s="155"/>
      <c r="M102" s="155"/>
      <c r="N102" s="155"/>
      <c r="O102" s="155"/>
      <c r="P102" s="155"/>
      <c r="Q102" s="155"/>
      <c r="R102" s="84">
        <v>1</v>
      </c>
      <c r="S102" s="155"/>
      <c r="T102" s="155"/>
      <c r="U102" s="76">
        <v>1</v>
      </c>
      <c r="V102" s="77"/>
      <c r="X102" s="97" t="s">
        <v>52</v>
      </c>
      <c r="Y102" s="130" t="s">
        <v>1483</v>
      </c>
      <c r="Z102" s="102" t="s">
        <v>29</v>
      </c>
      <c r="AA102" s="69">
        <f t="shared" si="34"/>
        <v>0</v>
      </c>
      <c r="AB102" s="69">
        <f t="shared" si="35"/>
        <v>0</v>
      </c>
      <c r="AC102" s="131"/>
      <c r="AD102" s="22" t="s">
        <v>45</v>
      </c>
      <c r="AE102" s="131"/>
      <c r="AF102" s="131"/>
      <c r="AG102" s="131"/>
      <c r="AH102" s="172" t="s">
        <v>721</v>
      </c>
      <c r="AI102" s="314"/>
      <c r="AJ102" s="314"/>
      <c r="AK102" s="314"/>
      <c r="AL102" s="314"/>
      <c r="AM102" s="314"/>
      <c r="AN102" s="314"/>
      <c r="AO102" s="314"/>
      <c r="AP102" s="314"/>
      <c r="AQ102" s="314"/>
      <c r="AR102" s="133">
        <v>1</v>
      </c>
      <c r="AS102" s="131"/>
      <c r="AT102" s="108"/>
      <c r="AU102" s="97" t="s">
        <v>52</v>
      </c>
      <c r="AV102" s="616" t="s">
        <v>1497</v>
      </c>
      <c r="AW102" s="102" t="s">
        <v>36</v>
      </c>
      <c r="AX102" s="69">
        <f t="shared" si="44"/>
        <v>0</v>
      </c>
      <c r="AY102" s="69">
        <f t="shared" si="45"/>
        <v>0</v>
      </c>
      <c r="AZ102" s="617"/>
      <c r="BA102" s="212" t="s">
        <v>45</v>
      </c>
      <c r="BB102" s="617"/>
      <c r="BC102" s="70"/>
      <c r="BD102" s="721" t="s">
        <v>13</v>
      </c>
      <c r="BE102" s="205" t="s">
        <v>57</v>
      </c>
      <c r="BF102" s="205"/>
      <c r="BG102" s="205"/>
      <c r="BH102" s="205"/>
      <c r="BI102" s="205"/>
      <c r="BJ102" s="205"/>
      <c r="BK102" s="205"/>
      <c r="BL102" s="205"/>
      <c r="BM102" s="205"/>
      <c r="BN102" s="205"/>
      <c r="BO102" s="133">
        <v>1</v>
      </c>
      <c r="BP102" s="431"/>
      <c r="BR102" s="389" t="s">
        <v>365</v>
      </c>
      <c r="BS102" s="420" t="s">
        <v>1485</v>
      </c>
      <c r="BT102" s="68" t="s">
        <v>29</v>
      </c>
      <c r="BU102" s="102">
        <f t="shared" si="42"/>
        <v>0</v>
      </c>
      <c r="BV102" s="102">
        <f t="shared" si="43"/>
        <v>0</v>
      </c>
      <c r="BW102" s="1085"/>
      <c r="BX102" s="23" t="s">
        <v>45</v>
      </c>
      <c r="BY102" s="1061"/>
      <c r="BZ102" s="72" t="s">
        <v>42</v>
      </c>
      <c r="CA102" s="74"/>
      <c r="CB102" s="172" t="s">
        <v>1486</v>
      </c>
      <c r="CC102" s="302"/>
      <c r="CD102" s="302"/>
      <c r="CE102" s="302"/>
      <c r="CF102" s="302"/>
      <c r="CG102" s="302"/>
      <c r="CH102" s="302"/>
      <c r="CI102" s="302"/>
      <c r="CJ102" s="302"/>
      <c r="CK102" s="302"/>
      <c r="CL102" s="76">
        <v>1</v>
      </c>
      <c r="CM102" s="190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</row>
    <row r="103" spans="1:116" ht="292.2" customHeight="1" outlineLevel="1" x14ac:dyDescent="0.3">
      <c r="A103" s="97" t="s">
        <v>52</v>
      </c>
      <c r="B103" s="117" t="s">
        <v>3076</v>
      </c>
      <c r="C103" s="68" t="s">
        <v>36</v>
      </c>
      <c r="D103" s="69">
        <f>0.5*(L103+M103+N103)+O103+Q103+2*(R103+S103)</f>
        <v>6.5</v>
      </c>
      <c r="E103" s="69">
        <f>L103*0.5+M103*0.5+N103*0.5+O103+P103+Q103+2*(R103+S103+T103)</f>
        <v>8.5</v>
      </c>
      <c r="F103" s="82"/>
      <c r="G103" s="22" t="s">
        <v>63</v>
      </c>
      <c r="H103" s="70"/>
      <c r="I103" s="70"/>
      <c r="J103" s="73"/>
      <c r="K103" s="23" t="s">
        <v>2088</v>
      </c>
      <c r="L103" s="84">
        <v>1</v>
      </c>
      <c r="M103" s="144"/>
      <c r="N103" s="160"/>
      <c r="O103" s="84">
        <v>4</v>
      </c>
      <c r="P103" s="160"/>
      <c r="Q103" s="160"/>
      <c r="R103" s="84">
        <v>1</v>
      </c>
      <c r="S103" s="160"/>
      <c r="T103" s="86">
        <v>1</v>
      </c>
      <c r="U103" s="96">
        <v>1</v>
      </c>
      <c r="V103" s="95"/>
      <c r="X103" s="97" t="s">
        <v>52</v>
      </c>
      <c r="Y103" s="116" t="s">
        <v>1488</v>
      </c>
      <c r="Z103" s="68" t="s">
        <v>29</v>
      </c>
      <c r="AA103" s="69">
        <f t="shared" si="34"/>
        <v>0</v>
      </c>
      <c r="AB103" s="69">
        <f t="shared" si="35"/>
        <v>0</v>
      </c>
      <c r="AC103" s="103"/>
      <c r="AD103" s="22" t="s">
        <v>45</v>
      </c>
      <c r="AE103" s="70"/>
      <c r="AF103" s="70"/>
      <c r="AG103" s="73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6">
        <v>1</v>
      </c>
      <c r="AS103" s="190"/>
      <c r="AT103" s="108"/>
      <c r="AU103" s="1705" t="s">
        <v>52</v>
      </c>
      <c r="AV103" s="1706" t="s">
        <v>1500</v>
      </c>
      <c r="AW103" s="479" t="s">
        <v>36</v>
      </c>
      <c r="AX103" s="170">
        <f t="shared" si="44"/>
        <v>0</v>
      </c>
      <c r="AY103" s="170">
        <f t="shared" si="45"/>
        <v>0</v>
      </c>
      <c r="AZ103" s="255"/>
      <c r="BA103" s="577" t="s">
        <v>45</v>
      </c>
      <c r="BB103" s="255"/>
      <c r="BC103" s="255"/>
      <c r="BD103" s="255"/>
      <c r="BE103" s="705" t="s">
        <v>193</v>
      </c>
      <c r="BF103" s="255"/>
      <c r="BG103" s="255"/>
      <c r="BH103" s="255"/>
      <c r="BI103" s="255"/>
      <c r="BJ103" s="255"/>
      <c r="BK103" s="255"/>
      <c r="BL103" s="255"/>
      <c r="BM103" s="255"/>
      <c r="BN103" s="255"/>
      <c r="BO103" s="1707">
        <v>1</v>
      </c>
      <c r="BP103" s="255"/>
      <c r="BQ103" s="29"/>
      <c r="BR103" s="389" t="s">
        <v>365</v>
      </c>
      <c r="BS103" s="848" t="s">
        <v>1490</v>
      </c>
      <c r="BT103" s="68" t="s">
        <v>29</v>
      </c>
      <c r="BU103" s="102">
        <f t="shared" si="42"/>
        <v>0</v>
      </c>
      <c r="BV103" s="102">
        <f t="shared" si="43"/>
        <v>0</v>
      </c>
      <c r="BW103" s="1085"/>
      <c r="BX103" s="1056" t="s">
        <v>77</v>
      </c>
      <c r="BY103" s="411" t="s">
        <v>50</v>
      </c>
      <c r="BZ103" s="74"/>
      <c r="CA103" s="172"/>
      <c r="CB103" s="172" t="s">
        <v>57</v>
      </c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251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</row>
    <row r="104" spans="1:116" ht="200.4" customHeight="1" outlineLevel="1" x14ac:dyDescent="0.3">
      <c r="A104" s="97" t="s">
        <v>52</v>
      </c>
      <c r="B104" s="387" t="s">
        <v>1573</v>
      </c>
      <c r="C104" s="102" t="s">
        <v>36</v>
      </c>
      <c r="D104" s="69">
        <f>0.5*(L104+M104+N104)+O104+Q104+2*(R104+S104)</f>
        <v>3.5</v>
      </c>
      <c r="E104" s="69">
        <f>L104*0.5+M104*0.5+N104*0.5+O104+P104+Q104+2*(R104+S104+T104)</f>
        <v>5.5</v>
      </c>
      <c r="F104" s="22"/>
      <c r="G104" s="22" t="s">
        <v>63</v>
      </c>
      <c r="H104" s="118"/>
      <c r="I104" s="118"/>
      <c r="J104" s="173"/>
      <c r="K104" s="173"/>
      <c r="L104" s="84">
        <v>1</v>
      </c>
      <c r="M104" s="155"/>
      <c r="N104" s="155"/>
      <c r="O104" s="84">
        <v>1</v>
      </c>
      <c r="P104" s="155"/>
      <c r="Q104" s="155"/>
      <c r="R104" s="84">
        <v>1</v>
      </c>
      <c r="S104" s="360"/>
      <c r="T104" s="86">
        <v>1</v>
      </c>
      <c r="U104" s="156">
        <v>1</v>
      </c>
      <c r="V104" s="77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 s="2072" t="s">
        <v>3077</v>
      </c>
      <c r="AV104" s="2073"/>
      <c r="AW104" s="2073"/>
      <c r="AX104" s="2073"/>
      <c r="AY104" s="2073"/>
      <c r="AZ104" s="2073"/>
      <c r="BA104" s="2073"/>
      <c r="BB104" s="2073"/>
      <c r="BC104" s="2073"/>
      <c r="BD104" s="2073"/>
      <c r="BE104" s="2073"/>
      <c r="BF104" s="2073"/>
      <c r="BG104" s="2073"/>
      <c r="BH104" s="2073"/>
      <c r="BI104" s="2073"/>
      <c r="BJ104" s="2073"/>
      <c r="BK104" s="2073"/>
      <c r="BL104" s="2073"/>
      <c r="BM104" s="2073"/>
      <c r="BN104" s="2073"/>
      <c r="BO104" s="2073"/>
      <c r="BP104" s="2074"/>
      <c r="BR104" s="389" t="s">
        <v>365</v>
      </c>
      <c r="BS104" s="848" t="s">
        <v>1470</v>
      </c>
      <c r="BT104" s="68" t="s">
        <v>29</v>
      </c>
      <c r="BU104" s="102">
        <f t="shared" si="42"/>
        <v>1</v>
      </c>
      <c r="BV104" s="102">
        <f t="shared" si="43"/>
        <v>1</v>
      </c>
      <c r="BW104" s="1085"/>
      <c r="BX104" s="22" t="s">
        <v>45</v>
      </c>
      <c r="BY104" s="1086"/>
      <c r="BZ104" s="72" t="s">
        <v>42</v>
      </c>
      <c r="CA104" s="172"/>
      <c r="CB104" s="172" t="s">
        <v>1471</v>
      </c>
      <c r="CC104" s="302"/>
      <c r="CD104" s="302"/>
      <c r="CE104" s="302"/>
      <c r="CF104" s="240">
        <v>1</v>
      </c>
      <c r="CG104" s="302"/>
      <c r="CH104" s="302"/>
      <c r="CI104" s="302"/>
      <c r="CJ104" s="302"/>
      <c r="CK104" s="302"/>
      <c r="CL104" s="76">
        <v>1</v>
      </c>
      <c r="CM104" s="1576" t="s">
        <v>3065</v>
      </c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</row>
    <row r="105" spans="1:116" ht="192" customHeight="1" outlineLevel="1" x14ac:dyDescent="0.3">
      <c r="A105" s="97" t="s">
        <v>52</v>
      </c>
      <c r="B105" s="117" t="s">
        <v>3078</v>
      </c>
      <c r="C105" s="68" t="s">
        <v>93</v>
      </c>
      <c r="D105" s="69">
        <f>0.5*(L105+M105+N105)+O105+Q105+2*(R105+S105)</f>
        <v>2</v>
      </c>
      <c r="E105" s="69">
        <f>L105*0.5+M105*0.5+N105*0.5+O105+P105+Q105+2*(R105+S105+T105)</f>
        <v>4</v>
      </c>
      <c r="F105" s="82"/>
      <c r="G105" s="22" t="s">
        <v>68</v>
      </c>
      <c r="H105" s="749" t="s">
        <v>800</v>
      </c>
      <c r="I105" s="22"/>
      <c r="J105" s="172"/>
      <c r="K105" s="23" t="s">
        <v>1963</v>
      </c>
      <c r="L105" s="302"/>
      <c r="M105" s="302"/>
      <c r="N105" s="144"/>
      <c r="O105" s="302"/>
      <c r="P105" s="302"/>
      <c r="Q105" s="302"/>
      <c r="R105" s="84">
        <v>1</v>
      </c>
      <c r="S105" s="302"/>
      <c r="T105" s="86">
        <v>1</v>
      </c>
      <c r="U105" s="96">
        <v>1</v>
      </c>
      <c r="V105" s="95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R105" s="389" t="s">
        <v>365</v>
      </c>
      <c r="BS105" s="848" t="s">
        <v>1466</v>
      </c>
      <c r="BT105" s="68" t="s">
        <v>29</v>
      </c>
      <c r="BU105" s="102">
        <f t="shared" si="42"/>
        <v>1</v>
      </c>
      <c r="BV105" s="102">
        <f t="shared" si="43"/>
        <v>1</v>
      </c>
      <c r="BW105" s="1085"/>
      <c r="BX105" s="22" t="s">
        <v>45</v>
      </c>
      <c r="BY105" s="1086"/>
      <c r="BZ105" s="119" t="s">
        <v>42</v>
      </c>
      <c r="CA105" s="172"/>
      <c r="CB105" s="104" t="s">
        <v>83</v>
      </c>
      <c r="CC105" s="155"/>
      <c r="CD105" s="155"/>
      <c r="CE105" s="155"/>
      <c r="CF105" s="84">
        <v>1</v>
      </c>
      <c r="CG105" s="155"/>
      <c r="CH105" s="155"/>
      <c r="CI105" s="155"/>
      <c r="CJ105" s="155"/>
      <c r="CK105" s="155"/>
      <c r="CL105" s="76">
        <v>1</v>
      </c>
      <c r="CM105" s="1576" t="s">
        <v>3065</v>
      </c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 s="3"/>
    </row>
    <row r="106" spans="1:116" ht="201" customHeight="1" outlineLevel="1" x14ac:dyDescent="0.2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389" t="s">
        <v>365</v>
      </c>
      <c r="BS106" s="848" t="s">
        <v>1494</v>
      </c>
      <c r="BT106" s="68" t="s">
        <v>29</v>
      </c>
      <c r="BU106" s="102">
        <f t="shared" si="42"/>
        <v>0</v>
      </c>
      <c r="BV106" s="102">
        <f t="shared" si="43"/>
        <v>0</v>
      </c>
      <c r="BW106" s="1085"/>
      <c r="BX106" s="22" t="s">
        <v>45</v>
      </c>
      <c r="BY106" s="1100"/>
      <c r="BZ106" s="74"/>
      <c r="CA106" s="172"/>
      <c r="CB106" s="172" t="s">
        <v>1495</v>
      </c>
      <c r="CC106" s="302"/>
      <c r="CD106" s="302"/>
      <c r="CE106" s="302"/>
      <c r="CF106" s="302"/>
      <c r="CG106" s="302"/>
      <c r="CH106" s="302"/>
      <c r="CI106" s="302"/>
      <c r="CJ106" s="302"/>
      <c r="CK106" s="302"/>
      <c r="CL106" s="76">
        <v>1</v>
      </c>
      <c r="CM106" s="251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</row>
    <row r="107" spans="1:116" ht="180.6" customHeight="1" outlineLevel="1" x14ac:dyDescent="0.3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764"/>
      <c r="BB107" s="108"/>
      <c r="BC107" s="108"/>
      <c r="BD107" s="108"/>
      <c r="BE107" s="1037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389" t="s">
        <v>365</v>
      </c>
      <c r="BS107" s="848" t="s">
        <v>1491</v>
      </c>
      <c r="BT107" s="68" t="s">
        <v>29</v>
      </c>
      <c r="BU107" s="102">
        <f t="shared" si="42"/>
        <v>0</v>
      </c>
      <c r="BV107" s="102">
        <f t="shared" si="43"/>
        <v>0</v>
      </c>
      <c r="BW107" s="1082"/>
      <c r="BX107" s="1056" t="s">
        <v>77</v>
      </c>
      <c r="BY107" s="411" t="s">
        <v>50</v>
      </c>
      <c r="BZ107" s="74"/>
      <c r="CA107" s="74"/>
      <c r="CB107" s="225" t="s">
        <v>1492</v>
      </c>
      <c r="CC107" s="403"/>
      <c r="CD107" s="403"/>
      <c r="CE107" s="403"/>
      <c r="CF107" s="403"/>
      <c r="CG107" s="403"/>
      <c r="CH107" s="403"/>
      <c r="CI107" s="403"/>
      <c r="CJ107" s="403"/>
      <c r="CK107" s="403"/>
      <c r="CL107" s="76">
        <v>1</v>
      </c>
      <c r="CM107" s="1576" t="s">
        <v>3065</v>
      </c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51.94999999999999" customHeight="1" outlineLevel="1" x14ac:dyDescent="0.3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764"/>
      <c r="BB108" s="108"/>
      <c r="BC108" s="108"/>
      <c r="BD108" s="108"/>
      <c r="BE108" s="1037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389" t="s">
        <v>365</v>
      </c>
      <c r="BS108" s="816" t="s">
        <v>1496</v>
      </c>
      <c r="BT108" s="68" t="s">
        <v>29</v>
      </c>
      <c r="BU108" s="102">
        <f t="shared" si="42"/>
        <v>0</v>
      </c>
      <c r="BV108" s="102">
        <f t="shared" si="43"/>
        <v>0</v>
      </c>
      <c r="BW108" s="1082"/>
      <c r="BX108" s="22" t="s">
        <v>45</v>
      </c>
      <c r="BY108" s="367"/>
      <c r="BZ108" s="99"/>
      <c r="CA108" s="99"/>
      <c r="CB108" s="131" t="s">
        <v>57</v>
      </c>
      <c r="CC108" s="403"/>
      <c r="CD108" s="403"/>
      <c r="CE108" s="403"/>
      <c r="CF108" s="403"/>
      <c r="CG108" s="403"/>
      <c r="CH108" s="403"/>
      <c r="CI108" s="403"/>
      <c r="CJ108" s="403"/>
      <c r="CK108" s="403"/>
      <c r="CL108" s="76">
        <v>1</v>
      </c>
      <c r="CM108" s="1576" t="s">
        <v>3065</v>
      </c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389" t="s">
        <v>365</v>
      </c>
      <c r="BS109" s="848" t="s">
        <v>1499</v>
      </c>
      <c r="BT109" s="68" t="s">
        <v>29</v>
      </c>
      <c r="BU109" s="102">
        <f t="shared" si="42"/>
        <v>0</v>
      </c>
      <c r="BV109" s="102">
        <f t="shared" si="43"/>
        <v>0</v>
      </c>
      <c r="BW109" s="1085"/>
      <c r="BX109" s="22" t="s">
        <v>45</v>
      </c>
      <c r="BY109" s="315"/>
      <c r="BZ109" s="74"/>
      <c r="CA109" s="172"/>
      <c r="CB109" s="172" t="s">
        <v>1477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76">
        <v>1</v>
      </c>
      <c r="CM109" s="1576" t="s">
        <v>3065</v>
      </c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98.75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389" t="s">
        <v>365</v>
      </c>
      <c r="BS110" s="1096" t="s">
        <v>2201</v>
      </c>
      <c r="BT110" s="720" t="s">
        <v>29</v>
      </c>
      <c r="BU110" s="102">
        <f t="shared" si="42"/>
        <v>5</v>
      </c>
      <c r="BV110" s="102">
        <f t="shared" si="43"/>
        <v>5</v>
      </c>
      <c r="BW110" s="1097"/>
      <c r="BX110" s="741" t="s">
        <v>68</v>
      </c>
      <c r="BY110" s="742"/>
      <c r="BZ110" s="743"/>
      <c r="CA110" s="110" t="s">
        <v>13</v>
      </c>
      <c r="CB110" s="744" t="s">
        <v>784</v>
      </c>
      <c r="CC110" s="745"/>
      <c r="CD110" s="1098"/>
      <c r="CE110" s="745"/>
      <c r="CF110" s="745"/>
      <c r="CG110" s="745"/>
      <c r="CH110" s="746">
        <v>1</v>
      </c>
      <c r="CI110" s="745"/>
      <c r="CJ110" s="746">
        <v>2</v>
      </c>
      <c r="CK110" s="745"/>
      <c r="CL110" s="133">
        <v>1</v>
      </c>
      <c r="CM110" s="1576" t="s">
        <v>3065</v>
      </c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87.6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389" t="s">
        <v>365</v>
      </c>
      <c r="BS111" s="848" t="s">
        <v>1481</v>
      </c>
      <c r="BT111" s="68" t="s">
        <v>29</v>
      </c>
      <c r="BU111" s="102">
        <f t="shared" si="42"/>
        <v>1</v>
      </c>
      <c r="BV111" s="102">
        <f t="shared" si="43"/>
        <v>1</v>
      </c>
      <c r="BW111" s="1085"/>
      <c r="BX111" s="22" t="s">
        <v>45</v>
      </c>
      <c r="BY111" s="232"/>
      <c r="BZ111" s="72" t="s">
        <v>42</v>
      </c>
      <c r="CA111" s="735"/>
      <c r="CB111" s="735" t="s">
        <v>1482</v>
      </c>
      <c r="CC111" s="1094">
        <v>1</v>
      </c>
      <c r="CD111" s="234">
        <v>1</v>
      </c>
      <c r="CE111" s="1095"/>
      <c r="CF111" s="959"/>
      <c r="CG111" s="959"/>
      <c r="CH111" s="959"/>
      <c r="CI111" s="959"/>
      <c r="CJ111" s="959"/>
      <c r="CK111" s="959"/>
      <c r="CL111" s="228">
        <v>1</v>
      </c>
      <c r="CM111" s="1576" t="s">
        <v>3065</v>
      </c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21.8" outlineLevel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389" t="s">
        <v>365</v>
      </c>
      <c r="BS112" s="848" t="s">
        <v>1498</v>
      </c>
      <c r="BT112" s="68" t="s">
        <v>29</v>
      </c>
      <c r="BU112" s="102">
        <f t="shared" si="42"/>
        <v>0</v>
      </c>
      <c r="BV112" s="102">
        <f t="shared" si="43"/>
        <v>0</v>
      </c>
      <c r="BW112" s="1085"/>
      <c r="BX112" s="22" t="s">
        <v>45</v>
      </c>
      <c r="BY112" s="1090"/>
      <c r="BZ112" s="74"/>
      <c r="CA112" s="173"/>
      <c r="CB112" s="172" t="s">
        <v>1477</v>
      </c>
      <c r="CC112" s="155"/>
      <c r="CD112" s="155"/>
      <c r="CE112" s="155"/>
      <c r="CF112" s="155"/>
      <c r="CG112" s="155"/>
      <c r="CH112" s="155"/>
      <c r="CI112" s="155"/>
      <c r="CJ112" s="155"/>
      <c r="CK112" s="155"/>
      <c r="CL112" s="76">
        <v>1</v>
      </c>
      <c r="CM112" s="251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21.8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389" t="s">
        <v>365</v>
      </c>
      <c r="BS113" s="848" t="s">
        <v>1501</v>
      </c>
      <c r="BT113" s="68" t="s">
        <v>29</v>
      </c>
      <c r="BU113" s="102">
        <f t="shared" si="42"/>
        <v>0</v>
      </c>
      <c r="BV113" s="102">
        <f t="shared" si="43"/>
        <v>0</v>
      </c>
      <c r="BW113" s="1085"/>
      <c r="BX113" s="1056" t="s">
        <v>77</v>
      </c>
      <c r="BY113" s="411" t="s">
        <v>50</v>
      </c>
      <c r="BZ113" s="74"/>
      <c r="CA113" s="172"/>
      <c r="CB113" s="172" t="s">
        <v>57</v>
      </c>
      <c r="CC113" s="155"/>
      <c r="CD113" s="155"/>
      <c r="CE113" s="155"/>
      <c r="CF113" s="155"/>
      <c r="CG113" s="155"/>
      <c r="CH113" s="155"/>
      <c r="CI113" s="155"/>
      <c r="CJ113" s="155"/>
      <c r="CK113" s="155"/>
      <c r="CL113" s="76">
        <v>1</v>
      </c>
      <c r="CM113" s="190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87.6" outlineLevel="1" x14ac:dyDescent="0.3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389" t="s">
        <v>365</v>
      </c>
      <c r="BS114" s="848" t="s">
        <v>3079</v>
      </c>
      <c r="BT114" s="68" t="s">
        <v>29</v>
      </c>
      <c r="BU114" s="102">
        <f t="shared" si="42"/>
        <v>1</v>
      </c>
      <c r="BV114" s="102">
        <f t="shared" si="43"/>
        <v>1</v>
      </c>
      <c r="BW114" s="1739" t="s">
        <v>2787</v>
      </c>
      <c r="BX114" s="1768"/>
      <c r="BY114" s="1768"/>
      <c r="BZ114" s="1768"/>
      <c r="CA114" s="1768"/>
      <c r="CB114" s="1769"/>
      <c r="CC114" s="302"/>
      <c r="CD114" s="302"/>
      <c r="CE114" s="302"/>
      <c r="CF114" s="240">
        <v>1</v>
      </c>
      <c r="CG114" s="302"/>
      <c r="CH114" s="302"/>
      <c r="CI114" s="302"/>
      <c r="CJ114" s="302"/>
      <c r="CK114" s="302"/>
      <c r="CL114" s="76">
        <v>1</v>
      </c>
      <c r="CM114" s="251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8.5" customHeight="1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495</v>
      </c>
      <c r="B124" s="39" t="s">
        <v>2771</v>
      </c>
      <c r="C124" s="535" t="s">
        <v>29</v>
      </c>
      <c r="D124" s="41">
        <f t="shared" ref="D124:D125" si="48">0.5*(L124+M124+N124)+O124+Q124+2*(R124+S124)</f>
        <v>0</v>
      </c>
      <c r="E124" s="536">
        <f t="shared" ref="E124:E125" si="49">L124*0.5+M124*0.5+N124*0.5+O124+P124+Q124+2*(R124+S124+T124)</f>
        <v>0</v>
      </c>
      <c r="F124" s="43"/>
      <c r="G124" s="43"/>
      <c r="H124" s="43"/>
      <c r="I124" s="43"/>
      <c r="J124" s="43"/>
      <c r="K124" s="43"/>
      <c r="L124" s="44">
        <f>SUMIFS(L126:L132,C126:C132,C124)</f>
        <v>0</v>
      </c>
      <c r="M124" s="44">
        <f>SUMIFS(M126:M132,C126:C132,C124)</f>
        <v>0</v>
      </c>
      <c r="N124" s="44">
        <f>SUMIFS(N126:N132,C126:C132,C124)</f>
        <v>0</v>
      </c>
      <c r="O124" s="44">
        <f>SUMIFS(O126:O132,C126:C132,C124)</f>
        <v>0</v>
      </c>
      <c r="P124" s="44">
        <f>SUMIFS(P126:P132,C126:C132,C124)</f>
        <v>0</v>
      </c>
      <c r="Q124" s="44">
        <f>SUMIFS(Q126:Q132,C126:C132,C124)</f>
        <v>0</v>
      </c>
      <c r="R124" s="44">
        <f>SUMIFS(R126:R132,C126:C132,C124)</f>
        <v>0</v>
      </c>
      <c r="S124" s="44">
        <f>SUMIFS(S126:S132,C126:C132,C124)</f>
        <v>0</v>
      </c>
      <c r="T124" s="44">
        <f>SUMIFS(T126:T132,C126:C132,C124)</f>
        <v>0</v>
      </c>
      <c r="U124" s="45"/>
      <c r="V124" s="46">
        <f>SUM(U133:U153)</f>
        <v>0</v>
      </c>
      <c r="W124" s="108"/>
      <c r="X124" s="38" t="s">
        <v>143</v>
      </c>
      <c r="Y124" s="39" t="s">
        <v>1504</v>
      </c>
      <c r="Z124" s="535" t="s">
        <v>29</v>
      </c>
      <c r="AA124" s="41">
        <f t="shared" ref="AA124:AA142" si="50">0.5*(AI124+AJ124+AK124)+AL124+AN124+2*(AO124+AP124)</f>
        <v>6</v>
      </c>
      <c r="AB124" s="536">
        <f t="shared" ref="AB124:AB142" si="51">AI124*0.5+AJ124*0.5+AK124*0.5+AL124+AM124+AN124+2*(AO124+AP124+AQ124)</f>
        <v>8</v>
      </c>
      <c r="AC124" s="43"/>
      <c r="AD124" s="43"/>
      <c r="AE124" s="43"/>
      <c r="AF124" s="43"/>
      <c r="AG124" s="43"/>
      <c r="AH124" s="43"/>
      <c r="AI124" s="44">
        <f>SUMIFS(AI127:AI154,Z127:Z154,Z124)</f>
        <v>0</v>
      </c>
      <c r="AJ124" s="44">
        <f>SUMIFS(AJ127:AJ154,Z127:Z154,Z124)</f>
        <v>0</v>
      </c>
      <c r="AK124" s="44">
        <f>SUMIFS(AK127:AK154,Z127:Z154,Z124)</f>
        <v>0</v>
      </c>
      <c r="AL124" s="44">
        <f>SUMIFS(AL127:AL154,Z127:Z154,Z124)</f>
        <v>5</v>
      </c>
      <c r="AM124" s="44">
        <f>SUMIFS(AM127:AM154,Z127:Z154,Z124)</f>
        <v>0</v>
      </c>
      <c r="AN124" s="44">
        <f>SUMIFS(AN127:AN154,Z127:Z154,Z124)</f>
        <v>1</v>
      </c>
      <c r="AO124" s="44">
        <f>SUMIFS(AO127:AO154,Z127:Z154,Z124)</f>
        <v>0</v>
      </c>
      <c r="AP124" s="44">
        <f>SUMIFS(AP127:AP154,Z127:Z154,Z124)</f>
        <v>0</v>
      </c>
      <c r="AQ124" s="44">
        <f>SUMIFS(AQ127:AQ154,Z127:Z154,Z124)</f>
        <v>1</v>
      </c>
      <c r="AR124" s="45"/>
      <c r="AS124" s="46">
        <f>SUM(AR127:AR153)</f>
        <v>17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33" si="52">0.5*(BF124+BG124+BH124)+BI124+BK124+2*(BL124+BM124)</f>
        <v>11</v>
      </c>
      <c r="AY124" s="536">
        <f t="shared" ref="AY124:AY133" si="53">BF124*0.5+BG124*0.5+BH124*0.5+BI124+BJ124+BK124+2*(BL124+BM124+BN124)</f>
        <v>12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2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8</v>
      </c>
      <c r="BQ124" s="62"/>
      <c r="BR124" s="38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SUM(CL127:CL139)</f>
        <v>13</v>
      </c>
      <c r="CN124" s="363"/>
      <c r="CO124" s="38" t="s">
        <v>30</v>
      </c>
      <c r="CP124" s="39" t="s">
        <v>1258</v>
      </c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SUMIFS(CZ140:CZ156,CQ140:CQ156,CQ124)</f>
        <v>0</v>
      </c>
      <c r="DA124" s="44">
        <f ca="1">SUMIFS(DA140:DA156,CQ140:CQ156,CQ124)</f>
        <v>0</v>
      </c>
      <c r="DB124" s="44">
        <f ca="1">SUMIFS(DB140:DB156,CQ140:CQ156,CQ124)</f>
        <v>0</v>
      </c>
      <c r="DC124" s="44">
        <f ca="1">SUMIFS(DC140:DC156,CQ140:CQ156,CQ124)</f>
        <v>0</v>
      </c>
      <c r="DD124" s="44">
        <f ca="1">SUMIFS(DD140:DD156,CQ140:CQ156,CQ124)</f>
        <v>0</v>
      </c>
      <c r="DE124" s="44">
        <f ca="1">SUMIFS(DE140:DE156,CQ140:CQ156,CQ124)</f>
        <v>0</v>
      </c>
      <c r="DF124" s="44">
        <f ca="1">SUMIFS(DF140:DF156,CQ140:CQ156,CQ124)</f>
        <v>0</v>
      </c>
      <c r="DG124" s="44">
        <f ca="1">SUMIFS(DG140:DG156,CQ140:CQ156,CQ124)</f>
        <v>0</v>
      </c>
      <c r="DH124" s="44">
        <f ca="1">SUMIFS(DH140:DH156,CQ140:CQ156,CQ124)</f>
        <v>0</v>
      </c>
      <c r="DI124" s="45"/>
      <c r="DJ124" s="46">
        <f>SUM(DI126:DI153)</f>
        <v>14</v>
      </c>
    </row>
    <row r="125" spans="1:116" ht="24.6" x14ac:dyDescent="0.25">
      <c r="A125" s="38" t="s">
        <v>497</v>
      </c>
      <c r="B125" s="451"/>
      <c r="C125" s="535" t="s">
        <v>36</v>
      </c>
      <c r="D125" s="41">
        <f t="shared" si="48"/>
        <v>0</v>
      </c>
      <c r="E125" s="536">
        <f t="shared" si="49"/>
        <v>0</v>
      </c>
      <c r="F125" s="39"/>
      <c r="G125" s="39"/>
      <c r="H125" s="39"/>
      <c r="I125" s="39"/>
      <c r="J125" s="39"/>
      <c r="K125" s="39"/>
      <c r="L125" s="44">
        <f>SUMIFS(L126:L132,C126:C132,C125)</f>
        <v>0</v>
      </c>
      <c r="M125" s="44">
        <f>SUMIFS(M126:M132,C126:C132,C125)</f>
        <v>0</v>
      </c>
      <c r="N125" s="44">
        <f>SUMIFS(N126:N132,C126:C132,C125)</f>
        <v>0</v>
      </c>
      <c r="O125" s="44">
        <f>SUMIFS(O126:O132,C126:C132,C125)</f>
        <v>0</v>
      </c>
      <c r="P125" s="44">
        <f>SUMIFS(P126:P132,C126:C132,C125)</f>
        <v>0</v>
      </c>
      <c r="Q125" s="44">
        <f>SUMIFS(Q126:Q132,C126:C132,C125)</f>
        <v>0</v>
      </c>
      <c r="R125" s="44">
        <f>SUMIFS(R126:R132,C126:C132,C125)</f>
        <v>0</v>
      </c>
      <c r="S125" s="44">
        <f>SUMIFS(S126:S132,C126:C132,C125)</f>
        <v>0</v>
      </c>
      <c r="T125" s="44">
        <f>SUMIFS(T126:T132,C126:C132,C125)</f>
        <v>0</v>
      </c>
      <c r="U125" s="45"/>
      <c r="V125" s="46"/>
      <c r="W125" s="108"/>
      <c r="X125" s="38" t="s">
        <v>152</v>
      </c>
      <c r="Y125" s="39"/>
      <c r="Z125" s="535" t="s">
        <v>36</v>
      </c>
      <c r="AA125" s="41">
        <f t="shared" si="50"/>
        <v>0</v>
      </c>
      <c r="AB125" s="536">
        <f t="shared" si="51"/>
        <v>0</v>
      </c>
      <c r="AC125" s="39"/>
      <c r="AD125" s="39"/>
      <c r="AE125" s="39"/>
      <c r="AF125" s="39"/>
      <c r="AG125" s="39"/>
      <c r="AH125" s="39"/>
      <c r="AI125" s="44">
        <f>SUMIFS(AI127:AI154,Z127:Z154,Z125)</f>
        <v>0</v>
      </c>
      <c r="AJ125" s="44">
        <f>SUMIFS(AJ127:AJ154,Z127:Z154,Z125)</f>
        <v>0</v>
      </c>
      <c r="AK125" s="44">
        <f>SUMIFS(AK127:AK154,Z127:Z154,Z125)</f>
        <v>0</v>
      </c>
      <c r="AL125" s="44">
        <f>SUMIFS(AL127:AL154,Z127:Z154,Z125)</f>
        <v>0</v>
      </c>
      <c r="AM125" s="44">
        <f>SUMIFS(AM127:AM154,Z127:Z154,Z125)</f>
        <v>0</v>
      </c>
      <c r="AN125" s="44">
        <f>SUMIFS(AN127:AN154,Z127:Z154,Z125)</f>
        <v>0</v>
      </c>
      <c r="AO125" s="44">
        <f>SUMIFS(AO127:AO154,Z127:Z154,Z125)</f>
        <v>0</v>
      </c>
      <c r="AP125" s="44">
        <f>SUMIFS(AP127:AP154,Z127:Z154,Z125)</f>
        <v>0</v>
      </c>
      <c r="AQ125" s="44">
        <f>SUMIFS(AQ127:AQ154,Z127:Z154,Z125)</f>
        <v>0</v>
      </c>
      <c r="AR125" s="45"/>
      <c r="AS125" s="46"/>
      <c r="AT125" s="62"/>
      <c r="AU125" s="38" t="s">
        <v>152</v>
      </c>
      <c r="AV125" s="39"/>
      <c r="AW125" s="535" t="s">
        <v>36</v>
      </c>
      <c r="AX125" s="41">
        <f t="shared" si="52"/>
        <v>0</v>
      </c>
      <c r="AY125" s="536">
        <f t="shared" si="53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152</v>
      </c>
      <c r="BS125" s="43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37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SUMIFS(CZ140:CZ156,CQ140:CQ156,CQ125)</f>
        <v>0</v>
      </c>
      <c r="DA125" s="44">
        <f ca="1">SUMIFS(DA140:DA156,CQ140:CQ156,CQ125)</f>
        <v>0</v>
      </c>
      <c r="DB125" s="44">
        <f ca="1">SUMIFS(DB140:DB156,CQ140:CQ156,CQ125)</f>
        <v>0</v>
      </c>
      <c r="DC125" s="44">
        <f ca="1">SUMIFS(DC140:DC156,CQ140:CQ156,CQ125)</f>
        <v>0</v>
      </c>
      <c r="DD125" s="44">
        <f ca="1">SUMIFS(DD140:DD156,CQ140:CQ156,CQ125)</f>
        <v>0</v>
      </c>
      <c r="DE125" s="44">
        <f ca="1">SUMIFS(DE140:DE156,CQ140:CQ156,CQ125)</f>
        <v>0</v>
      </c>
      <c r="DF125" s="44">
        <f ca="1">SUMIFS(DF140:DF156,CQ140:CQ156,CQ125)</f>
        <v>0</v>
      </c>
      <c r="DG125" s="44">
        <f ca="1">SUMIFS(DG140:DG156,CQ140:CQ156,CQ125)</f>
        <v>0</v>
      </c>
      <c r="DH125" s="44">
        <f ca="1">SUMIFS(DH140:DH156,CQ140:CQ156,CQ125)</f>
        <v>0</v>
      </c>
      <c r="DI125" s="45"/>
      <c r="DJ125" s="46"/>
    </row>
    <row r="126" spans="1:116" ht="234" customHeight="1" outlineLevel="1" x14ac:dyDescent="0.25">
      <c r="A126" s="239" t="s">
        <v>173</v>
      </c>
      <c r="B126" s="138" t="s">
        <v>2622</v>
      </c>
      <c r="C126" s="102" t="s">
        <v>29</v>
      </c>
      <c r="D126" s="69">
        <f t="shared" ref="D126:D132" si="54">0.5*(L126+M126+N126)+O126+Q126+2*(R126+S126)</f>
        <v>0</v>
      </c>
      <c r="E126" s="69">
        <f t="shared" ref="E126:E132" si="55">L126*0.5+M126*0.5+N126*0.5+O126+P126+Q126+2*(R126+S126+T126)</f>
        <v>0</v>
      </c>
      <c r="F126" s="103"/>
      <c r="G126" s="22" t="s">
        <v>68</v>
      </c>
      <c r="H126" s="104"/>
      <c r="I126" s="433" t="s">
        <v>42</v>
      </c>
      <c r="J126" s="172"/>
      <c r="K126" s="140" t="s">
        <v>3</v>
      </c>
      <c r="L126" s="302"/>
      <c r="M126" s="155"/>
      <c r="N126" s="302"/>
      <c r="O126" s="302"/>
      <c r="P126" s="302"/>
      <c r="Q126" s="302"/>
      <c r="R126" s="302"/>
      <c r="S126" s="302"/>
      <c r="T126" s="302"/>
      <c r="U126" s="76">
        <v>1</v>
      </c>
      <c r="V126" s="77"/>
      <c r="W126" s="108"/>
      <c r="X126" s="270" t="s">
        <v>208</v>
      </c>
      <c r="Y126" s="391" t="s">
        <v>2725</v>
      </c>
      <c r="Z126" s="102" t="s">
        <v>29</v>
      </c>
      <c r="AA126" s="102">
        <f t="shared" si="50"/>
        <v>8</v>
      </c>
      <c r="AB126" s="102">
        <f t="shared" si="51"/>
        <v>10</v>
      </c>
      <c r="AC126" s="392"/>
      <c r="AD126" s="393" t="s">
        <v>441</v>
      </c>
      <c r="AE126" s="429"/>
      <c r="AF126" s="72" t="s">
        <v>42</v>
      </c>
      <c r="AG126" s="395"/>
      <c r="AH126" s="268" t="s">
        <v>1789</v>
      </c>
      <c r="AI126" s="457"/>
      <c r="AJ126" s="457"/>
      <c r="AK126" s="457"/>
      <c r="AL126" s="457"/>
      <c r="AM126" s="457"/>
      <c r="AN126" s="457"/>
      <c r="AO126" s="276">
        <v>4</v>
      </c>
      <c r="AP126" s="457"/>
      <c r="AQ126" s="86">
        <v>1</v>
      </c>
      <c r="AR126" s="1170">
        <v>1</v>
      </c>
      <c r="AS126" s="107"/>
      <c r="AT126" s="62"/>
      <c r="AU126" s="239" t="s">
        <v>173</v>
      </c>
      <c r="AV126" s="177" t="s">
        <v>1507</v>
      </c>
      <c r="AW126" s="102" t="s">
        <v>29</v>
      </c>
      <c r="AX126" s="102">
        <f t="shared" si="52"/>
        <v>2</v>
      </c>
      <c r="AY126" s="102">
        <f t="shared" si="53"/>
        <v>3</v>
      </c>
      <c r="BA126" s="22" t="s">
        <v>45</v>
      </c>
      <c r="BB126" s="1686" t="s">
        <v>3055</v>
      </c>
      <c r="BC126" s="433" t="s">
        <v>42</v>
      </c>
      <c r="BD126" s="82"/>
      <c r="BE126" s="23" t="s">
        <v>96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421" t="s">
        <v>411</v>
      </c>
      <c r="BS126" s="179" t="s">
        <v>1268</v>
      </c>
      <c r="BT126" s="102" t="s">
        <v>29</v>
      </c>
      <c r="BU126" s="69">
        <f>0.5*(CC126+CD126+CE126)+CF126+CH126+2*(CI126+CJ126)</f>
        <v>1</v>
      </c>
      <c r="BV126" s="69">
        <f>CC126*0.5+CD126*0.5+CE126*0.5+CF126+CG126+CH126+2*(CI126+CJ126+CK126)</f>
        <v>2</v>
      </c>
      <c r="BW126" s="244"/>
      <c r="BX126" s="225" t="s">
        <v>45</v>
      </c>
      <c r="BY126" s="246"/>
      <c r="BZ126" s="246"/>
      <c r="CA126" s="222"/>
      <c r="CB126" s="131" t="s">
        <v>2120</v>
      </c>
      <c r="CC126" s="169"/>
      <c r="CD126" s="169"/>
      <c r="CE126" s="169"/>
      <c r="CF126" s="85">
        <v>1</v>
      </c>
      <c r="CG126" s="86">
        <v>1</v>
      </c>
      <c r="CH126" s="169"/>
      <c r="CI126" s="169"/>
      <c r="CJ126" s="964"/>
      <c r="CK126" s="144"/>
      <c r="CL126" s="1564">
        <v>1</v>
      </c>
      <c r="CM126" s="1565" t="s">
        <v>2986</v>
      </c>
      <c r="CN126" s="108"/>
      <c r="CO126" s="521" t="s">
        <v>1258</v>
      </c>
      <c r="CP126" s="116" t="s">
        <v>1508</v>
      </c>
      <c r="CQ126" s="720" t="s">
        <v>29</v>
      </c>
      <c r="CR126" s="102">
        <f t="shared" ref="CR126:CR139" si="56">0.5*(CZ126+DA126+DB126)+DC126+DE126+2*(DF126+DG126)</f>
        <v>0</v>
      </c>
      <c r="CS126" s="102">
        <f t="shared" ref="CS126:CS139" si="57">CZ126*0.5+DA126*0.5+DB126*0.5+DC126+DD126+DE126+2*(DF126+DG126+DH126)</f>
        <v>0</v>
      </c>
      <c r="CT126" s="103"/>
      <c r="CU126" s="22" t="s">
        <v>45</v>
      </c>
      <c r="CV126" s="1544" t="s">
        <v>3080</v>
      </c>
      <c r="CW126" s="74"/>
      <c r="CX126" s="617"/>
      <c r="CY126" s="1110"/>
      <c r="CZ126" s="103"/>
      <c r="DA126" s="103"/>
      <c r="DB126" s="103"/>
      <c r="DC126" s="22"/>
      <c r="DD126" s="197"/>
      <c r="DE126" s="22"/>
      <c r="DF126" s="22"/>
      <c r="DG126" s="22"/>
      <c r="DH126" s="197"/>
      <c r="DI126" s="516">
        <v>1</v>
      </c>
      <c r="DJ126" s="131"/>
      <c r="DK126" s="3"/>
      <c r="DL126" s="108"/>
    </row>
    <row r="127" spans="1:116" ht="233.4" customHeight="1" outlineLevel="1" x14ac:dyDescent="0.3">
      <c r="A127" s="239" t="s">
        <v>173</v>
      </c>
      <c r="B127" s="391" t="s">
        <v>1538</v>
      </c>
      <c r="C127" s="81" t="s">
        <v>29</v>
      </c>
      <c r="D127" s="69">
        <f t="shared" si="54"/>
        <v>0</v>
      </c>
      <c r="E127" s="69">
        <f t="shared" si="55"/>
        <v>0</v>
      </c>
      <c r="F127" s="392"/>
      <c r="G127" s="393" t="s">
        <v>182</v>
      </c>
      <c r="H127" s="429"/>
      <c r="I127" s="394"/>
      <c r="J127" s="395"/>
      <c r="K127" s="1122" t="s">
        <v>3</v>
      </c>
      <c r="L127" s="368"/>
      <c r="M127" s="368"/>
      <c r="N127" s="368"/>
      <c r="O127" s="368"/>
      <c r="P127" s="368"/>
      <c r="Q127" s="368"/>
      <c r="R127" s="368"/>
      <c r="S127" s="368"/>
      <c r="T127" s="368"/>
      <c r="U127" s="76">
        <v>1</v>
      </c>
      <c r="V127" s="77"/>
      <c r="W127" s="108"/>
      <c r="X127" s="239" t="s">
        <v>173</v>
      </c>
      <c r="Y127" s="1104" t="s">
        <v>1506</v>
      </c>
      <c r="Z127" s="102" t="s">
        <v>29</v>
      </c>
      <c r="AA127" s="102">
        <f t="shared" si="50"/>
        <v>1</v>
      </c>
      <c r="AB127" s="102">
        <f t="shared" si="51"/>
        <v>3</v>
      </c>
      <c r="AC127" s="448"/>
      <c r="AD127" s="440" t="s">
        <v>45</v>
      </c>
      <c r="AE127" s="448"/>
      <c r="AF127" s="433" t="s">
        <v>42</v>
      </c>
      <c r="AG127" s="82"/>
      <c r="AH127" s="442"/>
      <c r="AI127" s="445"/>
      <c r="AJ127" s="445"/>
      <c r="AK127" s="445"/>
      <c r="AL127" s="85">
        <v>1</v>
      </c>
      <c r="AM127" s="445"/>
      <c r="AN127" s="445"/>
      <c r="AO127" s="445"/>
      <c r="AP127" s="445"/>
      <c r="AQ127" s="86">
        <v>1</v>
      </c>
      <c r="AR127" s="76">
        <v>1</v>
      </c>
      <c r="AS127" s="77"/>
      <c r="AT127" s="62"/>
      <c r="AU127" s="239" t="s">
        <v>173</v>
      </c>
      <c r="AV127" s="1376" t="s">
        <v>3081</v>
      </c>
      <c r="AW127" s="102" t="s">
        <v>29</v>
      </c>
      <c r="AX127" s="102">
        <f t="shared" si="52"/>
        <v>7</v>
      </c>
      <c r="AY127" s="102">
        <f t="shared" si="53"/>
        <v>7</v>
      </c>
      <c r="AZ127" s="278"/>
      <c r="BA127" s="225" t="s">
        <v>68</v>
      </c>
      <c r="BB127" s="74"/>
      <c r="BC127" s="433" t="s">
        <v>42</v>
      </c>
      <c r="BD127" s="82"/>
      <c r="BE127" s="131" t="s">
        <v>2960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382" t="s">
        <v>350</v>
      </c>
      <c r="BS127" s="587" t="s">
        <v>612</v>
      </c>
      <c r="BT127" s="68" t="s">
        <v>29</v>
      </c>
      <c r="BU127" s="102">
        <f>0.5*(CC127+CD127+CE127)+CF127+CH127+2*(CI127+CJ127)</f>
        <v>8.5</v>
      </c>
      <c r="BV127" s="102">
        <f>CC127*0.5+CD127*0.5+CE127*0.5+CF127+CG127+CH127+2*(CI127+CJ127+CK127)</f>
        <v>8.5</v>
      </c>
      <c r="BW127" s="1106"/>
      <c r="BX127" s="393" t="s">
        <v>68</v>
      </c>
      <c r="BY127" s="74"/>
      <c r="BZ127" s="433" t="s">
        <v>42</v>
      </c>
      <c r="CA127" s="721" t="s">
        <v>13</v>
      </c>
      <c r="CB127" s="643" t="s">
        <v>613</v>
      </c>
      <c r="CC127" s="1107"/>
      <c r="CD127" s="1107"/>
      <c r="CE127" s="1108">
        <v>1</v>
      </c>
      <c r="CF127" s="1107"/>
      <c r="CG127" s="1107"/>
      <c r="CH127" s="1108">
        <v>8</v>
      </c>
      <c r="CI127" s="1107"/>
      <c r="CJ127" s="1107"/>
      <c r="CK127" s="1107"/>
      <c r="CL127" s="516">
        <v>1</v>
      </c>
      <c r="CM127" s="190"/>
      <c r="CN127" s="108"/>
      <c r="CO127" s="521" t="s">
        <v>1258</v>
      </c>
      <c r="CP127" s="1114" t="s">
        <v>1513</v>
      </c>
      <c r="CQ127" s="720" t="s">
        <v>29</v>
      </c>
      <c r="CR127" s="102">
        <f t="shared" si="56"/>
        <v>0</v>
      </c>
      <c r="CS127" s="102">
        <f t="shared" si="57"/>
        <v>0</v>
      </c>
      <c r="CT127" s="839" t="s">
        <v>945</v>
      </c>
      <c r="CU127" s="22" t="s">
        <v>45</v>
      </c>
      <c r="CV127" s="1200" t="s">
        <v>3082</v>
      </c>
      <c r="CW127" s="74"/>
      <c r="CX127" s="839"/>
      <c r="CY127" s="840" t="s">
        <v>57</v>
      </c>
      <c r="CZ127" s="839"/>
      <c r="DA127" s="839"/>
      <c r="DB127" s="839"/>
      <c r="DC127" s="1115"/>
      <c r="DD127" s="839"/>
      <c r="DE127" s="1116"/>
      <c r="DF127" s="839"/>
      <c r="DG127" s="1117"/>
      <c r="DH127" s="839"/>
      <c r="DI127" s="516">
        <v>1</v>
      </c>
      <c r="DJ127" s="131"/>
      <c r="DK127" s="3"/>
    </row>
    <row r="128" spans="1:116" ht="229.5" customHeight="1" outlineLevel="1" x14ac:dyDescent="0.25">
      <c r="A128" s="239" t="s">
        <v>173</v>
      </c>
      <c r="B128" s="404" t="s">
        <v>2524</v>
      </c>
      <c r="C128" s="102" t="s">
        <v>29</v>
      </c>
      <c r="D128" s="102">
        <f t="shared" si="54"/>
        <v>0</v>
      </c>
      <c r="E128" s="102">
        <f t="shared" si="55"/>
        <v>0</v>
      </c>
      <c r="F128" s="425"/>
      <c r="G128" s="1056" t="s">
        <v>77</v>
      </c>
      <c r="H128" s="411" t="s">
        <v>50</v>
      </c>
      <c r="I128" s="425"/>
      <c r="J128" s="425"/>
      <c r="K128" s="131" t="s">
        <v>1546</v>
      </c>
      <c r="L128" s="428"/>
      <c r="M128" s="428"/>
      <c r="N128" s="428"/>
      <c r="O128" s="428"/>
      <c r="P128" s="428"/>
      <c r="Q128" s="428"/>
      <c r="R128" s="428"/>
      <c r="S128" s="428"/>
      <c r="T128" s="428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50"/>
        <v>0</v>
      </c>
      <c r="AB128" s="69">
        <f t="shared" si="51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177" t="s">
        <v>1517</v>
      </c>
      <c r="AW128" s="102" t="s">
        <v>29</v>
      </c>
      <c r="AX128" s="102">
        <f t="shared" si="52"/>
        <v>0</v>
      </c>
      <c r="AY128" s="102">
        <f t="shared" si="53"/>
        <v>0</v>
      </c>
      <c r="AZ128" s="225"/>
      <c r="BA128" s="225" t="s">
        <v>45</v>
      </c>
      <c r="BB128" s="131"/>
      <c r="BC128" s="225"/>
      <c r="BD128" s="131"/>
      <c r="BE128" s="23" t="s">
        <v>1518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350</v>
      </c>
      <c r="BS128" s="391" t="s">
        <v>1512</v>
      </c>
      <c r="BT128" s="68" t="s">
        <v>29</v>
      </c>
      <c r="BU128" s="102">
        <f t="shared" ref="BU128:BU139" si="58">0.5*(CC128+CD128+CE128)+CF128+CH128+2*(CI128+CJ128)</f>
        <v>0</v>
      </c>
      <c r="BV128" s="102">
        <f t="shared" ref="BV128:BV139" si="59">CC128*0.5+CD128*0.5+CE128*0.5+CF128+CG128+CH128+2*(CI128+CJ128+CK128)</f>
        <v>0</v>
      </c>
      <c r="BW128" s="268"/>
      <c r="BX128" s="1113" t="s">
        <v>68</v>
      </c>
      <c r="BY128" s="393"/>
      <c r="BZ128" s="393"/>
      <c r="CA128" s="393"/>
      <c r="CB128" s="640" t="s">
        <v>618</v>
      </c>
      <c r="CC128" s="368"/>
      <c r="CD128" s="368"/>
      <c r="CE128" s="368"/>
      <c r="CF128" s="368"/>
      <c r="CG128" s="368"/>
      <c r="CH128" s="368"/>
      <c r="CI128" s="368"/>
      <c r="CJ128" s="368"/>
      <c r="CK128" s="368"/>
      <c r="CL128" s="516">
        <v>1</v>
      </c>
      <c r="CM128" s="28"/>
      <c r="CN128" s="108"/>
      <c r="CO128" s="521" t="s">
        <v>1258</v>
      </c>
      <c r="CP128" s="1118" t="s">
        <v>1520</v>
      </c>
      <c r="CQ128" s="720" t="s">
        <v>29</v>
      </c>
      <c r="CR128" s="102">
        <f t="shared" si="56"/>
        <v>0</v>
      </c>
      <c r="CS128" s="102">
        <f t="shared" si="57"/>
        <v>0</v>
      </c>
      <c r="CT128" s="103"/>
      <c r="CU128" s="23" t="s">
        <v>45</v>
      </c>
      <c r="CV128" s="74"/>
      <c r="CW128" s="103"/>
      <c r="CX128" s="110" t="s">
        <v>13</v>
      </c>
      <c r="CY128" s="23" t="s">
        <v>1521</v>
      </c>
      <c r="CZ128" s="22"/>
      <c r="DA128" s="22"/>
      <c r="DC128" s="22"/>
      <c r="DD128" s="36"/>
      <c r="DE128" s="22"/>
      <c r="DF128" s="22"/>
      <c r="DG128" s="1119"/>
      <c r="DH128" s="212"/>
      <c r="DI128" s="516">
        <v>1</v>
      </c>
      <c r="DJ128" s="131"/>
      <c r="DK128" s="3"/>
    </row>
    <row r="129" spans="1:115" ht="225" customHeight="1" outlineLevel="1" x14ac:dyDescent="0.4">
      <c r="A129" s="239" t="s">
        <v>173</v>
      </c>
      <c r="B129" s="404" t="s">
        <v>2526</v>
      </c>
      <c r="C129" s="102" t="s">
        <v>29</v>
      </c>
      <c r="D129" s="102">
        <f t="shared" si="54"/>
        <v>0</v>
      </c>
      <c r="E129" s="102">
        <f t="shared" si="55"/>
        <v>0</v>
      </c>
      <c r="F129" s="23"/>
      <c r="G129" s="23" t="s">
        <v>45</v>
      </c>
      <c r="H129" s="103"/>
      <c r="I129" s="103"/>
      <c r="J129" s="82"/>
      <c r="K129" s="172" t="s">
        <v>1552</v>
      </c>
      <c r="L129" s="403"/>
      <c r="M129" s="403"/>
      <c r="N129" s="403"/>
      <c r="O129" s="403"/>
      <c r="P129" s="403"/>
      <c r="Q129" s="403"/>
      <c r="R129" s="390"/>
      <c r="S129" s="390"/>
      <c r="T129" s="390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50"/>
        <v>0</v>
      </c>
      <c r="AB129" s="69">
        <f t="shared" si="51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1524</v>
      </c>
      <c r="AW129" s="102" t="s">
        <v>29</v>
      </c>
      <c r="AX129" s="102">
        <f t="shared" si="52"/>
        <v>0</v>
      </c>
      <c r="AY129" s="102">
        <f t="shared" si="53"/>
        <v>0</v>
      </c>
      <c r="AZ129" s="171"/>
      <c r="BA129" s="22" t="s">
        <v>45</v>
      </c>
      <c r="BB129" s="172"/>
      <c r="BC129" s="74"/>
      <c r="BD129" s="24"/>
      <c r="BE129" s="23" t="s">
        <v>1518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350</v>
      </c>
      <c r="BS129" s="177" t="s">
        <v>1519</v>
      </c>
      <c r="BT129" s="68" t="s">
        <v>29</v>
      </c>
      <c r="BU129" s="102">
        <f t="shared" si="58"/>
        <v>1</v>
      </c>
      <c r="BV129" s="102">
        <f t="shared" si="59"/>
        <v>1</v>
      </c>
      <c r="BW129" s="225"/>
      <c r="BX129" s="225" t="s">
        <v>68</v>
      </c>
      <c r="BY129" s="246"/>
      <c r="BZ129" s="433" t="s">
        <v>42</v>
      </c>
      <c r="CA129" s="721" t="s">
        <v>13</v>
      </c>
      <c r="CB129" s="643" t="s">
        <v>623</v>
      </c>
      <c r="CC129" s="314"/>
      <c r="CD129" s="314"/>
      <c r="CE129" s="314"/>
      <c r="CF129" s="314"/>
      <c r="CG129" s="314"/>
      <c r="CH129" s="128">
        <v>1</v>
      </c>
      <c r="CI129" s="314"/>
      <c r="CJ129" s="314"/>
      <c r="CK129" s="314"/>
      <c r="CL129" s="516">
        <v>1</v>
      </c>
      <c r="CM129" s="190"/>
      <c r="CN129" s="108"/>
      <c r="CO129" s="521" t="s">
        <v>1258</v>
      </c>
      <c r="CP129" s="138" t="s">
        <v>1526</v>
      </c>
      <c r="CQ129" s="720" t="s">
        <v>29</v>
      </c>
      <c r="CR129" s="102">
        <f t="shared" si="56"/>
        <v>0</v>
      </c>
      <c r="CS129" s="102">
        <f t="shared" si="57"/>
        <v>0</v>
      </c>
      <c r="CT129" s="257"/>
      <c r="CU129" s="23" t="s">
        <v>45</v>
      </c>
      <c r="CV129" s="257"/>
      <c r="CW129" s="257"/>
      <c r="CX129" s="257"/>
      <c r="CY129" s="131" t="s">
        <v>1527</v>
      </c>
      <c r="CZ129" s="74"/>
      <c r="DA129" s="74"/>
      <c r="DB129" s="74"/>
      <c r="DC129" s="74"/>
      <c r="DD129" s="255"/>
      <c r="DE129" s="74"/>
      <c r="DF129" s="74"/>
      <c r="DG129" s="74"/>
      <c r="DH129" s="74"/>
      <c r="DI129" s="516">
        <v>1</v>
      </c>
      <c r="DJ129" s="131"/>
    </row>
    <row r="130" spans="1:115" ht="210" customHeight="1" outlineLevel="1" x14ac:dyDescent="0.4">
      <c r="A130" s="239" t="s">
        <v>173</v>
      </c>
      <c r="B130" s="179" t="s">
        <v>1557</v>
      </c>
      <c r="C130" s="102" t="s">
        <v>29</v>
      </c>
      <c r="D130" s="102">
        <f t="shared" si="54"/>
        <v>0</v>
      </c>
      <c r="E130" s="102">
        <f t="shared" si="55"/>
        <v>0</v>
      </c>
      <c r="F130" s="225"/>
      <c r="G130" s="225" t="s">
        <v>45</v>
      </c>
      <c r="H130" s="131"/>
      <c r="I130" s="225"/>
      <c r="J130" s="131"/>
      <c r="K130" s="131" t="s">
        <v>1558</v>
      </c>
      <c r="L130" s="314"/>
      <c r="M130" s="314"/>
      <c r="N130" s="314"/>
      <c r="O130" s="314"/>
      <c r="P130" s="314"/>
      <c r="Q130" s="314"/>
      <c r="R130" s="314"/>
      <c r="S130" s="314"/>
      <c r="T130" s="314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50"/>
        <v>0</v>
      </c>
      <c r="AB130" s="69">
        <f t="shared" si="51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177" t="s">
        <v>1530</v>
      </c>
      <c r="AW130" s="102" t="s">
        <v>29</v>
      </c>
      <c r="AX130" s="102">
        <f t="shared" si="52"/>
        <v>0</v>
      </c>
      <c r="AY130" s="102">
        <f t="shared" si="53"/>
        <v>0</v>
      </c>
      <c r="AZ130" s="171"/>
      <c r="BA130" s="22" t="s">
        <v>45</v>
      </c>
      <c r="BB130" s="172"/>
      <c r="BC130" s="225"/>
      <c r="BD130" s="82"/>
      <c r="BE130" s="23" t="s">
        <v>1518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76">
        <v>1</v>
      </c>
      <c r="BP130" s="77"/>
      <c r="BQ130" s="108"/>
      <c r="BR130" s="382" t="s">
        <v>350</v>
      </c>
      <c r="BS130" s="177" t="s">
        <v>1525</v>
      </c>
      <c r="BT130" s="68" t="s">
        <v>29</v>
      </c>
      <c r="BU130" s="102">
        <f t="shared" si="58"/>
        <v>0</v>
      </c>
      <c r="BV130" s="102">
        <f t="shared" si="59"/>
        <v>0</v>
      </c>
      <c r="BW130" s="99"/>
      <c r="BX130" s="22" t="s">
        <v>45</v>
      </c>
      <c r="BY130" s="99"/>
      <c r="BZ130" s="99"/>
      <c r="CA130" s="99"/>
      <c r="CB130" s="172" t="s">
        <v>57</v>
      </c>
      <c r="CC130" s="159"/>
      <c r="CD130" s="159"/>
      <c r="CE130" s="159"/>
      <c r="CF130" s="159"/>
      <c r="CG130" s="159"/>
      <c r="CH130" s="159"/>
      <c r="CI130" s="159"/>
      <c r="CJ130" s="159"/>
      <c r="CK130" s="159"/>
      <c r="CL130" s="516">
        <v>1</v>
      </c>
      <c r="CM130" s="99"/>
      <c r="CN130" s="108"/>
      <c r="CO130" s="521" t="s">
        <v>1258</v>
      </c>
      <c r="CP130" s="525" t="s">
        <v>1532</v>
      </c>
      <c r="CQ130" s="720" t="s">
        <v>29</v>
      </c>
      <c r="CR130" s="102">
        <f t="shared" si="56"/>
        <v>2</v>
      </c>
      <c r="CS130" s="102">
        <f t="shared" si="57"/>
        <v>3</v>
      </c>
      <c r="CT130" s="103"/>
      <c r="CU130" s="23" t="s">
        <v>45</v>
      </c>
      <c r="CV130" s="546"/>
      <c r="CW130" s="103"/>
      <c r="CX130" s="73"/>
      <c r="CY130" s="23" t="s">
        <v>1004</v>
      </c>
      <c r="CZ130" s="103"/>
      <c r="DA130" s="103"/>
      <c r="DB130" s="103"/>
      <c r="DC130" s="184">
        <v>2</v>
      </c>
      <c r="DD130" s="86">
        <v>1</v>
      </c>
      <c r="DE130" s="512"/>
      <c r="DF130" s="103"/>
      <c r="DG130" s="1120"/>
      <c r="DH130" s="980"/>
      <c r="DI130" s="1121">
        <v>1</v>
      </c>
      <c r="DJ130" s="131"/>
    </row>
    <row r="131" spans="1:115" ht="222.75" customHeight="1" outlineLevel="1" x14ac:dyDescent="0.4">
      <c r="A131" s="239" t="s">
        <v>173</v>
      </c>
      <c r="B131" s="179" t="s">
        <v>1562</v>
      </c>
      <c r="C131" s="102" t="s">
        <v>29</v>
      </c>
      <c r="D131" s="102">
        <f t="shared" si="54"/>
        <v>0</v>
      </c>
      <c r="E131" s="102">
        <f t="shared" si="55"/>
        <v>0</v>
      </c>
      <c r="F131" s="257"/>
      <c r="G131" s="1056" t="s">
        <v>77</v>
      </c>
      <c r="H131" s="411" t="s">
        <v>50</v>
      </c>
      <c r="I131" s="257"/>
      <c r="J131" s="131"/>
      <c r="K131" s="225" t="s">
        <v>91</v>
      </c>
      <c r="L131" s="1111"/>
      <c r="M131" s="1111"/>
      <c r="N131" s="1111"/>
      <c r="O131" s="1111"/>
      <c r="P131" s="1111"/>
      <c r="Q131" s="1111"/>
      <c r="R131" s="1111"/>
      <c r="S131" s="1111"/>
      <c r="T131" s="1111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50"/>
        <v>0</v>
      </c>
      <c r="AB131" s="69">
        <f t="shared" si="51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177" t="s">
        <v>1534</v>
      </c>
      <c r="AW131" s="102" t="s">
        <v>29</v>
      </c>
      <c r="AX131" s="102">
        <f t="shared" si="52"/>
        <v>0</v>
      </c>
      <c r="AY131" s="102">
        <f t="shared" si="53"/>
        <v>0</v>
      </c>
      <c r="AZ131" s="225"/>
      <c r="BA131" s="225" t="s">
        <v>45</v>
      </c>
      <c r="BB131" s="131"/>
      <c r="BC131" s="225"/>
      <c r="BD131" s="131"/>
      <c r="BE131" s="23" t="s">
        <v>1518</v>
      </c>
      <c r="BF131" s="314"/>
      <c r="BG131" s="314"/>
      <c r="BH131" s="314"/>
      <c r="BI131" s="314"/>
      <c r="BJ131" s="314"/>
      <c r="BK131" s="314"/>
      <c r="BL131" s="314"/>
      <c r="BM131" s="314"/>
      <c r="BN131" s="630"/>
      <c r="BO131" s="76">
        <v>1</v>
      </c>
      <c r="BP131" s="77"/>
      <c r="BQ131" s="108"/>
      <c r="BR131" s="382" t="s">
        <v>350</v>
      </c>
      <c r="BS131" s="177" t="s">
        <v>1531</v>
      </c>
      <c r="BT131" s="68" t="s">
        <v>29</v>
      </c>
      <c r="BU131" s="102">
        <f t="shared" si="58"/>
        <v>0</v>
      </c>
      <c r="BV131" s="102">
        <f t="shared" si="59"/>
        <v>0</v>
      </c>
      <c r="BW131" s="225"/>
      <c r="BX131" s="225" t="s">
        <v>68</v>
      </c>
      <c r="BY131" s="131"/>
      <c r="BZ131" s="225"/>
      <c r="CA131" s="131"/>
      <c r="CB131" s="172" t="s">
        <v>57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516">
        <v>1</v>
      </c>
      <c r="CM131" s="22"/>
      <c r="CN131" s="29"/>
      <c r="CO131" s="521" t="s">
        <v>1258</v>
      </c>
      <c r="CP131" s="117" t="s">
        <v>1536</v>
      </c>
      <c r="CQ131" s="720" t="s">
        <v>29</v>
      </c>
      <c r="CR131" s="102">
        <f t="shared" si="56"/>
        <v>0</v>
      </c>
      <c r="CS131" s="102">
        <f t="shared" si="57"/>
        <v>1</v>
      </c>
      <c r="CT131" s="103"/>
      <c r="CU131" s="23" t="s">
        <v>45</v>
      </c>
      <c r="CV131" s="1200" t="s">
        <v>3083</v>
      </c>
      <c r="CW131" s="512"/>
      <c r="CX131" s="82"/>
      <c r="CY131" s="23" t="s">
        <v>1537</v>
      </c>
      <c r="CZ131" s="23"/>
      <c r="DA131" s="23"/>
      <c r="DB131" s="23"/>
      <c r="DC131" s="23"/>
      <c r="DD131" s="86">
        <v>1</v>
      </c>
      <c r="DE131" s="238"/>
      <c r="DF131" s="566"/>
      <c r="DG131" s="23"/>
      <c r="DH131" s="1123"/>
      <c r="DI131" s="516">
        <v>1</v>
      </c>
      <c r="DJ131" s="131"/>
    </row>
    <row r="132" spans="1:115" ht="223.5" customHeight="1" outlineLevel="1" x14ac:dyDescent="0.25">
      <c r="A132" s="415" t="s">
        <v>380</v>
      </c>
      <c r="B132" s="1132" t="s">
        <v>1568</v>
      </c>
      <c r="C132" s="862" t="s">
        <v>29</v>
      </c>
      <c r="D132" s="863">
        <f t="shared" si="54"/>
        <v>0</v>
      </c>
      <c r="E132" s="863">
        <f t="shared" si="55"/>
        <v>0</v>
      </c>
      <c r="F132" s="274"/>
      <c r="G132" s="274" t="s">
        <v>45</v>
      </c>
      <c r="H132" s="1133"/>
      <c r="I132" s="274"/>
      <c r="J132" s="132"/>
      <c r="K132" s="225" t="s">
        <v>91</v>
      </c>
      <c r="L132" s="1134"/>
      <c r="M132" s="1134"/>
      <c r="N132" s="1134"/>
      <c r="O132" s="1134"/>
      <c r="P132" s="1134"/>
      <c r="Q132" s="1134"/>
      <c r="R132" s="1134"/>
      <c r="S132" s="1134"/>
      <c r="T132" s="1134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50"/>
        <v>0</v>
      </c>
      <c r="AB132" s="69">
        <f t="shared" si="51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1540</v>
      </c>
      <c r="AW132" s="102" t="s">
        <v>29</v>
      </c>
      <c r="AX132" s="102">
        <f t="shared" si="52"/>
        <v>0</v>
      </c>
      <c r="AY132" s="102">
        <f t="shared" si="53"/>
        <v>0</v>
      </c>
      <c r="BA132" s="22" t="s">
        <v>45</v>
      </c>
      <c r="BC132" s="74"/>
      <c r="BD132" s="73"/>
      <c r="BE132" s="23" t="s">
        <v>1518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350</v>
      </c>
      <c r="BS132" s="177" t="s">
        <v>1535</v>
      </c>
      <c r="BT132" s="68" t="s">
        <v>29</v>
      </c>
      <c r="BU132" s="102">
        <f t="shared" si="58"/>
        <v>0</v>
      </c>
      <c r="BV132" s="102">
        <f t="shared" si="59"/>
        <v>0</v>
      </c>
      <c r="BW132" s="225"/>
      <c r="BX132" s="225" t="s">
        <v>63</v>
      </c>
      <c r="BY132" s="131"/>
      <c r="BZ132" s="225"/>
      <c r="CA132" s="131"/>
      <c r="CB132" s="131" t="s">
        <v>359</v>
      </c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516">
        <v>1</v>
      </c>
      <c r="CM132" s="190"/>
      <c r="CN132" s="29"/>
      <c r="CO132" s="521" t="s">
        <v>1258</v>
      </c>
      <c r="CP132" s="117" t="s">
        <v>1543</v>
      </c>
      <c r="CQ132" s="720" t="s">
        <v>29</v>
      </c>
      <c r="CR132" s="102">
        <f t="shared" si="56"/>
        <v>2</v>
      </c>
      <c r="CS132" s="102">
        <f t="shared" si="57"/>
        <v>2</v>
      </c>
      <c r="CT132" s="104"/>
      <c r="CU132" s="1056" t="s">
        <v>77</v>
      </c>
      <c r="CV132" s="411" t="s">
        <v>50</v>
      </c>
      <c r="CW132" s="676"/>
      <c r="CX132" s="172"/>
      <c r="CY132" s="172" t="s">
        <v>1544</v>
      </c>
      <c r="CZ132" s="22"/>
      <c r="DA132" s="22"/>
      <c r="DC132" s="1126">
        <v>2</v>
      </c>
      <c r="DD132" s="980"/>
      <c r="DE132" s="22"/>
      <c r="DF132" s="22"/>
      <c r="DG132" s="1127"/>
      <c r="DH132" s="22"/>
      <c r="DI132" s="1121">
        <v>1</v>
      </c>
      <c r="DJ132" s="131"/>
    </row>
    <row r="133" spans="1:115" ht="205.95" customHeight="1" outlineLevel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 s="108"/>
      <c r="X133" s="239" t="s">
        <v>173</v>
      </c>
      <c r="Y133" s="177" t="s">
        <v>1547</v>
      </c>
      <c r="Z133" s="102" t="s">
        <v>29</v>
      </c>
      <c r="AA133" s="69">
        <f t="shared" si="50"/>
        <v>0</v>
      </c>
      <c r="AB133" s="69">
        <f t="shared" si="51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1467" t="s">
        <v>208</v>
      </c>
      <c r="AV133" s="1468" t="s">
        <v>2521</v>
      </c>
      <c r="AW133" s="1469" t="s">
        <v>29</v>
      </c>
      <c r="AX133" s="1469">
        <f t="shared" si="52"/>
        <v>2</v>
      </c>
      <c r="AY133" s="1469">
        <f t="shared" si="53"/>
        <v>2</v>
      </c>
      <c r="AZ133" s="1470"/>
      <c r="BA133" s="1471" t="s">
        <v>68</v>
      </c>
      <c r="BB133" s="1471"/>
      <c r="BC133" s="1470"/>
      <c r="BD133" s="1472"/>
      <c r="BE133" s="1473" t="s">
        <v>2637</v>
      </c>
      <c r="BF133" s="1474"/>
      <c r="BG133" s="1474"/>
      <c r="BH133" s="1474"/>
      <c r="BI133" s="1474"/>
      <c r="BJ133" s="1474"/>
      <c r="BK133" s="1475">
        <v>2</v>
      </c>
      <c r="BL133" s="1474"/>
      <c r="BM133" s="1474"/>
      <c r="BN133" s="1474"/>
      <c r="BO133" s="1476">
        <v>1</v>
      </c>
      <c r="BP133" s="1477"/>
      <c r="BQ133" s="108"/>
      <c r="BR133" s="382" t="s">
        <v>350</v>
      </c>
      <c r="BS133" s="177" t="s">
        <v>1541</v>
      </c>
      <c r="BT133" s="68" t="s">
        <v>29</v>
      </c>
      <c r="BU133" s="102">
        <f t="shared" si="58"/>
        <v>0</v>
      </c>
      <c r="BV133" s="102">
        <f t="shared" si="59"/>
        <v>0</v>
      </c>
      <c r="BW133" s="225"/>
      <c r="BX133" s="225" t="s">
        <v>45</v>
      </c>
      <c r="BY133" s="1124"/>
      <c r="BZ133" s="225"/>
      <c r="CA133" s="131"/>
      <c r="CB133" s="1125" t="s">
        <v>1542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516">
        <v>1</v>
      </c>
      <c r="CM133" s="190"/>
      <c r="CN133" s="29"/>
      <c r="CO133" s="521" t="s">
        <v>1258</v>
      </c>
      <c r="CP133" s="116" t="s">
        <v>1550</v>
      </c>
      <c r="CQ133" s="720" t="s">
        <v>29</v>
      </c>
      <c r="CR133" s="102">
        <f t="shared" si="56"/>
        <v>0</v>
      </c>
      <c r="CS133" s="102">
        <f t="shared" si="57"/>
        <v>0</v>
      </c>
      <c r="CT133" s="103"/>
      <c r="CU133" s="1056" t="s">
        <v>77</v>
      </c>
      <c r="CV133" s="411" t="s">
        <v>50</v>
      </c>
      <c r="CW133" s="103"/>
      <c r="CX133" s="110" t="s">
        <v>13</v>
      </c>
      <c r="CY133" s="103"/>
      <c r="CZ133" s="103"/>
      <c r="DA133" s="103"/>
      <c r="DB133" s="73"/>
      <c r="DC133" s="103"/>
      <c r="DD133" s="632"/>
      <c r="DE133" s="103"/>
      <c r="DF133" s="103"/>
      <c r="DG133" s="103"/>
      <c r="DH133" s="632"/>
      <c r="DI133" s="1121">
        <v>1</v>
      </c>
      <c r="DJ133" s="131"/>
    </row>
    <row r="134" spans="1:115" ht="198.75" customHeight="1" outlineLevel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 s="108"/>
      <c r="X134" s="239" t="s">
        <v>173</v>
      </c>
      <c r="Y134" s="177" t="s">
        <v>1553</v>
      </c>
      <c r="Z134" s="102" t="s">
        <v>29</v>
      </c>
      <c r="AA134" s="69">
        <f t="shared" si="50"/>
        <v>0</v>
      </c>
      <c r="AB134" s="69">
        <f t="shared" si="51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108"/>
      <c r="AV134" s="108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 s="108"/>
      <c r="BG134" s="108"/>
      <c r="BH134" s="108"/>
      <c r="BI134" s="108"/>
      <c r="BJ134" s="108"/>
      <c r="BK134" s="108"/>
      <c r="BL134" s="108"/>
      <c r="BM134" s="108"/>
      <c r="BN134" s="108"/>
      <c r="BO134" s="108"/>
      <c r="BP134" s="108"/>
      <c r="BQ134" s="108"/>
      <c r="BR134" s="382" t="s">
        <v>350</v>
      </c>
      <c r="BS134" s="177" t="s">
        <v>1548</v>
      </c>
      <c r="BT134" s="68" t="s">
        <v>29</v>
      </c>
      <c r="BU134" s="102">
        <f t="shared" si="58"/>
        <v>0</v>
      </c>
      <c r="BV134" s="102">
        <f t="shared" si="59"/>
        <v>0</v>
      </c>
      <c r="BW134" s="225"/>
      <c r="BX134" s="225" t="s">
        <v>45</v>
      </c>
      <c r="BY134" s="131"/>
      <c r="BZ134" s="246"/>
      <c r="CA134" s="721" t="s">
        <v>13</v>
      </c>
      <c r="CB134" s="131" t="s">
        <v>1549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516">
        <v>1</v>
      </c>
      <c r="CM134" s="190"/>
      <c r="CN134" s="29"/>
      <c r="CO134" s="521" t="s">
        <v>1258</v>
      </c>
      <c r="CP134" s="116" t="s">
        <v>1555</v>
      </c>
      <c r="CQ134" s="720" t="s">
        <v>29</v>
      </c>
      <c r="CR134" s="102">
        <f t="shared" si="56"/>
        <v>0</v>
      </c>
      <c r="CS134" s="102">
        <f t="shared" si="57"/>
        <v>2</v>
      </c>
      <c r="CT134" s="103"/>
      <c r="CU134" s="1056" t="s">
        <v>77</v>
      </c>
      <c r="CV134" s="411" t="s">
        <v>50</v>
      </c>
      <c r="CW134" s="103"/>
      <c r="CX134" s="82"/>
      <c r="CY134" s="23" t="s">
        <v>1556</v>
      </c>
      <c r="CZ134" s="22"/>
      <c r="DA134" s="212"/>
      <c r="DC134" s="1128"/>
      <c r="DD134" s="74"/>
      <c r="DE134" s="185"/>
      <c r="DF134" s="22"/>
      <c r="DG134" s="1129"/>
      <c r="DH134" s="86">
        <v>1</v>
      </c>
      <c r="DI134" s="1121">
        <v>1</v>
      </c>
      <c r="DJ134" s="131"/>
    </row>
    <row r="135" spans="1:115" ht="227.25" customHeight="1" outlineLevel="1" x14ac:dyDescent="0.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 s="108"/>
      <c r="X135" s="239" t="s">
        <v>173</v>
      </c>
      <c r="Y135" s="1078" t="s">
        <v>1559</v>
      </c>
      <c r="Z135" s="102" t="s">
        <v>29</v>
      </c>
      <c r="AA135" s="69">
        <f t="shared" si="50"/>
        <v>0</v>
      </c>
      <c r="AB135" s="69">
        <f t="shared" si="51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382" t="s">
        <v>350</v>
      </c>
      <c r="BS135" s="177" t="s">
        <v>1554</v>
      </c>
      <c r="BT135" s="68" t="s">
        <v>29</v>
      </c>
      <c r="BU135" s="102">
        <f t="shared" si="58"/>
        <v>0</v>
      </c>
      <c r="BV135" s="102">
        <f t="shared" si="59"/>
        <v>0</v>
      </c>
      <c r="BW135" s="225"/>
      <c r="BX135" s="225" t="s">
        <v>45</v>
      </c>
      <c r="BY135" s="131"/>
      <c r="BZ135" s="225"/>
      <c r="CA135" s="131"/>
      <c r="CB135" s="172" t="s">
        <v>57</v>
      </c>
      <c r="CC135" s="314"/>
      <c r="CD135" s="314"/>
      <c r="CE135" s="314"/>
      <c r="CF135" s="314"/>
      <c r="CG135" s="314"/>
      <c r="CH135" s="314"/>
      <c r="CI135" s="314"/>
      <c r="CJ135" s="314"/>
      <c r="CK135" s="314"/>
      <c r="CL135" s="516">
        <v>1</v>
      </c>
      <c r="CM135" s="190"/>
      <c r="CN135" s="29"/>
      <c r="CO135" s="1130" t="s">
        <v>1258</v>
      </c>
      <c r="CP135" s="138" t="s">
        <v>1561</v>
      </c>
      <c r="CQ135" s="102" t="s">
        <v>29</v>
      </c>
      <c r="CR135" s="102">
        <f t="shared" si="56"/>
        <v>2</v>
      </c>
      <c r="CS135" s="102">
        <f t="shared" si="57"/>
        <v>2</v>
      </c>
      <c r="CT135" s="74"/>
      <c r="CU135" s="1056" t="s">
        <v>77</v>
      </c>
      <c r="CV135" s="411" t="s">
        <v>50</v>
      </c>
      <c r="CW135" s="74"/>
      <c r="CX135" s="74"/>
      <c r="CY135" s="225" t="s">
        <v>91</v>
      </c>
      <c r="CZ135" s="74"/>
      <c r="DA135" s="74"/>
      <c r="DB135" s="74"/>
      <c r="DC135" s="84">
        <v>2</v>
      </c>
      <c r="DD135" s="74"/>
      <c r="DE135" s="74"/>
      <c r="DF135" s="74"/>
      <c r="DG135" s="74"/>
      <c r="DH135" s="685"/>
      <c r="DI135" s="1131">
        <v>1</v>
      </c>
      <c r="DJ135" s="131"/>
    </row>
    <row r="136" spans="1:115" ht="244.5" customHeight="1" outlineLevel="1" x14ac:dyDescent="0.3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239" t="s">
        <v>173</v>
      </c>
      <c r="Y136" s="1333" t="s">
        <v>2214</v>
      </c>
      <c r="Z136" s="102" t="s">
        <v>29</v>
      </c>
      <c r="AA136" s="102">
        <f t="shared" si="50"/>
        <v>1</v>
      </c>
      <c r="AB136" s="102">
        <f t="shared" si="51"/>
        <v>1</v>
      </c>
      <c r="AC136" s="1334"/>
      <c r="AD136" s="124" t="s">
        <v>73</v>
      </c>
      <c r="AE136" s="939" t="s">
        <v>50</v>
      </c>
      <c r="AF136" s="1334"/>
      <c r="AG136" s="1335"/>
      <c r="AH136" s="268" t="s">
        <v>177</v>
      </c>
      <c r="AI136" s="1336"/>
      <c r="AJ136" s="1336"/>
      <c r="AK136" s="1336"/>
      <c r="AL136" s="85">
        <v>1</v>
      </c>
      <c r="AM136" s="1336"/>
      <c r="AN136" s="1336"/>
      <c r="AO136" s="1336"/>
      <c r="AP136" s="1336"/>
      <c r="AQ136" s="1336"/>
      <c r="AR136" s="133">
        <v>1</v>
      </c>
      <c r="AS136" s="431"/>
      <c r="AT136" s="108"/>
      <c r="AU136" s="108"/>
      <c r="AV136" s="108"/>
      <c r="AW136" s="108"/>
      <c r="AX136" s="108"/>
      <c r="AY136" s="108"/>
      <c r="AZ136" s="108"/>
      <c r="BA136" s="764"/>
      <c r="BB136" s="108"/>
      <c r="BC136" s="108"/>
      <c r="BD136" s="108"/>
      <c r="BE136" s="1037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382" t="s">
        <v>350</v>
      </c>
      <c r="BS136" s="177" t="s">
        <v>1560</v>
      </c>
      <c r="BT136" s="68" t="s">
        <v>29</v>
      </c>
      <c r="BU136" s="102">
        <f t="shared" si="58"/>
        <v>0</v>
      </c>
      <c r="BV136" s="102">
        <f t="shared" si="59"/>
        <v>0</v>
      </c>
      <c r="BW136" s="225"/>
      <c r="BX136" s="1056" t="s">
        <v>77</v>
      </c>
      <c r="BY136" s="411" t="s">
        <v>50</v>
      </c>
      <c r="BZ136" s="225"/>
      <c r="CA136" s="131"/>
      <c r="CB136" s="172" t="s">
        <v>57</v>
      </c>
      <c r="CC136" s="403"/>
      <c r="CD136" s="403"/>
      <c r="CE136" s="403"/>
      <c r="CF136" s="403"/>
      <c r="CG136" s="403"/>
      <c r="CH136" s="403"/>
      <c r="CI136" s="403"/>
      <c r="CJ136" s="403"/>
      <c r="CK136" s="403"/>
      <c r="CL136" s="516">
        <v>1</v>
      </c>
      <c r="CM136" s="190"/>
      <c r="CN136" s="29"/>
      <c r="CO136" s="1130" t="s">
        <v>1258</v>
      </c>
      <c r="CP136" s="116" t="s">
        <v>1566</v>
      </c>
      <c r="CQ136" s="102" t="s">
        <v>29</v>
      </c>
      <c r="CR136" s="102">
        <f t="shared" si="56"/>
        <v>1</v>
      </c>
      <c r="CS136" s="102">
        <f t="shared" si="57"/>
        <v>3</v>
      </c>
      <c r="CT136" s="103"/>
      <c r="CU136" s="1056" t="s">
        <v>77</v>
      </c>
      <c r="CV136" s="411" t="s">
        <v>50</v>
      </c>
      <c r="CW136" s="23"/>
      <c r="CX136" s="82"/>
      <c r="CY136" s="23" t="s">
        <v>1567</v>
      </c>
      <c r="CZ136" s="22"/>
      <c r="DA136" s="22"/>
      <c r="DC136" s="74"/>
      <c r="DD136" s="22"/>
      <c r="DE136" s="240">
        <v>1</v>
      </c>
      <c r="DF136" s="22"/>
      <c r="DG136" s="566"/>
      <c r="DH136" s="86">
        <v>1</v>
      </c>
      <c r="DI136" s="1121">
        <v>1</v>
      </c>
      <c r="DJ136" s="131"/>
    </row>
    <row r="137" spans="1:115" ht="179.4" customHeight="1" outlineLevel="1" x14ac:dyDescent="0.3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39" t="s">
        <v>173</v>
      </c>
      <c r="Y137" s="587" t="s">
        <v>2215</v>
      </c>
      <c r="Z137" s="102" t="s">
        <v>29</v>
      </c>
      <c r="AA137" s="102">
        <f t="shared" si="50"/>
        <v>1</v>
      </c>
      <c r="AB137" s="102">
        <f t="shared" si="51"/>
        <v>1</v>
      </c>
      <c r="AC137" s="268"/>
      <c r="AD137" s="124" t="s">
        <v>73</v>
      </c>
      <c r="AE137" s="939" t="s">
        <v>50</v>
      </c>
      <c r="AF137" s="1334"/>
      <c r="AG137" s="1335"/>
      <c r="AH137" s="268" t="s">
        <v>57</v>
      </c>
      <c r="AI137" s="1336"/>
      <c r="AJ137" s="1336"/>
      <c r="AK137" s="1336"/>
      <c r="AL137" s="85">
        <v>1</v>
      </c>
      <c r="AM137" s="1336"/>
      <c r="AN137" s="1336"/>
      <c r="AO137" s="1336"/>
      <c r="AP137" s="1336"/>
      <c r="AQ137" s="1336"/>
      <c r="AR137" s="133">
        <v>1</v>
      </c>
      <c r="AS137" s="431"/>
      <c r="AT137" s="108"/>
      <c r="AU137" s="108"/>
      <c r="AV137" s="108"/>
      <c r="AW137" s="108"/>
      <c r="AX137" s="108"/>
      <c r="AY137" s="108"/>
      <c r="AZ137" s="108"/>
      <c r="BA137" s="764"/>
      <c r="BB137" s="108"/>
      <c r="BC137" s="108"/>
      <c r="BD137" s="108"/>
      <c r="BE137" s="1037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350</v>
      </c>
      <c r="BS137" s="177" t="s">
        <v>1564</v>
      </c>
      <c r="BT137" s="68" t="s">
        <v>29</v>
      </c>
      <c r="BU137" s="102">
        <f t="shared" si="58"/>
        <v>1</v>
      </c>
      <c r="BV137" s="102">
        <f t="shared" si="59"/>
        <v>1</v>
      </c>
      <c r="BW137" s="225"/>
      <c r="BX137" s="1056" t="s">
        <v>77</v>
      </c>
      <c r="BY137" s="411" t="s">
        <v>50</v>
      </c>
      <c r="BZ137" s="246"/>
      <c r="CA137" s="222"/>
      <c r="CB137" s="172" t="s">
        <v>57</v>
      </c>
      <c r="CC137" s="314"/>
      <c r="CD137" s="128">
        <v>2</v>
      </c>
      <c r="CE137" s="314"/>
      <c r="CF137" s="314"/>
      <c r="CG137" s="314"/>
      <c r="CH137" s="314"/>
      <c r="CI137" s="314"/>
      <c r="CJ137" s="314"/>
      <c r="CK137" s="314"/>
      <c r="CL137" s="516">
        <v>1</v>
      </c>
      <c r="CM137" s="190"/>
      <c r="CN137" s="29"/>
      <c r="CO137" s="521" t="s">
        <v>1258</v>
      </c>
      <c r="CP137" s="211" t="s">
        <v>1571</v>
      </c>
      <c r="CQ137" s="1135" t="s">
        <v>29</v>
      </c>
      <c r="CR137" s="81">
        <f t="shared" si="56"/>
        <v>0.5</v>
      </c>
      <c r="CS137" s="81">
        <f t="shared" si="57"/>
        <v>1.5</v>
      </c>
      <c r="CT137" s="617"/>
      <c r="CU137" s="1056" t="s">
        <v>77</v>
      </c>
      <c r="CV137" s="411" t="s">
        <v>50</v>
      </c>
      <c r="CW137" s="847"/>
      <c r="CX137" s="213"/>
      <c r="CY137" s="23" t="s">
        <v>1572</v>
      </c>
      <c r="CZ137" s="212"/>
      <c r="DA137" s="240">
        <v>1</v>
      </c>
      <c r="DB137" s="212"/>
      <c r="DC137" s="212"/>
      <c r="DD137" s="86">
        <v>1</v>
      </c>
      <c r="DE137" s="212"/>
      <c r="DF137" s="212"/>
      <c r="DG137" s="205"/>
      <c r="DH137" s="1136"/>
      <c r="DI137" s="516">
        <v>1</v>
      </c>
      <c r="DJ137" s="131"/>
    </row>
    <row r="138" spans="1:115" ht="171.6" customHeight="1" outlineLevel="1" x14ac:dyDescent="0.3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208</v>
      </c>
      <c r="Y138" s="177" t="s">
        <v>1563</v>
      </c>
      <c r="Z138" s="102" t="s">
        <v>29</v>
      </c>
      <c r="AA138" s="102">
        <f t="shared" si="50"/>
        <v>0</v>
      </c>
      <c r="AB138" s="102">
        <f t="shared" si="51"/>
        <v>0</v>
      </c>
      <c r="AC138" s="257"/>
      <c r="AD138" s="225" t="s">
        <v>45</v>
      </c>
      <c r="AE138" s="225"/>
      <c r="AF138" s="257"/>
      <c r="AG138" s="178"/>
      <c r="AH138" s="225"/>
      <c r="AI138" s="1111"/>
      <c r="AJ138" s="1111"/>
      <c r="AK138" s="1111"/>
      <c r="AL138" s="1111"/>
      <c r="AM138" s="1111"/>
      <c r="AN138" s="1111"/>
      <c r="AO138" s="1111"/>
      <c r="AP138" s="1111"/>
      <c r="AQ138" s="1111"/>
      <c r="AR138" s="76">
        <v>1</v>
      </c>
      <c r="AS138" s="77"/>
      <c r="AT138" s="108"/>
      <c r="AU138" s="108"/>
      <c r="AV138" s="108"/>
      <c r="AW138" s="108"/>
      <c r="AX138" s="108"/>
      <c r="AY138" s="108"/>
      <c r="AZ138" s="108"/>
      <c r="BA138" s="764"/>
      <c r="BB138" s="108"/>
      <c r="BC138" s="108"/>
      <c r="BD138" s="108"/>
      <c r="BE138" s="1037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382" t="s">
        <v>350</v>
      </c>
      <c r="BS138" s="177" t="s">
        <v>1570</v>
      </c>
      <c r="BT138" s="68" t="s">
        <v>29</v>
      </c>
      <c r="BU138" s="102">
        <f t="shared" si="58"/>
        <v>0</v>
      </c>
      <c r="BV138" s="102">
        <f t="shared" si="59"/>
        <v>0</v>
      </c>
      <c r="BW138" s="225"/>
      <c r="BX138" s="225" t="s">
        <v>45</v>
      </c>
      <c r="BY138" s="225"/>
      <c r="BZ138" s="246"/>
      <c r="CA138" s="222"/>
      <c r="CB138" s="172" t="s">
        <v>57</v>
      </c>
      <c r="CC138" s="314"/>
      <c r="CD138" s="314"/>
      <c r="CE138" s="314"/>
      <c r="CF138" s="314"/>
      <c r="CG138" s="314"/>
      <c r="CH138" s="314"/>
      <c r="CI138" s="314"/>
      <c r="CJ138" s="314"/>
      <c r="CK138" s="314"/>
      <c r="CL138" s="516">
        <v>1</v>
      </c>
      <c r="CM138" s="190"/>
      <c r="CN138" s="29"/>
      <c r="CO138" s="521" t="s">
        <v>1258</v>
      </c>
      <c r="CP138" s="1137" t="s">
        <v>1577</v>
      </c>
      <c r="CQ138" s="720" t="s">
        <v>29</v>
      </c>
      <c r="CR138" s="102">
        <f t="shared" si="56"/>
        <v>0</v>
      </c>
      <c r="CS138" s="102">
        <f t="shared" si="57"/>
        <v>0</v>
      </c>
      <c r="CT138" s="1138" t="s">
        <v>945</v>
      </c>
      <c r="CU138" s="1056" t="s">
        <v>77</v>
      </c>
      <c r="CV138" s="1200" t="s">
        <v>3082</v>
      </c>
      <c r="CW138" s="74"/>
      <c r="CX138" s="1138"/>
      <c r="CY138" s="1139" t="s">
        <v>57</v>
      </c>
      <c r="CZ138" s="1138"/>
      <c r="DA138" s="1138"/>
      <c r="DB138" s="1138"/>
      <c r="DC138" s="1138"/>
      <c r="DD138" s="1138"/>
      <c r="DE138" s="1138"/>
      <c r="DF138" s="1138"/>
      <c r="DG138" s="1138"/>
      <c r="DH138" s="1138"/>
      <c r="DI138" s="516">
        <v>1</v>
      </c>
      <c r="DJ138" s="131"/>
    </row>
    <row r="139" spans="1:115" ht="225.75" customHeight="1" outlineLevel="1" x14ac:dyDescent="0.3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208</v>
      </c>
      <c r="Y139" s="177" t="s">
        <v>1569</v>
      </c>
      <c r="Z139" s="102" t="s">
        <v>29</v>
      </c>
      <c r="AA139" s="102">
        <f t="shared" si="50"/>
        <v>0</v>
      </c>
      <c r="AB139" s="102">
        <f t="shared" si="51"/>
        <v>0</v>
      </c>
      <c r="AC139" s="257"/>
      <c r="AD139" s="1056" t="s">
        <v>77</v>
      </c>
      <c r="AE139" s="411" t="s">
        <v>50</v>
      </c>
      <c r="AF139" s="257"/>
      <c r="AG139" s="178"/>
      <c r="AH139" s="225"/>
      <c r="AI139" s="1140"/>
      <c r="AJ139" s="1140"/>
      <c r="AK139" s="1140"/>
      <c r="AL139" s="1140"/>
      <c r="AM139" s="1140"/>
      <c r="AN139" s="1141"/>
      <c r="AO139" s="1140"/>
      <c r="AP139" s="1140"/>
      <c r="AQ139" s="1140"/>
      <c r="AR139" s="76">
        <v>1</v>
      </c>
      <c r="AS139" s="77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382" t="s">
        <v>350</v>
      </c>
      <c r="BS139" s="177" t="s">
        <v>1576</v>
      </c>
      <c r="BT139" s="68" t="s">
        <v>29</v>
      </c>
      <c r="BU139" s="102">
        <f t="shared" si="58"/>
        <v>0</v>
      </c>
      <c r="BV139" s="102">
        <f t="shared" si="59"/>
        <v>0</v>
      </c>
      <c r="BW139" s="82"/>
      <c r="BX139" s="22" t="s">
        <v>45</v>
      </c>
      <c r="BY139" s="535"/>
      <c r="BZ139" s="286"/>
      <c r="CA139" s="173"/>
      <c r="CB139" s="173"/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516">
        <v>1</v>
      </c>
      <c r="CM139" s="190"/>
      <c r="CO139" s="521" t="s">
        <v>1258</v>
      </c>
      <c r="CP139" s="117" t="s">
        <v>1580</v>
      </c>
      <c r="CQ139" s="720" t="s">
        <v>29</v>
      </c>
      <c r="CR139" s="102">
        <f t="shared" si="56"/>
        <v>0</v>
      </c>
      <c r="CS139" s="102">
        <f t="shared" si="57"/>
        <v>0</v>
      </c>
      <c r="CT139" s="103"/>
      <c r="CU139" s="23" t="s">
        <v>45</v>
      </c>
      <c r="CV139" s="103"/>
      <c r="CW139" s="74"/>
      <c r="CX139" s="82"/>
      <c r="CY139" s="23" t="s">
        <v>1581</v>
      </c>
      <c r="CZ139" s="23"/>
      <c r="DA139" s="23"/>
      <c r="DB139" s="23"/>
      <c r="DC139" s="23"/>
      <c r="DD139" s="23"/>
      <c r="DE139" s="23"/>
      <c r="DF139" s="23"/>
      <c r="DG139" s="23"/>
      <c r="DH139" s="23"/>
      <c r="DI139" s="516">
        <v>1</v>
      </c>
      <c r="DJ139" s="131"/>
    </row>
    <row r="140" spans="1:115" ht="225" customHeight="1" outlineLevel="1" x14ac:dyDescent="0.3">
      <c r="A140" s="1143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270" t="s">
        <v>208</v>
      </c>
      <c r="Y140" s="177" t="s">
        <v>1574</v>
      </c>
      <c r="Z140" s="102" t="s">
        <v>29</v>
      </c>
      <c r="AA140" s="102">
        <f t="shared" si="50"/>
        <v>1</v>
      </c>
      <c r="AB140" s="102">
        <f t="shared" si="51"/>
        <v>1</v>
      </c>
      <c r="AC140" s="225"/>
      <c r="AD140" s="225" t="s">
        <v>45</v>
      </c>
      <c r="AE140" s="131"/>
      <c r="AF140" s="225"/>
      <c r="AG140" s="131"/>
      <c r="AH140" s="131" t="s">
        <v>1575</v>
      </c>
      <c r="AI140" s="225"/>
      <c r="AJ140" s="225"/>
      <c r="AK140" s="225"/>
      <c r="AL140" s="225"/>
      <c r="AM140" s="682"/>
      <c r="AN140" s="370">
        <v>1</v>
      </c>
      <c r="AO140" s="1142"/>
      <c r="AP140" s="225"/>
      <c r="AQ140" s="225"/>
      <c r="AR140" s="76">
        <v>1</v>
      </c>
      <c r="AS140" s="77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 s="108"/>
      <c r="B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270" t="s">
        <v>208</v>
      </c>
      <c r="Y141" s="816" t="s">
        <v>1579</v>
      </c>
      <c r="Z141" s="102" t="s">
        <v>29</v>
      </c>
      <c r="AA141" s="102">
        <f t="shared" si="50"/>
        <v>0</v>
      </c>
      <c r="AB141" s="102">
        <f t="shared" si="51"/>
        <v>0</v>
      </c>
      <c r="AC141" s="99"/>
      <c r="AD141" s="22" t="s">
        <v>45</v>
      </c>
      <c r="AE141" s="274"/>
      <c r="AF141" s="99"/>
      <c r="AG141" s="99"/>
      <c r="AH141" s="99"/>
      <c r="AI141" s="99"/>
      <c r="AJ141" s="99"/>
      <c r="AK141" s="99"/>
      <c r="AL141" s="99"/>
      <c r="AM141" s="99"/>
      <c r="AN141" s="473"/>
      <c r="AO141" s="99"/>
      <c r="AP141" s="99"/>
      <c r="AQ141" s="99"/>
      <c r="AR141" s="76">
        <v>1</v>
      </c>
      <c r="AS141" s="99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270" t="s">
        <v>208</v>
      </c>
      <c r="Y142" s="1144" t="s">
        <v>1582</v>
      </c>
      <c r="Z142" s="102" t="s">
        <v>29</v>
      </c>
      <c r="AA142" s="102">
        <f t="shared" si="50"/>
        <v>0</v>
      </c>
      <c r="AB142" s="102">
        <f t="shared" si="51"/>
        <v>0</v>
      </c>
      <c r="AC142" s="131"/>
      <c r="AD142" s="22" t="s">
        <v>45</v>
      </c>
      <c r="AE142" s="274"/>
      <c r="AF142" s="131"/>
      <c r="AG142" s="131"/>
      <c r="AH142" s="178"/>
      <c r="AI142" s="131"/>
      <c r="AJ142" s="131"/>
      <c r="AK142" s="131"/>
      <c r="AL142" s="131"/>
      <c r="AM142" s="131"/>
      <c r="AN142" s="131"/>
      <c r="AO142" s="131"/>
      <c r="AP142" s="131"/>
      <c r="AQ142" s="131"/>
      <c r="AR142" s="133">
        <v>1</v>
      </c>
      <c r="AS142" s="131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ht="156.6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582" t="s">
        <v>380</v>
      </c>
      <c r="Y143" s="550" t="s">
        <v>3084</v>
      </c>
      <c r="Z143" s="551" t="s">
        <v>29</v>
      </c>
      <c r="AA143" s="551">
        <f t="shared" ref="AA143" si="60">0.5*(AI143+AJ143+AK143)+AL143+AN143+2*(AO143+AP143)</f>
        <v>2</v>
      </c>
      <c r="AB143" s="551">
        <f t="shared" ref="AB143" si="61">AI143*0.5+AJ143*0.5+AK143*0.5+AL143+AM143+AN143+2*(AO143+AP143+AQ143)</f>
        <v>2</v>
      </c>
      <c r="AC143" s="553"/>
      <c r="AD143" s="583" t="s">
        <v>106</v>
      </c>
      <c r="AE143" s="583"/>
      <c r="AF143" s="553"/>
      <c r="AG143" s="556"/>
      <c r="AH143" s="556" t="s">
        <v>361</v>
      </c>
      <c r="AI143" s="557"/>
      <c r="AJ143" s="557"/>
      <c r="AK143" s="557"/>
      <c r="AL143" s="559">
        <v>2</v>
      </c>
      <c r="AM143" s="557"/>
      <c r="AN143" s="557"/>
      <c r="AO143" s="557"/>
      <c r="AP143" s="557"/>
      <c r="AQ143" s="557"/>
      <c r="AR143" s="584">
        <v>1</v>
      </c>
      <c r="AS143" s="585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143</v>
      </c>
      <c r="B155" s="39"/>
      <c r="C155" s="535" t="s">
        <v>29</v>
      </c>
      <c r="D155" s="41">
        <f t="shared" ref="D155:D156" si="62">0.5*(L155+M155+N155)+O155+Q155+2*(R155+S155)</f>
        <v>1.5</v>
      </c>
      <c r="E155" s="536">
        <f t="shared" ref="E155:E156" si="63">L155*0.5+M155*0.5+N155*0.5+O155+P155+Q155+2*(R155+S155+T155)</f>
        <v>6.5</v>
      </c>
      <c r="F155" s="43"/>
      <c r="G155" s="43"/>
      <c r="H155" s="43"/>
      <c r="I155" s="43"/>
      <c r="J155" s="43"/>
      <c r="K155" s="43"/>
      <c r="L155" s="44">
        <f>SUMIFS(L165:L172,C165:C172,C155)</f>
        <v>0</v>
      </c>
      <c r="M155" s="44">
        <f>SUMIFS(M165:M172,C165:C172,C155)</f>
        <v>1</v>
      </c>
      <c r="N155" s="44">
        <f>SUMIFS(N165:N172,C165:C172,C155)</f>
        <v>0</v>
      </c>
      <c r="O155" s="44">
        <f>SUMIFS(O165:O172,C165:C172,C155)</f>
        <v>1</v>
      </c>
      <c r="P155" s="44">
        <f>SUMIFS(P165:P172,C165:C172,C155)</f>
        <v>3</v>
      </c>
      <c r="Q155" s="44">
        <f>SUMIFS(Q165:Q172,C165:C172,C155)</f>
        <v>0</v>
      </c>
      <c r="R155" s="44">
        <f>SUMIFS(R165:R172,C165:C172,C155)</f>
        <v>0</v>
      </c>
      <c r="S155" s="44">
        <f>SUMIFS(S165:S172,C165:C172,C155)</f>
        <v>0</v>
      </c>
      <c r="T155" s="44">
        <f>SUMIFS(T165:T172,C165:C172,C155)</f>
        <v>1</v>
      </c>
      <c r="U155" s="45"/>
      <c r="V155" s="46">
        <f>SUM(U165:U180)</f>
        <v>3</v>
      </c>
      <c r="W155" s="108"/>
      <c r="X155" s="38" t="s">
        <v>30</v>
      </c>
      <c r="Y155" s="39" t="s">
        <v>557</v>
      </c>
      <c r="Z155" s="535" t="s">
        <v>29</v>
      </c>
      <c r="AA155" s="41">
        <f t="shared" ref="AA155:AA173" si="64">0.5*(AI155+AJ155+AK155)+AL155+AN155+2*(AO155+AP155)</f>
        <v>10.5</v>
      </c>
      <c r="AB155" s="536">
        <f t="shared" ref="AB155:AB173" si="65">AI155*0.5+AJ155*0.5+AK155*0.5+AL155+AM155+AN155+2*(AO155+AP155+AQ155)</f>
        <v>24.5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5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17</v>
      </c>
      <c r="AT155" s="363"/>
      <c r="AU155" s="38" t="s">
        <v>145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3</v>
      </c>
      <c r="BQ155" s="363"/>
      <c r="BR155" s="38" t="s">
        <v>145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9</v>
      </c>
      <c r="CN155" s="363"/>
      <c r="CO155" s="38" t="s">
        <v>2005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SUMIFS(CZ139:CZ186,CQ139:CQ186,CQ155)</f>
        <v>0</v>
      </c>
      <c r="DA155" s="44">
        <f ca="1">SUMIFS(DA139:DA186,CQ139:CQ186,CQ155)</f>
        <v>0</v>
      </c>
      <c r="DB155" s="44">
        <f ca="1">SUMIFS(DB139:DB186,CQ139:CQ186,CQ155)</f>
        <v>0</v>
      </c>
      <c r="DC155" s="44">
        <f ca="1">SUMIFS(DC139:DC186,CQ139:CQ186,CQ155)</f>
        <v>0</v>
      </c>
      <c r="DD155" s="44">
        <f ca="1">SUMIFS(DD139:DD186,CQ139:CQ186,CQ155)</f>
        <v>0</v>
      </c>
      <c r="DE155" s="44">
        <f ca="1">SUMIFS(DE139:DE186,CQ139:CQ186,CQ155)</f>
        <v>0</v>
      </c>
      <c r="DF155" s="44">
        <f ca="1">SUMIFS(DF139:DF186,CQ139:CQ186,CQ155)</f>
        <v>0</v>
      </c>
      <c r="DG155" s="44">
        <f ca="1">SUMIFS(DG139:DG186,CQ139:CQ186,CQ155)</f>
        <v>0</v>
      </c>
      <c r="DH155" s="44">
        <f ca="1">SUMIFS(DH139:DH186,CQ139:CQ186,CQ155)</f>
        <v>0</v>
      </c>
      <c r="DI155" s="45"/>
      <c r="DJ155" s="46">
        <f>SUM(DI139:DI185)</f>
        <v>1</v>
      </c>
    </row>
    <row r="156" spans="1:115" ht="24.6" x14ac:dyDescent="0.25">
      <c r="A156" s="38" t="s">
        <v>152</v>
      </c>
      <c r="B156" s="451"/>
      <c r="C156" s="535" t="s">
        <v>36</v>
      </c>
      <c r="D156" s="41">
        <f t="shared" si="62"/>
        <v>0</v>
      </c>
      <c r="E156" s="536">
        <f t="shared" si="63"/>
        <v>0</v>
      </c>
      <c r="F156" s="39"/>
      <c r="G156" s="39"/>
      <c r="H156" s="39"/>
      <c r="I156" s="39"/>
      <c r="J156" s="39"/>
      <c r="K156" s="39"/>
      <c r="L156" s="44">
        <f>SUMIFS(L165:L172,C165:C172,C156)</f>
        <v>0</v>
      </c>
      <c r="M156" s="44">
        <f>SUMIFS(M165:M172,C165:C172,C156)</f>
        <v>0</v>
      </c>
      <c r="N156" s="44">
        <f>SUMIFS(N165:N172,C165:C172,C156)</f>
        <v>0</v>
      </c>
      <c r="O156" s="44">
        <f>SUMIFS(O165:O172,C165:C172,C156)</f>
        <v>0</v>
      </c>
      <c r="P156" s="44">
        <f>SUMIFS(P165:P172,C165:C172,C156)</f>
        <v>0</v>
      </c>
      <c r="Q156" s="44">
        <f>SUMIFS(Q165:Q172,C165:C172,C156)</f>
        <v>0</v>
      </c>
      <c r="R156" s="44">
        <f>SUMIFS(R165:R172,C165:C172,C156)</f>
        <v>0</v>
      </c>
      <c r="S156" s="44">
        <f>SUMIFS(S165:S172,C165:C172,C156)</f>
        <v>0</v>
      </c>
      <c r="T156" s="44">
        <f>SUMIFS(T165:T172,C165:C172,C156)</f>
        <v>0</v>
      </c>
      <c r="U156" s="45"/>
      <c r="V156" s="46"/>
      <c r="W156" s="108"/>
      <c r="X156" s="38" t="s">
        <v>37</v>
      </c>
      <c r="Y156" s="39"/>
      <c r="Z156" s="535" t="s">
        <v>36</v>
      </c>
      <c r="AA156" s="41">
        <f t="shared" si="64"/>
        <v>0</v>
      </c>
      <c r="AB156" s="536">
        <f t="shared" si="65"/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153</v>
      </c>
      <c r="AV156" s="39"/>
      <c r="AW156" s="535" t="s">
        <v>36</v>
      </c>
      <c r="AX156" s="41">
        <f>0.5*(BF156+BG156+BH156)+BI156+BK156+2*(BL156+BM156)</f>
        <v>0</v>
      </c>
      <c r="AY156" s="536">
        <f>BF156*0.5+BG156*0.5+BH156*0.5+BI156+BJ156+BK156+2*(BL156+BM156+BN156)</f>
        <v>0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0</v>
      </c>
      <c r="BH156" s="44">
        <f>SUMIFS(BH159:BH177,AW159:AW177,AW156)</f>
        <v>0</v>
      </c>
      <c r="BI156" s="44">
        <f>SUMIFS(BI159:BI177,AW159:AW177,AW156)</f>
        <v>0</v>
      </c>
      <c r="BJ156" s="44">
        <f>SUMIFS(BJ159:BJ177,AW159:AW177,AW156)</f>
        <v>0</v>
      </c>
      <c r="BK156" s="44">
        <f>SUMIFS(BK159:BK177,AW159:AW177,AW156)</f>
        <v>0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0</v>
      </c>
      <c r="BO156" s="45"/>
      <c r="BP156" s="46"/>
      <c r="BQ156" s="62"/>
      <c r="BR156" s="38" t="s">
        <v>153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37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SUMIFS(CZ139:CZ186,CQ139:CQ186,CQ156)</f>
        <v>0</v>
      </c>
      <c r="DA156" s="44">
        <f ca="1">SUMIFS(DA139:DA186,CQ139:CQ186,CQ156)</f>
        <v>0</v>
      </c>
      <c r="DB156" s="44">
        <f ca="1">SUMIFS(DB139:DB186,CQ139:CQ186,CQ156)</f>
        <v>0</v>
      </c>
      <c r="DC156" s="44">
        <f ca="1">SUMIFS(DC139:DC186,CQ139:CQ186,CQ156)</f>
        <v>0</v>
      </c>
      <c r="DD156" s="44">
        <f ca="1">SUMIFS(DD139:DD186,CQ139:CQ186,CQ156)</f>
        <v>0</v>
      </c>
      <c r="DE156" s="44">
        <f ca="1">SUMIFS(DE139:DE186,CQ139:CQ186,CQ156)</f>
        <v>0</v>
      </c>
      <c r="DF156" s="44">
        <f ca="1">SUMIFS(DF139:DF186,CQ139:CQ186,CQ156)</f>
        <v>0</v>
      </c>
      <c r="DG156" s="44">
        <f ca="1">SUMIFS(DG139:DG186,CQ139:CQ186,CQ156)</f>
        <v>0</v>
      </c>
      <c r="DH156" s="44">
        <f ca="1">SUMIFS(DH139:DH186,CQ139:CQ186,CQ156)</f>
        <v>0</v>
      </c>
      <c r="DI156" s="45"/>
      <c r="DJ156" s="46"/>
    </row>
    <row r="157" spans="1:115" ht="193.2" customHeight="1" outlineLevel="1" x14ac:dyDescent="0.25">
      <c r="A157" s="239" t="s">
        <v>173</v>
      </c>
      <c r="B157" s="138" t="s">
        <v>2519</v>
      </c>
      <c r="C157" s="102" t="s">
        <v>29</v>
      </c>
      <c r="D157" s="102">
        <f>0.5*(L157+M157+N157)+O157+Q157+2*(R157+S157)</f>
        <v>3</v>
      </c>
      <c r="E157" s="102">
        <f>L157*0.5+M157*0.5+N157*0.5+O157+P157+Q157+2*(R157+S157+T157)</f>
        <v>3</v>
      </c>
      <c r="F157" s="225"/>
      <c r="G157" s="225" t="s">
        <v>45</v>
      </c>
      <c r="H157" s="74"/>
      <c r="I157" s="225"/>
      <c r="J157" s="131"/>
      <c r="K157" s="131" t="s">
        <v>1515</v>
      </c>
      <c r="L157" s="314"/>
      <c r="M157" s="314"/>
      <c r="N157" s="155"/>
      <c r="O157" s="821"/>
      <c r="P157" s="314"/>
      <c r="Q157" s="128">
        <v>1</v>
      </c>
      <c r="R157" s="314"/>
      <c r="S157" s="86">
        <v>1</v>
      </c>
      <c r="T157" s="314"/>
      <c r="U157" s="76">
        <v>1</v>
      </c>
      <c r="V157" s="77"/>
      <c r="W157" s="108"/>
      <c r="X157" s="538" t="s">
        <v>560</v>
      </c>
      <c r="Y157" s="177" t="s">
        <v>941</v>
      </c>
      <c r="Z157" s="102" t="s">
        <v>29</v>
      </c>
      <c r="AA157" s="102">
        <f t="shared" si="64"/>
        <v>0</v>
      </c>
      <c r="AB157" s="102">
        <f t="shared" si="65"/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0" si="66">0.5*(BF157+BG157+BH157)+BI157+BK157+2*(BL157+BM157)</f>
        <v>0</v>
      </c>
      <c r="AY157" s="102">
        <f t="shared" ref="AY157:AY160" si="67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140" t="s">
        <v>3</v>
      </c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K157" s="3"/>
    </row>
    <row r="158" spans="1:115" ht="151.94999999999999" customHeight="1" outlineLevel="1" x14ac:dyDescent="0.3">
      <c r="A158" s="239" t="s">
        <v>173</v>
      </c>
      <c r="B158" s="179" t="s">
        <v>2206</v>
      </c>
      <c r="C158" s="102" t="s">
        <v>29</v>
      </c>
      <c r="D158" s="102">
        <f>0.5*(L158+M158+N158)+O158+Q158+2*(R158+S158)</f>
        <v>1</v>
      </c>
      <c r="E158" s="102">
        <f>L158*0.5+M158*0.5+N158*0.5+O158+P158+Q158+2*(R158+S158+T158)</f>
        <v>1</v>
      </c>
      <c r="F158" s="257"/>
      <c r="G158" s="225" t="s">
        <v>45</v>
      </c>
      <c r="H158" s="225"/>
      <c r="I158" s="258"/>
      <c r="J158" s="178"/>
      <c r="K158" s="131" t="s">
        <v>57</v>
      </c>
      <c r="L158" s="1111"/>
      <c r="M158" s="1111"/>
      <c r="N158" s="1111"/>
      <c r="O158" s="821"/>
      <c r="P158" s="1111"/>
      <c r="Q158" s="128">
        <v>1</v>
      </c>
      <c r="R158" s="1111"/>
      <c r="S158" s="1111"/>
      <c r="T158" s="1111"/>
      <c r="U158" s="76">
        <v>1</v>
      </c>
      <c r="V158" s="77"/>
      <c r="W158" s="108"/>
      <c r="X158" s="538" t="s">
        <v>560</v>
      </c>
      <c r="Y158" s="1145" t="s">
        <v>1591</v>
      </c>
      <c r="Z158" s="102" t="s">
        <v>29</v>
      </c>
      <c r="AA158" s="102">
        <f t="shared" si="64"/>
        <v>0</v>
      </c>
      <c r="AB158" s="102">
        <f t="shared" si="65"/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66"/>
        <v>1</v>
      </c>
      <c r="AY158" s="102">
        <f t="shared" si="67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552" t="s">
        <v>38</v>
      </c>
      <c r="BS158" s="596" t="s">
        <v>2967</v>
      </c>
      <c r="BT158" s="594" t="s">
        <v>29</v>
      </c>
      <c r="BU158" s="552">
        <f t="shared" ref="BU158:BU159" si="68">0.5*(CC158+CD158+CE158)+CF158+CH158+2*(CI158+CJ158)</f>
        <v>2.5</v>
      </c>
      <c r="BV158" s="552">
        <f t="shared" ref="BV158:BV159" si="69">CC158*0.5+CD158*0.5+CE158*0.5+CF158+CG158+CH158+2*(CI158+CJ158+CK158)</f>
        <v>2.5</v>
      </c>
      <c r="BW158" s="1379"/>
      <c r="BX158" s="602" t="s">
        <v>2968</v>
      </c>
      <c r="BY158" s="1594" t="s">
        <v>41</v>
      </c>
      <c r="BZ158" s="601"/>
      <c r="CA158" s="1593"/>
      <c r="CB158" s="1595" t="s">
        <v>3</v>
      </c>
      <c r="CC158" s="1354">
        <v>5</v>
      </c>
      <c r="CD158" s="602"/>
      <c r="CE158" s="602"/>
      <c r="CF158" s="602"/>
      <c r="CG158" s="602"/>
      <c r="CH158" s="602"/>
      <c r="CI158" s="602"/>
      <c r="CJ158" s="1002"/>
      <c r="CK158" s="1006"/>
      <c r="CL158" s="1493">
        <v>1</v>
      </c>
      <c r="CM158" s="546"/>
      <c r="CN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</row>
    <row r="159" spans="1:115" ht="328.5" customHeight="1" outlineLevel="1" x14ac:dyDescent="0.3">
      <c r="A159" s="239" t="s">
        <v>173</v>
      </c>
      <c r="B159" s="179" t="s">
        <v>1528</v>
      </c>
      <c r="C159" s="102" t="s">
        <v>29</v>
      </c>
      <c r="D159" s="102">
        <f>0.5*(L159+M159+N159)+O159+Q159+2*(R159+S159)</f>
        <v>0.5</v>
      </c>
      <c r="E159" s="102">
        <f>L159*0.5+M159*0.5+N159*0.5+O159+P159+Q159+2*(R159+S159+T159)</f>
        <v>0.5</v>
      </c>
      <c r="F159" s="448"/>
      <c r="G159" s="22" t="s">
        <v>68</v>
      </c>
      <c r="H159" s="448"/>
      <c r="I159" s="448"/>
      <c r="J159" s="110" t="s">
        <v>13</v>
      </c>
      <c r="K159" s="23" t="s">
        <v>680</v>
      </c>
      <c r="L159" s="445"/>
      <c r="M159" s="128">
        <v>1</v>
      </c>
      <c r="N159" s="445"/>
      <c r="O159" s="445"/>
      <c r="P159" s="445"/>
      <c r="Q159" s="445"/>
      <c r="R159" s="445"/>
      <c r="S159" s="445"/>
      <c r="T159" s="445"/>
      <c r="U159" s="76">
        <v>1</v>
      </c>
      <c r="V159" s="77"/>
      <c r="W159" s="108"/>
      <c r="X159" s="538" t="s">
        <v>560</v>
      </c>
      <c r="Y159" s="1145" t="s">
        <v>1596</v>
      </c>
      <c r="Z159" s="102" t="s">
        <v>29</v>
      </c>
      <c r="AA159" s="102">
        <f t="shared" si="64"/>
        <v>0</v>
      </c>
      <c r="AB159" s="102">
        <f t="shared" si="65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1603</v>
      </c>
      <c r="AV159" s="116" t="s">
        <v>501</v>
      </c>
      <c r="AW159" s="102" t="s">
        <v>29</v>
      </c>
      <c r="AX159" s="102">
        <f t="shared" si="66"/>
        <v>9</v>
      </c>
      <c r="AY159" s="102">
        <f t="shared" si="67"/>
        <v>10</v>
      </c>
      <c r="BA159" s="22" t="s">
        <v>63</v>
      </c>
      <c r="BB159" s="232"/>
      <c r="BC159" s="72" t="s">
        <v>42</v>
      </c>
      <c r="BD159" s="7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1596" t="s">
        <v>38</v>
      </c>
      <c r="BS159" s="1692" t="s">
        <v>2969</v>
      </c>
      <c r="BT159" s="1597" t="s">
        <v>29</v>
      </c>
      <c r="BU159" s="552">
        <f t="shared" si="68"/>
        <v>1</v>
      </c>
      <c r="BV159" s="552">
        <f t="shared" si="69"/>
        <v>1</v>
      </c>
      <c r="BW159" s="1379"/>
      <c r="BX159" s="602" t="s">
        <v>2968</v>
      </c>
      <c r="BY159" s="1594" t="s">
        <v>41</v>
      </c>
      <c r="BZ159" s="601"/>
      <c r="CA159" s="1593"/>
      <c r="CB159" s="1595" t="s">
        <v>3</v>
      </c>
      <c r="CC159" s="1354">
        <v>2</v>
      </c>
      <c r="CD159" s="602"/>
      <c r="CE159" s="602"/>
      <c r="CF159" s="1002"/>
      <c r="CG159" s="602"/>
      <c r="CH159" s="602"/>
      <c r="CI159" s="1002"/>
      <c r="CJ159" s="1002"/>
      <c r="CK159" s="1006"/>
      <c r="CL159" s="1493">
        <v>1</v>
      </c>
      <c r="CM159" s="546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278.39999999999998" outlineLevel="1" x14ac:dyDescent="0.25">
      <c r="A160" s="415" t="s">
        <v>380</v>
      </c>
      <c r="B160" s="82" t="s">
        <v>381</v>
      </c>
      <c r="C160" s="102" t="s">
        <v>29</v>
      </c>
      <c r="D160" s="102">
        <f t="shared" ref="D160:D163" si="70">0.5*(L160+M160+N160)+O160+Q160+2*(R160+S160)</f>
        <v>0</v>
      </c>
      <c r="E160" s="102">
        <f t="shared" ref="E160:E163" si="71">L160*0.5+M160*0.5+N160*0.5+O160+P160+Q160+2*(R160+S160+T160)</f>
        <v>0</v>
      </c>
      <c r="F160" s="103"/>
      <c r="G160" s="22" t="s">
        <v>68</v>
      </c>
      <c r="H160" s="70"/>
      <c r="I160" s="70"/>
      <c r="J160" s="73"/>
      <c r="K160" s="73"/>
      <c r="L160" s="155"/>
      <c r="M160" s="155"/>
      <c r="N160" s="155"/>
      <c r="O160" s="155"/>
      <c r="P160" s="155"/>
      <c r="Q160" s="155"/>
      <c r="R160" s="155"/>
      <c r="S160" s="155"/>
      <c r="T160" s="155"/>
      <c r="U160" s="1564">
        <v>1</v>
      </c>
      <c r="V160" s="1565" t="s">
        <v>2986</v>
      </c>
      <c r="W160" s="108"/>
      <c r="X160" s="538" t="s">
        <v>560</v>
      </c>
      <c r="Y160" s="80" t="s">
        <v>1602</v>
      </c>
      <c r="Z160" s="102" t="s">
        <v>29</v>
      </c>
      <c r="AA160" s="102">
        <f t="shared" si="64"/>
        <v>1</v>
      </c>
      <c r="AB160" s="102">
        <f t="shared" si="65"/>
        <v>1</v>
      </c>
      <c r="AC160" s="103"/>
      <c r="AD160" s="22" t="s">
        <v>45</v>
      </c>
      <c r="AE160" s="70"/>
      <c r="AF160" s="72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1607</v>
      </c>
      <c r="AW160" s="102" t="s">
        <v>29</v>
      </c>
      <c r="AX160" s="102">
        <f t="shared" si="66"/>
        <v>2</v>
      </c>
      <c r="AY160" s="102">
        <f t="shared" si="67"/>
        <v>2</v>
      </c>
      <c r="AZ160" s="171"/>
      <c r="BA160" s="22" t="s">
        <v>63</v>
      </c>
      <c r="BB160" s="232"/>
      <c r="BC160" s="72" t="s">
        <v>42</v>
      </c>
      <c r="BD160" s="7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243.6" outlineLevel="1" x14ac:dyDescent="0.3">
      <c r="A161" s="415" t="s">
        <v>380</v>
      </c>
      <c r="B161" s="82" t="s">
        <v>2844</v>
      </c>
      <c r="C161" s="102" t="s">
        <v>29</v>
      </c>
      <c r="D161" s="102">
        <f t="shared" si="70"/>
        <v>0</v>
      </c>
      <c r="E161" s="102">
        <f t="shared" si="71"/>
        <v>0</v>
      </c>
      <c r="F161" s="229"/>
      <c r="G161" s="225" t="s">
        <v>68</v>
      </c>
      <c r="H161"/>
      <c r="I161" s="70"/>
      <c r="J161" s="73"/>
      <c r="K161" s="23" t="s">
        <v>2846</v>
      </c>
      <c r="U161" s="1564">
        <v>1</v>
      </c>
      <c r="V161" s="1565" t="s">
        <v>2986</v>
      </c>
      <c r="W161" s="108"/>
      <c r="X161" s="538" t="s">
        <v>560</v>
      </c>
      <c r="Y161" s="80" t="s">
        <v>2640</v>
      </c>
      <c r="Z161" s="102" t="s">
        <v>29</v>
      </c>
      <c r="AA161" s="102">
        <f t="shared" si="64"/>
        <v>2</v>
      </c>
      <c r="AB161" s="102">
        <f t="shared" si="65"/>
        <v>6</v>
      </c>
      <c r="AC161" s="74"/>
      <c r="AD161" s="22" t="s">
        <v>68</v>
      </c>
      <c r="AE161" s="70"/>
      <c r="AF161" s="70"/>
      <c r="AG161" s="74"/>
      <c r="AH161" s="23" t="s">
        <v>1606</v>
      </c>
      <c r="AI161" s="238"/>
      <c r="AJ161" s="238"/>
      <c r="AK161" s="238"/>
      <c r="AL161" s="564">
        <v>2</v>
      </c>
      <c r="AM161" s="238"/>
      <c r="AN161" s="238"/>
      <c r="AO161" s="238"/>
      <c r="AP161" s="1150"/>
      <c r="AQ161" s="361">
        <v>2</v>
      </c>
      <c r="AR161" s="408">
        <v>1</v>
      </c>
      <c r="AS161" s="208"/>
      <c r="AT161" s="108"/>
      <c r="AU161" s="108"/>
      <c r="AV161" s="108"/>
      <c r="AW161" s="108"/>
      <c r="AX161" s="108"/>
      <c r="AY161" s="108"/>
      <c r="AZ161" s="108"/>
      <c r="BA161" s="764"/>
      <c r="BB161" s="108"/>
      <c r="BC161" s="108"/>
      <c r="BD161" s="108"/>
      <c r="BE161" s="1037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211.2" outlineLevel="1" x14ac:dyDescent="0.3">
      <c r="A162" s="415" t="s">
        <v>380</v>
      </c>
      <c r="B162" s="179" t="s">
        <v>1171</v>
      </c>
      <c r="C162" s="102" t="s">
        <v>29</v>
      </c>
      <c r="D162" s="102">
        <f t="shared" si="70"/>
        <v>0</v>
      </c>
      <c r="E162" s="102">
        <f t="shared" si="71"/>
        <v>2</v>
      </c>
      <c r="F162" s="225"/>
      <c r="G162" s="225" t="s">
        <v>45</v>
      </c>
      <c r="H162" s="225"/>
      <c r="I162" s="225"/>
      <c r="J162" s="131"/>
      <c r="K162" s="131" t="s">
        <v>188</v>
      </c>
      <c r="L162" s="403"/>
      <c r="M162" s="403"/>
      <c r="N162" s="403"/>
      <c r="O162" s="403"/>
      <c r="P162" s="403"/>
      <c r="Q162" s="403"/>
      <c r="R162" s="403"/>
      <c r="S162" s="403"/>
      <c r="T162" s="86">
        <v>1</v>
      </c>
      <c r="U162" s="1564">
        <v>1</v>
      </c>
      <c r="V162" s="1565" t="s">
        <v>2986</v>
      </c>
      <c r="W162" s="108"/>
      <c r="X162" s="538" t="s">
        <v>560</v>
      </c>
      <c r="Y162" s="80" t="s">
        <v>1609</v>
      </c>
      <c r="Z162" s="102" t="s">
        <v>29</v>
      </c>
      <c r="AA162" s="102">
        <f t="shared" si="64"/>
        <v>0</v>
      </c>
      <c r="AB162" s="102">
        <f t="shared" si="65"/>
        <v>2</v>
      </c>
      <c r="AC162" s="103"/>
      <c r="AD162" s="22" t="s">
        <v>45</v>
      </c>
      <c r="AE162" s="70"/>
      <c r="AF162" s="72" t="s">
        <v>42</v>
      </c>
      <c r="AG162" s="222"/>
      <c r="AH162" s="23" t="s">
        <v>1610</v>
      </c>
      <c r="AI162" s="23"/>
      <c r="AJ162" s="23"/>
      <c r="AK162" s="23"/>
      <c r="AL162" s="23"/>
      <c r="AM162" s="23"/>
      <c r="AN162" s="23"/>
      <c r="AO162" s="23"/>
      <c r="AP162" s="23"/>
      <c r="AQ162" s="234">
        <v>1</v>
      </c>
      <c r="AR162" s="408">
        <v>1</v>
      </c>
      <c r="AS162" s="804"/>
      <c r="AT162" s="108"/>
      <c r="AU162" s="108"/>
      <c r="AV162" s="108"/>
      <c r="AW162" s="108"/>
      <c r="AX162" s="108"/>
      <c r="AY162" s="108"/>
      <c r="AZ162" s="108"/>
      <c r="BA162" s="764"/>
      <c r="BB162" s="108"/>
      <c r="BC162" s="108"/>
      <c r="BD162" s="108"/>
      <c r="BE162" s="1037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x14ac:dyDescent="0.3">
      <c r="A163" s="415" t="s">
        <v>380</v>
      </c>
      <c r="B163" s="179" t="s">
        <v>1178</v>
      </c>
      <c r="C163" s="102" t="s">
        <v>29</v>
      </c>
      <c r="D163" s="102">
        <f t="shared" si="70"/>
        <v>2</v>
      </c>
      <c r="E163" s="102">
        <f t="shared" si="71"/>
        <v>4</v>
      </c>
      <c r="F163" s="225"/>
      <c r="G163" s="225" t="s">
        <v>45</v>
      </c>
      <c r="H163" s="225"/>
      <c r="I163" s="225"/>
      <c r="J163" s="131"/>
      <c r="K163" s="131" t="s">
        <v>1179</v>
      </c>
      <c r="L163" s="403"/>
      <c r="M163" s="403"/>
      <c r="N163" s="403"/>
      <c r="O163" s="84">
        <v>2</v>
      </c>
      <c r="P163" s="403"/>
      <c r="Q163" s="403"/>
      <c r="R163" s="403"/>
      <c r="S163" s="403"/>
      <c r="T163" s="86">
        <v>1</v>
      </c>
      <c r="U163" s="1564">
        <v>1</v>
      </c>
      <c r="V163" s="1565" t="s">
        <v>2986</v>
      </c>
      <c r="W163" s="108"/>
      <c r="X163" s="538" t="s">
        <v>560</v>
      </c>
      <c r="Y163" s="177" t="s">
        <v>2643</v>
      </c>
      <c r="Z163" s="102" t="s">
        <v>29</v>
      </c>
      <c r="AA163" s="102">
        <f t="shared" si="64"/>
        <v>0.5</v>
      </c>
      <c r="AB163" s="102">
        <f t="shared" si="65"/>
        <v>0.5</v>
      </c>
      <c r="AC163" s="103"/>
      <c r="AD163" s="22" t="s">
        <v>63</v>
      </c>
      <c r="AE163" s="546"/>
      <c r="AF163" s="541"/>
      <c r="AG163" s="541"/>
      <c r="AH163" s="140" t="s">
        <v>3</v>
      </c>
      <c r="AI163" s="84">
        <v>1</v>
      </c>
      <c r="AJ163" s="243"/>
      <c r="AK163" s="243"/>
      <c r="AL163" s="243"/>
      <c r="AM163" s="243"/>
      <c r="AN163" s="108"/>
      <c r="AO163" s="70"/>
      <c r="AP163" s="70"/>
      <c r="AQ163" s="70"/>
      <c r="AR163" s="408">
        <v>1</v>
      </c>
      <c r="AS163" s="879"/>
      <c r="AT163" s="108"/>
      <c r="AU163" s="108"/>
      <c r="AV163" s="108"/>
      <c r="AW163" s="108"/>
      <c r="AX163" s="108"/>
      <c r="AY163" s="108"/>
      <c r="AZ163" s="108"/>
      <c r="BA163" s="764"/>
      <c r="BB163" s="108"/>
      <c r="BC163" s="108"/>
      <c r="BD163" s="108"/>
      <c r="BE163" s="1037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x14ac:dyDescent="0.3">
      <c r="A164" s="237" t="s">
        <v>171</v>
      </c>
      <c r="B164" s="117" t="s">
        <v>2459</v>
      </c>
      <c r="C164" s="102" t="s">
        <v>29</v>
      </c>
      <c r="D164" s="69">
        <f>0.5*(L164+M164+N164)+O164+Q164+2*(R164+S164)</f>
        <v>2</v>
      </c>
      <c r="E164" s="69">
        <f>L164*0.5+M164*0.5+N164*0.5+O164+P164+Q164+2*(R164+S164+T164)</f>
        <v>2</v>
      </c>
      <c r="F164" s="74"/>
      <c r="G164" s="22" t="s">
        <v>63</v>
      </c>
      <c r="H164" s="70"/>
      <c r="I164" s="70"/>
      <c r="J164" s="73"/>
      <c r="K164" s="22" t="s">
        <v>180</v>
      </c>
      <c r="L164" s="160"/>
      <c r="M164" s="160"/>
      <c r="N164" s="155"/>
      <c r="O164" s="160"/>
      <c r="P164" s="160"/>
      <c r="Q164" s="160"/>
      <c r="R164" s="84">
        <v>1</v>
      </c>
      <c r="S164" s="160"/>
      <c r="T164" s="160"/>
      <c r="U164" s="1566">
        <v>1</v>
      </c>
      <c r="V164" s="1567" t="s">
        <v>2999</v>
      </c>
      <c r="W164" s="108"/>
      <c r="X164" s="538" t="s">
        <v>560</v>
      </c>
      <c r="Y164" s="177" t="s">
        <v>1614</v>
      </c>
      <c r="Z164" s="102" t="s">
        <v>29</v>
      </c>
      <c r="AA164" s="102">
        <f t="shared" si="64"/>
        <v>2</v>
      </c>
      <c r="AB164" s="102">
        <f t="shared" si="65"/>
        <v>2</v>
      </c>
      <c r="AC164" s="103"/>
      <c r="AD164" s="1056" t="s">
        <v>77</v>
      </c>
      <c r="AE164" s="411" t="s">
        <v>50</v>
      </c>
      <c r="AF164" s="74"/>
      <c r="AG164" s="74"/>
      <c r="AH164" s="131" t="s">
        <v>1615</v>
      </c>
      <c r="AI164" s="74"/>
      <c r="AJ164" s="74"/>
      <c r="AK164" s="74"/>
      <c r="AL164" s="84">
        <v>2</v>
      </c>
      <c r="AM164" s="74"/>
      <c r="AN164" s="74"/>
      <c r="AO164" s="74"/>
      <c r="AP164" s="74"/>
      <c r="AQ164" s="74"/>
      <c r="AR164" s="408">
        <v>1</v>
      </c>
      <c r="AS164" s="74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 x14ac:dyDescent="0.3">
      <c r="A165" s="237" t="s">
        <v>171</v>
      </c>
      <c r="B165" s="387" t="s">
        <v>998</v>
      </c>
      <c r="C165" s="102" t="s">
        <v>29</v>
      </c>
      <c r="D165" s="102">
        <f>0.5*(L165+M165+N165)+O165+Q165+2*(R165+S165)</f>
        <v>0</v>
      </c>
      <c r="E165" s="102">
        <f>L165*0.5+M165*0.5+N165*0.5+O165+P165+Q165+2*(R165+S165+T165)</f>
        <v>3</v>
      </c>
      <c r="F165" s="82"/>
      <c r="G165" s="22" t="s">
        <v>45</v>
      </c>
      <c r="H165" s="70"/>
      <c r="I165" s="70"/>
      <c r="J165" s="173"/>
      <c r="K165" s="173" t="s">
        <v>999</v>
      </c>
      <c r="L165" s="155"/>
      <c r="M165" s="155"/>
      <c r="N165" s="155"/>
      <c r="O165" s="360"/>
      <c r="P165" s="86">
        <v>1</v>
      </c>
      <c r="Q165" s="765"/>
      <c r="R165" s="155"/>
      <c r="S165" s="886"/>
      <c r="T165" s="86">
        <v>1</v>
      </c>
      <c r="U165" s="1566">
        <v>1</v>
      </c>
      <c r="V165" s="1567" t="s">
        <v>2999</v>
      </c>
      <c r="W165" s="108"/>
      <c r="X165" s="538" t="s">
        <v>560</v>
      </c>
      <c r="Y165" s="80" t="s">
        <v>565</v>
      </c>
      <c r="Z165" s="102" t="s">
        <v>29</v>
      </c>
      <c r="AA165" s="102">
        <f t="shared" si="64"/>
        <v>0.5</v>
      </c>
      <c r="AB165" s="102">
        <f t="shared" si="65"/>
        <v>0.5</v>
      </c>
      <c r="AC165" s="103"/>
      <c r="AD165" s="22" t="s">
        <v>63</v>
      </c>
      <c r="AE165" s="541"/>
      <c r="AF165" s="72" t="s">
        <v>42</v>
      </c>
      <c r="AG165" s="73"/>
      <c r="AH165" s="140" t="s">
        <v>3</v>
      </c>
      <c r="AI165" s="84">
        <v>1</v>
      </c>
      <c r="AJ165" s="243"/>
      <c r="AK165" s="243"/>
      <c r="AL165" s="243"/>
      <c r="AM165" s="243"/>
      <c r="AN165" s="108"/>
      <c r="AO165" s="70"/>
      <c r="AP165" s="70"/>
      <c r="AQ165" s="70"/>
      <c r="AR165" s="408">
        <v>1</v>
      </c>
      <c r="AS165" s="22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407.4" outlineLevel="1" x14ac:dyDescent="0.4">
      <c r="A166" s="237" t="s">
        <v>171</v>
      </c>
      <c r="B166" s="179" t="s">
        <v>1007</v>
      </c>
      <c r="C166" s="102" t="s">
        <v>29</v>
      </c>
      <c r="D166" s="102">
        <f>0.5*(L166+M166+N166)+O166+Q166+2*(R166+S166)</f>
        <v>1</v>
      </c>
      <c r="E166" s="102">
        <f>L166*0.5+M166*0.5+N166*0.5+O166+P166+Q166+2*(R166+S166+T166)</f>
        <v>2</v>
      </c>
      <c r="F166" s="255"/>
      <c r="G166" s="577" t="s">
        <v>45</v>
      </c>
      <c r="H166" s="255"/>
      <c r="I166" s="255"/>
      <c r="J166" s="893"/>
      <c r="K166" s="705" t="s">
        <v>1008</v>
      </c>
      <c r="L166" s="671"/>
      <c r="M166" s="671"/>
      <c r="N166" s="671"/>
      <c r="O166" s="894">
        <v>1</v>
      </c>
      <c r="P166" s="86">
        <v>1</v>
      </c>
      <c r="Q166" s="371"/>
      <c r="R166" s="671"/>
      <c r="S166" s="671"/>
      <c r="T166" s="1679"/>
      <c r="U166" s="1566">
        <v>1</v>
      </c>
      <c r="V166" s="1567" t="s">
        <v>2999</v>
      </c>
      <c r="W166" s="108"/>
      <c r="X166" s="538" t="s">
        <v>560</v>
      </c>
      <c r="Y166" s="846" t="s">
        <v>1617</v>
      </c>
      <c r="Z166" s="102" t="s">
        <v>29</v>
      </c>
      <c r="AA166" s="102">
        <f t="shared" si="64"/>
        <v>0</v>
      </c>
      <c r="AB166" s="102">
        <f t="shared" si="65"/>
        <v>2</v>
      </c>
      <c r="AC166" s="74"/>
      <c r="AD166" s="22" t="s">
        <v>45</v>
      </c>
      <c r="AE166" s="839"/>
      <c r="AF166" s="839"/>
      <c r="AG166" s="839"/>
      <c r="AH166" s="840" t="s">
        <v>1618</v>
      </c>
      <c r="AI166" s="839"/>
      <c r="AJ166" s="839"/>
      <c r="AK166" s="839"/>
      <c r="AL166" s="839"/>
      <c r="AM166" s="1138"/>
      <c r="AN166" s="839"/>
      <c r="AO166" s="839"/>
      <c r="AP166" s="839"/>
      <c r="AQ166" s="86">
        <v>1</v>
      </c>
      <c r="AR166" s="408">
        <v>1</v>
      </c>
      <c r="AS166" s="839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407.4" outlineLevel="1" x14ac:dyDescent="0.3">
      <c r="A167" s="237" t="s">
        <v>171</v>
      </c>
      <c r="B167" s="117" t="s">
        <v>1011</v>
      </c>
      <c r="C167" s="68" t="s">
        <v>29</v>
      </c>
      <c r="D167" s="69">
        <f>0.5*(L167+M167+N167)+O167+Q167+2*(R167+S167)</f>
        <v>0.5</v>
      </c>
      <c r="E167" s="1308">
        <f>L167*0.5+M167*0.5+N167*0.5+O167+P167+Q167+2*(R167+S167+T167)</f>
        <v>1.5</v>
      </c>
      <c r="F167" s="1673"/>
      <c r="G167" s="1674" t="s">
        <v>45</v>
      </c>
      <c r="H167" s="1674"/>
      <c r="I167" s="1675" t="s">
        <v>42</v>
      </c>
      <c r="J167" s="1676"/>
      <c r="K167" s="1677" t="s">
        <v>1012</v>
      </c>
      <c r="L167" s="1678"/>
      <c r="M167" s="1590">
        <v>1</v>
      </c>
      <c r="N167" s="1678"/>
      <c r="O167" s="664"/>
      <c r="P167" s="86">
        <v>1</v>
      </c>
      <c r="Q167" s="897"/>
      <c r="R167" s="1678"/>
      <c r="S167" s="1678"/>
      <c r="T167" s="1678"/>
      <c r="U167" s="1566">
        <v>1</v>
      </c>
      <c r="V167" s="1567" t="s">
        <v>2999</v>
      </c>
      <c r="W167" s="108"/>
      <c r="X167" s="538" t="s">
        <v>560</v>
      </c>
      <c r="Y167" s="80" t="s">
        <v>1620</v>
      </c>
      <c r="Z167" s="102" t="s">
        <v>29</v>
      </c>
      <c r="AA167" s="102">
        <f t="shared" si="64"/>
        <v>1</v>
      </c>
      <c r="AB167" s="102">
        <f t="shared" si="65"/>
        <v>1</v>
      </c>
      <c r="AC167" s="200"/>
      <c r="AD167" s="22" t="s">
        <v>45</v>
      </c>
      <c r="AE167" s="22"/>
      <c r="AF167" s="72" t="s">
        <v>42</v>
      </c>
      <c r="AG167" s="979" t="s">
        <v>13</v>
      </c>
      <c r="AH167" s="23" t="s">
        <v>204</v>
      </c>
      <c r="AI167" s="70"/>
      <c r="AJ167" s="70"/>
      <c r="AK167" s="70"/>
      <c r="AL167" s="349"/>
      <c r="AM167" s="301"/>
      <c r="AN167" s="240">
        <v>1</v>
      </c>
      <c r="AO167" s="70"/>
      <c r="AP167" s="70"/>
      <c r="AQ167" s="70"/>
      <c r="AR167" s="408">
        <v>1</v>
      </c>
      <c r="AS167" s="74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36.80000000000001" outlineLevel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 s="108"/>
      <c r="X168" s="538" t="s">
        <v>560</v>
      </c>
      <c r="Y168" s="80" t="s">
        <v>1622</v>
      </c>
      <c r="Z168" s="102" t="s">
        <v>29</v>
      </c>
      <c r="AA168" s="102">
        <f t="shared" si="64"/>
        <v>0</v>
      </c>
      <c r="AB168" s="102">
        <f t="shared" si="65"/>
        <v>0</v>
      </c>
      <c r="AC168" s="200"/>
      <c r="AD168" s="22" t="s">
        <v>45</v>
      </c>
      <c r="AE168" s="22"/>
      <c r="AF168" s="74"/>
      <c r="AG168" s="187"/>
      <c r="AH168" s="23" t="s">
        <v>1623</v>
      </c>
      <c r="AI168" s="70"/>
      <c r="AJ168" s="70"/>
      <c r="AK168" s="70"/>
      <c r="AL168" s="70"/>
      <c r="AM168" s="214"/>
      <c r="AN168" s="70"/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36.80000000000001" outlineLevel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 s="108"/>
      <c r="X169" s="538" t="s">
        <v>560</v>
      </c>
      <c r="Y169" s="80" t="s">
        <v>1624</v>
      </c>
      <c r="Z169" s="102" t="s">
        <v>29</v>
      </c>
      <c r="AA169" s="102">
        <f t="shared" si="64"/>
        <v>0</v>
      </c>
      <c r="AB169" s="102">
        <f t="shared" si="65"/>
        <v>0</v>
      </c>
      <c r="AC169" s="200"/>
      <c r="AD169" s="1056" t="s">
        <v>77</v>
      </c>
      <c r="AE169" s="411" t="s">
        <v>50</v>
      </c>
      <c r="AF169" s="74"/>
      <c r="AG169" s="187"/>
      <c r="AH169" s="131" t="s">
        <v>57</v>
      </c>
      <c r="AI169" s="131"/>
      <c r="AJ169" s="131"/>
      <c r="AK169" s="131"/>
      <c r="AL169" s="131"/>
      <c r="AM169" s="131"/>
      <c r="AN169" s="131"/>
      <c r="AO169" s="131"/>
      <c r="AP169" s="131"/>
      <c r="AQ169" s="131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36.80000000000001" outlineLevel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 s="108"/>
      <c r="X170" s="538" t="s">
        <v>560</v>
      </c>
      <c r="Y170" s="80" t="s">
        <v>2533</v>
      </c>
      <c r="Z170" s="102" t="s">
        <v>29</v>
      </c>
      <c r="AA170" s="102">
        <f t="shared" si="64"/>
        <v>0</v>
      </c>
      <c r="AB170" s="102">
        <f t="shared" si="65"/>
        <v>2</v>
      </c>
      <c r="AC170" s="103"/>
      <c r="AD170" s="22" t="s">
        <v>45</v>
      </c>
      <c r="AE170" s="103"/>
      <c r="AF170" s="72" t="s">
        <v>42</v>
      </c>
      <c r="AG170" s="82"/>
      <c r="AH170" s="23" t="s">
        <v>2231</v>
      </c>
      <c r="AI170" s="23"/>
      <c r="AJ170" s="23"/>
      <c r="AK170" s="23"/>
      <c r="AL170" s="301"/>
      <c r="AM170" s="23"/>
      <c r="AN170" s="23"/>
      <c r="AO170" s="23"/>
      <c r="AP170" s="23"/>
      <c r="AQ170" s="86">
        <v>1</v>
      </c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36.80000000000001" outlineLevel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 s="108"/>
      <c r="X171" s="538" t="s">
        <v>560</v>
      </c>
      <c r="Y171" s="80" t="s">
        <v>1625</v>
      </c>
      <c r="Z171" s="102" t="s">
        <v>29</v>
      </c>
      <c r="AA171" s="102">
        <f t="shared" si="64"/>
        <v>1</v>
      </c>
      <c r="AB171" s="102">
        <f t="shared" si="65"/>
        <v>1</v>
      </c>
      <c r="AC171" s="103"/>
      <c r="AD171" s="22" t="s">
        <v>45</v>
      </c>
      <c r="AE171" s="103"/>
      <c r="AF171" s="118"/>
      <c r="AG171" s="82"/>
      <c r="AH171" s="23" t="s">
        <v>57</v>
      </c>
      <c r="AI171" s="23"/>
      <c r="AJ171" s="23"/>
      <c r="AK171" s="23"/>
      <c r="AL171" s="240">
        <v>1</v>
      </c>
      <c r="AM171" s="23"/>
      <c r="AN171" s="23"/>
      <c r="AO171" s="23"/>
      <c r="AP171" s="23"/>
      <c r="AQ171" s="23"/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560</v>
      </c>
      <c r="Y172" s="80" t="s">
        <v>1626</v>
      </c>
      <c r="Z172" s="102" t="s">
        <v>29</v>
      </c>
      <c r="AA172" s="102">
        <f t="shared" si="64"/>
        <v>1.5</v>
      </c>
      <c r="AB172" s="102">
        <f t="shared" si="65"/>
        <v>1.5</v>
      </c>
      <c r="AC172" s="200"/>
      <c r="AD172" s="22" t="s">
        <v>45</v>
      </c>
      <c r="AE172" s="73"/>
      <c r="AF172" s="72" t="s">
        <v>42</v>
      </c>
      <c r="AG172" s="187"/>
      <c r="AH172" s="106"/>
      <c r="AJ172" s="240">
        <v>1</v>
      </c>
      <c r="AN172" s="240">
        <v>1</v>
      </c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36.80000000000001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538" t="s">
        <v>560</v>
      </c>
      <c r="Y173" s="80" t="s">
        <v>1627</v>
      </c>
      <c r="Z173" s="102" t="s">
        <v>29</v>
      </c>
      <c r="AA173" s="102">
        <f t="shared" si="64"/>
        <v>1</v>
      </c>
      <c r="AB173" s="102">
        <f t="shared" si="65"/>
        <v>1</v>
      </c>
      <c r="AC173" s="82"/>
      <c r="AD173" s="22" t="s">
        <v>45</v>
      </c>
      <c r="AE173" s="1153"/>
      <c r="AF173" s="72" t="s">
        <v>42</v>
      </c>
      <c r="AG173" s="82"/>
      <c r="AH173" s="22"/>
      <c r="AI173" s="23"/>
      <c r="AJ173" s="240">
        <v>2</v>
      </c>
      <c r="AK173" s="74"/>
      <c r="AL173" s="23"/>
      <c r="AM173" s="23"/>
      <c r="AN173" s="23"/>
      <c r="AO173" s="23"/>
      <c r="AP173" s="23"/>
      <c r="AQ173" s="23"/>
      <c r="AR173" s="408">
        <v>1</v>
      </c>
      <c r="AS173" s="74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3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U178"/>
      <c r="AV17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1610" t="s">
        <v>3085</v>
      </c>
      <c r="B180" s="1611"/>
      <c r="C180" s="1103" t="s">
        <v>29</v>
      </c>
      <c r="D180" s="41">
        <f t="shared" ref="D180:D197" si="72">0.5*(L180+M180+N180)+O180+Q180+2*(R180+S180)</f>
        <v>15</v>
      </c>
      <c r="E180" s="536">
        <f t="shared" ref="E180:E197" si="73">L180*0.5+M180*0.5+N180*0.5+O180+P180+Q180+2*(R180+S180+T180)</f>
        <v>30</v>
      </c>
      <c r="F180" s="43"/>
      <c r="G180" s="43"/>
      <c r="H180" s="43"/>
      <c r="I180" s="43"/>
      <c r="J180" s="43"/>
      <c r="K180" s="43"/>
      <c r="L180" s="44">
        <f>SUMIFS(L182:L197,C182:C197,C180)</f>
        <v>1</v>
      </c>
      <c r="M180" s="44">
        <f>SUMIFS(M182:M197,C182:C197,C180)</f>
        <v>1</v>
      </c>
      <c r="N180" s="44">
        <f>SUMIFS(N182:N197,C182:C197,C180)</f>
        <v>0</v>
      </c>
      <c r="O180" s="44">
        <f>SUMIFS(O182:O197,C182:C197,C180)</f>
        <v>8</v>
      </c>
      <c r="P180" s="44">
        <f>SUMIFS(P182:P197,C182:C197,C180)</f>
        <v>3</v>
      </c>
      <c r="Q180" s="44">
        <f>SUMIFS(Q182:Q197,C182:C197,C180)</f>
        <v>2</v>
      </c>
      <c r="R180" s="44">
        <f>SUMIFS(R182:R197,C182:C197,C180)</f>
        <v>1</v>
      </c>
      <c r="S180" s="44">
        <f>SUMIFS(S182:S197,C182:C197,C180)</f>
        <v>1</v>
      </c>
      <c r="T180" s="44">
        <f>SUMIFS(T182:T197,C182:C197,C180)</f>
        <v>6</v>
      </c>
      <c r="U180" s="45"/>
      <c r="V180" s="46">
        <f>SUM(U182:U209)</f>
        <v>16</v>
      </c>
      <c r="X180" s="38" t="s">
        <v>495</v>
      </c>
      <c r="Y180" s="39" t="s">
        <v>2807</v>
      </c>
      <c r="Z180" s="535" t="s">
        <v>29</v>
      </c>
      <c r="AA180" s="41">
        <f t="shared" ref="AA180:AA192" si="74">0.5*(AI180+AJ180+AK180)+AL180+AN180+2*(AO180+AP180)</f>
        <v>0</v>
      </c>
      <c r="AB180" s="536">
        <f t="shared" ref="AB180:AB192" si="75"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SUMIFS(AI182:AI195,Z182:Z195,Z180)</f>
        <v>0</v>
      </c>
      <c r="AJ180" s="44">
        <f>SUMIFS(AJ182:AJ195,Z182:Z195,Z180)</f>
        <v>0</v>
      </c>
      <c r="AK180" s="44">
        <f>SUMIFS(AK182:AK195,Z182:Z195,Z180)</f>
        <v>0</v>
      </c>
      <c r="AL180" s="44">
        <f>SUMIFS(AL182:AL195,Z182:Z195,Z180)</f>
        <v>0</v>
      </c>
      <c r="AM180" s="44">
        <f>SUMIFS(AM182:AM195,Z182:Z195,Z180)</f>
        <v>0</v>
      </c>
      <c r="AN180" s="44">
        <f>SUMIFS(AN182:AN195,Z182:Z195,Z180)</f>
        <v>0</v>
      </c>
      <c r="AO180" s="44">
        <f>SUMIFS(AO182:AO195,Z182:Z195,Z180)</f>
        <v>0</v>
      </c>
      <c r="AP180" s="44">
        <f>SUMIFS(AP182:AP195,Z182:Z195,Z180)</f>
        <v>0</v>
      </c>
      <c r="AQ180" s="44">
        <f>SUMIFS(AQ182:AQ195,Z182:Z195,Z180)</f>
        <v>0</v>
      </c>
      <c r="AR180" s="45"/>
      <c r="AS180" s="46">
        <f>SUM(AR182:AR207)</f>
        <v>11</v>
      </c>
      <c r="AU180" s="1610" t="s">
        <v>495</v>
      </c>
      <c r="AV180" s="1589" t="s">
        <v>3086</v>
      </c>
      <c r="AW180" s="1103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 x14ac:dyDescent="0.3">
      <c r="A181" s="1610" t="s">
        <v>153</v>
      </c>
      <c r="B181" s="1624"/>
      <c r="C181" s="1103" t="s">
        <v>36</v>
      </c>
      <c r="D181" s="41">
        <f t="shared" si="72"/>
        <v>0</v>
      </c>
      <c r="E181" s="536">
        <f t="shared" si="73"/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X181" s="38" t="s">
        <v>497</v>
      </c>
      <c r="Y181" s="451"/>
      <c r="Z181" s="535" t="s">
        <v>36</v>
      </c>
      <c r="AA181" s="41">
        <f t="shared" si="74"/>
        <v>0</v>
      </c>
      <c r="AB181" s="536">
        <f t="shared" si="75"/>
        <v>0</v>
      </c>
      <c r="AC181" s="39"/>
      <c r="AD181" s="39"/>
      <c r="AE181" s="39"/>
      <c r="AF181" s="39"/>
      <c r="AG181" s="39"/>
      <c r="AH181" s="39"/>
      <c r="AI181" s="44">
        <f>SUMIFS(AI182:AI195,Z182:Z195,Z181)</f>
        <v>0</v>
      </c>
      <c r="AJ181" s="44">
        <f>SUMIFS(AJ182:AJ195,Z182:Z195,Z181)</f>
        <v>0</v>
      </c>
      <c r="AK181" s="44">
        <f>SUMIFS(AK182:AK195,Z182:Z195,Z181)</f>
        <v>0</v>
      </c>
      <c r="AL181" s="44">
        <f>SUMIFS(AL182:AL195,Z182:Z195,Z181)</f>
        <v>0</v>
      </c>
      <c r="AM181" s="44">
        <f>SUMIFS(AM182:AM195,Z182:Z195,Z181)</f>
        <v>0</v>
      </c>
      <c r="AN181" s="44">
        <f>SUMIFS(AN182:AN195,Z182:Z195,Z181)</f>
        <v>0</v>
      </c>
      <c r="AO181" s="44">
        <f>SUMIFS(AO182:AO195,Z182:Z195,Z181)</f>
        <v>0</v>
      </c>
      <c r="AP181" s="44">
        <f>SUMIFS(AP182:AP195,Z182:Z195,Z181)</f>
        <v>0</v>
      </c>
      <c r="AQ181" s="44">
        <f>SUMIFS(AQ182:AQ195,Z182:Z195,Z181)</f>
        <v>0</v>
      </c>
      <c r="AR181" s="45"/>
      <c r="AS181" s="46"/>
      <c r="AU181" s="1636" t="s">
        <v>153</v>
      </c>
      <c r="AV181" s="1708"/>
      <c r="AW181" s="1709" t="s">
        <v>36</v>
      </c>
      <c r="AX181" s="579">
        <f>0.5*(BF181+BG181+BH181)+BI181+BK181+2*(BL181+BM181)</f>
        <v>0</v>
      </c>
      <c r="AY181" s="1252">
        <f>BF181*0.5+BG181*0.5+BH181*0.5+BI181+BJ181+BK181+2*(BL181+BM181+BN181)</f>
        <v>0</v>
      </c>
      <c r="AZ181" s="63"/>
      <c r="BA181" s="63"/>
      <c r="BB181" s="63"/>
      <c r="BC181" s="63"/>
      <c r="BD181" s="63"/>
      <c r="BE181" s="63"/>
      <c r="BF181" s="60">
        <f>SUMIFS(BF182:BF197,AW182:AW197,AW181)</f>
        <v>0</v>
      </c>
      <c r="BG181" s="60">
        <f>SUMIFS(BG182:BG197,AW182:AW197,AW181)</f>
        <v>0</v>
      </c>
      <c r="BH181" s="60">
        <f>SUMIFS(BH182:BH197,AW182:AW197,AW181)</f>
        <v>0</v>
      </c>
      <c r="BI181" s="60">
        <f>SUMIFS(BI182:BI197,AW182:AW197,AW181)</f>
        <v>0</v>
      </c>
      <c r="BJ181" s="60">
        <f>SUMIFS(BJ182:BJ197,AW182:AW197,AW181)</f>
        <v>0</v>
      </c>
      <c r="BK181" s="60">
        <f>SUMIFS(BK182:BK197,AW182:AW197,AW181)</f>
        <v>0</v>
      </c>
      <c r="BL181" s="60">
        <f>SUMIFS(BL182:BL197,AW182:AW197,AW181)</f>
        <v>0</v>
      </c>
      <c r="BM181" s="60">
        <f>SUMIFS(BM182:BM197,AW182:AW197,AW181)</f>
        <v>0</v>
      </c>
      <c r="BN181" s="60">
        <f>SUMIFS(BN182:BN197,AW182:AW197,AW181)</f>
        <v>0</v>
      </c>
      <c r="BO181" s="581"/>
      <c r="BP181" s="64"/>
      <c r="BR181" s="55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537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ht="133.19999999999999" customHeight="1" outlineLevel="1" x14ac:dyDescent="0.25">
      <c r="A182" s="511" t="s">
        <v>517</v>
      </c>
      <c r="B182" s="1672" t="s">
        <v>1261</v>
      </c>
      <c r="C182" s="102" t="s">
        <v>29</v>
      </c>
      <c r="D182" s="69">
        <f t="shared" si="72"/>
        <v>0</v>
      </c>
      <c r="E182" s="69">
        <f t="shared" si="73"/>
        <v>1</v>
      </c>
      <c r="F182" s="632"/>
      <c r="G182" s="238" t="s">
        <v>45</v>
      </c>
      <c r="H182" s="632"/>
      <c r="I182" s="523"/>
      <c r="J182" s="195"/>
      <c r="K182" s="238" t="s">
        <v>1262</v>
      </c>
      <c r="L182" s="959"/>
      <c r="M182" s="959"/>
      <c r="N182" s="1011"/>
      <c r="O182" s="461"/>
      <c r="P182" s="591">
        <v>1</v>
      </c>
      <c r="Q182" s="1011"/>
      <c r="R182" s="1011"/>
      <c r="S182" s="959"/>
      <c r="T182" s="959"/>
      <c r="U182" s="1566">
        <v>1</v>
      </c>
      <c r="V182" s="1567" t="s">
        <v>2999</v>
      </c>
      <c r="X182" s="320" t="s">
        <v>267</v>
      </c>
      <c r="Y182" s="1465" t="s">
        <v>2644</v>
      </c>
      <c r="Z182" s="68" t="s">
        <v>29</v>
      </c>
      <c r="AA182" s="69">
        <f t="shared" si="74"/>
        <v>0</v>
      </c>
      <c r="AB182" s="69">
        <f t="shared" si="75"/>
        <v>0</v>
      </c>
      <c r="AC182" s="74"/>
      <c r="AD182" s="1053" t="s">
        <v>2734</v>
      </c>
      <c r="AE182" s="74"/>
      <c r="AF182" s="74"/>
      <c r="AG182" s="74"/>
      <c r="AH182" s="681" t="s">
        <v>2735</v>
      </c>
      <c r="AI182" s="74"/>
      <c r="AJ182" s="74"/>
      <c r="AK182" s="74"/>
      <c r="AL182" s="74"/>
      <c r="AM182" s="74"/>
      <c r="AN182" s="74"/>
      <c r="AO182" s="74"/>
      <c r="AP182" s="74"/>
      <c r="AQ182" s="74"/>
      <c r="AR182" s="516">
        <v>1</v>
      </c>
      <c r="AS182" s="74"/>
      <c r="AU182" s="2069" t="s">
        <v>3087</v>
      </c>
      <c r="AV182" s="2070"/>
      <c r="AW182" s="2070"/>
      <c r="AX182" s="2070"/>
      <c r="AY182" s="2070"/>
      <c r="AZ182" s="2070"/>
      <c r="BA182" s="2070"/>
      <c r="BB182" s="2070"/>
      <c r="BC182" s="2070"/>
      <c r="BD182" s="2070"/>
      <c r="BE182" s="2070"/>
      <c r="BF182" s="2070"/>
      <c r="BG182" s="2070"/>
      <c r="BH182" s="2070"/>
      <c r="BI182" s="2070"/>
      <c r="BJ182" s="2070"/>
      <c r="BK182" s="2070"/>
      <c r="BL182" s="2070"/>
      <c r="BM182" s="2070"/>
      <c r="BN182" s="2070"/>
      <c r="BO182" s="2070"/>
      <c r="BP182" s="2071"/>
      <c r="BQ182" s="29"/>
    </row>
    <row r="183" spans="1:114" ht="123.6" customHeight="1" outlineLevel="1" x14ac:dyDescent="0.4">
      <c r="A183" s="511" t="s">
        <v>504</v>
      </c>
      <c r="B183" s="130" t="s">
        <v>505</v>
      </c>
      <c r="C183" s="102" t="s">
        <v>29</v>
      </c>
      <c r="D183" s="69">
        <f t="shared" si="72"/>
        <v>0</v>
      </c>
      <c r="E183" s="69">
        <f t="shared" si="73"/>
        <v>0</v>
      </c>
      <c r="F183" s="74"/>
      <c r="G183" s="238" t="s">
        <v>68</v>
      </c>
      <c r="H183" s="74"/>
      <c r="I183" s="74"/>
      <c r="J183" s="74"/>
      <c r="K183" s="686" t="s">
        <v>193</v>
      </c>
      <c r="L183" s="159"/>
      <c r="M183" s="159"/>
      <c r="N183" s="159"/>
      <c r="O183" s="159"/>
      <c r="P183" s="159"/>
      <c r="Q183" s="159"/>
      <c r="R183" s="159"/>
      <c r="S183" s="159"/>
      <c r="T183" s="159"/>
      <c r="U183" s="1566">
        <v>1</v>
      </c>
      <c r="V183" s="1567" t="s">
        <v>2999</v>
      </c>
      <c r="X183" s="320" t="s">
        <v>267</v>
      </c>
      <c r="Y183" s="1465" t="s">
        <v>2648</v>
      </c>
      <c r="Z183" s="68" t="s">
        <v>29</v>
      </c>
      <c r="AA183" s="69">
        <f t="shared" si="74"/>
        <v>0</v>
      </c>
      <c r="AB183" s="69">
        <f t="shared" si="75"/>
        <v>0</v>
      </c>
      <c r="AC183" s="74"/>
      <c r="AD183" s="1053" t="s">
        <v>2734</v>
      </c>
      <c r="AE183" s="74"/>
      <c r="AF183" s="74"/>
      <c r="AG183" s="74"/>
      <c r="AH183" s="681" t="s">
        <v>2735</v>
      </c>
      <c r="AI183" s="74"/>
      <c r="AJ183" s="74"/>
      <c r="AK183" s="74"/>
      <c r="AL183" s="74"/>
      <c r="AM183" s="74"/>
      <c r="AN183" s="74"/>
      <c r="AO183" s="74"/>
      <c r="AP183" s="74"/>
      <c r="AQ183" s="74"/>
      <c r="AR183" s="516">
        <v>1</v>
      </c>
      <c r="AS183" s="74"/>
      <c r="AU183" s="2069" t="s">
        <v>3088</v>
      </c>
      <c r="AV183" s="2070"/>
      <c r="AW183" s="2070"/>
      <c r="AX183" s="2070"/>
      <c r="AY183" s="2070"/>
      <c r="AZ183" s="2070"/>
      <c r="BA183" s="2070"/>
      <c r="BB183" s="2070"/>
      <c r="BC183" s="2070"/>
      <c r="BD183" s="2070"/>
      <c r="BE183" s="2070"/>
      <c r="BF183" s="2070"/>
      <c r="BG183" s="2070"/>
      <c r="BH183" s="2070"/>
      <c r="BI183" s="2070"/>
      <c r="BJ183" s="2070"/>
      <c r="BK183" s="2070"/>
      <c r="BL183" s="2070"/>
      <c r="BM183" s="2070"/>
      <c r="BN183" s="2070"/>
      <c r="BO183" s="2070"/>
      <c r="BP183" s="2071"/>
    </row>
    <row r="184" spans="1:114" ht="113.4" customHeight="1" outlineLevel="1" x14ac:dyDescent="0.25">
      <c r="A184" s="511" t="s">
        <v>504</v>
      </c>
      <c r="B184" s="117" t="s">
        <v>512</v>
      </c>
      <c r="C184" s="102" t="s">
        <v>29</v>
      </c>
      <c r="D184" s="69">
        <f t="shared" si="72"/>
        <v>0</v>
      </c>
      <c r="E184" s="69">
        <f t="shared" si="73"/>
        <v>0</v>
      </c>
      <c r="F184" s="103"/>
      <c r="G184" s="22" t="s">
        <v>68</v>
      </c>
      <c r="H184" s="23"/>
      <c r="I184" s="523" t="s">
        <v>42</v>
      </c>
      <c r="J184" s="82"/>
      <c r="K184" s="23" t="s">
        <v>177</v>
      </c>
      <c r="L184" s="155"/>
      <c r="M184" s="155"/>
      <c r="N184" s="155"/>
      <c r="O184" s="155"/>
      <c r="P184" s="155"/>
      <c r="Q184" s="155"/>
      <c r="R184" s="155"/>
      <c r="S184" s="302"/>
      <c r="T184" s="419"/>
      <c r="U184" s="1566">
        <v>1</v>
      </c>
      <c r="V184" s="1567" t="s">
        <v>2999</v>
      </c>
      <c r="X184" s="364" t="s">
        <v>318</v>
      </c>
      <c r="Y184" s="1465" t="s">
        <v>2652</v>
      </c>
      <c r="Z184" s="68" t="s">
        <v>29</v>
      </c>
      <c r="AA184" s="69">
        <f t="shared" si="74"/>
        <v>0</v>
      </c>
      <c r="AB184" s="69">
        <f t="shared" si="75"/>
        <v>0</v>
      </c>
      <c r="AC184" s="74"/>
      <c r="AD184" s="1053" t="s">
        <v>2734</v>
      </c>
      <c r="AE184" s="74"/>
      <c r="AF184" s="74"/>
      <c r="AG184" s="74"/>
      <c r="AH184" s="681" t="s">
        <v>2735</v>
      </c>
      <c r="AI184" s="74"/>
      <c r="AJ184" s="74"/>
      <c r="AK184" s="74"/>
      <c r="AL184" s="74"/>
      <c r="AM184" s="74"/>
      <c r="AN184" s="74"/>
      <c r="AO184" s="74"/>
      <c r="AP184" s="74"/>
      <c r="AQ184" s="74"/>
      <c r="AR184" s="516">
        <v>1</v>
      </c>
      <c r="AS184" s="74"/>
    </row>
    <row r="185" spans="1:114" ht="150" customHeight="1" outlineLevel="1" x14ac:dyDescent="0.25">
      <c r="A185" s="511" t="s">
        <v>504</v>
      </c>
      <c r="B185" s="117" t="s">
        <v>525</v>
      </c>
      <c r="C185" s="102" t="s">
        <v>29</v>
      </c>
      <c r="D185" s="69">
        <f t="shared" si="72"/>
        <v>0</v>
      </c>
      <c r="E185" s="69">
        <f t="shared" si="73"/>
        <v>0</v>
      </c>
      <c r="F185" s="103"/>
      <c r="G185" s="22" t="s">
        <v>68</v>
      </c>
      <c r="H185" s="103"/>
      <c r="I185" s="523" t="s">
        <v>42</v>
      </c>
      <c r="J185" s="82"/>
      <c r="K185" s="23" t="s">
        <v>526</v>
      </c>
      <c r="L185" s="302"/>
      <c r="M185" s="302"/>
      <c r="N185" s="302"/>
      <c r="O185" s="302"/>
      <c r="P185" s="302"/>
      <c r="Q185" s="302"/>
      <c r="R185" s="302"/>
      <c r="S185" s="302"/>
      <c r="T185" s="302"/>
      <c r="U185" s="1566">
        <v>1</v>
      </c>
      <c r="V185" s="1567" t="s">
        <v>2999</v>
      </c>
      <c r="X185" s="269" t="s">
        <v>206</v>
      </c>
      <c r="Y185" s="1465" t="s">
        <v>2656</v>
      </c>
      <c r="Z185" s="68" t="s">
        <v>29</v>
      </c>
      <c r="AA185" s="69">
        <f t="shared" si="74"/>
        <v>0</v>
      </c>
      <c r="AB185" s="69">
        <f t="shared" si="75"/>
        <v>0</v>
      </c>
      <c r="AC185" s="74"/>
      <c r="AD185" s="1053" t="s">
        <v>2734</v>
      </c>
      <c r="AE185" s="74"/>
      <c r="AF185" s="74"/>
      <c r="AG185" s="74"/>
      <c r="AH185" s="681" t="s">
        <v>2735</v>
      </c>
      <c r="AI185" s="74"/>
      <c r="AJ185" s="74"/>
      <c r="AK185" s="74"/>
      <c r="AL185" s="74"/>
      <c r="AM185" s="74"/>
      <c r="AN185" s="74"/>
      <c r="AO185" s="74"/>
      <c r="AP185" s="74"/>
      <c r="AQ185" s="74"/>
      <c r="AR185" s="516">
        <v>1</v>
      </c>
      <c r="AS185" s="74"/>
    </row>
    <row r="186" spans="1:114" ht="121.2" customHeight="1" outlineLevel="1" x14ac:dyDescent="0.25">
      <c r="A186" s="511" t="s">
        <v>504</v>
      </c>
      <c r="B186" s="525" t="s">
        <v>529</v>
      </c>
      <c r="C186" s="102" t="s">
        <v>29</v>
      </c>
      <c r="D186" s="69">
        <f t="shared" si="72"/>
        <v>2</v>
      </c>
      <c r="E186" s="69">
        <f t="shared" si="73"/>
        <v>6</v>
      </c>
      <c r="F186" s="103"/>
      <c r="G186" s="22" t="s">
        <v>68</v>
      </c>
      <c r="H186" s="524"/>
      <c r="I186" s="512"/>
      <c r="J186" s="73"/>
      <c r="K186" s="23" t="s">
        <v>530</v>
      </c>
      <c r="L186" s="155"/>
      <c r="M186" s="155"/>
      <c r="N186" s="155"/>
      <c r="O186" s="84">
        <v>2</v>
      </c>
      <c r="P186" s="419"/>
      <c r="Q186" s="155"/>
      <c r="R186" s="155"/>
      <c r="S186" s="155"/>
      <c r="T186" s="591">
        <v>2</v>
      </c>
      <c r="U186" s="1566">
        <v>1</v>
      </c>
      <c r="V186" s="1567" t="s">
        <v>2999</v>
      </c>
      <c r="X186" s="662" t="s">
        <v>674</v>
      </c>
      <c r="Y186" s="1465" t="s">
        <v>2659</v>
      </c>
      <c r="Z186" s="68" t="s">
        <v>29</v>
      </c>
      <c r="AA186" s="69">
        <f t="shared" si="74"/>
        <v>0</v>
      </c>
      <c r="AB186" s="69">
        <f t="shared" si="75"/>
        <v>0</v>
      </c>
      <c r="AC186" s="74"/>
      <c r="AD186" s="1053" t="s">
        <v>2712</v>
      </c>
      <c r="AE186" s="74"/>
      <c r="AF186" s="74"/>
      <c r="AG186" s="74"/>
      <c r="AH186" s="681" t="s">
        <v>2735</v>
      </c>
      <c r="AI186" s="74"/>
      <c r="AJ186" s="74"/>
      <c r="AK186" s="74"/>
      <c r="AL186" s="74"/>
      <c r="AM186" s="74"/>
      <c r="AN186" s="74"/>
      <c r="AO186" s="74"/>
      <c r="AP186" s="74"/>
      <c r="AQ186" s="74"/>
      <c r="AR186" s="516">
        <v>1</v>
      </c>
      <c r="AS186" s="74"/>
    </row>
    <row r="187" spans="1:114" ht="274.5" customHeight="1" outlineLevel="1" x14ac:dyDescent="0.25">
      <c r="A187" s="511" t="s">
        <v>504</v>
      </c>
      <c r="B187" s="117" t="s">
        <v>533</v>
      </c>
      <c r="C187" s="102" t="s">
        <v>29</v>
      </c>
      <c r="D187" s="69">
        <f t="shared" si="72"/>
        <v>3</v>
      </c>
      <c r="E187" s="69">
        <f t="shared" si="73"/>
        <v>3</v>
      </c>
      <c r="F187" s="103"/>
      <c r="G187" s="22" t="s">
        <v>68</v>
      </c>
      <c r="H187" s="103"/>
      <c r="I187" s="504" t="s">
        <v>42</v>
      </c>
      <c r="J187" s="82"/>
      <c r="K187" s="23" t="s">
        <v>534</v>
      </c>
      <c r="L187" s="155"/>
      <c r="M187" s="155"/>
      <c r="N187" s="155"/>
      <c r="O187" s="1012"/>
      <c r="P187" s="155"/>
      <c r="Q187" s="565">
        <v>1</v>
      </c>
      <c r="R187" s="155"/>
      <c r="S187" s="84">
        <v>1</v>
      </c>
      <c r="T187" s="155"/>
      <c r="U187" s="1566">
        <v>1</v>
      </c>
      <c r="V187" s="1567" t="s">
        <v>2999</v>
      </c>
      <c r="X187" s="400" t="s">
        <v>2660</v>
      </c>
      <c r="Y187" s="1465" t="s">
        <v>2661</v>
      </c>
      <c r="Z187" s="68" t="s">
        <v>29</v>
      </c>
      <c r="AA187" s="69">
        <f t="shared" si="74"/>
        <v>0</v>
      </c>
      <c r="AB187" s="69">
        <f t="shared" si="75"/>
        <v>0</v>
      </c>
      <c r="AC187" s="74"/>
      <c r="AD187" s="1053" t="s">
        <v>2734</v>
      </c>
      <c r="AE187" s="74"/>
      <c r="AF187" s="74"/>
      <c r="AG187" s="74"/>
      <c r="AH187" s="681" t="s">
        <v>2735</v>
      </c>
      <c r="AI187" s="74"/>
      <c r="AJ187" s="74"/>
      <c r="AK187" s="74"/>
      <c r="AL187" s="74"/>
      <c r="AM187" s="74"/>
      <c r="AN187" s="74"/>
      <c r="AO187" s="74"/>
      <c r="AP187" s="74"/>
      <c r="AQ187" s="74"/>
      <c r="AR187" s="516">
        <v>1</v>
      </c>
      <c r="AS187" s="74"/>
    </row>
    <row r="188" spans="1:114" ht="233.25" customHeight="1" outlineLevel="1" x14ac:dyDescent="0.3">
      <c r="A188" s="511" t="s">
        <v>504</v>
      </c>
      <c r="B188" s="117" t="s">
        <v>537</v>
      </c>
      <c r="C188" s="102" t="s">
        <v>29</v>
      </c>
      <c r="D188" s="69">
        <f t="shared" si="72"/>
        <v>1</v>
      </c>
      <c r="E188" s="69">
        <f t="shared" si="73"/>
        <v>3</v>
      </c>
      <c r="F188" s="103"/>
      <c r="G188" s="22" t="s">
        <v>68</v>
      </c>
      <c r="H188" s="26"/>
      <c r="I188" s="504"/>
      <c r="J188" s="527"/>
      <c r="K188" s="23" t="s">
        <v>538</v>
      </c>
      <c r="L188" s="155"/>
      <c r="M188" s="155"/>
      <c r="N188" s="155"/>
      <c r="O188" s="84">
        <v>1</v>
      </c>
      <c r="P188" s="461"/>
      <c r="Q188" s="155"/>
      <c r="R188" s="155"/>
      <c r="S188" s="302"/>
      <c r="T188" s="591">
        <v>1</v>
      </c>
      <c r="U188" s="1566">
        <v>1</v>
      </c>
      <c r="V188" s="1567" t="s">
        <v>2999</v>
      </c>
      <c r="X188" s="97" t="s">
        <v>52</v>
      </c>
      <c r="Y188" s="1503" t="s">
        <v>2664</v>
      </c>
      <c r="Z188" s="1286" t="s">
        <v>29</v>
      </c>
      <c r="AA188" s="1287">
        <f t="shared" si="74"/>
        <v>0</v>
      </c>
      <c r="AB188" s="1287">
        <f t="shared" si="75"/>
        <v>0</v>
      </c>
      <c r="AC188" s="1288"/>
      <c r="AD188" s="1507" t="s">
        <v>2734</v>
      </c>
      <c r="AE188" s="1288"/>
      <c r="AF188" s="1288"/>
      <c r="AG188" s="1288"/>
      <c r="AH188" s="681" t="s">
        <v>2735</v>
      </c>
      <c r="AI188" s="1288"/>
      <c r="AJ188" s="1288"/>
      <c r="AK188" s="1288"/>
      <c r="AL188" s="1288"/>
      <c r="AM188" s="1288"/>
      <c r="AN188" s="1288"/>
      <c r="AO188" s="1288"/>
      <c r="AP188" s="1288"/>
      <c r="AQ188" s="1288"/>
      <c r="AR188" s="1508">
        <v>1</v>
      </c>
      <c r="AS188" s="1288"/>
    </row>
    <row r="189" spans="1:114" ht="128.4" customHeight="1" outlineLevel="1" x14ac:dyDescent="0.3">
      <c r="A189" s="511" t="s">
        <v>504</v>
      </c>
      <c r="B189" s="293" t="s">
        <v>2125</v>
      </c>
      <c r="C189" s="102" t="s">
        <v>29</v>
      </c>
      <c r="D189" s="69">
        <f t="shared" si="72"/>
        <v>0.5</v>
      </c>
      <c r="E189" s="69">
        <f t="shared" si="73"/>
        <v>1.5</v>
      </c>
      <c r="F189" s="528"/>
      <c r="G189" s="197" t="s">
        <v>68</v>
      </c>
      <c r="H189" s="145"/>
      <c r="I189" s="529" t="s">
        <v>42</v>
      </c>
      <c r="J189" s="530"/>
      <c r="K189" s="238" t="s">
        <v>542</v>
      </c>
      <c r="L189" s="419"/>
      <c r="M189" s="564">
        <v>1</v>
      </c>
      <c r="N189" s="419"/>
      <c r="O189" s="419"/>
      <c r="P189" s="591">
        <v>1</v>
      </c>
      <c r="Q189" s="419"/>
      <c r="R189" s="419"/>
      <c r="S189" s="419"/>
      <c r="T189" s="419"/>
      <c r="U189" s="1566">
        <v>1</v>
      </c>
      <c r="V189" s="1567" t="s">
        <v>2999</v>
      </c>
      <c r="X189" s="1509" t="s">
        <v>171</v>
      </c>
      <c r="Y189" s="1503" t="s">
        <v>2666</v>
      </c>
      <c r="Z189" s="1286" t="s">
        <v>29</v>
      </c>
      <c r="AA189" s="1287">
        <f t="shared" si="74"/>
        <v>0</v>
      </c>
      <c r="AB189" s="1287">
        <f t="shared" si="75"/>
        <v>0</v>
      </c>
      <c r="AC189" s="1288"/>
      <c r="AD189" s="1507" t="s">
        <v>2734</v>
      </c>
      <c r="AE189" s="1288"/>
      <c r="AF189" s="1288"/>
      <c r="AG189" s="1288"/>
      <c r="AH189" s="681" t="s">
        <v>2735</v>
      </c>
      <c r="AI189" s="1288"/>
      <c r="AJ189" s="1288"/>
      <c r="AK189" s="1288"/>
      <c r="AL189" s="1288"/>
      <c r="AM189" s="1288"/>
      <c r="AN189" s="1288"/>
      <c r="AO189" s="1288"/>
      <c r="AP189" s="1288"/>
      <c r="AQ189" s="1288"/>
      <c r="AR189" s="1508">
        <v>1</v>
      </c>
      <c r="AS189" s="1288"/>
    </row>
    <row r="190" spans="1:114" ht="139.19999999999999" outlineLevel="1" x14ac:dyDescent="0.25">
      <c r="A190" s="511" t="s">
        <v>504</v>
      </c>
      <c r="B190" s="116" t="s">
        <v>544</v>
      </c>
      <c r="C190" s="102" t="s">
        <v>29</v>
      </c>
      <c r="D190" s="69">
        <f t="shared" si="72"/>
        <v>2</v>
      </c>
      <c r="E190" s="69">
        <f t="shared" si="73"/>
        <v>2</v>
      </c>
      <c r="F190" s="116"/>
      <c r="G190" s="197" t="s">
        <v>68</v>
      </c>
      <c r="H190" s="531"/>
      <c r="I190" s="504" t="s">
        <v>42</v>
      </c>
      <c r="J190" s="27"/>
      <c r="K190" s="173" t="s">
        <v>545</v>
      </c>
      <c r="L190" s="302"/>
      <c r="M190" s="302"/>
      <c r="N190" s="302"/>
      <c r="O190" s="302"/>
      <c r="P190" s="302"/>
      <c r="Q190" s="302"/>
      <c r="R190" s="240">
        <v>1</v>
      </c>
      <c r="S190" s="302"/>
      <c r="T190" s="302"/>
      <c r="U190" s="1566">
        <v>1</v>
      </c>
      <c r="V190" s="1567" t="s">
        <v>2999</v>
      </c>
      <c r="X190" s="101" t="s">
        <v>55</v>
      </c>
      <c r="Y190" s="1465" t="s">
        <v>2668</v>
      </c>
      <c r="Z190" s="68" t="s">
        <v>29</v>
      </c>
      <c r="AA190" s="69">
        <f t="shared" si="74"/>
        <v>0</v>
      </c>
      <c r="AB190" s="69">
        <f t="shared" si="75"/>
        <v>0</v>
      </c>
      <c r="AC190" s="74"/>
      <c r="AD190" s="1053" t="s">
        <v>63</v>
      </c>
      <c r="AE190" s="74"/>
      <c r="AF190" s="74"/>
      <c r="AG190" s="74"/>
      <c r="AH190" s="681" t="s">
        <v>2735</v>
      </c>
      <c r="AI190" s="74"/>
      <c r="AJ190" s="74"/>
      <c r="AK190" s="74"/>
      <c r="AL190" s="74"/>
      <c r="AM190" s="74"/>
      <c r="AN190" s="74"/>
      <c r="AO190" s="74"/>
      <c r="AP190" s="74"/>
      <c r="AQ190" s="74"/>
      <c r="AR190" s="516">
        <v>1</v>
      </c>
      <c r="AS190" s="74"/>
    </row>
    <row r="191" spans="1:114" ht="123.6" customHeight="1" outlineLevel="1" x14ac:dyDescent="0.3">
      <c r="A191" s="511" t="s">
        <v>504</v>
      </c>
      <c r="B191" s="116" t="s">
        <v>547</v>
      </c>
      <c r="C191" s="102" t="s">
        <v>29</v>
      </c>
      <c r="D191" s="69">
        <f t="shared" si="72"/>
        <v>0</v>
      </c>
      <c r="E191" s="69">
        <f t="shared" si="73"/>
        <v>2</v>
      </c>
      <c r="F191" s="103"/>
      <c r="G191" s="150" t="s">
        <v>68</v>
      </c>
      <c r="H191" s="23"/>
      <c r="I191" s="533" t="s">
        <v>42</v>
      </c>
      <c r="J191" s="82"/>
      <c r="K191" s="534" t="s">
        <v>538</v>
      </c>
      <c r="L191" s="155"/>
      <c r="M191" s="155"/>
      <c r="N191" s="155"/>
      <c r="O191" s="155"/>
      <c r="P191" s="155"/>
      <c r="Q191" s="155"/>
      <c r="R191" s="155"/>
      <c r="S191" s="302"/>
      <c r="T191" s="591">
        <v>1</v>
      </c>
      <c r="U191" s="1566">
        <v>1</v>
      </c>
      <c r="V191" s="1567" t="s">
        <v>2999</v>
      </c>
      <c r="X191" s="1535" t="s">
        <v>55</v>
      </c>
      <c r="Y191" s="1503" t="s">
        <v>2670</v>
      </c>
      <c r="Z191" s="1286" t="s">
        <v>29</v>
      </c>
      <c r="AA191" s="1287">
        <f t="shared" si="74"/>
        <v>0</v>
      </c>
      <c r="AB191" s="1287">
        <f t="shared" si="75"/>
        <v>0</v>
      </c>
      <c r="AC191" s="1288"/>
      <c r="AD191" s="1507" t="s">
        <v>2712</v>
      </c>
      <c r="AE191" s="1288"/>
      <c r="AF191" s="1288"/>
      <c r="AG191" s="1288"/>
      <c r="AH191" s="681" t="s">
        <v>2735</v>
      </c>
      <c r="AI191" s="1288"/>
      <c r="AJ191" s="1288"/>
      <c r="AK191" s="1288"/>
      <c r="AL191" s="1288"/>
      <c r="AM191" s="1288"/>
      <c r="AN191" s="1288"/>
      <c r="AO191" s="1288"/>
      <c r="AP191" s="1288"/>
      <c r="AQ191" s="1288"/>
      <c r="AR191" s="1508">
        <v>1</v>
      </c>
      <c r="AS191" s="1288"/>
    </row>
    <row r="192" spans="1:114" ht="316.5" customHeight="1" outlineLevel="1" x14ac:dyDescent="0.4">
      <c r="A192" s="801" t="s">
        <v>940</v>
      </c>
      <c r="B192" s="388" t="s">
        <v>1212</v>
      </c>
      <c r="C192" s="102" t="s">
        <v>29</v>
      </c>
      <c r="D192" s="69">
        <f t="shared" si="72"/>
        <v>1</v>
      </c>
      <c r="E192" s="69">
        <f t="shared" si="73"/>
        <v>3</v>
      </c>
      <c r="F192" s="74"/>
      <c r="G192" s="22" t="s">
        <v>45</v>
      </c>
      <c r="H192" s="74"/>
      <c r="I192" s="74"/>
      <c r="J192" s="110" t="s">
        <v>13</v>
      </c>
      <c r="K192" s="319" t="s">
        <v>1213</v>
      </c>
      <c r="L192" s="159"/>
      <c r="M192" s="159"/>
      <c r="N192" s="159"/>
      <c r="O192" s="252">
        <v>1</v>
      </c>
      <c r="P192" s="159"/>
      <c r="Q192" s="159"/>
      <c r="R192" s="159"/>
      <c r="S192" s="159"/>
      <c r="T192" s="591">
        <v>1</v>
      </c>
      <c r="U192" s="1566">
        <v>1</v>
      </c>
      <c r="V192" s="1567" t="s">
        <v>2999</v>
      </c>
      <c r="X192" s="1269" t="s">
        <v>140</v>
      </c>
      <c r="Y192" s="1465" t="s">
        <v>2671</v>
      </c>
      <c r="Z192" s="68" t="s">
        <v>29</v>
      </c>
      <c r="AA192" s="69">
        <f t="shared" si="74"/>
        <v>0</v>
      </c>
      <c r="AB192" s="69">
        <f t="shared" si="75"/>
        <v>0</v>
      </c>
      <c r="AC192" s="74"/>
      <c r="AD192" s="1053" t="s">
        <v>2712</v>
      </c>
      <c r="AE192" s="74"/>
      <c r="AF192" s="74"/>
      <c r="AG192" s="74"/>
      <c r="AH192" s="681" t="s">
        <v>2735</v>
      </c>
      <c r="AI192" s="74"/>
      <c r="AJ192" s="74"/>
      <c r="AK192" s="74"/>
      <c r="AL192" s="74"/>
      <c r="AM192" s="74"/>
      <c r="AN192" s="74"/>
      <c r="AO192" s="74"/>
      <c r="AP192" s="74"/>
      <c r="AQ192" s="74"/>
      <c r="AR192" s="516">
        <v>1</v>
      </c>
      <c r="AS192" s="74"/>
    </row>
    <row r="193" spans="1:45" ht="153" customHeight="1" outlineLevel="1" x14ac:dyDescent="0.25">
      <c r="A193" s="801" t="s">
        <v>940</v>
      </c>
      <c r="B193" s="116" t="s">
        <v>1218</v>
      </c>
      <c r="C193" s="102" t="s">
        <v>29</v>
      </c>
      <c r="D193" s="69">
        <f t="shared" si="72"/>
        <v>1</v>
      </c>
      <c r="E193" s="69">
        <f t="shared" si="73"/>
        <v>1</v>
      </c>
      <c r="F193" s="23"/>
      <c r="G193" s="23" t="s">
        <v>45</v>
      </c>
      <c r="H193" s="23"/>
      <c r="I193" s="504" t="s">
        <v>42</v>
      </c>
      <c r="J193" s="23"/>
      <c r="K193" s="524" t="s">
        <v>892</v>
      </c>
      <c r="L193" s="302"/>
      <c r="M193" s="302"/>
      <c r="N193" s="302"/>
      <c r="O193" s="84">
        <v>1</v>
      </c>
      <c r="P193" s="302"/>
      <c r="Q193" s="302"/>
      <c r="R193" s="302"/>
      <c r="S193" s="302"/>
      <c r="T193" s="302"/>
      <c r="U193" s="1566">
        <v>1</v>
      </c>
      <c r="V193" s="1567" t="s">
        <v>2999</v>
      </c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</row>
    <row r="194" spans="1:45" ht="112.5" customHeight="1" outlineLevel="1" x14ac:dyDescent="0.4">
      <c r="A194" s="801" t="s">
        <v>940</v>
      </c>
      <c r="B194" s="117" t="s">
        <v>1242</v>
      </c>
      <c r="C194" s="102" t="s">
        <v>29</v>
      </c>
      <c r="D194" s="69">
        <f t="shared" si="72"/>
        <v>0.5</v>
      </c>
      <c r="E194" s="69">
        <f t="shared" si="73"/>
        <v>0.5</v>
      </c>
      <c r="F194" s="22"/>
      <c r="G194" s="22" t="s">
        <v>45</v>
      </c>
      <c r="H194" s="104"/>
      <c r="I194" s="523" t="s">
        <v>42</v>
      </c>
      <c r="J194" s="172"/>
      <c r="K194" s="172"/>
      <c r="L194" s="84">
        <v>1</v>
      </c>
      <c r="M194" s="943"/>
      <c r="N194" s="943"/>
      <c r="O194" s="943"/>
      <c r="P194" s="943"/>
      <c r="Q194" s="943"/>
      <c r="R194" s="943"/>
      <c r="S194" s="943"/>
      <c r="T194" s="1015"/>
      <c r="U194" s="1566">
        <v>1</v>
      </c>
      <c r="V194" s="1567" t="s">
        <v>2999</v>
      </c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</row>
    <row r="195" spans="1:45" ht="167.4" outlineLevel="1" x14ac:dyDescent="0.4">
      <c r="A195" s="801" t="s">
        <v>940</v>
      </c>
      <c r="B195" s="117" t="s">
        <v>1247</v>
      </c>
      <c r="C195" s="102" t="s">
        <v>29</v>
      </c>
      <c r="D195" s="69">
        <f t="shared" si="72"/>
        <v>1</v>
      </c>
      <c r="E195" s="69">
        <f t="shared" si="73"/>
        <v>2</v>
      </c>
      <c r="F195" s="200"/>
      <c r="G195" s="106" t="s">
        <v>45</v>
      </c>
      <c r="H195" s="23"/>
      <c r="I195" s="105"/>
      <c r="J195" s="187"/>
      <c r="K195" s="23" t="s">
        <v>210</v>
      </c>
      <c r="L195" s="169"/>
      <c r="M195" s="169"/>
      <c r="N195" s="120"/>
      <c r="O195" s="85">
        <v>1</v>
      </c>
      <c r="P195" s="86">
        <v>1</v>
      </c>
      <c r="Q195" s="540"/>
      <c r="R195" s="169"/>
      <c r="S195" s="964"/>
      <c r="T195" s="155"/>
      <c r="U195" s="1566">
        <v>1</v>
      </c>
      <c r="V195" s="1567" t="s">
        <v>2999</v>
      </c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</row>
    <row r="196" spans="1:45" ht="182.4" outlineLevel="1" x14ac:dyDescent="0.4">
      <c r="A196" s="801" t="s">
        <v>940</v>
      </c>
      <c r="B196" s="117" t="s">
        <v>1249</v>
      </c>
      <c r="C196" s="102" t="s">
        <v>29</v>
      </c>
      <c r="D196" s="69">
        <f t="shared" si="72"/>
        <v>2</v>
      </c>
      <c r="E196" s="69">
        <f t="shared" si="73"/>
        <v>2</v>
      </c>
      <c r="F196" s="73"/>
      <c r="G196" s="22" t="s">
        <v>45</v>
      </c>
      <c r="H196" s="104"/>
      <c r="I196" s="523" t="s">
        <v>42</v>
      </c>
      <c r="J196" s="979" t="s">
        <v>952</v>
      </c>
      <c r="K196" s="172"/>
      <c r="L196" s="943"/>
      <c r="M196" s="943"/>
      <c r="N196" s="155"/>
      <c r="O196" s="84">
        <v>1</v>
      </c>
      <c r="P196" s="155"/>
      <c r="Q196" s="84">
        <v>1</v>
      </c>
      <c r="R196" s="943"/>
      <c r="S196" s="943"/>
      <c r="T196" s="722"/>
      <c r="U196" s="1566">
        <v>1</v>
      </c>
      <c r="V196" s="1567" t="s">
        <v>2999</v>
      </c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</row>
    <row r="197" spans="1:45" ht="156.6" outlineLevel="1" x14ac:dyDescent="0.25">
      <c r="A197" s="801" t="s">
        <v>940</v>
      </c>
      <c r="B197" s="116" t="s">
        <v>1256</v>
      </c>
      <c r="C197" s="102" t="s">
        <v>29</v>
      </c>
      <c r="D197" s="69">
        <f t="shared" si="72"/>
        <v>1</v>
      </c>
      <c r="E197" s="69">
        <f t="shared" si="73"/>
        <v>3</v>
      </c>
      <c r="F197" s="103"/>
      <c r="G197" s="22" t="s">
        <v>45</v>
      </c>
      <c r="H197" s="23"/>
      <c r="I197" s="523" t="s">
        <v>42</v>
      </c>
      <c r="J197" s="180"/>
      <c r="K197" s="760"/>
      <c r="L197" s="169"/>
      <c r="M197" s="169"/>
      <c r="N197" s="155"/>
      <c r="O197" s="84">
        <v>1</v>
      </c>
      <c r="P197" s="155"/>
      <c r="Q197" s="155"/>
      <c r="R197" s="155"/>
      <c r="S197" s="169"/>
      <c r="T197" s="86">
        <v>1</v>
      </c>
      <c r="U197" s="1566">
        <v>1</v>
      </c>
      <c r="V197" s="1567" t="s">
        <v>2999</v>
      </c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</row>
    <row r="198" spans="1:45" outlineLevel="1" x14ac:dyDescent="0.25"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</row>
    <row r="199" spans="1:45" outlineLevel="1" x14ac:dyDescent="0.25"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</row>
    <row r="200" spans="1:45" outlineLevel="1" x14ac:dyDescent="0.25"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</row>
    <row r="201" spans="1:45" outlineLevel="1" x14ac:dyDescent="0.25"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</row>
    <row r="202" spans="1:45" outlineLevel="1" x14ac:dyDescent="0.25"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</row>
    <row r="203" spans="1:45" outlineLevel="1" x14ac:dyDescent="0.25"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</row>
    <row r="204" spans="1:45" outlineLevel="1" x14ac:dyDescent="0.25"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</row>
    <row r="205" spans="1:45" outlineLevel="1" x14ac:dyDescent="0.25"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</row>
    <row r="206" spans="1:45" outlineLevel="1" x14ac:dyDescent="0.25"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</row>
    <row r="207" spans="1:45" outlineLevel="1" x14ac:dyDescent="0.25"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</row>
    <row r="208" spans="1:45" outlineLevel="1" x14ac:dyDescent="0.25"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</row>
    <row r="209" spans="24:45" outlineLevel="1" x14ac:dyDescent="0.25"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</row>
    <row r="210" spans="24:45" outlineLevel="1" x14ac:dyDescent="0.25"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W114:CB114"/>
    <mergeCell ref="AU104:BP104"/>
    <mergeCell ref="C15:T15"/>
    <mergeCell ref="AC76:AH76"/>
    <mergeCell ref="F102:K102"/>
    <mergeCell ref="AZ19:BE19"/>
    <mergeCell ref="BD2:BD4"/>
    <mergeCell ref="AU182:BP182"/>
    <mergeCell ref="AU183:BP183"/>
    <mergeCell ref="BP2:BP4"/>
    <mergeCell ref="C3:D3"/>
    <mergeCell ref="C4:D4"/>
    <mergeCell ref="E4:F4"/>
    <mergeCell ref="AZ11:BE11"/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A2:CA4"/>
    <mergeCell ref="BS2:BS4"/>
    <mergeCell ref="CM2:CM4"/>
    <mergeCell ref="CP2:CP4"/>
  </mergeCells>
  <conditionalFormatting sqref="D6:D7">
    <cfRule type="cellIs" dxfId="211" priority="69" operator="lessThan">
      <formula>10.5</formula>
    </cfRule>
    <cfRule type="cellIs" dxfId="210" priority="70" operator="greaterThan">
      <formula>10</formula>
    </cfRule>
  </conditionalFormatting>
  <conditionalFormatting sqref="D39:D40">
    <cfRule type="cellIs" dxfId="209" priority="25" operator="lessThan">
      <formula>10.5</formula>
    </cfRule>
    <cfRule type="cellIs" dxfId="208" priority="26" operator="greaterThan">
      <formula>10</formula>
    </cfRule>
  </conditionalFormatting>
  <conditionalFormatting sqref="D66:D67">
    <cfRule type="cellIs" dxfId="207" priority="51" operator="lessThan">
      <formula>10.5</formula>
    </cfRule>
    <cfRule type="cellIs" dxfId="206" priority="52" operator="greaterThan">
      <formula>10</formula>
    </cfRule>
  </conditionalFormatting>
  <conditionalFormatting sqref="D90:D91">
    <cfRule type="cellIs" dxfId="205" priority="41" operator="lessThan">
      <formula>10.5</formula>
    </cfRule>
    <cfRule type="cellIs" dxfId="204" priority="42" operator="greaterThan">
      <formula>10</formula>
    </cfRule>
  </conditionalFormatting>
  <conditionalFormatting sqref="D124:D125">
    <cfRule type="cellIs" dxfId="203" priority="27" operator="lessThan">
      <formula>10.5</formula>
    </cfRule>
    <cfRule type="cellIs" dxfId="202" priority="28" operator="greaterThan">
      <formula>10</formula>
    </cfRule>
  </conditionalFormatting>
  <conditionalFormatting sqref="D155:D156">
    <cfRule type="cellIs" dxfId="201" priority="15" operator="lessThan">
      <formula>10.5</formula>
    </cfRule>
    <cfRule type="cellIs" dxfId="200" priority="16" operator="greaterThan">
      <formula>10</formula>
    </cfRule>
  </conditionalFormatting>
  <conditionalFormatting sqref="D180:D181">
    <cfRule type="cellIs" dxfId="199" priority="11" operator="lessThan">
      <formula>10.5</formula>
    </cfRule>
    <cfRule type="cellIs" dxfId="198" priority="12" operator="greaterThan">
      <formula>10</formula>
    </cfRule>
  </conditionalFormatting>
  <conditionalFormatting sqref="AA6:AA7">
    <cfRule type="cellIs" dxfId="197" priority="67" operator="lessThan">
      <formula>10.5</formula>
    </cfRule>
    <cfRule type="cellIs" dxfId="196" priority="68" operator="greaterThan">
      <formula>10</formula>
    </cfRule>
  </conditionalFormatting>
  <conditionalFormatting sqref="AA39:AA40">
    <cfRule type="cellIs" dxfId="195" priority="59" operator="lessThan">
      <formula>10.5</formula>
    </cfRule>
    <cfRule type="cellIs" dxfId="194" priority="60" operator="greaterThan">
      <formula>10</formula>
    </cfRule>
  </conditionalFormatting>
  <conditionalFormatting sqref="AA66:AA67">
    <cfRule type="cellIs" dxfId="193" priority="49" operator="lessThan">
      <formula>10.5</formula>
    </cfRule>
    <cfRule type="cellIs" dxfId="192" priority="50" operator="greaterThan">
      <formula>10</formula>
    </cfRule>
  </conditionalFormatting>
  <conditionalFormatting sqref="AA90:AA91">
    <cfRule type="cellIs" dxfId="191" priority="39" operator="lessThan">
      <formula>10.5</formula>
    </cfRule>
    <cfRule type="cellIs" dxfId="190" priority="40" operator="greaterThan">
      <formula>10</formula>
    </cfRule>
  </conditionalFormatting>
  <conditionalFormatting sqref="AA124:AA125">
    <cfRule type="cellIs" dxfId="189" priority="29" operator="lessThan">
      <formula>10.5</formula>
    </cfRule>
    <cfRule type="cellIs" dxfId="188" priority="30" operator="greaterThan">
      <formula>10</formula>
    </cfRule>
  </conditionalFormatting>
  <conditionalFormatting sqref="AA155:AA156">
    <cfRule type="cellIs" dxfId="187" priority="17" operator="lessThan">
      <formula>10.5</formula>
    </cfRule>
    <cfRule type="cellIs" dxfId="186" priority="18" operator="greaterThan">
      <formula>10</formula>
    </cfRule>
  </conditionalFormatting>
  <conditionalFormatting sqref="AA180:AA181">
    <cfRule type="cellIs" dxfId="185" priority="5" operator="lessThan">
      <formula>10.5</formula>
    </cfRule>
    <cfRule type="cellIs" dxfId="184" priority="6" operator="greaterThan">
      <formula>10</formula>
    </cfRule>
  </conditionalFormatting>
  <conditionalFormatting sqref="AX6:AX7">
    <cfRule type="cellIs" dxfId="183" priority="65" operator="lessThan">
      <formula>10.5</formula>
    </cfRule>
    <cfRule type="cellIs" dxfId="182" priority="66" operator="greaterThan">
      <formula>10</formula>
    </cfRule>
  </conditionalFormatting>
  <conditionalFormatting sqref="AX39:AX40">
    <cfRule type="cellIs" dxfId="181" priority="57" operator="lessThan">
      <formula>10.5</formula>
    </cfRule>
    <cfRule type="cellIs" dxfId="180" priority="58" operator="greaterThan">
      <formula>10</formula>
    </cfRule>
  </conditionalFormatting>
  <conditionalFormatting sqref="AX66:AX67">
    <cfRule type="cellIs" dxfId="179" priority="47" operator="lessThan">
      <formula>10.5</formula>
    </cfRule>
    <cfRule type="cellIs" dxfId="178" priority="48" operator="greaterThan">
      <formula>10</formula>
    </cfRule>
  </conditionalFormatting>
  <conditionalFormatting sqref="AX90:AX91">
    <cfRule type="cellIs" dxfId="177" priority="37" operator="lessThan">
      <formula>10.5</formula>
    </cfRule>
    <cfRule type="cellIs" dxfId="176" priority="38" operator="greaterThan">
      <formula>10</formula>
    </cfRule>
  </conditionalFormatting>
  <conditionalFormatting sqref="AX124:AX125">
    <cfRule type="cellIs" dxfId="175" priority="23" operator="lessThan">
      <formula>10.5</formula>
    </cfRule>
    <cfRule type="cellIs" dxfId="174" priority="24" operator="greaterThan">
      <formula>10</formula>
    </cfRule>
  </conditionalFormatting>
  <conditionalFormatting sqref="AX155:AX156">
    <cfRule type="cellIs" dxfId="173" priority="13" operator="lessThan">
      <formula>10.5</formula>
    </cfRule>
    <cfRule type="cellIs" dxfId="172" priority="14" operator="greaterThan">
      <formula>10</formula>
    </cfRule>
  </conditionalFormatting>
  <conditionalFormatting sqref="AX180:AX181">
    <cfRule type="cellIs" dxfId="171" priority="3" operator="lessThan">
      <formula>10.5</formula>
    </cfRule>
    <cfRule type="cellIs" dxfId="170" priority="4" operator="greaterThan">
      <formula>10</formula>
    </cfRule>
  </conditionalFormatting>
  <conditionalFormatting sqref="BU6:BU7">
    <cfRule type="cellIs" dxfId="169" priority="63" operator="lessThan">
      <formula>10.5</formula>
    </cfRule>
    <cfRule type="cellIs" dxfId="168" priority="64" operator="greaterThan">
      <formula>10</formula>
    </cfRule>
  </conditionalFormatting>
  <conditionalFormatting sqref="BU39:BU40">
    <cfRule type="cellIs" dxfId="167" priority="55" operator="lessThan">
      <formula>10.5</formula>
    </cfRule>
    <cfRule type="cellIs" dxfId="166" priority="56" operator="greaterThan">
      <formula>10</formula>
    </cfRule>
  </conditionalFormatting>
  <conditionalFormatting sqref="BU66:BU67">
    <cfRule type="cellIs" dxfId="165" priority="45" operator="lessThan">
      <formula>10.5</formula>
    </cfRule>
    <cfRule type="cellIs" dxfId="164" priority="46" operator="greaterThan">
      <formula>10</formula>
    </cfRule>
  </conditionalFormatting>
  <conditionalFormatting sqref="BU90:BU91">
    <cfRule type="cellIs" dxfId="163" priority="35" operator="lessThan">
      <formula>10.5</formula>
    </cfRule>
    <cfRule type="cellIs" dxfId="162" priority="36" operator="greaterThan">
      <formula>10</formula>
    </cfRule>
  </conditionalFormatting>
  <conditionalFormatting sqref="BU124:BU125">
    <cfRule type="cellIs" dxfId="161" priority="7" operator="lessThan">
      <formula>10.5</formula>
    </cfRule>
    <cfRule type="cellIs" dxfId="160" priority="8" operator="greaterThan">
      <formula>10</formula>
    </cfRule>
  </conditionalFormatting>
  <conditionalFormatting sqref="BU155:BU156">
    <cfRule type="cellIs" dxfId="159" priority="19" operator="lessThan">
      <formula>10.5</formula>
    </cfRule>
    <cfRule type="cellIs" dxfId="158" priority="20" operator="greaterThan">
      <formula>10</formula>
    </cfRule>
  </conditionalFormatting>
  <conditionalFormatting sqref="BU180:BU181">
    <cfRule type="cellIs" dxfId="157" priority="1" operator="lessThan">
      <formula>10.5</formula>
    </cfRule>
    <cfRule type="cellIs" dxfId="156" priority="2" operator="greaterThan">
      <formula>10</formula>
    </cfRule>
  </conditionalFormatting>
  <conditionalFormatting sqref="CR6:CR7">
    <cfRule type="cellIs" dxfId="155" priority="61" operator="lessThan">
      <formula>10.5</formula>
    </cfRule>
    <cfRule type="cellIs" dxfId="154" priority="62" operator="greaterThan">
      <formula>10</formula>
    </cfRule>
  </conditionalFormatting>
  <conditionalFormatting sqref="CR39:CR40">
    <cfRule type="cellIs" dxfId="153" priority="53" operator="lessThan">
      <formula>10.5</formula>
    </cfRule>
    <cfRule type="cellIs" dxfId="152" priority="54" operator="greaterThan">
      <formula>10</formula>
    </cfRule>
  </conditionalFormatting>
  <conditionalFormatting sqref="CR66:CR67">
    <cfRule type="cellIs" dxfId="151" priority="43" operator="lessThan">
      <formula>10.5</formula>
    </cfRule>
    <cfRule type="cellIs" dxfId="150" priority="44" operator="greaterThan">
      <formula>10</formula>
    </cfRule>
  </conditionalFormatting>
  <conditionalFormatting sqref="CR90:CR91">
    <cfRule type="cellIs" dxfId="149" priority="33" operator="lessThan">
      <formula>10.5</formula>
    </cfRule>
    <cfRule type="cellIs" dxfId="148" priority="34" operator="greaterThan">
      <formula>10</formula>
    </cfRule>
  </conditionalFormatting>
  <conditionalFormatting sqref="CR124:CR125">
    <cfRule type="cellIs" dxfId="147" priority="31" operator="lessThan">
      <formula>10.5</formula>
    </cfRule>
    <cfRule type="cellIs" dxfId="146" priority="32" operator="greaterThan">
      <formula>10</formula>
    </cfRule>
  </conditionalFormatting>
  <conditionalFormatting sqref="CR155:CR156">
    <cfRule type="cellIs" dxfId="145" priority="21" operator="lessThan">
      <formula>10.5</formula>
    </cfRule>
    <cfRule type="cellIs" dxfId="144" priority="22" operator="greaterThan">
      <formula>10</formula>
    </cfRule>
  </conditionalFormatting>
  <conditionalFormatting sqref="CR180:CR181">
    <cfRule type="cellIs" dxfId="143" priority="9" operator="lessThan">
      <formula>10.5</formula>
    </cfRule>
    <cfRule type="cellIs" dxfId="142" priority="10" operator="greaterThan">
      <formula>10</formula>
    </cfRule>
  </conditionalFormatting>
  <hyperlinks>
    <hyperlink ref="C3:D3" location="co_2_lundi_b1" display="co_2_lundi_b1" xr:uid="{7BB6523F-0E79-42C7-A859-992436AB2FB6}"/>
    <hyperlink ref="C4:D4" location="co_3_lundi_B1" display="co_3_lundi_B1" xr:uid="{4A4D3679-3C81-4A48-A8FF-CC14109D7E97}"/>
    <hyperlink ref="E2:F2" location="co_4_lundi_b1" display="co_4_lundi_b1" xr:uid="{768BA7F0-6636-4B9C-BA12-DC7DA177B51F}"/>
    <hyperlink ref="F3" location="co_5_lundi_B1" display="co_5_lundi_B1" xr:uid="{7E8444DF-5DBF-4444-8F60-D1FBD3E1118B}"/>
    <hyperlink ref="E4:F4" location="co_6_lundç_B1" display="co_6_lundç_B1" xr:uid="{9857A6DC-8A47-4F36-9D4F-59B90E7F0174}"/>
  </hyperlinks>
  <printOptions horizontalCentered="1" verticalCentered="1"/>
  <pageMargins left="0.25" right="0.25" top="0.75" bottom="0.75" header="0.3" footer="0.3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0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1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2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3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4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5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6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7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8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9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0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1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2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3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4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5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AEE7C-DD6D-4CEA-806B-297591B75C77}">
  <sheetPr codeName="Feuil9">
    <tabColor rgb="FF00B050"/>
    <pageSetUpPr fitToPage="1"/>
  </sheetPr>
  <dimension ref="A1:DP436"/>
  <sheetViews>
    <sheetView topLeftCell="T1" zoomScale="60" zoomScaleNormal="60" workbookViewId="0">
      <pane ySplit="5" topLeftCell="A6" activePane="bottomLeft" state="frozenSplit"/>
      <selection activeCell="BS2" sqref="BS2:BS4"/>
      <selection pane="bottomLeft" activeCell="AE9" sqref="AE9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24.6640625" style="26" bestFit="1" customWidth="1"/>
    <col min="25" max="25" width="77.6640625" style="517" customWidth="1"/>
    <col min="26" max="26" width="6.6640625" style="288" customWidth="1" outlineLevel="1"/>
    <col min="27" max="27" width="12.5546875" style="289" customWidth="1" outlineLevel="1"/>
    <col min="28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7.4414062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7.4414062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2.332031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17.44140625" style="208" bestFit="1" customWidth="1"/>
    <col min="94" max="94" width="74" style="62" customWidth="1"/>
    <col min="95" max="95" width="6.664062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33203125" style="36" customWidth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1756" t="s">
        <v>0</v>
      </c>
      <c r="B1" s="1756"/>
      <c r="C1" s="1756"/>
      <c r="D1" s="1756"/>
      <c r="E1" s="1756"/>
      <c r="F1" s="1756"/>
      <c r="G1" s="1756"/>
      <c r="H1" s="1756"/>
      <c r="I1" s="1756"/>
      <c r="J1" s="1756"/>
      <c r="K1" s="1756"/>
      <c r="L1" s="1756"/>
      <c r="M1" s="1756"/>
      <c r="N1" s="1756"/>
      <c r="O1" s="1756"/>
      <c r="P1" s="1756"/>
      <c r="Q1" s="1756"/>
      <c r="R1" s="1756"/>
      <c r="S1" s="1756"/>
      <c r="T1" s="1756"/>
      <c r="U1" s="1756"/>
      <c r="V1" s="1756"/>
      <c r="W1" s="1756"/>
      <c r="X1" s="1756"/>
      <c r="Y1" s="1756"/>
      <c r="Z1" s="1756"/>
      <c r="AA1" s="1756"/>
      <c r="AB1" s="1756"/>
      <c r="AC1" s="1756"/>
      <c r="AD1" s="1756"/>
      <c r="AE1" s="1756"/>
      <c r="AF1" s="1756"/>
      <c r="AG1" s="1756"/>
      <c r="AH1" s="1756"/>
      <c r="AI1" s="1756"/>
      <c r="AJ1" s="1756"/>
      <c r="AK1" s="1756"/>
      <c r="AL1" s="1756"/>
      <c r="AM1" s="1756"/>
      <c r="AN1" s="1756"/>
      <c r="AO1" s="1756"/>
      <c r="AP1" s="1756"/>
      <c r="AQ1" s="1756"/>
      <c r="AR1" s="1756"/>
      <c r="AS1" s="1756"/>
      <c r="AT1" s="1756"/>
      <c r="AU1" s="1756"/>
      <c r="AV1" s="1756"/>
      <c r="AW1" s="1756"/>
      <c r="AX1" s="1756"/>
      <c r="AY1" s="1756"/>
      <c r="AZ1" s="1756"/>
      <c r="BA1" s="1756"/>
      <c r="BB1" s="1756"/>
      <c r="BC1" s="1756"/>
      <c r="BD1" s="1756"/>
      <c r="BE1" s="1756"/>
      <c r="BF1" s="1756"/>
      <c r="BG1" s="1756"/>
      <c r="BH1" s="1756"/>
      <c r="BI1" s="1756"/>
      <c r="BJ1" s="1756"/>
      <c r="BK1" s="1756"/>
      <c r="BL1" s="1756"/>
      <c r="BM1" s="1756"/>
      <c r="BN1" s="1756"/>
      <c r="BO1" s="1756"/>
      <c r="BP1" s="1756"/>
      <c r="BQ1" s="1756"/>
      <c r="BR1" s="1756"/>
      <c r="BS1" s="1756"/>
      <c r="BT1" s="1756"/>
      <c r="BU1" s="1756"/>
      <c r="BV1" s="1756"/>
      <c r="BW1" s="1756"/>
      <c r="BX1" s="1756"/>
      <c r="BY1" s="1756"/>
      <c r="BZ1" s="1756"/>
      <c r="CA1" s="1756"/>
      <c r="CB1" s="1756"/>
      <c r="CC1" s="1756"/>
      <c r="CD1" s="1756"/>
      <c r="CE1" s="1756"/>
      <c r="CF1" s="1756"/>
      <c r="CG1" s="1756"/>
      <c r="CH1" s="1756"/>
      <c r="CI1" s="1756"/>
      <c r="CJ1" s="1756"/>
      <c r="CK1" s="1756"/>
      <c r="CL1" s="1756"/>
      <c r="CM1" s="1756"/>
      <c r="CN1" s="1756"/>
      <c r="CO1" s="1756"/>
      <c r="CP1" s="1756"/>
      <c r="CQ1" s="1756"/>
      <c r="CR1" s="1756"/>
      <c r="CS1" s="1756"/>
      <c r="CT1" s="1756"/>
      <c r="CU1" s="1756"/>
      <c r="CV1" s="1756"/>
      <c r="CW1" s="1756"/>
      <c r="CX1" s="1756"/>
      <c r="CY1" s="1756"/>
      <c r="CZ1" s="1756"/>
      <c r="DA1" s="1756"/>
      <c r="DB1" s="1756"/>
      <c r="DC1" s="1756"/>
      <c r="DD1" s="1756"/>
      <c r="DE1" s="1756"/>
      <c r="DF1" s="1756"/>
      <c r="DG1" s="1756"/>
      <c r="DH1" s="1756"/>
      <c r="DI1" s="1756"/>
      <c r="DJ1" s="1757"/>
      <c r="DK1" s="1"/>
      <c r="DL1" s="2"/>
    </row>
    <row r="2" spans="1:120" ht="17.399999999999999" customHeight="1" x14ac:dyDescent="0.3">
      <c r="A2" s="4"/>
      <c r="B2" s="1758" t="s">
        <v>3089</v>
      </c>
      <c r="C2" s="5"/>
      <c r="D2" s="6"/>
      <c r="E2" s="6"/>
      <c r="F2" s="7"/>
      <c r="G2" s="5"/>
      <c r="H2" s="7"/>
      <c r="I2" s="7"/>
      <c r="J2" s="1742">
        <f>SUMIFS(L9:L104,K9:K104,"Bio-déchets")</f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762">
        <f>SUM(U:U)</f>
        <v>47</v>
      </c>
      <c r="W2" s="4"/>
      <c r="X2" s="8"/>
      <c r="Y2" s="1746" t="s">
        <v>1</v>
      </c>
      <c r="Z2" s="5"/>
      <c r="AA2" s="6"/>
      <c r="AB2" s="6"/>
      <c r="AC2" s="7"/>
      <c r="AD2" s="5"/>
      <c r="AE2" s="7"/>
      <c r="AF2" s="7"/>
      <c r="AG2" s="1742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744">
        <f>SUM(AR:AR)</f>
        <v>79</v>
      </c>
      <c r="AT2" s="4"/>
      <c r="AU2" s="4"/>
      <c r="AV2" s="1746" t="s">
        <v>1</v>
      </c>
      <c r="AW2" s="1764" t="str">
        <f>AU6</f>
        <v>Franck</v>
      </c>
      <c r="AX2" s="1765"/>
      <c r="AY2" s="6"/>
      <c r="AZ2" s="7"/>
      <c r="BA2" s="5"/>
      <c r="BB2" s="7"/>
      <c r="BC2" s="7"/>
      <c r="BD2" s="1742">
        <f>SUMIFS(BF9:BF106,BE9:BE106,"Bio-déchets")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744">
        <f>SUM(BO:BO)</f>
        <v>53</v>
      </c>
      <c r="BQ2" s="9"/>
      <c r="BR2" s="4"/>
      <c r="BS2" s="1746" t="s">
        <v>1</v>
      </c>
      <c r="BT2" s="5"/>
      <c r="BU2" s="6"/>
      <c r="BV2" s="6"/>
      <c r="BW2" s="7"/>
      <c r="BX2" s="7"/>
      <c r="BY2" s="7"/>
      <c r="BZ2" s="7"/>
      <c r="CA2" s="1742">
        <f>SUMIFS(CC13:CC88,CB13:CB88,"Bio-déchets")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744">
        <f>SUM(CL:CL)</f>
        <v>71</v>
      </c>
      <c r="CN2" s="4"/>
      <c r="CO2" s="4"/>
      <c r="CP2" s="1746" t="s">
        <v>1</v>
      </c>
      <c r="CQ2" s="5"/>
      <c r="CR2" s="6"/>
      <c r="CS2" s="6"/>
      <c r="CT2" s="7"/>
      <c r="CU2" s="7"/>
      <c r="CV2" s="7"/>
      <c r="CW2" s="7"/>
      <c r="CX2" s="1742">
        <f>SUMIFS(CZ8:CZ84,CY8:CY84,"Bio-déchets")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744">
        <f>SUM(DI:DI)</f>
        <v>60</v>
      </c>
      <c r="DK2" s="1"/>
      <c r="DL2" s="2"/>
    </row>
    <row r="3" spans="1:120" ht="17.399999999999999" customHeight="1" x14ac:dyDescent="0.3">
      <c r="A3" s="4"/>
      <c r="B3" s="1759"/>
      <c r="C3" s="10"/>
      <c r="D3" s="11"/>
      <c r="E3" s="11"/>
      <c r="F3" s="12"/>
      <c r="G3" s="10"/>
      <c r="H3" s="12" t="s">
        <v>3</v>
      </c>
      <c r="I3" s="12"/>
      <c r="J3" s="1743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763">
        <f>SUM(U:U)</f>
        <v>47</v>
      </c>
      <c r="W3" s="4"/>
      <c r="X3" s="8"/>
      <c r="Y3" s="1747"/>
      <c r="Z3" s="10"/>
      <c r="AA3" s="11"/>
      <c r="AB3" s="11"/>
      <c r="AC3" s="12"/>
      <c r="AD3" s="10"/>
      <c r="AE3" s="12" t="s">
        <v>3</v>
      </c>
      <c r="AF3" s="12"/>
      <c r="AG3" s="1743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745">
        <f>SUM(AR:AR)</f>
        <v>79</v>
      </c>
      <c r="AT3" s="4"/>
      <c r="AU3" s="4"/>
      <c r="AV3" s="1747"/>
      <c r="AW3" s="1766" t="str">
        <f>AU37</f>
        <v>Raphaël</v>
      </c>
      <c r="AX3" s="1767"/>
      <c r="AY3" s="11"/>
      <c r="AZ3" s="12"/>
      <c r="BA3" s="10"/>
      <c r="BB3" s="12" t="s">
        <v>3</v>
      </c>
      <c r="BC3" s="12"/>
      <c r="BD3" s="1743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745">
        <f>SUM(BO:BO)</f>
        <v>53</v>
      </c>
      <c r="BQ3" s="9"/>
      <c r="BR3" s="4"/>
      <c r="BS3" s="1747"/>
      <c r="BT3" s="10"/>
      <c r="BU3" s="11"/>
      <c r="BV3" s="11"/>
      <c r="BW3" s="12"/>
      <c r="BX3" s="12"/>
      <c r="BY3" s="12" t="s">
        <v>3</v>
      </c>
      <c r="BZ3" s="12"/>
      <c r="CA3" s="1743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745">
        <f>SUM(CL:CL)</f>
        <v>71</v>
      </c>
      <c r="CN3" s="4"/>
      <c r="CO3" s="4"/>
      <c r="CP3" s="1747"/>
      <c r="CQ3" s="10"/>
      <c r="CR3" s="11"/>
      <c r="CS3" s="11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745">
        <f>SUM(DI:DI)</f>
        <v>60</v>
      </c>
      <c r="DK3" s="1"/>
      <c r="DL3" s="2"/>
    </row>
    <row r="4" spans="1:120" ht="18" thickBot="1" x14ac:dyDescent="0.35">
      <c r="A4" s="4"/>
      <c r="B4" s="1760"/>
      <c r="C4" s="13"/>
      <c r="D4" s="14"/>
      <c r="E4" s="14"/>
      <c r="F4" s="15"/>
      <c r="G4" s="10"/>
      <c r="H4" s="12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763">
        <f>SUM(U:U)</f>
        <v>47</v>
      </c>
      <c r="W4" s="4"/>
      <c r="X4" s="8"/>
      <c r="Y4" s="1748"/>
      <c r="Z4" s="13"/>
      <c r="AA4" s="11"/>
      <c r="AB4" s="11"/>
      <c r="AC4" s="12"/>
      <c r="AD4" s="10"/>
      <c r="AE4" s="12"/>
      <c r="AF4" s="12"/>
      <c r="AG4" s="1743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745">
        <f>SUM(AR:AR)</f>
        <v>79</v>
      </c>
      <c r="AT4" s="4"/>
      <c r="AU4" s="4"/>
      <c r="AV4" s="1748"/>
      <c r="AW4" s="10"/>
      <c r="AX4" s="11"/>
      <c r="AY4" s="11"/>
      <c r="AZ4" s="12"/>
      <c r="BA4" s="10"/>
      <c r="BB4" s="12"/>
      <c r="BC4" s="12"/>
      <c r="BD4" s="1743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745">
        <f>SUM(BO:BO)</f>
        <v>53</v>
      </c>
      <c r="BQ4" s="9"/>
      <c r="BR4" s="4"/>
      <c r="BS4" s="1748"/>
      <c r="BT4" s="13"/>
      <c r="BU4" s="14"/>
      <c r="BV4" s="11"/>
      <c r="BW4" s="12"/>
      <c r="BX4" s="12"/>
      <c r="BY4" s="12"/>
      <c r="BZ4" s="12"/>
      <c r="CA4" s="1743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745">
        <f>SUM(CL:CL)</f>
        <v>71</v>
      </c>
      <c r="CN4" s="4"/>
      <c r="CO4" s="4"/>
      <c r="CP4" s="1748"/>
      <c r="CQ4" s="10"/>
      <c r="CR4" s="11"/>
      <c r="CS4" s="11"/>
      <c r="CT4" s="12"/>
      <c r="CU4" s="12"/>
      <c r="CV4" s="12"/>
      <c r="CW4" s="12"/>
      <c r="CX4" s="1743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745">
        <f>SUM(DI:DI)</f>
        <v>60</v>
      </c>
      <c r="DK4" s="1"/>
      <c r="DL4" s="2"/>
    </row>
    <row r="5" spans="1:120" s="36" customFormat="1" ht="121.2" x14ac:dyDescent="0.3">
      <c r="A5" s="16" t="s">
        <v>4</v>
      </c>
      <c r="B5" s="17" t="s">
        <v>3090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3091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3092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3093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3094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799999999999997" x14ac:dyDescent="0.3">
      <c r="A6" s="38" t="s">
        <v>2906</v>
      </c>
      <c r="B6" s="39"/>
      <c r="C6" s="40" t="s">
        <v>29</v>
      </c>
      <c r="D6" s="41">
        <f t="shared" ref="D6:D7" si="0">0.5*(L6+M6+N6)+O6+Q6+2*(R6+S6)</f>
        <v>50</v>
      </c>
      <c r="E6" s="42">
        <f t="shared" ref="E6:E7" si="1">L6*0.5+M6*0.5+N6*0.5+O6+P6+Q6+2*(R6+S6+T6)</f>
        <v>84</v>
      </c>
      <c r="F6" s="43"/>
      <c r="G6" s="39"/>
      <c r="H6" s="43"/>
      <c r="I6" s="43"/>
      <c r="J6" s="43"/>
      <c r="K6" s="43"/>
      <c r="L6" s="44">
        <f>SUMIFS(L8:L113,C8:C113,C6)</f>
        <v>0</v>
      </c>
      <c r="M6" s="44">
        <f>SUMIFS(M8:M113,C8:C113,C6)</f>
        <v>2</v>
      </c>
      <c r="N6" s="44">
        <f>SUMIFS(N8:N113,C8:C113,C6)</f>
        <v>6</v>
      </c>
      <c r="O6" s="44">
        <f>SUMIFS(O8:O113,C8:C113,C6)</f>
        <v>18</v>
      </c>
      <c r="P6" s="44">
        <f>SUMIFS(P8:P113,C8:C113,C6)</f>
        <v>8</v>
      </c>
      <c r="Q6" s="44">
        <f>SUMIFS(Q8:Q113,C8:C113,C6)</f>
        <v>8</v>
      </c>
      <c r="R6" s="44">
        <f>SUMIFS(R8:R113,C8:C113,C6)</f>
        <v>8</v>
      </c>
      <c r="S6" s="44">
        <f>SUMIFS(S8:S113,C8:C113,C6)</f>
        <v>2</v>
      </c>
      <c r="T6" s="44">
        <f>SUMIFS(T8:T113,C8:C113,C6)</f>
        <v>13</v>
      </c>
      <c r="U6" s="45"/>
      <c r="V6" s="46">
        <f>SUM(U8:U34)</f>
        <v>4</v>
      </c>
      <c r="W6" s="47"/>
      <c r="X6" s="38" t="s">
        <v>30</v>
      </c>
      <c r="Y6" s="39" t="s">
        <v>31</v>
      </c>
      <c r="Z6" s="40" t="s">
        <v>29</v>
      </c>
      <c r="AA6" s="48">
        <f t="shared" ref="AA6:AA15" si="2">0.5*(AI6+AJ6+AK6)+AL6+AN6+2*(AO6+AP6)</f>
        <v>2.5</v>
      </c>
      <c r="AB6" s="49">
        <f t="shared" ref="AB6:AB15" si="3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SUMIFS(AI13:AI36,Z13:Z36,Z6)</f>
        <v>0</v>
      </c>
      <c r="AJ6" s="52">
        <f>SUMIFS(AJ13:AJ36,Z13:Z36,Z6)</f>
        <v>1</v>
      </c>
      <c r="AK6" s="52">
        <f>SUMIFS(AK13:AK36,Z13:Z36,Z6)</f>
        <v>0</v>
      </c>
      <c r="AL6" s="52">
        <f>SUMIFS(AL13:AL36,Z13:Z36,Z6)</f>
        <v>0</v>
      </c>
      <c r="AM6" s="52">
        <f>SUMIFS(AM13:AM36,Z13:Z36,Z6)</f>
        <v>0</v>
      </c>
      <c r="AN6" s="52">
        <f>SUMIFS(AN13:AN36,Z13:Z36,Z6)</f>
        <v>2</v>
      </c>
      <c r="AO6" s="52">
        <f>SUMIFS(AO13:AO36,Z13:Z36,Z6)</f>
        <v>0</v>
      </c>
      <c r="AP6" s="52">
        <f>SUMIFS(AP13:AP36,Z13:Z36,Z6)</f>
        <v>0</v>
      </c>
      <c r="AQ6" s="52">
        <f>SUMIFS(AQ13:AQ36,Z13:Z36,Z6)</f>
        <v>0</v>
      </c>
      <c r="AR6" s="53"/>
      <c r="AS6" s="54">
        <f>SUM(AR8:AR35)</f>
        <v>9</v>
      </c>
      <c r="AT6" s="29"/>
      <c r="AU6" s="38" t="s">
        <v>30</v>
      </c>
      <c r="AV6" s="39" t="s">
        <v>32</v>
      </c>
      <c r="AW6" s="40" t="s">
        <v>29</v>
      </c>
      <c r="AX6" s="41">
        <f t="shared" ref="AX6:AX21" si="4">0.5*(BF6+BG6+BH6)+BI6+BK6+2*(BL6+BM6)</f>
        <v>9</v>
      </c>
      <c r="AY6" s="42">
        <f t="shared" ref="AY6:AY21" si="5">BF6*0.5+BG6*0.5+BH6*0.5+BI6+BJ6+BK6+2*(BL6+BM6+BN6)</f>
        <v>16</v>
      </c>
      <c r="AZ6" s="43"/>
      <c r="BA6" s="39"/>
      <c r="BB6" s="43"/>
      <c r="BC6" s="43"/>
      <c r="BD6" s="43"/>
      <c r="BE6" s="43"/>
      <c r="BF6" s="44">
        <f>SUMIFS(BF10:BF36,AW10:AW36,AW6)</f>
        <v>0</v>
      </c>
      <c r="BG6" s="44">
        <f>SUMIFS(BG10:BG36,AW10:AW36,AW6)</f>
        <v>0</v>
      </c>
      <c r="BH6" s="44">
        <f>SUMIFS(BH10:BH36,AW10:AW36,AW6)</f>
        <v>0</v>
      </c>
      <c r="BI6" s="44">
        <f>SUMIFS(BI10:BI36,AW10:AW36,AW6)</f>
        <v>6</v>
      </c>
      <c r="BJ6" s="44">
        <f>SUMIFS(BJ10:BJ36,AW10:AW36,AW6)</f>
        <v>1</v>
      </c>
      <c r="BK6" s="44">
        <f>SUMIFS(BK10:BK36,AW10:AW36,AW6)</f>
        <v>3</v>
      </c>
      <c r="BL6" s="44">
        <f>SUMIFS(BL10:BL36,AW10:AW36,AW6)</f>
        <v>0</v>
      </c>
      <c r="BM6" s="44">
        <f>SUMIFS(BM10:BM36,AW10:AW36,AW6)</f>
        <v>0</v>
      </c>
      <c r="BN6" s="44">
        <f>SUMIFS(BN10:BN36,AW10:AW36,AW6)</f>
        <v>3</v>
      </c>
      <c r="BO6" s="45"/>
      <c r="BP6" s="46">
        <f>SUM(BO8:BO35)</f>
        <v>14</v>
      </c>
      <c r="BQ6" s="57"/>
      <c r="BR6" s="38" t="s">
        <v>150</v>
      </c>
      <c r="BS6" s="39" t="s">
        <v>33</v>
      </c>
      <c r="BT6" s="40" t="s">
        <v>29</v>
      </c>
      <c r="BU6" s="41">
        <f t="shared" ref="BU6:BU15" si="6">0.5*(CC6+CD6+CE6)+CF6+CH6+2*(CI6+CJ6)</f>
        <v>10.5</v>
      </c>
      <c r="BV6" s="42">
        <f t="shared" ref="BV6:BV15" si="7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SUM(CL8:CL15)</f>
        <v>8</v>
      </c>
      <c r="CN6" s="57"/>
      <c r="CO6" s="38" t="s">
        <v>145</v>
      </c>
      <c r="CP6" s="39" t="s">
        <v>34</v>
      </c>
      <c r="CQ6" s="40" t="s">
        <v>29</v>
      </c>
      <c r="CR6" s="41">
        <f t="shared" ref="CR6:CR10" si="8">0.5*(CZ6+DA6+DB6)+DC6+DE6+2*(DF6+DG6)</f>
        <v>5</v>
      </c>
      <c r="CS6" s="42">
        <f t="shared" ref="CS6:CS10" si="9">CZ6*0.5+DA6*0.5+DB6*0.5+DC6+DD6+DE6+2*(DF6+DG6+DH6)</f>
        <v>7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10</v>
      </c>
      <c r="DK6" s="57"/>
      <c r="DM6" s="58"/>
      <c r="DN6" s="32"/>
      <c r="DO6" s="32"/>
      <c r="DP6" s="32"/>
    </row>
    <row r="7" spans="1:120" ht="33.6" thickBot="1" x14ac:dyDescent="0.35">
      <c r="A7" s="38" t="s">
        <v>154</v>
      </c>
      <c r="B7" s="39"/>
      <c r="C7" s="40" t="s">
        <v>36</v>
      </c>
      <c r="D7" s="41">
        <f t="shared" si="0"/>
        <v>59.5</v>
      </c>
      <c r="E7" s="42">
        <f t="shared" si="1"/>
        <v>65.5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35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9</v>
      </c>
      <c r="S7" s="44">
        <f>SUMIFS(S8:S113,C8:C113,C7)</f>
        <v>0</v>
      </c>
      <c r="T7" s="44">
        <f>SUMIFS(T8:T113,C8:C113,C7)</f>
        <v>3</v>
      </c>
      <c r="U7" s="45"/>
      <c r="V7" s="46"/>
      <c r="X7" s="38" t="s">
        <v>37</v>
      </c>
      <c r="Y7" s="39"/>
      <c r="Z7" s="40" t="s">
        <v>36</v>
      </c>
      <c r="AA7" s="41">
        <f t="shared" si="2"/>
        <v>0</v>
      </c>
      <c r="AB7" s="42">
        <f t="shared" si="3"/>
        <v>0</v>
      </c>
      <c r="AC7" s="39"/>
      <c r="AD7" s="39"/>
      <c r="AE7" s="39"/>
      <c r="AF7" s="39"/>
      <c r="AG7" s="39"/>
      <c r="AH7" s="39"/>
      <c r="AI7" s="44">
        <f>SUMIFS(AI13:AI36,Z13:Z36,Z7)</f>
        <v>0</v>
      </c>
      <c r="AJ7" s="44">
        <f>SUMIFS(AJ13:AJ36,Z13:Z36,Z7)</f>
        <v>0</v>
      </c>
      <c r="AK7" s="44">
        <f>SUMIFS(AK13:AK36,Z13:Z36,Z7)</f>
        <v>0</v>
      </c>
      <c r="AL7" s="60">
        <f>SUMIFS(AL13:AL36,Z13:Z36,Z7)</f>
        <v>0</v>
      </c>
      <c r="AM7" s="60">
        <f>SUMIFS(AM13:AM36,Z13:Z36,Z7)</f>
        <v>0</v>
      </c>
      <c r="AN7" s="44">
        <f>SUMIFS(AN13:AN36,Z13:Z36,Z7)</f>
        <v>0</v>
      </c>
      <c r="AO7" s="44">
        <f>SUMIFS(AO13:AO36,Z13:Z36,Z7)</f>
        <v>0</v>
      </c>
      <c r="AP7" s="44">
        <f>SUMIFS(AP13:AP36,Z13:Z36,Z7)</f>
        <v>0</v>
      </c>
      <c r="AQ7" s="44">
        <f>SUMIFS(AQ13:AQ36,Z13:Z36,Z7)</f>
        <v>0</v>
      </c>
      <c r="AR7" s="45"/>
      <c r="AS7" s="46"/>
      <c r="AU7" s="38" t="s">
        <v>37</v>
      </c>
      <c r="AV7" s="39"/>
      <c r="AW7" s="40" t="s">
        <v>36</v>
      </c>
      <c r="AX7" s="41">
        <f t="shared" si="4"/>
        <v>0</v>
      </c>
      <c r="AY7" s="42">
        <f t="shared" si="5"/>
        <v>0</v>
      </c>
      <c r="AZ7" s="39"/>
      <c r="BA7" s="39"/>
      <c r="BB7" s="39"/>
      <c r="BC7" s="39"/>
      <c r="BD7" s="39"/>
      <c r="BE7" s="39"/>
      <c r="BF7" s="44">
        <f>SUMIFS(BF10:BF36,AW10:AW36,AW7)</f>
        <v>0</v>
      </c>
      <c r="BG7" s="44">
        <f>SUMIFS(BG10:BG36,AW10:AW36,AW7)</f>
        <v>0</v>
      </c>
      <c r="BH7" s="44">
        <f>SUMIFS(BH10:BH36,AW10:AW36,AW7)</f>
        <v>0</v>
      </c>
      <c r="BI7" s="44">
        <f>SUMIFS(BI10:BI36,AW10:AW36,AW7)</f>
        <v>0</v>
      </c>
      <c r="BJ7" s="44">
        <f>SUMIFS(BJ10:BJ36,AW10:AW36,AW7)</f>
        <v>0</v>
      </c>
      <c r="BK7" s="44">
        <f>SUMIFS(BK10:BK36,AW10:AW36,AW7)</f>
        <v>0</v>
      </c>
      <c r="BL7" s="44">
        <f>SUMIFS(BL10:BL36,AW10:AW36,AW7)</f>
        <v>0</v>
      </c>
      <c r="BM7" s="44">
        <f>SUMIFS(BM10:BM36,AW10:AW36,AW7)</f>
        <v>0</v>
      </c>
      <c r="BN7" s="44">
        <f>SUMIFS(BN10:BN36,AW10:AW36,AW7)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6"/>
        <v>2</v>
      </c>
      <c r="BV7" s="42">
        <f t="shared" si="7"/>
        <v>2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0</v>
      </c>
      <c r="CG7" s="44">
        <f>SUMIFS(CG8:CG35,BT8:BT35,BT7)</f>
        <v>0</v>
      </c>
      <c r="CH7" s="44">
        <f>SUMIFS(CH8:CH35,BT8:BT35,BT7)</f>
        <v>0</v>
      </c>
      <c r="CI7" s="44">
        <f>SUMIFS(CI8:CI35,BT8:BT35,BT7)</f>
        <v>1</v>
      </c>
      <c r="CJ7" s="44">
        <f>SUMIFS(CJ8:CJ35,BT8:BT35,BT7)</f>
        <v>0</v>
      </c>
      <c r="CK7" s="44">
        <f>SUMIFS(CK8:CK35,BT8:BT35,BT7)</f>
        <v>0</v>
      </c>
      <c r="CL7" s="45"/>
      <c r="CM7" s="46"/>
      <c r="CN7" s="62"/>
      <c r="CO7" s="38" t="s">
        <v>153</v>
      </c>
      <c r="CP7" s="39"/>
      <c r="CQ7" s="40" t="s">
        <v>36</v>
      </c>
      <c r="CR7" s="41">
        <f t="shared" si="8"/>
        <v>0</v>
      </c>
      <c r="CS7" s="42">
        <f t="shared" si="9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5" customHeight="1" outlineLevel="1" x14ac:dyDescent="0.3">
      <c r="A8" s="284" t="s">
        <v>222</v>
      </c>
      <c r="B8" s="114" t="s">
        <v>2587</v>
      </c>
      <c r="C8" s="68" t="s">
        <v>29</v>
      </c>
      <c r="D8" s="69">
        <f>0.5*(L8+M8+N8)+O8+Q8+2*(R8+S8)</f>
        <v>12</v>
      </c>
      <c r="E8" s="69">
        <f>L8*0.5+M8*0.5+N8*0.5+O8+P8+Q8+2*(R8+S8+T8)</f>
        <v>18</v>
      </c>
      <c r="F8" s="116"/>
      <c r="G8" s="22" t="s">
        <v>224</v>
      </c>
      <c r="H8" s="245"/>
      <c r="I8" s="72" t="s">
        <v>42</v>
      </c>
      <c r="J8" s="173"/>
      <c r="K8" s="173" t="s">
        <v>1402</v>
      </c>
      <c r="L8" s="266"/>
      <c r="M8" s="266"/>
      <c r="N8" s="266"/>
      <c r="O8" s="266"/>
      <c r="P8" s="266"/>
      <c r="Q8" s="266"/>
      <c r="R8" s="252">
        <v>6</v>
      </c>
      <c r="S8" s="266"/>
      <c r="T8" s="254">
        <v>3</v>
      </c>
      <c r="U8" s="76">
        <v>1</v>
      </c>
      <c r="V8" s="190"/>
      <c r="W8" s="78"/>
      <c r="X8" s="79" t="s">
        <v>43</v>
      </c>
      <c r="Y8" s="80" t="s">
        <v>44</v>
      </c>
      <c r="Z8" s="81" t="s">
        <v>29</v>
      </c>
      <c r="AA8" s="69">
        <f t="shared" si="2"/>
        <v>5</v>
      </c>
      <c r="AB8" s="69">
        <f t="shared" si="3"/>
        <v>7</v>
      </c>
      <c r="AC8" s="82"/>
      <c r="AD8" s="22" t="s">
        <v>45</v>
      </c>
      <c r="AE8" s="1712" t="s">
        <v>3095</v>
      </c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62</v>
      </c>
      <c r="AW8" s="68" t="s">
        <v>29</v>
      </c>
      <c r="AX8" s="69">
        <f t="shared" si="4"/>
        <v>0</v>
      </c>
      <c r="AY8" s="69">
        <f t="shared" si="5"/>
        <v>0</v>
      </c>
      <c r="AZ8" s="90"/>
      <c r="BA8" s="113" t="s">
        <v>63</v>
      </c>
      <c r="BB8" s="90"/>
      <c r="BC8" s="92"/>
      <c r="BD8" s="93"/>
      <c r="BE8" s="94" t="s">
        <v>3096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80" t="s">
        <v>1637</v>
      </c>
      <c r="CQ8" s="102" t="s">
        <v>29</v>
      </c>
      <c r="CR8" s="69">
        <f t="shared" si="8"/>
        <v>0</v>
      </c>
      <c r="CS8" s="69">
        <f t="shared" si="9"/>
        <v>0</v>
      </c>
      <c r="CT8" s="103"/>
      <c r="CU8" s="22" t="s">
        <v>45</v>
      </c>
      <c r="CV8" s="104"/>
      <c r="CW8" s="74"/>
      <c r="CX8" s="82"/>
      <c r="CY8" s="23" t="s">
        <v>57</v>
      </c>
      <c r="CZ8" s="105"/>
      <c r="DA8" s="105"/>
      <c r="DB8" s="105"/>
      <c r="DC8" s="105"/>
      <c r="DD8" s="105"/>
      <c r="DE8" s="105"/>
      <c r="DF8" s="105"/>
      <c r="DG8" s="105"/>
      <c r="DH8" s="106"/>
      <c r="DI8" s="142">
        <v>1</v>
      </c>
      <c r="DJ8" s="68"/>
      <c r="DK8" s="108"/>
    </row>
    <row r="9" spans="1:120" ht="316.95" customHeight="1" outlineLevel="1" thickTop="1" thickBot="1" x14ac:dyDescent="0.35">
      <c r="A9" s="97" t="s">
        <v>52</v>
      </c>
      <c r="B9" s="387" t="s">
        <v>550</v>
      </c>
      <c r="C9" s="68" t="s">
        <v>29</v>
      </c>
      <c r="D9" s="69">
        <f>0.5*(L9+M9+N9)+O9+Q9+2*(R9+S9)</f>
        <v>0</v>
      </c>
      <c r="E9" s="69">
        <f>L9*0.5+M9*0.5+N9*0.5+O9+P9+Q9+2*(R9+S9+T9)</f>
        <v>0</v>
      </c>
      <c r="F9" s="82"/>
      <c r="G9" s="22" t="s">
        <v>63</v>
      </c>
      <c r="H9" s="103"/>
      <c r="I9" s="72" t="s">
        <v>42</v>
      </c>
      <c r="J9" s="82"/>
      <c r="K9" s="23" t="s">
        <v>551</v>
      </c>
      <c r="L9" s="22"/>
      <c r="M9" s="22"/>
      <c r="N9" s="22"/>
      <c r="O9" s="22"/>
      <c r="P9" s="22"/>
      <c r="Q9" s="22"/>
      <c r="R9" s="22"/>
      <c r="S9" s="22"/>
      <c r="T9" s="22"/>
      <c r="U9" s="76">
        <v>1</v>
      </c>
      <c r="V9" s="190"/>
      <c r="W9" s="109"/>
      <c r="X9" s="79" t="s">
        <v>43</v>
      </c>
      <c r="Y9" s="80" t="s">
        <v>60</v>
      </c>
      <c r="Z9" s="81" t="s">
        <v>29</v>
      </c>
      <c r="AA9" s="69">
        <f t="shared" si="2"/>
        <v>0</v>
      </c>
      <c r="AB9" s="69">
        <f t="shared" si="3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0" t="s">
        <v>1638</v>
      </c>
      <c r="AW9" s="68" t="s">
        <v>29</v>
      </c>
      <c r="AX9" s="69">
        <f t="shared" si="4"/>
        <v>0</v>
      </c>
      <c r="AY9" s="69">
        <f t="shared" si="5"/>
        <v>0</v>
      </c>
      <c r="AZ9" s="103"/>
      <c r="BA9" s="22" t="s">
        <v>45</v>
      </c>
      <c r="BB9" s="103"/>
      <c r="BC9" s="74"/>
      <c r="BD9" s="82"/>
      <c r="BE9" s="23" t="s">
        <v>57</v>
      </c>
      <c r="BF9" s="266"/>
      <c r="BG9" s="266"/>
      <c r="BH9" s="266"/>
      <c r="BI9" s="266"/>
      <c r="BJ9" s="266"/>
      <c r="BK9" s="266"/>
      <c r="BL9" s="266"/>
      <c r="BM9" s="266"/>
      <c r="BN9" s="229"/>
      <c r="BO9" s="96">
        <v>1</v>
      </c>
      <c r="BP9" s="95"/>
      <c r="BQ9" s="47"/>
      <c r="BR9" s="101" t="s">
        <v>55</v>
      </c>
      <c r="BS9" s="114" t="s">
        <v>1639</v>
      </c>
      <c r="BT9" s="68" t="s">
        <v>29</v>
      </c>
      <c r="BU9" s="115">
        <f t="shared" si="6"/>
        <v>6.5</v>
      </c>
      <c r="BV9" s="115">
        <f t="shared" si="7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99"/>
      <c r="CN9" s="36"/>
      <c r="CO9" s="101" t="s">
        <v>55</v>
      </c>
      <c r="CP9" s="117" t="s">
        <v>1640</v>
      </c>
      <c r="CQ9" s="102" t="s">
        <v>29</v>
      </c>
      <c r="CR9" s="69">
        <f t="shared" si="8"/>
        <v>0</v>
      </c>
      <c r="CS9" s="69">
        <f t="shared" si="9"/>
        <v>0</v>
      </c>
      <c r="CT9" s="82"/>
      <c r="CU9" s="22" t="s">
        <v>68</v>
      </c>
      <c r="CV9" s="118"/>
      <c r="CW9" s="74"/>
      <c r="CX9" s="118"/>
      <c r="CY9" s="23" t="s">
        <v>57</v>
      </c>
      <c r="CZ9" s="73"/>
      <c r="DA9" s="73"/>
      <c r="DB9" s="73"/>
      <c r="DC9" s="73"/>
      <c r="DD9" s="73"/>
      <c r="DE9" s="73"/>
      <c r="DF9" s="73"/>
      <c r="DG9" s="73"/>
      <c r="DH9" s="73"/>
      <c r="DI9" s="142">
        <v>1</v>
      </c>
      <c r="DJ9" s="68"/>
      <c r="DK9" s="108"/>
      <c r="DM9" s="58"/>
      <c r="DN9" s="58"/>
    </row>
    <row r="10" spans="1:120" ht="326.39999999999998" customHeight="1" outlineLevel="1" thickTop="1" thickBot="1" x14ac:dyDescent="0.45">
      <c r="A10" s="97" t="s">
        <v>52</v>
      </c>
      <c r="B10" s="116" t="s">
        <v>552</v>
      </c>
      <c r="C10" s="68" t="s">
        <v>29</v>
      </c>
      <c r="D10" s="69">
        <f>0.5*(L10+M10+N10)+O10+Q10+2*(R10+S10)</f>
        <v>0</v>
      </c>
      <c r="E10" s="69">
        <f>L10*0.5+M10*0.5+N10*0.5+O10+P10+Q10+2*(R10+S10+T10)</f>
        <v>0</v>
      </c>
      <c r="F10" s="82"/>
      <c r="G10" s="22" t="s">
        <v>45</v>
      </c>
      <c r="H10" s="104"/>
      <c r="I10" s="104"/>
      <c r="J10" s="172"/>
      <c r="K10" s="172" t="s">
        <v>553</v>
      </c>
      <c r="L10" s="22"/>
      <c r="M10" s="22"/>
      <c r="N10" s="22"/>
      <c r="O10" s="22"/>
      <c r="P10" s="22"/>
      <c r="Q10" s="22"/>
      <c r="R10" s="22"/>
      <c r="S10" s="22"/>
      <c r="T10" s="22"/>
      <c r="U10" s="76">
        <v>1</v>
      </c>
      <c r="V10" s="190"/>
      <c r="W10" s="36"/>
      <c r="X10" s="79" t="s">
        <v>43</v>
      </c>
      <c r="Y10" s="80" t="s">
        <v>70</v>
      </c>
      <c r="Z10" s="81" t="s">
        <v>29</v>
      </c>
      <c r="AA10" s="69">
        <f t="shared" si="2"/>
        <v>1</v>
      </c>
      <c r="AB10" s="69">
        <f t="shared" si="3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97</v>
      </c>
      <c r="AW10" s="102" t="s">
        <v>29</v>
      </c>
      <c r="AX10" s="170">
        <f t="shared" si="4"/>
        <v>2</v>
      </c>
      <c r="AY10" s="170">
        <f t="shared" si="5"/>
        <v>4</v>
      </c>
      <c r="AZ10" s="171"/>
      <c r="BA10" s="22" t="s">
        <v>68</v>
      </c>
      <c r="BB10" s="172"/>
      <c r="BC10" s="103"/>
      <c r="BD10" s="173"/>
      <c r="BE10" s="173" t="s">
        <v>98</v>
      </c>
      <c r="BF10" s="230"/>
      <c r="BG10" s="229"/>
      <c r="BH10" s="230"/>
      <c r="BI10" s="84">
        <v>2</v>
      </c>
      <c r="BJ10" s="230"/>
      <c r="BK10" s="230"/>
      <c r="BL10" s="230"/>
      <c r="BM10" s="230"/>
      <c r="BN10" s="86">
        <v>1</v>
      </c>
      <c r="BO10" s="96">
        <v>1</v>
      </c>
      <c r="BP10" s="95"/>
      <c r="BQ10" s="47"/>
      <c r="BR10" s="101" t="s">
        <v>55</v>
      </c>
      <c r="BS10" s="117" t="s">
        <v>1643</v>
      </c>
      <c r="BT10" s="102" t="s">
        <v>36</v>
      </c>
      <c r="BU10" s="69">
        <f t="shared" si="6"/>
        <v>2</v>
      </c>
      <c r="BV10" s="69">
        <f t="shared" si="7"/>
        <v>2</v>
      </c>
      <c r="BW10" s="123"/>
      <c r="BX10" s="124" t="s">
        <v>77</v>
      </c>
      <c r="BY10" s="125" t="s">
        <v>50</v>
      </c>
      <c r="BZ10" s="126"/>
      <c r="CA10" s="127"/>
      <c r="CB10" s="126" t="s">
        <v>1644</v>
      </c>
      <c r="CC10" s="22"/>
      <c r="CD10" s="22"/>
      <c r="CE10" s="22"/>
      <c r="CF10" s="821"/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 s="101" t="s">
        <v>55</v>
      </c>
      <c r="CP10" s="130" t="s">
        <v>3097</v>
      </c>
      <c r="CQ10" s="102" t="s">
        <v>29</v>
      </c>
      <c r="CR10" s="69">
        <f t="shared" si="8"/>
        <v>0</v>
      </c>
      <c r="CS10" s="69">
        <f t="shared" si="9"/>
        <v>0</v>
      </c>
      <c r="CT10" s="131"/>
      <c r="CU10" s="22" t="s">
        <v>45</v>
      </c>
      <c r="CV10" s="132"/>
      <c r="CW10" s="131"/>
      <c r="CX10" s="131"/>
      <c r="CY10" s="23" t="s">
        <v>57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 x14ac:dyDescent="0.45">
      <c r="A11" s="97" t="s">
        <v>52</v>
      </c>
      <c r="B11" s="116" t="s">
        <v>554</v>
      </c>
      <c r="C11" s="68" t="s">
        <v>29</v>
      </c>
      <c r="D11" s="69">
        <f>0.5*(L11+M11+N11)+O11+Q11+2*(R11+S11)</f>
        <v>0</v>
      </c>
      <c r="E11" s="69">
        <f>L11*0.5+M11*0.5+N11*0.5+O11+P11+Q11+2*(R11+S11+T11)</f>
        <v>0</v>
      </c>
      <c r="F11" s="82"/>
      <c r="G11" s="22" t="s">
        <v>68</v>
      </c>
      <c r="H11" s="118"/>
      <c r="I11" s="72" t="s">
        <v>42</v>
      </c>
      <c r="J11" s="104"/>
      <c r="K11" s="172" t="s">
        <v>555</v>
      </c>
      <c r="L11" s="22"/>
      <c r="M11" s="22"/>
      <c r="N11" s="22"/>
      <c r="O11" s="22"/>
      <c r="P11" s="22"/>
      <c r="Q11" s="22"/>
      <c r="R11" s="22"/>
      <c r="S11" s="22"/>
      <c r="T11" s="22"/>
      <c r="U11" s="76">
        <v>1</v>
      </c>
      <c r="V11" s="190"/>
      <c r="W11" s="36"/>
      <c r="X11" s="79" t="s">
        <v>43</v>
      </c>
      <c r="Y11" s="80" t="s">
        <v>3098</v>
      </c>
      <c r="Z11" s="81" t="s">
        <v>29</v>
      </c>
      <c r="AA11" s="69">
        <f t="shared" si="2"/>
        <v>0.5</v>
      </c>
      <c r="AB11" s="69">
        <f t="shared" si="3"/>
        <v>2.5</v>
      </c>
      <c r="AC11" s="82"/>
      <c r="AD11" s="22" t="s">
        <v>45</v>
      </c>
      <c r="AE11" s="74"/>
      <c r="AF11" s="72" t="s">
        <v>42</v>
      </c>
      <c r="AG11" s="82"/>
      <c r="AH11" s="23" t="s">
        <v>81</v>
      </c>
      <c r="AI11" s="120"/>
      <c r="AJ11" s="318"/>
      <c r="AK11" s="85">
        <v>1</v>
      </c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9" t="s">
        <v>112</v>
      </c>
      <c r="AW11" s="68" t="s">
        <v>29</v>
      </c>
      <c r="AX11" s="69">
        <f t="shared" si="4"/>
        <v>0</v>
      </c>
      <c r="AY11" s="69">
        <f t="shared" si="5"/>
        <v>0</v>
      </c>
      <c r="AZ11" s="90"/>
      <c r="BA11" s="113" t="s">
        <v>63</v>
      </c>
      <c r="BB11" s="90"/>
      <c r="BC11" s="92"/>
      <c r="BD11" s="93"/>
      <c r="BE11" s="94" t="s">
        <v>3096</v>
      </c>
      <c r="BF11" s="1162"/>
      <c r="BG11" s="1162"/>
      <c r="BH11" s="1162"/>
      <c r="BI11" s="1162"/>
      <c r="BJ11" s="1162"/>
      <c r="BK11" s="1162"/>
      <c r="BL11" s="1162"/>
      <c r="BM11" s="1162"/>
      <c r="BN11" s="1162"/>
      <c r="BO11" s="96">
        <v>1</v>
      </c>
      <c r="BP11" s="95"/>
      <c r="BQ11" s="47"/>
      <c r="BR11" s="101" t="s">
        <v>55</v>
      </c>
      <c r="BS11" s="146" t="s">
        <v>84</v>
      </c>
      <c r="BT11" s="147" t="s">
        <v>93</v>
      </c>
      <c r="BU11" s="148">
        <f t="shared" si="6"/>
        <v>10</v>
      </c>
      <c r="BV11" s="148">
        <f t="shared" si="7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 s="101" t="s">
        <v>55</v>
      </c>
      <c r="CP11" s="116" t="s">
        <v>1658</v>
      </c>
      <c r="CQ11" s="102" t="s">
        <v>29</v>
      </c>
      <c r="CR11" s="69">
        <f>0.5*(CZ11+DA11+DB11)+DC11+DE11+2*(DF11+DG11)</f>
        <v>0</v>
      </c>
      <c r="CS11" s="69">
        <f>CZ11*0.5+DA11*0.5+DB11*0.5+DC11+DD11+DE11+2*(DF11+DG11+DH11)</f>
        <v>0</v>
      </c>
      <c r="CT11" s="103"/>
      <c r="CU11" s="22" t="s">
        <v>45</v>
      </c>
      <c r="CV11" s="104"/>
      <c r="CW11" s="74"/>
      <c r="CX11" s="82"/>
      <c r="CY11" s="23" t="s">
        <v>57</v>
      </c>
      <c r="CZ11" s="73"/>
      <c r="DA11" s="73"/>
      <c r="DB11" s="73"/>
      <c r="DC11" s="73"/>
      <c r="DD11" s="73"/>
      <c r="DE11" s="73"/>
      <c r="DF11" s="73"/>
      <c r="DG11" s="73"/>
      <c r="DH11" s="23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3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43</v>
      </c>
      <c r="Y12" s="80" t="s">
        <v>90</v>
      </c>
      <c r="Z12" s="81" t="s">
        <v>29</v>
      </c>
      <c r="AA12" s="69">
        <f t="shared" si="2"/>
        <v>1</v>
      </c>
      <c r="AB12" s="69">
        <f t="shared" si="3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1659</v>
      </c>
      <c r="AW12" s="102" t="s">
        <v>29</v>
      </c>
      <c r="AX12" s="170">
        <f t="shared" si="4"/>
        <v>1</v>
      </c>
      <c r="AY12" s="170">
        <f t="shared" si="5"/>
        <v>1</v>
      </c>
      <c r="AZ12" s="171"/>
      <c r="BA12" s="22" t="s">
        <v>45</v>
      </c>
      <c r="BB12" s="189"/>
      <c r="BC12" s="72" t="s">
        <v>42</v>
      </c>
      <c r="BD12" s="110" t="s">
        <v>13</v>
      </c>
      <c r="BE12" s="23" t="s">
        <v>91</v>
      </c>
      <c r="BF12" s="249"/>
      <c r="BG12" s="249"/>
      <c r="BH12" s="249"/>
      <c r="BI12" s="249"/>
      <c r="BJ12" s="249"/>
      <c r="BK12" s="84">
        <v>1</v>
      </c>
      <c r="BL12" s="249"/>
      <c r="BM12" s="249"/>
      <c r="BN12" s="351"/>
      <c r="BO12" s="96">
        <v>1</v>
      </c>
      <c r="BP12" s="95"/>
      <c r="BQ12" s="47"/>
      <c r="BR12" s="101" t="s">
        <v>55</v>
      </c>
      <c r="BS12" s="146" t="s">
        <v>84</v>
      </c>
      <c r="BT12" s="147" t="s">
        <v>311</v>
      </c>
      <c r="BU12" s="148">
        <f t="shared" si="6"/>
        <v>6</v>
      </c>
      <c r="BV12" s="148">
        <f t="shared" si="7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00">
        <v>1</v>
      </c>
      <c r="CM12" s="99"/>
      <c r="CN12" s="157"/>
      <c r="CO12" s="101" t="s">
        <v>55</v>
      </c>
      <c r="CP12" s="138" t="s">
        <v>1661</v>
      </c>
      <c r="CQ12" s="102" t="s">
        <v>29</v>
      </c>
      <c r="CR12" s="69">
        <f t="shared" ref="CR12:CR17" si="10">0.5*(CZ12+DA12+DB12)+DC12+DE12+2*(DF12+DG12)</f>
        <v>0</v>
      </c>
      <c r="CS12" s="69">
        <f t="shared" ref="CS12:CS17" si="11">CZ12*0.5+DA12*0.5+DB12*0.5+DC12+DD12+DE12+2*(DF12+DG12+DH12)</f>
        <v>0</v>
      </c>
      <c r="CT12" s="103"/>
      <c r="CU12" s="22" t="s">
        <v>45</v>
      </c>
      <c r="CV12" s="172"/>
      <c r="CW12" s="74"/>
      <c r="CX12" s="82"/>
      <c r="CY12" s="23" t="s">
        <v>57</v>
      </c>
      <c r="DH12" s="22"/>
      <c r="DI12" s="142">
        <v>1</v>
      </c>
      <c r="DJ12" s="68"/>
      <c r="DK12" s="108"/>
      <c r="DL12" s="108"/>
      <c r="DM12" s="108"/>
    </row>
    <row r="13" spans="1:120" ht="202.2" customHeight="1" outlineLevel="1" thickTop="1" thickBot="1" x14ac:dyDescent="0.3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43</v>
      </c>
      <c r="Y13" s="168" t="s">
        <v>111</v>
      </c>
      <c r="Z13" s="81" t="s">
        <v>29</v>
      </c>
      <c r="AA13" s="115">
        <f t="shared" si="2"/>
        <v>0</v>
      </c>
      <c r="AB13" s="115">
        <f t="shared" si="3"/>
        <v>0</v>
      </c>
      <c r="AC13" s="22"/>
      <c r="AD13" s="22" t="s">
        <v>45</v>
      </c>
      <c r="AE13" s="70"/>
      <c r="AF13" s="72" t="s">
        <v>42</v>
      </c>
      <c r="AG13" s="73"/>
      <c r="AH13" s="23" t="s">
        <v>96</v>
      </c>
      <c r="AI13" s="169"/>
      <c r="AJ13" s="169"/>
      <c r="AK13" s="169"/>
      <c r="AL13" s="169"/>
      <c r="AM13" s="169"/>
      <c r="AN13" s="169"/>
      <c r="AO13" s="169"/>
      <c r="AP13" s="169"/>
      <c r="AQ13" s="160"/>
      <c r="AR13" s="76">
        <v>1</v>
      </c>
      <c r="AS13" s="129"/>
      <c r="AT13" s="112"/>
      <c r="AU13" s="88" t="s">
        <v>47</v>
      </c>
      <c r="AV13" s="80" t="s">
        <v>1662</v>
      </c>
      <c r="AW13" s="102" t="s">
        <v>29</v>
      </c>
      <c r="AX13" s="69">
        <f t="shared" si="4"/>
        <v>2</v>
      </c>
      <c r="AY13" s="69">
        <f t="shared" si="5"/>
        <v>4</v>
      </c>
      <c r="AZ13" s="82"/>
      <c r="BA13" s="22" t="s">
        <v>45</v>
      </c>
      <c r="BB13" s="103"/>
      <c r="BC13" s="103"/>
      <c r="BD13" s="82"/>
      <c r="BE13" s="23" t="s">
        <v>1615</v>
      </c>
      <c r="BF13" s="266"/>
      <c r="BG13" s="266"/>
      <c r="BH13" s="266"/>
      <c r="BI13" s="84">
        <v>2</v>
      </c>
      <c r="BJ13" s="266"/>
      <c r="BK13" s="266"/>
      <c r="BL13" s="266"/>
      <c r="BM13" s="144"/>
      <c r="BN13" s="86">
        <v>1</v>
      </c>
      <c r="BO13" s="96">
        <v>1</v>
      </c>
      <c r="BP13" s="95"/>
      <c r="BQ13" s="112"/>
      <c r="BR13" s="176" t="s">
        <v>107</v>
      </c>
      <c r="BS13" s="177" t="s">
        <v>1654</v>
      </c>
      <c r="BT13" s="147" t="s">
        <v>311</v>
      </c>
      <c r="BU13" s="69">
        <f t="shared" si="6"/>
        <v>0</v>
      </c>
      <c r="BV13" s="69">
        <f t="shared" si="7"/>
        <v>0</v>
      </c>
      <c r="BW13" s="131"/>
      <c r="BX13" s="22" t="s">
        <v>45</v>
      </c>
      <c r="BY13" s="132"/>
      <c r="BZ13" s="131"/>
      <c r="CA13" s="131"/>
      <c r="CB13" s="131" t="s">
        <v>57</v>
      </c>
      <c r="CC13" s="131"/>
      <c r="CD13" s="131"/>
      <c r="CE13" s="131"/>
      <c r="CF13" s="131"/>
      <c r="CG13" s="131"/>
      <c r="CH13" s="131"/>
      <c r="CI13" s="131"/>
      <c r="CJ13" s="131"/>
      <c r="CK13" s="131"/>
      <c r="CL13" s="100">
        <v>1</v>
      </c>
      <c r="CM13" s="99"/>
      <c r="CN13" s="8"/>
      <c r="CO13" s="101" t="s">
        <v>55</v>
      </c>
      <c r="CP13" s="130" t="s">
        <v>1663</v>
      </c>
      <c r="CQ13" s="102" t="s">
        <v>29</v>
      </c>
      <c r="CR13" s="69">
        <f t="shared" si="10"/>
        <v>0</v>
      </c>
      <c r="CS13" s="69">
        <f t="shared" si="11"/>
        <v>0</v>
      </c>
      <c r="CT13" s="131"/>
      <c r="CU13" s="22" t="s">
        <v>45</v>
      </c>
      <c r="CV13" s="132"/>
      <c r="CW13" s="131"/>
      <c r="CX13" s="131"/>
      <c r="CY13" s="23" t="s">
        <v>57</v>
      </c>
      <c r="CZ13" s="131"/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68"/>
      <c r="DK13" s="108"/>
      <c r="DL13" s="108"/>
      <c r="DM13" s="108"/>
    </row>
    <row r="14" spans="1:120" ht="244.2" customHeight="1" outlineLevel="1" thickTop="1" thickBot="1" x14ac:dyDescent="0.3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/>
      <c r="W14"/>
      <c r="X14" s="79" t="s">
        <v>43</v>
      </c>
      <c r="Y14" s="117" t="s">
        <v>2460</v>
      </c>
      <c r="Z14" s="81" t="s">
        <v>29</v>
      </c>
      <c r="AA14" s="69">
        <f t="shared" si="2"/>
        <v>0</v>
      </c>
      <c r="AB14" s="69">
        <f t="shared" si="3"/>
        <v>0</v>
      </c>
      <c r="AC14" s="82"/>
      <c r="AD14" s="22" t="s">
        <v>68</v>
      </c>
      <c r="AE14" s="70"/>
      <c r="AF14" s="72" t="s">
        <v>42</v>
      </c>
      <c r="AG14" s="180"/>
      <c r="AH14" s="23" t="s">
        <v>116</v>
      </c>
      <c r="AI14" s="83"/>
      <c r="AJ14" s="83"/>
      <c r="AK14" s="83"/>
      <c r="AL14" s="83"/>
      <c r="AM14" s="83"/>
      <c r="AN14" s="83"/>
      <c r="AO14" s="83"/>
      <c r="AP14" s="83"/>
      <c r="AQ14" s="83"/>
      <c r="AR14" s="76">
        <v>1</v>
      </c>
      <c r="AS14" s="181"/>
      <c r="AT14" s="112"/>
      <c r="AU14" s="88" t="s">
        <v>47</v>
      </c>
      <c r="AV14" s="80" t="s">
        <v>1664</v>
      </c>
      <c r="AW14" s="102" t="s">
        <v>29</v>
      </c>
      <c r="AX14" s="69">
        <f t="shared" si="4"/>
        <v>1</v>
      </c>
      <c r="AY14" s="69">
        <f t="shared" si="5"/>
        <v>2</v>
      </c>
      <c r="AZ14" s="198"/>
      <c r="BA14" s="22" t="s">
        <v>45</v>
      </c>
      <c r="BB14" s="104"/>
      <c r="BC14" s="119" t="s">
        <v>42</v>
      </c>
      <c r="BD14" s="82"/>
      <c r="BE14" s="23" t="s">
        <v>129</v>
      </c>
      <c r="BF14" s="229"/>
      <c r="BG14" s="229"/>
      <c r="BH14" s="229"/>
      <c r="BI14" s="84">
        <v>1</v>
      </c>
      <c r="BJ14" s="86">
        <v>1</v>
      </c>
      <c r="BK14" s="229"/>
      <c r="BL14" s="229"/>
      <c r="BM14" s="260"/>
      <c r="BN14" s="155"/>
      <c r="BO14" s="96">
        <v>1</v>
      </c>
      <c r="BP14" s="95"/>
      <c r="BQ14" s="162"/>
      <c r="BR14" s="176" t="s">
        <v>107</v>
      </c>
      <c r="BS14" s="80" t="s">
        <v>1657</v>
      </c>
      <c r="BT14" s="147" t="s">
        <v>311</v>
      </c>
      <c r="BU14" s="183">
        <f t="shared" si="6"/>
        <v>1</v>
      </c>
      <c r="BV14" s="183">
        <f t="shared" si="7"/>
        <v>2</v>
      </c>
      <c r="BW14" s="82"/>
      <c r="BX14" s="22" t="s">
        <v>45</v>
      </c>
      <c r="BY14" s="118"/>
      <c r="BZ14" s="72" t="s">
        <v>42</v>
      </c>
      <c r="CA14" s="74"/>
      <c r="CB14" s="23" t="s">
        <v>1615</v>
      </c>
      <c r="CC14" s="22"/>
      <c r="CD14" s="22"/>
      <c r="CE14" s="22"/>
      <c r="CF14" s="184">
        <v>1</v>
      </c>
      <c r="CG14" s="86">
        <v>1</v>
      </c>
      <c r="CH14" s="185"/>
      <c r="CI14" s="22"/>
      <c r="CJ14" s="22"/>
      <c r="CK14" s="22"/>
      <c r="CL14" s="100">
        <v>1</v>
      </c>
      <c r="CM14" s="99"/>
      <c r="CN14" s="26"/>
      <c r="CO14" s="101" t="s">
        <v>55</v>
      </c>
      <c r="CP14" s="117" t="s">
        <v>1665</v>
      </c>
      <c r="CQ14" s="102" t="s">
        <v>29</v>
      </c>
      <c r="CR14" s="69">
        <f t="shared" si="10"/>
        <v>0</v>
      </c>
      <c r="CS14" s="69">
        <f t="shared" si="11"/>
        <v>2</v>
      </c>
      <c r="CT14" s="82"/>
      <c r="CU14" s="22" t="s">
        <v>45</v>
      </c>
      <c r="CV14" s="118"/>
      <c r="CW14" s="72" t="s">
        <v>42</v>
      </c>
      <c r="CX14" s="73"/>
      <c r="CY14" s="23" t="s">
        <v>57</v>
      </c>
      <c r="CZ14" s="22"/>
      <c r="DA14" s="22"/>
      <c r="DB14" s="22"/>
      <c r="DC14" s="22"/>
      <c r="DD14" s="22"/>
      <c r="DE14" s="22"/>
      <c r="DF14" s="22"/>
      <c r="DG14" s="188"/>
      <c r="DH14" s="86">
        <v>1</v>
      </c>
      <c r="DI14" s="142">
        <v>1</v>
      </c>
      <c r="DJ14" s="68"/>
      <c r="DK14" s="108"/>
      <c r="DL14" s="108"/>
      <c r="DM14" s="108"/>
    </row>
    <row r="15" spans="1:120" ht="156.6" outlineLevel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/>
      <c r="W15"/>
      <c r="X15" s="79" t="s">
        <v>43</v>
      </c>
      <c r="Y15" s="117" t="s">
        <v>121</v>
      </c>
      <c r="Z15" s="81" t="s">
        <v>29</v>
      </c>
      <c r="AA15" s="69">
        <f t="shared" si="2"/>
        <v>0.5</v>
      </c>
      <c r="AB15" s="69">
        <f t="shared" si="3"/>
        <v>0.5</v>
      </c>
      <c r="AC15" s="82"/>
      <c r="AD15" s="22" t="s">
        <v>68</v>
      </c>
      <c r="AE15" s="103"/>
      <c r="AF15" s="72" t="s">
        <v>42</v>
      </c>
      <c r="AG15" s="82"/>
      <c r="AH15" s="23" t="s">
        <v>57</v>
      </c>
      <c r="AI15" s="83"/>
      <c r="AJ15" s="84">
        <v>1</v>
      </c>
      <c r="AK15" s="83"/>
      <c r="AL15" s="83"/>
      <c r="AM15" s="83"/>
      <c r="AN15" s="83"/>
      <c r="AO15" s="83"/>
      <c r="AP15" s="83"/>
      <c r="AQ15" s="83"/>
      <c r="AR15" s="76">
        <v>1</v>
      </c>
      <c r="AS15" s="129"/>
      <c r="AT15" s="112"/>
      <c r="AU15" s="88" t="s">
        <v>47</v>
      </c>
      <c r="AV15" s="80" t="s">
        <v>1666</v>
      </c>
      <c r="AW15" s="102" t="s">
        <v>29</v>
      </c>
      <c r="AX15" s="183">
        <f t="shared" si="4"/>
        <v>0</v>
      </c>
      <c r="AY15" s="183">
        <f t="shared" si="5"/>
        <v>0</v>
      </c>
      <c r="AZ15" s="103"/>
      <c r="BA15" s="339" t="s">
        <v>77</v>
      </c>
      <c r="BB15" s="1200" t="s">
        <v>3099</v>
      </c>
      <c r="BC15" s="74"/>
      <c r="BD15" s="82"/>
      <c r="BE15" s="23" t="s">
        <v>57</v>
      </c>
      <c r="BF15" s="229"/>
      <c r="BG15" s="229"/>
      <c r="BH15" s="229"/>
      <c r="BI15" s="229"/>
      <c r="BJ15" s="229"/>
      <c r="BK15" s="229"/>
      <c r="BL15" s="229"/>
      <c r="BM15" s="229"/>
      <c r="BN15" s="229"/>
      <c r="BO15" s="96">
        <v>1</v>
      </c>
      <c r="BP15" s="95"/>
      <c r="BQ15" s="175"/>
      <c r="BR15" s="176" t="s">
        <v>107</v>
      </c>
      <c r="BS15" s="186" t="s">
        <v>1660</v>
      </c>
      <c r="BT15" s="147" t="s">
        <v>311</v>
      </c>
      <c r="BU15" s="69">
        <f t="shared" si="6"/>
        <v>0</v>
      </c>
      <c r="BV15" s="69">
        <f t="shared" si="7"/>
        <v>0</v>
      </c>
      <c r="BW15" s="82"/>
      <c r="BX15" s="22" t="s">
        <v>45</v>
      </c>
      <c r="BY15" s="118"/>
      <c r="BZ15" s="74"/>
      <c r="CA15" s="187"/>
      <c r="CB15" s="131" t="s">
        <v>57</v>
      </c>
      <c r="CC15" s="74"/>
      <c r="CD15" s="74"/>
      <c r="CE15" s="74"/>
      <c r="CF15" s="74"/>
      <c r="CG15" s="74"/>
      <c r="CH15" s="74"/>
      <c r="CI15" s="74"/>
      <c r="CJ15" s="74"/>
      <c r="CK15" s="74"/>
      <c r="CL15" s="100">
        <v>1</v>
      </c>
      <c r="CM15" s="99"/>
      <c r="CN15" s="36"/>
      <c r="CO15" s="101" t="s">
        <v>55</v>
      </c>
      <c r="CP15" s="130" t="s">
        <v>1667</v>
      </c>
      <c r="CQ15" s="102" t="s">
        <v>29</v>
      </c>
      <c r="CR15" s="69">
        <f t="shared" si="10"/>
        <v>0</v>
      </c>
      <c r="CS15" s="69">
        <f t="shared" si="11"/>
        <v>0</v>
      </c>
      <c r="CT15" s="131"/>
      <c r="CU15" s="22" t="s">
        <v>45</v>
      </c>
      <c r="CV15" s="132"/>
      <c r="CW15" s="131"/>
      <c r="CX15" s="131"/>
      <c r="CY15" s="23" t="s">
        <v>57</v>
      </c>
      <c r="CZ15" s="131"/>
      <c r="DA15" s="131"/>
      <c r="DB15" s="131"/>
      <c r="DC15" s="131"/>
      <c r="DD15" s="131"/>
      <c r="DE15" s="131"/>
      <c r="DF15" s="131"/>
      <c r="DG15" s="131"/>
      <c r="DH15" s="131"/>
      <c r="DI15" s="142">
        <v>1</v>
      </c>
      <c r="DJ15" s="68"/>
      <c r="DK15" s="108"/>
      <c r="DL15" s="108"/>
      <c r="DM15" s="108"/>
    </row>
    <row r="16" spans="1:120" ht="231.6" customHeight="1" outlineLevel="1" x14ac:dyDescent="0.2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43</v>
      </c>
      <c r="Y16" s="117" t="s">
        <v>211</v>
      </c>
      <c r="Z16" s="81" t="s">
        <v>29</v>
      </c>
      <c r="AA16" s="69">
        <f>0.5*(AI16+AJ16+AK16)+AL16+AN16+2*(AO16+AP16)</f>
        <v>2</v>
      </c>
      <c r="AB16" s="69">
        <f>AI16*0.5+AJ16*0.5+AK16*0.5+AL16+AM16+AN16+2*(AO16+AP16+AQ16)</f>
        <v>2</v>
      </c>
      <c r="AC16" s="82"/>
      <c r="AD16" s="22" t="s">
        <v>45</v>
      </c>
      <c r="AE16" s="103"/>
      <c r="AF16" s="127"/>
      <c r="AG16" s="110" t="s">
        <v>13</v>
      </c>
      <c r="AH16" s="23" t="s">
        <v>204</v>
      </c>
      <c r="AI16" s="249"/>
      <c r="AJ16" s="144"/>
      <c r="AK16" s="249"/>
      <c r="AL16" s="249"/>
      <c r="AM16" s="249"/>
      <c r="AN16" s="84">
        <v>2</v>
      </c>
      <c r="AO16" s="144"/>
      <c r="AP16" s="249"/>
      <c r="AQ16" s="249"/>
      <c r="AR16" s="76">
        <v>1</v>
      </c>
      <c r="AS16" s="129"/>
      <c r="AT16" s="112"/>
      <c r="AU16" s="88" t="s">
        <v>47</v>
      </c>
      <c r="AV16" s="89" t="s">
        <v>3100</v>
      </c>
      <c r="AW16" s="68" t="s">
        <v>29</v>
      </c>
      <c r="AX16" s="69">
        <f t="shared" si="4"/>
        <v>0</v>
      </c>
      <c r="AY16" s="69">
        <f t="shared" si="5"/>
        <v>0</v>
      </c>
      <c r="AZ16" s="90"/>
      <c r="BA16" s="124" t="s">
        <v>77</v>
      </c>
      <c r="BB16" s="939" t="s">
        <v>50</v>
      </c>
      <c r="BC16" s="92"/>
      <c r="BD16" s="93"/>
      <c r="BE16" s="681" t="s">
        <v>3070</v>
      </c>
      <c r="BF16" s="1162"/>
      <c r="BG16" s="1162"/>
      <c r="BH16" s="1162"/>
      <c r="BI16" s="1162"/>
      <c r="BJ16" s="1162"/>
      <c r="BK16" s="1162"/>
      <c r="BL16" s="1162"/>
      <c r="BM16" s="1162"/>
      <c r="BN16" s="1162"/>
      <c r="BO16" s="96">
        <v>1</v>
      </c>
      <c r="BP16" s="95"/>
      <c r="BQ16" s="182"/>
      <c r="BR16" s="108"/>
      <c r="BS16" s="108"/>
      <c r="BT16" s="108"/>
      <c r="BU16" s="108"/>
      <c r="BV16" s="108"/>
      <c r="BW16" s="108"/>
      <c r="BX16" s="108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8"/>
      <c r="CJ16" s="108"/>
      <c r="CK16" s="108"/>
      <c r="CL16" s="108"/>
      <c r="CN16" s="36"/>
      <c r="CO16" s="101" t="s">
        <v>55</v>
      </c>
      <c r="CP16" s="117" t="s">
        <v>1669</v>
      </c>
      <c r="CQ16" s="102" t="s">
        <v>29</v>
      </c>
      <c r="CR16" s="69">
        <f t="shared" si="10"/>
        <v>0</v>
      </c>
      <c r="CS16" s="69">
        <f t="shared" si="11"/>
        <v>0</v>
      </c>
      <c r="CT16" s="82"/>
      <c r="CU16" s="22" t="s">
        <v>45</v>
      </c>
      <c r="CV16" s="204"/>
      <c r="CW16" s="74"/>
      <c r="CX16" s="73"/>
      <c r="CY16" s="23" t="s">
        <v>57</v>
      </c>
      <c r="CZ16" s="22"/>
      <c r="DA16" s="22"/>
      <c r="DB16" s="22"/>
      <c r="DC16" s="22"/>
      <c r="DD16" s="22"/>
      <c r="DE16" s="22"/>
      <c r="DF16" s="22"/>
      <c r="DG16" s="22"/>
      <c r="DH16" s="22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x14ac:dyDescent="0.2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12"/>
      <c r="AU17" s="88" t="s">
        <v>47</v>
      </c>
      <c r="AV17" s="89" t="s">
        <v>136</v>
      </c>
      <c r="AW17" s="68" t="s">
        <v>29</v>
      </c>
      <c r="AX17" s="69">
        <f t="shared" si="4"/>
        <v>0</v>
      </c>
      <c r="AY17" s="69">
        <f t="shared" si="5"/>
        <v>0</v>
      </c>
      <c r="AZ17" s="90"/>
      <c r="BA17" s="113" t="s">
        <v>68</v>
      </c>
      <c r="BB17" s="90"/>
      <c r="BC17" s="92"/>
      <c r="BD17" s="93"/>
      <c r="BE17" s="161" t="s">
        <v>137</v>
      </c>
      <c r="BF17" s="1162"/>
      <c r="BG17" s="1162"/>
      <c r="BH17" s="1162"/>
      <c r="BI17" s="1162"/>
      <c r="BJ17" s="1162"/>
      <c r="BK17" s="1162"/>
      <c r="BL17" s="1162"/>
      <c r="BM17" s="1162"/>
      <c r="BN17" s="1162"/>
      <c r="BO17" s="96">
        <v>1</v>
      </c>
      <c r="BP17" s="95"/>
      <c r="BQ17" s="162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N17" s="36"/>
      <c r="CO17" s="656" t="s">
        <v>140</v>
      </c>
      <c r="CP17" s="210" t="s">
        <v>1672</v>
      </c>
      <c r="CQ17" s="147" t="s">
        <v>29</v>
      </c>
      <c r="CR17" s="148">
        <f t="shared" si="10"/>
        <v>5</v>
      </c>
      <c r="CS17" s="148">
        <f t="shared" si="11"/>
        <v>5</v>
      </c>
      <c r="CT17" s="211"/>
      <c r="CU17" s="22" t="s">
        <v>63</v>
      </c>
      <c r="CV17" s="212"/>
      <c r="CW17" s="72" t="s">
        <v>42</v>
      </c>
      <c r="CX17" s="213"/>
      <c r="CY17" s="205" t="s">
        <v>91</v>
      </c>
      <c r="CZ17" s="214"/>
      <c r="DA17" s="214"/>
      <c r="DB17" s="212"/>
      <c r="DC17" s="85">
        <v>5</v>
      </c>
      <c r="DD17" s="22"/>
      <c r="DE17" s="22"/>
      <c r="DF17" s="214"/>
      <c r="DG17" s="214"/>
      <c r="DH17" s="212"/>
      <c r="DI17" s="142">
        <v>1</v>
      </c>
      <c r="DJ17" s="68"/>
    </row>
    <row r="18" spans="1:115" ht="210.6" customHeight="1" outlineLevel="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47</v>
      </c>
      <c r="AV18" s="98" t="s">
        <v>1671</v>
      </c>
      <c r="AW18" s="102" t="s">
        <v>29</v>
      </c>
      <c r="AX18" s="183">
        <f t="shared" si="4"/>
        <v>0</v>
      </c>
      <c r="AY18" s="183">
        <f t="shared" si="5"/>
        <v>0</v>
      </c>
      <c r="AZ18" s="178"/>
      <c r="BA18" s="22" t="s">
        <v>45</v>
      </c>
      <c r="BB18" s="131"/>
      <c r="BC18" s="178"/>
      <c r="BD18" s="178"/>
      <c r="BE18" s="23" t="s">
        <v>57</v>
      </c>
      <c r="BF18" s="1165"/>
      <c r="BG18" s="1165"/>
      <c r="BH18" s="1165"/>
      <c r="BI18" s="1165"/>
      <c r="BJ18" s="1165"/>
      <c r="BK18" s="1165"/>
      <c r="BL18" s="1165"/>
      <c r="BM18" s="1165"/>
      <c r="BN18" s="1165"/>
      <c r="BO18" s="96">
        <v>1</v>
      </c>
      <c r="BP18" s="95"/>
      <c r="BQ18" s="47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5" ht="235.2" customHeight="1" outlineLevel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80" t="s">
        <v>1673</v>
      </c>
      <c r="AW19" s="102" t="s">
        <v>29</v>
      </c>
      <c r="AX19" s="69">
        <f t="shared" si="4"/>
        <v>0</v>
      </c>
      <c r="AY19" s="69">
        <f t="shared" si="5"/>
        <v>0</v>
      </c>
      <c r="AZ19" s="103"/>
      <c r="BA19" s="124" t="s">
        <v>77</v>
      </c>
      <c r="BB19" s="939" t="s">
        <v>50</v>
      </c>
      <c r="BC19" s="74"/>
      <c r="BD19" s="82"/>
      <c r="BE19" s="23" t="s">
        <v>57</v>
      </c>
      <c r="BF19" s="229"/>
      <c r="BG19" s="229"/>
      <c r="BH19" s="229"/>
      <c r="BI19" s="229"/>
      <c r="BJ19" s="229"/>
      <c r="BK19" s="229"/>
      <c r="BL19" s="229"/>
      <c r="BM19" s="229"/>
      <c r="BN19" s="229"/>
      <c r="BO19" s="96">
        <v>1</v>
      </c>
      <c r="BP19" s="95"/>
      <c r="BQ19" s="112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5" ht="207" customHeight="1" outlineLevel="1" thickBot="1" x14ac:dyDescent="0.4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98" t="s">
        <v>1674</v>
      </c>
      <c r="AW20" s="102" t="s">
        <v>29</v>
      </c>
      <c r="AX20" s="69">
        <f t="shared" si="4"/>
        <v>2</v>
      </c>
      <c r="AY20" s="69">
        <f t="shared" si="5"/>
        <v>2</v>
      </c>
      <c r="AZ20" s="103"/>
      <c r="BA20" s="124" t="s">
        <v>77</v>
      </c>
      <c r="BB20" s="939" t="s">
        <v>50</v>
      </c>
      <c r="BC20" s="103"/>
      <c r="BD20" s="103"/>
      <c r="BE20" s="23" t="s">
        <v>57</v>
      </c>
      <c r="BF20" s="226"/>
      <c r="BG20" s="226"/>
      <c r="BH20" s="229"/>
      <c r="BI20" s="144"/>
      <c r="BJ20" s="226"/>
      <c r="BK20" s="84">
        <v>2</v>
      </c>
      <c r="BL20" s="226"/>
      <c r="BM20" s="226"/>
      <c r="BN20" s="226"/>
      <c r="BO20" s="96">
        <v>1</v>
      </c>
      <c r="BP20" s="95"/>
      <c r="BQ20" s="112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N20" s="203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5" ht="225.6" customHeight="1" outlineLevel="1" thickTop="1" thickBot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80" t="s">
        <v>2752</v>
      </c>
      <c r="AW21" s="68" t="s">
        <v>29</v>
      </c>
      <c r="AX21" s="69">
        <f t="shared" si="4"/>
        <v>1</v>
      </c>
      <c r="AY21" s="69">
        <f t="shared" si="5"/>
        <v>3</v>
      </c>
      <c r="AZ21" s="103"/>
      <c r="BA21" s="22" t="s">
        <v>68</v>
      </c>
      <c r="BB21" s="74"/>
      <c r="BC21" s="74"/>
      <c r="BD21" s="82"/>
      <c r="BE21" s="23" t="s">
        <v>2831</v>
      </c>
      <c r="BF21" s="266"/>
      <c r="BG21" s="266"/>
      <c r="BH21" s="266"/>
      <c r="BI21" s="84">
        <v>1</v>
      </c>
      <c r="BJ21" s="266"/>
      <c r="BK21" s="266"/>
      <c r="BL21" s="266"/>
      <c r="BM21" s="1543"/>
      <c r="BN21" s="86">
        <v>1</v>
      </c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5" ht="22.2" outlineLevel="1" thickTop="1" x14ac:dyDescent="0.25">
      <c r="A22" s="215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ht="21.6" outlineLevel="1" x14ac:dyDescent="0.25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21.6" outlineLevel="1" x14ac:dyDescent="0.25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2.4" customHeight="1" outlineLevel="1" x14ac:dyDescent="0.25">
      <c r="A25" s="108"/>
      <c r="B25" s="108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399999999999999" outlineLevel="1" x14ac:dyDescent="0.25">
      <c r="A26" s="36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256.2" customHeight="1" outlineLevel="1" x14ac:dyDescent="0.25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399999999999999" outlineLevel="1" x14ac:dyDescent="0.25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399999999999999" outlineLevel="1" x14ac:dyDescent="0.25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399999999999999" outlineLevel="1" x14ac:dyDescent="0.25">
      <c r="A30" s="108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/>
      <c r="CP32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143</v>
      </c>
      <c r="B37" s="39" t="s">
        <v>2832</v>
      </c>
      <c r="C37" s="218" t="s">
        <v>29</v>
      </c>
      <c r="D37" s="219">
        <f t="shared" ref="D37:D45" si="12">0.5*(L37+M37+N37)+O37+Q37+2*(R37+S37)</f>
        <v>17</v>
      </c>
      <c r="E37" s="220">
        <f t="shared" ref="E37:E45" si="13">L37*0.5+M37*0.5+N37*0.5+O37+P37+Q37+2*(R37+S37+T37)</f>
        <v>31</v>
      </c>
      <c r="F37" s="43"/>
      <c r="G37" s="43"/>
      <c r="H37" s="43"/>
      <c r="I37" s="43"/>
      <c r="J37" s="43"/>
      <c r="K37" s="43"/>
      <c r="L37" s="44">
        <f>SUMIFS(L39:L67,C39:C67,C37)</f>
        <v>0</v>
      </c>
      <c r="M37" s="44">
        <f>SUMIFS(M39:M67,C39:C67,C37)</f>
        <v>1</v>
      </c>
      <c r="N37" s="44">
        <f>SUMIFS(N39:N67,C39:C67,C37)</f>
        <v>3</v>
      </c>
      <c r="O37" s="44">
        <f>SUMIFS(O39:O67,C39:C67,C37)</f>
        <v>9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0</v>
      </c>
      <c r="S37" s="44">
        <f>SUMIFS(S39:S67,C39:C67,C37)</f>
        <v>1</v>
      </c>
      <c r="T37" s="44">
        <f>SUMIFS(T39:T67,C39:C67,C37)</f>
        <v>5</v>
      </c>
      <c r="U37" s="45"/>
      <c r="V37" s="46">
        <f>SUM(U39:U51)</f>
        <v>7</v>
      </c>
      <c r="W37" s="32"/>
      <c r="X37" s="38" t="s">
        <v>143</v>
      </c>
      <c r="Y37" s="39" t="s">
        <v>146</v>
      </c>
      <c r="Z37" s="40" t="s">
        <v>29</v>
      </c>
      <c r="AA37" s="41">
        <f ca="1">0.5*(AI37+AJ37+AK37)+AL37+AN37+2*(AO37+AP37)</f>
        <v>2</v>
      </c>
      <c r="AB37" s="42">
        <f ca="1"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 ca="1">SUMIFS(AI16:AI52,Z16:Z52,Z37)</f>
        <v>0</v>
      </c>
      <c r="AJ37" s="44">
        <f ca="1">SUMIFS(AJ16:AJ52,Z16:Z52,Z37)</f>
        <v>0</v>
      </c>
      <c r="AK37" s="44">
        <f ca="1">SUMIFS(AK16:AK52,Z16:Z52,Z37)</f>
        <v>0</v>
      </c>
      <c r="AL37" s="44">
        <f ca="1">SUMIFS(AL16:AL52,Z16:Z52,Z37)</f>
        <v>0</v>
      </c>
      <c r="AM37" s="44">
        <f ca="1">SUMIFS(AM16:AM52,Z16:Z52,Z37)</f>
        <v>0</v>
      </c>
      <c r="AN37" s="44">
        <f ca="1">SUMIFS(AN16:AN52,Z16:Z52,Z37)</f>
        <v>2</v>
      </c>
      <c r="AO37" s="44">
        <f ca="1">SUMIFS(AO16:AO52,Z16:Z52,Z37)</f>
        <v>0</v>
      </c>
      <c r="AP37" s="44">
        <f ca="1">SUMIFS(AP16:AP52,Z16:Z52,Z37)</f>
        <v>0</v>
      </c>
      <c r="AQ37" s="44">
        <f ca="1">SUMIFS(AQ16:AQ52,Z16:Z52,Z37)</f>
        <v>2</v>
      </c>
      <c r="AR37" s="45"/>
      <c r="AS37" s="46">
        <f>SUM(AR39:AR51)</f>
        <v>7</v>
      </c>
      <c r="AT37" s="57"/>
      <c r="AU37" s="38" t="s">
        <v>145</v>
      </c>
      <c r="AV37" s="39" t="s">
        <v>147</v>
      </c>
      <c r="AW37" s="40" t="s">
        <v>29</v>
      </c>
      <c r="AX37" s="41">
        <f t="shared" ref="AX37:AX44" si="14">0.5*(BF37+BG37+BH37)+BI37+BK37+2*(BL37+BM37)</f>
        <v>5.5</v>
      </c>
      <c r="AY37" s="42">
        <f t="shared" ref="AY37:AY44" si="15">BF37*0.5+BG37*0.5+BH37*0.5+BI37+BJ37+BK37+2*(BL37+BM37+BN37)</f>
        <v>9.5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1</v>
      </c>
      <c r="BH37" s="44">
        <f>SUMIFS(BH42:BH52,AW42:AW52,AW37)</f>
        <v>0</v>
      </c>
      <c r="BI37" s="44">
        <f>SUMIFS(BI42:BI52,AW42:AW52,AW37)</f>
        <v>5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2</v>
      </c>
      <c r="BO37" s="45"/>
      <c r="BP37" s="46">
        <f>SUM(BO39:BO44)</f>
        <v>6</v>
      </c>
      <c r="BR37" s="38" t="s">
        <v>2906</v>
      </c>
      <c r="BS37" s="39" t="s">
        <v>1676</v>
      </c>
      <c r="BT37" s="40" t="s">
        <v>29</v>
      </c>
      <c r="BU37" s="41">
        <f t="shared" ref="BU37:BU46" si="16">0.5*(CC37+CD37+CE37)+CF37+CH37+2*(CI37+CJ37)</f>
        <v>6.5</v>
      </c>
      <c r="BV37" s="42">
        <f t="shared" ref="BV37:BV46" si="17">CC37*0.5+CD37*0.5+CE37*0.5+CF37+CG37+CH37+2*(CI37+CJ37+CK37)</f>
        <v>9.5</v>
      </c>
      <c r="BW37" s="43"/>
      <c r="BX37" s="39"/>
      <c r="BY37" s="43"/>
      <c r="BZ37" s="43"/>
      <c r="CA37" s="43"/>
      <c r="CB37" s="43"/>
      <c r="CC37" s="44">
        <f>SUMIFS(CC39:CC52,BT39:BT52,BT37)</f>
        <v>0</v>
      </c>
      <c r="CD37" s="44">
        <f>SUMIFS(CD39:CD52,BT39:BT52,BT37)</f>
        <v>1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3</v>
      </c>
      <c r="CJ37" s="44">
        <f>SUMIFS(CJ39:CJ52,BT39:BT52,BT37)</f>
        <v>0</v>
      </c>
      <c r="CK37" s="44">
        <f>SUMIFS(CK39:CK52,BT39:BT52,BT37)</f>
        <v>1</v>
      </c>
      <c r="CL37" s="45"/>
      <c r="CM37" s="46">
        <f>SUM(CL39:CL46)</f>
        <v>8</v>
      </c>
      <c r="CN37" s="3"/>
      <c r="CO37" s="38" t="s">
        <v>2906</v>
      </c>
      <c r="CP37" s="39" t="s">
        <v>151</v>
      </c>
      <c r="CQ37" s="40" t="s">
        <v>29</v>
      </c>
      <c r="CR37" s="41">
        <f>0.5*(CZ37+DA37+DB37)+DC37+DE37+2*(DF37+DG37)</f>
        <v>6.5</v>
      </c>
      <c r="CS37" s="42">
        <f>CZ37*0.5+DA37*0.5+DB37*0.5+DC37+DD37+DE37+2*(DF37+DG37+DH37)</f>
        <v>6.5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2</v>
      </c>
      <c r="DD37" s="44">
        <f>SUMIFS(DD39:DD53,CQ39:CQ53,CQ37)</f>
        <v>0</v>
      </c>
      <c r="DE37" s="44">
        <f>SUMIFS(DE39:DE53,CQ39:CQ53,CQ37)</f>
        <v>0</v>
      </c>
      <c r="DF37" s="44">
        <f>SUMIFS(DF39:DF53,CQ39:CQ53,CQ37)</f>
        <v>2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9</v>
      </c>
    </row>
    <row r="38" spans="1:115" ht="33.6" thickBot="1" x14ac:dyDescent="0.35">
      <c r="A38" s="38" t="s">
        <v>152</v>
      </c>
      <c r="B38" s="43"/>
      <c r="C38" s="218" t="s">
        <v>36</v>
      </c>
      <c r="D38" s="219">
        <f t="shared" si="12"/>
        <v>24</v>
      </c>
      <c r="E38" s="220">
        <f t="shared" si="13"/>
        <v>24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4</v>
      </c>
      <c r="S38" s="44">
        <f>SUMIFS(S39:S67,C39:C67,C38)</f>
        <v>0</v>
      </c>
      <c r="T38" s="44">
        <f>SUMIFS(T39:T67,C39:C67,C38)</f>
        <v>0</v>
      </c>
      <c r="U38" s="45"/>
      <c r="V38" s="46"/>
      <c r="X38" s="38" t="s">
        <v>152</v>
      </c>
      <c r="Y38" s="43"/>
      <c r="Z38" s="40" t="s">
        <v>36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SUMIFS(AI16:AI52,Z16:Z52,Z38)</f>
        <v>0</v>
      </c>
      <c r="AJ38" s="44">
        <f ca="1">SUMIFS(AJ16:AJ52,Z16:Z52,Z38)</f>
        <v>0</v>
      </c>
      <c r="AK38" s="44">
        <f ca="1">SUMIFS(AK16:AK52,Z16:Z52,Z38)</f>
        <v>0</v>
      </c>
      <c r="AL38" s="44">
        <f ca="1">SUMIFS(AL16:AL52,Z16:Z52,Z38)</f>
        <v>0</v>
      </c>
      <c r="AM38" s="44">
        <f ca="1">SUMIFS(AM16:AM52,Z16:Z52,Z38)</f>
        <v>0</v>
      </c>
      <c r="AN38" s="44">
        <f ca="1">SUMIFS(AN16:AN52,Z16:Z52,Z38)</f>
        <v>0</v>
      </c>
      <c r="AO38" s="44">
        <f ca="1">SUMIFS(AO16:AO52,Z16:Z52,Z38)</f>
        <v>0</v>
      </c>
      <c r="AP38" s="44">
        <f ca="1">SUMIFS(AP16:AP52,Z16:Z52,Z38)</f>
        <v>0</v>
      </c>
      <c r="AQ38" s="44">
        <f ca="1">SUMIFS(AQ16:AQ52,Z16:Z52,Z38)</f>
        <v>0</v>
      </c>
      <c r="AR38" s="45"/>
      <c r="AS38" s="46"/>
      <c r="AT38" s="36"/>
      <c r="AU38" s="38" t="s">
        <v>153</v>
      </c>
      <c r="AV38" s="1166"/>
      <c r="AW38" s="40" t="s">
        <v>36</v>
      </c>
      <c r="AX38" s="41">
        <f t="shared" si="14"/>
        <v>0</v>
      </c>
      <c r="AY38" s="42">
        <f t="shared" si="15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38" t="s">
        <v>153</v>
      </c>
      <c r="BS38" s="39"/>
      <c r="BT38" s="40" t="s">
        <v>36</v>
      </c>
      <c r="BU38" s="41">
        <f t="shared" si="16"/>
        <v>0</v>
      </c>
      <c r="BV38" s="42">
        <f t="shared" si="17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 s="38" t="s">
        <v>154</v>
      </c>
      <c r="CP38" s="39"/>
      <c r="CQ38" s="40" t="s">
        <v>36</v>
      </c>
      <c r="CR38" s="41">
        <f>0.5*(CZ38+DA38+DB38)+DC38+DE38+2*(DF38+DG38)</f>
        <v>9</v>
      </c>
      <c r="CS38" s="42">
        <f>CZ38*0.5+DA38*0.5+DB38*0.5+DC38+DD38+DE38+2*(DF38+DG38+DH38)</f>
        <v>10</v>
      </c>
      <c r="CT38" s="39"/>
      <c r="CU38" s="39"/>
      <c r="CV38" s="39"/>
      <c r="CW38" s="39"/>
      <c r="CX38" s="39"/>
      <c r="CY38" s="39"/>
      <c r="CZ38" s="44">
        <f>SUMIFS(CZ39:CZ53,CQ39:CQ53,CQ38)</f>
        <v>0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1</v>
      </c>
      <c r="DD38" s="44">
        <f>SUMIFS(DD39:DD53,CQ39:CQ53,CQ38)</f>
        <v>1</v>
      </c>
      <c r="DE38" s="44">
        <f>SUMIFS(DE39:DE53,CQ39:CQ53,CQ38)</f>
        <v>0</v>
      </c>
      <c r="DF38" s="44">
        <f>SUMIFS(DF39:DF53,CQ39:CQ53,CQ38)</f>
        <v>4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67" customHeight="1" outlineLevel="1" thickTop="1" thickBot="1" x14ac:dyDescent="0.45">
      <c r="A39" s="239" t="s">
        <v>173</v>
      </c>
      <c r="B39" s="177" t="s">
        <v>2255</v>
      </c>
      <c r="C39" s="102" t="s">
        <v>29</v>
      </c>
      <c r="D39" s="69">
        <f t="shared" si="12"/>
        <v>2.5</v>
      </c>
      <c r="E39" s="69">
        <f t="shared" si="13"/>
        <v>2.5</v>
      </c>
      <c r="F39" s="225"/>
      <c r="G39" s="225" t="s">
        <v>68</v>
      </c>
      <c r="H39" s="225"/>
      <c r="I39" s="72" t="s">
        <v>42</v>
      </c>
      <c r="J39" s="132"/>
      <c r="K39" s="131"/>
      <c r="L39" s="223"/>
      <c r="M39" s="234">
        <v>1</v>
      </c>
      <c r="N39" s="223"/>
      <c r="O39" s="240">
        <v>2</v>
      </c>
      <c r="P39" s="223"/>
      <c r="Q39" s="223"/>
      <c r="R39" s="223"/>
      <c r="S39" s="223"/>
      <c r="T39" s="223"/>
      <c r="U39" s="76">
        <v>1</v>
      </c>
      <c r="V39" s="77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88" t="s">
        <v>47</v>
      </c>
      <c r="AV39" s="114" t="s">
        <v>158</v>
      </c>
      <c r="AW39" s="102" t="s">
        <v>29</v>
      </c>
      <c r="AX39" s="69">
        <f t="shared" si="14"/>
        <v>2</v>
      </c>
      <c r="AY39" s="69">
        <f t="shared" si="15"/>
        <v>2</v>
      </c>
      <c r="AZ39" s="103"/>
      <c r="BA39" s="124" t="s">
        <v>77</v>
      </c>
      <c r="BB39" s="939" t="s">
        <v>50</v>
      </c>
      <c r="BC39" s="103"/>
      <c r="BD39" s="103"/>
      <c r="BE39" s="1061" t="s">
        <v>1647</v>
      </c>
      <c r="BF39" s="229"/>
      <c r="BG39" s="229"/>
      <c r="BH39" s="229"/>
      <c r="BI39" s="229"/>
      <c r="BJ39" s="229"/>
      <c r="BK39" s="230"/>
      <c r="BL39" s="84">
        <v>1</v>
      </c>
      <c r="BM39" s="229"/>
      <c r="BN39" s="229"/>
      <c r="BO39" s="96">
        <v>1</v>
      </c>
      <c r="BP39" s="95"/>
      <c r="BQ39" s="112"/>
      <c r="BR39" s="231" t="s">
        <v>160</v>
      </c>
      <c r="BS39" s="114" t="s">
        <v>1677</v>
      </c>
      <c r="BT39" s="68" t="s">
        <v>29</v>
      </c>
      <c r="BU39" s="69">
        <f t="shared" si="16"/>
        <v>6</v>
      </c>
      <c r="BV39" s="69">
        <f t="shared" si="17"/>
        <v>8</v>
      </c>
      <c r="BW39" s="103"/>
      <c r="BX39" s="22" t="s">
        <v>63</v>
      </c>
      <c r="BY39" s="232"/>
      <c r="BZ39" s="233" t="s">
        <v>42</v>
      </c>
      <c r="CA39" s="73"/>
      <c r="CB39" s="23" t="s">
        <v>2868</v>
      </c>
      <c r="CC39" s="155"/>
      <c r="CD39" s="155"/>
      <c r="CE39" s="155"/>
      <c r="CF39" s="155"/>
      <c r="CG39" s="155"/>
      <c r="CH39" s="155"/>
      <c r="CI39" s="84">
        <v>3</v>
      </c>
      <c r="CJ39" s="155"/>
      <c r="CK39" s="234">
        <v>1</v>
      </c>
      <c r="CL39" s="100">
        <v>1</v>
      </c>
      <c r="CM39" s="99"/>
      <c r="CN39" s="36"/>
      <c r="CO39" s="97" t="s">
        <v>52</v>
      </c>
      <c r="CP39" s="130" t="s">
        <v>1679</v>
      </c>
      <c r="CQ39" s="102" t="s">
        <v>29</v>
      </c>
      <c r="CR39" s="69">
        <f>0.5*(CZ39+DA39+DB39)+DC39+DE39+2*(DF39+DG39)</f>
        <v>4</v>
      </c>
      <c r="CS39" s="69">
        <f>CZ39*0.5+DA39*0.5+DB39*0.5+DC39+DD39+DE39+2*(DF39+DG39+DH39)</f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 x14ac:dyDescent="0.45">
      <c r="A40" s="239" t="s">
        <v>173</v>
      </c>
      <c r="B40" s="177" t="s">
        <v>181</v>
      </c>
      <c r="C40" s="102" t="s">
        <v>29</v>
      </c>
      <c r="D40" s="102">
        <f t="shared" si="12"/>
        <v>0</v>
      </c>
      <c r="E40" s="102">
        <f t="shared" si="13"/>
        <v>0</v>
      </c>
      <c r="F40" s="244"/>
      <c r="G40" s="225" t="s">
        <v>182</v>
      </c>
      <c r="H40" s="245"/>
      <c r="I40" s="246"/>
      <c r="J40" s="222"/>
      <c r="K40" s="140" t="s">
        <v>3</v>
      </c>
      <c r="L40" s="223"/>
      <c r="M40" s="223"/>
      <c r="N40" s="223"/>
      <c r="O40" s="223"/>
      <c r="P40" s="223"/>
      <c r="Q40" s="223"/>
      <c r="R40" s="223"/>
      <c r="S40" s="223"/>
      <c r="T40" s="247"/>
      <c r="U40" s="76">
        <v>1</v>
      </c>
      <c r="V40" s="77"/>
      <c r="W40" s="62"/>
      <c r="X40" s="236" t="s">
        <v>43</v>
      </c>
      <c r="Y40" s="130" t="s">
        <v>2560</v>
      </c>
      <c r="Z40" s="81" t="s">
        <v>29</v>
      </c>
      <c r="AA40" s="69">
        <f t="shared" ref="AA40:AA44" si="18">0.5*(AI40+AJ40+AK40)+AL40+AN40+2*(AO40+AP40)</f>
        <v>8</v>
      </c>
      <c r="AB40" s="69">
        <f t="shared" ref="AB40:AB44" si="19">AI40*0.5+AJ40*0.5+AK40*0.5+AL40+AM40+AN40+2*(AO40+AP40+AQ40)</f>
        <v>8</v>
      </c>
      <c r="AC40" s="74"/>
      <c r="AD40" s="22" t="s">
        <v>45</v>
      </c>
      <c r="AE40" s="74"/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4</v>
      </c>
      <c r="AP40" s="226"/>
      <c r="AQ40" s="226"/>
      <c r="AR40" s="228">
        <v>1</v>
      </c>
      <c r="AS40" s="74"/>
      <c r="AT40" s="112"/>
      <c r="AU40" s="88" t="s">
        <v>47</v>
      </c>
      <c r="AV40" s="80" t="s">
        <v>1650</v>
      </c>
      <c r="AW40" s="102" t="s">
        <v>29</v>
      </c>
      <c r="AX40" s="69">
        <f t="shared" si="14"/>
        <v>2</v>
      </c>
      <c r="AY40" s="69">
        <f t="shared" si="15"/>
        <v>2</v>
      </c>
      <c r="AZ40" s="103"/>
      <c r="BA40" s="22" t="s">
        <v>45</v>
      </c>
      <c r="BB40" s="103"/>
      <c r="BC40" s="103"/>
      <c r="BD40" s="110" t="s">
        <v>13</v>
      </c>
      <c r="BE40" s="23" t="s">
        <v>204</v>
      </c>
      <c r="BF40" s="229"/>
      <c r="BG40" s="229"/>
      <c r="BH40" s="229"/>
      <c r="BI40" s="229"/>
      <c r="BJ40" s="229"/>
      <c r="BK40" s="84">
        <v>2</v>
      </c>
      <c r="BL40" s="229"/>
      <c r="BM40" s="229"/>
      <c r="BN40" s="229"/>
      <c r="BO40" s="96">
        <v>1</v>
      </c>
      <c r="BP40" s="95"/>
      <c r="BQ40" s="112"/>
      <c r="BR40" s="231" t="s">
        <v>160</v>
      </c>
      <c r="BS40" s="117" t="s">
        <v>1822</v>
      </c>
      <c r="BT40" s="102" t="s">
        <v>29</v>
      </c>
      <c r="BU40" s="69">
        <f t="shared" si="16"/>
        <v>0</v>
      </c>
      <c r="BV40" s="69">
        <f t="shared" si="17"/>
        <v>0</v>
      </c>
      <c r="BW40" s="103"/>
      <c r="BX40" s="22" t="s">
        <v>68</v>
      </c>
      <c r="BY40" s="103"/>
      <c r="BZ40" s="74"/>
      <c r="CA40" s="82"/>
      <c r="CB40" s="23" t="s">
        <v>57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100">
        <v>1</v>
      </c>
      <c r="CM40" s="99"/>
      <c r="CN40" s="36"/>
      <c r="CO40" s="237" t="s">
        <v>171</v>
      </c>
      <c r="CP40" s="116" t="s">
        <v>1682</v>
      </c>
      <c r="CQ40" s="102" t="s">
        <v>29</v>
      </c>
      <c r="CR40" s="69">
        <f>0.5*(CZ40+DA40+DB40)+DC40+DE40+2*(DF40+DG40)</f>
        <v>0</v>
      </c>
      <c r="CS40" s="69">
        <f>CZ40*0.5+DA40*0.5+DB40*0.5+DC40+DD40+DE40+2*(DF40+DG40+DH40)</f>
        <v>0</v>
      </c>
      <c r="CT40" s="23"/>
      <c r="CU40" s="238" t="s">
        <v>68</v>
      </c>
      <c r="CV40" s="103"/>
      <c r="CW40" s="74"/>
      <c r="CX40" s="82"/>
      <c r="CY40" s="172" t="s">
        <v>57</v>
      </c>
      <c r="CZ40" s="74"/>
      <c r="DA40" s="74"/>
      <c r="DB40" s="74"/>
      <c r="DC40" s="74"/>
      <c r="DD40" s="74"/>
      <c r="DE40" s="74"/>
      <c r="DF40" s="74"/>
      <c r="DG40" s="74"/>
      <c r="DH40" s="206"/>
      <c r="DI40" s="142">
        <v>1</v>
      </c>
      <c r="DJ40" s="68"/>
    </row>
    <row r="41" spans="1:115" ht="267" customHeight="1" outlineLevel="1" thickTop="1" thickBot="1" x14ac:dyDescent="0.35">
      <c r="A41" s="239" t="s">
        <v>173</v>
      </c>
      <c r="B41" s="177" t="s">
        <v>189</v>
      </c>
      <c r="C41" s="102" t="s">
        <v>29</v>
      </c>
      <c r="D41" s="102">
        <f t="shared" si="12"/>
        <v>1</v>
      </c>
      <c r="E41" s="102">
        <f t="shared" si="13"/>
        <v>3</v>
      </c>
      <c r="F41" s="244"/>
      <c r="G41" s="225" t="s">
        <v>45</v>
      </c>
      <c r="H41" s="245"/>
      <c r="I41" s="246"/>
      <c r="J41" s="222"/>
      <c r="K41" s="131"/>
      <c r="L41" s="223"/>
      <c r="M41" s="223"/>
      <c r="N41" s="223"/>
      <c r="O41" s="252">
        <v>1</v>
      </c>
      <c r="P41" s="223"/>
      <c r="Q41" s="223"/>
      <c r="R41" s="223"/>
      <c r="S41" s="253"/>
      <c r="T41" s="254">
        <v>1</v>
      </c>
      <c r="U41" s="100">
        <v>1</v>
      </c>
      <c r="V41" s="99"/>
      <c r="W41" s="108"/>
      <c r="X41" s="79" t="s">
        <v>43</v>
      </c>
      <c r="Y41" s="80" t="s">
        <v>183</v>
      </c>
      <c r="Z41" s="81" t="s">
        <v>29</v>
      </c>
      <c r="AA41" s="69">
        <f t="shared" si="18"/>
        <v>0</v>
      </c>
      <c r="AB41" s="69">
        <f t="shared" si="19"/>
        <v>0</v>
      </c>
      <c r="AC41" s="82"/>
      <c r="AD41" s="22" t="s">
        <v>45</v>
      </c>
      <c r="AE41" s="23"/>
      <c r="AF41" s="74"/>
      <c r="AG41" s="248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88" t="s">
        <v>47</v>
      </c>
      <c r="AV41" s="116" t="s">
        <v>1675</v>
      </c>
      <c r="AW41" s="102" t="s">
        <v>29</v>
      </c>
      <c r="AX41" s="69">
        <f t="shared" si="14"/>
        <v>0.5</v>
      </c>
      <c r="AY41" s="69">
        <f t="shared" si="15"/>
        <v>0.5</v>
      </c>
      <c r="AZ41" s="171"/>
      <c r="BA41" s="22" t="s">
        <v>45</v>
      </c>
      <c r="BB41" s="172"/>
      <c r="BC41" s="103"/>
      <c r="BD41" s="173"/>
      <c r="BE41" s="173" t="s">
        <v>177</v>
      </c>
      <c r="BF41" s="230"/>
      <c r="BG41" s="84">
        <v>1</v>
      </c>
      <c r="BH41" s="230"/>
      <c r="BI41" s="230"/>
      <c r="BJ41" s="230"/>
      <c r="BK41" s="230"/>
      <c r="BL41" s="230"/>
      <c r="BM41" s="230"/>
      <c r="BN41" s="229"/>
      <c r="BO41" s="96">
        <v>1</v>
      </c>
      <c r="BP41" s="95"/>
      <c r="BQ41" s="112"/>
      <c r="BR41" s="231" t="s">
        <v>160</v>
      </c>
      <c r="BS41" s="117" t="s">
        <v>1825</v>
      </c>
      <c r="BT41" s="68" t="s">
        <v>29</v>
      </c>
      <c r="BU41" s="69">
        <f t="shared" si="16"/>
        <v>0</v>
      </c>
      <c r="BV41" s="69">
        <f t="shared" si="17"/>
        <v>0</v>
      </c>
      <c r="BW41" s="74"/>
      <c r="BX41" s="22" t="s">
        <v>68</v>
      </c>
      <c r="BY41" s="74"/>
      <c r="BZ41" s="74"/>
      <c r="CA41" s="82"/>
      <c r="CB41" s="23" t="s">
        <v>57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100">
        <v>1</v>
      </c>
      <c r="CM41" s="99"/>
      <c r="CN41" s="36"/>
      <c r="CO41" s="237" t="s">
        <v>171</v>
      </c>
      <c r="CP41" s="668" t="s">
        <v>3101</v>
      </c>
      <c r="CQ41" s="102" t="s">
        <v>36</v>
      </c>
      <c r="CR41" s="69">
        <f>0.5*(CZ41+DA41+DB41)+DC41+DE41+2*(DF41+DG41)</f>
        <v>8</v>
      </c>
      <c r="CS41" s="69">
        <f>CZ41*0.5+DA41*0.5+DB41*0.5+DC41+DD41+DE41+2*(DF41+DG41+DH41)</f>
        <v>8</v>
      </c>
      <c r="CT41" s="74"/>
      <c r="CU41" s="197" t="s">
        <v>63</v>
      </c>
      <c r="CV41" s="70"/>
      <c r="CW41" s="70"/>
      <c r="CX41" s="73"/>
      <c r="CY41" s="23" t="s">
        <v>3102</v>
      </c>
      <c r="DB41" s="22"/>
      <c r="DF41" s="242">
        <v>4</v>
      </c>
      <c r="DH41" s="243"/>
      <c r="DI41" s="142">
        <v>1</v>
      </c>
      <c r="DJ41" s="68"/>
    </row>
    <row r="42" spans="1:115" ht="242.25" customHeight="1" outlineLevel="1" thickTop="1" thickBot="1" x14ac:dyDescent="0.35">
      <c r="A42" s="239" t="s">
        <v>173</v>
      </c>
      <c r="B42" s="138" t="s">
        <v>2564</v>
      </c>
      <c r="C42" s="102" t="s">
        <v>29</v>
      </c>
      <c r="D42" s="69">
        <f t="shared" si="12"/>
        <v>0</v>
      </c>
      <c r="E42" s="69">
        <f t="shared" si="13"/>
        <v>0</v>
      </c>
      <c r="F42" s="103"/>
      <c r="G42" s="22" t="s">
        <v>63</v>
      </c>
      <c r="H42" s="104"/>
      <c r="I42" s="433" t="s">
        <v>42</v>
      </c>
      <c r="J42" s="172"/>
      <c r="K42" s="140" t="s">
        <v>3</v>
      </c>
      <c r="L42" s="302"/>
      <c r="M42" s="155"/>
      <c r="N42" s="302"/>
      <c r="O42" s="302"/>
      <c r="P42" s="302"/>
      <c r="Q42" s="302"/>
      <c r="R42" s="302"/>
      <c r="S42" s="302"/>
      <c r="T42" s="302"/>
      <c r="U42" s="76">
        <v>1</v>
      </c>
      <c r="V42" s="77"/>
      <c r="W42" s="108"/>
      <c r="X42" s="79" t="s">
        <v>43</v>
      </c>
      <c r="Y42" s="80" t="s">
        <v>190</v>
      </c>
      <c r="Z42" s="81" t="s">
        <v>29</v>
      </c>
      <c r="AA42" s="69">
        <f t="shared" si="18"/>
        <v>0</v>
      </c>
      <c r="AB42" s="69">
        <f t="shared" si="19"/>
        <v>0</v>
      </c>
      <c r="AC42" s="82"/>
      <c r="AD42" s="22" t="s">
        <v>45</v>
      </c>
      <c r="AE42" s="352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79" t="s">
        <v>43</v>
      </c>
      <c r="AV42" s="117" t="s">
        <v>1831</v>
      </c>
      <c r="AW42" s="81" t="s">
        <v>29</v>
      </c>
      <c r="AX42" s="69">
        <f t="shared" si="14"/>
        <v>2</v>
      </c>
      <c r="AY42" s="69">
        <f t="shared" si="15"/>
        <v>2</v>
      </c>
      <c r="AZ42" s="82"/>
      <c r="BA42" s="22" t="s">
        <v>45</v>
      </c>
      <c r="BB42" s="103"/>
      <c r="BC42" s="72" t="s">
        <v>42</v>
      </c>
      <c r="BD42" s="82"/>
      <c r="BE42" s="23" t="s">
        <v>185</v>
      </c>
      <c r="BF42" s="249"/>
      <c r="BG42" s="230"/>
      <c r="BH42" s="249"/>
      <c r="BI42" s="84">
        <v>2</v>
      </c>
      <c r="BJ42" s="249"/>
      <c r="BK42" s="249"/>
      <c r="BL42" s="249"/>
      <c r="BM42" s="249"/>
      <c r="BN42" s="249"/>
      <c r="BO42" s="96">
        <v>1</v>
      </c>
      <c r="BP42" s="95"/>
      <c r="BQ42" s="112"/>
      <c r="BR42" s="231" t="s">
        <v>160</v>
      </c>
      <c r="BS42" s="130" t="s">
        <v>192</v>
      </c>
      <c r="BT42" s="68" t="s">
        <v>29</v>
      </c>
      <c r="BU42" s="69">
        <f t="shared" si="16"/>
        <v>0</v>
      </c>
      <c r="BV42" s="69">
        <f t="shared" si="17"/>
        <v>0</v>
      </c>
      <c r="BW42" s="74"/>
      <c r="BX42" s="22" t="s">
        <v>45</v>
      </c>
      <c r="BY42" s="74"/>
      <c r="BZ42" s="74"/>
      <c r="CA42" s="74"/>
      <c r="CB42" s="131" t="s">
        <v>1828</v>
      </c>
      <c r="CC42" s="74"/>
      <c r="CD42" s="74"/>
      <c r="CE42" s="74"/>
      <c r="CF42" s="74"/>
      <c r="CG42" s="255"/>
      <c r="CH42" s="74"/>
      <c r="CI42" s="74"/>
      <c r="CJ42" s="74"/>
      <c r="CK42" s="74"/>
      <c r="CL42" s="100">
        <v>1</v>
      </c>
      <c r="CM42" s="99"/>
      <c r="CN42" s="36"/>
      <c r="CO42" s="237" t="s">
        <v>171</v>
      </c>
      <c r="CP42" s="250" t="s">
        <v>1687</v>
      </c>
      <c r="CQ42" s="68" t="s">
        <v>36</v>
      </c>
      <c r="CR42" s="69">
        <f t="shared" ref="CR42:CR45" si="20">0.5*(CZ42+DA42+DB42)+DC42+DE42+2*(DF42+DG42)</f>
        <v>0</v>
      </c>
      <c r="CS42" s="69">
        <f t="shared" ref="CS42:CS45" si="21">CZ42*0.5+DA42*0.5+DB42*0.5+DC42+DD42+DE42+2*(DF42+DG42+DH42)</f>
        <v>0</v>
      </c>
      <c r="CT42" s="82"/>
      <c r="CU42" s="22" t="s">
        <v>68</v>
      </c>
      <c r="CV42" s="22"/>
      <c r="CW42" s="103"/>
      <c r="CX42" s="173"/>
      <c r="CY42" s="173" t="s">
        <v>188</v>
      </c>
      <c r="CZ42" s="187"/>
      <c r="DA42" s="187"/>
      <c r="DB42" s="187"/>
      <c r="DC42" s="187"/>
      <c r="DD42" s="187"/>
      <c r="DE42" s="187"/>
      <c r="DF42" s="187"/>
      <c r="DG42" s="187"/>
      <c r="DH42" s="191"/>
      <c r="DI42" s="142">
        <v>1</v>
      </c>
      <c r="DJ42" s="68"/>
    </row>
    <row r="43" spans="1:115" ht="232.5" customHeight="1" outlineLevel="1" thickTop="1" thickBot="1" x14ac:dyDescent="0.45">
      <c r="A43" s="239" t="s">
        <v>173</v>
      </c>
      <c r="B43" s="177" t="s">
        <v>202</v>
      </c>
      <c r="C43" s="102" t="s">
        <v>29</v>
      </c>
      <c r="D43" s="69">
        <f t="shared" si="12"/>
        <v>0</v>
      </c>
      <c r="E43" s="69">
        <f t="shared" si="13"/>
        <v>0</v>
      </c>
      <c r="F43" s="171"/>
      <c r="G43" s="22" t="s">
        <v>45</v>
      </c>
      <c r="H43" s="264"/>
      <c r="I43" s="265"/>
      <c r="J43" s="27"/>
      <c r="K43" s="23" t="s">
        <v>166</v>
      </c>
      <c r="L43" s="266"/>
      <c r="M43" s="266"/>
      <c r="N43" s="266"/>
      <c r="O43" s="266"/>
      <c r="P43" s="266"/>
      <c r="Q43" s="266"/>
      <c r="R43" s="266"/>
      <c r="S43" s="266"/>
      <c r="T43" s="229"/>
      <c r="U43" s="76">
        <v>1</v>
      </c>
      <c r="V43" s="77"/>
      <c r="W43" s="108"/>
      <c r="X43" s="79" t="s">
        <v>43</v>
      </c>
      <c r="Y43" s="80" t="s">
        <v>2256</v>
      </c>
      <c r="Z43" s="81" t="s">
        <v>29</v>
      </c>
      <c r="AA43" s="115">
        <f t="shared" si="18"/>
        <v>1</v>
      </c>
      <c r="AB43" s="115">
        <f t="shared" si="19"/>
        <v>2</v>
      </c>
      <c r="AC43" s="198"/>
      <c r="AD43" s="22" t="s">
        <v>45</v>
      </c>
      <c r="AE43" s="1693" t="s">
        <v>3103</v>
      </c>
      <c r="AF43" s="74"/>
      <c r="AG43" s="82"/>
      <c r="AH43" s="23" t="s">
        <v>129</v>
      </c>
      <c r="AI43" s="229"/>
      <c r="AJ43" s="229"/>
      <c r="AK43" s="229"/>
      <c r="AL43" s="85">
        <v>1</v>
      </c>
      <c r="AM43" s="86">
        <v>1</v>
      </c>
      <c r="AN43" s="229"/>
      <c r="AO43" s="229"/>
      <c r="AP43" s="260"/>
      <c r="AQ43" s="260"/>
      <c r="AR43" s="76">
        <v>1</v>
      </c>
      <c r="AS43" s="261"/>
      <c r="AT43" s="182"/>
      <c r="AU43" s="79" t="s">
        <v>43</v>
      </c>
      <c r="AV43" s="117" t="s">
        <v>2260</v>
      </c>
      <c r="AW43" s="81" t="s">
        <v>29</v>
      </c>
      <c r="AX43" s="69">
        <f t="shared" si="14"/>
        <v>2</v>
      </c>
      <c r="AY43" s="69">
        <f t="shared" si="15"/>
        <v>2</v>
      </c>
      <c r="AZ43" s="103"/>
      <c r="BA43" s="22" t="s">
        <v>68</v>
      </c>
      <c r="BB43" s="103"/>
      <c r="BC43" s="72" t="s">
        <v>42</v>
      </c>
      <c r="BD43" s="110" t="s">
        <v>13</v>
      </c>
      <c r="BE43" s="23" t="s">
        <v>2261</v>
      </c>
      <c r="BF43" s="226"/>
      <c r="BG43" s="226"/>
      <c r="BH43" s="229"/>
      <c r="BI43" s="85">
        <v>2</v>
      </c>
      <c r="BJ43" s="226"/>
      <c r="BK43" s="226"/>
      <c r="BL43" s="226"/>
      <c r="BM43" s="226"/>
      <c r="BN43" s="226"/>
      <c r="BO43" s="96">
        <v>1</v>
      </c>
      <c r="BP43" s="95"/>
      <c r="BQ43" s="112"/>
      <c r="BR43" s="231" t="s">
        <v>160</v>
      </c>
      <c r="BS43" s="179" t="s">
        <v>1680</v>
      </c>
      <c r="BT43" s="102" t="s">
        <v>29</v>
      </c>
      <c r="BU43" s="69">
        <f t="shared" si="16"/>
        <v>0.5</v>
      </c>
      <c r="BV43" s="69">
        <f t="shared" si="17"/>
        <v>1.5</v>
      </c>
      <c r="BW43" s="225"/>
      <c r="BX43" s="225" t="s">
        <v>68</v>
      </c>
      <c r="BY43" s="131"/>
      <c r="BZ43" s="246"/>
      <c r="CA43" s="131"/>
      <c r="CB43" s="131" t="s">
        <v>1681</v>
      </c>
      <c r="CC43" s="131"/>
      <c r="CD43" s="128">
        <v>1</v>
      </c>
      <c r="CE43" s="131"/>
      <c r="CF43" s="262"/>
      <c r="CG43" s="254">
        <v>1</v>
      </c>
      <c r="CH43" s="263"/>
      <c r="CI43" s="131"/>
      <c r="CJ43" s="131"/>
      <c r="CK43" s="131"/>
      <c r="CL43" s="100">
        <v>1</v>
      </c>
      <c r="CM43" s="99"/>
      <c r="CN43" s="36"/>
      <c r="CO43" s="237" t="s">
        <v>171</v>
      </c>
      <c r="CP43" s="117" t="s">
        <v>1692</v>
      </c>
      <c r="CQ43" s="68" t="s">
        <v>36</v>
      </c>
      <c r="CR43" s="69">
        <f t="shared" si="20"/>
        <v>1</v>
      </c>
      <c r="CS43" s="69">
        <f t="shared" si="21"/>
        <v>2</v>
      </c>
      <c r="CT43" s="82"/>
      <c r="CU43" s="22" t="s">
        <v>68</v>
      </c>
      <c r="CV43" s="22"/>
      <c r="CW43" s="103"/>
      <c r="CX43" s="82"/>
      <c r="CY43" s="23" t="s">
        <v>195</v>
      </c>
      <c r="CZ43" s="22"/>
      <c r="DA43" s="22"/>
      <c r="DB43" s="144"/>
      <c r="DC43" s="184">
        <v>1</v>
      </c>
      <c r="DD43" s="86">
        <v>1</v>
      </c>
      <c r="DE43" s="185"/>
      <c r="DF43" s="22"/>
      <c r="DG43" s="22"/>
      <c r="DH43" s="22"/>
      <c r="DI43" s="142">
        <v>1</v>
      </c>
      <c r="DJ43" s="68"/>
    </row>
    <row r="44" spans="1:115" ht="262.5" customHeight="1" outlineLevel="1" thickTop="1" thickBot="1" x14ac:dyDescent="0.45">
      <c r="A44" s="270" t="s">
        <v>208</v>
      </c>
      <c r="B44" s="271" t="s">
        <v>2568</v>
      </c>
      <c r="C44" s="272" t="s">
        <v>29</v>
      </c>
      <c r="D44" s="272">
        <f t="shared" si="12"/>
        <v>2.5</v>
      </c>
      <c r="E44" s="272">
        <f t="shared" si="13"/>
        <v>4.5</v>
      </c>
      <c r="F44" s="273"/>
      <c r="G44" s="274" t="s">
        <v>45</v>
      </c>
      <c r="H44" s="139"/>
      <c r="I44" s="246"/>
      <c r="J44" s="222"/>
      <c r="K44" s="131" t="s">
        <v>210</v>
      </c>
      <c r="L44" s="275"/>
      <c r="M44" s="275"/>
      <c r="N44" s="276">
        <v>1</v>
      </c>
      <c r="O44" s="223"/>
      <c r="P44" s="223"/>
      <c r="Q44" s="223"/>
      <c r="R44" s="275"/>
      <c r="S44" s="276">
        <v>1</v>
      </c>
      <c r="T44" s="86">
        <v>1</v>
      </c>
      <c r="U44" s="76">
        <v>1</v>
      </c>
      <c r="V44" s="107"/>
      <c r="W44" s="62"/>
      <c r="X44" s="79" t="s">
        <v>43</v>
      </c>
      <c r="Y44" s="80" t="s">
        <v>203</v>
      </c>
      <c r="Z44" s="81" t="s">
        <v>29</v>
      </c>
      <c r="AA44" s="69">
        <f t="shared" si="18"/>
        <v>1</v>
      </c>
      <c r="AB44" s="69">
        <f t="shared" si="19"/>
        <v>1</v>
      </c>
      <c r="AC44" s="82"/>
      <c r="AD44" s="22" t="s">
        <v>45</v>
      </c>
      <c r="AE44" s="103"/>
      <c r="AF44" s="127"/>
      <c r="AG44" s="110" t="s">
        <v>13</v>
      </c>
      <c r="AH44" s="23" t="s">
        <v>204</v>
      </c>
      <c r="AI44" s="249"/>
      <c r="AJ44" s="144"/>
      <c r="AK44" s="249"/>
      <c r="AL44" s="249"/>
      <c r="AM44" s="249"/>
      <c r="AN44" s="84">
        <v>1</v>
      </c>
      <c r="AO44" s="144"/>
      <c r="AP44" s="249"/>
      <c r="AQ44" s="249"/>
      <c r="AR44" s="76">
        <v>1</v>
      </c>
      <c r="AS44" s="129"/>
      <c r="AT44" s="162"/>
      <c r="AU44" s="79" t="s">
        <v>43</v>
      </c>
      <c r="AV44" s="117" t="s">
        <v>1841</v>
      </c>
      <c r="AW44" s="81" t="s">
        <v>29</v>
      </c>
      <c r="AX44" s="69">
        <f t="shared" si="14"/>
        <v>1</v>
      </c>
      <c r="AY44" s="69">
        <f t="shared" si="15"/>
        <v>1</v>
      </c>
      <c r="AZ44" s="158"/>
      <c r="BA44" s="22" t="s">
        <v>45</v>
      </c>
      <c r="BB44" s="145"/>
      <c r="BC44" s="72" t="s">
        <v>42</v>
      </c>
      <c r="BD44" s="82"/>
      <c r="BE44" s="23" t="s">
        <v>57</v>
      </c>
      <c r="BF44" s="226"/>
      <c r="BG44" s="226"/>
      <c r="BH44" s="229"/>
      <c r="BI44" s="85">
        <v>1</v>
      </c>
      <c r="BJ44" s="226"/>
      <c r="BK44" s="226"/>
      <c r="BL44" s="226"/>
      <c r="BM44" s="226"/>
      <c r="BN44" s="226"/>
      <c r="BO44" s="96">
        <v>1</v>
      </c>
      <c r="BP44" s="95"/>
      <c r="BQ44" s="112"/>
      <c r="BR44" s="231" t="s">
        <v>160</v>
      </c>
      <c r="BS44" s="267" t="s">
        <v>1832</v>
      </c>
      <c r="BT44" s="68" t="s">
        <v>29</v>
      </c>
      <c r="BU44" s="69">
        <f t="shared" si="16"/>
        <v>0</v>
      </c>
      <c r="BV44" s="69">
        <f t="shared" si="17"/>
        <v>0</v>
      </c>
      <c r="BW44" s="131"/>
      <c r="BX44" s="22" t="s">
        <v>45</v>
      </c>
      <c r="BY44" s="131"/>
      <c r="BZ44" s="131"/>
      <c r="CA44" s="131"/>
      <c r="CB44" s="23" t="s">
        <v>57</v>
      </c>
      <c r="CC44" s="131"/>
      <c r="CD44" s="131"/>
      <c r="CE44" s="131"/>
      <c r="CF44" s="131"/>
      <c r="CG44" s="268"/>
      <c r="CH44" s="131"/>
      <c r="CI44" s="131"/>
      <c r="CJ44" s="131"/>
      <c r="CK44" s="131"/>
      <c r="CL44" s="100">
        <v>1</v>
      </c>
      <c r="CM44" s="99"/>
      <c r="CN44" s="36"/>
      <c r="CO44" s="237" t="s">
        <v>171</v>
      </c>
      <c r="CP44" s="117" t="s">
        <v>1694</v>
      </c>
      <c r="CQ44" s="68" t="s">
        <v>36</v>
      </c>
      <c r="CR44" s="69">
        <f t="shared" si="20"/>
        <v>0</v>
      </c>
      <c r="CS44" s="69">
        <f t="shared" si="21"/>
        <v>0</v>
      </c>
      <c r="CT44" s="82"/>
      <c r="CU44" s="22" t="s">
        <v>63</v>
      </c>
      <c r="CV44" s="22"/>
      <c r="CW44" s="74"/>
      <c r="CX44" s="172"/>
      <c r="CY44" s="172" t="s">
        <v>57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142">
        <v>1</v>
      </c>
      <c r="DJ44" s="68"/>
    </row>
    <row r="45" spans="1:115" ht="294" customHeight="1" outlineLevel="1" thickTop="1" thickBot="1" x14ac:dyDescent="0.35">
      <c r="A45" s="270" t="s">
        <v>208</v>
      </c>
      <c r="B45" s="98" t="s">
        <v>214</v>
      </c>
      <c r="C45" s="102" t="s">
        <v>29</v>
      </c>
      <c r="D45" s="102">
        <f t="shared" si="12"/>
        <v>0</v>
      </c>
      <c r="E45" s="102">
        <f t="shared" si="13"/>
        <v>2</v>
      </c>
      <c r="F45" s="278"/>
      <c r="G45" s="225" t="s">
        <v>45</v>
      </c>
      <c r="H45" s="279"/>
      <c r="I45" s="279"/>
      <c r="J45" s="278"/>
      <c r="K45" s="131" t="s">
        <v>215</v>
      </c>
      <c r="L45" s="280"/>
      <c r="M45" s="280"/>
      <c r="N45" s="280"/>
      <c r="O45" s="280"/>
      <c r="P45" s="280"/>
      <c r="Q45" s="280"/>
      <c r="R45" s="280"/>
      <c r="S45" s="280"/>
      <c r="T45" s="86">
        <v>1</v>
      </c>
      <c r="U45" s="228">
        <v>1</v>
      </c>
      <c r="V45" s="281"/>
      <c r="W45" s="62"/>
      <c r="X45" s="1602" t="s">
        <v>3050</v>
      </c>
      <c r="Y45" s="1180" t="s">
        <v>3051</v>
      </c>
      <c r="Z45" s="1752" t="s">
        <v>3052</v>
      </c>
      <c r="AA45" s="1753"/>
      <c r="AB45" s="1753"/>
      <c r="AC45" s="1753"/>
      <c r="AD45" s="1753"/>
      <c r="AE45" s="1753"/>
      <c r="AF45" s="1754"/>
      <c r="AG45" s="1753"/>
      <c r="AH45" s="1753"/>
      <c r="AI45" s="1753"/>
      <c r="AJ45" s="1753"/>
      <c r="AK45" s="1753"/>
      <c r="AL45" s="1753"/>
      <c r="AM45" s="1753"/>
      <c r="AN45" s="1753"/>
      <c r="AO45" s="1753"/>
      <c r="AP45" s="1753"/>
      <c r="AQ45" s="1755"/>
      <c r="AR45" s="988">
        <v>1</v>
      </c>
      <c r="AS45" s="556"/>
      <c r="AT45" s="47"/>
      <c r="AU45" s="285" t="s">
        <v>226</v>
      </c>
      <c r="AV45" s="80" t="s">
        <v>227</v>
      </c>
      <c r="AW45" s="68" t="s">
        <v>29</v>
      </c>
      <c r="AX45" s="69">
        <f>0.5*(BF45+BG45+BH45)+BI45+BK45+2*(BL45+BM45)</f>
        <v>0</v>
      </c>
      <c r="AY45" s="69">
        <f>BF45*0.5+BG45*0.5+BH45*0.5+BI45+BJ45+BK45+2*(BL45+BM45+BN45)</f>
        <v>2</v>
      </c>
      <c r="AZ45" s="82"/>
      <c r="BA45" s="22" t="s">
        <v>45</v>
      </c>
      <c r="BB45" s="70"/>
      <c r="BC45" s="70"/>
      <c r="BD45" s="180"/>
      <c r="BE45" s="23" t="s">
        <v>228</v>
      </c>
      <c r="BF45" s="229"/>
      <c r="BG45" s="229"/>
      <c r="BH45" s="229"/>
      <c r="BI45" s="144"/>
      <c r="BJ45" s="229"/>
      <c r="BK45" s="229"/>
      <c r="BL45" s="229"/>
      <c r="BM45" s="260"/>
      <c r="BN45" s="86">
        <v>1</v>
      </c>
      <c r="BO45" s="156">
        <v>1</v>
      </c>
      <c r="BP45" s="261"/>
      <c r="BQ45" s="112"/>
      <c r="BR45" s="231" t="s">
        <v>160</v>
      </c>
      <c r="BS45" s="179" t="s">
        <v>1837</v>
      </c>
      <c r="BT45" s="68" t="s">
        <v>29</v>
      </c>
      <c r="BU45" s="69">
        <f t="shared" si="16"/>
        <v>0</v>
      </c>
      <c r="BV45" s="69">
        <f t="shared" si="17"/>
        <v>0</v>
      </c>
      <c r="BW45" s="225"/>
      <c r="BX45" s="22" t="s">
        <v>45</v>
      </c>
      <c r="BY45" s="131"/>
      <c r="BZ45" s="246"/>
      <c r="CA45" s="131"/>
      <c r="CB45" s="23" t="s">
        <v>57</v>
      </c>
      <c r="CC45" s="131"/>
      <c r="CD45" s="131"/>
      <c r="CE45" s="131"/>
      <c r="CF45" s="131"/>
      <c r="CG45" s="131"/>
      <c r="CH45" s="131"/>
      <c r="CI45" s="131"/>
      <c r="CJ45" s="131"/>
      <c r="CK45" s="131"/>
      <c r="CL45" s="100">
        <v>1</v>
      </c>
      <c r="CM45" s="99"/>
      <c r="CN45" s="36"/>
      <c r="CO45" s="269" t="s">
        <v>206</v>
      </c>
      <c r="CP45" s="116" t="s">
        <v>1696</v>
      </c>
      <c r="CQ45" s="68" t="s">
        <v>93</v>
      </c>
      <c r="CR45" s="69">
        <f t="shared" si="20"/>
        <v>3</v>
      </c>
      <c r="CS45" s="69">
        <f t="shared" si="21"/>
        <v>3</v>
      </c>
      <c r="CT45" s="82"/>
      <c r="CU45" s="22" t="s">
        <v>68</v>
      </c>
      <c r="CV45" s="22"/>
      <c r="CW45" s="22"/>
      <c r="CX45" s="23"/>
      <c r="CY45" s="23" t="s">
        <v>57</v>
      </c>
      <c r="CZ45" s="23"/>
      <c r="DA45" s="23"/>
      <c r="DB45" s="23"/>
      <c r="DC45" s="23"/>
      <c r="DD45" s="23"/>
      <c r="DE45" s="84">
        <v>3</v>
      </c>
      <c r="DF45" s="23"/>
      <c r="DG45" s="23"/>
      <c r="DH45" s="23"/>
      <c r="DI45" s="142">
        <v>1</v>
      </c>
      <c r="DJ45" s="68"/>
    </row>
    <row r="46" spans="1:115" ht="294.60000000000002" customHeight="1" outlineLevel="1" thickTop="1" thickBot="1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694" t="s">
        <v>226</v>
      </c>
      <c r="AV46" s="851" t="s">
        <v>2965</v>
      </c>
      <c r="AW46" s="1286" t="s">
        <v>29</v>
      </c>
      <c r="AX46" s="1287">
        <f t="shared" ref="AX46" si="22">0.5*(BF46+BG46+BH46)+BI46+BK46+2*(BL46+BM46)</f>
        <v>0.5</v>
      </c>
      <c r="AY46" s="1287">
        <f t="shared" ref="AY46" si="23">BF46*0.5+BG46*0.5+BH46*0.5+BI46+BJ46+BK46+2*(BL46+BM46+BN46)</f>
        <v>2.5</v>
      </c>
      <c r="AZ46" s="815"/>
      <c r="BA46" s="829" t="s">
        <v>45</v>
      </c>
      <c r="BB46" s="1695"/>
      <c r="BC46" s="1288"/>
      <c r="BD46" s="1696"/>
      <c r="BE46" s="814" t="s">
        <v>3104</v>
      </c>
      <c r="BF46" s="1260"/>
      <c r="BG46" s="1697">
        <v>1</v>
      </c>
      <c r="BH46" s="1260"/>
      <c r="BI46" s="1260"/>
      <c r="BJ46" s="1260"/>
      <c r="BK46" s="1260"/>
      <c r="BL46" s="1260"/>
      <c r="BM46" s="1260"/>
      <c r="BN46" s="1211">
        <v>1</v>
      </c>
      <c r="BO46" s="1284">
        <v>1</v>
      </c>
      <c r="BP46" s="1449"/>
      <c r="BQ46" s="112"/>
      <c r="BR46" s="283" t="s">
        <v>218</v>
      </c>
      <c r="BS46" s="80" t="s">
        <v>1842</v>
      </c>
      <c r="BT46" s="68" t="s">
        <v>29</v>
      </c>
      <c r="BU46" s="69">
        <f t="shared" si="16"/>
        <v>0</v>
      </c>
      <c r="BV46" s="69">
        <f t="shared" si="17"/>
        <v>0</v>
      </c>
      <c r="BW46" s="74"/>
      <c r="BX46" s="22" t="s">
        <v>63</v>
      </c>
      <c r="BY46" s="99"/>
      <c r="BZ46" s="74"/>
      <c r="CA46" s="74"/>
      <c r="CB46" s="23" t="s">
        <v>359</v>
      </c>
      <c r="CC46" s="22"/>
      <c r="CD46" s="22"/>
      <c r="CE46" s="22"/>
      <c r="CF46" s="22"/>
      <c r="CG46" s="22"/>
      <c r="CH46" s="22"/>
      <c r="CI46" s="22"/>
      <c r="CJ46" s="22"/>
      <c r="CK46" s="22"/>
      <c r="CL46" s="100">
        <v>1</v>
      </c>
      <c r="CM46" s="99"/>
      <c r="CN46" s="36"/>
      <c r="CO46" s="269" t="s">
        <v>206</v>
      </c>
      <c r="CP46" s="117" t="s">
        <v>1700</v>
      </c>
      <c r="CQ46" s="68" t="s">
        <v>93</v>
      </c>
      <c r="CR46" s="69">
        <f>0.5*(CZ46+DA46+DB46)+DC46+DE46+2*(DF46+DG46)</f>
        <v>0</v>
      </c>
      <c r="CS46" s="69">
        <f>CZ46*0.5+DA46*0.5+DB46*0.5+DC46+DD46+DE46+2*(DF46+DG46+DH46)</f>
        <v>0</v>
      </c>
      <c r="CT46" s="82"/>
      <c r="CU46" s="23" t="s">
        <v>68</v>
      </c>
      <c r="CV46" s="105"/>
      <c r="CW46" s="119" t="s">
        <v>42</v>
      </c>
      <c r="CX46" s="187"/>
      <c r="CY46" s="23" t="s">
        <v>57</v>
      </c>
      <c r="CZ46" s="103"/>
      <c r="DA46" s="103"/>
      <c r="DB46" s="103"/>
      <c r="DC46" s="103"/>
      <c r="DD46" s="103"/>
      <c r="DE46" s="103"/>
      <c r="DF46" s="103"/>
      <c r="DG46" s="103"/>
      <c r="DH46" s="103"/>
      <c r="DI46" s="142">
        <v>1</v>
      </c>
      <c r="DJ46" s="68"/>
    </row>
    <row r="47" spans="1:115" ht="242.25" customHeight="1" outlineLevel="1" thickTop="1" x14ac:dyDescent="0.4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400" t="s">
        <v>370</v>
      </c>
      <c r="BS47" s="116" t="s">
        <v>2731</v>
      </c>
      <c r="BT47" s="68" t="s">
        <v>29</v>
      </c>
      <c r="BU47" s="69">
        <f>0.5*(CC47+CD47+CE47)+CF47+CH47+2*(CI47+CJ47)</f>
        <v>0</v>
      </c>
      <c r="BV47" s="69">
        <f>CC47*0.5+CD47*0.5+CE47*0.5+CF47+CG47+CH47+2*(CI47+CJ47+CK47)</f>
        <v>0</v>
      </c>
      <c r="BW47" s="82"/>
      <c r="BX47" s="22" t="s">
        <v>68</v>
      </c>
      <c r="BY47" s="70"/>
      <c r="BZ47" s="70"/>
      <c r="CA47" s="73"/>
      <c r="CB47" s="23" t="s">
        <v>57</v>
      </c>
      <c r="CC47" s="226"/>
      <c r="CD47" s="226"/>
      <c r="CE47" s="226"/>
      <c r="CF47" s="226"/>
      <c r="CG47" s="226"/>
      <c r="CH47" s="226"/>
      <c r="CI47" s="226"/>
      <c r="CJ47" s="226"/>
      <c r="CK47" s="226"/>
      <c r="CL47" s="100">
        <v>1</v>
      </c>
      <c r="CM47" s="77"/>
      <c r="CN47" s="36"/>
      <c r="CO47" s="662" t="s">
        <v>674</v>
      </c>
      <c r="CP47" s="387" t="s">
        <v>2899</v>
      </c>
      <c r="CQ47" s="68" t="s">
        <v>93</v>
      </c>
      <c r="CR47" s="69">
        <f>0.5*(CZ47+DA47+DB47)+DC47+DE47+2*(DF47+DG47)</f>
        <v>2.5</v>
      </c>
      <c r="CS47" s="69">
        <f>CZ47*0.5+DA47*0.5+DB47*0.5+DC47+DD47+DE47+2*(DF47+DG47+DH47)</f>
        <v>2.5</v>
      </c>
      <c r="CT47" s="167"/>
      <c r="CU47" s="22" t="s">
        <v>45</v>
      </c>
      <c r="CV47" s="676"/>
      <c r="CW47" s="82"/>
      <c r="CX47" s="248"/>
      <c r="CY47" s="173" t="s">
        <v>2404</v>
      </c>
      <c r="CZ47" s="302"/>
      <c r="DA47" s="302"/>
      <c r="DB47" s="84">
        <v>1</v>
      </c>
      <c r="DC47" s="302"/>
      <c r="DD47" s="302"/>
      <c r="DE47" s="302"/>
      <c r="DF47" s="302"/>
      <c r="DG47" s="84">
        <v>1</v>
      </c>
      <c r="DH47" s="302"/>
      <c r="DI47" s="96">
        <v>1</v>
      </c>
      <c r="DJ47" s="1735" t="s">
        <v>3268</v>
      </c>
      <c r="DK47" s="108"/>
    </row>
    <row r="48" spans="1:115" ht="208.2" customHeight="1" outlineLevel="1" x14ac:dyDescent="0.25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12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6"/>
      <c r="CO48" s="108"/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DC48" s="108"/>
      <c r="DD48" s="108"/>
      <c r="DE48" s="108"/>
      <c r="DF48" s="108"/>
      <c r="DG48" s="108"/>
      <c r="DH48" s="108"/>
      <c r="DI48" s="108"/>
      <c r="DJ48" s="108"/>
      <c r="DK48" s="108"/>
    </row>
    <row r="49" spans="1:115" ht="135" customHeight="1" outlineLevel="1" x14ac:dyDescent="0.2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6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</row>
    <row r="50" spans="1:115" ht="216" customHeight="1" outlineLevel="1" x14ac:dyDescent="0.25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399999999999999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 x14ac:dyDescent="0.3">
      <c r="A53" s="38" t="s">
        <v>27</v>
      </c>
      <c r="B53" s="39" t="s">
        <v>235</v>
      </c>
      <c r="C53" s="40" t="s">
        <v>29</v>
      </c>
      <c r="D53" s="41">
        <f>0.5*(L53+M53+N53)+O53+Q53+2*(R53+S53)</f>
        <v>5.5</v>
      </c>
      <c r="E53" s="42">
        <f t="shared" ref="E53:E62" si="24">L53*0.5+M53*0.5+N53*0.5+O53+P53+Q53+2*(R53+S53+T53)</f>
        <v>9.5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3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0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243</v>
      </c>
      <c r="Z53" s="40" t="s">
        <v>29</v>
      </c>
      <c r="AA53" s="41" t="e">
        <f>0.5*(AI53+AJ53+AK53)+AL53+AN53+2*(AO53+AP53)</f>
        <v>#REF!</v>
      </c>
      <c r="AB53" s="42" t="e">
        <f t="shared" ref="AB53:AB72" si="25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19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60" si="26">0.5*(BF53+BG53+BH53)+BI53+BK53+2*(BL53+BM53)</f>
        <v>12</v>
      </c>
      <c r="AY53" s="42">
        <f t="shared" ref="AY53:AY60" si="27">BF53*0.5+BG53*0.5+BH53*0.5+BI53+BJ53+BK53+2*(BL53+BM53+BN53)</f>
        <v>19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3</v>
      </c>
      <c r="BO53" s="45"/>
      <c r="BP53" s="46">
        <f>SUM(BO55:BO83)</f>
        <v>8</v>
      </c>
      <c r="BR53" s="38" t="s">
        <v>30</v>
      </c>
      <c r="BS53" s="39" t="s">
        <v>1707</v>
      </c>
      <c r="BT53" s="40" t="s">
        <v>29</v>
      </c>
      <c r="BU53" s="41">
        <f t="shared" ref="BU53:BU66" si="28">0.5*(CC53+CD53+CE53)+CF53+CH53+2*(CI53+CJ53)</f>
        <v>8.5</v>
      </c>
      <c r="BV53" s="42">
        <f t="shared" ref="BV53:BV66" si="29">CC53*0.5+CD53*0.5+CE53*0.5+CF53+CG53+CH53+2*(CI53+CJ53+CK53)</f>
        <v>16.5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0</v>
      </c>
      <c r="CG53" s="44">
        <f>SUMIFS(CG55:CG86,BT55:BT86,BT53)</f>
        <v>0</v>
      </c>
      <c r="CH53" s="44">
        <f>SUMIFS(CH55:CH86,BT55:BT86,BT53)</f>
        <v>4</v>
      </c>
      <c r="CI53" s="44">
        <f>SUMIFS(CI55:CI86,BT55:BT86,BT53)</f>
        <v>2</v>
      </c>
      <c r="CJ53" s="44">
        <f>SUMIFS(CJ55:CJ86,BT55:BT86,BT53)</f>
        <v>0</v>
      </c>
      <c r="CK53" s="44">
        <f>SUMIFS(CK55:CK86,BT55:BT86,BT53)</f>
        <v>4</v>
      </c>
      <c r="CL53" s="45"/>
      <c r="CM53" s="46">
        <f>SUM(CL55:CL72)</f>
        <v>16</v>
      </c>
      <c r="CN53" s="3"/>
      <c r="CO53" s="38" t="s">
        <v>150</v>
      </c>
      <c r="CP53" s="39" t="s">
        <v>239</v>
      </c>
      <c r="CQ53" s="40" t="s">
        <v>29</v>
      </c>
      <c r="CR53" s="41">
        <f t="shared" ref="CR53:CR61" si="30">0.5*(CZ53+DA53+DB53)+DC53+DE53+2*(DF53+DG53)</f>
        <v>2.5</v>
      </c>
      <c r="CS53" s="42">
        <f t="shared" ref="CS53:CS61" si="31">CZ53*0.5+DA53*0.5+DB53*0.5+DC53+DD53+DE53+2*(DF53+DG53+DH53)</f>
        <v>2.5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2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7</v>
      </c>
    </row>
    <row r="54" spans="1:115" ht="33.6" thickBot="1" x14ac:dyDescent="0.35">
      <c r="A54" s="38" t="s">
        <v>35</v>
      </c>
      <c r="B54" s="39"/>
      <c r="C54" s="40" t="s">
        <v>36</v>
      </c>
      <c r="D54" s="41">
        <f>0.5*(L54+M54+N54)+O54+Q54+2*(R54+S54)</f>
        <v>12</v>
      </c>
      <c r="E54" s="42">
        <f t="shared" si="24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ref="AA54:AA72" si="32">0.5*(AI54+AJ54+AK54)+AL54+AN54+2*(AO54+AP54)</f>
        <v>#REF!</v>
      </c>
      <c r="AB54" s="42" t="e">
        <f t="shared" si="25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39"/>
      <c r="AW54" s="40" t="s">
        <v>36</v>
      </c>
      <c r="AX54" s="41">
        <f t="shared" si="26"/>
        <v>9.5</v>
      </c>
      <c r="AY54" s="42">
        <f t="shared" si="27"/>
        <v>11.5</v>
      </c>
      <c r="AZ54" s="39"/>
      <c r="BA54" s="39"/>
      <c r="BB54" s="39"/>
      <c r="BC54" s="39"/>
      <c r="BD54" s="39"/>
      <c r="BE54" s="39"/>
      <c r="BF54" s="44">
        <f>SUMIFS(BF55:BF74,AW55:AW74,AW54)</f>
        <v>2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3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8" t="s">
        <v>37</v>
      </c>
      <c r="BS54" s="39"/>
      <c r="BT54" s="40" t="s">
        <v>36</v>
      </c>
      <c r="BU54" s="41">
        <f t="shared" si="28"/>
        <v>9</v>
      </c>
      <c r="BV54" s="42">
        <f t="shared" si="29"/>
        <v>13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3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3</v>
      </c>
      <c r="CJ54" s="44">
        <f>SUMIFS(CJ55:CJ86,BT55:BT86,BT54)</f>
        <v>0</v>
      </c>
      <c r="CK54" s="44">
        <f>SUMIFS(CK55:CK86,BT55:BT86,BT54)</f>
        <v>2</v>
      </c>
      <c r="CL54" s="45"/>
      <c r="CM54" s="46"/>
      <c r="CO54" s="38" t="s">
        <v>345</v>
      </c>
      <c r="CP54" s="39"/>
      <c r="CQ54" s="40" t="s">
        <v>36</v>
      </c>
      <c r="CR54" s="41">
        <f t="shared" si="30"/>
        <v>0</v>
      </c>
      <c r="CS54" s="42">
        <f t="shared" si="31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5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4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2227</v>
      </c>
      <c r="Z55" s="68" t="s">
        <v>29</v>
      </c>
      <c r="AA55" s="69">
        <f t="shared" si="32"/>
        <v>0</v>
      </c>
      <c r="AB55" s="69">
        <f t="shared" si="25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2263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26"/>
        <v>7.5</v>
      </c>
      <c r="AY55" s="69">
        <f t="shared" si="27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2480</v>
      </c>
      <c r="BT55" s="102" t="s">
        <v>29</v>
      </c>
      <c r="BU55" s="69">
        <f t="shared" si="28"/>
        <v>4</v>
      </c>
      <c r="BV55" s="69">
        <f t="shared" si="29"/>
        <v>12</v>
      </c>
      <c r="BW55" s="82"/>
      <c r="BX55" s="22" t="s">
        <v>68</v>
      </c>
      <c r="BY55" s="103"/>
      <c r="BZ55" s="72" t="s">
        <v>42</v>
      </c>
      <c r="CA55" s="248"/>
      <c r="CB55" s="172" t="s">
        <v>2265</v>
      </c>
      <c r="CC55" s="22"/>
      <c r="CD55" s="22"/>
      <c r="CE55" s="155"/>
      <c r="CF55" s="144"/>
      <c r="CG55" s="22"/>
      <c r="CH55" s="84">
        <v>4</v>
      </c>
      <c r="CI55" s="155"/>
      <c r="CJ55" s="188"/>
      <c r="CK55" s="86">
        <v>4</v>
      </c>
      <c r="CL55" s="100">
        <v>2</v>
      </c>
      <c r="CM55" s="99"/>
      <c r="CO55" s="1167" t="s">
        <v>250</v>
      </c>
      <c r="CP55" s="328" t="s">
        <v>1710</v>
      </c>
      <c r="CQ55" s="68" t="s">
        <v>29</v>
      </c>
      <c r="CR55" s="69">
        <f t="shared" si="30"/>
        <v>0</v>
      </c>
      <c r="CS55" s="69">
        <f t="shared" si="31"/>
        <v>0</v>
      </c>
      <c r="CT55" s="103"/>
      <c r="CU55" s="22" t="s">
        <v>45</v>
      </c>
      <c r="CV55" s="105"/>
      <c r="CW55" s="74"/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" customHeight="1" outlineLevel="1" x14ac:dyDescent="0.3">
      <c r="A56" s="97" t="s">
        <v>52</v>
      </c>
      <c r="B56" s="116" t="s">
        <v>3012</v>
      </c>
      <c r="C56" s="68" t="s">
        <v>29</v>
      </c>
      <c r="D56" s="69">
        <f>0.5*(L56+M56+N56)+O56+Q56+2*(R56+T56)</f>
        <v>4</v>
      </c>
      <c r="E56" s="69">
        <f t="shared" si="24"/>
        <v>4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84">
        <v>1</v>
      </c>
      <c r="P56" s="229"/>
      <c r="Q56" s="84">
        <v>1</v>
      </c>
      <c r="R56" s="144"/>
      <c r="S56" s="230"/>
      <c r="T56" s="86">
        <v>1</v>
      </c>
      <c r="U56" s="76">
        <v>1</v>
      </c>
      <c r="V56" s="313"/>
      <c r="W56" s="298"/>
      <c r="X56" s="299" t="s">
        <v>243</v>
      </c>
      <c r="Y56" s="80" t="s">
        <v>333</v>
      </c>
      <c r="Z56" s="68" t="s">
        <v>29</v>
      </c>
      <c r="AA56" s="69">
        <f t="shared" si="32"/>
        <v>0</v>
      </c>
      <c r="AB56" s="69">
        <f t="shared" si="25"/>
        <v>0</v>
      </c>
      <c r="AC56" s="82"/>
      <c r="AD56" s="22" t="s">
        <v>45</v>
      </c>
      <c r="AE56" s="104"/>
      <c r="AF56" s="104"/>
      <c r="AG56" s="173"/>
      <c r="AH56" s="173" t="s">
        <v>57</v>
      </c>
      <c r="AI56" s="83"/>
      <c r="AJ56" s="83"/>
      <c r="AK56" s="83"/>
      <c r="AL56" s="83"/>
      <c r="AM56" s="83"/>
      <c r="AN56" s="83"/>
      <c r="AO56" s="83"/>
      <c r="AP56" s="83"/>
      <c r="AQ56" s="302"/>
      <c r="AR56" s="100">
        <v>1</v>
      </c>
      <c r="AS56" s="190"/>
      <c r="AT56" s="29"/>
      <c r="AU56" s="270" t="s">
        <v>208</v>
      </c>
      <c r="AV56" s="178" t="s">
        <v>1711</v>
      </c>
      <c r="AW56" s="102" t="s">
        <v>29</v>
      </c>
      <c r="AX56" s="102">
        <f>0.5*(BF56+BG56+BH56)+BI56+BK56+2*(BL56+BM56)</f>
        <v>0</v>
      </c>
      <c r="AY56" s="102">
        <f>BF56*0.5+BG56*0.5+BH56*0.5+BI56+BJ56+BK56+2*(BL56+BM56+BN56)</f>
        <v>2</v>
      </c>
      <c r="AZ56" s="131"/>
      <c r="BA56" s="124" t="s">
        <v>77</v>
      </c>
      <c r="BB56" s="939" t="s">
        <v>50</v>
      </c>
      <c r="BC56" s="72" t="s">
        <v>42</v>
      </c>
      <c r="BD56" s="131"/>
      <c r="BE56" s="131" t="s">
        <v>1712</v>
      </c>
      <c r="BF56" s="314"/>
      <c r="BG56" s="314"/>
      <c r="BH56" s="301"/>
      <c r="BI56" s="821"/>
      <c r="BJ56" s="821"/>
      <c r="BK56" s="301"/>
      <c r="BL56" s="821"/>
      <c r="BM56" s="301"/>
      <c r="BN56" s="86">
        <v>1</v>
      </c>
      <c r="BO56" s="96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28"/>
        <v>4.5</v>
      </c>
      <c r="BV56" s="69">
        <f t="shared" si="29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 s="317" t="s">
        <v>250</v>
      </c>
      <c r="CP56" s="117" t="s">
        <v>1715</v>
      </c>
      <c r="CQ56" s="68" t="s">
        <v>29</v>
      </c>
      <c r="CR56" s="69">
        <f t="shared" si="30"/>
        <v>0.5</v>
      </c>
      <c r="CS56" s="69">
        <f t="shared" si="31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 x14ac:dyDescent="0.35">
      <c r="A57" s="97" t="s">
        <v>52</v>
      </c>
      <c r="B57" s="116" t="s">
        <v>1646</v>
      </c>
      <c r="C57" s="68" t="s">
        <v>29</v>
      </c>
      <c r="D57" s="69">
        <f t="shared" ref="D57:D62" si="33">0.5*(L57+M57+N57)+O57+Q57+2*(R57+S57)</f>
        <v>2</v>
      </c>
      <c r="E57" s="69">
        <f t="shared" si="24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244</v>
      </c>
      <c r="Z57" s="68" t="s">
        <v>29</v>
      </c>
      <c r="AA57" s="69">
        <f t="shared" si="32"/>
        <v>1</v>
      </c>
      <c r="AB57" s="69">
        <f t="shared" si="25"/>
        <v>1</v>
      </c>
      <c r="AC57" s="82"/>
      <c r="AD57" s="22" t="s">
        <v>45</v>
      </c>
      <c r="AE57" s="300"/>
      <c r="AF57" s="104"/>
      <c r="AG57" s="173"/>
      <c r="AH57" s="23" t="s">
        <v>245</v>
      </c>
      <c r="AI57" s="83"/>
      <c r="AJ57" s="240">
        <v>2</v>
      </c>
      <c r="AK57" s="83"/>
      <c r="AL57" s="301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208</v>
      </c>
      <c r="AV57" s="178" t="s">
        <v>2836</v>
      </c>
      <c r="AW57" s="102" t="s">
        <v>29</v>
      </c>
      <c r="AX57" s="102">
        <f t="shared" si="26"/>
        <v>4.5</v>
      </c>
      <c r="AY57" s="102">
        <f t="shared" si="27"/>
        <v>6.5</v>
      </c>
      <c r="AZ57" s="131"/>
      <c r="BA57" s="22" t="s">
        <v>45</v>
      </c>
      <c r="BB57" s="74"/>
      <c r="BC57" s="131"/>
      <c r="BD57" s="131"/>
      <c r="BE57" s="319" t="s">
        <v>257</v>
      </c>
      <c r="BF57" s="314"/>
      <c r="BG57" s="314"/>
      <c r="BH57" s="240">
        <v>1</v>
      </c>
      <c r="BI57" s="314"/>
      <c r="BJ57" s="314"/>
      <c r="BK57" s="301"/>
      <c r="BL57" s="314"/>
      <c r="BM57" s="240">
        <v>2</v>
      </c>
      <c r="BN57" s="86">
        <v>1</v>
      </c>
      <c r="BO57" s="96">
        <v>1</v>
      </c>
      <c r="BP57" s="95"/>
      <c r="BR57" s="311" t="s">
        <v>247</v>
      </c>
      <c r="BS57" s="1503" t="s">
        <v>2571</v>
      </c>
      <c r="BT57" s="68" t="s">
        <v>29</v>
      </c>
      <c r="BU57" s="69">
        <f t="shared" si="28"/>
        <v>0</v>
      </c>
      <c r="BV57" s="69">
        <f t="shared" si="29"/>
        <v>0</v>
      </c>
      <c r="BW57" s="74"/>
      <c r="BX57" s="22" t="s">
        <v>68</v>
      </c>
      <c r="BY57" s="22"/>
      <c r="BZ57" s="74"/>
      <c r="CA57" s="74"/>
      <c r="CB57" s="681" t="s">
        <v>2713</v>
      </c>
      <c r="CC57" s="74"/>
      <c r="CD57" s="74"/>
      <c r="CE57" s="74"/>
      <c r="CF57" s="74"/>
      <c r="CG57" s="74"/>
      <c r="CH57" s="74"/>
      <c r="CI57" s="74"/>
      <c r="CJ57" s="74"/>
      <c r="CK57" s="74"/>
      <c r="CL57" s="516">
        <v>1</v>
      </c>
      <c r="CM57" s="74"/>
      <c r="CO57" s="327" t="s">
        <v>250</v>
      </c>
      <c r="CP57" s="80" t="s">
        <v>1719</v>
      </c>
      <c r="CQ57" s="68" t="s">
        <v>29</v>
      </c>
      <c r="CR57" s="69">
        <f t="shared" si="30"/>
        <v>0</v>
      </c>
      <c r="CS57" s="69">
        <f t="shared" si="31"/>
        <v>0</v>
      </c>
      <c r="CT57" s="103"/>
      <c r="CU57" s="22" t="s">
        <v>68</v>
      </c>
      <c r="CV57" s="105"/>
      <c r="CW57" s="74"/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thickBot="1" x14ac:dyDescent="0.35">
      <c r="A58" s="97" t="s">
        <v>52</v>
      </c>
      <c r="B58" s="328" t="s">
        <v>271</v>
      </c>
      <c r="C58" s="147" t="s">
        <v>36</v>
      </c>
      <c r="D58" s="148">
        <f t="shared" si="33"/>
        <v>7</v>
      </c>
      <c r="E58" s="148">
        <f t="shared" si="24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114" t="s">
        <v>254</v>
      </c>
      <c r="Z58" s="68" t="s">
        <v>29</v>
      </c>
      <c r="AA58" s="69">
        <f t="shared" si="32"/>
        <v>0.5</v>
      </c>
      <c r="AB58" s="69">
        <f t="shared" si="25"/>
        <v>0.5</v>
      </c>
      <c r="AC58" s="22"/>
      <c r="AD58" s="22" t="s">
        <v>45</v>
      </c>
      <c r="AE58" s="300"/>
      <c r="AF58" s="22"/>
      <c r="AG58" s="180"/>
      <c r="AH58" s="23" t="s">
        <v>255</v>
      </c>
      <c r="AI58" s="169"/>
      <c r="AJ58" s="84">
        <v>1</v>
      </c>
      <c r="AK58" s="169"/>
      <c r="AL58" s="169"/>
      <c r="AM58" s="169"/>
      <c r="AN58" s="169"/>
      <c r="AO58" s="169"/>
      <c r="AP58" s="169"/>
      <c r="AQ58" s="155"/>
      <c r="AR58" s="100">
        <v>1</v>
      </c>
      <c r="AS58" s="190"/>
      <c r="AT58" s="29"/>
      <c r="AU58" s="270" t="s">
        <v>208</v>
      </c>
      <c r="AV58" s="256" t="s">
        <v>1720</v>
      </c>
      <c r="AW58" s="102" t="s">
        <v>29</v>
      </c>
      <c r="AX58" s="102">
        <f t="shared" si="26"/>
        <v>0</v>
      </c>
      <c r="AY58" s="102">
        <f t="shared" si="27"/>
        <v>1</v>
      </c>
      <c r="AZ58" s="70"/>
      <c r="BA58" s="22" t="s">
        <v>45</v>
      </c>
      <c r="BB58" s="22"/>
      <c r="BC58" s="70"/>
      <c r="BD58" s="70"/>
      <c r="BE58" s="23" t="s">
        <v>266</v>
      </c>
      <c r="BF58" s="160"/>
      <c r="BG58" s="160"/>
      <c r="BH58" s="160"/>
      <c r="BI58" s="160"/>
      <c r="BJ58" s="86">
        <v>1</v>
      </c>
      <c r="BK58" s="155"/>
      <c r="BL58" s="160"/>
      <c r="BM58" s="160"/>
      <c r="BN58" s="333"/>
      <c r="BO58" s="96">
        <v>1</v>
      </c>
      <c r="BP58" s="95"/>
      <c r="BR58" s="320" t="s">
        <v>267</v>
      </c>
      <c r="BS58" s="80" t="s">
        <v>1718</v>
      </c>
      <c r="BT58" s="68" t="s">
        <v>36</v>
      </c>
      <c r="BU58" s="69">
        <f t="shared" si="28"/>
        <v>3</v>
      </c>
      <c r="BV58" s="69">
        <f t="shared" si="29"/>
        <v>5</v>
      </c>
      <c r="BW58" s="321"/>
      <c r="BX58" s="322" t="s">
        <v>68</v>
      </c>
      <c r="BY58" s="118"/>
      <c r="BZ58" s="118"/>
      <c r="CA58" s="173"/>
      <c r="CB58" s="23" t="s">
        <v>269</v>
      </c>
      <c r="CC58" s="323"/>
      <c r="CE58" s="323"/>
      <c r="CF58" s="84">
        <v>1</v>
      </c>
      <c r="CG58" s="232"/>
      <c r="CH58" s="232"/>
      <c r="CI58" s="324">
        <v>1</v>
      </c>
      <c r="CJ58" s="325"/>
      <c r="CK58" s="234">
        <v>1</v>
      </c>
      <c r="CL58" s="100">
        <v>1</v>
      </c>
      <c r="CM58" s="99"/>
      <c r="CO58" s="327" t="s">
        <v>250</v>
      </c>
      <c r="CP58" s="130" t="s">
        <v>1722</v>
      </c>
      <c r="CQ58" s="102" t="s">
        <v>29</v>
      </c>
      <c r="CR58" s="69">
        <f t="shared" si="30"/>
        <v>0</v>
      </c>
      <c r="CS58" s="69">
        <f t="shared" si="31"/>
        <v>0</v>
      </c>
      <c r="CT58" s="131"/>
      <c r="CU58" s="22" t="s">
        <v>45</v>
      </c>
      <c r="CV58" s="74"/>
      <c r="CW58" s="131"/>
      <c r="CX58" s="131"/>
      <c r="CY58" s="345" t="s">
        <v>57</v>
      </c>
      <c r="CZ58" s="314"/>
      <c r="DA58" s="314"/>
      <c r="DB58" s="314"/>
      <c r="DC58" s="314"/>
      <c r="DD58" s="314"/>
      <c r="DE58" s="314"/>
      <c r="DF58" s="314"/>
      <c r="DG58" s="314"/>
      <c r="DH58" s="314"/>
      <c r="DI58" s="142">
        <v>1</v>
      </c>
      <c r="DJ58" s="68"/>
    </row>
    <row r="59" spans="1:115" ht="217.95" customHeight="1" outlineLevel="1" x14ac:dyDescent="0.4">
      <c r="A59" s="97" t="s">
        <v>52</v>
      </c>
      <c r="B59" s="114" t="s">
        <v>282</v>
      </c>
      <c r="C59" s="68" t="s">
        <v>36</v>
      </c>
      <c r="D59" s="69">
        <f t="shared" si="33"/>
        <v>5</v>
      </c>
      <c r="E59" s="69">
        <f t="shared" si="24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80" t="s">
        <v>263</v>
      </c>
      <c r="Z59" s="68" t="s">
        <v>29</v>
      </c>
      <c r="AA59" s="69">
        <f t="shared" si="32"/>
        <v>0</v>
      </c>
      <c r="AB59" s="69">
        <f t="shared" si="25"/>
        <v>0</v>
      </c>
      <c r="AC59" s="22"/>
      <c r="AD59" s="22" t="s">
        <v>45</v>
      </c>
      <c r="AE59" s="22"/>
      <c r="AF59" s="22"/>
      <c r="AG59" s="180"/>
      <c r="AH59" s="23" t="s">
        <v>264</v>
      </c>
      <c r="AI59" s="155"/>
      <c r="AJ59" s="155"/>
      <c r="AK59" s="155"/>
      <c r="AL59" s="155"/>
      <c r="AM59" s="155"/>
      <c r="AN59" s="155"/>
      <c r="AO59" s="155"/>
      <c r="AP59" s="155"/>
      <c r="AQ59" s="155"/>
      <c r="AR59" s="100">
        <v>1</v>
      </c>
      <c r="AS59" s="190"/>
      <c r="AT59" s="29"/>
      <c r="AU59" s="270" t="s">
        <v>208</v>
      </c>
      <c r="AV59" s="256" t="s">
        <v>1723</v>
      </c>
      <c r="AW59" s="102" t="s">
        <v>29</v>
      </c>
      <c r="AX59" s="102">
        <f t="shared" si="26"/>
        <v>0</v>
      </c>
      <c r="AY59" s="102">
        <f t="shared" si="27"/>
        <v>0</v>
      </c>
      <c r="AZ59" s="70"/>
      <c r="BA59" s="22" t="s">
        <v>45</v>
      </c>
      <c r="BB59" s="70"/>
      <c r="BC59" s="74"/>
      <c r="BD59" s="70"/>
      <c r="BE59" s="23" t="s">
        <v>276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96">
        <v>1</v>
      </c>
      <c r="BP59" s="95"/>
      <c r="BR59" s="320" t="s">
        <v>267</v>
      </c>
      <c r="BS59" s="116" t="s">
        <v>1721</v>
      </c>
      <c r="BT59" s="68" t="s">
        <v>36</v>
      </c>
      <c r="BU59" s="69">
        <f t="shared" si="28"/>
        <v>3</v>
      </c>
      <c r="BV59" s="69">
        <f t="shared" si="29"/>
        <v>3</v>
      </c>
      <c r="BW59" s="82"/>
      <c r="BX59" s="22" t="s">
        <v>63</v>
      </c>
      <c r="BY59" s="22"/>
      <c r="BZ59" s="72" t="s">
        <v>42</v>
      </c>
      <c r="CA59" s="173"/>
      <c r="CB59" s="172" t="s">
        <v>278</v>
      </c>
      <c r="CC59" s="73"/>
      <c r="CD59" s="73"/>
      <c r="CE59" s="73"/>
      <c r="CF59" s="84">
        <v>1</v>
      </c>
      <c r="CG59" s="73"/>
      <c r="CH59" s="73"/>
      <c r="CI59" s="84">
        <v>1</v>
      </c>
      <c r="CJ59" s="73"/>
      <c r="CK59" s="334"/>
      <c r="CL59" s="100">
        <v>1</v>
      </c>
      <c r="CM59" s="99"/>
      <c r="CO59" s="327" t="s">
        <v>250</v>
      </c>
      <c r="CP59" s="130" t="s">
        <v>1725</v>
      </c>
      <c r="CQ59" s="102" t="s">
        <v>29</v>
      </c>
      <c r="CR59" s="69">
        <f t="shared" si="30"/>
        <v>0</v>
      </c>
      <c r="CS59" s="69">
        <f t="shared" si="31"/>
        <v>0</v>
      </c>
      <c r="CT59" s="74"/>
      <c r="CU59" s="22" t="s">
        <v>45</v>
      </c>
      <c r="CV59" s="74"/>
      <c r="CW59" s="74"/>
      <c r="CX59" s="74"/>
      <c r="CY59" s="131" t="s">
        <v>1726</v>
      </c>
      <c r="CZ59" s="159"/>
      <c r="DA59" s="159"/>
      <c r="DB59" s="159"/>
      <c r="DC59" s="159"/>
      <c r="DD59" s="159"/>
      <c r="DE59" s="159"/>
      <c r="DF59" s="159"/>
      <c r="DG59" s="159"/>
      <c r="DH59" s="159"/>
      <c r="DI59" s="142">
        <v>1</v>
      </c>
      <c r="DJ59" s="68"/>
    </row>
    <row r="60" spans="1:115" ht="228.6" customHeight="1" outlineLevel="1" x14ac:dyDescent="0.4">
      <c r="A60" s="97" t="s">
        <v>52</v>
      </c>
      <c r="B60" s="117" t="s">
        <v>288</v>
      </c>
      <c r="C60" s="68" t="s">
        <v>93</v>
      </c>
      <c r="D60" s="69">
        <f t="shared" si="33"/>
        <v>1</v>
      </c>
      <c r="E60" s="69">
        <f t="shared" si="24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177" t="s">
        <v>2837</v>
      </c>
      <c r="Z60" s="68" t="s">
        <v>29</v>
      </c>
      <c r="AA60" s="69">
        <f t="shared" si="32"/>
        <v>0</v>
      </c>
      <c r="AB60" s="69">
        <f t="shared" si="25"/>
        <v>0</v>
      </c>
      <c r="AC60" s="74"/>
      <c r="AD60" s="22" t="s">
        <v>45</v>
      </c>
      <c r="AE60" s="22"/>
      <c r="AF60" s="74"/>
      <c r="AG60" s="74"/>
      <c r="AH60" s="681" t="s">
        <v>3070</v>
      </c>
      <c r="AI60" s="169"/>
      <c r="AJ60" s="169"/>
      <c r="AK60" s="169"/>
      <c r="AL60" s="169"/>
      <c r="AM60" s="169"/>
      <c r="AN60" s="169"/>
      <c r="AO60" s="169"/>
      <c r="AP60" s="169"/>
      <c r="AQ60" s="155"/>
      <c r="AR60" s="100">
        <v>1</v>
      </c>
      <c r="AS60" s="190"/>
      <c r="AT60" s="29"/>
      <c r="AU60" s="97" t="s">
        <v>52</v>
      </c>
      <c r="AV60" s="353" t="s">
        <v>291</v>
      </c>
      <c r="AW60" s="102" t="s">
        <v>36</v>
      </c>
      <c r="AX60" s="69">
        <f t="shared" si="26"/>
        <v>0</v>
      </c>
      <c r="AY60" s="69">
        <f t="shared" si="27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267</v>
      </c>
      <c r="BS60" s="337" t="s">
        <v>1724</v>
      </c>
      <c r="BT60" s="68" t="s">
        <v>36</v>
      </c>
      <c r="BU60" s="69">
        <f t="shared" si="28"/>
        <v>1</v>
      </c>
      <c r="BV60" s="69">
        <f t="shared" si="29"/>
        <v>1</v>
      </c>
      <c r="BW60" s="338"/>
      <c r="BX60" s="339" t="s">
        <v>68</v>
      </c>
      <c r="BY60" s="340"/>
      <c r="BZ60" s="338"/>
      <c r="CA60" s="110" t="s">
        <v>13</v>
      </c>
      <c r="CB60" s="341" t="s">
        <v>204</v>
      </c>
      <c r="CC60" s="342"/>
      <c r="CD60" s="214"/>
      <c r="CE60" s="342"/>
      <c r="CF60" s="276">
        <v>1</v>
      </c>
      <c r="CG60" s="26"/>
      <c r="CH60" s="342"/>
      <c r="CI60" s="343"/>
      <c r="CJ60" s="343"/>
      <c r="CK60" s="344"/>
      <c r="CL60" s="100">
        <v>1</v>
      </c>
      <c r="CM60" s="99"/>
      <c r="CO60" s="327" t="s">
        <v>250</v>
      </c>
      <c r="CP60" s="117" t="s">
        <v>1730</v>
      </c>
      <c r="CQ60" s="102" t="s">
        <v>29</v>
      </c>
      <c r="CR60" s="69">
        <f t="shared" si="30"/>
        <v>1</v>
      </c>
      <c r="CS60" s="69">
        <f t="shared" si="31"/>
        <v>1</v>
      </c>
      <c r="CT60" s="82"/>
      <c r="CU60" s="124" t="s">
        <v>77</v>
      </c>
      <c r="CV60" s="939" t="s">
        <v>50</v>
      </c>
      <c r="CW60" s="104"/>
      <c r="CX60" s="173"/>
      <c r="CY60" s="173" t="s">
        <v>57</v>
      </c>
      <c r="CZ60" s="83"/>
      <c r="DA60" s="159"/>
      <c r="DB60" s="302"/>
      <c r="DC60" s="84">
        <v>1</v>
      </c>
      <c r="DD60" s="302"/>
      <c r="DE60" s="302"/>
      <c r="DF60" s="302"/>
      <c r="DG60" s="83"/>
      <c r="DH60" s="302"/>
      <c r="DI60" s="142">
        <v>1</v>
      </c>
      <c r="DJ60" s="68"/>
    </row>
    <row r="61" spans="1:115" s="62" customFormat="1" ht="257.39999999999998" customHeight="1" outlineLevel="1" thickTop="1" thickBot="1" x14ac:dyDescent="0.35">
      <c r="A61" s="97" t="s">
        <v>52</v>
      </c>
      <c r="B61" s="116" t="s">
        <v>296</v>
      </c>
      <c r="C61" s="68" t="s">
        <v>93</v>
      </c>
      <c r="D61" s="69">
        <f t="shared" si="33"/>
        <v>2</v>
      </c>
      <c r="E61" s="69">
        <f t="shared" si="24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177" t="s">
        <v>284</v>
      </c>
      <c r="Z61" s="68" t="s">
        <v>29</v>
      </c>
      <c r="AA61" s="69">
        <f t="shared" si="32"/>
        <v>0</v>
      </c>
      <c r="AB61" s="69">
        <f t="shared" si="25"/>
        <v>0</v>
      </c>
      <c r="AC61" s="22"/>
      <c r="AD61" s="22" t="s">
        <v>45</v>
      </c>
      <c r="AE61" s="22"/>
      <c r="AF61" s="74"/>
      <c r="AG61" s="180"/>
      <c r="AH61" s="23" t="s">
        <v>264</v>
      </c>
      <c r="AI61" s="83"/>
      <c r="AJ61" s="83"/>
      <c r="AK61" s="83"/>
      <c r="AL61" s="83"/>
      <c r="AM61" s="83"/>
      <c r="AN61" s="83"/>
      <c r="AO61" s="83"/>
      <c r="AP61" s="83"/>
      <c r="AQ61" s="302"/>
      <c r="AR61" s="100">
        <v>1</v>
      </c>
      <c r="AS61" s="190"/>
      <c r="AT61" s="29"/>
      <c r="AU61" s="97" t="s">
        <v>52</v>
      </c>
      <c r="AV61" s="117" t="s">
        <v>1731</v>
      </c>
      <c r="AW61" s="68" t="s">
        <v>36</v>
      </c>
      <c r="AX61" s="69">
        <f>0.5*(BF61+BG61+BH61)+BI61+BK61+2*(BL61+BM61)</f>
        <v>4.5</v>
      </c>
      <c r="AY61" s="69">
        <f>BF61*0.5+BG61*0.5+BH61*0.5+BI61+BJ61+BK61+2*(BL61+BM61+BN61)</f>
        <v>6.5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1</v>
      </c>
      <c r="BM61" s="360"/>
      <c r="BN61" s="86">
        <v>1</v>
      </c>
      <c r="BO61" s="96">
        <v>1</v>
      </c>
      <c r="BP61" s="95"/>
      <c r="BQ61" s="59"/>
      <c r="BR61" s="320" t="s">
        <v>267</v>
      </c>
      <c r="BS61" s="116" t="s">
        <v>1728</v>
      </c>
      <c r="BT61" s="68" t="s">
        <v>36</v>
      </c>
      <c r="BU61" s="69">
        <f t="shared" si="28"/>
        <v>2</v>
      </c>
      <c r="BV61" s="69">
        <f t="shared" si="29"/>
        <v>4</v>
      </c>
      <c r="BW61" s="82"/>
      <c r="BX61" s="22" t="s">
        <v>68</v>
      </c>
      <c r="BY61" s="103"/>
      <c r="BZ61" s="72" t="s">
        <v>42</v>
      </c>
      <c r="CA61" s="173"/>
      <c r="CB61" s="172" t="s">
        <v>1729</v>
      </c>
      <c r="CC61" s="73"/>
      <c r="CD61" s="70"/>
      <c r="CE61" s="73"/>
      <c r="CF61" s="205"/>
      <c r="CG61" s="73"/>
      <c r="CH61" s="73"/>
      <c r="CI61" s="85">
        <v>1</v>
      </c>
      <c r="CJ61" s="334"/>
      <c r="CK61" s="234">
        <v>1</v>
      </c>
      <c r="CL61" s="100">
        <v>1</v>
      </c>
      <c r="CM61" s="99"/>
      <c r="CN61" s="29"/>
      <c r="CO61" s="327" t="s">
        <v>250</v>
      </c>
      <c r="CP61" s="117" t="s">
        <v>1733</v>
      </c>
      <c r="CQ61" s="102" t="s">
        <v>29</v>
      </c>
      <c r="CR61" s="69">
        <f t="shared" si="30"/>
        <v>1</v>
      </c>
      <c r="CS61" s="69">
        <f t="shared" si="31"/>
        <v>1</v>
      </c>
      <c r="CT61" s="82"/>
      <c r="CU61" s="22" t="s">
        <v>45</v>
      </c>
      <c r="CV61" s="172"/>
      <c r="CW61" s="74"/>
      <c r="CX61" s="173"/>
      <c r="CY61" s="23" t="s">
        <v>302</v>
      </c>
      <c r="CZ61" s="155"/>
      <c r="DA61" s="155"/>
      <c r="DB61" s="155"/>
      <c r="DC61" s="84">
        <v>1</v>
      </c>
      <c r="DD61" s="155"/>
      <c r="DE61" s="155"/>
      <c r="DF61" s="155"/>
      <c r="DG61" s="155"/>
      <c r="DH61" s="155"/>
      <c r="DI61" s="142">
        <v>1</v>
      </c>
      <c r="DJ61" s="68"/>
    </row>
    <row r="62" spans="1:115" s="62" customFormat="1" ht="238.2" customHeight="1" outlineLevel="1" x14ac:dyDescent="0.4">
      <c r="A62" s="97" t="s">
        <v>52</v>
      </c>
      <c r="B62" s="116" t="s">
        <v>303</v>
      </c>
      <c r="C62" s="68" t="s">
        <v>93</v>
      </c>
      <c r="D62" s="69">
        <f t="shared" si="33"/>
        <v>4</v>
      </c>
      <c r="E62" s="69">
        <f t="shared" si="24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178" t="s">
        <v>289</v>
      </c>
      <c r="Z62" s="102" t="s">
        <v>29</v>
      </c>
      <c r="AA62" s="69">
        <f t="shared" si="32"/>
        <v>0</v>
      </c>
      <c r="AB62" s="69">
        <f t="shared" si="25"/>
        <v>0</v>
      </c>
      <c r="AC62" s="74"/>
      <c r="AD62" s="22" t="s">
        <v>68</v>
      </c>
      <c r="AE62" s="74"/>
      <c r="AF62" s="74"/>
      <c r="AG62" s="74"/>
      <c r="AH62" s="131" t="s">
        <v>290</v>
      </c>
      <c r="AI62" s="159"/>
      <c r="AJ62" s="159"/>
      <c r="AK62" s="159"/>
      <c r="AL62" s="159"/>
      <c r="AM62" s="159"/>
      <c r="AN62" s="159"/>
      <c r="AO62" s="159"/>
      <c r="AP62" s="159"/>
      <c r="AQ62" s="159"/>
      <c r="AR62" s="100">
        <v>1</v>
      </c>
      <c r="AS62" s="74"/>
      <c r="AT62" s="29"/>
      <c r="AU62" s="97" t="s">
        <v>52</v>
      </c>
      <c r="AV62" s="114" t="s">
        <v>307</v>
      </c>
      <c r="AW62" s="68" t="s">
        <v>36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267</v>
      </c>
      <c r="BS62" s="116" t="s">
        <v>1732</v>
      </c>
      <c r="BT62" s="68" t="s">
        <v>36</v>
      </c>
      <c r="BU62" s="69">
        <f t="shared" si="28"/>
        <v>0</v>
      </c>
      <c r="BV62" s="69">
        <f t="shared" si="29"/>
        <v>0</v>
      </c>
      <c r="BW62" s="82"/>
      <c r="BX62" s="22" t="s">
        <v>68</v>
      </c>
      <c r="BY62" s="22"/>
      <c r="BZ62" s="74"/>
      <c r="CA62" s="172"/>
      <c r="CB62" s="172" t="s">
        <v>57</v>
      </c>
      <c r="CC62" s="22"/>
      <c r="CD62" s="22"/>
      <c r="CE62" s="22"/>
      <c r="CF62" s="22"/>
      <c r="CG62" s="22"/>
      <c r="CH62" s="22"/>
      <c r="CI62" s="22"/>
      <c r="CJ62" s="22"/>
      <c r="CK62" s="22"/>
      <c r="CL62" s="100">
        <v>1</v>
      </c>
      <c r="CM62" s="99"/>
      <c r="CN62" s="29"/>
    </row>
    <row r="63" spans="1:115" s="62" customFormat="1" ht="243.6" customHeight="1" outlineLevel="1" thickTop="1" thickBot="1" x14ac:dyDescent="0.35">
      <c r="A63" s="97" t="s">
        <v>52</v>
      </c>
      <c r="B63" s="117" t="s">
        <v>2087</v>
      </c>
      <c r="C63" s="68" t="s">
        <v>311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63</v>
      </c>
      <c r="H63" s="70"/>
      <c r="I63" s="70"/>
      <c r="J63" s="73"/>
      <c r="K63" s="23" t="s">
        <v>2088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243</v>
      </c>
      <c r="Y63" s="80" t="s">
        <v>297</v>
      </c>
      <c r="Z63" s="68" t="s">
        <v>29</v>
      </c>
      <c r="AA63" s="69">
        <f t="shared" si="32"/>
        <v>0</v>
      </c>
      <c r="AB63" s="69">
        <f t="shared" si="25"/>
        <v>0</v>
      </c>
      <c r="AC63" s="82"/>
      <c r="AD63" s="22" t="s">
        <v>45</v>
      </c>
      <c r="AE63" s="74"/>
      <c r="AF63" s="104"/>
      <c r="AG63" s="173"/>
      <c r="AH63" s="173" t="s">
        <v>57</v>
      </c>
      <c r="AI63" s="155"/>
      <c r="AJ63" s="155"/>
      <c r="AK63" s="155"/>
      <c r="AL63" s="155"/>
      <c r="AM63" s="155"/>
      <c r="AN63" s="155"/>
      <c r="AO63" s="155"/>
      <c r="AP63" s="155"/>
      <c r="AQ63" s="155"/>
      <c r="AR63" s="100">
        <v>1</v>
      </c>
      <c r="AS63" s="190"/>
      <c r="AT63" s="29"/>
      <c r="AU63" s="215"/>
      <c r="AV63" s="363"/>
      <c r="AW63" s="363"/>
      <c r="AX63" s="363"/>
      <c r="AY63" s="363"/>
      <c r="AZ63" s="363"/>
      <c r="BA63" s="363"/>
      <c r="BB63" s="363"/>
      <c r="BC63" s="363"/>
      <c r="BD63" s="363"/>
      <c r="BE63" s="363"/>
      <c r="BF63" s="363"/>
      <c r="BG63" s="363"/>
      <c r="BH63" s="363"/>
      <c r="BI63" s="363"/>
      <c r="BJ63" s="363"/>
      <c r="BK63" s="363"/>
      <c r="BL63" s="363"/>
      <c r="BM63" s="363"/>
      <c r="BN63" s="363"/>
      <c r="BO63" s="363"/>
      <c r="BP63" s="363"/>
      <c r="BQ63" s="108"/>
      <c r="BR63" s="320" t="s">
        <v>267</v>
      </c>
      <c r="BS63" s="116" t="s">
        <v>2578</v>
      </c>
      <c r="BT63" s="68" t="s">
        <v>93</v>
      </c>
      <c r="BU63" s="69">
        <f t="shared" si="28"/>
        <v>3</v>
      </c>
      <c r="BV63" s="69">
        <f t="shared" si="29"/>
        <v>8</v>
      </c>
      <c r="BW63" s="82"/>
      <c r="BX63" s="22" t="s">
        <v>45</v>
      </c>
      <c r="BY63" s="1200" t="s">
        <v>3105</v>
      </c>
      <c r="BZ63" s="72" t="s">
        <v>42</v>
      </c>
      <c r="CA63" s="172"/>
      <c r="CB63" s="172" t="s">
        <v>2580</v>
      </c>
      <c r="CC63" s="22"/>
      <c r="CD63" s="22"/>
      <c r="CE63" s="22"/>
      <c r="CF63" s="155"/>
      <c r="CG63" s="234">
        <v>1</v>
      </c>
      <c r="CH63" s="84">
        <v>3</v>
      </c>
      <c r="CI63" s="155"/>
      <c r="CJ63" s="155"/>
      <c r="CK63" s="361">
        <v>2</v>
      </c>
      <c r="CL63" s="100">
        <v>3</v>
      </c>
      <c r="CM63" s="99"/>
      <c r="CN63" s="29"/>
      <c r="CO63" s="108"/>
    </row>
    <row r="64" spans="1:115" s="62" customFormat="1" ht="230.4" customHeight="1" outlineLevel="1" thickTop="1" thickBot="1" x14ac:dyDescent="0.35">
      <c r="W64" s="59"/>
      <c r="X64" s="299" t="s">
        <v>243</v>
      </c>
      <c r="Y64" s="98" t="s">
        <v>2271</v>
      </c>
      <c r="Z64" s="68" t="s">
        <v>29</v>
      </c>
      <c r="AA64" s="69">
        <f t="shared" si="32"/>
        <v>0</v>
      </c>
      <c r="AB64" s="69">
        <f t="shared" si="25"/>
        <v>0</v>
      </c>
      <c r="AC64" s="131"/>
      <c r="AD64" s="22" t="s">
        <v>45</v>
      </c>
      <c r="AE64" s="74"/>
      <c r="AF64" s="131"/>
      <c r="AG64" s="131"/>
      <c r="AH64" s="173" t="s">
        <v>57</v>
      </c>
      <c r="AI64" s="314"/>
      <c r="AJ64" s="314"/>
      <c r="AK64" s="314"/>
      <c r="AL64" s="314"/>
      <c r="AM64" s="314"/>
      <c r="AN64" s="314"/>
      <c r="AO64" s="314"/>
      <c r="AP64" s="314"/>
      <c r="AQ64" s="314"/>
      <c r="AR64" s="100">
        <v>1</v>
      </c>
      <c r="AS64" s="131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20" t="s">
        <v>267</v>
      </c>
      <c r="BS64" s="116" t="s">
        <v>1737</v>
      </c>
      <c r="BT64" s="68" t="s">
        <v>93</v>
      </c>
      <c r="BU64" s="69">
        <f t="shared" si="28"/>
        <v>2</v>
      </c>
      <c r="BV64" s="69">
        <f t="shared" si="29"/>
        <v>3</v>
      </c>
      <c r="BW64" s="82"/>
      <c r="BX64" s="22" t="s">
        <v>45</v>
      </c>
      <c r="BY64" s="23"/>
      <c r="BZ64" s="127"/>
      <c r="CA64" s="172"/>
      <c r="CB64" s="172" t="s">
        <v>1738</v>
      </c>
      <c r="CC64" s="22"/>
      <c r="CD64" s="22"/>
      <c r="CE64" s="22"/>
      <c r="CF64" s="144"/>
      <c r="CG64" s="234">
        <v>1</v>
      </c>
      <c r="CH64" s="22"/>
      <c r="CI64" s="84">
        <v>1</v>
      </c>
      <c r="CJ64" s="188"/>
      <c r="CK64" s="301"/>
      <c r="CL64" s="100">
        <v>1</v>
      </c>
      <c r="CM64" s="99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241.95" customHeight="1" outlineLevel="1" x14ac:dyDescent="0.4">
      <c r="W65" s="59"/>
      <c r="X65" s="299" t="s">
        <v>243</v>
      </c>
      <c r="Y65" s="98" t="s">
        <v>1743</v>
      </c>
      <c r="Z65" s="68" t="s">
        <v>29</v>
      </c>
      <c r="AA65" s="69">
        <f t="shared" si="32"/>
        <v>0</v>
      </c>
      <c r="AB65" s="69">
        <f t="shared" si="25"/>
        <v>0</v>
      </c>
      <c r="AC65" s="74"/>
      <c r="AD65" s="22" t="s">
        <v>68</v>
      </c>
      <c r="AE65" s="74"/>
      <c r="AF65" s="74"/>
      <c r="AG65" s="74"/>
      <c r="AH65" s="131" t="s">
        <v>193</v>
      </c>
      <c r="AI65" s="159"/>
      <c r="AJ65" s="159"/>
      <c r="AK65" s="159"/>
      <c r="AL65" s="159"/>
      <c r="AM65" s="159"/>
      <c r="AN65" s="159"/>
      <c r="AO65" s="159"/>
      <c r="AP65" s="159"/>
      <c r="AQ65" s="159"/>
      <c r="AR65" s="100">
        <v>1</v>
      </c>
      <c r="AS65" s="74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64" t="s">
        <v>318</v>
      </c>
      <c r="BS65" s="80" t="s">
        <v>1739</v>
      </c>
      <c r="BT65" s="68" t="s">
        <v>93</v>
      </c>
      <c r="BU65" s="69">
        <f t="shared" si="28"/>
        <v>1</v>
      </c>
      <c r="BV65" s="69">
        <f t="shared" si="29"/>
        <v>4</v>
      </c>
      <c r="BW65" s="116"/>
      <c r="BX65" s="22" t="s">
        <v>45</v>
      </c>
      <c r="BY65" s="118"/>
      <c r="BZ65" s="72" t="s">
        <v>42</v>
      </c>
      <c r="CA65" s="173"/>
      <c r="CB65" s="173" t="s">
        <v>320</v>
      </c>
      <c r="CC65" s="74"/>
      <c r="CD65" s="74"/>
      <c r="CE65" s="246"/>
      <c r="CF65" s="84">
        <v>1</v>
      </c>
      <c r="CG65" s="234">
        <v>1</v>
      </c>
      <c r="CH65" s="22"/>
      <c r="CI65" s="246"/>
      <c r="CJ65" s="246"/>
      <c r="CK65" s="365">
        <v>1</v>
      </c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238.2" customHeight="1" outlineLevel="1" thickTop="1" x14ac:dyDescent="0.3">
      <c r="W66" s="59"/>
      <c r="X66" s="299" t="s">
        <v>243</v>
      </c>
      <c r="Y66" s="98" t="s">
        <v>321</v>
      </c>
      <c r="Z66" s="68" t="s">
        <v>29</v>
      </c>
      <c r="AA66" s="69">
        <f t="shared" si="32"/>
        <v>0</v>
      </c>
      <c r="AB66" s="69">
        <f t="shared" si="25"/>
        <v>0</v>
      </c>
      <c r="AC66" s="131"/>
      <c r="AD66" s="22" t="s">
        <v>45</v>
      </c>
      <c r="AE66" s="131"/>
      <c r="AF66" s="131"/>
      <c r="AG66" s="131"/>
      <c r="AH66" s="173" t="s">
        <v>57</v>
      </c>
      <c r="AI66" s="314"/>
      <c r="AJ66" s="314"/>
      <c r="AK66" s="314"/>
      <c r="AL66" s="314"/>
      <c r="AM66" s="314"/>
      <c r="AN66" s="314"/>
      <c r="AO66" s="314"/>
      <c r="AP66" s="314"/>
      <c r="AQ66" s="314"/>
      <c r="AR66" s="100">
        <v>1</v>
      </c>
      <c r="AS66" s="131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4" t="s">
        <v>318</v>
      </c>
      <c r="BS66" s="130" t="s">
        <v>322</v>
      </c>
      <c r="BT66" s="68" t="s">
        <v>93</v>
      </c>
      <c r="BU66" s="69">
        <f t="shared" si="28"/>
        <v>0.5</v>
      </c>
      <c r="BV66" s="69">
        <f t="shared" si="29"/>
        <v>0.5</v>
      </c>
      <c r="BW66" s="131"/>
      <c r="BX66" s="22" t="s">
        <v>63</v>
      </c>
      <c r="BY66" s="367"/>
      <c r="BZ66" s="72" t="s">
        <v>42</v>
      </c>
      <c r="CA66" s="131"/>
      <c r="CB66" s="140" t="s">
        <v>3</v>
      </c>
      <c r="CC66" s="128">
        <v>1</v>
      </c>
      <c r="CD66" s="314"/>
      <c r="CE66" s="314"/>
      <c r="CF66" s="314"/>
      <c r="CG66" s="314"/>
      <c r="CH66" s="314"/>
      <c r="CI66" s="314"/>
      <c r="CJ66" s="314"/>
      <c r="CK66" s="368"/>
      <c r="CL66" s="100">
        <v>1</v>
      </c>
      <c r="CM66" s="99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208.95" customHeight="1" outlineLevel="1" x14ac:dyDescent="0.25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177" t="s">
        <v>316</v>
      </c>
      <c r="Z67" s="68" t="s">
        <v>29</v>
      </c>
      <c r="AA67" s="69">
        <f t="shared" si="32"/>
        <v>1</v>
      </c>
      <c r="AB67" s="69">
        <f t="shared" si="25"/>
        <v>1</v>
      </c>
      <c r="AC67" s="82"/>
      <c r="AD67" s="22" t="s">
        <v>45</v>
      </c>
      <c r="AE67" s="362"/>
      <c r="AF67" s="104"/>
      <c r="AG67" s="173"/>
      <c r="AH67" s="131" t="s">
        <v>317</v>
      </c>
      <c r="AI67" s="160"/>
      <c r="AJ67" s="155"/>
      <c r="AK67" s="160"/>
      <c r="AL67" s="160"/>
      <c r="AM67" s="160"/>
      <c r="AN67" s="84">
        <v>1</v>
      </c>
      <c r="AO67" s="160"/>
      <c r="AP67" s="160"/>
      <c r="AQ67" s="155"/>
      <c r="AR67" s="100">
        <v>1</v>
      </c>
      <c r="AS67" s="28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4" t="s">
        <v>318</v>
      </c>
      <c r="BS67" s="130" t="s">
        <v>3106</v>
      </c>
      <c r="BT67" s="68" t="s">
        <v>93</v>
      </c>
      <c r="BU67" s="69">
        <f>0.5*(CC67+CD67+CE67)+CF67+CH67+2*(CI67+CJ67)</f>
        <v>0</v>
      </c>
      <c r="BV67" s="69">
        <f>CC67*0.5+CD67*0.5+CE67*0.5+CF67+CG67+CH67+2*(CI67+CJ67+CK67)</f>
        <v>0</v>
      </c>
      <c r="BW67" s="74"/>
      <c r="BX67" s="23" t="s">
        <v>68</v>
      </c>
      <c r="BY67" s="74"/>
      <c r="BZ67" s="74"/>
      <c r="CA67" s="74"/>
      <c r="CB67" s="131" t="s">
        <v>193</v>
      </c>
      <c r="CC67" s="74"/>
      <c r="CD67" s="74"/>
      <c r="CE67" s="74"/>
      <c r="CF67" s="74"/>
      <c r="CG67" s="74"/>
      <c r="CH67" s="74"/>
      <c r="CI67" s="74"/>
      <c r="CJ67" s="74"/>
      <c r="CK67" s="74"/>
      <c r="CL67" s="142">
        <v>1</v>
      </c>
      <c r="CM67" s="68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x14ac:dyDescent="0.4">
      <c r="D68" s="366"/>
      <c r="E68" s="366"/>
      <c r="W68" s="29"/>
      <c r="X68" s="299" t="s">
        <v>243</v>
      </c>
      <c r="Y68" s="98" t="s">
        <v>323</v>
      </c>
      <c r="Z68" s="68" t="s">
        <v>29</v>
      </c>
      <c r="AA68" s="69">
        <f t="shared" si="32"/>
        <v>0</v>
      </c>
      <c r="AB68" s="69">
        <f t="shared" si="25"/>
        <v>0</v>
      </c>
      <c r="AC68" s="74"/>
      <c r="AD68" s="22" t="s">
        <v>45</v>
      </c>
      <c r="AE68" s="74"/>
      <c r="AF68" s="74"/>
      <c r="AG68" s="74"/>
      <c r="AH68" s="131" t="s">
        <v>193</v>
      </c>
      <c r="AI68" s="159"/>
      <c r="AJ68" s="159"/>
      <c r="AK68" s="159"/>
      <c r="AL68" s="159"/>
      <c r="AM68" s="159"/>
      <c r="AN68" s="159"/>
      <c r="AO68" s="159"/>
      <c r="AP68" s="159"/>
      <c r="AQ68" s="159"/>
      <c r="AR68" s="100">
        <v>1</v>
      </c>
      <c r="AS68" s="74"/>
    </row>
    <row r="69" spans="1:114" s="363" customFormat="1" ht="231" customHeight="1" outlineLevel="1" x14ac:dyDescent="0.25">
      <c r="D69" s="366"/>
      <c r="E69" s="366"/>
      <c r="X69" s="299" t="s">
        <v>243</v>
      </c>
      <c r="Y69" s="177" t="s">
        <v>329</v>
      </c>
      <c r="Z69" s="68" t="s">
        <v>29</v>
      </c>
      <c r="AA69" s="69">
        <f t="shared" si="32"/>
        <v>0</v>
      </c>
      <c r="AB69" s="69">
        <f t="shared" si="25"/>
        <v>0</v>
      </c>
      <c r="AC69" s="82"/>
      <c r="AD69" s="22" t="s">
        <v>68</v>
      </c>
      <c r="AE69" s="189"/>
      <c r="AF69" s="104"/>
      <c r="AG69" s="173"/>
      <c r="AH69" s="131" t="s">
        <v>330</v>
      </c>
      <c r="AI69" s="160"/>
      <c r="AJ69" s="155"/>
      <c r="AK69" s="160"/>
      <c r="AL69" s="160"/>
      <c r="AM69" s="160"/>
      <c r="AN69" s="160"/>
      <c r="AO69" s="160"/>
      <c r="AP69" s="160"/>
      <c r="AQ69" s="155"/>
      <c r="AR69" s="100">
        <v>1</v>
      </c>
      <c r="AS69" s="190"/>
    </row>
    <row r="70" spans="1:114" s="363" customFormat="1" ht="286.95" customHeight="1" outlineLevel="1" x14ac:dyDescent="0.25">
      <c r="D70" s="366"/>
      <c r="E70" s="366"/>
      <c r="X70" s="299" t="s">
        <v>243</v>
      </c>
      <c r="Y70" s="177" t="s">
        <v>1744</v>
      </c>
      <c r="Z70" s="68" t="s">
        <v>29</v>
      </c>
      <c r="AA70" s="69">
        <f t="shared" si="32"/>
        <v>0</v>
      </c>
      <c r="AB70" s="69">
        <f t="shared" si="25"/>
        <v>0</v>
      </c>
      <c r="AC70" s="200"/>
      <c r="AD70" s="23" t="s">
        <v>45</v>
      </c>
      <c r="AE70" s="23"/>
      <c r="AF70" s="23"/>
      <c r="AG70" s="23"/>
      <c r="AH70" s="23" t="s">
        <v>91</v>
      </c>
      <c r="AI70" s="314"/>
      <c r="AJ70" s="314"/>
      <c r="AK70" s="314"/>
      <c r="AL70" s="314"/>
      <c r="AM70" s="314"/>
      <c r="AN70" s="314"/>
      <c r="AO70" s="314"/>
      <c r="AP70" s="314"/>
      <c r="AQ70" s="314"/>
      <c r="AR70" s="100">
        <v>1</v>
      </c>
      <c r="AS70" s="190"/>
    </row>
    <row r="71" spans="1:114" s="363" customFormat="1" ht="322.5" customHeight="1" outlineLevel="1" x14ac:dyDescent="0.25">
      <c r="D71" s="366"/>
      <c r="E71" s="366"/>
      <c r="X71" s="299" t="s">
        <v>243</v>
      </c>
      <c r="Y71" s="98" t="s">
        <v>337</v>
      </c>
      <c r="Z71" s="68" t="s">
        <v>29</v>
      </c>
      <c r="AA71" s="69">
        <f t="shared" si="32"/>
        <v>0</v>
      </c>
      <c r="AB71" s="69">
        <f t="shared" si="25"/>
        <v>0</v>
      </c>
      <c r="AC71" s="131"/>
      <c r="AD71" s="22" t="s">
        <v>45</v>
      </c>
      <c r="AE71" s="131"/>
      <c r="AF71" s="131"/>
      <c r="AG71" s="131"/>
      <c r="AH71" s="173" t="s">
        <v>57</v>
      </c>
      <c r="AI71" s="314"/>
      <c r="AJ71" s="314"/>
      <c r="AK71" s="314"/>
      <c r="AL71" s="314"/>
      <c r="AM71" s="314"/>
      <c r="AN71" s="314"/>
      <c r="AO71" s="314"/>
      <c r="AP71" s="314"/>
      <c r="AQ71" s="314"/>
      <c r="AR71" s="100">
        <v>1</v>
      </c>
      <c r="AS71" s="131"/>
    </row>
    <row r="72" spans="1:114" s="363" customFormat="1" ht="292.95" customHeight="1" outlineLevel="1" x14ac:dyDescent="0.25">
      <c r="D72" s="366"/>
      <c r="E72" s="366"/>
      <c r="W72" s="108"/>
      <c r="X72" s="299" t="s">
        <v>243</v>
      </c>
      <c r="Y72" s="98" t="s">
        <v>340</v>
      </c>
      <c r="Z72" s="68" t="s">
        <v>29</v>
      </c>
      <c r="AA72" s="69">
        <f t="shared" si="32"/>
        <v>0</v>
      </c>
      <c r="AB72" s="69">
        <f t="shared" si="25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31"/>
    </row>
    <row r="73" spans="1:114" s="363" customFormat="1" ht="348" customHeight="1" outlineLevel="1" x14ac:dyDescent="0.25">
      <c r="D73" s="366"/>
      <c r="E73" s="366"/>
      <c r="X73" s="299" t="s">
        <v>243</v>
      </c>
      <c r="Y73" s="98" t="s">
        <v>3107</v>
      </c>
      <c r="Z73" s="68" t="s">
        <v>29</v>
      </c>
      <c r="AA73" s="69">
        <f t="shared" ref="AA73" si="34">0.5*(AI73+AJ73+AK73)+AL73+AN73+2*(AO73+AP73)</f>
        <v>0</v>
      </c>
      <c r="AB73" s="69">
        <f t="shared" ref="AB73" si="35">AI73*0.5+AJ73*0.5+AK73*0.5+AL73+AM73+AN73+2*(AO73+AP73+AQ73)</f>
        <v>0</v>
      </c>
      <c r="AC73" s="131"/>
      <c r="AD73" s="1749" t="s">
        <v>3108</v>
      </c>
      <c r="AE73" s="1750"/>
      <c r="AF73" s="1750"/>
      <c r="AG73" s="1750"/>
      <c r="AH73" s="1751"/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</row>
    <row r="74" spans="1:114" s="363" customFormat="1" ht="345.75" customHeight="1" outlineLevel="1" x14ac:dyDescent="0.25">
      <c r="D74" s="366"/>
      <c r="E74" s="366"/>
    </row>
    <row r="75" spans="1:114" s="363" customFormat="1" ht="329.4" customHeight="1" outlineLevel="1" x14ac:dyDescent="0.25">
      <c r="D75" s="366"/>
      <c r="E75" s="366"/>
    </row>
    <row r="76" spans="1:114" s="363" customFormat="1" ht="223.95" customHeight="1" outlineLevel="1" x14ac:dyDescent="0.25">
      <c r="D76" s="366"/>
      <c r="E76" s="366"/>
    </row>
    <row r="77" spans="1:114" s="363" customFormat="1" ht="312" customHeight="1" outlineLevel="1" x14ac:dyDescent="0.25">
      <c r="D77" s="366"/>
      <c r="E77" s="366"/>
    </row>
    <row r="78" spans="1:114" s="363" customFormat="1" ht="317.39999999999998" customHeight="1" outlineLevel="1" x14ac:dyDescent="0.25">
      <c r="D78" s="366"/>
      <c r="E78" s="366"/>
    </row>
    <row r="79" spans="1:114" s="363" customFormat="1" ht="253.95" customHeight="1" outlineLevel="1" x14ac:dyDescent="0.25">
      <c r="D79" s="366"/>
      <c r="E79" s="366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 x14ac:dyDescent="0.3">
      <c r="A85" s="38" t="s">
        <v>30</v>
      </c>
      <c r="B85" s="39" t="s">
        <v>235</v>
      </c>
      <c r="C85" s="40" t="s">
        <v>29</v>
      </c>
      <c r="D85" s="41">
        <f t="shared" ref="D85:D92" si="36">0.5*(L85+M85+N85)+O85+Q85+2*(R85+S85)</f>
        <v>0</v>
      </c>
      <c r="E85" s="42">
        <f t="shared" ref="E85:E92" si="37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SUMIFS(L9:L36,C9:C36,C85)</f>
        <v>0</v>
      </c>
      <c r="M85" s="44">
        <f>SUMIFS(M9:M36,C9:C36,C85)</f>
        <v>0</v>
      </c>
      <c r="N85" s="44">
        <f>SUMIFS(N9:N36,C9:C36,C85)</f>
        <v>0</v>
      </c>
      <c r="O85" s="44">
        <f>SUMIFS(O9:O36,C9:C36,C85)</f>
        <v>0</v>
      </c>
      <c r="P85" s="44">
        <f>SUMIFS(P9:P36,C9:C36,C85)</f>
        <v>0</v>
      </c>
      <c r="Q85" s="44">
        <f>SUMIFS(Q9:Q36,C9:C36,C85)</f>
        <v>0</v>
      </c>
      <c r="R85" s="44">
        <f>SUMIFS(R9:R36,C9:C36,C85)</f>
        <v>0</v>
      </c>
      <c r="S85" s="44">
        <f>SUMIFS(S9:S36,C9:C36,C85)</f>
        <v>0</v>
      </c>
      <c r="T85" s="44">
        <f>SUMIFS(T9:T36,C9:C36,C85)</f>
        <v>0</v>
      </c>
      <c r="U85" s="45"/>
      <c r="V85" s="46">
        <f>SUM(U87:U112)</f>
        <v>6</v>
      </c>
      <c r="W85" s="59"/>
      <c r="X85" s="38" t="s">
        <v>3109</v>
      </c>
      <c r="Y85" s="39" t="s">
        <v>341</v>
      </c>
      <c r="Z85" s="40" t="s">
        <v>29</v>
      </c>
      <c r="AA85" s="41">
        <f t="shared" ref="AA85:AA89" si="38">0.5*(AI85+AJ85+AK85)+AL85+AN85+2*(AO85+AP85)</f>
        <v>7</v>
      </c>
      <c r="AB85" s="42">
        <f t="shared" ref="AB85:AB89" si="39">AI85*0.5+AJ85*0.5+AK85*0.5+AL85+AM85+AN85+2*(AO85+AP85+AQ85)</f>
        <v>9</v>
      </c>
      <c r="AC85" s="43"/>
      <c r="AD85" s="39"/>
      <c r="AE85" s="43"/>
      <c r="AF85" s="43"/>
      <c r="AG85" s="43"/>
      <c r="AH85" s="43"/>
      <c r="AI85" s="44">
        <f>SUMIFS(AI88:AI99,Z88:Z99,Z85)</f>
        <v>0</v>
      </c>
      <c r="AJ85" s="44">
        <f>SUMIFS(AJ88:AJ99,Z88:Z99,Z85)</f>
        <v>4</v>
      </c>
      <c r="AK85" s="44">
        <f>SUMIFS(AK88:AK99,Z88:Z99,Z85)</f>
        <v>0</v>
      </c>
      <c r="AL85" s="44">
        <f>SUMIFS(AL88:AL99,Z88:Z99,Z85)</f>
        <v>3</v>
      </c>
      <c r="AM85" s="44">
        <f>SUMIFS(AM88:AM99,Z88:Z99,Z85)</f>
        <v>2</v>
      </c>
      <c r="AN85" s="44">
        <f>SUMIFS(AN88:AN99,Z88:Z99,Z85)</f>
        <v>0</v>
      </c>
      <c r="AO85" s="44">
        <f>SUMIFS(AO88:AO99,Z88:Z99,Z85)</f>
        <v>1</v>
      </c>
      <c r="AP85" s="44">
        <f>SUMIFS(AP88:AP99,Z88:Z99,Z85)</f>
        <v>0</v>
      </c>
      <c r="AQ85" s="44">
        <f>SUMIFS(AQ88:AQ99,Z88:Z99,Z85)</f>
        <v>0</v>
      </c>
      <c r="AR85" s="45"/>
      <c r="AS85" s="46">
        <f>SUM(AR87:AR113)</f>
        <v>16</v>
      </c>
      <c r="AT85" s="59"/>
      <c r="AU85" s="38" t="s">
        <v>2906</v>
      </c>
      <c r="AV85" s="39" t="s">
        <v>1748</v>
      </c>
      <c r="AW85" s="40" t="s">
        <v>29</v>
      </c>
      <c r="AX85" s="41">
        <f t="shared" ref="AX85:AX94" si="40">0.5*(BF85+BG85+BH85)+BI85+BK85+2*(BL85+BM85)</f>
        <v>10</v>
      </c>
      <c r="AY85" s="42">
        <f t="shared" ref="AY85:AY94" si="41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11</v>
      </c>
      <c r="BQ85" s="59"/>
      <c r="BR85" s="38" t="s">
        <v>27</v>
      </c>
      <c r="BS85" s="39" t="s">
        <v>1749</v>
      </c>
      <c r="BT85" s="40" t="s">
        <v>29</v>
      </c>
      <c r="BU85" s="41">
        <f>0.5*(CC85+CD85+CE85)+CF85+CH85+2*(CI85+CJ85)</f>
        <v>0</v>
      </c>
      <c r="BV85" s="42">
        <f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SUM(CL87:CL102)</f>
        <v>16</v>
      </c>
      <c r="CN85" s="29"/>
      <c r="CO85" s="38" t="s">
        <v>143</v>
      </c>
      <c r="CP85" s="39" t="s">
        <v>344</v>
      </c>
      <c r="CQ85" s="1103" t="s">
        <v>29</v>
      </c>
      <c r="CR85" s="373">
        <f t="shared" ref="CR85:CR98" si="42">0.5*(CZ85+DA85+DB85)+DC85+DE85+2*(DF85+DG85)</f>
        <v>0</v>
      </c>
      <c r="CS85" s="374">
        <f t="shared" ref="CS85:CS98" si="43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SUM(DI87:DI109)</f>
        <v>12</v>
      </c>
    </row>
    <row r="86" spans="1:114" s="62" customFormat="1" ht="33" x14ac:dyDescent="0.3">
      <c r="A86" s="38" t="s">
        <v>37</v>
      </c>
      <c r="B86" s="39"/>
      <c r="C86" s="40" t="s">
        <v>36</v>
      </c>
      <c r="D86" s="41">
        <f t="shared" si="36"/>
        <v>0</v>
      </c>
      <c r="E86" s="42">
        <f t="shared" si="37"/>
        <v>0</v>
      </c>
      <c r="F86" s="39"/>
      <c r="G86" s="39"/>
      <c r="H86" s="39"/>
      <c r="I86" s="39"/>
      <c r="J86" s="39"/>
      <c r="K86" s="39"/>
      <c r="L86" s="44">
        <f>SUMIFS(L9:L36,C9:C36,C86)</f>
        <v>0</v>
      </c>
      <c r="M86" s="44">
        <f>SUMIFS(M9:M36,C9:C36,C86)</f>
        <v>0</v>
      </c>
      <c r="N86" s="44">
        <f>SUMIFS(N9:N36,C9:C36,C86)</f>
        <v>0</v>
      </c>
      <c r="O86" s="44">
        <f>SUMIFS(O9:O36,C9:C36,C86)</f>
        <v>0</v>
      </c>
      <c r="P86" s="44">
        <f>SUMIFS(P9:P36,C9:C36,C86)</f>
        <v>0</v>
      </c>
      <c r="Q86" s="44">
        <f>SUMIFS(Q9:Q36,C9:C36,C86)</f>
        <v>0</v>
      </c>
      <c r="R86" s="44">
        <f>SUMIFS(R9:R36,C9:C36,C86)</f>
        <v>0</v>
      </c>
      <c r="S86" s="44">
        <f>SUMIFS(S9:S36,C9:C36,C86)</f>
        <v>0</v>
      </c>
      <c r="T86" s="44">
        <f>SUMIFS(T9:T36,C9:C36,C86)</f>
        <v>0</v>
      </c>
      <c r="U86" s="45"/>
      <c r="V86" s="46"/>
      <c r="W86" s="32"/>
      <c r="X86" s="38" t="s">
        <v>154</v>
      </c>
      <c r="Y86" s="39"/>
      <c r="Z86" s="40" t="s">
        <v>36</v>
      </c>
      <c r="AA86" s="41">
        <f t="shared" si="38"/>
        <v>0</v>
      </c>
      <c r="AB86" s="42">
        <f t="shared" si="39"/>
        <v>0</v>
      </c>
      <c r="AC86" s="39"/>
      <c r="AD86" s="39"/>
      <c r="AE86" s="39"/>
      <c r="AF86" s="39"/>
      <c r="AG86" s="39"/>
      <c r="AH86" s="39"/>
      <c r="AI86" s="44">
        <f>SUMIFS(AI88:AI99,Z88:Z99,Z86)</f>
        <v>0</v>
      </c>
      <c r="AJ86" s="44">
        <f>SUMIFS(AJ88:AJ99,Z88:Z99,Z86)</f>
        <v>0</v>
      </c>
      <c r="AK86" s="44">
        <f>SUMIFS(AK88:AK99,Z88:Z99,Z86)</f>
        <v>0</v>
      </c>
      <c r="AL86" s="44">
        <f>SUMIFS(AL88:AL99,Z88:Z99,Z86)</f>
        <v>0</v>
      </c>
      <c r="AM86" s="44">
        <f>SUMIFS(AM88:AM99,Z88:Z99,Z86)</f>
        <v>0</v>
      </c>
      <c r="AN86" s="44">
        <f>SUMIFS(AN88:AN99,Z88:Z99,Z86)</f>
        <v>0</v>
      </c>
      <c r="AO86" s="44">
        <f>SUMIFS(AO88:AO99,Z88:Z99,Z86)</f>
        <v>0</v>
      </c>
      <c r="AP86" s="44">
        <f>SUMIFS(AP88:AP99,Z88:Z99,Z86)</f>
        <v>0</v>
      </c>
      <c r="AQ86" s="44">
        <f>SUMIFS(AQ88:AQ99,Z88:Z99,Z86)</f>
        <v>0</v>
      </c>
      <c r="AR86" s="45"/>
      <c r="AS86" s="46"/>
      <c r="AT86" s="36"/>
      <c r="AU86" s="38" t="s">
        <v>154</v>
      </c>
      <c r="AV86" s="39"/>
      <c r="AW86" s="40" t="s">
        <v>36</v>
      </c>
      <c r="AX86" s="41">
        <f t="shared" si="40"/>
        <v>5</v>
      </c>
      <c r="AY86" s="42">
        <f t="shared" si="41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>0.5*(CC86+CD86+CE86)+CF86+CH86+2*(CI86+CJ86)</f>
        <v>0</v>
      </c>
      <c r="BV86" s="42">
        <f>CC86*0.5+CD86*0.5+CE86*0.5+CF86+CG86+CH86+2*(CI86+CJ86+CK86)</f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152</v>
      </c>
      <c r="CP86" s="43"/>
      <c r="CQ86" s="1103" t="s">
        <v>36</v>
      </c>
      <c r="CR86" s="373">
        <f t="shared" si="42"/>
        <v>0</v>
      </c>
      <c r="CS86" s="374">
        <f t="shared" si="43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x14ac:dyDescent="0.4">
      <c r="A87" s="97" t="s">
        <v>52</v>
      </c>
      <c r="B87" s="380" t="s">
        <v>346</v>
      </c>
      <c r="C87" s="381" t="s">
        <v>29</v>
      </c>
      <c r="D87" s="170">
        <f t="shared" si="36"/>
        <v>4</v>
      </c>
      <c r="E87" s="170">
        <f t="shared" si="37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38"/>
        <v>4</v>
      </c>
      <c r="AB87" s="69">
        <f t="shared" si="39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40"/>
        <v>4</v>
      </c>
      <c r="AY87" s="69">
        <f t="shared" si="41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389" t="s">
        <v>365</v>
      </c>
      <c r="BS87" s="98" t="s">
        <v>366</v>
      </c>
      <c r="BT87" s="68" t="s">
        <v>29</v>
      </c>
      <c r="BU87" s="69">
        <f>0.5*(CC87+CD87+CE87)+CF87+CH87+2*(CI87+CJ87)</f>
        <v>3.5</v>
      </c>
      <c r="BV87" s="69">
        <f>CC87*0.5+CD87*0.5+CE87*0.5+CF87+CG87+CH87+2*(CI87+CJ87+CK87)</f>
        <v>5.5</v>
      </c>
      <c r="BW87" s="74"/>
      <c r="BX87" s="225" t="s">
        <v>68</v>
      </c>
      <c r="BY87" s="140" t="s">
        <v>3</v>
      </c>
      <c r="BZ87" s="72" t="s">
        <v>42</v>
      </c>
      <c r="CA87" s="110" t="s">
        <v>13</v>
      </c>
      <c r="CB87" s="131" t="s">
        <v>367</v>
      </c>
      <c r="CC87" s="85">
        <v>1</v>
      </c>
      <c r="CD87" s="318"/>
      <c r="CE87" s="390"/>
      <c r="CF87" s="85">
        <v>1</v>
      </c>
      <c r="CG87" s="390"/>
      <c r="CH87" s="390"/>
      <c r="CI87" s="85">
        <v>1</v>
      </c>
      <c r="CJ87" s="390"/>
      <c r="CK87" s="86">
        <v>1</v>
      </c>
      <c r="CL87" s="100">
        <v>1</v>
      </c>
      <c r="CM87" s="99"/>
      <c r="CO87" s="382" t="s">
        <v>350</v>
      </c>
      <c r="CP87" s="130" t="s">
        <v>1750</v>
      </c>
      <c r="CQ87" s="102" t="s">
        <v>29</v>
      </c>
      <c r="CR87" s="102">
        <f t="shared" si="42"/>
        <v>0</v>
      </c>
      <c r="CS87" s="102">
        <f t="shared" si="43"/>
        <v>0</v>
      </c>
      <c r="CT87" s="74"/>
      <c r="CU87" s="225" t="s">
        <v>45</v>
      </c>
      <c r="CV87" s="74"/>
      <c r="CW87" s="74"/>
      <c r="CX87" s="74"/>
      <c r="CY87" s="131" t="s">
        <v>1751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 x14ac:dyDescent="0.4">
      <c r="A88" s="97" t="s">
        <v>52</v>
      </c>
      <c r="B88" s="387" t="s">
        <v>360</v>
      </c>
      <c r="C88" s="102" t="s">
        <v>36</v>
      </c>
      <c r="D88" s="69">
        <f t="shared" si="36"/>
        <v>2</v>
      </c>
      <c r="E88" s="69">
        <f t="shared" si="37"/>
        <v>2</v>
      </c>
      <c r="F88" s="22"/>
      <c r="G88" s="22" t="s">
        <v>68</v>
      </c>
      <c r="H88" s="22"/>
      <c r="I88" s="22"/>
      <c r="J88" s="22"/>
      <c r="K88" s="268" t="s">
        <v>361</v>
      </c>
      <c r="L88" s="229"/>
      <c r="M88" s="229"/>
      <c r="N88" s="229"/>
      <c r="O88" s="384">
        <v>2</v>
      </c>
      <c r="P88" s="229"/>
      <c r="Q88" s="229"/>
      <c r="R88" s="229"/>
      <c r="S88" s="229"/>
      <c r="T88" s="229"/>
      <c r="U88" s="76">
        <v>1</v>
      </c>
      <c r="V88" s="77"/>
      <c r="W88" s="32"/>
      <c r="X88" s="97" t="s">
        <v>52</v>
      </c>
      <c r="Y88" s="117" t="s">
        <v>1821</v>
      </c>
      <c r="Z88" s="68" t="s">
        <v>29</v>
      </c>
      <c r="AA88" s="69">
        <f t="shared" si="38"/>
        <v>0</v>
      </c>
      <c r="AB88" s="69">
        <f t="shared" si="39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52</v>
      </c>
      <c r="AV88" s="138" t="s">
        <v>1753</v>
      </c>
      <c r="AW88" s="68" t="s">
        <v>29</v>
      </c>
      <c r="AX88" s="69">
        <f t="shared" si="40"/>
        <v>2.5</v>
      </c>
      <c r="AY88" s="69">
        <f t="shared" si="41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389" t="s">
        <v>365</v>
      </c>
      <c r="BS88" s="98" t="s">
        <v>373</v>
      </c>
      <c r="BT88" s="68" t="s">
        <v>29</v>
      </c>
      <c r="BU88" s="69">
        <f>0.5*(CC88+CD88+CE88)+CF88+CH88+2*(CI88+CJ88)</f>
        <v>0</v>
      </c>
      <c r="BV88" s="69">
        <f>CC88*0.5+CD88*0.5+CE88*0.5+CF88+CG88+CH88+2*(CI88+CJ88+CK88)</f>
        <v>0</v>
      </c>
      <c r="BW88" s="74"/>
      <c r="BX88" s="225" t="s">
        <v>45</v>
      </c>
      <c r="BY88" s="140" t="s">
        <v>3</v>
      </c>
      <c r="BZ88" s="72" t="s">
        <v>42</v>
      </c>
      <c r="CA88" s="74"/>
      <c r="CB88" s="131" t="s">
        <v>374</v>
      </c>
      <c r="CC88" s="390"/>
      <c r="CD88" s="144"/>
      <c r="CE88" s="409"/>
      <c r="CF88" s="409"/>
      <c r="CG88" s="409"/>
      <c r="CH88" s="409"/>
      <c r="CI88" s="144"/>
      <c r="CJ88" s="390"/>
      <c r="CK88" s="410"/>
      <c r="CL88" s="100">
        <v>1</v>
      </c>
      <c r="CM88" s="99"/>
      <c r="CN88" s="108"/>
      <c r="CO88" s="382" t="s">
        <v>350</v>
      </c>
      <c r="CP88" s="179" t="s">
        <v>1754</v>
      </c>
      <c r="CQ88" s="102" t="s">
        <v>29</v>
      </c>
      <c r="CR88" s="102">
        <f t="shared" si="42"/>
        <v>0</v>
      </c>
      <c r="CS88" s="102">
        <f t="shared" si="43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303" customHeight="1" outlineLevel="1" x14ac:dyDescent="0.3">
      <c r="A89" s="97" t="s">
        <v>52</v>
      </c>
      <c r="B89" s="397" t="s">
        <v>369</v>
      </c>
      <c r="C89" s="102" t="s">
        <v>36</v>
      </c>
      <c r="D89" s="69">
        <f>0.5*(L89+M89+N89)+O89+Q89+2*(R89+S89)</f>
        <v>0.5</v>
      </c>
      <c r="E89" s="69">
        <f>L89*0.5+M89*0.5+N89*0.5+O89+P89+Q89+2*(R89+S89+T89)</f>
        <v>0.5</v>
      </c>
      <c r="F89" s="268"/>
      <c r="G89" s="339" t="s">
        <v>68</v>
      </c>
      <c r="H89" s="398"/>
      <c r="I89" s="225"/>
      <c r="J89" s="268"/>
      <c r="K89" s="268" t="s">
        <v>361</v>
      </c>
      <c r="L89" s="84">
        <v>1</v>
      </c>
      <c r="M89" s="399"/>
      <c r="N89" s="399"/>
      <c r="O89" s="399"/>
      <c r="P89" s="399"/>
      <c r="Q89" s="399"/>
      <c r="R89" s="399"/>
      <c r="S89" s="399"/>
      <c r="T89" s="399"/>
      <c r="U89" s="76">
        <v>1</v>
      </c>
      <c r="V89" s="241"/>
      <c r="X89" s="97" t="s">
        <v>52</v>
      </c>
      <c r="Y89" s="1494" t="s">
        <v>2601</v>
      </c>
      <c r="Z89" s="1286" t="s">
        <v>29</v>
      </c>
      <c r="AA89" s="1287">
        <f t="shared" si="38"/>
        <v>0.5</v>
      </c>
      <c r="AB89" s="1287">
        <f t="shared" si="39"/>
        <v>1.5</v>
      </c>
      <c r="AC89" s="1473"/>
      <c r="AD89" s="829" t="s">
        <v>63</v>
      </c>
      <c r="AE89" s="1473"/>
      <c r="AF89" s="1473"/>
      <c r="AG89" s="1473"/>
      <c r="AH89" s="814" t="s">
        <v>1681</v>
      </c>
      <c r="AI89" s="1495"/>
      <c r="AJ89" s="1496">
        <v>1</v>
      </c>
      <c r="AK89" s="1495"/>
      <c r="AL89" s="1495"/>
      <c r="AM89" s="1497">
        <v>1</v>
      </c>
      <c r="AN89" s="1495"/>
      <c r="AO89" s="1495"/>
      <c r="AP89" s="1495"/>
      <c r="AQ89" s="1495"/>
      <c r="AR89" s="96">
        <v>1</v>
      </c>
      <c r="AS89" s="95"/>
      <c r="AU89" s="97" t="s">
        <v>52</v>
      </c>
      <c r="AV89" s="117" t="s">
        <v>1755</v>
      </c>
      <c r="AW89" s="68" t="s">
        <v>29</v>
      </c>
      <c r="AX89" s="69">
        <f t="shared" si="40"/>
        <v>0</v>
      </c>
      <c r="AY89" s="69">
        <f t="shared" si="41"/>
        <v>0</v>
      </c>
      <c r="AZ89" s="158"/>
      <c r="BA89" s="22" t="s">
        <v>63</v>
      </c>
      <c r="BB89" s="104"/>
      <c r="BC89" s="74"/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415" t="s">
        <v>380</v>
      </c>
      <c r="BS89" s="82" t="s">
        <v>1683</v>
      </c>
      <c r="BT89" s="102" t="s">
        <v>29</v>
      </c>
      <c r="BU89" s="102">
        <f t="shared" ref="BU89:BU100" si="44">0.5*(CC89+CD89+CE89)+CF89+CH89+2*(CI89+CJ89)</f>
        <v>0</v>
      </c>
      <c r="BV89" s="102">
        <f t="shared" ref="BV89:BV100" si="45">CC89*0.5+CD89*0.5+CE89*0.5+CF89+CG89+CH89+2*(CI89+CJ89+CK89)</f>
        <v>0</v>
      </c>
      <c r="BW89" s="229"/>
      <c r="BX89" s="225" t="s">
        <v>68</v>
      </c>
      <c r="BY89" s="70"/>
      <c r="BZ89" s="70"/>
      <c r="CA89" s="73"/>
      <c r="CB89" s="23" t="s">
        <v>1684</v>
      </c>
      <c r="CC89" s="22"/>
      <c r="CD89" s="22"/>
      <c r="CE89" s="22"/>
      <c r="CF89" s="22"/>
      <c r="CG89" s="22"/>
      <c r="CH89" s="22"/>
      <c r="CI89" s="22"/>
      <c r="CJ89" s="22"/>
      <c r="CK89" s="22"/>
      <c r="CL89" s="100">
        <v>1</v>
      </c>
      <c r="CM89" s="99"/>
      <c r="CN89" s="108"/>
      <c r="CO89" s="382" t="s">
        <v>350</v>
      </c>
      <c r="CP89" s="391" t="s">
        <v>1756</v>
      </c>
      <c r="CQ89" s="102" t="s">
        <v>29</v>
      </c>
      <c r="CR89" s="102">
        <f t="shared" si="42"/>
        <v>2</v>
      </c>
      <c r="CS89" s="102">
        <f t="shared" si="43"/>
        <v>2</v>
      </c>
      <c r="CT89" s="392"/>
      <c r="CU89" s="393" t="s">
        <v>45</v>
      </c>
      <c r="CV89" s="268"/>
      <c r="CW89" s="394"/>
      <c r="CX89" s="395"/>
      <c r="CY89" s="131" t="s">
        <v>57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301.2" customHeight="1" outlineLevel="1" x14ac:dyDescent="0.4">
      <c r="A90" s="97" t="s">
        <v>52</v>
      </c>
      <c r="B90" s="404" t="s">
        <v>2489</v>
      </c>
      <c r="C90" s="102" t="s">
        <v>36</v>
      </c>
      <c r="D90" s="102">
        <f t="shared" si="36"/>
        <v>3</v>
      </c>
      <c r="E90" s="102">
        <f t="shared" si="37"/>
        <v>7</v>
      </c>
      <c r="F90" s="23"/>
      <c r="G90" s="23" t="s">
        <v>68</v>
      </c>
      <c r="H90" s="103"/>
      <c r="I90" s="405" t="s">
        <v>42</v>
      </c>
      <c r="J90" s="82"/>
      <c r="K90" s="172" t="s">
        <v>2490</v>
      </c>
      <c r="L90" s="403"/>
      <c r="M90" s="403"/>
      <c r="N90" s="403"/>
      <c r="O90" s="252">
        <v>1</v>
      </c>
      <c r="P90" s="403"/>
      <c r="Q90" s="252">
        <v>2</v>
      </c>
      <c r="R90" s="390"/>
      <c r="S90" s="406"/>
      <c r="T90" s="370">
        <v>2</v>
      </c>
      <c r="U90" s="156">
        <v>1</v>
      </c>
      <c r="V90" s="77"/>
      <c r="X90" s="97" t="s">
        <v>52</v>
      </c>
      <c r="Y90" s="130" t="s">
        <v>2274</v>
      </c>
      <c r="Z90" s="68" t="s">
        <v>29</v>
      </c>
      <c r="AA90" s="69">
        <f>0.5*(AI90+AJ90+AK90)+AL90+AN90+2*(AO90+AP90)</f>
        <v>0</v>
      </c>
      <c r="AB90" s="69">
        <f>AI90*0.5+AJ90*0.5+AK90*0.5+AL90+AM90+AN90+2*(AO90+AP90+AQ90)</f>
        <v>0</v>
      </c>
      <c r="AC90" s="131"/>
      <c r="AD90" s="22" t="s">
        <v>45</v>
      </c>
      <c r="AE90" s="131"/>
      <c r="AF90" s="131"/>
      <c r="AG90" s="131"/>
      <c r="AH90" s="173" t="s">
        <v>57</v>
      </c>
      <c r="AI90" s="223"/>
      <c r="AJ90" s="223"/>
      <c r="AK90" s="223"/>
      <c r="AL90" s="223"/>
      <c r="AM90" s="223"/>
      <c r="AN90" s="223"/>
      <c r="AO90" s="223"/>
      <c r="AP90" s="223"/>
      <c r="AQ90" s="223"/>
      <c r="AR90" s="100">
        <v>2</v>
      </c>
      <c r="AS90" s="131"/>
      <c r="AU90" s="97" t="s">
        <v>52</v>
      </c>
      <c r="AV90" s="117" t="s">
        <v>1758</v>
      </c>
      <c r="AW90" s="68" t="s">
        <v>29</v>
      </c>
      <c r="AX90" s="69">
        <f t="shared" si="40"/>
        <v>0</v>
      </c>
      <c r="AY90" s="69">
        <f t="shared" si="41"/>
        <v>0</v>
      </c>
      <c r="AZ90" s="82"/>
      <c r="BA90" s="22" t="s">
        <v>182</v>
      </c>
      <c r="BB90" s="22"/>
      <c r="BC90" s="74"/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415" t="s">
        <v>380</v>
      </c>
      <c r="BS90" s="82" t="s">
        <v>2844</v>
      </c>
      <c r="BT90" s="102" t="s">
        <v>29</v>
      </c>
      <c r="BU90" s="102">
        <f t="shared" si="44"/>
        <v>0</v>
      </c>
      <c r="BV90" s="102">
        <f t="shared" si="45"/>
        <v>0</v>
      </c>
      <c r="BW90" s="229"/>
      <c r="BX90" s="225" t="s">
        <v>68</v>
      </c>
      <c r="BY90" s="74"/>
      <c r="BZ90" s="70"/>
      <c r="CA90" s="73"/>
      <c r="CB90" s="23" t="s">
        <v>2846</v>
      </c>
      <c r="CC90" s="22"/>
      <c r="CD90" s="22"/>
      <c r="CE90" s="22"/>
      <c r="CF90" s="22"/>
      <c r="CG90" s="22"/>
      <c r="CH90" s="22"/>
      <c r="CI90" s="22"/>
      <c r="CJ90" s="22"/>
      <c r="CK90" s="22"/>
      <c r="CL90" s="100">
        <v>1</v>
      </c>
      <c r="CM90" s="99"/>
      <c r="CN90" s="108"/>
      <c r="CO90" s="382" t="s">
        <v>350</v>
      </c>
      <c r="CP90" s="138" t="s">
        <v>1759</v>
      </c>
      <c r="CQ90" s="102" t="s">
        <v>29</v>
      </c>
      <c r="CR90" s="102">
        <f t="shared" si="42"/>
        <v>0.5</v>
      </c>
      <c r="CS90" s="102">
        <f t="shared" si="43"/>
        <v>1.5</v>
      </c>
      <c r="CT90" s="225"/>
      <c r="CU90" s="124" t="s">
        <v>77</v>
      </c>
      <c r="CV90" s="939" t="s">
        <v>50</v>
      </c>
      <c r="CW90" s="225"/>
      <c r="CX90" s="131"/>
      <c r="CY90" s="131" t="s">
        <v>200</v>
      </c>
      <c r="CZ90" s="403"/>
      <c r="DA90" s="252">
        <v>1</v>
      </c>
      <c r="DB90" s="1168"/>
      <c r="DC90" s="403"/>
      <c r="DD90" s="86">
        <v>1</v>
      </c>
      <c r="DE90" s="403"/>
      <c r="DF90" s="403"/>
      <c r="DG90" s="403"/>
      <c r="DH90" s="403"/>
      <c r="DI90" s="142">
        <v>1</v>
      </c>
      <c r="DJ90" s="68"/>
    </row>
    <row r="91" spans="1:114" s="363" customFormat="1" ht="313.95" customHeight="1" outlineLevel="1" x14ac:dyDescent="0.4">
      <c r="A91" s="97" t="s">
        <v>52</v>
      </c>
      <c r="B91" s="116" t="s">
        <v>390</v>
      </c>
      <c r="C91" s="68" t="s">
        <v>36</v>
      </c>
      <c r="D91" s="69">
        <f t="shared" si="36"/>
        <v>6</v>
      </c>
      <c r="E91" s="69">
        <f t="shared" si="37"/>
        <v>8</v>
      </c>
      <c r="F91" s="116"/>
      <c r="G91" s="22" t="s">
        <v>68</v>
      </c>
      <c r="H91" s="70"/>
      <c r="I91" s="72" t="s">
        <v>42</v>
      </c>
      <c r="J91" s="73"/>
      <c r="K91" s="23" t="s">
        <v>391</v>
      </c>
      <c r="L91" s="230"/>
      <c r="M91" s="230"/>
      <c r="N91" s="230"/>
      <c r="O91" s="84">
        <v>4</v>
      </c>
      <c r="P91" s="230"/>
      <c r="Q91" s="230"/>
      <c r="R91" s="84">
        <v>1</v>
      </c>
      <c r="S91" s="414"/>
      <c r="T91" s="361">
        <v>1</v>
      </c>
      <c r="U91" s="76">
        <v>1</v>
      </c>
      <c r="V91" s="190"/>
      <c r="X91" s="97" t="s">
        <v>52</v>
      </c>
      <c r="Y91" s="736" t="s">
        <v>2847</v>
      </c>
      <c r="Z91" s="102" t="s">
        <v>29</v>
      </c>
      <c r="AA91" s="69">
        <f>0.5*(AI91+AJ91+AK91)+AL91+AN91+2*(AO91+AP91)</f>
        <v>0</v>
      </c>
      <c r="AB91" s="69">
        <f>AI91*0.5+AJ91*0.5+AK91*0.5+AL91+AM91+AN91+2*(AO91+AP91+AQ91)</f>
        <v>0</v>
      </c>
      <c r="AC91" s="82"/>
      <c r="AD91" s="22" t="s">
        <v>63</v>
      </c>
      <c r="AE91" s="105"/>
      <c r="AF91" s="72" t="s">
        <v>42</v>
      </c>
      <c r="AG91" s="187"/>
      <c r="AH91" s="23" t="s">
        <v>359</v>
      </c>
      <c r="AI91" s="302"/>
      <c r="AJ91" s="302"/>
      <c r="AK91" s="302"/>
      <c r="AL91" s="302"/>
      <c r="AM91" s="302"/>
      <c r="AN91" s="302"/>
      <c r="AO91" s="302"/>
      <c r="AP91" s="302"/>
      <c r="AQ91" s="302"/>
      <c r="AR91" s="76">
        <v>1</v>
      </c>
      <c r="AS91" s="77"/>
      <c r="AU91" s="97" t="s">
        <v>52</v>
      </c>
      <c r="AV91" s="138" t="s">
        <v>379</v>
      </c>
      <c r="AW91" s="68" t="s">
        <v>29</v>
      </c>
      <c r="AX91" s="69">
        <f t="shared" si="40"/>
        <v>3.5</v>
      </c>
      <c r="AY91" s="69">
        <f t="shared" si="41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415" t="s">
        <v>380</v>
      </c>
      <c r="BS91" s="420" t="s">
        <v>1686</v>
      </c>
      <c r="BT91" s="102" t="s">
        <v>29</v>
      </c>
      <c r="BU91" s="69">
        <f t="shared" si="44"/>
        <v>0</v>
      </c>
      <c r="BV91" s="69">
        <f t="shared" si="45"/>
        <v>0</v>
      </c>
      <c r="BW91" s="229"/>
      <c r="BX91" s="22" t="s">
        <v>68</v>
      </c>
      <c r="BY91" s="22"/>
      <c r="BZ91" s="103"/>
      <c r="CA91" s="110" t="s">
        <v>13</v>
      </c>
      <c r="CB91" s="22" t="s">
        <v>204</v>
      </c>
      <c r="CC91" s="160"/>
      <c r="CD91" s="160"/>
      <c r="CE91" s="155"/>
      <c r="CF91" s="160"/>
      <c r="CG91" s="160"/>
      <c r="CH91" s="160"/>
      <c r="CI91" s="160"/>
      <c r="CJ91" s="160"/>
      <c r="CK91" s="160"/>
      <c r="CL91" s="100">
        <v>1</v>
      </c>
      <c r="CM91" s="99"/>
      <c r="CN91" s="108"/>
      <c r="CO91" s="382" t="s">
        <v>350</v>
      </c>
      <c r="CP91" s="130" t="s">
        <v>1762</v>
      </c>
      <c r="CQ91" s="102" t="s">
        <v>29</v>
      </c>
      <c r="CR91" s="102">
        <f t="shared" si="42"/>
        <v>0</v>
      </c>
      <c r="CS91" s="102">
        <f t="shared" si="43"/>
        <v>0</v>
      </c>
      <c r="CT91" s="99"/>
      <c r="CU91" s="225" t="s">
        <v>45</v>
      </c>
      <c r="CV91" s="99"/>
      <c r="CW91" s="99"/>
      <c r="CX91" s="99"/>
      <c r="CY91" s="131" t="s">
        <v>1751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334.2" customHeight="1" outlineLevel="1" x14ac:dyDescent="0.3">
      <c r="A92" s="97" t="s">
        <v>52</v>
      </c>
      <c r="B92" s="116" t="s">
        <v>2283</v>
      </c>
      <c r="C92" s="68" t="s">
        <v>93</v>
      </c>
      <c r="D92" s="183">
        <f t="shared" si="36"/>
        <v>2</v>
      </c>
      <c r="E92" s="183">
        <f t="shared" si="37"/>
        <v>3</v>
      </c>
      <c r="F92" s="198"/>
      <c r="G92" s="22" t="s">
        <v>45</v>
      </c>
      <c r="H92" s="104"/>
      <c r="I92" s="72" t="s">
        <v>42</v>
      </c>
      <c r="J92" s="82"/>
      <c r="K92" s="23" t="s">
        <v>129</v>
      </c>
      <c r="L92" s="229"/>
      <c r="M92" s="229"/>
      <c r="N92" s="229"/>
      <c r="O92" s="84">
        <v>2</v>
      </c>
      <c r="P92" s="86">
        <v>1</v>
      </c>
      <c r="Q92" s="229"/>
      <c r="R92" s="229"/>
      <c r="S92" s="416"/>
      <c r="T92" s="144"/>
      <c r="U92" s="417">
        <v>1</v>
      </c>
      <c r="V92" s="207"/>
      <c r="X92" s="97" t="s">
        <v>52</v>
      </c>
      <c r="Y92" s="387" t="s">
        <v>466</v>
      </c>
      <c r="Z92" s="102" t="s">
        <v>29</v>
      </c>
      <c r="AA92" s="69">
        <f>0.5*(AI92+AJ92+AK92)+AL92+AN92+2*(AO92+AP92)</f>
        <v>0</v>
      </c>
      <c r="AB92" s="69">
        <f>AI92*0.5+AJ92*0.5+AK92*0.5+AL92+AM92+AN92+2*(AO92+AP92+AQ92)</f>
        <v>0</v>
      </c>
      <c r="AC92" s="82"/>
      <c r="AD92" s="22" t="s">
        <v>63</v>
      </c>
      <c r="AE92" s="546"/>
      <c r="AF92" s="127"/>
      <c r="AG92" s="187"/>
      <c r="AH92" s="140" t="s">
        <v>467</v>
      </c>
      <c r="AI92" s="302"/>
      <c r="AJ92" s="302"/>
      <c r="AK92" s="302"/>
      <c r="AL92" s="302"/>
      <c r="AM92" s="302"/>
      <c r="AN92" s="302"/>
      <c r="AO92" s="302"/>
      <c r="AP92" s="302"/>
      <c r="AQ92" s="302"/>
      <c r="AR92" s="76">
        <v>1</v>
      </c>
      <c r="AS92" s="1560" t="s">
        <v>3110</v>
      </c>
      <c r="AU92" s="97" t="s">
        <v>52</v>
      </c>
      <c r="AV92" s="413" t="s">
        <v>1763</v>
      </c>
      <c r="AW92" s="102" t="s">
        <v>36</v>
      </c>
      <c r="AX92" s="69">
        <f t="shared" si="40"/>
        <v>1</v>
      </c>
      <c r="AY92" s="69">
        <f t="shared" si="41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415" t="s">
        <v>380</v>
      </c>
      <c r="BS92" s="348" t="s">
        <v>3111</v>
      </c>
      <c r="BT92" s="102" t="s">
        <v>29</v>
      </c>
      <c r="BU92" s="102">
        <f t="shared" si="44"/>
        <v>1.5</v>
      </c>
      <c r="BV92" s="102">
        <f t="shared" si="45"/>
        <v>1.5</v>
      </c>
      <c r="BW92" s="424"/>
      <c r="BX92" s="426" t="s">
        <v>45</v>
      </c>
      <c r="BY92" s="434"/>
      <c r="BZ92" s="425"/>
      <c r="CA92" s="425"/>
      <c r="CB92" s="23" t="s">
        <v>1761</v>
      </c>
      <c r="CC92" s="427"/>
      <c r="CD92" s="428"/>
      <c r="CE92" s="84">
        <v>1</v>
      </c>
      <c r="CF92" s="428"/>
      <c r="CG92" s="428"/>
      <c r="CH92" s="84">
        <v>1</v>
      </c>
      <c r="CI92" s="427"/>
      <c r="CJ92" s="427"/>
      <c r="CK92" s="427"/>
      <c r="CL92" s="100">
        <v>1</v>
      </c>
      <c r="CM92" s="99"/>
      <c r="CO92" s="382" t="s">
        <v>350</v>
      </c>
      <c r="CP92" s="179" t="s">
        <v>2282</v>
      </c>
      <c r="CQ92" s="102" t="s">
        <v>29</v>
      </c>
      <c r="CR92" s="102">
        <f t="shared" si="42"/>
        <v>2</v>
      </c>
      <c r="CS92" s="102">
        <f t="shared" si="43"/>
        <v>4</v>
      </c>
      <c r="CT92" s="225"/>
      <c r="CU92" s="225" t="s">
        <v>45</v>
      </c>
      <c r="CV92" s="1693" t="s">
        <v>3103</v>
      </c>
      <c r="CW92" s="225"/>
      <c r="CX92" s="131"/>
      <c r="CY92" s="131" t="s">
        <v>1767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 x14ac:dyDescent="0.4">
      <c r="X93" s="400" t="s">
        <v>370</v>
      </c>
      <c r="Y93" s="117" t="s">
        <v>1827</v>
      </c>
      <c r="Z93" s="68" t="s">
        <v>29</v>
      </c>
      <c r="AA93" s="69">
        <f>0.5*(AI93+AJ93+AK93)+AL93+AN93+2*(AO93+AP93)</f>
        <v>0</v>
      </c>
      <c r="AB93" s="69">
        <f>AI93*0.5+AJ93*0.5+AK93*0.5+AL93+AM93+AN93+2*(AO93+AP93+AQ93)</f>
        <v>0</v>
      </c>
      <c r="AC93" s="82"/>
      <c r="AD93" s="23" t="s">
        <v>45</v>
      </c>
      <c r="AE93" s="82"/>
      <c r="AF93" s="74"/>
      <c r="AG93" s="248"/>
      <c r="AH93" s="172" t="s">
        <v>359</v>
      </c>
      <c r="AI93" s="229"/>
      <c r="AJ93" s="229"/>
      <c r="AK93" s="229"/>
      <c r="AL93" s="229"/>
      <c r="AM93" s="229"/>
      <c r="AN93" s="229"/>
      <c r="AO93" s="229"/>
      <c r="AP93" s="229"/>
      <c r="AQ93" s="229"/>
      <c r="AR93" s="100">
        <v>1</v>
      </c>
      <c r="AS93" s="107"/>
      <c r="AU93" s="97" t="s">
        <v>52</v>
      </c>
      <c r="AV93" s="130" t="s">
        <v>1769</v>
      </c>
      <c r="AW93" s="68" t="s">
        <v>36</v>
      </c>
      <c r="AX93" s="69">
        <f t="shared" si="40"/>
        <v>0</v>
      </c>
      <c r="AY93" s="69">
        <f t="shared" si="41"/>
        <v>0</v>
      </c>
      <c r="AZ93" s="131"/>
      <c r="BA93" s="22" t="s">
        <v>45</v>
      </c>
      <c r="BB93" s="131"/>
      <c r="BC93" s="131"/>
      <c r="BD93" s="131"/>
      <c r="BE93" s="23" t="s">
        <v>57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415" t="s">
        <v>380</v>
      </c>
      <c r="BS93" s="278" t="s">
        <v>1764</v>
      </c>
      <c r="BT93" s="102" t="s">
        <v>29</v>
      </c>
      <c r="BU93" s="69">
        <f t="shared" si="44"/>
        <v>1</v>
      </c>
      <c r="BV93" s="69">
        <f t="shared" si="45"/>
        <v>1</v>
      </c>
      <c r="BW93" s="424"/>
      <c r="BX93" s="426" t="s">
        <v>68</v>
      </c>
      <c r="BY93" s="432"/>
      <c r="BZ93" s="433" t="s">
        <v>42</v>
      </c>
      <c r="CA93" s="110" t="s">
        <v>13</v>
      </c>
      <c r="CB93" s="23" t="s">
        <v>1765</v>
      </c>
      <c r="CC93" s="427"/>
      <c r="CD93" s="428"/>
      <c r="CE93" s="160"/>
      <c r="CF93" s="84">
        <v>1</v>
      </c>
      <c r="CG93" s="428"/>
      <c r="CH93" s="428"/>
      <c r="CI93" s="427"/>
      <c r="CJ93" s="427"/>
      <c r="CK93" s="427"/>
      <c r="CL93" s="100">
        <v>1</v>
      </c>
      <c r="CM93" s="99"/>
      <c r="CO93" s="382" t="s">
        <v>350</v>
      </c>
      <c r="CP93" s="130" t="s">
        <v>1772</v>
      </c>
      <c r="CQ93" s="102" t="s">
        <v>29</v>
      </c>
      <c r="CR93" s="102">
        <f t="shared" si="42"/>
        <v>0</v>
      </c>
      <c r="CS93" s="102">
        <f t="shared" si="43"/>
        <v>0</v>
      </c>
      <c r="CT93" s="99"/>
      <c r="CU93" s="22" t="s">
        <v>45</v>
      </c>
      <c r="CV93" s="99"/>
      <c r="CW93" s="99"/>
      <c r="CX93" s="99"/>
      <c r="CY93" s="131" t="s">
        <v>57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 x14ac:dyDescent="0.4">
      <c r="X94" s="400" t="s">
        <v>370</v>
      </c>
      <c r="Y94" s="412" t="s">
        <v>1757</v>
      </c>
      <c r="Z94" s="68" t="s">
        <v>29</v>
      </c>
      <c r="AA94" s="69">
        <f t="shared" ref="AA94:AA100" si="46">0.5*(AI94+AJ94+AK94)+AL94+AN94+2*(AO94+AP94)</f>
        <v>2</v>
      </c>
      <c r="AB94" s="69">
        <f t="shared" ref="AB94:AB100" si="47">AI94*0.5+AJ94*0.5+AK94*0.5+AL94+AM94+AN94+2*(AO94+AP94+AQ94)</f>
        <v>2</v>
      </c>
      <c r="AC94" s="82"/>
      <c r="AD94" s="22" t="s">
        <v>68</v>
      </c>
      <c r="AE94" s="118"/>
      <c r="AF94" s="119" t="s">
        <v>42</v>
      </c>
      <c r="AG94" s="173"/>
      <c r="AH94" s="173" t="s">
        <v>57</v>
      </c>
      <c r="AI94" s="229"/>
      <c r="AJ94" s="229"/>
      <c r="AK94" s="144"/>
      <c r="AL94" s="84">
        <v>2</v>
      </c>
      <c r="AM94" s="229"/>
      <c r="AN94" s="229"/>
      <c r="AO94" s="229"/>
      <c r="AP94" s="229"/>
      <c r="AQ94" s="229"/>
      <c r="AR94" s="100">
        <v>1</v>
      </c>
      <c r="AS94" s="77"/>
      <c r="AU94" s="97" t="s">
        <v>52</v>
      </c>
      <c r="AV94" s="130" t="s">
        <v>2566</v>
      </c>
      <c r="AW94" s="68" t="s">
        <v>36</v>
      </c>
      <c r="AX94" s="69">
        <f t="shared" si="40"/>
        <v>0</v>
      </c>
      <c r="AY94" s="69">
        <f t="shared" si="41"/>
        <v>0</v>
      </c>
      <c r="AZ94" s="131"/>
      <c r="BA94" s="124" t="s">
        <v>77</v>
      </c>
      <c r="BB94" s="939" t="s">
        <v>50</v>
      </c>
      <c r="BC94" s="131"/>
      <c r="BD94" s="131"/>
      <c r="BE94" s="23" t="s">
        <v>3112</v>
      </c>
      <c r="BF94" s="314"/>
      <c r="BG94" s="314"/>
      <c r="BH94" s="314"/>
      <c r="BI94" s="314"/>
      <c r="BJ94" s="314"/>
      <c r="BK94" s="314"/>
      <c r="BL94" s="314"/>
      <c r="BM94" s="314"/>
      <c r="BN94" s="314"/>
      <c r="BO94" s="96">
        <v>1</v>
      </c>
      <c r="BP94" s="95"/>
      <c r="BR94" s="415" t="s">
        <v>380</v>
      </c>
      <c r="BS94" s="130" t="s">
        <v>1770</v>
      </c>
      <c r="BT94" s="102" t="s">
        <v>29</v>
      </c>
      <c r="BU94" s="69">
        <f t="shared" si="44"/>
        <v>1</v>
      </c>
      <c r="BV94" s="69">
        <f t="shared" si="45"/>
        <v>1</v>
      </c>
      <c r="BW94" s="424"/>
      <c r="BX94" s="426" t="s">
        <v>45</v>
      </c>
      <c r="BY94" s="434"/>
      <c r="BZ94" s="433" t="s">
        <v>42</v>
      </c>
      <c r="CA94" s="425"/>
      <c r="CB94" s="131" t="s">
        <v>1771</v>
      </c>
      <c r="CC94" s="427"/>
      <c r="CD94" s="427"/>
      <c r="CE94" s="160"/>
      <c r="CF94" s="84">
        <v>1</v>
      </c>
      <c r="CG94" s="427"/>
      <c r="CH94" s="427"/>
      <c r="CI94" s="427"/>
      <c r="CJ94" s="427"/>
      <c r="CK94" s="427"/>
      <c r="CL94" s="100">
        <v>1</v>
      </c>
      <c r="CM94" s="99"/>
      <c r="CO94" s="382" t="s">
        <v>350</v>
      </c>
      <c r="CP94" s="138" t="s">
        <v>1775</v>
      </c>
      <c r="CQ94" s="102" t="s">
        <v>29</v>
      </c>
      <c r="CR94" s="102">
        <f t="shared" si="42"/>
        <v>0</v>
      </c>
      <c r="CS94" s="102">
        <f t="shared" si="43"/>
        <v>0</v>
      </c>
      <c r="CT94" s="131"/>
      <c r="CU94" s="225" t="s">
        <v>45</v>
      </c>
      <c r="CV94" s="222"/>
      <c r="CW94" s="99"/>
      <c r="CX94" s="99"/>
      <c r="CY94" s="131" t="s">
        <v>57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211.5" customHeight="1" outlineLevel="1" x14ac:dyDescent="0.4">
      <c r="X95" s="400" t="s">
        <v>370</v>
      </c>
      <c r="Y95" s="138" t="s">
        <v>1835</v>
      </c>
      <c r="Z95" s="68" t="s">
        <v>29</v>
      </c>
      <c r="AA95" s="69">
        <f t="shared" si="46"/>
        <v>0</v>
      </c>
      <c r="AB95" s="69">
        <f t="shared" si="47"/>
        <v>0</v>
      </c>
      <c r="AC95" s="99"/>
      <c r="AD95" s="22" t="s">
        <v>68</v>
      </c>
      <c r="AE95" s="258"/>
      <c r="AF95" s="258"/>
      <c r="AG95" s="258"/>
      <c r="AH95" s="131" t="s">
        <v>393</v>
      </c>
      <c r="AI95" s="226"/>
      <c r="AJ95" s="226"/>
      <c r="AK95" s="226"/>
      <c r="AL95" s="226"/>
      <c r="AM95" s="226"/>
      <c r="AN95" s="226"/>
      <c r="AO95" s="226"/>
      <c r="AP95" s="226"/>
      <c r="AQ95" s="226"/>
      <c r="AR95" s="100">
        <v>1</v>
      </c>
      <c r="AS95" s="99"/>
      <c r="AU95" s="284" t="s">
        <v>222</v>
      </c>
      <c r="AV95" s="117" t="s">
        <v>400</v>
      </c>
      <c r="AW95" s="68" t="s">
        <v>36</v>
      </c>
      <c r="AX95" s="69">
        <f>0.5*(BF95+BG95+BH95)+BI95+BK95+2*(BL95+BM95)</f>
        <v>4</v>
      </c>
      <c r="AY95" s="69">
        <f>BF95*0.5+BG95*0.5+BH95*0.5+BI95+BJ95+BK95+2*(BL95+BM95+BN95)</f>
        <v>4</v>
      </c>
      <c r="AZ95" s="22"/>
      <c r="BA95" s="104" t="s">
        <v>68</v>
      </c>
      <c r="BB95" s="145"/>
      <c r="BC95" s="145"/>
      <c r="BD95" s="145"/>
      <c r="BE95" s="172" t="s">
        <v>401</v>
      </c>
      <c r="BF95" s="418"/>
      <c r="BG95" s="418"/>
      <c r="BH95" s="418"/>
      <c r="BI95" s="418"/>
      <c r="BJ95" s="418"/>
      <c r="BK95" s="155"/>
      <c r="BL95" s="240">
        <v>2</v>
      </c>
      <c r="BM95" s="155"/>
      <c r="BN95" s="155"/>
      <c r="BO95" s="96">
        <v>1</v>
      </c>
      <c r="BP95" s="95"/>
      <c r="BR95" s="415" t="s">
        <v>380</v>
      </c>
      <c r="BS95" s="348" t="s">
        <v>1690</v>
      </c>
      <c r="BT95" s="102" t="s">
        <v>29</v>
      </c>
      <c r="BU95" s="69">
        <f t="shared" si="44"/>
        <v>1.5</v>
      </c>
      <c r="BV95" s="69">
        <f t="shared" si="45"/>
        <v>1.5</v>
      </c>
      <c r="BW95" s="424"/>
      <c r="BX95" s="124" t="s">
        <v>77</v>
      </c>
      <c r="BY95" s="125" t="s">
        <v>50</v>
      </c>
      <c r="BZ95" s="119" t="s">
        <v>42</v>
      </c>
      <c r="CA95" s="425"/>
      <c r="CB95" s="23" t="s">
        <v>1691</v>
      </c>
      <c r="CC95" s="427"/>
      <c r="CD95" s="84">
        <v>1</v>
      </c>
      <c r="CE95" s="160"/>
      <c r="CF95" s="84">
        <v>1</v>
      </c>
      <c r="CG95" s="428"/>
      <c r="CH95" s="428"/>
      <c r="CI95" s="1171"/>
      <c r="CJ95" s="427"/>
      <c r="CK95" s="427"/>
      <c r="CL95" s="100">
        <v>1</v>
      </c>
      <c r="CM95" s="99"/>
      <c r="CO95" s="1698" t="s">
        <v>411</v>
      </c>
      <c r="CP95" s="1699" t="s">
        <v>3006</v>
      </c>
      <c r="CQ95" s="102" t="s">
        <v>29</v>
      </c>
      <c r="CR95" s="102">
        <f t="shared" si="42"/>
        <v>0</v>
      </c>
      <c r="CS95" s="102">
        <f t="shared" si="43"/>
        <v>0</v>
      </c>
      <c r="CT95" s="1700"/>
      <c r="CU95" s="225" t="s">
        <v>45</v>
      </c>
      <c r="CV95" s="1700"/>
      <c r="CW95" s="1700"/>
      <c r="CX95" s="1700"/>
      <c r="CY95" s="131" t="s">
        <v>57</v>
      </c>
      <c r="CZ95" s="1700"/>
      <c r="DA95" s="1700"/>
      <c r="DB95" s="1700"/>
      <c r="DC95" s="1700"/>
      <c r="DD95" s="1700"/>
      <c r="DE95" s="1700"/>
      <c r="DF95" s="1700"/>
      <c r="DG95" s="1700"/>
      <c r="DH95" s="1700"/>
      <c r="DI95" s="142">
        <v>1</v>
      </c>
      <c r="DJ95" s="68"/>
    </row>
    <row r="96" spans="1:114" s="363" customFormat="1" ht="161.4" customHeight="1" outlineLevel="1" x14ac:dyDescent="0.4">
      <c r="X96" s="400" t="s">
        <v>370</v>
      </c>
      <c r="Y96" s="130" t="s">
        <v>3113</v>
      </c>
      <c r="Z96" s="68" t="s">
        <v>29</v>
      </c>
      <c r="AA96" s="69">
        <f t="shared" si="46"/>
        <v>3.5</v>
      </c>
      <c r="AB96" s="69">
        <f t="shared" si="47"/>
        <v>3.5</v>
      </c>
      <c r="AC96" s="74"/>
      <c r="AD96" s="225" t="s">
        <v>63</v>
      </c>
      <c r="AE96" s="74"/>
      <c r="AF96" s="74"/>
      <c r="AG96" s="74"/>
      <c r="AH96" s="131" t="s">
        <v>399</v>
      </c>
      <c r="AI96" s="226"/>
      <c r="AJ96" s="84">
        <v>3</v>
      </c>
      <c r="AK96" s="226"/>
      <c r="AL96" s="226"/>
      <c r="AM96" s="226"/>
      <c r="AN96" s="226"/>
      <c r="AO96" s="84">
        <v>1</v>
      </c>
      <c r="AP96" s="226"/>
      <c r="AQ96" s="226"/>
      <c r="AR96" s="100">
        <v>1</v>
      </c>
      <c r="AS96" s="74"/>
      <c r="AU96" s="284" t="s">
        <v>222</v>
      </c>
      <c r="AV96" s="117" t="s">
        <v>1777</v>
      </c>
      <c r="AW96" s="68" t="s">
        <v>36</v>
      </c>
      <c r="AX96" s="69">
        <f>0.5*(BF96+BG96+BH96)+BI96+BK96+2*(BL96+BM96)</f>
        <v>0</v>
      </c>
      <c r="AY96" s="69">
        <f>BF96*0.5+BG96*0.5+BH96*0.5+BI96+BJ96+BK96+2*(BL96+BM96+BN96)</f>
        <v>0</v>
      </c>
      <c r="AZ96" s="22"/>
      <c r="BA96" s="104" t="s">
        <v>45</v>
      </c>
      <c r="BB96" s="145"/>
      <c r="BC96" s="145"/>
      <c r="BD96" s="110" t="s">
        <v>13</v>
      </c>
      <c r="BE96" s="172" t="s">
        <v>204</v>
      </c>
      <c r="BF96" s="418"/>
      <c r="BG96" s="418"/>
      <c r="BH96" s="418"/>
      <c r="BI96" s="418"/>
      <c r="BJ96" s="418"/>
      <c r="BK96" s="155"/>
      <c r="BL96" s="301"/>
      <c r="BM96" s="155"/>
      <c r="BN96" s="419"/>
      <c r="BO96" s="96">
        <v>1</v>
      </c>
      <c r="BP96" s="95"/>
      <c r="BR96" s="415" t="s">
        <v>380</v>
      </c>
      <c r="BS96" s="130" t="s">
        <v>1693</v>
      </c>
      <c r="BT96" s="102" t="s">
        <v>29</v>
      </c>
      <c r="BU96" s="102">
        <f t="shared" si="44"/>
        <v>0.5</v>
      </c>
      <c r="BV96" s="102">
        <f t="shared" si="45"/>
        <v>0.5</v>
      </c>
      <c r="BW96" s="435"/>
      <c r="BX96" s="131" t="s">
        <v>409</v>
      </c>
      <c r="BY96" s="436"/>
      <c r="BZ96" s="433" t="s">
        <v>42</v>
      </c>
      <c r="CA96" s="74"/>
      <c r="CB96" s="140" t="s">
        <v>410</v>
      </c>
      <c r="CC96" s="252">
        <v>1</v>
      </c>
      <c r="CD96" s="74"/>
      <c r="CE96" s="74"/>
      <c r="CF96" s="74"/>
      <c r="CG96" s="74"/>
      <c r="CH96" s="74"/>
      <c r="CI96" s="74"/>
      <c r="CJ96" s="74"/>
      <c r="CK96" s="74"/>
      <c r="CL96" s="100">
        <v>1</v>
      </c>
      <c r="CM96" s="99"/>
      <c r="CO96" s="1698" t="s">
        <v>411</v>
      </c>
      <c r="CP96" s="1701" t="s">
        <v>3007</v>
      </c>
      <c r="CQ96" s="102" t="s">
        <v>29</v>
      </c>
      <c r="CR96" s="102">
        <f t="shared" si="42"/>
        <v>0</v>
      </c>
      <c r="CS96" s="102">
        <f t="shared" si="43"/>
        <v>0</v>
      </c>
      <c r="CT96" s="1089"/>
      <c r="CU96" s="225" t="s">
        <v>45</v>
      </c>
      <c r="CV96" s="1702"/>
      <c r="CW96" s="1089"/>
      <c r="CX96" s="1703"/>
      <c r="CY96" s="131" t="s">
        <v>57</v>
      </c>
      <c r="CZ96" s="1089"/>
      <c r="DA96" s="1089"/>
      <c r="DB96" s="1089"/>
      <c r="DC96" s="1089"/>
      <c r="DD96" s="1089"/>
      <c r="DE96" s="1089"/>
      <c r="DF96" s="1089"/>
      <c r="DG96" s="1089"/>
      <c r="DH96" s="1089"/>
      <c r="DI96" s="142">
        <v>1</v>
      </c>
      <c r="DJ96" s="68"/>
    </row>
    <row r="97" spans="24:114" s="363" customFormat="1" ht="206.4" customHeight="1" outlineLevel="1" x14ac:dyDescent="0.3">
      <c r="X97" s="400" t="s">
        <v>370</v>
      </c>
      <c r="Y97" s="130" t="s">
        <v>1840</v>
      </c>
      <c r="Z97" s="68" t="s">
        <v>29</v>
      </c>
      <c r="AA97" s="69">
        <f t="shared" si="46"/>
        <v>0</v>
      </c>
      <c r="AB97" s="69">
        <f t="shared" si="47"/>
        <v>0</v>
      </c>
      <c r="AC97" s="131"/>
      <c r="AD97" s="22" t="s">
        <v>45</v>
      </c>
      <c r="AE97" s="131"/>
      <c r="AF97" s="131"/>
      <c r="AG97" s="131"/>
      <c r="AH97" s="173" t="s">
        <v>57</v>
      </c>
      <c r="AI97" s="223"/>
      <c r="AJ97" s="223"/>
      <c r="AK97" s="223"/>
      <c r="AL97" s="223"/>
      <c r="AM97" s="223"/>
      <c r="AN97" s="223"/>
      <c r="AO97" s="223"/>
      <c r="AP97" s="223"/>
      <c r="AQ97" s="1169"/>
      <c r="AR97" s="100">
        <v>1</v>
      </c>
      <c r="AS97" s="131"/>
      <c r="AU97" s="284" t="s">
        <v>222</v>
      </c>
      <c r="AV97" s="114" t="s">
        <v>223</v>
      </c>
      <c r="AW97" s="68" t="s">
        <v>93</v>
      </c>
      <c r="AX97" s="69">
        <f>0.5*(BF97+BG97+BH97)+BI97+BK97+2*(BL97+BM97)</f>
        <v>12</v>
      </c>
      <c r="AY97" s="69">
        <f>BF97*0.5+BG97*0.5+BH97*0.5+BI97+BJ97+BK97+2*(BL97+BM97+BN97)</f>
        <v>18</v>
      </c>
      <c r="AZ97" s="116"/>
      <c r="BA97" s="22" t="s">
        <v>224</v>
      </c>
      <c r="BB97" s="245"/>
      <c r="BC97" s="72" t="s">
        <v>42</v>
      </c>
      <c r="BD97" s="173"/>
      <c r="BE97" s="173" t="s">
        <v>1402</v>
      </c>
      <c r="BF97" s="266"/>
      <c r="BG97" s="266"/>
      <c r="BH97" s="266"/>
      <c r="BI97" s="266"/>
      <c r="BJ97" s="266"/>
      <c r="BK97" s="266"/>
      <c r="BL97" s="84">
        <v>6</v>
      </c>
      <c r="BM97" s="266"/>
      <c r="BN97" s="86">
        <v>3</v>
      </c>
      <c r="BO97" s="96">
        <v>1</v>
      </c>
      <c r="BP97" s="95"/>
      <c r="BR97" s="415" t="s">
        <v>380</v>
      </c>
      <c r="BS97" s="117" t="s">
        <v>1695</v>
      </c>
      <c r="BT97" s="102" t="s">
        <v>29</v>
      </c>
      <c r="BU97" s="102">
        <f t="shared" si="44"/>
        <v>0</v>
      </c>
      <c r="BV97" s="102">
        <f t="shared" si="45"/>
        <v>0</v>
      </c>
      <c r="BW97" s="439"/>
      <c r="BX97" s="440" t="s">
        <v>45</v>
      </c>
      <c r="BY97" s="441"/>
      <c r="BZ97" s="74"/>
      <c r="CA97" s="82"/>
      <c r="CB97" s="23" t="s">
        <v>57</v>
      </c>
      <c r="CC97" s="441"/>
      <c r="CD97" s="441"/>
      <c r="CE97" s="441"/>
      <c r="CF97" s="441"/>
      <c r="CG97" s="441"/>
      <c r="CH97" s="441"/>
      <c r="CI97" s="441"/>
      <c r="CJ97" s="441"/>
      <c r="CK97" s="443"/>
      <c r="CL97" s="100">
        <v>1</v>
      </c>
      <c r="CM97" s="99"/>
      <c r="CO97" s="421" t="s">
        <v>411</v>
      </c>
      <c r="CP97" s="179" t="s">
        <v>1776</v>
      </c>
      <c r="CQ97" s="102" t="s">
        <v>29</v>
      </c>
      <c r="CR97" s="102">
        <f t="shared" si="42"/>
        <v>0.5</v>
      </c>
      <c r="CS97" s="102">
        <f t="shared" si="43"/>
        <v>0.5</v>
      </c>
      <c r="CT97" s="225"/>
      <c r="CU97" s="225" t="s">
        <v>45</v>
      </c>
      <c r="CV97" s="131"/>
      <c r="CW97" s="225"/>
      <c r="CX97" s="131"/>
      <c r="CY97" s="131" t="s">
        <v>57</v>
      </c>
      <c r="CZ97" s="314"/>
      <c r="DA97" s="128">
        <v>1</v>
      </c>
      <c r="DB97" s="314"/>
      <c r="DC97" s="314"/>
      <c r="DD97" s="314"/>
      <c r="DE97" s="314"/>
      <c r="DF97" s="314"/>
      <c r="DG97" s="314"/>
      <c r="DH97" s="314"/>
      <c r="DI97" s="142">
        <v>1</v>
      </c>
      <c r="DJ97" s="68"/>
    </row>
    <row r="98" spans="24:114" s="363" customFormat="1" ht="253.5" customHeight="1" outlineLevel="1" x14ac:dyDescent="0.4">
      <c r="X98" s="400" t="s">
        <v>370</v>
      </c>
      <c r="Y98" s="116" t="s">
        <v>1768</v>
      </c>
      <c r="Z98" s="68" t="s">
        <v>29</v>
      </c>
      <c r="AA98" s="115">
        <f t="shared" si="46"/>
        <v>1</v>
      </c>
      <c r="AB98" s="115">
        <f t="shared" si="47"/>
        <v>2</v>
      </c>
      <c r="AC98" s="198"/>
      <c r="AD98" s="22" t="s">
        <v>45</v>
      </c>
      <c r="AE98" s="1693" t="s">
        <v>3103</v>
      </c>
      <c r="AF98" s="74"/>
      <c r="AG98" s="82"/>
      <c r="AH98" s="23" t="s">
        <v>129</v>
      </c>
      <c r="AI98" s="229"/>
      <c r="AJ98" s="229"/>
      <c r="AK98" s="229"/>
      <c r="AL98" s="84">
        <v>1</v>
      </c>
      <c r="AM98" s="86">
        <v>1</v>
      </c>
      <c r="AN98" s="229"/>
      <c r="AO98" s="229"/>
      <c r="AP98" s="260"/>
      <c r="AQ98" s="144"/>
      <c r="AR98" s="1170">
        <v>1</v>
      </c>
      <c r="AS98" s="77"/>
      <c r="BR98" s="415" t="s">
        <v>380</v>
      </c>
      <c r="BS98" s="178" t="s">
        <v>1697</v>
      </c>
      <c r="BT98" s="102" t="s">
        <v>29</v>
      </c>
      <c r="BU98" s="102">
        <f t="shared" si="44"/>
        <v>0</v>
      </c>
      <c r="BV98" s="102">
        <f t="shared" si="45"/>
        <v>0</v>
      </c>
      <c r="BW98" s="435"/>
      <c r="BX98" s="22" t="s">
        <v>45</v>
      </c>
      <c r="BY98" s="132"/>
      <c r="BZ98" s="99"/>
      <c r="CA98" s="99"/>
      <c r="CB98" s="23" t="s">
        <v>57</v>
      </c>
      <c r="CC98" s="99"/>
      <c r="CD98" s="99"/>
      <c r="CE98" s="99"/>
      <c r="CF98" s="99"/>
      <c r="CG98" s="99"/>
      <c r="CH98" s="99"/>
      <c r="CI98" s="99"/>
      <c r="CJ98" s="99"/>
      <c r="CK98" s="99"/>
      <c r="CL98" s="100">
        <v>1</v>
      </c>
      <c r="CM98" s="99"/>
      <c r="CO98" s="421" t="s">
        <v>411</v>
      </c>
      <c r="CP98" s="391" t="s">
        <v>1778</v>
      </c>
      <c r="CQ98" s="102" t="s">
        <v>29</v>
      </c>
      <c r="CR98" s="102">
        <f t="shared" si="42"/>
        <v>0</v>
      </c>
      <c r="CS98" s="102">
        <f t="shared" si="43"/>
        <v>0</v>
      </c>
      <c r="CT98" s="392"/>
      <c r="CU98" s="393" t="s">
        <v>45</v>
      </c>
      <c r="CV98" s="429"/>
      <c r="CW98" s="394"/>
      <c r="CX98" s="395"/>
      <c r="CY98" s="268" t="s">
        <v>57</v>
      </c>
      <c r="CZ98" s="368"/>
      <c r="DA98" s="368"/>
      <c r="DB98" s="368"/>
      <c r="DC98" s="368"/>
      <c r="DD98" s="368"/>
      <c r="DE98" s="368"/>
      <c r="DF98" s="368"/>
      <c r="DG98" s="368"/>
      <c r="DH98" s="368"/>
      <c r="DI98" s="142">
        <v>1</v>
      </c>
      <c r="DJ98" s="68"/>
    </row>
    <row r="99" spans="24:114" s="363" customFormat="1" ht="220.95" customHeight="1" outlineLevel="1" x14ac:dyDescent="0.4">
      <c r="X99" s="400" t="s">
        <v>370</v>
      </c>
      <c r="Y99" s="328" t="s">
        <v>420</v>
      </c>
      <c r="Z99" s="68" t="s">
        <v>29</v>
      </c>
      <c r="AA99" s="69">
        <f t="shared" si="46"/>
        <v>0</v>
      </c>
      <c r="AB99" s="69">
        <f t="shared" si="47"/>
        <v>0</v>
      </c>
      <c r="AC99" s="213"/>
      <c r="AD99" s="212" t="s">
        <v>68</v>
      </c>
      <c r="AE99" s="214"/>
      <c r="AF99" s="74"/>
      <c r="AG99" s="334"/>
      <c r="AH99" s="173" t="s">
        <v>57</v>
      </c>
      <c r="AI99" s="430"/>
      <c r="AJ99" s="430"/>
      <c r="AK99" s="430"/>
      <c r="AL99" s="430"/>
      <c r="AM99" s="430"/>
      <c r="AN99" s="430"/>
      <c r="AO99" s="430"/>
      <c r="AP99" s="430"/>
      <c r="AQ99" s="430"/>
      <c r="AR99" s="100">
        <v>1</v>
      </c>
      <c r="AS99" s="431"/>
      <c r="BR99" s="415" t="s">
        <v>380</v>
      </c>
      <c r="BS99" s="117" t="s">
        <v>1699</v>
      </c>
      <c r="BT99" s="102" t="s">
        <v>29</v>
      </c>
      <c r="BU99" s="102">
        <f t="shared" si="44"/>
        <v>0</v>
      </c>
      <c r="BV99" s="102">
        <f t="shared" si="45"/>
        <v>0</v>
      </c>
      <c r="BW99" s="439"/>
      <c r="BX99" s="440" t="s">
        <v>45</v>
      </c>
      <c r="BY99" s="441"/>
      <c r="BZ99" s="74"/>
      <c r="CA99" s="82"/>
      <c r="CB99" s="23" t="s">
        <v>57</v>
      </c>
      <c r="CC99" s="444"/>
      <c r="CD99" s="444"/>
      <c r="CE99" s="444"/>
      <c r="CF99" s="444"/>
      <c r="CG99" s="444"/>
      <c r="CH99" s="444"/>
      <c r="CI99" s="444"/>
      <c r="CJ99" s="444"/>
      <c r="CK99" s="445"/>
      <c r="CL99" s="100">
        <v>1</v>
      </c>
      <c r="CM99" s="99"/>
    </row>
    <row r="100" spans="24:114" s="363" customFormat="1" ht="216" customHeight="1" outlineLevel="1" x14ac:dyDescent="0.4">
      <c r="X100" s="400" t="s">
        <v>370</v>
      </c>
      <c r="Y100" s="116" t="s">
        <v>423</v>
      </c>
      <c r="Z100" s="68" t="s">
        <v>29</v>
      </c>
      <c r="AA100" s="69">
        <f t="shared" si="46"/>
        <v>0</v>
      </c>
      <c r="AB100" s="69">
        <f t="shared" si="47"/>
        <v>0</v>
      </c>
      <c r="AC100" s="82"/>
      <c r="AD100" s="22" t="s">
        <v>45</v>
      </c>
      <c r="AE100" s="70"/>
      <c r="AF100" s="70"/>
      <c r="AG100" s="73"/>
      <c r="AH100" s="22" t="s">
        <v>91</v>
      </c>
      <c r="AI100" s="226"/>
      <c r="AJ100" s="226"/>
      <c r="AK100" s="226"/>
      <c r="AL100" s="226"/>
      <c r="AM100" s="226"/>
      <c r="AN100" s="226"/>
      <c r="AO100" s="226"/>
      <c r="AP100" s="226"/>
      <c r="AQ100" s="226"/>
      <c r="AR100" s="100">
        <v>1</v>
      </c>
      <c r="AS100" s="77"/>
      <c r="BR100" s="415" t="s">
        <v>380</v>
      </c>
      <c r="BS100" s="178" t="s">
        <v>3114</v>
      </c>
      <c r="BT100" s="102" t="s">
        <v>29</v>
      </c>
      <c r="BU100" s="102">
        <f t="shared" si="44"/>
        <v>0</v>
      </c>
      <c r="BV100" s="102">
        <f t="shared" si="45"/>
        <v>0</v>
      </c>
      <c r="BW100" s="435"/>
      <c r="BX100" s="22" t="s">
        <v>45</v>
      </c>
      <c r="BY100" s="1256" t="s">
        <v>3115</v>
      </c>
      <c r="BZ100" s="99"/>
      <c r="CA100" s="99"/>
      <c r="CB100" s="23" t="s">
        <v>57</v>
      </c>
      <c r="CC100" s="99"/>
      <c r="CD100" s="99"/>
      <c r="CE100" s="99"/>
      <c r="CF100" s="99"/>
      <c r="CG100" s="99"/>
      <c r="CH100" s="99"/>
      <c r="CI100" s="99"/>
      <c r="CJ100" s="99"/>
      <c r="CK100" s="99"/>
      <c r="CL100" s="100">
        <v>1</v>
      </c>
      <c r="CM100" s="99"/>
    </row>
    <row r="101" spans="24:114" s="363" customFormat="1" ht="238.95" customHeight="1" outlineLevel="1" x14ac:dyDescent="0.3">
      <c r="BR101" s="270" t="s">
        <v>208</v>
      </c>
      <c r="BS101" s="187" t="s">
        <v>1701</v>
      </c>
      <c r="BT101" s="102" t="s">
        <v>29</v>
      </c>
      <c r="BU101" s="102">
        <f>0.5*(CC101+CD101+CE101)+CF101+CH101+2*(CI101+CJ101)</f>
        <v>1</v>
      </c>
      <c r="BV101" s="102">
        <f>CC101*0.5+CD101*0.5+CE101*0.5+CF101+CG101+CH101+2*(CI101+CJ101+CK101)</f>
        <v>1</v>
      </c>
      <c r="BW101" s="260"/>
      <c r="BX101" s="22" t="s">
        <v>45</v>
      </c>
      <c r="BY101" s="446"/>
      <c r="BZ101" s="214"/>
      <c r="CA101" s="70"/>
      <c r="CB101" s="23" t="s">
        <v>1702</v>
      </c>
      <c r="CC101" s="160"/>
      <c r="CD101" s="160"/>
      <c r="CE101" s="821"/>
      <c r="CF101" s="128">
        <v>1</v>
      </c>
      <c r="CG101" s="160"/>
      <c r="CH101" s="160"/>
      <c r="CI101" s="160"/>
      <c r="CJ101" s="160"/>
      <c r="CK101" s="160"/>
      <c r="CL101" s="100">
        <v>1</v>
      </c>
      <c r="CM101" s="99"/>
    </row>
    <row r="102" spans="24:114" s="363" customFormat="1" ht="166.2" customHeight="1" outlineLevel="1" x14ac:dyDescent="0.3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BR102" s="270" t="s">
        <v>208</v>
      </c>
      <c r="BS102" s="447" t="s">
        <v>1705</v>
      </c>
      <c r="BT102" s="102" t="s">
        <v>29</v>
      </c>
      <c r="BU102" s="102">
        <f>0.5*(CC102+CD102+CE102)+CF102+CH102+2*(CI102+CJ102)</f>
        <v>0</v>
      </c>
      <c r="BV102" s="102">
        <f>CC102*0.5+CD102*0.5+CE102*0.5+CF102+CG102+CH102+2*(CI102+CJ102+CK102)</f>
        <v>0</v>
      </c>
      <c r="BW102" s="439"/>
      <c r="BX102" s="440" t="s">
        <v>45</v>
      </c>
      <c r="BY102" s="448"/>
      <c r="BZ102" s="74"/>
      <c r="CA102" s="82"/>
      <c r="CB102" s="23" t="s">
        <v>57</v>
      </c>
      <c r="CC102" s="449"/>
      <c r="CD102" s="449"/>
      <c r="CE102" s="449"/>
      <c r="CF102" s="449"/>
      <c r="CG102" s="449"/>
      <c r="CH102" s="449"/>
      <c r="CI102" s="449"/>
      <c r="CJ102" s="449"/>
      <c r="CK102" s="445"/>
      <c r="CL102" s="100">
        <v>1</v>
      </c>
      <c r="CM102" s="99"/>
    </row>
    <row r="103" spans="24:114" s="363" customFormat="1" ht="237" customHeight="1" outlineLevel="1" x14ac:dyDescent="0.25">
      <c r="X103" s="438"/>
    </row>
    <row r="104" spans="24:114" s="363" customFormat="1" ht="187.95" customHeight="1" outlineLevel="1" x14ac:dyDescent="0.25">
      <c r="X104" s="438"/>
    </row>
    <row r="105" spans="24:114" s="363" customFormat="1" ht="160.19999999999999" customHeight="1" outlineLevel="1" x14ac:dyDescent="0.25">
      <c r="X105" s="438"/>
    </row>
    <row r="106" spans="24:114" s="363" customFormat="1" ht="107.4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3.8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38" t="s">
        <v>150</v>
      </c>
      <c r="B115" s="39" t="s">
        <v>431</v>
      </c>
      <c r="C115" s="40" t="s">
        <v>29</v>
      </c>
      <c r="D115" s="41">
        <f t="shared" ref="D115:D123" si="48">0.5*(L115+M115+N115)+O115+Q115+2*(R115+S115)</f>
        <v>0</v>
      </c>
      <c r="E115" s="42">
        <f t="shared" ref="E115:E123" si="49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7</v>
      </c>
      <c r="W115" s="32"/>
      <c r="X115" s="38" t="s">
        <v>150</v>
      </c>
      <c r="Y115" s="39" t="s">
        <v>1785</v>
      </c>
      <c r="Z115" s="40" t="s">
        <v>29</v>
      </c>
      <c r="AA115" s="41">
        <f t="shared" ref="AA115:AA125" si="50">0.5*(AI115+AJ115+AK115)+AL115+AN115+2*(AO115+AP115)</f>
        <v>1</v>
      </c>
      <c r="AB115" s="42">
        <f t="shared" ref="AB115:AB125" si="51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SUMIFS(AI123:AI139,Z123:Z139,Z115)</f>
        <v>2</v>
      </c>
      <c r="AJ115" s="44">
        <f>SUMIFS(AJ123:AJ139,Z123:Z139,Z115)</f>
        <v>0</v>
      </c>
      <c r="AK115" s="44">
        <f>SUMIFS(AK123:AK139,Z123:Z139,Z115)</f>
        <v>0</v>
      </c>
      <c r="AL115" s="44">
        <f>SUMIFS(AL123:AL139,Z123:Z139,Z115)</f>
        <v>0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10</v>
      </c>
      <c r="AT115" s="108"/>
      <c r="AU115" s="38" t="s">
        <v>143</v>
      </c>
      <c r="AV115" s="39" t="s">
        <v>1786</v>
      </c>
      <c r="AW115" s="40" t="s">
        <v>29</v>
      </c>
      <c r="AX115" s="41">
        <f t="shared" ref="AX115:AX124" si="52">0.5*(BF115+BG115+BH115)+BI115+BK115+2*(BL115+BM115)</f>
        <v>0</v>
      </c>
      <c r="AY115" s="42">
        <f t="shared" ref="AY115:AY124" si="53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SUMIFS(BF129:BF140,AW129:AW140,AW115)</f>
        <v>0</v>
      </c>
      <c r="BG115" s="44">
        <f>SUMIFS(BG129:BG140,AW129:AW140,AW115)</f>
        <v>0</v>
      </c>
      <c r="BH115" s="44">
        <f>SUMIFS(BH129:BH140,AW129:AW140,AW115)</f>
        <v>0</v>
      </c>
      <c r="BI115" s="44">
        <f>SUMIFS(BI129:BI140,AW129:AW140,AW115)</f>
        <v>0</v>
      </c>
      <c r="BJ115" s="44">
        <f>SUMIFS(BJ129:BJ140,AW129:AW140,AW115)</f>
        <v>0</v>
      </c>
      <c r="BK115" s="44">
        <f>SUMIFS(BK129:BK140,AW129:AW140,AW115)</f>
        <v>0</v>
      </c>
      <c r="BL115" s="44">
        <f>SUMIFS(BL129:BL140,AW129:AW140,AW115)</f>
        <v>0</v>
      </c>
      <c r="BM115" s="44">
        <f>SUMIFS(BM129:BM140,AW129:AW140,AW115)</f>
        <v>0</v>
      </c>
      <c r="BN115" s="44">
        <f>SUMIFS(BN129:BN140,AW129:AW140,AW115)</f>
        <v>2</v>
      </c>
      <c r="BO115" s="45"/>
      <c r="BP115" s="46">
        <f>SUM(BO117:BO138)</f>
        <v>8</v>
      </c>
      <c r="BQ115" s="32"/>
      <c r="BR115" s="38" t="s">
        <v>143</v>
      </c>
      <c r="BS115" s="39" t="s">
        <v>434</v>
      </c>
      <c r="BT115" s="40" t="s">
        <v>29</v>
      </c>
      <c r="BU115" s="41">
        <f>0.5*(CC115+CD115+CE115)+CF115+CH115+2*(CI115+CJ115)</f>
        <v>11</v>
      </c>
      <c r="BV115" s="42">
        <f>CC115*0.5+CD115*0.5+CE115*0.5+CF115+CG115+CH115+2*(CI115+CJ115+CK115)</f>
        <v>13</v>
      </c>
      <c r="BW115" s="43"/>
      <c r="BX115" s="39"/>
      <c r="BY115" s="43"/>
      <c r="BZ115" s="43"/>
      <c r="CA115" s="43"/>
      <c r="CB115" s="43"/>
      <c r="CC115" s="44">
        <f>SUMIFS(CC117:CC142,BT117:BT142,BT115)</f>
        <v>4</v>
      </c>
      <c r="CD115" s="44">
        <f>SUMIFS(CD117:CD142,BT117:BT142,BT115)</f>
        <v>0</v>
      </c>
      <c r="CE115" s="44">
        <f>SUMIFS(CE117:CE142,BT117:BT142,BT115)</f>
        <v>0</v>
      </c>
      <c r="CF115" s="44">
        <f>SUMIFS(CF117:CF142,BT117:BT142,BT115)</f>
        <v>2</v>
      </c>
      <c r="CG115" s="44">
        <f>SUMIFS(CG117:CG142,BT117:BT142,BT115)</f>
        <v>0</v>
      </c>
      <c r="CH115" s="44">
        <f>SUMIFS(CH117:CH142,BT117:BT142,BT115)</f>
        <v>7</v>
      </c>
      <c r="CI115" s="44">
        <f>SUMIFS(CI117:CI142,BT117:BT142,BT115)</f>
        <v>0</v>
      </c>
      <c r="CJ115" s="44">
        <f>SUMIFS(CJ117:CJ142,BT117:BT142,BT115)</f>
        <v>0</v>
      </c>
      <c r="CK115" s="44">
        <f>SUMIFS(CK117:CK142,BT117:BT142,BT115)</f>
        <v>1</v>
      </c>
      <c r="CL115" s="45"/>
      <c r="CM115" s="46">
        <f>SUM(CL117:CL136)</f>
        <v>12</v>
      </c>
      <c r="CN115" s="32"/>
      <c r="CO115" s="38" t="s">
        <v>27</v>
      </c>
      <c r="CP115" s="39"/>
      <c r="CQ115" s="40" t="s">
        <v>29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SUM(DI118:DI136)</f>
        <v>10</v>
      </c>
    </row>
    <row r="116" spans="1:114" s="363" customFormat="1" ht="35.4" thickBot="1" x14ac:dyDescent="0.3">
      <c r="A116" s="38" t="s">
        <v>345</v>
      </c>
      <c r="B116" s="451"/>
      <c r="C116" s="40" t="s">
        <v>36</v>
      </c>
      <c r="D116" s="41">
        <f t="shared" si="48"/>
        <v>0</v>
      </c>
      <c r="E116" s="42">
        <f t="shared" si="49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345</v>
      </c>
      <c r="Y116" s="39"/>
      <c r="Z116" s="40" t="s">
        <v>36</v>
      </c>
      <c r="AA116" s="41">
        <f t="shared" si="50"/>
        <v>6</v>
      </c>
      <c r="AB116" s="42">
        <f t="shared" si="51"/>
        <v>6</v>
      </c>
      <c r="AC116" s="39"/>
      <c r="AD116" s="39"/>
      <c r="AE116" s="39"/>
      <c r="AF116" s="39"/>
      <c r="AG116" s="39"/>
      <c r="AH116" s="39"/>
      <c r="AI116" s="44">
        <f>SUMIFS(AI123:AI139,Z123:Z139,Z116)</f>
        <v>0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1</v>
      </c>
      <c r="AM116" s="44">
        <f>SUMIFS(AM123:AM139,Z123:Z139,Z116)</f>
        <v>0</v>
      </c>
      <c r="AN116" s="44">
        <f>SUMIFS(AN123:AN139,Z123:Z139,Z116)</f>
        <v>1</v>
      </c>
      <c r="AO116" s="44">
        <f>SUMIFS(AO123:AO139,Z123:Z139,Z116)</f>
        <v>1</v>
      </c>
      <c r="AP116" s="44">
        <f>SUMIFS(AP123:AP139,Z123:Z139,Z116)</f>
        <v>1</v>
      </c>
      <c r="AQ116" s="44">
        <f>SUMIFS(AQ123:AQ139,Z123:Z139,Z116)</f>
        <v>0</v>
      </c>
      <c r="AR116" s="45"/>
      <c r="AS116" s="46"/>
      <c r="AT116" s="108"/>
      <c r="AU116" s="38" t="s">
        <v>152</v>
      </c>
      <c r="AV116" s="453" t="s">
        <v>1787</v>
      </c>
      <c r="AW116" s="40" t="s">
        <v>36</v>
      </c>
      <c r="AX116" s="41">
        <f t="shared" si="52"/>
        <v>20</v>
      </c>
      <c r="AY116" s="42">
        <f t="shared" si="53"/>
        <v>20</v>
      </c>
      <c r="AZ116" s="39"/>
      <c r="BA116" s="39"/>
      <c r="BB116" s="39"/>
      <c r="BC116" s="39"/>
      <c r="BD116" s="39"/>
      <c r="BE116" s="39"/>
      <c r="BF116" s="44">
        <f>SUMIFS(BF129:BF140,AW129:AW140,AW116)</f>
        <v>0</v>
      </c>
      <c r="BG116" s="44">
        <f>SUMIFS(BG129:BG140,AW129:AW140,AW116)</f>
        <v>0</v>
      </c>
      <c r="BH116" s="44">
        <f>SUMIFS(BH129:BH140,AW129:AW140,AW116)</f>
        <v>0</v>
      </c>
      <c r="BI116" s="44">
        <f>SUMIFS(BI129:BI140,AW129:AW140,AW116)</f>
        <v>20</v>
      </c>
      <c r="BJ116" s="44">
        <f>SUMIFS(BJ129:BJ140,AW129:AW140,AW116)</f>
        <v>0</v>
      </c>
      <c r="BK116" s="44">
        <f>SUMIFS(BK129:BK140,AW129:AW140,AW116)</f>
        <v>0</v>
      </c>
      <c r="BL116" s="44">
        <f>SUMIFS(BL129:BL140,AW129:AW140,AW116)</f>
        <v>0</v>
      </c>
      <c r="BM116" s="44">
        <f>SUMIFS(BM129:BM140,AW129:AW140,AW116)</f>
        <v>0</v>
      </c>
      <c r="BN116" s="44">
        <f>SUMIFS(BN129:BN140,AW129:AW140,AW116)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SUMIFS(CC117:CC142,BT117:BT142,BT116)</f>
        <v>0</v>
      </c>
      <c r="CD116" s="44">
        <f>SUMIFS(CD117:CD142,BT117:BT142,BT116)</f>
        <v>0</v>
      </c>
      <c r="CE116" s="44">
        <f>SUMIFS(CE117:CE142,BT117:BT142,BT116)</f>
        <v>0</v>
      </c>
      <c r="CF116" s="44">
        <f>SUMIFS(CF117:CF142,BT117:BT142,BT116)</f>
        <v>0</v>
      </c>
      <c r="CG116" s="44">
        <f>SUMIFS(CG117:CG142,BT117:BT142,BT116)</f>
        <v>0</v>
      </c>
      <c r="CH116" s="44">
        <f>SUMIFS(CH117:CH142,BT117:BT142,BT116)</f>
        <v>0</v>
      </c>
      <c r="CI116" s="44">
        <f>SUMIFS(CI117:CI142,BT117:BT142,BT116)</f>
        <v>0</v>
      </c>
      <c r="CJ116" s="44">
        <f>SUMIFS(CJ117:CJ142,BT117:BT142,BT116)</f>
        <v>0</v>
      </c>
      <c r="CK116" s="44">
        <f>SUMIFS(CK117:CK142,BT117:BT142,BT116)</f>
        <v>0</v>
      </c>
      <c r="CL116" s="45"/>
      <c r="CM116" s="46"/>
      <c r="CN116" s="36"/>
      <c r="CO116" s="38" t="s">
        <v>35</v>
      </c>
      <c r="CP116" s="39"/>
      <c r="CQ116" s="40" t="s">
        <v>36</v>
      </c>
      <c r="CR116" s="41">
        <f>0.5*(CZ116+DA116+DB116)+DC116+DE116+2*(DF116+DG116)</f>
        <v>0</v>
      </c>
      <c r="CS116" s="42">
        <f>CZ116*0.5+DA116*0.5+DB116*0.5+DC116+DD116+DE116+2*(DF116+DG116+DH116)</f>
        <v>0</v>
      </c>
      <c r="CT116" s="39"/>
      <c r="CU116" s="39"/>
      <c r="CV116" s="39"/>
      <c r="CW116" s="39"/>
      <c r="CX116" s="39"/>
      <c r="CY116" s="39"/>
      <c r="CZ116" s="44"/>
      <c r="DA116" s="44"/>
      <c r="DB116" s="44"/>
      <c r="DC116" s="44"/>
      <c r="DD116" s="44"/>
      <c r="DE116" s="44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 x14ac:dyDescent="0.45">
      <c r="A117" s="97" t="s">
        <v>52</v>
      </c>
      <c r="B117" s="116" t="s">
        <v>438</v>
      </c>
      <c r="C117" s="68" t="s">
        <v>29</v>
      </c>
      <c r="D117" s="69">
        <f t="shared" si="48"/>
        <v>1.5</v>
      </c>
      <c r="E117" s="69">
        <f t="shared" si="49"/>
        <v>1.5</v>
      </c>
      <c r="F117" s="70"/>
      <c r="G117" s="22" t="s">
        <v>45</v>
      </c>
      <c r="H117" s="70"/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2725</v>
      </c>
      <c r="Z117" s="102" t="s">
        <v>29</v>
      </c>
      <c r="AA117" s="102">
        <f t="shared" si="50"/>
        <v>8</v>
      </c>
      <c r="AB117" s="102">
        <f t="shared" si="51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270" t="s">
        <v>208</v>
      </c>
      <c r="AV117" s="458" t="s">
        <v>3116</v>
      </c>
      <c r="AW117" s="102" t="s">
        <v>29</v>
      </c>
      <c r="AX117" s="102">
        <f t="shared" si="52"/>
        <v>1</v>
      </c>
      <c r="AY117" s="102">
        <f t="shared" si="53"/>
        <v>3</v>
      </c>
      <c r="AZ117" s="459"/>
      <c r="BA117" s="205" t="s">
        <v>45</v>
      </c>
      <c r="BB117" s="1732" t="s">
        <v>3117</v>
      </c>
      <c r="BC117" s="459"/>
      <c r="BD117" s="459"/>
      <c r="BE117" s="205" t="s">
        <v>588</v>
      </c>
      <c r="BF117" s="368"/>
      <c r="BG117" s="368"/>
      <c r="BH117" s="368"/>
      <c r="BI117" s="368"/>
      <c r="BJ117" s="368"/>
      <c r="BK117" s="460">
        <v>1</v>
      </c>
      <c r="BL117" s="368"/>
      <c r="BM117" s="368"/>
      <c r="BN117" s="86">
        <v>1</v>
      </c>
      <c r="BO117" s="96">
        <v>1</v>
      </c>
      <c r="BP117" s="95"/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3" si="54">0.5*(CC117+CD117+CE117)+CF117+CH117+2*(CI117+CJ117)</f>
        <v>6</v>
      </c>
      <c r="BV117" s="102">
        <f t="shared" ref="BV117:BV123" si="55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 s="270" t="s">
        <v>208</v>
      </c>
      <c r="CP117" s="178" t="s">
        <v>3269</v>
      </c>
      <c r="CQ117" s="102" t="s">
        <v>29</v>
      </c>
      <c r="CR117" s="102">
        <f t="shared" ref="CR117" si="56">0.5*(CZ117+DA117+DB117)+DC117+DE117+2*(DF117+DG117)</f>
        <v>6</v>
      </c>
      <c r="CS117" s="102">
        <f t="shared" ref="CS117" si="57">CZ117*0.5+DA117*0.5+DB117*0.5+DC117+DD117+DE117+2*(DF117+DG117+DH117)</f>
        <v>6</v>
      </c>
      <c r="CT117" s="1736" t="s">
        <v>3270</v>
      </c>
      <c r="CU117" s="1737"/>
      <c r="CV117" s="1737"/>
      <c r="CW117" s="1737"/>
      <c r="CX117" s="1737"/>
      <c r="CY117" s="1738"/>
      <c r="CZ117" s="159"/>
      <c r="DA117" s="159"/>
      <c r="DB117" s="159"/>
      <c r="DC117" s="159"/>
      <c r="DD117" s="159"/>
      <c r="DE117" s="159"/>
      <c r="DF117" s="84">
        <v>3</v>
      </c>
      <c r="DG117" s="159"/>
      <c r="DH117" s="369"/>
      <c r="DI117" s="142">
        <v>1</v>
      </c>
      <c r="DJ117" s="68"/>
    </row>
    <row r="118" spans="1:114" s="108" customFormat="1" ht="208.2" customHeight="1" outlineLevel="1" thickTop="1" thickBot="1" x14ac:dyDescent="0.35">
      <c r="A118" s="97" t="s">
        <v>52</v>
      </c>
      <c r="B118" s="387" t="s">
        <v>455</v>
      </c>
      <c r="C118" s="68" t="s">
        <v>29</v>
      </c>
      <c r="D118" s="69">
        <f t="shared" si="48"/>
        <v>3.5</v>
      </c>
      <c r="E118" s="69">
        <f t="shared" si="49"/>
        <v>5.5</v>
      </c>
      <c r="F118" s="22"/>
      <c r="G118" s="22" t="s">
        <v>63</v>
      </c>
      <c r="H118" s="118"/>
      <c r="I118" s="118"/>
      <c r="J118" s="173"/>
      <c r="K118" s="173"/>
      <c r="L118" s="84">
        <v>1</v>
      </c>
      <c r="M118" s="155"/>
      <c r="N118" s="155"/>
      <c r="O118" s="84">
        <v>1</v>
      </c>
      <c r="P118" s="155"/>
      <c r="Q118" s="155"/>
      <c r="R118" s="84">
        <v>1</v>
      </c>
      <c r="S118" s="360"/>
      <c r="T118" s="86">
        <v>1</v>
      </c>
      <c r="U118" s="156">
        <v>1</v>
      </c>
      <c r="V118" s="77"/>
      <c r="X118" s="1172" t="s">
        <v>208</v>
      </c>
      <c r="Y118" s="138" t="s">
        <v>1793</v>
      </c>
      <c r="Z118" s="102" t="s">
        <v>29</v>
      </c>
      <c r="AA118" s="69">
        <f t="shared" si="50"/>
        <v>1</v>
      </c>
      <c r="AB118" s="69">
        <f t="shared" si="51"/>
        <v>2</v>
      </c>
      <c r="AC118" s="463"/>
      <c r="AD118" s="464" t="s">
        <v>68</v>
      </c>
      <c r="AE118" s="464"/>
      <c r="AF118" s="72" t="s">
        <v>42</v>
      </c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70" t="s">
        <v>208</v>
      </c>
      <c r="AV118" s="98" t="s">
        <v>3118</v>
      </c>
      <c r="AW118" s="102" t="s">
        <v>29</v>
      </c>
      <c r="AX118" s="102">
        <f t="shared" si="52"/>
        <v>1</v>
      </c>
      <c r="AY118" s="102">
        <f t="shared" si="53"/>
        <v>1</v>
      </c>
      <c r="AZ118" s="425"/>
      <c r="BA118" s="124" t="s">
        <v>77</v>
      </c>
      <c r="BB118" s="939" t="s">
        <v>50</v>
      </c>
      <c r="BC118" s="72" t="s">
        <v>42</v>
      </c>
      <c r="BD118" s="425"/>
      <c r="BE118" s="131" t="s">
        <v>1795</v>
      </c>
      <c r="BF118" s="276">
        <v>1</v>
      </c>
      <c r="BG118" s="254">
        <v>1</v>
      </c>
      <c r="BH118" s="428"/>
      <c r="BI118" s="427"/>
      <c r="BJ118" s="427"/>
      <c r="BK118" s="427"/>
      <c r="BL118" s="427"/>
      <c r="BM118" s="427"/>
      <c r="BN118" s="427"/>
      <c r="BO118" s="96">
        <v>1</v>
      </c>
      <c r="BP118" s="95"/>
      <c r="BR118" s="421" t="s">
        <v>411</v>
      </c>
      <c r="BS118" s="179" t="s">
        <v>1796</v>
      </c>
      <c r="BT118" s="102" t="s">
        <v>29</v>
      </c>
      <c r="BU118" s="102">
        <f t="shared" si="54"/>
        <v>1</v>
      </c>
      <c r="BV118" s="102">
        <f t="shared" si="55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  <c r="CP118" s="116" t="s">
        <v>1703</v>
      </c>
      <c r="CQ118" s="102" t="s">
        <v>29</v>
      </c>
      <c r="CR118" s="69">
        <f t="shared" ref="CR118:CR127" si="58">0.5*(CZ118+DA118+DB118)+DC118+DE118+2*(DF118+DG118)</f>
        <v>1</v>
      </c>
      <c r="CS118" s="69">
        <f t="shared" ref="CS118:CS127" si="59">CZ118*0.5+DA118*0.5+DB118*0.5+DC118+DD118+DE118+2*(DF118+DG118+DH118)</f>
        <v>1</v>
      </c>
      <c r="CT118" s="116"/>
      <c r="CU118" s="22" t="s">
        <v>233</v>
      </c>
      <c r="CV118" s="173" t="s">
        <v>234</v>
      </c>
      <c r="CW118" s="286"/>
      <c r="CX118" s="287"/>
      <c r="CY118" s="140" t="s">
        <v>3</v>
      </c>
      <c r="CZ118" s="84">
        <v>2</v>
      </c>
      <c r="DA118" s="155"/>
      <c r="DB118" s="155"/>
      <c r="DC118" s="155"/>
      <c r="DD118" s="155"/>
      <c r="DE118" s="155"/>
      <c r="DF118" s="155"/>
      <c r="DG118" s="155"/>
      <c r="DH118" s="155"/>
      <c r="DI118" s="142">
        <v>1</v>
      </c>
      <c r="DJ118" s="68"/>
    </row>
    <row r="119" spans="1:114" s="108" customFormat="1" ht="217.2" customHeight="1" outlineLevel="1" thickTop="1" thickBot="1" x14ac:dyDescent="0.45">
      <c r="A119" s="97" t="s">
        <v>52</v>
      </c>
      <c r="B119" s="117" t="s">
        <v>460</v>
      </c>
      <c r="C119" s="68" t="s">
        <v>29</v>
      </c>
      <c r="D119" s="69">
        <f t="shared" si="48"/>
        <v>0</v>
      </c>
      <c r="E119" s="69">
        <f t="shared" si="49"/>
        <v>0</v>
      </c>
      <c r="F119" s="70"/>
      <c r="G119" s="22" t="s">
        <v>63</v>
      </c>
      <c r="H119" s="70"/>
      <c r="I119" s="119" t="s">
        <v>42</v>
      </c>
      <c r="J119" s="73"/>
      <c r="K119" s="23" t="s">
        <v>461</v>
      </c>
      <c r="L119" s="155"/>
      <c r="M119" s="155"/>
      <c r="N119" s="155"/>
      <c r="O119" s="155"/>
      <c r="P119" s="155"/>
      <c r="Q119" s="155"/>
      <c r="R119" s="155"/>
      <c r="S119" s="155"/>
      <c r="T119" s="155"/>
      <c r="U119" s="76">
        <v>1</v>
      </c>
      <c r="V119" s="190"/>
      <c r="X119" s="1172" t="s">
        <v>208</v>
      </c>
      <c r="Y119" s="138" t="s">
        <v>1797</v>
      </c>
      <c r="Z119" s="102" t="s">
        <v>29</v>
      </c>
      <c r="AA119" s="69">
        <f t="shared" si="50"/>
        <v>1</v>
      </c>
      <c r="AB119" s="69">
        <f t="shared" si="51"/>
        <v>2</v>
      </c>
      <c r="AC119" s="244"/>
      <c r="AD119" s="225" t="s">
        <v>68</v>
      </c>
      <c r="AE119" s="467"/>
      <c r="AF119" s="246"/>
      <c r="AG119" s="222"/>
      <c r="AH119" s="131" t="s">
        <v>2706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208</v>
      </c>
      <c r="AV119" s="256" t="s">
        <v>1798</v>
      </c>
      <c r="AW119" s="102" t="s">
        <v>29</v>
      </c>
      <c r="AX119" s="102">
        <f t="shared" si="52"/>
        <v>2</v>
      </c>
      <c r="AY119" s="102">
        <f t="shared" si="53"/>
        <v>2</v>
      </c>
      <c r="AZ119" s="171"/>
      <c r="BA119" s="22" t="s">
        <v>68</v>
      </c>
      <c r="BB119" s="172"/>
      <c r="BC119" s="734"/>
      <c r="BD119" s="24"/>
      <c r="BE119" s="23" t="s">
        <v>452</v>
      </c>
      <c r="BF119" s="169"/>
      <c r="BG119" s="84">
        <v>2</v>
      </c>
      <c r="BH119" s="360"/>
      <c r="BI119" s="86">
        <v>1</v>
      </c>
      <c r="BJ119" s="468"/>
      <c r="BK119" s="169"/>
      <c r="BL119" s="169"/>
      <c r="BM119" s="169"/>
      <c r="BN119" s="155"/>
      <c r="BO119" s="96">
        <v>1</v>
      </c>
      <c r="BP119" s="95"/>
      <c r="BR119" s="421" t="s">
        <v>411</v>
      </c>
      <c r="BS119" s="1173" t="s">
        <v>2592</v>
      </c>
      <c r="BT119" s="102" t="s">
        <v>29</v>
      </c>
      <c r="BU119" s="102">
        <f t="shared" si="54"/>
        <v>2</v>
      </c>
      <c r="BV119" s="102">
        <f t="shared" si="55"/>
        <v>4</v>
      </c>
      <c r="BW119" s="469"/>
      <c r="BX119" s="124" t="s">
        <v>77</v>
      </c>
      <c r="BY119" s="125" t="s">
        <v>50</v>
      </c>
      <c r="BZ119" s="469"/>
      <c r="CA119" s="470"/>
      <c r="CB119" s="471" t="s">
        <v>1681</v>
      </c>
      <c r="CC119" s="1174"/>
      <c r="CD119" s="403"/>
      <c r="CE119" s="403"/>
      <c r="CF119" s="252">
        <v>2</v>
      </c>
      <c r="CG119" s="403"/>
      <c r="CH119" s="403"/>
      <c r="CI119" s="403"/>
      <c r="CJ119" s="1175"/>
      <c r="CK119" s="370">
        <v>1</v>
      </c>
      <c r="CL119" s="1170">
        <v>1</v>
      </c>
      <c r="CM119" s="99"/>
      <c r="CO119" s="662" t="s">
        <v>674</v>
      </c>
      <c r="CP119" s="130" t="s">
        <v>688</v>
      </c>
      <c r="CQ119" s="68" t="s">
        <v>29</v>
      </c>
      <c r="CR119" s="69">
        <f t="shared" si="58"/>
        <v>0</v>
      </c>
      <c r="CS119" s="69">
        <f t="shared" si="59"/>
        <v>0</v>
      </c>
      <c r="CT119" s="99"/>
      <c r="CU119" s="22" t="s">
        <v>45</v>
      </c>
      <c r="CV119" s="99"/>
      <c r="CW119" s="99"/>
      <c r="CX119" s="99"/>
      <c r="CY119" s="1053" t="s">
        <v>361</v>
      </c>
      <c r="CZ119" s="159"/>
      <c r="DA119" s="159"/>
      <c r="DB119" s="159"/>
      <c r="DC119" s="159"/>
      <c r="DD119" s="159"/>
      <c r="DE119" s="159"/>
      <c r="DF119" s="159"/>
      <c r="DG119" s="159"/>
      <c r="DH119" s="159"/>
      <c r="DI119" s="96">
        <v>1</v>
      </c>
      <c r="DJ119" s="1735" t="s">
        <v>3268</v>
      </c>
    </row>
    <row r="120" spans="1:114" s="108" customFormat="1" ht="239.4" customHeight="1" outlineLevel="1" thickTop="1" thickBot="1" x14ac:dyDescent="0.45">
      <c r="A120" s="97" t="s">
        <v>52</v>
      </c>
      <c r="B120" s="117" t="s">
        <v>472</v>
      </c>
      <c r="C120" s="102" t="s">
        <v>29</v>
      </c>
      <c r="D120" s="69">
        <f t="shared" si="48"/>
        <v>2</v>
      </c>
      <c r="E120" s="69">
        <f t="shared" si="49"/>
        <v>4</v>
      </c>
      <c r="F120" s="103"/>
      <c r="G120" s="22" t="s">
        <v>45</v>
      </c>
      <c r="H120" s="22"/>
      <c r="I120" s="103"/>
      <c r="J120" s="73"/>
      <c r="K120" s="23" t="s">
        <v>473</v>
      </c>
      <c r="L120" s="144"/>
      <c r="M120" s="155"/>
      <c r="N120" s="155"/>
      <c r="O120" s="84">
        <v>2</v>
      </c>
      <c r="P120" s="155"/>
      <c r="Q120" s="155"/>
      <c r="R120" s="144"/>
      <c r="S120" s="360"/>
      <c r="T120" s="86">
        <v>1</v>
      </c>
      <c r="U120" s="156">
        <v>1</v>
      </c>
      <c r="V120" s="74"/>
      <c r="X120" s="270" t="s">
        <v>208</v>
      </c>
      <c r="Y120" s="179" t="s">
        <v>2593</v>
      </c>
      <c r="Z120" s="102" t="s">
        <v>29</v>
      </c>
      <c r="AA120" s="69">
        <f t="shared" si="50"/>
        <v>0</v>
      </c>
      <c r="AB120" s="69">
        <f t="shared" si="51"/>
        <v>0</v>
      </c>
      <c r="AC120" s="257"/>
      <c r="AD120" s="225" t="s">
        <v>45</v>
      </c>
      <c r="AE120" s="225"/>
      <c r="AF120" s="72" t="s">
        <v>42</v>
      </c>
      <c r="AG120" s="178"/>
      <c r="AH120" s="23" t="s">
        <v>856</v>
      </c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1170">
        <v>1</v>
      </c>
      <c r="AS120" s="107"/>
      <c r="AU120" s="270" t="s">
        <v>208</v>
      </c>
      <c r="AV120" s="82" t="s">
        <v>2595</v>
      </c>
      <c r="AW120" s="102" t="s">
        <v>29</v>
      </c>
      <c r="AX120" s="102">
        <f t="shared" si="52"/>
        <v>0</v>
      </c>
      <c r="AY120" s="102">
        <f t="shared" si="53"/>
        <v>2</v>
      </c>
      <c r="AZ120" s="434"/>
      <c r="BA120" s="124" t="s">
        <v>77</v>
      </c>
      <c r="BB120" s="939" t="s">
        <v>50</v>
      </c>
      <c r="BC120" s="72" t="s">
        <v>42</v>
      </c>
      <c r="BD120" s="82"/>
      <c r="BE120" s="23" t="s">
        <v>1802</v>
      </c>
      <c r="BF120" s="427"/>
      <c r="BG120" s="427"/>
      <c r="BH120" s="427"/>
      <c r="BI120" s="427"/>
      <c r="BJ120" s="427"/>
      <c r="BK120" s="427"/>
      <c r="BL120" s="427"/>
      <c r="BM120" s="427"/>
      <c r="BN120" s="86">
        <v>1</v>
      </c>
      <c r="BO120" s="96">
        <v>1</v>
      </c>
      <c r="BP120" s="95"/>
      <c r="BR120" s="421" t="s">
        <v>411</v>
      </c>
      <c r="BS120" s="1176" t="s">
        <v>1803</v>
      </c>
      <c r="BT120" s="102" t="s">
        <v>29</v>
      </c>
      <c r="BU120" s="102">
        <f t="shared" si="54"/>
        <v>0</v>
      </c>
      <c r="BV120" s="102">
        <f t="shared" si="55"/>
        <v>0</v>
      </c>
      <c r="BW120" s="473"/>
      <c r="BX120" s="212" t="s">
        <v>45</v>
      </c>
      <c r="BY120" s="99"/>
      <c r="BZ120" s="99"/>
      <c r="CA120" s="473"/>
      <c r="CB120" s="23" t="s">
        <v>57</v>
      </c>
      <c r="CC120" s="474"/>
      <c r="CD120" s="474"/>
      <c r="CE120" s="474"/>
      <c r="CF120" s="474"/>
      <c r="CG120" s="474"/>
      <c r="CH120" s="474"/>
      <c r="CI120" s="474"/>
      <c r="CJ120" s="474"/>
      <c r="CK120" s="474"/>
      <c r="CL120" s="100">
        <v>1</v>
      </c>
      <c r="CM120" s="99"/>
      <c r="CN120" s="36"/>
      <c r="CO120" s="662" t="s">
        <v>674</v>
      </c>
      <c r="CP120" s="130" t="s">
        <v>693</v>
      </c>
      <c r="CQ120" s="68" t="s">
        <v>29</v>
      </c>
      <c r="CR120" s="69">
        <f t="shared" si="58"/>
        <v>0</v>
      </c>
      <c r="CS120" s="69">
        <f t="shared" si="59"/>
        <v>0</v>
      </c>
      <c r="CT120" s="99"/>
      <c r="CU120" s="22" t="s">
        <v>45</v>
      </c>
      <c r="CV120" s="99"/>
      <c r="CW120" s="99"/>
      <c r="CX120" s="99"/>
      <c r="CY120" s="1053" t="s">
        <v>361</v>
      </c>
      <c r="CZ120" s="159"/>
      <c r="DA120" s="159"/>
      <c r="DB120" s="159"/>
      <c r="DC120" s="159"/>
      <c r="DD120" s="159"/>
      <c r="DE120" s="159"/>
      <c r="DF120" s="159"/>
      <c r="DG120" s="159"/>
      <c r="DH120" s="671"/>
      <c r="DI120" s="96">
        <v>1</v>
      </c>
      <c r="DJ120" s="1735" t="s">
        <v>3268</v>
      </c>
    </row>
    <row r="121" spans="1:114" s="108" customFormat="1" ht="231" customHeight="1" outlineLevel="1" thickTop="1" thickBot="1" x14ac:dyDescent="0.45">
      <c r="A121" s="364" t="s">
        <v>318</v>
      </c>
      <c r="B121" s="116" t="s">
        <v>479</v>
      </c>
      <c r="C121" s="102" t="s">
        <v>36</v>
      </c>
      <c r="D121" s="69">
        <f t="shared" si="48"/>
        <v>0</v>
      </c>
      <c r="E121" s="69">
        <f t="shared" si="49"/>
        <v>0</v>
      </c>
      <c r="F121" s="104"/>
      <c r="G121" s="104" t="s">
        <v>68</v>
      </c>
      <c r="H121" s="104"/>
      <c r="I121" s="72" t="s">
        <v>42</v>
      </c>
      <c r="J121" s="172"/>
      <c r="K121" s="172" t="s">
        <v>480</v>
      </c>
      <c r="L121" s="155"/>
      <c r="M121" s="155"/>
      <c r="N121" s="155"/>
      <c r="O121" s="155"/>
      <c r="P121" s="155"/>
      <c r="Q121" s="155"/>
      <c r="R121" s="155"/>
      <c r="S121" s="155"/>
      <c r="T121" s="155"/>
      <c r="U121" s="76">
        <v>1</v>
      </c>
      <c r="V121" s="484"/>
      <c r="X121" s="270" t="s">
        <v>208</v>
      </c>
      <c r="Y121" s="623" t="s">
        <v>2594</v>
      </c>
      <c r="Z121" s="102" t="s">
        <v>29</v>
      </c>
      <c r="AA121" s="69">
        <f t="shared" si="50"/>
        <v>0</v>
      </c>
      <c r="AB121" s="69">
        <f t="shared" si="51"/>
        <v>0</v>
      </c>
      <c r="AC121" s="257"/>
      <c r="AD121" s="124" t="s">
        <v>77</v>
      </c>
      <c r="AE121" s="939" t="s">
        <v>50</v>
      </c>
      <c r="AF121" s="72" t="s">
        <v>42</v>
      </c>
      <c r="AG121" s="178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208</v>
      </c>
      <c r="AV121" s="475" t="s">
        <v>2289</v>
      </c>
      <c r="AW121" s="102" t="s">
        <v>29</v>
      </c>
      <c r="AX121" s="102">
        <f t="shared" si="52"/>
        <v>2</v>
      </c>
      <c r="AY121" s="102">
        <f t="shared" si="53"/>
        <v>2</v>
      </c>
      <c r="AZ121" s="349"/>
      <c r="BA121" s="22" t="s">
        <v>45</v>
      </c>
      <c r="BB121" s="446"/>
      <c r="BC121" s="70"/>
      <c r="BD121" s="70"/>
      <c r="BE121" s="23" t="s">
        <v>96</v>
      </c>
      <c r="BF121" s="160"/>
      <c r="BG121" s="160"/>
      <c r="BH121" s="160"/>
      <c r="BI121" s="160"/>
      <c r="BJ121" s="160"/>
      <c r="BK121" s="476"/>
      <c r="BL121" s="128">
        <v>1</v>
      </c>
      <c r="BM121" s="160"/>
      <c r="BN121" s="160"/>
      <c r="BO121" s="96">
        <v>1</v>
      </c>
      <c r="BP121" s="95"/>
      <c r="BR121" s="421" t="s">
        <v>411</v>
      </c>
      <c r="BS121" s="130" t="s">
        <v>1806</v>
      </c>
      <c r="BT121" s="102" t="s">
        <v>29</v>
      </c>
      <c r="BU121" s="102">
        <f t="shared" si="54"/>
        <v>0</v>
      </c>
      <c r="BV121" s="102">
        <f t="shared" si="55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  <c r="CO121" s="662" t="s">
        <v>674</v>
      </c>
      <c r="CP121" s="117" t="s">
        <v>2401</v>
      </c>
      <c r="CQ121" s="68" t="s">
        <v>29</v>
      </c>
      <c r="CR121" s="69">
        <f t="shared" si="58"/>
        <v>2</v>
      </c>
      <c r="CS121" s="69">
        <f t="shared" si="59"/>
        <v>3</v>
      </c>
      <c r="CT121" s="198"/>
      <c r="CU121" s="22" t="s">
        <v>45</v>
      </c>
      <c r="CV121" s="1693" t="s">
        <v>3141</v>
      </c>
      <c r="CW121" s="74"/>
      <c r="CX121" s="82"/>
      <c r="CY121" s="23" t="s">
        <v>2402</v>
      </c>
      <c r="CZ121" s="155"/>
      <c r="DA121" s="155"/>
      <c r="DB121" s="155"/>
      <c r="DC121" s="144"/>
      <c r="DD121" s="1211">
        <v>1</v>
      </c>
      <c r="DE121" s="820">
        <v>2</v>
      </c>
      <c r="DF121" s="155"/>
      <c r="DG121" s="360"/>
      <c r="DH121" s="155"/>
      <c r="DI121" s="96">
        <v>1</v>
      </c>
      <c r="DJ121" s="1735" t="s">
        <v>3268</v>
      </c>
    </row>
    <row r="122" spans="1:114" s="108" customFormat="1" ht="247.2" customHeight="1" outlineLevel="1" thickTop="1" thickBot="1" x14ac:dyDescent="0.45">
      <c r="A122" s="364" t="s">
        <v>318</v>
      </c>
      <c r="B122" s="387" t="s">
        <v>484</v>
      </c>
      <c r="C122" s="102" t="s">
        <v>36</v>
      </c>
      <c r="D122" s="69">
        <f t="shared" si="48"/>
        <v>3</v>
      </c>
      <c r="E122" s="69">
        <f t="shared" si="49"/>
        <v>5</v>
      </c>
      <c r="F122" s="116"/>
      <c r="G122" s="22" t="s">
        <v>68</v>
      </c>
      <c r="H122" s="383"/>
      <c r="I122" s="145"/>
      <c r="J122" s="23"/>
      <c r="K122" s="173" t="s">
        <v>485</v>
      </c>
      <c r="L122" s="302"/>
      <c r="M122" s="302"/>
      <c r="N122" s="302"/>
      <c r="O122" s="84">
        <v>1</v>
      </c>
      <c r="P122" s="302"/>
      <c r="Q122" s="494"/>
      <c r="R122" s="84">
        <v>1</v>
      </c>
      <c r="S122" s="302"/>
      <c r="T122" s="234">
        <v>1</v>
      </c>
      <c r="U122" s="76">
        <v>1</v>
      </c>
      <c r="V122" s="77"/>
      <c r="X122" s="270" t="s">
        <v>208</v>
      </c>
      <c r="Y122" s="179" t="s">
        <v>468</v>
      </c>
      <c r="Z122" s="102" t="s">
        <v>29</v>
      </c>
      <c r="AA122" s="69">
        <f t="shared" si="50"/>
        <v>0</v>
      </c>
      <c r="AB122" s="69">
        <f t="shared" si="51"/>
        <v>0</v>
      </c>
      <c r="AC122" s="257"/>
      <c r="AD122" s="225" t="s">
        <v>45</v>
      </c>
      <c r="AE122" s="225"/>
      <c r="AF122" s="246"/>
      <c r="AG122" s="477"/>
      <c r="AH122" s="23" t="s">
        <v>856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270" t="s">
        <v>208</v>
      </c>
      <c r="AV122" s="478" t="s">
        <v>1808</v>
      </c>
      <c r="AW122" s="479" t="s">
        <v>29</v>
      </c>
      <c r="AX122" s="479">
        <f t="shared" si="52"/>
        <v>1</v>
      </c>
      <c r="AY122" s="479">
        <f t="shared" si="53"/>
        <v>3</v>
      </c>
      <c r="AZ122" s="480"/>
      <c r="BA122" s="197" t="s">
        <v>45</v>
      </c>
      <c r="BB122" s="481"/>
      <c r="BC122" s="243"/>
      <c r="BD122" s="243"/>
      <c r="BE122" s="238" t="s">
        <v>470</v>
      </c>
      <c r="BF122" s="482"/>
      <c r="BG122" s="482"/>
      <c r="BH122" s="419"/>
      <c r="BI122" s="483">
        <v>1</v>
      </c>
      <c r="BJ122" s="482"/>
      <c r="BK122" s="482"/>
      <c r="BL122" s="419"/>
      <c r="BM122" s="482"/>
      <c r="BN122" s="86">
        <v>1</v>
      </c>
      <c r="BO122" s="96">
        <v>1</v>
      </c>
      <c r="BP122" s="95"/>
      <c r="BR122" s="421" t="s">
        <v>411</v>
      </c>
      <c r="BS122" s="130" t="s">
        <v>1809</v>
      </c>
      <c r="BT122" s="102" t="s">
        <v>29</v>
      </c>
      <c r="BU122" s="102">
        <f t="shared" si="54"/>
        <v>0</v>
      </c>
      <c r="BV122" s="102">
        <f t="shared" si="55"/>
        <v>0</v>
      </c>
      <c r="BW122" s="99"/>
      <c r="BX122" s="22" t="s">
        <v>45</v>
      </c>
      <c r="BY122" s="99"/>
      <c r="BZ122" s="99"/>
      <c r="CA122" s="99"/>
      <c r="CB122" s="23" t="s">
        <v>57</v>
      </c>
      <c r="CC122" s="159"/>
      <c r="CD122" s="159"/>
      <c r="CE122" s="159"/>
      <c r="CF122" s="159"/>
      <c r="CG122" s="159"/>
      <c r="CH122" s="159"/>
      <c r="CI122" s="159"/>
      <c r="CJ122" s="159"/>
      <c r="CK122" s="159"/>
      <c r="CL122" s="100">
        <v>1</v>
      </c>
      <c r="CM122" s="99"/>
      <c r="CN122" s="36"/>
      <c r="CO122" s="662" t="s">
        <v>674</v>
      </c>
      <c r="CP122" s="668" t="s">
        <v>2897</v>
      </c>
      <c r="CQ122" s="68" t="s">
        <v>29</v>
      </c>
      <c r="CR122" s="69">
        <f t="shared" si="58"/>
        <v>2</v>
      </c>
      <c r="CS122" s="69">
        <f t="shared" si="59"/>
        <v>2</v>
      </c>
      <c r="CT122" s="116"/>
      <c r="CU122" s="22" t="s">
        <v>45</v>
      </c>
      <c r="CV122" s="22"/>
      <c r="CW122" s="72" t="s">
        <v>42</v>
      </c>
      <c r="CX122" s="82"/>
      <c r="CY122" s="23" t="s">
        <v>57</v>
      </c>
      <c r="CZ122" s="159"/>
      <c r="DA122" s="159"/>
      <c r="DB122" s="155"/>
      <c r="DC122" s="84">
        <v>2</v>
      </c>
      <c r="DD122" s="159"/>
      <c r="DE122" s="159"/>
      <c r="DF122" s="159"/>
      <c r="DG122" s="159"/>
      <c r="DH122" s="474"/>
      <c r="DI122" s="96">
        <v>1</v>
      </c>
      <c r="DJ122" s="1735" t="s">
        <v>3268</v>
      </c>
    </row>
    <row r="123" spans="1:114" s="108" customFormat="1" ht="226.2" customHeight="1" outlineLevel="1" thickTop="1" thickBot="1" x14ac:dyDescent="0.45">
      <c r="A123" s="74"/>
      <c r="B123" s="80" t="s">
        <v>3023</v>
      </c>
      <c r="C123" s="68" t="s">
        <v>36</v>
      </c>
      <c r="D123" s="69">
        <f t="shared" si="48"/>
        <v>4</v>
      </c>
      <c r="E123" s="69">
        <f t="shared" si="49"/>
        <v>4</v>
      </c>
      <c r="F123" s="82"/>
      <c r="G123" s="22" t="s">
        <v>63</v>
      </c>
      <c r="H123" s="74"/>
      <c r="I123" s="72" t="s">
        <v>42</v>
      </c>
      <c r="J123" s="173"/>
      <c r="K123" s="23" t="s">
        <v>2113</v>
      </c>
      <c r="L123" s="83"/>
      <c r="M123" s="301"/>
      <c r="N123" s="83"/>
      <c r="O123" s="301"/>
      <c r="P123" s="83"/>
      <c r="Q123" s="83"/>
      <c r="R123" s="84">
        <v>2</v>
      </c>
      <c r="S123" s="83"/>
      <c r="T123" s="302"/>
      <c r="U123" s="495">
        <v>1</v>
      </c>
      <c r="V123" s="190"/>
      <c r="X123" s="239" t="s">
        <v>173</v>
      </c>
      <c r="Y123" s="179" t="s">
        <v>481</v>
      </c>
      <c r="Z123" s="68" t="s">
        <v>29</v>
      </c>
      <c r="AA123" s="69">
        <f t="shared" si="50"/>
        <v>0</v>
      </c>
      <c r="AB123" s="69">
        <f t="shared" si="51"/>
        <v>0</v>
      </c>
      <c r="AC123" s="171"/>
      <c r="AD123" s="22" t="s">
        <v>63</v>
      </c>
      <c r="AE123" s="3"/>
      <c r="AF123" s="74"/>
      <c r="AG123" s="27"/>
      <c r="AH123" s="23" t="s">
        <v>856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1170">
        <v>1</v>
      </c>
      <c r="AS123" s="77"/>
      <c r="AU123" s="270" t="s">
        <v>208</v>
      </c>
      <c r="AV123" s="490" t="s">
        <v>1810</v>
      </c>
      <c r="AW123" s="102" t="s">
        <v>29</v>
      </c>
      <c r="AX123" s="102">
        <f t="shared" si="52"/>
        <v>2.5</v>
      </c>
      <c r="AY123" s="102">
        <f t="shared" si="53"/>
        <v>2.5</v>
      </c>
      <c r="AZ123" s="491"/>
      <c r="BA123" s="152" t="s">
        <v>45</v>
      </c>
      <c r="BB123" s="491"/>
      <c r="BC123" s="491"/>
      <c r="BD123" s="491"/>
      <c r="BE123" s="152" t="s">
        <v>476</v>
      </c>
      <c r="BF123" s="492"/>
      <c r="BG123" s="492"/>
      <c r="BH123" s="128">
        <v>1</v>
      </c>
      <c r="BI123" s="492"/>
      <c r="BJ123" s="492"/>
      <c r="BK123" s="492"/>
      <c r="BL123" s="492"/>
      <c r="BM123" s="128">
        <v>1</v>
      </c>
      <c r="BN123" s="493"/>
      <c r="BO123" s="1177">
        <v>1</v>
      </c>
      <c r="BP123" s="95"/>
      <c r="BR123" s="421" t="s">
        <v>411</v>
      </c>
      <c r="BS123" s="179" t="s">
        <v>1811</v>
      </c>
      <c r="BT123" s="102" t="s">
        <v>29</v>
      </c>
      <c r="BU123" s="102">
        <f t="shared" si="54"/>
        <v>1</v>
      </c>
      <c r="BV123" s="102">
        <f t="shared" si="55"/>
        <v>1</v>
      </c>
      <c r="BW123" s="225"/>
      <c r="BX123" s="225" t="s">
        <v>68</v>
      </c>
      <c r="BY123" s="225"/>
      <c r="BZ123" s="246"/>
      <c r="CA123" s="131"/>
      <c r="CB123" s="131" t="s">
        <v>1812</v>
      </c>
      <c r="CC123" s="128">
        <v>2</v>
      </c>
      <c r="CD123" s="314"/>
      <c r="CE123" s="314"/>
      <c r="CF123" s="314"/>
      <c r="CG123" s="314"/>
      <c r="CH123" s="314"/>
      <c r="CI123" s="314"/>
      <c r="CJ123" s="314"/>
      <c r="CK123" s="314"/>
      <c r="CL123" s="100">
        <v>1</v>
      </c>
      <c r="CM123" s="99"/>
      <c r="CO123" s="662" t="s">
        <v>674</v>
      </c>
      <c r="CP123" s="130" t="s">
        <v>2898</v>
      </c>
      <c r="CQ123" s="68" t="s">
        <v>29</v>
      </c>
      <c r="CR123" s="69">
        <f t="shared" si="58"/>
        <v>0</v>
      </c>
      <c r="CS123" s="69">
        <f t="shared" si="59"/>
        <v>0</v>
      </c>
      <c r="CT123" s="131"/>
      <c r="CU123" s="22" t="s">
        <v>45</v>
      </c>
      <c r="CV123" s="367"/>
      <c r="CW123" s="131"/>
      <c r="CX123" s="131"/>
      <c r="CY123" s="23" t="s">
        <v>57</v>
      </c>
      <c r="CZ123" s="314"/>
      <c r="DA123" s="314"/>
      <c r="DB123" s="314"/>
      <c r="DC123" s="314"/>
      <c r="DD123" s="314"/>
      <c r="DE123" s="314"/>
      <c r="DF123" s="314"/>
      <c r="DG123" s="314"/>
      <c r="DH123" s="314"/>
      <c r="DI123" s="96">
        <v>1</v>
      </c>
      <c r="DJ123" s="1735" t="s">
        <v>3268</v>
      </c>
    </row>
    <row r="124" spans="1:114" s="108" customFormat="1" ht="209.4" customHeight="1" outlineLevel="1" x14ac:dyDescent="0.4">
      <c r="X124" s="415" t="s">
        <v>380</v>
      </c>
      <c r="Y124" s="496" t="s">
        <v>1813</v>
      </c>
      <c r="Z124" s="102" t="s">
        <v>29</v>
      </c>
      <c r="AA124" s="102">
        <f t="shared" si="50"/>
        <v>0</v>
      </c>
      <c r="AB124" s="102">
        <f t="shared" si="51"/>
        <v>0</v>
      </c>
      <c r="AC124" s="351"/>
      <c r="AD124" s="22" t="s">
        <v>68</v>
      </c>
      <c r="AE124" s="172"/>
      <c r="AF124" s="72" t="s">
        <v>42</v>
      </c>
      <c r="AG124" s="82"/>
      <c r="AH124" s="23" t="s">
        <v>493</v>
      </c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170">
        <v>1</v>
      </c>
      <c r="AS124" s="77"/>
      <c r="AU124" s="270" t="s">
        <v>208</v>
      </c>
      <c r="AV124" s="178" t="s">
        <v>1814</v>
      </c>
      <c r="AW124" s="102" t="s">
        <v>29</v>
      </c>
      <c r="AX124" s="102">
        <f t="shared" si="52"/>
        <v>0</v>
      </c>
      <c r="AY124" s="102">
        <f t="shared" si="53"/>
        <v>0</v>
      </c>
      <c r="AZ124" s="99"/>
      <c r="BA124" s="22" t="s">
        <v>45</v>
      </c>
      <c r="BB124" s="99"/>
      <c r="BC124" s="99"/>
      <c r="BD124" s="99"/>
      <c r="BE124" s="23" t="s">
        <v>96</v>
      </c>
      <c r="BF124" s="159"/>
      <c r="BG124" s="159"/>
      <c r="BH124" s="159"/>
      <c r="BI124" s="159"/>
      <c r="BJ124" s="159"/>
      <c r="BK124" s="159"/>
      <c r="BL124" s="159"/>
      <c r="BM124" s="159"/>
      <c r="BN124" s="369"/>
      <c r="BO124" s="96">
        <v>1</v>
      </c>
      <c r="BP124" s="95"/>
      <c r="BR124" s="421" t="s">
        <v>411</v>
      </c>
      <c r="BS124" s="179" t="s">
        <v>1779</v>
      </c>
      <c r="BT124" s="102" t="s">
        <v>29</v>
      </c>
      <c r="BU124" s="102">
        <f>0.5*(CC124+CD124+CE124)+CF124+CH124+2*(CI124+CJ124)</f>
        <v>0</v>
      </c>
      <c r="BV124" s="102">
        <f>CC124*0.5+CD124*0.5+CE124*0.5+CF124+CG124+CH124+2*(CI124+CJ124+CK124)</f>
        <v>0</v>
      </c>
      <c r="BW124" s="225"/>
      <c r="BX124" s="225" t="s">
        <v>45</v>
      </c>
      <c r="BY124" s="225"/>
      <c r="BZ124" s="246"/>
      <c r="CA124" s="131"/>
      <c r="CB124" s="131" t="s">
        <v>57</v>
      </c>
      <c r="CC124" s="314"/>
      <c r="CD124" s="314"/>
      <c r="CE124" s="314"/>
      <c r="CF124" s="314"/>
      <c r="CG124" s="314"/>
      <c r="CH124" s="314"/>
      <c r="CI124" s="314"/>
      <c r="CJ124" s="314"/>
      <c r="CK124" s="314"/>
      <c r="CL124" s="142">
        <v>1</v>
      </c>
      <c r="CM124" s="1704" t="s">
        <v>3119</v>
      </c>
      <c r="CO124" s="662" t="s">
        <v>674</v>
      </c>
      <c r="CP124" s="404" t="s">
        <v>2900</v>
      </c>
      <c r="CQ124" s="68" t="s">
        <v>29</v>
      </c>
      <c r="CR124" s="69">
        <f t="shared" si="58"/>
        <v>1</v>
      </c>
      <c r="CS124" s="69">
        <f t="shared" si="59"/>
        <v>1</v>
      </c>
      <c r="CT124" s="677"/>
      <c r="CU124" s="22" t="s">
        <v>45</v>
      </c>
      <c r="CV124" s="676"/>
      <c r="CW124" s="104"/>
      <c r="CX124" s="173"/>
      <c r="CY124" s="173" t="s">
        <v>2405</v>
      </c>
      <c r="CZ124" s="155"/>
      <c r="DA124" s="155"/>
      <c r="DB124" s="84">
        <v>2</v>
      </c>
      <c r="DC124" s="155"/>
      <c r="DD124" s="155"/>
      <c r="DE124" s="155"/>
      <c r="DF124" s="155"/>
      <c r="DG124" s="155"/>
      <c r="DH124" s="155"/>
      <c r="DI124" s="96">
        <v>1</v>
      </c>
      <c r="DJ124" s="1735" t="s">
        <v>3268</v>
      </c>
    </row>
    <row r="125" spans="1:114" s="108" customFormat="1" ht="207.6" customHeight="1" outlineLevel="1" x14ac:dyDescent="0.4">
      <c r="Y125" s="116" t="s">
        <v>1816</v>
      </c>
      <c r="Z125" s="102" t="s">
        <v>29</v>
      </c>
      <c r="AA125" s="69">
        <f t="shared" si="50"/>
        <v>1</v>
      </c>
      <c r="AB125" s="69">
        <f t="shared" si="51"/>
        <v>1</v>
      </c>
      <c r="AC125" s="116"/>
      <c r="AD125" s="22" t="s">
        <v>233</v>
      </c>
      <c r="AE125" s="173" t="s">
        <v>234</v>
      </c>
      <c r="AF125" s="286"/>
      <c r="AG125" s="287"/>
      <c r="AH125" s="140" t="s">
        <v>3</v>
      </c>
      <c r="AI125" s="84">
        <v>2</v>
      </c>
      <c r="AJ125" s="155"/>
      <c r="AK125" s="155"/>
      <c r="AL125" s="155"/>
      <c r="AM125" s="155"/>
      <c r="AN125" s="155"/>
      <c r="AO125" s="155"/>
      <c r="AP125" s="155"/>
      <c r="AQ125" s="155"/>
      <c r="AR125" s="1170">
        <v>1</v>
      </c>
      <c r="AS125" s="225"/>
      <c r="BR125" s="421" t="s">
        <v>411</v>
      </c>
      <c r="BS125" s="178" t="s">
        <v>1780</v>
      </c>
      <c r="BT125" s="102" t="s">
        <v>29</v>
      </c>
      <c r="BU125" s="102">
        <f>0.5*(CC125+CD125+CE125)+CF125+CH125+2*(CI125+CJ125)</f>
        <v>0</v>
      </c>
      <c r="BV125" s="102">
        <f>CC125*0.5+CD125*0.5+CE125*0.5+CF125+CG125+CH125+2*(CI125+CJ125+CK125)</f>
        <v>0</v>
      </c>
      <c r="BW125" s="99"/>
      <c r="BX125" s="22" t="s">
        <v>45</v>
      </c>
      <c r="BY125" s="99"/>
      <c r="BZ125" s="99"/>
      <c r="CA125" s="99"/>
      <c r="CB125" s="131" t="s">
        <v>193</v>
      </c>
      <c r="CC125" s="159"/>
      <c r="CD125" s="159"/>
      <c r="CE125" s="159"/>
      <c r="CF125" s="159"/>
      <c r="CG125" s="159"/>
      <c r="CH125" s="159"/>
      <c r="CI125" s="159"/>
      <c r="CJ125" s="159"/>
      <c r="CK125" s="159"/>
      <c r="CL125" s="142">
        <v>1</v>
      </c>
      <c r="CM125" s="1704" t="s">
        <v>3119</v>
      </c>
      <c r="CO125" s="662" t="s">
        <v>674</v>
      </c>
      <c r="CP125" s="688" t="s">
        <v>2903</v>
      </c>
      <c r="CQ125" s="68" t="s">
        <v>29</v>
      </c>
      <c r="CR125" s="69">
        <f t="shared" si="58"/>
        <v>0</v>
      </c>
      <c r="CS125" s="69">
        <f t="shared" si="59"/>
        <v>0</v>
      </c>
      <c r="CT125" s="689"/>
      <c r="CU125" s="22" t="s">
        <v>45</v>
      </c>
      <c r="CV125" s="172"/>
      <c r="CW125" s="70"/>
      <c r="CX125" s="674"/>
      <c r="CY125" s="23" t="s">
        <v>57</v>
      </c>
      <c r="CZ125" s="155"/>
      <c r="DA125" s="155"/>
      <c r="DB125" s="155"/>
      <c r="DC125" s="155"/>
      <c r="DD125" s="155"/>
      <c r="DE125" s="155"/>
      <c r="DF125" s="155"/>
      <c r="DG125" s="155"/>
      <c r="DH125" s="155"/>
      <c r="DI125" s="96">
        <v>1</v>
      </c>
      <c r="DJ125" s="1735" t="s">
        <v>3268</v>
      </c>
    </row>
    <row r="126" spans="1:114" s="108" customFormat="1" ht="190.95" customHeight="1" outlineLevel="1" x14ac:dyDescent="0.25">
      <c r="X126" s="97" t="s">
        <v>52</v>
      </c>
      <c r="Y126" s="114" t="s">
        <v>3120</v>
      </c>
      <c r="Z126" s="102" t="s">
        <v>36</v>
      </c>
      <c r="AA126" s="69">
        <f>0.5*(AI126+AJ126+AK126)+AL126+AN126+2*(AO126+AP126)</f>
        <v>6</v>
      </c>
      <c r="AB126" s="69">
        <f>AI126*0.5+AJ126*0.5+AK126*0.5+AL126+AM126+AN126+2*(AO126+AP126+AQ126)</f>
        <v>6</v>
      </c>
      <c r="AC126" s="22"/>
      <c r="AD126" s="22" t="s">
        <v>63</v>
      </c>
      <c r="AE126" s="383"/>
      <c r="AF126" s="72" t="s">
        <v>42</v>
      </c>
      <c r="AG126" s="248"/>
      <c r="AH126" s="173" t="s">
        <v>353</v>
      </c>
      <c r="AI126" s="155"/>
      <c r="AJ126" s="155"/>
      <c r="AK126" s="302"/>
      <c r="AL126" s="384">
        <v>1</v>
      </c>
      <c r="AM126" s="385"/>
      <c r="AN126" s="384">
        <v>1</v>
      </c>
      <c r="AO126" s="384">
        <v>1</v>
      </c>
      <c r="AP126" s="384">
        <v>1</v>
      </c>
      <c r="AQ126" s="155"/>
      <c r="AR126" s="1170">
        <v>1</v>
      </c>
      <c r="AS126" s="225"/>
      <c r="BR126" s="421" t="s">
        <v>411</v>
      </c>
      <c r="BS126" s="179" t="s">
        <v>1781</v>
      </c>
      <c r="BT126" s="102" t="s">
        <v>29</v>
      </c>
      <c r="BU126" s="102">
        <f>0.5*(CC126+CD126+CE126)+CF126+CH126+2*(CI126+CJ126)</f>
        <v>0</v>
      </c>
      <c r="BV126" s="102">
        <f>CC126*0.5+CD126*0.5+CE126*0.5+CF126+CG126+CH126+2*(CI126+CJ126+CK126)</f>
        <v>0</v>
      </c>
      <c r="BW126" s="225"/>
      <c r="BX126" s="225" t="s">
        <v>45</v>
      </c>
      <c r="BY126" s="225"/>
      <c r="BZ126" s="246"/>
      <c r="CA126" s="131"/>
      <c r="CB126" s="131" t="s">
        <v>57</v>
      </c>
      <c r="CC126" s="314"/>
      <c r="CD126" s="314"/>
      <c r="CE126" s="314"/>
      <c r="CF126" s="314"/>
      <c r="CG126" s="314"/>
      <c r="CH126" s="314"/>
      <c r="CI126" s="314"/>
      <c r="CJ126" s="314"/>
      <c r="CK126" s="314"/>
      <c r="CL126" s="142">
        <v>1</v>
      </c>
      <c r="CM126" s="1704" t="s">
        <v>3119</v>
      </c>
      <c r="CO126" s="662" t="s">
        <v>674</v>
      </c>
      <c r="CP126" s="117" t="s">
        <v>2904</v>
      </c>
      <c r="CQ126" s="68" t="s">
        <v>29</v>
      </c>
      <c r="CR126" s="69">
        <f t="shared" si="58"/>
        <v>0</v>
      </c>
      <c r="CS126" s="69">
        <f t="shared" si="59"/>
        <v>0</v>
      </c>
      <c r="CT126" s="73"/>
      <c r="CU126" s="22" t="s">
        <v>68</v>
      </c>
      <c r="CV126" s="104"/>
      <c r="CW126" s="74"/>
      <c r="CX126" s="172"/>
      <c r="CY126" s="172" t="s">
        <v>57</v>
      </c>
      <c r="CZ126" s="160"/>
      <c r="DA126" s="160"/>
      <c r="DB126" s="160"/>
      <c r="DC126" s="160"/>
      <c r="DD126" s="160"/>
      <c r="DE126" s="160"/>
      <c r="DF126" s="160"/>
      <c r="DG126" s="160"/>
      <c r="DH126" s="160"/>
      <c r="DI126" s="96">
        <v>1</v>
      </c>
      <c r="DJ126" s="1735" t="s">
        <v>3268</v>
      </c>
    </row>
    <row r="127" spans="1:114" s="108" customFormat="1" ht="219.6" customHeight="1" outlineLevel="1" thickBot="1" x14ac:dyDescent="0.45">
      <c r="BR127" s="421" t="s">
        <v>411</v>
      </c>
      <c r="BS127" s="179" t="s">
        <v>1782</v>
      </c>
      <c r="BT127" s="102" t="s">
        <v>29</v>
      </c>
      <c r="BU127" s="102">
        <f>0.5*(CC127+CD127+CE127)+CF127+CH127+2*(CI127+CJ127)</f>
        <v>0</v>
      </c>
      <c r="BV127" s="102">
        <f>CC127*0.5+CD127*0.5+CE127*0.5+CF127+CG127+CH127+2*(CI127+CJ127+CK127)</f>
        <v>0</v>
      </c>
      <c r="BW127" s="74"/>
      <c r="BX127" s="225" t="s">
        <v>45</v>
      </c>
      <c r="BY127" s="437"/>
      <c r="BZ127" s="74"/>
      <c r="CA127" s="110" t="s">
        <v>13</v>
      </c>
      <c r="CB127" s="131" t="s">
        <v>1783</v>
      </c>
      <c r="CC127" s="159"/>
      <c r="CD127" s="159"/>
      <c r="CE127" s="159"/>
      <c r="CF127" s="159"/>
      <c r="CG127" s="159"/>
      <c r="CH127" s="159"/>
      <c r="CI127" s="159"/>
      <c r="CJ127" s="159"/>
      <c r="CK127" s="159"/>
      <c r="CL127" s="142">
        <v>1</v>
      </c>
      <c r="CM127" s="1704" t="s">
        <v>3119</v>
      </c>
      <c r="CO127" s="662" t="s">
        <v>674</v>
      </c>
      <c r="CP127" s="692" t="s">
        <v>2905</v>
      </c>
      <c r="CQ127" s="68" t="s">
        <v>29</v>
      </c>
      <c r="CR127" s="69">
        <f t="shared" si="58"/>
        <v>0</v>
      </c>
      <c r="CS127" s="69">
        <f t="shared" si="59"/>
        <v>0</v>
      </c>
      <c r="CT127" s="693"/>
      <c r="CU127" s="150" t="s">
        <v>68</v>
      </c>
      <c r="CV127" s="694"/>
      <c r="CW127" s="74"/>
      <c r="CX127" s="695"/>
      <c r="CY127" s="695" t="s">
        <v>57</v>
      </c>
      <c r="CZ127" s="696"/>
      <c r="DA127" s="696"/>
      <c r="DB127" s="696"/>
      <c r="DC127" s="696"/>
      <c r="DD127" s="696"/>
      <c r="DE127" s="696"/>
      <c r="DF127" s="696"/>
      <c r="DG127" s="696"/>
      <c r="DH127" s="696"/>
      <c r="DI127" s="96">
        <v>1</v>
      </c>
      <c r="DJ127" s="1735" t="s">
        <v>3268</v>
      </c>
    </row>
    <row r="128" spans="1:114" s="108" customFormat="1" ht="234.6" customHeight="1" outlineLevel="1" x14ac:dyDescent="0.25">
      <c r="BR128" s="421" t="s">
        <v>411</v>
      </c>
      <c r="BS128" s="179" t="s">
        <v>1784</v>
      </c>
      <c r="BT128" s="102" t="s">
        <v>29</v>
      </c>
      <c r="BU128" s="102">
        <f>0.5*(CC128+CD128+CE128)+CF128+CH128+2*(CI128+CJ128)</f>
        <v>0</v>
      </c>
      <c r="BV128" s="102">
        <f>CC128*0.5+CD128*0.5+CE128*0.5+CF128+CG128+CH128+2*(CI128+CJ128+CK128)</f>
        <v>0</v>
      </c>
      <c r="BW128" s="225"/>
      <c r="BX128" s="225" t="s">
        <v>45</v>
      </c>
      <c r="BY128" s="131"/>
      <c r="BZ128" s="225"/>
      <c r="CA128" s="222"/>
      <c r="CB128" s="131" t="s">
        <v>57</v>
      </c>
      <c r="CC128" s="403"/>
      <c r="CD128" s="403"/>
      <c r="CE128" s="403"/>
      <c r="CF128" s="403"/>
      <c r="CG128" s="403"/>
      <c r="CH128" s="403"/>
      <c r="CI128" s="403"/>
      <c r="CJ128" s="403"/>
      <c r="CK128" s="403"/>
      <c r="CL128" s="142">
        <v>1</v>
      </c>
      <c r="CM128" s="1704" t="s">
        <v>3119</v>
      </c>
    </row>
    <row r="129" spans="1:114" s="108" customFormat="1" ht="146.4" customHeight="1" outlineLevel="1" x14ac:dyDescent="0.25"/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495</v>
      </c>
      <c r="B139" s="39" t="s">
        <v>496</v>
      </c>
      <c r="C139" s="40" t="s">
        <v>29</v>
      </c>
      <c r="D139" s="41">
        <f t="shared" ref="D139:D149" si="60">0.5*(L139+M139+N139)+O139+Q139+2*(R139+S139)</f>
        <v>0</v>
      </c>
      <c r="E139" s="42">
        <f t="shared" ref="E139:E149" si="61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9</v>
      </c>
      <c r="W139" s="32"/>
      <c r="X139" s="38" t="s">
        <v>495</v>
      </c>
      <c r="Y139" s="39" t="s">
        <v>2807</v>
      </c>
      <c r="Z139" s="40" t="s">
        <v>29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SUM(AR141:AR159)</f>
        <v>8</v>
      </c>
      <c r="AT139" s="32"/>
      <c r="AU139" s="38" t="s">
        <v>150</v>
      </c>
      <c r="AV139" s="39" t="s">
        <v>1820</v>
      </c>
      <c r="AW139" s="40" t="s">
        <v>29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4</v>
      </c>
      <c r="BQ139" s="32"/>
      <c r="BR139" s="38" t="s">
        <v>145</v>
      </c>
      <c r="BS139" s="39" t="s">
        <v>28</v>
      </c>
      <c r="BT139" s="40" t="s">
        <v>29</v>
      </c>
      <c r="BU139" s="41">
        <f>0.5*(CC139+CD139+CE139)+CF139+CH139+2*(CI139+CJ139)</f>
        <v>0</v>
      </c>
      <c r="BV139" s="42">
        <f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SUM(CL141:CL143)</f>
        <v>9</v>
      </c>
      <c r="CN139" s="32"/>
      <c r="CO139" s="38" t="s">
        <v>30</v>
      </c>
      <c r="CP139" s="39" t="s">
        <v>1258</v>
      </c>
      <c r="CQ139" s="40" t="s">
        <v>29</v>
      </c>
      <c r="CR139" s="41">
        <f t="shared" ref="CR139:CR151" si="62">0.5*(CZ139+DA139+DB139)+DC139+DE139+2*(DF139+DG139)</f>
        <v>7.5</v>
      </c>
      <c r="CS139" s="42">
        <f t="shared" ref="CS139:CS151" si="63">CZ139*0.5+DA139*0.5+DB139*0.5+DC139+DD139+DE139+2*(DF139+DG139+DH139)</f>
        <v>18.5</v>
      </c>
      <c r="CT139" s="43"/>
      <c r="CU139" s="39"/>
      <c r="CV139" s="43"/>
      <c r="CW139" s="43"/>
      <c r="CX139" s="43"/>
      <c r="CY139" s="43"/>
      <c r="CZ139" s="44">
        <f>SUMIFS(CZ142:CZ189,CQ142:CQ189,CQ139)</f>
        <v>0</v>
      </c>
      <c r="DA139" s="44">
        <f>SUMIFS(DA142:DA189,CQ142:CQ189,CQ139)</f>
        <v>1</v>
      </c>
      <c r="DB139" s="44">
        <f>SUMIFS(DB142:DB189,CQ142:CQ189,CQ139)</f>
        <v>0</v>
      </c>
      <c r="DC139" s="44">
        <f>SUMIFS(DC142:DC189,CQ142:CQ189,CQ139)</f>
        <v>3</v>
      </c>
      <c r="DD139" s="44">
        <f>SUMIFS(DD142:DD189,CQ142:CQ189,CQ139)</f>
        <v>1</v>
      </c>
      <c r="DE139" s="44">
        <f>SUMIFS(DE142:DE189,CQ142:CQ189,CQ139)</f>
        <v>2</v>
      </c>
      <c r="DF139" s="44">
        <f>SUMIFS(DF142:DF189,CQ142:CQ189,CQ139)</f>
        <v>1</v>
      </c>
      <c r="DG139" s="44">
        <f>SUMIFS(DG142:DG189,CQ142:CQ189,CQ139)</f>
        <v>0</v>
      </c>
      <c r="DH139" s="44">
        <f>SUMIFS(DH142:DH189,CQ142:CQ189,CQ139)</f>
        <v>5</v>
      </c>
      <c r="DI139" s="45"/>
      <c r="DJ139" s="46">
        <f>SUM(DI141:DI167)</f>
        <v>11</v>
      </c>
    </row>
    <row r="140" spans="1:114" s="363" customFormat="1" ht="33" x14ac:dyDescent="0.25">
      <c r="A140" s="38" t="s">
        <v>497</v>
      </c>
      <c r="B140" s="451"/>
      <c r="C140" s="40" t="s">
        <v>36</v>
      </c>
      <c r="D140" s="41">
        <f t="shared" si="60"/>
        <v>0</v>
      </c>
      <c r="E140" s="42">
        <f t="shared" si="61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497</v>
      </c>
      <c r="Y140" s="39"/>
      <c r="Z140" s="40" t="s">
        <v>36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345</v>
      </c>
      <c r="AV140" s="39"/>
      <c r="AW140" s="40" t="s">
        <v>36</v>
      </c>
      <c r="AX140" s="41">
        <f>0.5*(BF140+BG140+BH140)+BI140+BK140+2*(BL140+BM140)</f>
        <v>20</v>
      </c>
      <c r="AY140" s="42">
        <f>BF140*0.5+BG140*0.5+BH140*0.5+BI140+BJ140+BK140+2*(BL140+BM140+BN140)</f>
        <v>20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20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154</v>
      </c>
      <c r="BS140" s="39"/>
      <c r="BT140" s="40" t="s">
        <v>36</v>
      </c>
      <c r="BU140" s="41">
        <f>0.5*(CC140+CD140+CE140)+CF140+CH140+2*(CI140+CJ140)</f>
        <v>0</v>
      </c>
      <c r="BV140" s="42">
        <f>CC140*0.5+CD140*0.5+CE140*0.5+CF140+CG140+CH140+2*(CI140+CJ140+CK140)</f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38" t="s">
        <v>37</v>
      </c>
      <c r="CP140" s="39"/>
      <c r="CQ140" s="40" t="s">
        <v>36</v>
      </c>
      <c r="CR140" s="41">
        <f t="shared" si="62"/>
        <v>0</v>
      </c>
      <c r="CS140" s="42">
        <f t="shared" si="63"/>
        <v>0</v>
      </c>
      <c r="CT140" s="39"/>
      <c r="CU140" s="39"/>
      <c r="CV140" s="39"/>
      <c r="CW140" s="39"/>
      <c r="CX140" s="39"/>
      <c r="CY140" s="39"/>
      <c r="CZ140" s="44">
        <f>SUMIFS(CZ142:CZ189,CQ142:CQ189,CQ140)</f>
        <v>0</v>
      </c>
      <c r="DA140" s="44">
        <f>SUMIFS(DA142:DA189,CQ142:CQ189,CQ140)</f>
        <v>0</v>
      </c>
      <c r="DB140" s="44">
        <f>SUMIFS(DB142:DB189,CQ142:CQ189,CQ140)</f>
        <v>0</v>
      </c>
      <c r="DC140" s="44">
        <f>SUMIFS(DC142:DC189,CQ142:CQ189,CQ140)</f>
        <v>0</v>
      </c>
      <c r="DD140" s="44">
        <f>SUMIFS(DD142:DD189,CQ142:CQ189,CQ140)</f>
        <v>0</v>
      </c>
      <c r="DE140" s="44">
        <f>SUMIFS(DE142:DE189,CQ142:CQ189,CQ140)</f>
        <v>0</v>
      </c>
      <c r="DF140" s="44">
        <f>SUMIFS(DF142:DF189,CQ142:CQ189,CQ140)</f>
        <v>0</v>
      </c>
      <c r="DG140" s="44">
        <f>SUMIFS(DG142:DG189,CQ142:CQ189,CQ140)</f>
        <v>0</v>
      </c>
      <c r="DH140" s="44">
        <f>SUMIFS(DH142:DH189,CQ142:CQ189,CQ140)</f>
        <v>0</v>
      </c>
      <c r="DI140" s="45"/>
      <c r="DJ140" s="46"/>
    </row>
    <row r="141" spans="1:114" s="108" customFormat="1" ht="274.2" customHeight="1" outlineLevel="1" thickTop="1" thickBot="1" x14ac:dyDescent="0.3">
      <c r="A141" s="97" t="s">
        <v>52</v>
      </c>
      <c r="B141" s="117" t="s">
        <v>498</v>
      </c>
      <c r="C141" s="68" t="s">
        <v>29</v>
      </c>
      <c r="D141" s="69">
        <f t="shared" si="60"/>
        <v>0</v>
      </c>
      <c r="E141" s="69">
        <f t="shared" si="61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320" t="s">
        <v>267</v>
      </c>
      <c r="Y141" s="1465" t="s">
        <v>2644</v>
      </c>
      <c r="Z141" s="68" t="s">
        <v>29</v>
      </c>
      <c r="AA141" s="69">
        <f t="shared" ref="AA141:AA148" si="64">0.5*(AI141+AJ141+AK141)+AL141+AN141+2*(AO141+AP141)</f>
        <v>0</v>
      </c>
      <c r="AB141" s="69">
        <f t="shared" ref="AB141:AB148" si="65">AI141*0.5+AJ141*0.5+AK141*0.5+AL141+AM141+AN141+2*(AO141+AP141+AQ141)</f>
        <v>0</v>
      </c>
      <c r="AC141" s="74"/>
      <c r="AD141" s="1053" t="s">
        <v>2734</v>
      </c>
      <c r="AE141" s="74"/>
      <c r="AF141" s="74"/>
      <c r="AG141" s="74"/>
      <c r="AH141" s="681" t="s">
        <v>2735</v>
      </c>
      <c r="AI141" s="74"/>
      <c r="AJ141" s="74"/>
      <c r="AK141" s="74"/>
      <c r="AL141" s="74"/>
      <c r="AM141" s="74"/>
      <c r="AN141" s="74"/>
      <c r="AO141" s="74"/>
      <c r="AP141" s="74"/>
      <c r="AQ141" s="74"/>
      <c r="AR141" s="516">
        <v>1</v>
      </c>
      <c r="AS141" s="74"/>
      <c r="AU141" s="818" t="s">
        <v>1603</v>
      </c>
      <c r="AV141" s="211" t="s">
        <v>501</v>
      </c>
      <c r="AW141" s="102" t="s">
        <v>29</v>
      </c>
      <c r="AX141" s="102">
        <f t="shared" ref="AX141:AX144" si="66">0.5*(BF141+BG141+BH141)+BI141+BK141+2*(BL141+BM141)</f>
        <v>9</v>
      </c>
      <c r="AY141" s="102">
        <f t="shared" ref="AY141:AY144" si="67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66" t="s">
        <v>38</v>
      </c>
      <c r="BS141" s="67" t="s">
        <v>39</v>
      </c>
      <c r="BT141" s="68" t="s">
        <v>29</v>
      </c>
      <c r="BU141" s="69">
        <f t="shared" ref="BU141" si="68">0.5*(CC141+CD141+CE141)+CF141+CH141+2*(CI141+CJ141)</f>
        <v>0</v>
      </c>
      <c r="BV141" s="69">
        <f t="shared" ref="BV141" si="69">CC141*0.5+CD141*0.5+CE141*0.5+CF141+CG141+CH141+2*(CI141+CJ141+CK141)</f>
        <v>0</v>
      </c>
      <c r="BW141" s="70"/>
      <c r="BX141" s="22" t="s">
        <v>40</v>
      </c>
      <c r="BY141" s="71" t="s">
        <v>41</v>
      </c>
      <c r="BZ141" s="72" t="s">
        <v>42</v>
      </c>
      <c r="CA141" s="73"/>
      <c r="CB141" s="140" t="s">
        <v>3</v>
      </c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21" t="s">
        <v>1258</v>
      </c>
      <c r="CP141" s="328" t="s">
        <v>2291</v>
      </c>
      <c r="CQ141" s="102" t="s">
        <v>29</v>
      </c>
      <c r="CR141" s="102">
        <f t="shared" si="62"/>
        <v>0</v>
      </c>
      <c r="CS141" s="102">
        <f t="shared" si="63"/>
        <v>0</v>
      </c>
      <c r="CT141" s="103"/>
      <c r="CU141" s="124" t="s">
        <v>73</v>
      </c>
      <c r="CV141" s="939" t="s">
        <v>50</v>
      </c>
      <c r="CW141" s="512"/>
      <c r="CX141" s="82"/>
      <c r="CY141" s="23" t="s">
        <v>2292</v>
      </c>
      <c r="CZ141" s="351"/>
      <c r="DA141" s="351"/>
      <c r="DB141" s="351"/>
      <c r="DC141" s="351"/>
      <c r="DD141" s="351"/>
      <c r="DE141" s="351"/>
      <c r="DF141" s="351"/>
      <c r="DG141" s="351"/>
      <c r="DH141" s="351"/>
      <c r="DI141" s="142">
        <v>1</v>
      </c>
      <c r="DJ141" s="68"/>
    </row>
    <row r="142" spans="1:114" s="108" customFormat="1" ht="257.39999999999998" customHeight="1" outlineLevel="1" thickTop="1" thickBot="1" x14ac:dyDescent="0.45">
      <c r="A142" s="97" t="s">
        <v>52</v>
      </c>
      <c r="B142" s="328" t="s">
        <v>2864</v>
      </c>
      <c r="C142" s="68" t="s">
        <v>29</v>
      </c>
      <c r="D142" s="69">
        <f t="shared" si="60"/>
        <v>0</v>
      </c>
      <c r="E142" s="69">
        <f t="shared" si="61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320" t="s">
        <v>267</v>
      </c>
      <c r="Y142" s="1465" t="s">
        <v>2648</v>
      </c>
      <c r="Z142" s="68" t="s">
        <v>29</v>
      </c>
      <c r="AA142" s="69">
        <f t="shared" si="64"/>
        <v>0</v>
      </c>
      <c r="AB142" s="69">
        <f t="shared" si="65"/>
        <v>0</v>
      </c>
      <c r="AC142" s="74"/>
      <c r="AD142" s="1053" t="s">
        <v>2734</v>
      </c>
      <c r="AE142" s="74"/>
      <c r="AF142" s="74"/>
      <c r="AG142" s="74"/>
      <c r="AH142" s="681" t="s">
        <v>2735</v>
      </c>
      <c r="AI142" s="74"/>
      <c r="AJ142" s="74"/>
      <c r="AK142" s="74"/>
      <c r="AL142" s="74"/>
      <c r="AM142" s="74"/>
      <c r="AN142" s="74"/>
      <c r="AO142" s="74"/>
      <c r="AP142" s="74"/>
      <c r="AQ142" s="74"/>
      <c r="AR142" s="516">
        <v>1</v>
      </c>
      <c r="AS142" s="74"/>
      <c r="AU142" s="818" t="s">
        <v>1603</v>
      </c>
      <c r="AV142" s="116" t="s">
        <v>1607</v>
      </c>
      <c r="AW142" s="102" t="s">
        <v>29</v>
      </c>
      <c r="AX142" s="102">
        <f t="shared" si="66"/>
        <v>2</v>
      </c>
      <c r="AY142" s="102">
        <f t="shared" si="67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1596" t="s">
        <v>38</v>
      </c>
      <c r="BS142" s="1692" t="s">
        <v>2969</v>
      </c>
      <c r="BT142" s="1597" t="s">
        <v>29</v>
      </c>
      <c r="BU142" s="552">
        <f>0.5*(CC142+CD142+CE142)+CF142+CH142+2*(CI142+CJ142)</f>
        <v>1</v>
      </c>
      <c r="BV142" s="552">
        <f>CC142*0.5+CD142*0.5+CE142*0.5+CF142+CG142+CH142+2*(CI142+CJ142+CK142)</f>
        <v>1</v>
      </c>
      <c r="BW142" s="1379"/>
      <c r="BX142" s="602" t="s">
        <v>2968</v>
      </c>
      <c r="BY142" s="1594" t="s">
        <v>41</v>
      </c>
      <c r="BZ142" s="601"/>
      <c r="CA142" s="1593"/>
      <c r="CB142" s="1595" t="s">
        <v>3</v>
      </c>
      <c r="CC142" s="1354">
        <v>2</v>
      </c>
      <c r="CD142" s="602"/>
      <c r="CE142" s="602"/>
      <c r="CF142" s="1002"/>
      <c r="CG142" s="602"/>
      <c r="CH142" s="602"/>
      <c r="CI142" s="1002"/>
      <c r="CJ142" s="1002"/>
      <c r="CK142" s="1006"/>
      <c r="CL142" s="1493">
        <v>1</v>
      </c>
      <c r="CM142" s="546"/>
      <c r="CO142" s="521" t="s">
        <v>1258</v>
      </c>
      <c r="CP142" s="130" t="s">
        <v>1823</v>
      </c>
      <c r="CQ142" s="102" t="s">
        <v>29</v>
      </c>
      <c r="CR142" s="102">
        <f t="shared" si="62"/>
        <v>0</v>
      </c>
      <c r="CS142" s="102">
        <f t="shared" si="63"/>
        <v>0</v>
      </c>
      <c r="CT142" s="74"/>
      <c r="CU142" s="238" t="s">
        <v>68</v>
      </c>
      <c r="CV142" s="74"/>
      <c r="CW142" s="74"/>
      <c r="CX142" s="74"/>
      <c r="CY142" s="131" t="s">
        <v>1726</v>
      </c>
      <c r="CZ142" s="226"/>
      <c r="DA142" s="226"/>
      <c r="DB142" s="226"/>
      <c r="DC142" s="226"/>
      <c r="DD142" s="226"/>
      <c r="DE142" s="226"/>
      <c r="DF142" s="226"/>
      <c r="DG142" s="226"/>
      <c r="DH142" s="226"/>
      <c r="DI142" s="142">
        <v>1</v>
      </c>
      <c r="DJ142" s="68"/>
    </row>
    <row r="143" spans="1:114" s="108" customFormat="1" ht="201.6" customHeight="1" outlineLevel="1" thickTop="1" thickBot="1" x14ac:dyDescent="0.3">
      <c r="A143" s="97" t="s">
        <v>52</v>
      </c>
      <c r="B143" s="412" t="s">
        <v>2865</v>
      </c>
      <c r="C143" s="68" t="s">
        <v>29</v>
      </c>
      <c r="D143" s="69">
        <f t="shared" si="60"/>
        <v>0</v>
      </c>
      <c r="E143" s="69">
        <f t="shared" si="61"/>
        <v>0</v>
      </c>
      <c r="F143" s="82"/>
      <c r="G143" s="22" t="s">
        <v>63</v>
      </c>
      <c r="H143" s="22"/>
      <c r="I143" s="22"/>
      <c r="J143" s="23"/>
      <c r="K143" s="23" t="s">
        <v>528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323"/>
      <c r="X143" s="364" t="s">
        <v>318</v>
      </c>
      <c r="Y143" s="1465" t="s">
        <v>2652</v>
      </c>
      <c r="Z143" s="68" t="s">
        <v>29</v>
      </c>
      <c r="AA143" s="69">
        <f t="shared" si="64"/>
        <v>0</v>
      </c>
      <c r="AB143" s="69">
        <f t="shared" si="65"/>
        <v>0</v>
      </c>
      <c r="AC143" s="74"/>
      <c r="AD143" s="1053" t="s">
        <v>2734</v>
      </c>
      <c r="AE143" s="74"/>
      <c r="AF143" s="74"/>
      <c r="AG143" s="74"/>
      <c r="AH143" s="681" t="s">
        <v>2735</v>
      </c>
      <c r="AI143" s="74"/>
      <c r="AJ143" s="74"/>
      <c r="AK143" s="74"/>
      <c r="AL143" s="74"/>
      <c r="AM143" s="74"/>
      <c r="AN143" s="74"/>
      <c r="AO143" s="74"/>
      <c r="AP143" s="74"/>
      <c r="AQ143" s="74"/>
      <c r="AR143" s="516">
        <v>1</v>
      </c>
      <c r="AS143" s="74"/>
      <c r="AU143" s="521" t="s">
        <v>1258</v>
      </c>
      <c r="AV143" s="178" t="s">
        <v>1587</v>
      </c>
      <c r="AW143" s="102" t="s">
        <v>29</v>
      </c>
      <c r="AX143" s="102">
        <f t="shared" si="66"/>
        <v>0</v>
      </c>
      <c r="AY143" s="102">
        <f t="shared" si="67"/>
        <v>4</v>
      </c>
      <c r="AZ143" s="131"/>
      <c r="BA143" s="225" t="s">
        <v>63</v>
      </c>
      <c r="BB143" s="131"/>
      <c r="BC143" s="72" t="s">
        <v>42</v>
      </c>
      <c r="BD143" s="131"/>
      <c r="BE143" s="131" t="s">
        <v>519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509" t="s">
        <v>38</v>
      </c>
      <c r="BS143" s="387" t="s">
        <v>2880</v>
      </c>
      <c r="BT143" s="68" t="s">
        <v>29</v>
      </c>
      <c r="BU143" s="69">
        <f>0.5*(CC143+CD143+CE143)+CF143+CH143+2*(CI143+CJ143)</f>
        <v>2.5</v>
      </c>
      <c r="BV143" s="69">
        <f>CC143*0.5+CD143*0.5+CE143*0.5+CF143+CG143+CH143+2*(CI143+CJ143+CK143)</f>
        <v>2.5</v>
      </c>
      <c r="BW143" s="70"/>
      <c r="BX143" s="23" t="s">
        <v>2968</v>
      </c>
      <c r="BY143" s="71" t="s">
        <v>41</v>
      </c>
      <c r="BZ143" s="22"/>
      <c r="CA143" s="621"/>
      <c r="CB143" s="140" t="s">
        <v>3</v>
      </c>
      <c r="CC143" s="84">
        <v>5</v>
      </c>
      <c r="CD143" s="23"/>
      <c r="CE143" s="23"/>
      <c r="CF143" s="23"/>
      <c r="CG143" s="23"/>
      <c r="CH143" s="23"/>
      <c r="CI143" s="23"/>
      <c r="CJ143" s="144"/>
      <c r="CK143" s="301"/>
      <c r="CL143" s="516">
        <v>1</v>
      </c>
      <c r="CM143" s="74"/>
      <c r="CO143" s="521" t="s">
        <v>1258</v>
      </c>
      <c r="CP143" s="117" t="s">
        <v>1826</v>
      </c>
      <c r="CQ143" s="102" t="s">
        <v>29</v>
      </c>
      <c r="CR143" s="102">
        <f t="shared" si="62"/>
        <v>0</v>
      </c>
      <c r="CS143" s="102">
        <f t="shared" si="63"/>
        <v>0</v>
      </c>
      <c r="CT143" s="103"/>
      <c r="CU143" s="22" t="s">
        <v>68</v>
      </c>
      <c r="CV143" s="23"/>
      <c r="CW143" s="72" t="s">
        <v>42</v>
      </c>
      <c r="CX143" s="82"/>
      <c r="CY143" s="23" t="s">
        <v>177</v>
      </c>
      <c r="CZ143" s="229"/>
      <c r="DA143" s="229"/>
      <c r="DB143" s="229"/>
      <c r="DC143" s="229"/>
      <c r="DD143" s="229"/>
      <c r="DE143" s="229"/>
      <c r="DF143" s="229"/>
      <c r="DG143" s="351"/>
      <c r="DH143" s="297"/>
      <c r="DI143" s="142">
        <v>1</v>
      </c>
      <c r="DJ143" s="68"/>
    </row>
    <row r="144" spans="1:114" s="108" customFormat="1" ht="181.2" customHeight="1" outlineLevel="1" thickTop="1" x14ac:dyDescent="0.3">
      <c r="A144" s="97" t="s">
        <v>52</v>
      </c>
      <c r="B144" s="116" t="s">
        <v>2603</v>
      </c>
      <c r="C144" s="68" t="s">
        <v>29</v>
      </c>
      <c r="D144" s="69">
        <f t="shared" si="60"/>
        <v>0</v>
      </c>
      <c r="E144" s="69">
        <f t="shared" si="61"/>
        <v>0</v>
      </c>
      <c r="F144" s="103"/>
      <c r="G144" s="22" t="s">
        <v>68</v>
      </c>
      <c r="H144" s="82"/>
      <c r="I144" s="72" t="s">
        <v>42</v>
      </c>
      <c r="J144" s="73"/>
      <c r="K144" s="23" t="s">
        <v>532</v>
      </c>
      <c r="L144" s="70"/>
      <c r="M144" s="70"/>
      <c r="N144" s="70"/>
      <c r="O144" s="70"/>
      <c r="P144" s="70"/>
      <c r="Q144" s="70"/>
      <c r="R144" s="70"/>
      <c r="S144" s="70"/>
      <c r="T144" s="70"/>
      <c r="U144" s="76">
        <v>1</v>
      </c>
      <c r="V144" s="190"/>
      <c r="X144" s="269" t="s">
        <v>206</v>
      </c>
      <c r="Y144" s="1465" t="s">
        <v>2656</v>
      </c>
      <c r="Z144" s="68" t="s">
        <v>29</v>
      </c>
      <c r="AA144" s="69">
        <f t="shared" si="64"/>
        <v>0</v>
      </c>
      <c r="AB144" s="69">
        <f t="shared" si="65"/>
        <v>0</v>
      </c>
      <c r="AC144" s="74"/>
      <c r="AD144" s="1053" t="s">
        <v>2734</v>
      </c>
      <c r="AE144" s="74"/>
      <c r="AF144" s="74"/>
      <c r="AG144" s="74"/>
      <c r="AH144" s="681" t="s">
        <v>2735</v>
      </c>
      <c r="AI144" s="74"/>
      <c r="AJ144" s="74"/>
      <c r="AK144" s="74"/>
      <c r="AL144" s="74"/>
      <c r="AM144" s="74"/>
      <c r="AN144" s="74"/>
      <c r="AO144" s="74"/>
      <c r="AP144" s="74"/>
      <c r="AQ144" s="74"/>
      <c r="AR144" s="516">
        <v>1</v>
      </c>
      <c r="AS144" s="74"/>
      <c r="AU144" s="101" t="s">
        <v>55</v>
      </c>
      <c r="AV144" s="114" t="s">
        <v>3121</v>
      </c>
      <c r="AW144" s="68" t="s">
        <v>36</v>
      </c>
      <c r="AX144" s="115">
        <f t="shared" si="66"/>
        <v>20</v>
      </c>
      <c r="AY144" s="115">
        <f t="shared" si="67"/>
        <v>20</v>
      </c>
      <c r="AZ144" s="1739" t="s">
        <v>3122</v>
      </c>
      <c r="BA144" s="1740"/>
      <c r="BB144" s="1740"/>
      <c r="BC144" s="1740"/>
      <c r="BD144" s="1740"/>
      <c r="BE144" s="1741"/>
      <c r="BF144" s="144"/>
      <c r="BG144" s="70"/>
      <c r="BH144" s="144"/>
      <c r="BI144" s="84">
        <v>20</v>
      </c>
      <c r="BJ144" s="22"/>
      <c r="BK144" s="144"/>
      <c r="BL144" s="70"/>
      <c r="BM144" s="70"/>
      <c r="BN144" s="22"/>
      <c r="BO144" s="100">
        <v>1</v>
      </c>
      <c r="BP144" s="99"/>
      <c r="BR144" s="509" t="s">
        <v>38</v>
      </c>
      <c r="BS144" s="387" t="s">
        <v>2882</v>
      </c>
      <c r="BT144" s="68" t="s">
        <v>36</v>
      </c>
      <c r="BU144" s="69">
        <f t="shared" ref="BU144" si="70">0.5*(CC144+CD144+CE144)+CF144+CH144+2*(CI144+CJ144)</f>
        <v>13</v>
      </c>
      <c r="BV144" s="69">
        <f t="shared" ref="BV144" si="71">CC144*0.5+CD144*0.5+CE144*0.5+CF144+CG144+CH144+2*(CI144+CJ144+CK144)</f>
        <v>13</v>
      </c>
      <c r="BW144" s="70"/>
      <c r="BX144" s="23" t="s">
        <v>63</v>
      </c>
      <c r="BY144" s="74"/>
      <c r="BZ144" s="22"/>
      <c r="CA144" s="621"/>
      <c r="CB144" s="173" t="s">
        <v>2867</v>
      </c>
      <c r="CC144" s="144"/>
      <c r="CD144" s="23"/>
      <c r="CE144" s="23"/>
      <c r="CF144" s="84">
        <v>1</v>
      </c>
      <c r="CG144" s="23"/>
      <c r="CH144" s="23"/>
      <c r="CI144" s="84">
        <v>6</v>
      </c>
      <c r="CJ144" s="144"/>
      <c r="CK144" s="301"/>
      <c r="CL144" s="516">
        <v>1</v>
      </c>
      <c r="CM144" s="74"/>
      <c r="CO144" s="521" t="s">
        <v>1258</v>
      </c>
      <c r="CP144" s="422" t="s">
        <v>1829</v>
      </c>
      <c r="CQ144" s="102" t="s">
        <v>29</v>
      </c>
      <c r="CR144" s="102">
        <f t="shared" si="62"/>
        <v>0</v>
      </c>
      <c r="CS144" s="102">
        <f t="shared" si="63"/>
        <v>0</v>
      </c>
      <c r="CT144" s="103"/>
      <c r="CU144" s="22" t="s">
        <v>68</v>
      </c>
      <c r="CV144" s="524"/>
      <c r="CW144" s="74"/>
      <c r="CX144" s="82"/>
      <c r="CY144" s="23" t="s">
        <v>1830</v>
      </c>
      <c r="CZ144" s="351"/>
      <c r="DA144" s="351"/>
      <c r="DB144" s="351"/>
      <c r="DC144" s="351"/>
      <c r="DD144" s="351"/>
      <c r="DE144" s="351"/>
      <c r="DF144" s="351"/>
      <c r="DG144" s="351"/>
      <c r="DH144" s="351"/>
      <c r="DI144" s="142">
        <v>1</v>
      </c>
      <c r="DJ144" s="68"/>
    </row>
    <row r="145" spans="1:114" s="108" customFormat="1" ht="257.39999999999998" customHeight="1" outlineLevel="1" thickBot="1" x14ac:dyDescent="0.3">
      <c r="A145" s="97" t="s">
        <v>52</v>
      </c>
      <c r="B145" s="391" t="s">
        <v>535</v>
      </c>
      <c r="C145" s="68" t="s">
        <v>29</v>
      </c>
      <c r="D145" s="69">
        <f t="shared" si="60"/>
        <v>0</v>
      </c>
      <c r="E145" s="69">
        <f t="shared" si="61"/>
        <v>0</v>
      </c>
      <c r="F145" s="268"/>
      <c r="G145" s="393" t="s">
        <v>63</v>
      </c>
      <c r="H145" s="393"/>
      <c r="I145" s="72" t="s">
        <v>42</v>
      </c>
      <c r="J145" s="268"/>
      <c r="K145" s="268" t="s">
        <v>536</v>
      </c>
      <c r="L145" s="393"/>
      <c r="M145" s="393"/>
      <c r="N145" s="393"/>
      <c r="O145" s="393"/>
      <c r="P145" s="393"/>
      <c r="Q145" s="393"/>
      <c r="R145" s="393"/>
      <c r="S145" s="393"/>
      <c r="T145" s="393"/>
      <c r="U145" s="76">
        <v>1</v>
      </c>
      <c r="V145" s="77"/>
      <c r="X145" s="400" t="s">
        <v>2660</v>
      </c>
      <c r="Y145" s="1465" t="s">
        <v>2661</v>
      </c>
      <c r="Z145" s="68" t="s">
        <v>29</v>
      </c>
      <c r="AA145" s="69">
        <f t="shared" si="64"/>
        <v>0</v>
      </c>
      <c r="AB145" s="69">
        <f t="shared" si="65"/>
        <v>0</v>
      </c>
      <c r="AC145" s="74"/>
      <c r="AD145" s="1053" t="s">
        <v>2734</v>
      </c>
      <c r="AE145" s="74"/>
      <c r="AF145" s="74"/>
      <c r="AG145" s="74"/>
      <c r="AH145" s="681" t="s">
        <v>2735</v>
      </c>
      <c r="AI145" s="74"/>
      <c r="AJ145" s="74"/>
      <c r="AK145" s="74"/>
      <c r="AL145" s="74"/>
      <c r="AM145" s="74"/>
      <c r="AN145" s="74"/>
      <c r="AO145" s="74"/>
      <c r="AP145" s="74"/>
      <c r="AQ145" s="74"/>
      <c r="AR145" s="516">
        <v>1</v>
      </c>
      <c r="AS145" s="74"/>
      <c r="CO145" s="521" t="s">
        <v>1258</v>
      </c>
      <c r="CP145" s="117" t="s">
        <v>1833</v>
      </c>
      <c r="CQ145" s="102" t="s">
        <v>29</v>
      </c>
      <c r="CR145" s="102">
        <f t="shared" si="62"/>
        <v>0</v>
      </c>
      <c r="CS145" s="102">
        <f t="shared" si="63"/>
        <v>0</v>
      </c>
      <c r="CT145" s="103"/>
      <c r="CU145" s="22" t="s">
        <v>68</v>
      </c>
      <c r="CV145" s="103"/>
      <c r="CW145" s="72" t="s">
        <v>42</v>
      </c>
      <c r="CX145" s="82"/>
      <c r="CY145" s="23" t="s">
        <v>1834</v>
      </c>
      <c r="CZ145" s="351"/>
      <c r="DA145" s="351"/>
      <c r="DB145" s="351"/>
      <c r="DC145" s="351"/>
      <c r="DD145" s="351"/>
      <c r="DE145" s="351"/>
      <c r="DF145" s="351"/>
      <c r="DG145" s="351"/>
      <c r="DH145" s="809"/>
      <c r="DI145" s="142">
        <v>1</v>
      </c>
      <c r="DJ145" s="68"/>
    </row>
    <row r="146" spans="1:114" s="108" customFormat="1" ht="247.95" customHeight="1" outlineLevel="1" thickTop="1" thickBot="1" x14ac:dyDescent="0.35">
      <c r="A146" s="97" t="s">
        <v>52</v>
      </c>
      <c r="B146" s="116" t="s">
        <v>539</v>
      </c>
      <c r="C146" s="68" t="s">
        <v>29</v>
      </c>
      <c r="D146" s="69">
        <f t="shared" si="60"/>
        <v>0</v>
      </c>
      <c r="E146" s="69">
        <f t="shared" si="61"/>
        <v>0</v>
      </c>
      <c r="F146" s="82"/>
      <c r="G146" s="22" t="s">
        <v>45</v>
      </c>
      <c r="H146" s="118"/>
      <c r="I146" s="118"/>
      <c r="J146" s="172"/>
      <c r="K146" s="172" t="s">
        <v>540</v>
      </c>
      <c r="L146" s="22"/>
      <c r="M146" s="22"/>
      <c r="N146" s="22"/>
      <c r="O146" s="22"/>
      <c r="P146" s="22"/>
      <c r="Q146" s="22"/>
      <c r="R146" s="22"/>
      <c r="S146" s="22"/>
      <c r="T146" s="22"/>
      <c r="U146" s="76">
        <v>1</v>
      </c>
      <c r="V146" s="77"/>
      <c r="X146" s="97" t="s">
        <v>52</v>
      </c>
      <c r="Y146" s="1503" t="s">
        <v>2664</v>
      </c>
      <c r="Z146" s="1286" t="s">
        <v>29</v>
      </c>
      <c r="AA146" s="1287">
        <f t="shared" si="64"/>
        <v>0</v>
      </c>
      <c r="AB146" s="1287">
        <f t="shared" si="65"/>
        <v>0</v>
      </c>
      <c r="AC146" s="1288"/>
      <c r="AD146" s="1507" t="s">
        <v>2734</v>
      </c>
      <c r="AE146" s="1288"/>
      <c r="AF146" s="1288"/>
      <c r="AG146" s="1288"/>
      <c r="AH146" s="681" t="s">
        <v>2735</v>
      </c>
      <c r="AI146" s="1288"/>
      <c r="AJ146" s="1288"/>
      <c r="AK146" s="1288"/>
      <c r="AL146" s="1288"/>
      <c r="AM146" s="1288"/>
      <c r="AN146" s="1288"/>
      <c r="AO146" s="1288"/>
      <c r="AP146" s="1288"/>
      <c r="AQ146" s="1288"/>
      <c r="AR146" s="1508">
        <v>1</v>
      </c>
      <c r="AS146" s="1288"/>
      <c r="CO146" s="521" t="s">
        <v>1258</v>
      </c>
      <c r="CP146" s="525" t="s">
        <v>1838</v>
      </c>
      <c r="CQ146" s="102" t="s">
        <v>29</v>
      </c>
      <c r="CR146" s="102">
        <f t="shared" si="62"/>
        <v>2</v>
      </c>
      <c r="CS146" s="102">
        <f t="shared" si="63"/>
        <v>6</v>
      </c>
      <c r="CT146" s="103"/>
      <c r="CU146" s="22" t="s">
        <v>68</v>
      </c>
      <c r="CV146" s="524"/>
      <c r="CW146" s="512"/>
      <c r="CX146" s="73"/>
      <c r="CY146" s="23" t="s">
        <v>1839</v>
      </c>
      <c r="CZ146" s="229"/>
      <c r="DA146" s="229"/>
      <c r="DB146" s="229"/>
      <c r="DC146" s="84">
        <v>2</v>
      </c>
      <c r="DD146" s="297"/>
      <c r="DE146" s="229"/>
      <c r="DF146" s="229"/>
      <c r="DG146" s="260"/>
      <c r="DH146" s="86">
        <v>2</v>
      </c>
      <c r="DI146" s="884">
        <v>1</v>
      </c>
      <c r="DJ146" s="68"/>
    </row>
    <row r="147" spans="1:114" s="108" customFormat="1" ht="254.25" customHeight="1" outlineLevel="1" thickTop="1" thickBot="1" x14ac:dyDescent="0.35">
      <c r="A147" s="97" t="s">
        <v>52</v>
      </c>
      <c r="B147" s="387" t="s">
        <v>543</v>
      </c>
      <c r="C147" s="68" t="s">
        <v>29</v>
      </c>
      <c r="D147" s="69">
        <f t="shared" si="60"/>
        <v>0</v>
      </c>
      <c r="E147" s="69">
        <f t="shared" si="61"/>
        <v>0</v>
      </c>
      <c r="F147" s="82"/>
      <c r="G147" s="22" t="s">
        <v>63</v>
      </c>
      <c r="H147" s="118"/>
      <c r="I147" s="118"/>
      <c r="J147" s="172"/>
      <c r="K147" s="104" t="s">
        <v>509</v>
      </c>
      <c r="L147" s="22"/>
      <c r="M147" s="22"/>
      <c r="N147" s="22"/>
      <c r="O147" s="22"/>
      <c r="P147" s="22"/>
      <c r="Q147" s="22"/>
      <c r="R147" s="22"/>
      <c r="S147" s="22"/>
      <c r="T147" s="22"/>
      <c r="U147" s="76">
        <v>1</v>
      </c>
      <c r="V147" s="77"/>
      <c r="X147" s="1509" t="s">
        <v>171</v>
      </c>
      <c r="Y147" s="1503" t="s">
        <v>2666</v>
      </c>
      <c r="Z147" s="1286" t="s">
        <v>29</v>
      </c>
      <c r="AA147" s="1287">
        <f t="shared" si="64"/>
        <v>0</v>
      </c>
      <c r="AB147" s="1287">
        <f t="shared" si="65"/>
        <v>0</v>
      </c>
      <c r="AC147" s="1288"/>
      <c r="AD147" s="1507" t="s">
        <v>2734</v>
      </c>
      <c r="AE147" s="1288"/>
      <c r="AF147" s="1288"/>
      <c r="AG147" s="1288"/>
      <c r="AH147" s="681" t="s">
        <v>2735</v>
      </c>
      <c r="AI147" s="1288"/>
      <c r="AJ147" s="1288"/>
      <c r="AK147" s="1288"/>
      <c r="AL147" s="1288"/>
      <c r="AM147" s="1288"/>
      <c r="AN147" s="1288"/>
      <c r="AO147" s="1288"/>
      <c r="AP147" s="1288"/>
      <c r="AQ147" s="1288"/>
      <c r="AR147" s="1508">
        <v>1</v>
      </c>
      <c r="AS147" s="1288"/>
      <c r="CO147" s="521" t="s">
        <v>1258</v>
      </c>
      <c r="CP147" s="117" t="s">
        <v>3123</v>
      </c>
      <c r="CQ147" s="102" t="s">
        <v>29</v>
      </c>
      <c r="CR147" s="102">
        <f t="shared" si="62"/>
        <v>2</v>
      </c>
      <c r="CS147" s="102">
        <f t="shared" si="63"/>
        <v>4</v>
      </c>
      <c r="CT147" s="103"/>
      <c r="CU147" s="22" t="s">
        <v>68</v>
      </c>
      <c r="CV147" s="1200" t="s">
        <v>3124</v>
      </c>
      <c r="CW147" s="72" t="s">
        <v>42</v>
      </c>
      <c r="CX147" s="82"/>
      <c r="CY147" s="23" t="s">
        <v>1606</v>
      </c>
      <c r="CZ147" s="229"/>
      <c r="DA147" s="229"/>
      <c r="DB147" s="229"/>
      <c r="DC147" s="1010"/>
      <c r="DD147" s="229"/>
      <c r="DE147" s="565">
        <v>2</v>
      </c>
      <c r="DF147" s="229"/>
      <c r="DG147" s="1054"/>
      <c r="DH147" s="86">
        <v>1</v>
      </c>
      <c r="DI147" s="884">
        <v>1</v>
      </c>
      <c r="DJ147" s="68"/>
    </row>
    <row r="148" spans="1:114" s="108" customFormat="1" ht="249.6" customHeight="1" outlineLevel="1" thickTop="1" thickBot="1" x14ac:dyDescent="0.3">
      <c r="A148" s="97" t="s">
        <v>52</v>
      </c>
      <c r="B148" s="116" t="s">
        <v>546</v>
      </c>
      <c r="C148" s="68" t="s">
        <v>29</v>
      </c>
      <c r="D148" s="69">
        <f t="shared" si="60"/>
        <v>0</v>
      </c>
      <c r="E148" s="69">
        <f t="shared" si="61"/>
        <v>0</v>
      </c>
      <c r="F148" s="104"/>
      <c r="G148" s="104" t="s">
        <v>63</v>
      </c>
      <c r="H148" s="104"/>
      <c r="I148" s="119" t="s">
        <v>42</v>
      </c>
      <c r="J148" s="172"/>
      <c r="K148" s="23" t="s">
        <v>180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101" t="s">
        <v>55</v>
      </c>
      <c r="Y148" s="1465" t="s">
        <v>2668</v>
      </c>
      <c r="Z148" s="68" t="s">
        <v>29</v>
      </c>
      <c r="AA148" s="69">
        <f t="shared" si="64"/>
        <v>0</v>
      </c>
      <c r="AB148" s="69">
        <f t="shared" si="65"/>
        <v>0</v>
      </c>
      <c r="AC148" s="74"/>
      <c r="AD148" s="1053" t="s">
        <v>63</v>
      </c>
      <c r="AE148" s="74"/>
      <c r="AF148" s="74"/>
      <c r="AG148" s="74"/>
      <c r="AH148" s="681" t="s">
        <v>2735</v>
      </c>
      <c r="AI148" s="74"/>
      <c r="AJ148" s="74"/>
      <c r="AK148" s="74"/>
      <c r="AL148" s="74"/>
      <c r="AM148" s="74"/>
      <c r="AN148" s="74"/>
      <c r="AO148" s="74"/>
      <c r="AP148" s="74"/>
      <c r="AQ148" s="74"/>
      <c r="AR148" s="516">
        <v>1</v>
      </c>
      <c r="AS148" s="74"/>
      <c r="CO148" s="521" t="s">
        <v>1258</v>
      </c>
      <c r="CP148" s="117" t="s">
        <v>1844</v>
      </c>
      <c r="CQ148" s="102" t="s">
        <v>29</v>
      </c>
      <c r="CR148" s="102">
        <f t="shared" si="62"/>
        <v>1</v>
      </c>
      <c r="CS148" s="102">
        <f t="shared" si="63"/>
        <v>3</v>
      </c>
      <c r="CT148" s="103"/>
      <c r="CU148" s="22" t="s">
        <v>68</v>
      </c>
      <c r="CV148" s="26"/>
      <c r="CW148" s="72" t="s">
        <v>42</v>
      </c>
      <c r="CX148" s="82"/>
      <c r="CY148" s="23" t="s">
        <v>538</v>
      </c>
      <c r="CZ148" s="229"/>
      <c r="DA148" s="229"/>
      <c r="DB148" s="229"/>
      <c r="DC148" s="565">
        <v>1</v>
      </c>
      <c r="DD148" s="358"/>
      <c r="DE148" s="229"/>
      <c r="DF148" s="229"/>
      <c r="DG148" s="351"/>
      <c r="DH148" s="86">
        <v>1</v>
      </c>
      <c r="DI148" s="142">
        <v>1</v>
      </c>
      <c r="DJ148" s="68"/>
    </row>
    <row r="149" spans="1:114" s="108" customFormat="1" ht="274.2" customHeight="1" outlineLevel="1" thickTop="1" thickBot="1" x14ac:dyDescent="0.35">
      <c r="A149" s="97" t="s">
        <v>52</v>
      </c>
      <c r="B149" s="532" t="s">
        <v>548</v>
      </c>
      <c r="C149" s="68" t="s">
        <v>29</v>
      </c>
      <c r="D149" s="69">
        <f t="shared" si="60"/>
        <v>0</v>
      </c>
      <c r="E149" s="69">
        <f t="shared" si="61"/>
        <v>0</v>
      </c>
      <c r="F149" s="103"/>
      <c r="G149" s="23" t="s">
        <v>63</v>
      </c>
      <c r="H149" s="82"/>
      <c r="I149" s="82"/>
      <c r="J149" s="172"/>
      <c r="K149" s="104" t="s">
        <v>549</v>
      </c>
      <c r="L149" s="70"/>
      <c r="M149" s="70"/>
      <c r="N149" s="70"/>
      <c r="O149" s="70"/>
      <c r="P149" s="70"/>
      <c r="Q149" s="70"/>
      <c r="R149" s="70"/>
      <c r="S149" s="70"/>
      <c r="T149" s="70"/>
      <c r="U149" s="76">
        <v>1</v>
      </c>
      <c r="V149" s="190"/>
      <c r="CO149" s="521" t="s">
        <v>1258</v>
      </c>
      <c r="CP149" s="293" t="s">
        <v>1845</v>
      </c>
      <c r="CQ149" s="102" t="s">
        <v>29</v>
      </c>
      <c r="CR149" s="102">
        <f t="shared" si="62"/>
        <v>0.5</v>
      </c>
      <c r="CS149" s="102">
        <f t="shared" si="63"/>
        <v>1.5</v>
      </c>
      <c r="CT149" s="528"/>
      <c r="CU149" s="197" t="s">
        <v>68</v>
      </c>
      <c r="CV149" s="145"/>
      <c r="CW149" s="72" t="s">
        <v>42</v>
      </c>
      <c r="CX149" s="530"/>
      <c r="CY149" s="238" t="s">
        <v>1846</v>
      </c>
      <c r="CZ149" s="297"/>
      <c r="DA149" s="565">
        <v>1</v>
      </c>
      <c r="DB149" s="297"/>
      <c r="DC149" s="297"/>
      <c r="DD149" s="86">
        <v>1</v>
      </c>
      <c r="DE149" s="297"/>
      <c r="DF149" s="297"/>
      <c r="DG149" s="297"/>
      <c r="DH149" s="297"/>
      <c r="DI149" s="142">
        <v>1</v>
      </c>
      <c r="DJ149" s="68"/>
    </row>
    <row r="150" spans="1:114" s="108" customFormat="1" ht="307.95" customHeight="1" outlineLevel="1" thickTop="1" thickBot="1" x14ac:dyDescent="0.3">
      <c r="CO150" s="521" t="s">
        <v>1258</v>
      </c>
      <c r="CP150" s="116" t="s">
        <v>1847</v>
      </c>
      <c r="CQ150" s="102" t="s">
        <v>29</v>
      </c>
      <c r="CR150" s="102">
        <f t="shared" si="62"/>
        <v>2</v>
      </c>
      <c r="CS150" s="102">
        <f t="shared" si="63"/>
        <v>2</v>
      </c>
      <c r="CT150" s="116"/>
      <c r="CU150" s="197" t="s">
        <v>68</v>
      </c>
      <c r="CV150" s="531"/>
      <c r="CW150" s="72" t="s">
        <v>42</v>
      </c>
      <c r="CX150" s="27"/>
      <c r="CY150" s="173" t="s">
        <v>545</v>
      </c>
      <c r="CZ150" s="351"/>
      <c r="DA150" s="351"/>
      <c r="DB150" s="351"/>
      <c r="DC150" s="351"/>
      <c r="DD150" s="351"/>
      <c r="DE150" s="351"/>
      <c r="DF150" s="565">
        <v>1</v>
      </c>
      <c r="DG150" s="351"/>
      <c r="DH150" s="351"/>
      <c r="DI150" s="142">
        <v>1</v>
      </c>
      <c r="DJ150" s="68"/>
    </row>
    <row r="151" spans="1:114" s="108" customFormat="1" ht="361.95" customHeight="1" outlineLevel="1" thickTop="1" thickBot="1" x14ac:dyDescent="0.3">
      <c r="CO151" s="521" t="s">
        <v>1258</v>
      </c>
      <c r="CP151" s="116" t="s">
        <v>1848</v>
      </c>
      <c r="CQ151" s="102" t="s">
        <v>29</v>
      </c>
      <c r="CR151" s="102">
        <f t="shared" si="62"/>
        <v>0</v>
      </c>
      <c r="CS151" s="102">
        <f t="shared" si="63"/>
        <v>2</v>
      </c>
      <c r="CT151" s="103"/>
      <c r="CU151" s="22" t="s">
        <v>68</v>
      </c>
      <c r="CV151" s="23"/>
      <c r="CW151" s="72" t="s">
        <v>42</v>
      </c>
      <c r="CX151" s="82"/>
      <c r="CY151" s="534" t="s">
        <v>1849</v>
      </c>
      <c r="CZ151" s="229"/>
      <c r="DA151" s="229"/>
      <c r="DB151" s="229"/>
      <c r="DC151" s="229"/>
      <c r="DD151" s="229"/>
      <c r="DE151" s="229"/>
      <c r="DF151" s="229"/>
      <c r="DG151" s="351"/>
      <c r="DH151" s="86">
        <v>1</v>
      </c>
      <c r="DI151" s="142">
        <v>1</v>
      </c>
      <c r="DJ151" s="68"/>
    </row>
    <row r="152" spans="1:114" s="108" customFormat="1" ht="372.6" customHeight="1" outlineLevel="1" thickTop="1" x14ac:dyDescent="0.3"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</row>
    <row r="153" spans="1:114" s="108" customFormat="1" ht="294.60000000000002" customHeight="1" outlineLevel="1" x14ac:dyDescent="0.25">
      <c r="V153" s="217"/>
    </row>
    <row r="154" spans="1:114" s="108" customFormat="1" ht="201.6" customHeight="1" outlineLevel="1" x14ac:dyDescent="0.25"/>
    <row r="155" spans="1:114" s="108" customFormat="1" ht="178.2" customHeight="1" outlineLevel="1" x14ac:dyDescent="0.25"/>
    <row r="156" spans="1:114" s="108" customFormat="1" ht="176.25" customHeight="1" outlineLevel="1" x14ac:dyDescent="0.25"/>
    <row r="157" spans="1:114" s="108" customFormat="1" ht="170.25" customHeight="1" outlineLevel="1" x14ac:dyDescent="0.25"/>
    <row r="158" spans="1:114" s="108" customFormat="1" ht="159" customHeight="1" outlineLevel="1" x14ac:dyDescent="0.25"/>
    <row r="159" spans="1:114" s="108" customFormat="1" ht="126" customHeight="1" outlineLevel="1" x14ac:dyDescent="0.25"/>
    <row r="160" spans="1:114" s="108" customFormat="1" ht="216" customHeight="1" outlineLevel="1" x14ac:dyDescent="0.25"/>
    <row r="161" spans="1:114" s="108" customFormat="1" ht="153" customHeight="1" outlineLevel="1" x14ac:dyDescent="0.25"/>
    <row r="162" spans="1:114" s="108" customFormat="1" ht="13.8" outlineLevel="1" x14ac:dyDescent="0.25"/>
    <row r="163" spans="1:114" s="108" customFormat="1" ht="195" customHeight="1" outlineLevel="1" x14ac:dyDescent="0.25"/>
    <row r="164" spans="1:114" s="108" customFormat="1" ht="13.8" outlineLevel="1" x14ac:dyDescent="0.25"/>
    <row r="165" spans="1:114" s="108" customFormat="1" ht="129.75" customHeight="1" outlineLevel="1" x14ac:dyDescent="0.3">
      <c r="AT165"/>
      <c r="AU165"/>
      <c r="AV165"/>
      <c r="AW165" s="288"/>
    </row>
    <row r="166" spans="1:114" s="108" customFormat="1" outlineLevel="1" x14ac:dyDescent="0.3"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 s="288"/>
    </row>
    <row r="167" spans="1:114" s="108" customFormat="1" outlineLevel="1" x14ac:dyDescent="0.3"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 s="59"/>
      <c r="AU167" s="208"/>
      <c r="AV167" s="62"/>
      <c r="AW167" s="288"/>
    </row>
    <row r="168" spans="1:114" s="108" customFormat="1" ht="17.399999999999999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33" x14ac:dyDescent="0.25">
      <c r="A169" s="38" t="s">
        <v>145</v>
      </c>
      <c r="B169" s="39" t="s">
        <v>557</v>
      </c>
      <c r="C169" s="535" t="s">
        <v>29</v>
      </c>
      <c r="D169" s="41">
        <f>0.5*(L169+M169+N169)+O169+Q169+2*(R169+S169)</f>
        <v>8</v>
      </c>
      <c r="E169" s="536">
        <f>L169*0.5+M169*0.5+N169*0.5+O169+P169+Q169+2*(R169+S169+T169)</f>
        <v>16</v>
      </c>
      <c r="F169" s="43"/>
      <c r="G169" s="43"/>
      <c r="H169" s="43"/>
      <c r="I169" s="43"/>
      <c r="J169" s="43"/>
      <c r="K169" s="43"/>
      <c r="L169" s="44">
        <f>SUMIFS(L171:L184,C171:C184,C169)</f>
        <v>4</v>
      </c>
      <c r="M169" s="44">
        <f>SUMIFS(M171:M184,C171:C184,C169)</f>
        <v>2</v>
      </c>
      <c r="N169" s="44">
        <f>SUMIFS(N171:N184,C171:C184,C169)</f>
        <v>0</v>
      </c>
      <c r="O169" s="44">
        <f>SUMIFS(O171:O184,C171:C184,C169)</f>
        <v>3</v>
      </c>
      <c r="P169" s="44">
        <f>SUMIFS(P171:P184,C171:C184,C169)</f>
        <v>0</v>
      </c>
      <c r="Q169" s="44">
        <f>SUMIFS(Q171:Q184,C171:C184,C169)</f>
        <v>2</v>
      </c>
      <c r="R169" s="44">
        <f>SUMIFS(R171:R184,C171:C184,C169)</f>
        <v>0</v>
      </c>
      <c r="S169" s="44">
        <f>SUMIFS(S171:S184,C171:C184,C169)</f>
        <v>0</v>
      </c>
      <c r="T169" s="44">
        <f>SUMIFS(T171:T184,C171:C184,C169)</f>
        <v>4</v>
      </c>
      <c r="U169" s="45"/>
      <c r="V169" s="46">
        <f>SUM(U171:U196)</f>
        <v>5</v>
      </c>
      <c r="X169" s="38" t="s">
        <v>145</v>
      </c>
      <c r="Y169" s="39"/>
      <c r="Z169" s="535" t="s">
        <v>29</v>
      </c>
      <c r="AA169" s="41">
        <f t="shared" ref="AA169:AA174" si="72">0.5*(AI169+AJ169+AK169)+AL169+AN169+2*(AO169+AP169)</f>
        <v>2.5</v>
      </c>
      <c r="AB169" s="536">
        <f t="shared" ref="AB169:AB174" si="73">AI169*0.5+AJ169*0.5+AK169*0.5+AL169+AM169+AN169+2*(AO169+AP169+AQ169)</f>
        <v>2.5</v>
      </c>
      <c r="AC169" s="43"/>
      <c r="AD169" s="43"/>
      <c r="AE169" s="43"/>
      <c r="AF169" s="43"/>
      <c r="AG169" s="43"/>
      <c r="AH169" s="43"/>
      <c r="AI169" s="44">
        <f>SUMIFS(AI171:AI186,Z171:Z186,Z169)</f>
        <v>5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10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BR169" s="38" t="s">
        <v>556</v>
      </c>
      <c r="BS169" s="39"/>
      <c r="BT169" s="40" t="s">
        <v>29</v>
      </c>
      <c r="BU169" s="41">
        <f>0.5*(CC169+CD169+CE169)+CF169+CH169+2*(CI169+CJ169)</f>
        <v>0</v>
      </c>
      <c r="BV169" s="42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38" t="s">
        <v>556</v>
      </c>
      <c r="CP169" s="39"/>
      <c r="CQ169" s="535" t="s">
        <v>29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SUMIFS(CZ173:CZ188,CQ173:CQ188,CQ169)</f>
        <v>0</v>
      </c>
      <c r="DA169" s="44">
        <f>SUMIFS(DA173:DA188,CQ173:CQ188,CQ169)</f>
        <v>0</v>
      </c>
      <c r="DB169" s="44">
        <f>SUMIFS(DB173:DB188,CQ173:CQ188,CQ169)</f>
        <v>0</v>
      </c>
      <c r="DC169" s="44">
        <f>SUMIFS(DC173:DC188,CQ173:CQ188,CQ169)</f>
        <v>0</v>
      </c>
      <c r="DD169" s="44">
        <f>SUMIFS(DD173:DD188,CQ173:CQ188,CQ169)</f>
        <v>0</v>
      </c>
      <c r="DE169" s="44">
        <f>SUMIFS(DE173:DE188,CQ173:CQ188,CQ169)</f>
        <v>0</v>
      </c>
      <c r="DF169" s="44">
        <f>SUMIFS(DF173:DF188,CQ173:CQ188,CQ169)</f>
        <v>0</v>
      </c>
      <c r="DG169" s="44">
        <f>SUMIFS(DG173:DG188,CQ173:CQ188,CQ169)</f>
        <v>0</v>
      </c>
      <c r="DH169" s="44">
        <f>SUMIFS(DH173:DH188,CQ173:CQ188,CQ169)</f>
        <v>0</v>
      </c>
      <c r="DI169" s="45"/>
      <c r="DJ169" s="46">
        <f>SUM(DI173:DI200)</f>
        <v>0</v>
      </c>
    </row>
    <row r="170" spans="1:114" ht="33.6" thickBot="1" x14ac:dyDescent="0.35">
      <c r="A170" s="38" t="s">
        <v>153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SUMIFS(L171:L184,C171:C184,C170)</f>
        <v>0</v>
      </c>
      <c r="M170" s="44">
        <f>SUMIFS(M171:M184,C171:C184,C170)</f>
        <v>0</v>
      </c>
      <c r="N170" s="44">
        <f>SUMIFS(N171:N184,C171:C184,C170)</f>
        <v>0</v>
      </c>
      <c r="O170" s="44">
        <f>SUMIFS(O171:O184,C171:C184,C170)</f>
        <v>0</v>
      </c>
      <c r="P170" s="44">
        <f>SUMIFS(P171:P184,C171:C184,C170)</f>
        <v>0</v>
      </c>
      <c r="Q170" s="44">
        <f>SUMIFS(Q171:Q184,C171:C184,C170)</f>
        <v>0</v>
      </c>
      <c r="R170" s="44">
        <f>SUMIFS(R171:R184,C171:C184,C170)</f>
        <v>0</v>
      </c>
      <c r="S170" s="44">
        <f>SUMIFS(S171:S184,C171:C184,C170)</f>
        <v>0</v>
      </c>
      <c r="T170" s="44">
        <f>SUMIFS(T171:T184,C171:C184,C170)</f>
        <v>0</v>
      </c>
      <c r="U170" s="45"/>
      <c r="V170" s="46"/>
      <c r="W170" s="32"/>
      <c r="X170" s="38" t="s">
        <v>153</v>
      </c>
      <c r="Y170" s="451"/>
      <c r="Z170" s="535" t="s">
        <v>36</v>
      </c>
      <c r="AA170" s="41">
        <f t="shared" si="72"/>
        <v>13</v>
      </c>
      <c r="AB170" s="536">
        <f t="shared" si="73"/>
        <v>13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1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6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38" t="s">
        <v>558</v>
      </c>
      <c r="BS170" s="451"/>
      <c r="BT170" s="40" t="s">
        <v>36</v>
      </c>
      <c r="BU170" s="41">
        <f>0.5*(CC170+CD170+CE170)+CF170+CH170+2*(CI170+CJ170)</f>
        <v>0</v>
      </c>
      <c r="BV170" s="42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  <c r="CO170" s="853" t="s">
        <v>558</v>
      </c>
      <c r="CP170" s="451"/>
      <c r="CQ170" s="535" t="s">
        <v>36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SUMIFS(CZ173:CZ188,CQ173:CQ188,CQ170)</f>
        <v>0</v>
      </c>
      <c r="DA170" s="44">
        <f>SUMIFS(DA173:DA188,CQ173:CQ188,CQ170)</f>
        <v>0</v>
      </c>
      <c r="DB170" s="44">
        <f>SUMIFS(DB173:DB188,CQ173:CQ188,CQ170)</f>
        <v>0</v>
      </c>
      <c r="DC170" s="44">
        <f>SUMIFS(DC173:DC188,CQ173:CQ188,CQ170)</f>
        <v>0</v>
      </c>
      <c r="DD170" s="44">
        <f>SUMIFS(DD173:DD188,CQ173:CQ188,CQ170)</f>
        <v>0</v>
      </c>
      <c r="DE170" s="44">
        <f>SUMIFS(DE173:DE188,CQ173:CQ188,CQ170)</f>
        <v>0</v>
      </c>
      <c r="DF170" s="44">
        <f>SUMIFS(DF173:DF188,CQ173:CQ188,CQ170)</f>
        <v>0</v>
      </c>
      <c r="DG170" s="44">
        <f>SUMIFS(DG173:DG188,CQ173:CQ188,CQ170)</f>
        <v>0</v>
      </c>
      <c r="DH170" s="44">
        <f>SUMIFS(DH173:DH188,CQ173:CQ188,CQ170)</f>
        <v>0</v>
      </c>
      <c r="DI170" s="45"/>
      <c r="DJ170" s="46"/>
    </row>
    <row r="171" spans="1:114" ht="198" customHeight="1" thickTop="1" thickBot="1" x14ac:dyDescent="0.3">
      <c r="A171" s="538" t="s">
        <v>560</v>
      </c>
      <c r="B171" s="177" t="s">
        <v>941</v>
      </c>
      <c r="C171" s="102" t="s">
        <v>29</v>
      </c>
      <c r="D171" s="102">
        <f>0.5*(L171+M171+N171)+O171+Q171+2*(R171+S171)</f>
        <v>0</v>
      </c>
      <c r="E171" s="102">
        <f>L171*0.5+M171*0.5+N171*0.5+O171+P171+Q171+2*(R171+S171+T171)</f>
        <v>4</v>
      </c>
      <c r="F171" s="74"/>
      <c r="G171" s="802" t="s">
        <v>63</v>
      </c>
      <c r="H171" s="74"/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66" t="s">
        <v>38</v>
      </c>
      <c r="Y171" s="67" t="s">
        <v>39</v>
      </c>
      <c r="Z171" s="68" t="s">
        <v>29</v>
      </c>
      <c r="AA171" s="69">
        <f t="shared" si="72"/>
        <v>0</v>
      </c>
      <c r="AB171" s="69">
        <f t="shared" si="73"/>
        <v>0</v>
      </c>
      <c r="AC171" s="70"/>
      <c r="AD171" s="22" t="s">
        <v>40</v>
      </c>
      <c r="AE171" s="71" t="s">
        <v>41</v>
      </c>
      <c r="AF171" s="72" t="s">
        <v>42</v>
      </c>
      <c r="AG171" s="73"/>
      <c r="AH171" s="140" t="s">
        <v>3</v>
      </c>
      <c r="AI171" s="75"/>
      <c r="AJ171" s="23"/>
      <c r="AK171" s="23"/>
      <c r="AL171" s="23"/>
      <c r="AM171" s="23"/>
      <c r="AN171" s="23"/>
      <c r="AO171" s="23"/>
      <c r="AP171" s="23"/>
      <c r="AQ171" s="23"/>
      <c r="AR171" s="76">
        <v>7</v>
      </c>
      <c r="AS171" s="1560" t="s">
        <v>3110</v>
      </c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40.4" thickTop="1" thickBot="1" x14ac:dyDescent="0.45">
      <c r="A172" s="538" t="s">
        <v>560</v>
      </c>
      <c r="B172" s="80" t="s">
        <v>565</v>
      </c>
      <c r="C172" s="102" t="s">
        <v>29</v>
      </c>
      <c r="D172" s="102">
        <f t="shared" ref="D172:D176" si="74">0.5*(L172+M172+N172)+O172+Q172+2*(R172+S172)</f>
        <v>0.5</v>
      </c>
      <c r="E172" s="102">
        <f t="shared" ref="E172:E176" si="75">L172*0.5+M172*0.5+N172*0.5+O172+P172+Q172+2*(R172+S172+T172)</f>
        <v>0.5</v>
      </c>
      <c r="F172" s="103"/>
      <c r="G172" s="22" t="s">
        <v>63</v>
      </c>
      <c r="H172" s="541"/>
      <c r="I172" s="523" t="s">
        <v>42</v>
      </c>
      <c r="J172" s="73"/>
      <c r="K172" s="140" t="s">
        <v>3</v>
      </c>
      <c r="L172" s="542">
        <v>1</v>
      </c>
      <c r="M172" s="482"/>
      <c r="N172" s="482"/>
      <c r="O172" s="160"/>
      <c r="P172" s="160"/>
      <c r="Q172" s="540"/>
      <c r="R172" s="160"/>
      <c r="S172" s="482"/>
      <c r="T172" s="160"/>
      <c r="U172" s="408">
        <v>0.5</v>
      </c>
      <c r="V172" s="74"/>
      <c r="X172" s="509" t="s">
        <v>38</v>
      </c>
      <c r="Y172" s="387" t="s">
        <v>2880</v>
      </c>
      <c r="Z172" s="68" t="s">
        <v>29</v>
      </c>
      <c r="AA172" s="69">
        <f t="shared" si="72"/>
        <v>2.5</v>
      </c>
      <c r="AB172" s="69">
        <f t="shared" si="73"/>
        <v>2.5</v>
      </c>
      <c r="AC172" s="70"/>
      <c r="AD172" s="23" t="s">
        <v>2968</v>
      </c>
      <c r="AE172" s="71" t="s">
        <v>41</v>
      </c>
      <c r="AF172" s="22"/>
      <c r="AG172" s="621"/>
      <c r="AH172" s="140" t="s">
        <v>3</v>
      </c>
      <c r="AI172" s="84">
        <v>5</v>
      </c>
      <c r="AJ172" s="23"/>
      <c r="AK172" s="23"/>
      <c r="AL172" s="23"/>
      <c r="AM172" s="23"/>
      <c r="AN172" s="23"/>
      <c r="AO172" s="23"/>
      <c r="AP172" s="144"/>
      <c r="AQ172" s="301"/>
      <c r="AR172" s="516">
        <v>1</v>
      </c>
      <c r="AS172" s="1560" t="s">
        <v>3110</v>
      </c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27.8" outlineLevel="1" thickTop="1" thickBot="1" x14ac:dyDescent="0.45">
      <c r="A173" s="538" t="s">
        <v>560</v>
      </c>
      <c r="B173" s="80" t="s">
        <v>566</v>
      </c>
      <c r="C173" s="102" t="s">
        <v>29</v>
      </c>
      <c r="D173" s="102">
        <f t="shared" si="74"/>
        <v>2</v>
      </c>
      <c r="E173" s="102">
        <f t="shared" si="75"/>
        <v>6</v>
      </c>
      <c r="F173" s="103"/>
      <c r="G173" s="22" t="s">
        <v>68</v>
      </c>
      <c r="H173" s="106"/>
      <c r="I173" s="523" t="s">
        <v>42</v>
      </c>
      <c r="J173" s="73"/>
      <c r="K173" s="23" t="s">
        <v>567</v>
      </c>
      <c r="L173" s="155"/>
      <c r="M173" s="159"/>
      <c r="N173" s="160"/>
      <c r="O173" s="159"/>
      <c r="P173" s="159"/>
      <c r="Q173" s="539">
        <v>2</v>
      </c>
      <c r="R173" s="360"/>
      <c r="S173" s="360"/>
      <c r="T173" s="543">
        <v>2</v>
      </c>
      <c r="U173" s="408">
        <v>0.5</v>
      </c>
      <c r="V173" s="74"/>
      <c r="X173" s="509" t="s">
        <v>38</v>
      </c>
      <c r="Y173" s="387" t="s">
        <v>2882</v>
      </c>
      <c r="Z173" s="68" t="s">
        <v>36</v>
      </c>
      <c r="AA173" s="69">
        <f t="shared" si="72"/>
        <v>13</v>
      </c>
      <c r="AB173" s="69">
        <f t="shared" si="73"/>
        <v>13</v>
      </c>
      <c r="AC173" s="70"/>
      <c r="AD173" s="23" t="s">
        <v>63</v>
      </c>
      <c r="AE173" s="74"/>
      <c r="AF173" s="22"/>
      <c r="AG173" s="621"/>
      <c r="AH173" s="173" t="s">
        <v>2867</v>
      </c>
      <c r="AI173" s="144"/>
      <c r="AJ173" s="23"/>
      <c r="AK173" s="23"/>
      <c r="AL173" s="84">
        <v>1</v>
      </c>
      <c r="AM173" s="23"/>
      <c r="AN173" s="23"/>
      <c r="AO173" s="84">
        <v>6</v>
      </c>
      <c r="AP173" s="144"/>
      <c r="AQ173" s="301"/>
      <c r="AR173" s="516">
        <v>1</v>
      </c>
      <c r="AS173" s="1560" t="s">
        <v>3110</v>
      </c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38.6" customHeight="1" outlineLevel="1" thickTop="1" x14ac:dyDescent="0.3">
      <c r="A174" s="538" t="s">
        <v>560</v>
      </c>
      <c r="B174" s="177" t="s">
        <v>2643</v>
      </c>
      <c r="C174" s="102" t="s">
        <v>29</v>
      </c>
      <c r="D174" s="102">
        <f t="shared" si="74"/>
        <v>0.5</v>
      </c>
      <c r="E174" s="102">
        <f t="shared" si="75"/>
        <v>0.5</v>
      </c>
      <c r="F174" s="103"/>
      <c r="G174" s="22" t="s">
        <v>63</v>
      </c>
      <c r="H174" s="546"/>
      <c r="I174" s="541"/>
      <c r="J174" s="541"/>
      <c r="K174" s="140" t="s">
        <v>3</v>
      </c>
      <c r="L174" s="84">
        <v>1</v>
      </c>
      <c r="M174" s="243"/>
      <c r="N174" s="243"/>
      <c r="O174" s="243"/>
      <c r="P174" s="243"/>
      <c r="Q174" s="108"/>
      <c r="U174" s="408">
        <v>1</v>
      </c>
      <c r="V174" s="879"/>
      <c r="X174" s="1691" t="s">
        <v>38</v>
      </c>
      <c r="Y174" s="1692" t="s">
        <v>2884</v>
      </c>
      <c r="Z174" s="1690" t="s">
        <v>93</v>
      </c>
      <c r="AA174" s="69">
        <f t="shared" si="72"/>
        <v>3</v>
      </c>
      <c r="AB174" s="69">
        <f t="shared" si="73"/>
        <v>3</v>
      </c>
      <c r="AC174" s="70"/>
      <c r="AD174" s="23" t="s">
        <v>63</v>
      </c>
      <c r="AE174" s="74"/>
      <c r="AF174" s="22"/>
      <c r="AG174" s="621"/>
      <c r="AH174" s="173" t="s">
        <v>2987</v>
      </c>
      <c r="AI174" s="84">
        <v>2</v>
      </c>
      <c r="AJ174" s="23"/>
      <c r="AK174" s="23"/>
      <c r="AL174" s="144"/>
      <c r="AM174" s="23"/>
      <c r="AN174" s="23"/>
      <c r="AO174" s="84">
        <v>1</v>
      </c>
      <c r="AP174" s="144"/>
      <c r="AQ174" s="301"/>
      <c r="AR174" s="516">
        <v>1</v>
      </c>
      <c r="AS174" s="1560" t="s">
        <v>3110</v>
      </c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191.4" outlineLevel="1" x14ac:dyDescent="0.25">
      <c r="A175" s="538" t="s">
        <v>560</v>
      </c>
      <c r="B175" s="80" t="s">
        <v>569</v>
      </c>
      <c r="C175" s="102" t="s">
        <v>29</v>
      </c>
      <c r="D175" s="102">
        <f t="shared" si="74"/>
        <v>2</v>
      </c>
      <c r="E175" s="102">
        <f t="shared" si="75"/>
        <v>2</v>
      </c>
      <c r="F175" s="103"/>
      <c r="G175" s="22" t="s">
        <v>45</v>
      </c>
      <c r="H175" s="1711" t="s">
        <v>3125</v>
      </c>
      <c r="I175" s="103"/>
      <c r="J175" s="73"/>
      <c r="K175" s="23" t="s">
        <v>570</v>
      </c>
      <c r="L175" s="539">
        <v>1</v>
      </c>
      <c r="M175" s="539">
        <v>1</v>
      </c>
      <c r="N175" s="169"/>
      <c r="O175" s="539">
        <v>1</v>
      </c>
      <c r="P175" s="169"/>
      <c r="Q175" s="169"/>
      <c r="R175" s="169"/>
      <c r="S175" s="169"/>
      <c r="T175" s="169"/>
      <c r="U175" s="408">
        <v>1</v>
      </c>
      <c r="V175" s="74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126.6" outlineLevel="1" x14ac:dyDescent="0.25">
      <c r="A176" s="538" t="s">
        <v>560</v>
      </c>
      <c r="B176" s="80" t="s">
        <v>1852</v>
      </c>
      <c r="C176" s="102" t="s">
        <v>29</v>
      </c>
      <c r="D176" s="102">
        <f t="shared" si="74"/>
        <v>3</v>
      </c>
      <c r="E176" s="102">
        <f t="shared" si="75"/>
        <v>3</v>
      </c>
      <c r="F176" s="103"/>
      <c r="G176" s="124" t="s">
        <v>77</v>
      </c>
      <c r="H176" s="939" t="s">
        <v>50</v>
      </c>
      <c r="I176" s="106"/>
      <c r="J176" s="106"/>
      <c r="K176" s="23" t="s">
        <v>1853</v>
      </c>
      <c r="L176" s="539">
        <v>1</v>
      </c>
      <c r="M176" s="539">
        <v>1</v>
      </c>
      <c r="N176" s="155"/>
      <c r="O176" s="539">
        <v>2</v>
      </c>
      <c r="P176" s="160"/>
      <c r="Q176" s="160"/>
      <c r="R176" s="160"/>
      <c r="S176" s="160"/>
      <c r="T176" s="302"/>
      <c r="U176" s="408">
        <v>1</v>
      </c>
      <c r="V176" s="74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94999999999999" customHeight="1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outlineLevel="1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outlineLevel="1" x14ac:dyDescent="0.2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71:114" x14ac:dyDescent="0.25"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71:114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7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7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7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7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7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7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7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7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7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7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7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7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7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7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22">
    <mergeCell ref="AD73:AH73"/>
    <mergeCell ref="CX2:CX4"/>
    <mergeCell ref="Z45:AQ45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BP2:BP4"/>
    <mergeCell ref="CT117:CY117"/>
    <mergeCell ref="AZ144:BE144"/>
    <mergeCell ref="CA2:CA4"/>
    <mergeCell ref="CM2:CM4"/>
    <mergeCell ref="CP2:CP4"/>
    <mergeCell ref="BS2:BS4"/>
  </mergeCells>
  <conditionalFormatting sqref="D6:D7">
    <cfRule type="cellIs" dxfId="141" priority="45" operator="lessThan">
      <formula>10.5</formula>
    </cfRule>
    <cfRule type="cellIs" dxfId="140" priority="46" operator="greaterThan">
      <formula>10</formula>
    </cfRule>
  </conditionalFormatting>
  <conditionalFormatting sqref="D37:D38">
    <cfRule type="cellIs" dxfId="139" priority="59" operator="lessThan">
      <formula>10.5</formula>
    </cfRule>
    <cfRule type="cellIs" dxfId="138" priority="60" operator="greaterThan">
      <formula>10</formula>
    </cfRule>
  </conditionalFormatting>
  <conditionalFormatting sqref="D53:D54">
    <cfRule type="cellIs" dxfId="137" priority="51" operator="lessThan">
      <formula>10.5</formula>
    </cfRule>
    <cfRule type="cellIs" dxfId="136" priority="52" operator="greaterThan">
      <formula>10</formula>
    </cfRule>
  </conditionalFormatting>
  <conditionalFormatting sqref="D85:D86">
    <cfRule type="cellIs" dxfId="135" priority="61" operator="lessThan">
      <formula>10.5</formula>
    </cfRule>
    <cfRule type="cellIs" dxfId="134" priority="62" operator="greaterThan">
      <formula>10</formula>
    </cfRule>
  </conditionalFormatting>
  <conditionalFormatting sqref="D115:D116">
    <cfRule type="cellIs" dxfId="133" priority="29" operator="lessThan">
      <formula>10.5</formula>
    </cfRule>
    <cfRule type="cellIs" dxfId="132" priority="30" operator="greaterThan">
      <formula>10</formula>
    </cfRule>
  </conditionalFormatting>
  <conditionalFormatting sqref="D139:D140">
    <cfRule type="cellIs" dxfId="131" priority="21" operator="lessThan">
      <formula>10.5</formula>
    </cfRule>
    <cfRule type="cellIs" dxfId="130" priority="22" operator="greaterThan">
      <formula>10</formula>
    </cfRule>
  </conditionalFormatting>
  <conditionalFormatting sqref="D169:D170">
    <cfRule type="cellIs" dxfId="129" priority="15" operator="lessThan">
      <formula>10.5</formula>
    </cfRule>
    <cfRule type="cellIs" dxfId="128" priority="16" operator="greaterThan">
      <formula>10</formula>
    </cfRule>
  </conditionalFormatting>
  <conditionalFormatting sqref="AA6:AA7">
    <cfRule type="cellIs" dxfId="127" priority="63" operator="lessThan">
      <formula>10.5</formula>
    </cfRule>
    <cfRule type="cellIs" dxfId="126" priority="64" operator="greaterThan">
      <formula>10</formula>
    </cfRule>
  </conditionalFormatting>
  <conditionalFormatting sqref="AA37:AA38">
    <cfRule type="cellIs" dxfId="125" priority="57" operator="lessThan">
      <formula>10.5</formula>
    </cfRule>
    <cfRule type="cellIs" dxfId="124" priority="58" operator="greaterThan">
      <formula>10</formula>
    </cfRule>
  </conditionalFormatting>
  <conditionalFormatting sqref="AA53:AA54">
    <cfRule type="cellIs" dxfId="123" priority="1" operator="lessThan">
      <formula>10.5</formula>
    </cfRule>
    <cfRule type="cellIs" dxfId="122" priority="2" operator="greaterThan">
      <formula>10</formula>
    </cfRule>
  </conditionalFormatting>
  <conditionalFormatting sqref="AA85:AA86">
    <cfRule type="cellIs" dxfId="121" priority="43" operator="lessThan">
      <formula>10.5</formula>
    </cfRule>
    <cfRule type="cellIs" dxfId="120" priority="44" operator="greaterThan">
      <formula>10</formula>
    </cfRule>
  </conditionalFormatting>
  <conditionalFormatting sqref="AA115:AA116">
    <cfRule type="cellIs" dxfId="119" priority="31" operator="lessThan">
      <formula>10.5</formula>
    </cfRule>
    <cfRule type="cellIs" dxfId="118" priority="32" operator="greaterThan">
      <formula>10</formula>
    </cfRule>
  </conditionalFormatting>
  <conditionalFormatting sqref="AA139:AA140">
    <cfRule type="cellIs" dxfId="117" priority="23" operator="lessThan">
      <formula>10.5</formula>
    </cfRule>
    <cfRule type="cellIs" dxfId="116" priority="24" operator="greaterThan">
      <formula>10</formula>
    </cfRule>
  </conditionalFormatting>
  <conditionalFormatting sqref="AA169:AA170">
    <cfRule type="cellIs" dxfId="115" priority="9" operator="lessThan">
      <formula>10.5</formula>
    </cfRule>
    <cfRule type="cellIs" dxfId="114" priority="10" operator="greaterThan">
      <formula>10</formula>
    </cfRule>
  </conditionalFormatting>
  <conditionalFormatting sqref="AX6:AX7">
    <cfRule type="cellIs" dxfId="113" priority="65" operator="lessThan">
      <formula>10.5</formula>
    </cfRule>
    <cfRule type="cellIs" dxfId="112" priority="66" operator="greaterThan">
      <formula>10</formula>
    </cfRule>
  </conditionalFormatting>
  <conditionalFormatting sqref="AX37:AX38">
    <cfRule type="cellIs" dxfId="111" priority="55" operator="lessThan">
      <formula>10.5</formula>
    </cfRule>
    <cfRule type="cellIs" dxfId="110" priority="56" operator="greaterThan">
      <formula>10</formula>
    </cfRule>
  </conditionalFormatting>
  <conditionalFormatting sqref="AX53:AX54">
    <cfRule type="cellIs" dxfId="109" priority="49" operator="lessThan">
      <formula>10.5</formula>
    </cfRule>
    <cfRule type="cellIs" dxfId="108" priority="50" operator="greaterThan">
      <formula>10</formula>
    </cfRule>
  </conditionalFormatting>
  <conditionalFormatting sqref="AX85:AX86">
    <cfRule type="cellIs" dxfId="107" priority="41" operator="lessThan">
      <formula>10.5</formula>
    </cfRule>
    <cfRule type="cellIs" dxfId="106" priority="42" operator="greaterThan">
      <formula>10</formula>
    </cfRule>
  </conditionalFormatting>
  <conditionalFormatting sqref="AX115:AX116">
    <cfRule type="cellIs" dxfId="105" priority="33" operator="lessThan">
      <formula>10.5</formula>
    </cfRule>
    <cfRule type="cellIs" dxfId="104" priority="34" operator="greaterThan">
      <formula>10</formula>
    </cfRule>
  </conditionalFormatting>
  <conditionalFormatting sqref="AX139:AX140">
    <cfRule type="cellIs" dxfId="103" priority="25" operator="lessThan">
      <formula>10.5</formula>
    </cfRule>
    <cfRule type="cellIs" dxfId="102" priority="26" operator="greaterThan">
      <formula>10</formula>
    </cfRule>
  </conditionalFormatting>
  <conditionalFormatting sqref="AX169:AX170">
    <cfRule type="cellIs" dxfId="101" priority="7" operator="lessThan">
      <formula>10.5</formula>
    </cfRule>
    <cfRule type="cellIs" dxfId="100" priority="8" operator="greaterThan">
      <formula>10</formula>
    </cfRule>
  </conditionalFormatting>
  <conditionalFormatting sqref="BU6:BU7">
    <cfRule type="cellIs" dxfId="99" priority="67" operator="lessThan">
      <formula>10.5</formula>
    </cfRule>
    <cfRule type="cellIs" dxfId="98" priority="68" operator="greaterThan">
      <formula>10</formula>
    </cfRule>
  </conditionalFormatting>
  <conditionalFormatting sqref="BU37:BU38">
    <cfRule type="cellIs" dxfId="97" priority="53" operator="lessThan">
      <formula>10.5</formula>
    </cfRule>
    <cfRule type="cellIs" dxfId="96" priority="54" operator="greaterThan">
      <formula>10</formula>
    </cfRule>
  </conditionalFormatting>
  <conditionalFormatting sqref="BU53:BU54">
    <cfRule type="cellIs" dxfId="95" priority="47" operator="lessThan">
      <formula>10.5</formula>
    </cfRule>
    <cfRule type="cellIs" dxfId="94" priority="48" operator="greaterThan">
      <formula>10</formula>
    </cfRule>
  </conditionalFormatting>
  <conditionalFormatting sqref="BU85:BU86">
    <cfRule type="cellIs" dxfId="93" priority="39" operator="lessThan">
      <formula>10.5</formula>
    </cfRule>
    <cfRule type="cellIs" dxfId="92" priority="40" operator="greaterThan">
      <formula>10</formula>
    </cfRule>
  </conditionalFormatting>
  <conditionalFormatting sqref="BU115:BU116">
    <cfRule type="cellIs" dxfId="91" priority="35" operator="lessThan">
      <formula>10.5</formula>
    </cfRule>
    <cfRule type="cellIs" dxfId="90" priority="36" operator="greaterThan">
      <formula>10</formula>
    </cfRule>
  </conditionalFormatting>
  <conditionalFormatting sqref="BU139:BU140">
    <cfRule type="cellIs" dxfId="89" priority="5" operator="lessThan">
      <formula>10.5</formula>
    </cfRule>
    <cfRule type="cellIs" dxfId="88" priority="6" operator="greaterThan">
      <formula>10</formula>
    </cfRule>
  </conditionalFormatting>
  <conditionalFormatting sqref="BU169:BU170">
    <cfRule type="cellIs" dxfId="87" priority="3" operator="lessThan">
      <formula>10.5</formula>
    </cfRule>
    <cfRule type="cellIs" dxfId="86" priority="4" operator="greaterThan">
      <formula>10</formula>
    </cfRule>
  </conditionalFormatting>
  <conditionalFormatting sqref="CR6:CR7">
    <cfRule type="cellIs" dxfId="85" priority="69" operator="lessThan">
      <formula>10.5</formula>
    </cfRule>
    <cfRule type="cellIs" dxfId="84" priority="70" operator="greaterThan">
      <formula>10</formula>
    </cfRule>
  </conditionalFormatting>
  <conditionalFormatting sqref="CR37:CR38">
    <cfRule type="cellIs" dxfId="83" priority="17" operator="lessThan">
      <formula>10.5</formula>
    </cfRule>
    <cfRule type="cellIs" dxfId="82" priority="18" operator="greaterThan">
      <formula>10</formula>
    </cfRule>
  </conditionalFormatting>
  <conditionalFormatting sqref="CR53:CR54">
    <cfRule type="cellIs" dxfId="81" priority="19" operator="lessThan">
      <formula>10.5</formula>
    </cfRule>
    <cfRule type="cellIs" dxfId="80" priority="20" operator="greaterThan">
      <formula>10</formula>
    </cfRule>
  </conditionalFormatting>
  <conditionalFormatting sqref="CR85:CR86">
    <cfRule type="cellIs" dxfId="79" priority="11" operator="lessThan">
      <formula>10.5</formula>
    </cfRule>
    <cfRule type="cellIs" dxfId="78" priority="12" operator="greaterThan">
      <formula>10</formula>
    </cfRule>
  </conditionalFormatting>
  <conditionalFormatting sqref="CR115:CR116">
    <cfRule type="cellIs" dxfId="77" priority="37" operator="lessThan">
      <formula>10.5</formula>
    </cfRule>
    <cfRule type="cellIs" dxfId="76" priority="38" operator="greaterThan">
      <formula>10</formula>
    </cfRule>
  </conditionalFormatting>
  <conditionalFormatting sqref="CR139:CR140">
    <cfRule type="cellIs" dxfId="75" priority="27" operator="lessThan">
      <formula>10.5</formula>
    </cfRule>
    <cfRule type="cellIs" dxfId="74" priority="28" operator="greaterThan">
      <formula>10</formula>
    </cfRule>
  </conditionalFormatting>
  <conditionalFormatting sqref="CR169:CR170">
    <cfRule type="cellIs" dxfId="73" priority="13" operator="lessThan">
      <formula>10.5</formula>
    </cfRule>
    <cfRule type="cellIs" dxfId="72" priority="14" operator="greaterThan">
      <formula>10</formula>
    </cfRule>
  </conditionalFormatting>
  <hyperlinks>
    <hyperlink ref="AW3:AX3" location="Co_2_mercredi_B2" display="Co_2_mercredi_B2" xr:uid="{F050AA52-3641-4B90-8748-7AF339A5087C}"/>
  </hyperlinks>
  <printOptions horizontalCentered="1" verticalCentered="1"/>
  <pageMargins left="0.7" right="0.7" top="0.75" bottom="0.75" header="0.3" footer="0.3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9" r:id="rId4" name="Button 1">
              <controlPr defaultSize="0" print="0" autoFill="0" autoPict="0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0" r:id="rId5" name="Button 2">
              <controlPr defaultSize="0" print="0" autoFill="0" autoPict="0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1" r:id="rId6" name="Button 3">
              <controlPr defaultSize="0" print="0" autoFill="0" autoPict="0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2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3" r:id="rId8" name="Button 5">
              <controlPr defaultSize="0" print="0" autoFill="0" autoPict="0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4" r:id="rId9" name="Button 6">
              <controlPr defaultSize="0" print="0" autoFill="0" autoPict="0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5" r:id="rId10" name="Button 7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6" r:id="rId11" name="Button 8">
              <controlPr defaultSize="0" print="0" autoFill="0" autoPict="0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7" r:id="rId12" name="Button 9">
              <controlPr defaultSize="0" print="0" autoFill="0" autoPict="0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8" r:id="rId13" name="Button 10">
              <controlPr defaultSize="0" print="0" autoFill="0" autoPict="0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9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0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1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2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3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4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EF77-6041-419C-B4E9-3DA0702D175D}">
  <sheetPr>
    <tabColor rgb="FFFF0000"/>
    <pageSetUpPr fitToPage="1"/>
  </sheetPr>
  <dimension ref="A1:DP225"/>
  <sheetViews>
    <sheetView tabSelected="1" topLeftCell="AK1" zoomScale="55" zoomScaleNormal="55" workbookViewId="0">
      <pane ySplit="5" topLeftCell="A98" activePane="bottomLeft" state="frozenSplit"/>
      <selection activeCell="AC64" sqref="AC64"/>
      <selection pane="bottomLeft" activeCell="CM98" sqref="CM98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67.6640625" style="62" customWidth="1"/>
    <col min="3" max="3" width="6.6640625" style="288" customWidth="1" outlineLevel="1"/>
    <col min="4" max="4" width="10.6640625" style="289" bestFit="1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35" style="208" bestFit="1" customWidth="1"/>
    <col min="48" max="48" width="103.44140625" style="62" customWidth="1"/>
    <col min="49" max="49" width="6.6640625" style="289" customWidth="1" outlineLevel="1"/>
    <col min="50" max="50" width="10.6640625" style="289" bestFit="1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6" width="6.6640625" style="289" customWidth="1" outlineLevel="1"/>
    <col min="97" max="97" width="6.6640625" style="288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664062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20" ht="18" thickBot="1" x14ac:dyDescent="0.35">
      <c r="A1" s="1756" t="s">
        <v>571</v>
      </c>
      <c r="B1" s="1756"/>
      <c r="C1" s="1756"/>
      <c r="D1" s="1756"/>
      <c r="E1" s="1756"/>
      <c r="F1" s="1756"/>
      <c r="G1" s="1756"/>
      <c r="H1" s="1756"/>
      <c r="I1" s="1756"/>
      <c r="J1" s="1756"/>
      <c r="K1" s="1756"/>
      <c r="L1" s="1756"/>
      <c r="M1" s="1756"/>
      <c r="N1" s="1756"/>
      <c r="O1" s="1756"/>
      <c r="P1" s="1756"/>
      <c r="Q1" s="1756"/>
      <c r="R1" s="1756"/>
      <c r="S1" s="1756"/>
      <c r="T1" s="1756"/>
      <c r="U1" s="1756"/>
      <c r="V1" s="1756"/>
      <c r="W1" s="1756"/>
      <c r="X1" s="1756"/>
      <c r="Y1" s="1756"/>
      <c r="Z1" s="1756"/>
      <c r="AA1" s="1756"/>
      <c r="AB1" s="1756"/>
      <c r="AC1" s="1756"/>
      <c r="AD1" s="1756"/>
      <c r="AE1" s="1756"/>
      <c r="AF1" s="1756"/>
      <c r="AG1" s="1756"/>
      <c r="AH1" s="1756"/>
      <c r="AI1" s="1756"/>
      <c r="AJ1" s="1756"/>
      <c r="AK1" s="1756"/>
      <c r="AL1" s="1756"/>
      <c r="AM1" s="1756"/>
      <c r="AN1" s="1756"/>
      <c r="AO1" s="1756"/>
      <c r="AP1" s="1756"/>
      <c r="AQ1" s="1756"/>
      <c r="AR1" s="1756"/>
      <c r="AS1" s="1756"/>
      <c r="AT1" s="1756"/>
      <c r="AU1" s="1756"/>
      <c r="AV1" s="1756"/>
      <c r="AW1" s="1756"/>
      <c r="AX1" s="1756"/>
      <c r="AY1" s="1756"/>
      <c r="AZ1" s="1756"/>
      <c r="BA1" s="1756"/>
      <c r="BB1" s="1756"/>
      <c r="BC1" s="1756"/>
      <c r="BD1" s="1756"/>
      <c r="BE1" s="1756"/>
      <c r="BF1" s="1756"/>
      <c r="BG1" s="1756"/>
      <c r="BH1" s="1756"/>
      <c r="BI1" s="1756"/>
      <c r="BJ1" s="1756"/>
      <c r="BK1" s="1756"/>
      <c r="BL1" s="1756"/>
      <c r="BM1" s="1756"/>
      <c r="BN1" s="1756"/>
      <c r="BO1" s="1756"/>
      <c r="BP1" s="1756"/>
      <c r="BQ1" s="1756"/>
      <c r="BR1" s="1756"/>
      <c r="BS1" s="1756"/>
      <c r="BT1" s="1756"/>
      <c r="BU1" s="1756"/>
      <c r="BV1" s="1756"/>
      <c r="BW1" s="1756"/>
      <c r="BX1" s="1756"/>
      <c r="BY1" s="1756"/>
      <c r="BZ1" s="1756"/>
      <c r="CA1" s="1756"/>
      <c r="CB1" s="1756"/>
      <c r="CC1" s="1756"/>
      <c r="CD1" s="1756"/>
      <c r="CE1" s="1756"/>
      <c r="CF1" s="1756"/>
      <c r="CG1" s="1756"/>
      <c r="CH1" s="1756"/>
      <c r="CI1" s="1756"/>
      <c r="CJ1" s="1756"/>
      <c r="CK1" s="1756"/>
      <c r="CL1" s="1756"/>
      <c r="CM1" s="1756"/>
      <c r="CN1" s="1756"/>
      <c r="CO1" s="1756"/>
      <c r="CP1" s="1756"/>
      <c r="CQ1" s="1756"/>
      <c r="CR1" s="1756"/>
      <c r="CS1" s="1756"/>
      <c r="CT1" s="1756"/>
      <c r="CU1" s="1756"/>
      <c r="CV1" s="1756"/>
      <c r="CW1" s="1756"/>
      <c r="CX1" s="1756"/>
      <c r="CY1" s="1756"/>
      <c r="CZ1" s="1756"/>
      <c r="DA1" s="1756"/>
      <c r="DB1" s="1756"/>
      <c r="DC1" s="1756"/>
      <c r="DD1" s="1756"/>
      <c r="DE1" s="1756"/>
      <c r="DF1" s="1756"/>
      <c r="DG1" s="1756"/>
      <c r="DH1" s="1756"/>
      <c r="DI1" s="1756"/>
      <c r="DJ1" s="1757"/>
      <c r="DK1" s="1"/>
      <c r="DL1" s="2"/>
      <c r="DN1" s="2"/>
    </row>
    <row r="2" spans="1:120" ht="17.399999999999999" x14ac:dyDescent="0.3">
      <c r="A2" s="4"/>
      <c r="B2" s="1746" t="s">
        <v>1</v>
      </c>
      <c r="C2" s="5"/>
      <c r="D2" s="6"/>
      <c r="E2" s="6"/>
      <c r="F2" s="7"/>
      <c r="G2" s="7"/>
      <c r="H2" s="7"/>
      <c r="I2" s="7"/>
      <c r="J2" s="1742">
        <f>SUMIFS(L8:L94,K8:K94,"Bio-déchets")</f>
        <v>7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762">
        <f>SUM(U:U)</f>
        <v>55.5</v>
      </c>
      <c r="W2" s="4"/>
      <c r="X2" s="4"/>
      <c r="Y2" s="2075" t="s">
        <v>3126</v>
      </c>
      <c r="Z2" s="5"/>
      <c r="AA2" s="6"/>
      <c r="AB2" s="6"/>
      <c r="AC2" s="7"/>
      <c r="AD2" s="7"/>
      <c r="AE2" s="7"/>
      <c r="AF2" s="7"/>
      <c r="AG2" s="1742">
        <f>SUMIFS(AI66:AI104,AH66:AH104,"Bio-déchets")</f>
        <v>0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744">
        <f>SUM(AR:AR)</f>
        <v>68</v>
      </c>
      <c r="AT2" s="4"/>
      <c r="AU2" s="4"/>
      <c r="AV2" s="2078" t="s">
        <v>3127</v>
      </c>
      <c r="AW2" s="6"/>
      <c r="AX2" s="6"/>
      <c r="AY2" s="5"/>
      <c r="AZ2" s="7"/>
      <c r="BA2" s="7"/>
      <c r="BB2" s="7"/>
      <c r="BC2" s="7"/>
      <c r="BD2" s="1742">
        <f>SUMIFS(BF42:BF96,BE42:BE96,"Bio-déchets")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744">
        <f>SUM(BO:BO)</f>
        <v>49</v>
      </c>
      <c r="BQ2" s="4"/>
      <c r="BR2" s="8"/>
      <c r="BS2" s="2075" t="s">
        <v>3126</v>
      </c>
      <c r="BT2" s="6"/>
      <c r="BU2" s="6"/>
      <c r="BV2" s="5"/>
      <c r="BW2" s="7"/>
      <c r="BX2" s="5"/>
      <c r="BY2" s="7"/>
      <c r="BZ2" s="7"/>
      <c r="CA2" s="1742">
        <f>SUMIFS(CC8:CC89,CB8:CB89,"Bio-déchets")</f>
        <v>2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744">
        <f>SUM(CL:CL)</f>
        <v>63</v>
      </c>
      <c r="CN2" s="4"/>
      <c r="CO2" s="4"/>
      <c r="CP2" s="2075" t="s">
        <v>3126</v>
      </c>
      <c r="CQ2" s="6"/>
      <c r="CR2" s="6"/>
      <c r="CS2" s="5"/>
      <c r="CT2" s="7"/>
      <c r="CU2" s="7"/>
      <c r="CV2" s="7"/>
      <c r="CW2" s="7"/>
      <c r="CX2" s="1742">
        <f>SUMIFS(CZ45:CZ87,CY45:CY87,"Bio-déchets")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744">
        <f>SUM(DI:DI)</f>
        <v>40</v>
      </c>
      <c r="DK2" s="1"/>
      <c r="DL2" s="2"/>
      <c r="DN2" s="3"/>
    </row>
    <row r="3" spans="1:120" ht="17.399999999999999" x14ac:dyDescent="0.3">
      <c r="A3" s="4"/>
      <c r="B3" s="1747"/>
      <c r="C3" s="10"/>
      <c r="D3" s="11"/>
      <c r="E3" s="11"/>
      <c r="F3" s="12"/>
      <c r="G3" s="12"/>
      <c r="H3" s="12" t="s">
        <v>3</v>
      </c>
      <c r="I3" s="12"/>
      <c r="J3" s="1743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763">
        <f>SUM(U:U)</f>
        <v>55.5</v>
      </c>
      <c r="W3" s="4"/>
      <c r="X3" s="4"/>
      <c r="Y3" s="2076"/>
      <c r="Z3" s="10"/>
      <c r="AA3" s="11"/>
      <c r="AB3" s="11"/>
      <c r="AC3" s="12"/>
      <c r="AD3" s="12"/>
      <c r="AE3" s="12" t="s">
        <v>3</v>
      </c>
      <c r="AF3" s="12"/>
      <c r="AG3" s="1743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745">
        <f>SUM(AR:AR)</f>
        <v>68</v>
      </c>
      <c r="AT3" s="4"/>
      <c r="AU3" s="4"/>
      <c r="AV3" s="2079"/>
      <c r="AW3" s="11"/>
      <c r="AX3" s="11"/>
      <c r="AY3" s="10"/>
      <c r="AZ3" s="12"/>
      <c r="BA3" s="12"/>
      <c r="BB3" s="12" t="s">
        <v>3</v>
      </c>
      <c r="BC3" s="12"/>
      <c r="BD3" s="1743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745">
        <f>SUM(BO:BO)</f>
        <v>49</v>
      </c>
      <c r="BQ3" s="4"/>
      <c r="BR3" s="8"/>
      <c r="BS3" s="2076"/>
      <c r="BT3" s="11"/>
      <c r="BU3" s="11"/>
      <c r="BV3" s="10"/>
      <c r="BW3" s="12"/>
      <c r="BX3" s="10"/>
      <c r="BY3" s="12" t="s">
        <v>3</v>
      </c>
      <c r="BZ3" s="12"/>
      <c r="CA3" s="1743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745">
        <f>SUM(CL:CL)</f>
        <v>63</v>
      </c>
      <c r="CN3" s="4"/>
      <c r="CO3" s="4"/>
      <c r="CP3" s="2076"/>
      <c r="CQ3" s="11"/>
      <c r="CR3" s="11"/>
      <c r="CS3" s="10"/>
      <c r="CT3" s="12"/>
      <c r="CU3" s="12"/>
      <c r="CV3" s="12" t="s">
        <v>3</v>
      </c>
      <c r="CW3" s="12"/>
      <c r="CX3" s="1743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745">
        <f>SUM(DI:DI)</f>
        <v>40</v>
      </c>
      <c r="DK3" s="1"/>
      <c r="DL3" s="2"/>
      <c r="DN3" s="3"/>
    </row>
    <row r="4" spans="1:120" ht="18" thickBot="1" x14ac:dyDescent="0.35">
      <c r="A4" s="4"/>
      <c r="B4" s="1748"/>
      <c r="C4" s="13"/>
      <c r="D4" s="14"/>
      <c r="E4" s="14"/>
      <c r="F4" s="15"/>
      <c r="G4" s="15"/>
      <c r="H4" s="15"/>
      <c r="I4" s="15"/>
      <c r="J4" s="1761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794">
        <f>SUM(U:U)</f>
        <v>55.5</v>
      </c>
      <c r="W4" s="4"/>
      <c r="X4" s="4"/>
      <c r="Y4" s="2077"/>
      <c r="Z4" s="13"/>
      <c r="AA4" s="14"/>
      <c r="AB4" s="14"/>
      <c r="AC4" s="15"/>
      <c r="AD4" s="15"/>
      <c r="AE4" s="15"/>
      <c r="AF4" s="15"/>
      <c r="AG4" s="1761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790">
        <f>SUM(AR:AR)</f>
        <v>68</v>
      </c>
      <c r="AT4" s="4"/>
      <c r="AU4" s="4"/>
      <c r="AV4" s="2080"/>
      <c r="AW4" s="14"/>
      <c r="AX4" s="14"/>
      <c r="AY4" s="13"/>
      <c r="AZ4" s="15"/>
      <c r="BA4" s="15"/>
      <c r="BB4" s="15"/>
      <c r="BC4" s="15"/>
      <c r="BD4" s="1761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790">
        <f>SUM(BO:BO)</f>
        <v>49</v>
      </c>
      <c r="BQ4" s="4"/>
      <c r="BR4" s="8"/>
      <c r="BS4" s="2077"/>
      <c r="BT4" s="14"/>
      <c r="BU4" s="14"/>
      <c r="BV4" s="13"/>
      <c r="BW4" s="15"/>
      <c r="BX4" s="10"/>
      <c r="BY4" s="12"/>
      <c r="BZ4" s="12"/>
      <c r="CA4" s="1743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745">
        <f>SUM(CL:CL)</f>
        <v>63</v>
      </c>
      <c r="CN4" s="4"/>
      <c r="CO4" s="4"/>
      <c r="CP4" s="2077"/>
      <c r="CQ4" s="14"/>
      <c r="CR4" s="14"/>
      <c r="CS4" s="13"/>
      <c r="CT4" s="15"/>
      <c r="CU4" s="15"/>
      <c r="CV4" s="15"/>
      <c r="CW4" s="15"/>
      <c r="CX4" s="1761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790">
        <f>SUM(DI:DI)</f>
        <v>40</v>
      </c>
      <c r="DK4" s="1"/>
      <c r="DL4" s="2"/>
      <c r="DN4" s="3"/>
    </row>
    <row r="5" spans="1:120" s="36" customFormat="1" ht="87" x14ac:dyDescent="0.3">
      <c r="A5" s="603" t="s">
        <v>4</v>
      </c>
      <c r="B5" s="1024" t="s">
        <v>3128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3129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1024" t="s">
        <v>3130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1024" t="s">
        <v>3131</v>
      </c>
      <c r="BT5" s="18" t="s">
        <v>6</v>
      </c>
      <c r="BU5" s="604" t="s">
        <v>7</v>
      </c>
      <c r="BV5" s="605" t="s">
        <v>8</v>
      </c>
      <c r="BW5" s="21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576</v>
      </c>
      <c r="CN5" s="32"/>
      <c r="CO5" s="603" t="s">
        <v>4</v>
      </c>
      <c r="CP5" s="1024" t="s">
        <v>3132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 x14ac:dyDescent="0.3">
      <c r="A6" s="38" t="s">
        <v>27</v>
      </c>
      <c r="B6" s="39" t="s">
        <v>3133</v>
      </c>
      <c r="C6" s="535" t="s">
        <v>29</v>
      </c>
      <c r="D6" s="41">
        <f t="shared" ref="D6:D14" si="0">0.5*(L6+M6+N6)+O6+Q6+2*(R6+S6)</f>
        <v>5</v>
      </c>
      <c r="E6" s="536">
        <f t="shared" ref="E6:E14" si="1">L6*0.5+M6*0.5+N6*0.5+O6+P6+Q6+2*(R6+S6+T6)</f>
        <v>7</v>
      </c>
      <c r="F6" s="43"/>
      <c r="G6" s="43"/>
      <c r="H6" s="43"/>
      <c r="I6" s="43"/>
      <c r="J6" s="43"/>
      <c r="K6" s="43"/>
      <c r="L6" s="44">
        <f>SUMIFS(L8:L38,C8:C38,C6)</f>
        <v>6</v>
      </c>
      <c r="M6" s="44">
        <f>SUMIFS(M8:M38,C8:C38,C6)</f>
        <v>0</v>
      </c>
      <c r="N6" s="44">
        <f>SUMIFS(N8:N38,C8:C38,C6)</f>
        <v>0</v>
      </c>
      <c r="O6" s="44">
        <f>SUMIFS(O8:O38,C8:C38,C6)</f>
        <v>0</v>
      </c>
      <c r="P6" s="44">
        <f>SUMIFS(P8:P38,C8:C38,C6)</f>
        <v>0</v>
      </c>
      <c r="Q6" s="44">
        <f>SUMIFS(Q8:Q38,C8:C38,C6)</f>
        <v>0</v>
      </c>
      <c r="R6" s="44">
        <f>SUMIFS(R8:R38,C8:C38,C6)</f>
        <v>0</v>
      </c>
      <c r="S6" s="44">
        <f>SUMIFS(S8:S38,C8:C38,C6)</f>
        <v>1</v>
      </c>
      <c r="T6" s="44">
        <f>SUMIFS(T8:T38,C8:C38,C6)</f>
        <v>1</v>
      </c>
      <c r="U6" s="45"/>
      <c r="V6" s="46">
        <f>SUM(U8:U38)</f>
        <v>14</v>
      </c>
      <c r="W6" s="78"/>
      <c r="X6" s="38" t="s">
        <v>2906</v>
      </c>
      <c r="Y6" s="1213" t="s">
        <v>235</v>
      </c>
      <c r="Z6" s="535" t="s">
        <v>29</v>
      </c>
      <c r="AA6" s="41">
        <f t="shared" ref="AA6:AA20" si="2">0.5*(AI6+AJ6+AK6)+AL6+AN6+2*(AO6+AP6)</f>
        <v>50</v>
      </c>
      <c r="AB6" s="536">
        <f t="shared" ref="AB6:AB20" si="3">AI6*0.5+AJ6*0.5+AK6*0.5+AL6+AM6+AN6+2*(AO6+AP6+AQ6)</f>
        <v>62</v>
      </c>
      <c r="AC6" s="43"/>
      <c r="AD6" s="43"/>
      <c r="AE6" s="43"/>
      <c r="AF6" s="43"/>
      <c r="AG6" s="43"/>
      <c r="AH6" s="43"/>
      <c r="AI6" s="44">
        <f>SUMIFS(AI8:AI104,Z8:Z104,Z6)</f>
        <v>0</v>
      </c>
      <c r="AJ6" s="44">
        <f>SUMIFS(AJ8:AJ104,Z8:Z104,Z6)</f>
        <v>0</v>
      </c>
      <c r="AK6" s="44">
        <f>SUMIFS(AK8:AK104,Z8:Z104,Z6)</f>
        <v>4</v>
      </c>
      <c r="AL6" s="44">
        <f>SUMIFS(AL8:AL104,Z8:Z104,Z6)</f>
        <v>8</v>
      </c>
      <c r="AM6" s="44">
        <f>SUMIFS(AM8:AM104,Z8:Z104,Z6)</f>
        <v>4</v>
      </c>
      <c r="AN6" s="44">
        <f>SUMIFS(AN8:AN104,Z8:Z104,Z6)</f>
        <v>8</v>
      </c>
      <c r="AO6" s="44">
        <f>SUMIFS(AO8:AO104,Z8:Z104,Z6)</f>
        <v>16</v>
      </c>
      <c r="AP6" s="44">
        <f>SUMIFS(AP8:AP104,Z8:Z104,Z6)</f>
        <v>0</v>
      </c>
      <c r="AQ6" s="44">
        <f>SUMIFS(AQ8:AQ104,Z8:Z104,Z6)</f>
        <v>4</v>
      </c>
      <c r="AR6" s="45"/>
      <c r="AS6" s="46">
        <f>SUM(AR8:AR104)</f>
        <v>47</v>
      </c>
      <c r="AT6" s="59"/>
      <c r="AU6" s="38" t="s">
        <v>27</v>
      </c>
      <c r="AV6" s="39" t="s">
        <v>730</v>
      </c>
      <c r="AW6" s="535" t="s">
        <v>29</v>
      </c>
      <c r="AX6" s="41">
        <f t="shared" ref="AX6:AX22" si="4">0.5*(BF6+BG6+BH6)+BI6+BK6+2*(BL6+BM6)</f>
        <v>25.5</v>
      </c>
      <c r="AY6" s="536">
        <f t="shared" ref="AY6:AY22" si="5">BF6*0.5+BG6*0.5+BH6*0.5+BI6+BJ6+BK6+2*(BL6+BM6+BN6)</f>
        <v>51.5</v>
      </c>
      <c r="AZ6" s="43"/>
      <c r="BA6" s="43"/>
      <c r="BB6" s="43"/>
      <c r="BC6" s="43"/>
      <c r="BD6" s="43"/>
      <c r="BE6" s="43"/>
      <c r="BF6" s="44">
        <f>SUMIFS(BF8:BF84,AW8:AW84,AW6)</f>
        <v>4</v>
      </c>
      <c r="BG6" s="44">
        <f>SUMIFS(BG8:BG84,AW8:AW84,AW6)</f>
        <v>5</v>
      </c>
      <c r="BH6" s="44">
        <f>SUMIFS(BH8:BH84,AW8:AW84,AW6)</f>
        <v>0</v>
      </c>
      <c r="BI6" s="44">
        <f>SUMIFS(BI8:BI84,AW8:AW84,AW6)</f>
        <v>7</v>
      </c>
      <c r="BJ6" s="44">
        <f>SUMIFS(BJ8:BJ84,AW8:AW84,AW6)</f>
        <v>0</v>
      </c>
      <c r="BK6" s="44">
        <f>SUMIFS(BK8:BK84,AW8:AW84,AW6)</f>
        <v>4</v>
      </c>
      <c r="BL6" s="44">
        <f>SUMIFS(BL8:BL84,AW8:AW84,AW6)</f>
        <v>5</v>
      </c>
      <c r="BM6" s="44">
        <f>SUMIFS(BM8:BM84,AW8:AW84,AW6)</f>
        <v>0</v>
      </c>
      <c r="BN6" s="44">
        <f>SUMIFS(BN8:BN84,AW8:AW84,AW6)</f>
        <v>13</v>
      </c>
      <c r="BO6" s="45"/>
      <c r="BP6" s="46">
        <f>SUM(BO8:BO84)</f>
        <v>33</v>
      </c>
      <c r="BQ6" s="61"/>
      <c r="BR6" s="38" t="s">
        <v>2615</v>
      </c>
      <c r="BS6" s="39" t="s">
        <v>350</v>
      </c>
      <c r="BT6" s="40" t="s">
        <v>29</v>
      </c>
      <c r="BU6" s="41">
        <f t="shared" ref="BU6:BU21" si="6">0.5*(CC6+CD6+CE6)+CF6+CH6+2*(CI6+CJ6)</f>
        <v>8.5</v>
      </c>
      <c r="BV6" s="536">
        <f t="shared" ref="BV6:BV21" si="7">CC6*0.5+CD6*0.5+CE6*0.5+CF6+CG6+CH6+2*(CI6+CJ6+CK6)</f>
        <v>11.5</v>
      </c>
      <c r="BW6" s="43"/>
      <c r="BX6" s="39"/>
      <c r="BY6" s="43"/>
      <c r="BZ6" s="43"/>
      <c r="CA6" s="43"/>
      <c r="CB6" s="43"/>
      <c r="CC6" s="44">
        <f>SUMIFS(CZ9:CZ28,CQ9:CQ28,BT6)</f>
        <v>0</v>
      </c>
      <c r="CD6" s="44">
        <f>SUMIFS(DA9:DA28,CQ9:CQ28,BT6)</f>
        <v>4</v>
      </c>
      <c r="CE6" s="44">
        <f>SUMIFS(DB9:DB28,CQ9:CQ28,BT6)</f>
        <v>1</v>
      </c>
      <c r="CF6" s="44">
        <f>SUMIFS(DC9:DC28,CQ9:CQ28,BT6)</f>
        <v>3</v>
      </c>
      <c r="CG6" s="44">
        <f>SUMIFS(DD9:DD28,CQ9:CQ28,BT6)</f>
        <v>3</v>
      </c>
      <c r="CH6" s="44">
        <f>SUMIFS(DE9:DE28,CQ9:CQ28,BT6)</f>
        <v>3</v>
      </c>
      <c r="CI6" s="44">
        <f>SUMIFS(DF9:DF28,CQ9:CQ28,BT6)</f>
        <v>0</v>
      </c>
      <c r="CJ6" s="44">
        <f>SUMIFS(DG9:DG28,CQ9:CQ28,BT6)</f>
        <v>0</v>
      </c>
      <c r="CK6" s="44">
        <f>SUMIFS(DH9:DH28,CQ9:CQ28,BT6)</f>
        <v>0</v>
      </c>
      <c r="CL6" s="45"/>
      <c r="CM6" s="46">
        <f>SUM(CL8:CL29)</f>
        <v>15</v>
      </c>
      <c r="CN6" s="57"/>
      <c r="CO6" s="1610" t="s">
        <v>2615</v>
      </c>
      <c r="CP6" s="1611" t="s">
        <v>140</v>
      </c>
      <c r="CQ6" s="1103" t="s">
        <v>29</v>
      </c>
      <c r="CR6" s="41">
        <f t="shared" ref="CR6:CR35" si="8">0.5*(CZ6+DA6+DB6)+DC6+DE6+2*(DF6+DG6)</f>
        <v>0</v>
      </c>
      <c r="CS6" s="536">
        <f t="shared" ref="CS6:CS35" si="9">CZ6*0.5+DA6*0.5+DB6*0.5+DC6+DD6+DE6+2*(DF6+DG6+DH6)</f>
        <v>0</v>
      </c>
      <c r="CT6" s="43"/>
      <c r="CU6" s="43"/>
      <c r="CV6" s="43"/>
      <c r="CW6" s="43"/>
      <c r="CX6" s="43"/>
      <c r="CY6" s="43"/>
      <c r="CZ6" s="44"/>
      <c r="DA6" s="44"/>
      <c r="DB6" s="44"/>
      <c r="DC6" s="44"/>
      <c r="DD6" s="44"/>
      <c r="DE6" s="44"/>
      <c r="DF6" s="44"/>
      <c r="DG6" s="44"/>
      <c r="DH6" s="44"/>
      <c r="DI6" s="45"/>
      <c r="DJ6" s="46">
        <f>SUM(DI9:DI61)</f>
        <v>31</v>
      </c>
      <c r="DK6" s="3"/>
      <c r="DM6" s="58"/>
      <c r="DN6" s="3"/>
    </row>
    <row r="7" spans="1:120" s="62" customFormat="1" ht="33" x14ac:dyDescent="0.3">
      <c r="A7" s="38" t="s">
        <v>3272</v>
      </c>
      <c r="B7" s="39"/>
      <c r="C7" s="535" t="s">
        <v>36</v>
      </c>
      <c r="D7" s="41">
        <f t="shared" si="0"/>
        <v>13</v>
      </c>
      <c r="E7" s="536">
        <f t="shared" si="1"/>
        <v>13</v>
      </c>
      <c r="F7" s="39"/>
      <c r="G7" s="39"/>
      <c r="H7" s="39"/>
      <c r="I7" s="39"/>
      <c r="J7" s="39"/>
      <c r="K7" s="39"/>
      <c r="L7" s="44">
        <f>SUMIFS(L8:L38,C8:C38,C7)</f>
        <v>0</v>
      </c>
      <c r="M7" s="44">
        <f>SUMIFS(M8:M38,C8:C38,C7)</f>
        <v>0</v>
      </c>
      <c r="N7" s="44">
        <f>SUMIFS(N8:N38,C8:C38,C7)</f>
        <v>0</v>
      </c>
      <c r="O7" s="44">
        <f>SUMIFS(O8:O38,C8:C38,C7)</f>
        <v>1</v>
      </c>
      <c r="P7" s="44">
        <f>SUMIFS(P8:P38,C8:C38,C7)</f>
        <v>0</v>
      </c>
      <c r="Q7" s="44">
        <f>SUMIFS(Q8:Q38,C8:C38,C7)</f>
        <v>0</v>
      </c>
      <c r="R7" s="44">
        <f>SUMIFS(R8:R38,C8:C38,C7)</f>
        <v>6</v>
      </c>
      <c r="S7" s="44">
        <f>SUMIFS(S8:S38,C8:C38,C7)</f>
        <v>0</v>
      </c>
      <c r="T7" s="44">
        <f>SUMIFS(T8:T38,C8:C38,C7)</f>
        <v>0</v>
      </c>
      <c r="U7" s="45"/>
      <c r="V7" s="46"/>
      <c r="W7" s="78"/>
      <c r="X7" s="2087" t="s">
        <v>154</v>
      </c>
      <c r="Y7" s="39"/>
      <c r="Z7" s="535" t="s">
        <v>36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SUMIFS(AI8:AI104,Z8:Z104,Z7)</f>
        <v>0</v>
      </c>
      <c r="AJ7" s="44">
        <f>SUMIFS(AJ8:AJ104,Z8:Z104,Z7)</f>
        <v>0</v>
      </c>
      <c r="AK7" s="44">
        <f>SUMIFS(AK8:AK104,Z8:Z104,Z7)</f>
        <v>0</v>
      </c>
      <c r="AL7" s="44">
        <f>SUMIFS(AL8:AL104,Z8:Z104,Z7)</f>
        <v>0</v>
      </c>
      <c r="AM7" s="44">
        <f>SUMIFS(AM8:AM104,Z8:Z104,Z7)</f>
        <v>0</v>
      </c>
      <c r="AN7" s="44">
        <f>SUMIFS(AN8:AN104,Z8:Z104,Z7)</f>
        <v>0</v>
      </c>
      <c r="AO7" s="44">
        <f>SUMIFS(AO8:AO104,Z8:Z104,Z7)</f>
        <v>0</v>
      </c>
      <c r="AP7" s="44">
        <f>SUMIFS(AP8:AP104,Z8:Z104,Z7)</f>
        <v>0</v>
      </c>
      <c r="AQ7" s="44">
        <f>SUMIFS(AQ8:AQ104,Z8:Z104,Z7)</f>
        <v>0</v>
      </c>
      <c r="AR7" s="45"/>
      <c r="AS7" s="46"/>
      <c r="AT7" s="87"/>
      <c r="AU7" s="2087" t="s">
        <v>35</v>
      </c>
      <c r="AV7" s="39"/>
      <c r="AW7" s="535" t="s">
        <v>36</v>
      </c>
      <c r="AX7" s="41">
        <f t="shared" si="4"/>
        <v>30</v>
      </c>
      <c r="AY7" s="536">
        <f t="shared" si="5"/>
        <v>56</v>
      </c>
      <c r="AZ7" s="39"/>
      <c r="BA7" s="39"/>
      <c r="BB7" s="39"/>
      <c r="BC7" s="39"/>
      <c r="BD7" s="39"/>
      <c r="BE7" s="39"/>
      <c r="BF7" s="44">
        <f>SUMIFS(BF8:BF84,AW8:AW84,AW7)</f>
        <v>0</v>
      </c>
      <c r="BG7" s="44">
        <f>SUMIFS(BG8:BG84,AW8:AW84,AW7)</f>
        <v>6</v>
      </c>
      <c r="BH7" s="44">
        <f>SUMIFS(BH8:BH84,AW8:AW84,AW7)</f>
        <v>0</v>
      </c>
      <c r="BI7" s="44">
        <f>SUMIFS(BI8:BI84,AW8:AW84,AW7)</f>
        <v>13</v>
      </c>
      <c r="BJ7" s="44">
        <f>SUMIFS(BJ8:BJ84,AW8:AW84,AW7)</f>
        <v>2</v>
      </c>
      <c r="BK7" s="44">
        <f>SUMIFS(BK8:BK84,AW8:AW84,AW7)</f>
        <v>0</v>
      </c>
      <c r="BL7" s="44">
        <f>SUMIFS(BL8:BL84,AW8:AW84,AW7)</f>
        <v>7</v>
      </c>
      <c r="BM7" s="44">
        <f>SUMIFS(BM8:BM84,AW8:AW84,AW7)</f>
        <v>0</v>
      </c>
      <c r="BN7" s="44">
        <f>SUMIFS(BN8:BN84,AW8:AW84,AW7)</f>
        <v>12</v>
      </c>
      <c r="BO7" s="45"/>
      <c r="BP7" s="46"/>
      <c r="BQ7" s="87"/>
      <c r="BR7" s="38" t="s">
        <v>2616</v>
      </c>
      <c r="BS7" s="1724" t="s">
        <v>3134</v>
      </c>
      <c r="BT7" s="40" t="s">
        <v>36</v>
      </c>
      <c r="BU7" s="41">
        <f t="shared" si="6"/>
        <v>12.5</v>
      </c>
      <c r="BV7" s="536">
        <f t="shared" si="7"/>
        <v>16.5</v>
      </c>
      <c r="BW7" s="39"/>
      <c r="BX7" s="39"/>
      <c r="BY7" s="39"/>
      <c r="BZ7" s="39"/>
      <c r="CA7" s="39"/>
      <c r="CB7" s="39"/>
      <c r="CC7" s="44">
        <f>SUMIFS(CZ9:CZ28,CQ9:CQ28,BT7)</f>
        <v>1</v>
      </c>
      <c r="CD7" s="44">
        <f>SUMIFS(DA9:DA28,CQ9:CQ28,BT7)</f>
        <v>1</v>
      </c>
      <c r="CE7" s="44">
        <f>SUMIFS(DB9:DB28,CQ9:CQ28,BT7)</f>
        <v>1</v>
      </c>
      <c r="CF7" s="44">
        <f>SUMIFS(DC9:DC28,CQ9:CQ28,BT7)</f>
        <v>8</v>
      </c>
      <c r="CG7" s="44">
        <f>SUMIFS(DD9:DD28,CQ9:CQ28,BT7)</f>
        <v>0</v>
      </c>
      <c r="CH7" s="44">
        <f>SUMIFS(DE9:DE28,CQ9:CQ28,BT7)</f>
        <v>1</v>
      </c>
      <c r="CI7" s="44">
        <f>SUMIFS(DF9:DF28,CQ9:CQ28,BT7)</f>
        <v>1</v>
      </c>
      <c r="CJ7" s="44">
        <f>SUMIFS(DG9:DG28,CQ9:CQ28,BT7)</f>
        <v>0</v>
      </c>
      <c r="CK7" s="44">
        <f>SUMIFS(DH9:DH28,CQ9:CQ28,BT7)</f>
        <v>2</v>
      </c>
      <c r="CL7" s="45"/>
      <c r="CM7" s="46"/>
      <c r="CO7" s="1610" t="s">
        <v>2471</v>
      </c>
      <c r="CP7" s="1724" t="s">
        <v>3134</v>
      </c>
      <c r="CQ7" s="1103" t="s">
        <v>36</v>
      </c>
      <c r="CR7" s="41">
        <f t="shared" si="8"/>
        <v>0</v>
      </c>
      <c r="CS7" s="536">
        <f t="shared" si="9"/>
        <v>0</v>
      </c>
      <c r="CT7" s="39"/>
      <c r="CU7" s="39"/>
      <c r="CV7" s="39"/>
      <c r="CW7" s="39"/>
      <c r="CX7" s="39"/>
      <c r="CY7" s="39"/>
      <c r="CZ7" s="44"/>
      <c r="DA7" s="44"/>
      <c r="DB7" s="44"/>
      <c r="DC7" s="44"/>
      <c r="DD7" s="44"/>
      <c r="DE7" s="44"/>
      <c r="DF7" s="44"/>
      <c r="DG7" s="44"/>
      <c r="DH7" s="60"/>
      <c r="DI7" s="45"/>
      <c r="DJ7" s="46"/>
    </row>
    <row r="8" spans="1:120" ht="360.6" customHeight="1" outlineLevel="1" thickBot="1" x14ac:dyDescent="0.45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96">
        <v>7</v>
      </c>
      <c r="V8" s="95"/>
      <c r="W8" s="26"/>
      <c r="X8" s="97" t="s">
        <v>52</v>
      </c>
      <c r="Y8" s="117" t="s">
        <v>3136</v>
      </c>
      <c r="Z8" s="68" t="s">
        <v>29</v>
      </c>
      <c r="AA8" s="69">
        <f t="shared" si="2"/>
        <v>0</v>
      </c>
      <c r="AB8" s="69">
        <f t="shared" si="3"/>
        <v>0</v>
      </c>
      <c r="AC8" s="22" t="e" vm="1">
        <v>#VALUE!</v>
      </c>
      <c r="AD8" s="104" t="s">
        <v>63</v>
      </c>
      <c r="AE8" s="104"/>
      <c r="AF8" s="72" t="s">
        <v>42</v>
      </c>
      <c r="AG8" s="248"/>
      <c r="AH8" s="172" t="s">
        <v>2023</v>
      </c>
      <c r="AI8" s="70"/>
      <c r="AJ8" s="70"/>
      <c r="AK8" s="22"/>
      <c r="AL8" s="70"/>
      <c r="AM8" s="70"/>
      <c r="AN8" s="70"/>
      <c r="AO8" s="70"/>
      <c r="AP8" s="70"/>
      <c r="AQ8" s="70"/>
      <c r="AR8" s="96">
        <v>2</v>
      </c>
      <c r="AS8" s="95"/>
      <c r="AT8" s="36"/>
      <c r="AU8" s="704" t="s">
        <v>734</v>
      </c>
      <c r="AV8" s="80" t="s">
        <v>2907</v>
      </c>
      <c r="AW8" s="68" t="s">
        <v>29</v>
      </c>
      <c r="AX8" s="69">
        <f t="shared" si="4"/>
        <v>1</v>
      </c>
      <c r="AY8" s="69">
        <f t="shared" si="5"/>
        <v>1</v>
      </c>
      <c r="AZ8" s="82"/>
      <c r="BA8" s="22" t="s">
        <v>45</v>
      </c>
      <c r="BB8" s="23" t="s">
        <v>741</v>
      </c>
      <c r="BC8" s="73"/>
      <c r="BD8" s="73"/>
      <c r="BE8" s="23" t="s">
        <v>57</v>
      </c>
      <c r="BF8" s="169"/>
      <c r="BG8" s="169"/>
      <c r="BH8" s="707"/>
      <c r="BI8" s="276">
        <v>1</v>
      </c>
      <c r="BJ8" s="169"/>
      <c r="BK8" s="155"/>
      <c r="BL8" s="169"/>
      <c r="BM8" s="169"/>
      <c r="BN8" s="155"/>
      <c r="BO8" s="96">
        <v>1</v>
      </c>
      <c r="BP8" s="95"/>
      <c r="BQ8" s="26"/>
      <c r="BR8" s="382" t="s">
        <v>350</v>
      </c>
      <c r="BS8" s="177" t="s">
        <v>3137</v>
      </c>
      <c r="BT8" s="68" t="s">
        <v>29</v>
      </c>
      <c r="BU8" s="69">
        <f t="shared" si="6"/>
        <v>2</v>
      </c>
      <c r="BV8" s="69">
        <f t="shared" si="7"/>
        <v>2</v>
      </c>
      <c r="BW8" s="225"/>
      <c r="BX8" s="225" t="s">
        <v>45</v>
      </c>
      <c r="BY8" s="225"/>
      <c r="BZ8" s="225"/>
      <c r="CA8" s="131"/>
      <c r="CB8" s="23" t="s">
        <v>57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96">
        <v>1</v>
      </c>
      <c r="CM8" s="95"/>
      <c r="CN8" s="26"/>
      <c r="CO8" s="97" t="s">
        <v>52</v>
      </c>
      <c r="CP8" s="130" t="s">
        <v>163</v>
      </c>
      <c r="CQ8" s="102" t="s">
        <v>29</v>
      </c>
      <c r="CR8" s="69">
        <f t="shared" si="8"/>
        <v>4</v>
      </c>
      <c r="CS8" s="69">
        <f t="shared" si="9"/>
        <v>4</v>
      </c>
      <c r="CT8" s="99"/>
      <c r="CU8" s="22" t="s">
        <v>54</v>
      </c>
      <c r="CV8" s="754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100">
        <v>1</v>
      </c>
      <c r="DJ8" s="74"/>
      <c r="DK8" s="3"/>
    </row>
    <row r="9" spans="1:120" ht="300.60000000000002" customHeight="1" outlineLevel="1" thickTop="1" thickBot="1" x14ac:dyDescent="0.35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96">
        <v>1</v>
      </c>
      <c r="V9" s="95"/>
      <c r="W9" s="26"/>
      <c r="X9" s="97" t="s">
        <v>52</v>
      </c>
      <c r="Y9" s="532" t="s">
        <v>3138</v>
      </c>
      <c r="Z9" s="68" t="s">
        <v>29</v>
      </c>
      <c r="AA9" s="69">
        <f t="shared" si="2"/>
        <v>0</v>
      </c>
      <c r="AB9" s="69">
        <f t="shared" si="3"/>
        <v>0</v>
      </c>
      <c r="AC9" s="103"/>
      <c r="AD9" s="22" t="s">
        <v>45</v>
      </c>
      <c r="AE9" s="22"/>
      <c r="AF9" s="72" t="s">
        <v>42</v>
      </c>
      <c r="AG9" s="73"/>
      <c r="AH9" s="23" t="s">
        <v>2935</v>
      </c>
      <c r="AI9" s="22"/>
      <c r="AJ9" s="22"/>
      <c r="AK9" s="22"/>
      <c r="AL9" s="758"/>
      <c r="AM9" s="22"/>
      <c r="AN9" s="22"/>
      <c r="AO9" s="22"/>
      <c r="AP9" s="22"/>
      <c r="AQ9" s="22"/>
      <c r="AR9" s="96">
        <v>1</v>
      </c>
      <c r="AS9" s="95"/>
      <c r="AT9" s="36"/>
      <c r="AU9" s="704" t="s">
        <v>734</v>
      </c>
      <c r="AV9" s="80" t="s">
        <v>2909</v>
      </c>
      <c r="AW9" s="68" t="s">
        <v>29</v>
      </c>
      <c r="AX9" s="69">
        <f t="shared" si="4"/>
        <v>0</v>
      </c>
      <c r="AY9" s="69">
        <f t="shared" si="5"/>
        <v>0</v>
      </c>
      <c r="AZ9" s="23" t="s">
        <v>741</v>
      </c>
      <c r="BA9" s="23" t="s">
        <v>45</v>
      </c>
      <c r="BB9" s="73"/>
      <c r="BC9" s="70"/>
      <c r="BD9" s="103"/>
      <c r="BE9" s="23" t="s">
        <v>57</v>
      </c>
      <c r="BF9" s="169"/>
      <c r="BG9" s="169"/>
      <c r="BH9" s="169"/>
      <c r="BI9" s="155"/>
      <c r="BJ9" s="169"/>
      <c r="BK9" s="169"/>
      <c r="BL9" s="155"/>
      <c r="BM9" s="155"/>
      <c r="BN9" s="709"/>
      <c r="BO9" s="96">
        <v>1</v>
      </c>
      <c r="BP9" s="95"/>
      <c r="BQ9" s="26"/>
      <c r="BR9" s="382" t="s">
        <v>350</v>
      </c>
      <c r="BS9" s="177" t="s">
        <v>3139</v>
      </c>
      <c r="BT9" s="68" t="s">
        <v>29</v>
      </c>
      <c r="BU9" s="69">
        <f t="shared" si="6"/>
        <v>0</v>
      </c>
      <c r="BV9" s="69">
        <f t="shared" si="7"/>
        <v>0</v>
      </c>
      <c r="BW9" s="225"/>
      <c r="BX9" s="225" t="s">
        <v>45</v>
      </c>
      <c r="BY9" s="131"/>
      <c r="BZ9" s="225"/>
      <c r="CA9" s="131"/>
      <c r="CB9" s="23" t="s">
        <v>57</v>
      </c>
      <c r="CC9" s="314"/>
      <c r="CD9" s="314"/>
      <c r="CE9" s="314"/>
      <c r="CF9" s="314"/>
      <c r="CG9" s="314"/>
      <c r="CH9" s="314"/>
      <c r="CI9" s="314"/>
      <c r="CJ9" s="314"/>
      <c r="CK9" s="630"/>
      <c r="CL9" s="96">
        <v>1</v>
      </c>
      <c r="CM9" s="95"/>
      <c r="CN9" s="36"/>
      <c r="CO9" s="1269" t="s">
        <v>140</v>
      </c>
      <c r="CP9" s="328" t="s">
        <v>3140</v>
      </c>
      <c r="CQ9" s="381" t="s">
        <v>29</v>
      </c>
      <c r="CR9" s="69">
        <f t="shared" si="8"/>
        <v>1</v>
      </c>
      <c r="CS9" s="69">
        <f t="shared" si="9"/>
        <v>2</v>
      </c>
      <c r="CT9" s="198"/>
      <c r="CU9" s="22" t="s">
        <v>45</v>
      </c>
      <c r="CV9" s="1693" t="s">
        <v>3141</v>
      </c>
      <c r="CW9" s="74"/>
      <c r="CX9" s="82"/>
      <c r="CY9" s="23" t="s">
        <v>3142</v>
      </c>
      <c r="CZ9" s="155"/>
      <c r="DA9" s="155"/>
      <c r="DB9" s="155"/>
      <c r="DC9" s="85">
        <v>1</v>
      </c>
      <c r="DD9" s="86">
        <v>1</v>
      </c>
      <c r="DE9" s="155"/>
      <c r="DF9" s="155"/>
      <c r="DG9" s="360"/>
      <c r="DH9" s="144"/>
      <c r="DI9" s="96">
        <v>1</v>
      </c>
      <c r="DJ9" s="95"/>
      <c r="DK9" s="3"/>
    </row>
    <row r="10" spans="1:120" ht="325.95" customHeight="1" outlineLevel="1" thickTop="1" thickBot="1" x14ac:dyDescent="0.45">
      <c r="A10" s="509" t="s">
        <v>38</v>
      </c>
      <c r="B10" s="510" t="s">
        <v>1874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96">
        <v>1</v>
      </c>
      <c r="V10" s="95"/>
      <c r="W10" s="62"/>
      <c r="X10" s="97" t="s">
        <v>52</v>
      </c>
      <c r="Y10" s="1450" t="s">
        <v>2963</v>
      </c>
      <c r="Z10" s="102" t="s">
        <v>29</v>
      </c>
      <c r="AA10" s="69">
        <f t="shared" si="2"/>
        <v>0</v>
      </c>
      <c r="AB10" s="69">
        <f t="shared" si="3"/>
        <v>0</v>
      </c>
      <c r="AC10" s="354" t="e" vm="2">
        <v>#VALUE!</v>
      </c>
      <c r="AD10" s="22" t="s">
        <v>63</v>
      </c>
      <c r="AE10" s="354"/>
      <c r="AF10" s="72" t="s">
        <v>42</v>
      </c>
      <c r="AG10" s="354"/>
      <c r="AH10" s="681" t="s">
        <v>292</v>
      </c>
      <c r="AI10" s="356"/>
      <c r="AJ10" s="356"/>
      <c r="AK10" s="356"/>
      <c r="AL10" s="356"/>
      <c r="AM10" s="356"/>
      <c r="AN10" s="356"/>
      <c r="AO10" s="356"/>
      <c r="AP10" s="356"/>
      <c r="AQ10" s="356"/>
      <c r="AR10" s="96">
        <v>1</v>
      </c>
      <c r="AS10" s="1717" t="s">
        <v>3143</v>
      </c>
      <c r="AT10" s="36"/>
      <c r="AU10" s="704" t="s">
        <v>734</v>
      </c>
      <c r="AV10" s="98" t="s">
        <v>2912</v>
      </c>
      <c r="AW10" s="68" t="s">
        <v>29</v>
      </c>
      <c r="AX10" s="69">
        <f t="shared" si="4"/>
        <v>0</v>
      </c>
      <c r="AY10" s="69">
        <f t="shared" si="5"/>
        <v>0</v>
      </c>
      <c r="AZ10" s="131"/>
      <c r="BA10" s="22" t="s">
        <v>45</v>
      </c>
      <c r="BB10" s="367"/>
      <c r="BC10" s="131"/>
      <c r="BD10" s="131"/>
      <c r="BE10" s="23" t="s">
        <v>57</v>
      </c>
      <c r="BF10" s="314"/>
      <c r="BG10" s="314"/>
      <c r="BH10" s="314"/>
      <c r="BI10" s="314"/>
      <c r="BJ10" s="314"/>
      <c r="BK10" s="314"/>
      <c r="BL10" s="314"/>
      <c r="BM10" s="314"/>
      <c r="BN10" s="314"/>
      <c r="BO10" s="96">
        <v>1</v>
      </c>
      <c r="BP10" s="95"/>
      <c r="BQ10" s="36"/>
      <c r="BR10" s="382" t="s">
        <v>350</v>
      </c>
      <c r="BS10" s="177" t="s">
        <v>3144</v>
      </c>
      <c r="BT10" s="68" t="s">
        <v>29</v>
      </c>
      <c r="BU10" s="69">
        <f t="shared" si="6"/>
        <v>0</v>
      </c>
      <c r="BV10" s="69">
        <f t="shared" si="7"/>
        <v>0</v>
      </c>
      <c r="BW10" s="225"/>
      <c r="BX10" s="22" t="s">
        <v>45</v>
      </c>
      <c r="BY10" s="74"/>
      <c r="BZ10" s="72" t="s">
        <v>42</v>
      </c>
      <c r="CA10" s="99"/>
      <c r="CB10" s="23" t="s">
        <v>57</v>
      </c>
      <c r="CC10" s="159"/>
      <c r="CD10" s="159"/>
      <c r="CE10" s="159"/>
      <c r="CF10" s="159"/>
      <c r="CG10" s="159"/>
      <c r="CH10" s="159"/>
      <c r="CI10" s="159"/>
      <c r="CJ10" s="159"/>
      <c r="CK10" s="474"/>
      <c r="CL10" s="96">
        <v>2</v>
      </c>
      <c r="CM10" s="95"/>
      <c r="CN10" s="8"/>
      <c r="CO10" s="656" t="s">
        <v>140</v>
      </c>
      <c r="CP10" s="328" t="s">
        <v>3145</v>
      </c>
      <c r="CQ10" s="381" t="s">
        <v>29</v>
      </c>
      <c r="CR10" s="69">
        <f t="shared" si="8"/>
        <v>2</v>
      </c>
      <c r="CS10" s="69">
        <f t="shared" si="9"/>
        <v>4</v>
      </c>
      <c r="CT10" s="213"/>
      <c r="CU10" s="213"/>
      <c r="CV10" s="213"/>
      <c r="CW10" s="22"/>
      <c r="CX10" s="638"/>
      <c r="CY10" s="638" t="s">
        <v>3146</v>
      </c>
      <c r="CZ10" s="385"/>
      <c r="DA10" s="385"/>
      <c r="DB10" s="385"/>
      <c r="DC10" s="85">
        <v>2</v>
      </c>
      <c r="DD10" s="86">
        <v>2</v>
      </c>
      <c r="DE10" s="385"/>
      <c r="DF10" s="385"/>
      <c r="DG10" s="385"/>
      <c r="DH10" s="385"/>
      <c r="DI10" s="96">
        <v>1</v>
      </c>
      <c r="DJ10" s="95"/>
      <c r="DK10" s="108"/>
    </row>
    <row r="11" spans="1:120" ht="221.4" customHeight="1" outlineLevel="1" thickTop="1" x14ac:dyDescent="0.25">
      <c r="A11" s="509" t="s">
        <v>38</v>
      </c>
      <c r="B11" s="387" t="s">
        <v>2880</v>
      </c>
      <c r="C11" s="68" t="s">
        <v>29</v>
      </c>
      <c r="D11" s="69">
        <f t="shared" si="0"/>
        <v>2.5</v>
      </c>
      <c r="E11" s="69">
        <f t="shared" si="1"/>
        <v>2.5</v>
      </c>
      <c r="F11" s="70"/>
      <c r="G11" s="23" t="s">
        <v>2968</v>
      </c>
      <c r="H11" s="71" t="s">
        <v>41</v>
      </c>
      <c r="I11" s="22"/>
      <c r="J11" s="621"/>
      <c r="K11" s="140" t="s">
        <v>3</v>
      </c>
      <c r="L11" s="84">
        <v>5</v>
      </c>
      <c r="M11" s="23"/>
      <c r="N11" s="23"/>
      <c r="O11" s="23"/>
      <c r="P11" s="23"/>
      <c r="Q11" s="23"/>
      <c r="R11" s="23"/>
      <c r="S11" s="144"/>
      <c r="T11" s="301"/>
      <c r="U11" s="516">
        <v>1</v>
      </c>
      <c r="V11" s="74"/>
      <c r="W11" s="62"/>
      <c r="X11" s="97" t="s">
        <v>52</v>
      </c>
      <c r="Y11" s="138" t="s">
        <v>2036</v>
      </c>
      <c r="Z11" s="68" t="s">
        <v>29</v>
      </c>
      <c r="AA11" s="102">
        <f t="shared" si="2"/>
        <v>0</v>
      </c>
      <c r="AB11" s="102">
        <f t="shared" si="3"/>
        <v>0</v>
      </c>
      <c r="AC11" s="131"/>
      <c r="AD11" s="22" t="s">
        <v>45</v>
      </c>
      <c r="AE11" s="367"/>
      <c r="AF11" s="131"/>
      <c r="AG11" s="131"/>
      <c r="AH11" s="172" t="s">
        <v>57</v>
      </c>
      <c r="AI11" s="314"/>
      <c r="AJ11" s="314"/>
      <c r="AK11" s="314"/>
      <c r="AL11" s="314"/>
      <c r="AM11" s="314"/>
      <c r="AN11" s="314"/>
      <c r="AO11" s="314"/>
      <c r="AP11" s="314"/>
      <c r="AQ11" s="314"/>
      <c r="AR11" s="96">
        <v>1</v>
      </c>
      <c r="AS11" s="95"/>
      <c r="AT11" s="36"/>
      <c r="AU11" s="704" t="s">
        <v>734</v>
      </c>
      <c r="AV11" s="80" t="s">
        <v>2913</v>
      </c>
      <c r="AW11" s="68" t="s">
        <v>29</v>
      </c>
      <c r="AX11" s="69">
        <f t="shared" si="4"/>
        <v>0</v>
      </c>
      <c r="AY11" s="69">
        <f t="shared" si="5"/>
        <v>0</v>
      </c>
      <c r="AZ11" s="82"/>
      <c r="BA11" s="339" t="s">
        <v>45</v>
      </c>
      <c r="BB11" s="723"/>
      <c r="BC11" s="70"/>
      <c r="BD11" s="110" t="s">
        <v>590</v>
      </c>
      <c r="BE11" s="23" t="s">
        <v>57</v>
      </c>
      <c r="BF11" s="160"/>
      <c r="BG11" s="160"/>
      <c r="BH11" s="160"/>
      <c r="BI11" s="160"/>
      <c r="BJ11" s="160"/>
      <c r="BK11" s="155"/>
      <c r="BL11" s="160"/>
      <c r="BM11" s="160"/>
      <c r="BN11" s="155"/>
      <c r="BO11" s="96">
        <v>1</v>
      </c>
      <c r="BP11" s="95"/>
      <c r="BQ11" s="36"/>
      <c r="BR11" s="382" t="s">
        <v>350</v>
      </c>
      <c r="BS11" s="587" t="s">
        <v>3147</v>
      </c>
      <c r="BT11" s="68" t="s">
        <v>29</v>
      </c>
      <c r="BU11" s="69">
        <f t="shared" si="6"/>
        <v>8.5</v>
      </c>
      <c r="BV11" s="69">
        <f t="shared" si="7"/>
        <v>8.5</v>
      </c>
      <c r="BW11" s="131"/>
      <c r="BX11" s="225" t="s">
        <v>68</v>
      </c>
      <c r="BY11" s="225"/>
      <c r="BZ11" s="72" t="s">
        <v>42</v>
      </c>
      <c r="CA11" s="110" t="s">
        <v>13</v>
      </c>
      <c r="CB11" s="640" t="s">
        <v>613</v>
      </c>
      <c r="CC11" s="368"/>
      <c r="CD11" s="368"/>
      <c r="CE11" s="641">
        <v>1</v>
      </c>
      <c r="CF11" s="368"/>
      <c r="CG11" s="368"/>
      <c r="CH11" s="641">
        <v>8</v>
      </c>
      <c r="CI11" s="368"/>
      <c r="CJ11" s="368"/>
      <c r="CK11" s="368"/>
      <c r="CL11" s="96">
        <v>1</v>
      </c>
      <c r="CM11" s="95"/>
      <c r="CN11" s="136"/>
      <c r="CO11" s="656" t="s">
        <v>140</v>
      </c>
      <c r="CP11" s="668" t="s">
        <v>3148</v>
      </c>
      <c r="CQ11" s="102" t="s">
        <v>29</v>
      </c>
      <c r="CR11" s="69">
        <f t="shared" si="8"/>
        <v>1</v>
      </c>
      <c r="CS11" s="69">
        <f t="shared" si="9"/>
        <v>1</v>
      </c>
      <c r="CT11" s="103"/>
      <c r="CU11" s="22" t="s">
        <v>68</v>
      </c>
      <c r="CV11" s="70"/>
      <c r="CW11" s="118"/>
      <c r="CX11" s="73"/>
      <c r="CY11" s="23" t="s">
        <v>96</v>
      </c>
      <c r="CZ11" s="155"/>
      <c r="DA11" s="155"/>
      <c r="DB11" s="318"/>
      <c r="DC11" s="144"/>
      <c r="DD11" s="155"/>
      <c r="DE11" s="85">
        <v>1</v>
      </c>
      <c r="DF11" s="155"/>
      <c r="DG11" s="155"/>
      <c r="DH11" s="155"/>
      <c r="DI11" s="96">
        <v>1</v>
      </c>
      <c r="DJ11" s="95"/>
      <c r="DK11" s="108"/>
    </row>
    <row r="12" spans="1:120" ht="388.2" customHeight="1" outlineLevel="1" thickBot="1" x14ac:dyDescent="0.35">
      <c r="A12" s="509" t="s">
        <v>38</v>
      </c>
      <c r="B12" s="387" t="s">
        <v>2882</v>
      </c>
      <c r="C12" s="68" t="s">
        <v>36</v>
      </c>
      <c r="D12" s="69">
        <f t="shared" si="0"/>
        <v>13</v>
      </c>
      <c r="E12" s="69">
        <f t="shared" si="1"/>
        <v>13</v>
      </c>
      <c r="F12" s="70"/>
      <c r="G12" s="23" t="s">
        <v>63</v>
      </c>
      <c r="H12" s="74"/>
      <c r="I12" s="22"/>
      <c r="J12" s="621"/>
      <c r="K12" s="173" t="s">
        <v>2867</v>
      </c>
      <c r="L12" s="144"/>
      <c r="M12" s="23"/>
      <c r="N12" s="23"/>
      <c r="O12" s="84">
        <v>1</v>
      </c>
      <c r="P12" s="23"/>
      <c r="Q12" s="23"/>
      <c r="R12" s="84">
        <v>6</v>
      </c>
      <c r="S12" s="144"/>
      <c r="T12" s="301"/>
      <c r="U12" s="516">
        <v>1</v>
      </c>
      <c r="V12" s="74"/>
      <c r="W12" s="62"/>
      <c r="X12" s="97" t="s">
        <v>52</v>
      </c>
      <c r="Y12" s="138" t="s">
        <v>2037</v>
      </c>
      <c r="Z12" s="68" t="s">
        <v>29</v>
      </c>
      <c r="AA12" s="102">
        <f t="shared" si="2"/>
        <v>0</v>
      </c>
      <c r="AB12" s="102">
        <f t="shared" si="3"/>
        <v>0</v>
      </c>
      <c r="AC12" s="131"/>
      <c r="AD12" s="22" t="s">
        <v>45</v>
      </c>
      <c r="AE12" s="367"/>
      <c r="AF12" s="131"/>
      <c r="AG12" s="131"/>
      <c r="AH12" s="172" t="s">
        <v>57</v>
      </c>
      <c r="AI12" s="314"/>
      <c r="AJ12" s="314"/>
      <c r="AK12" s="314"/>
      <c r="AL12" s="314"/>
      <c r="AM12" s="314"/>
      <c r="AN12" s="314"/>
      <c r="AO12" s="314"/>
      <c r="AP12" s="314"/>
      <c r="AQ12" s="314"/>
      <c r="AR12" s="96">
        <v>1</v>
      </c>
      <c r="AS12" s="95"/>
      <c r="AT12" s="36"/>
      <c r="AU12" s="283" t="s">
        <v>218</v>
      </c>
      <c r="AV12" s="80" t="s">
        <v>2914</v>
      </c>
      <c r="AW12" s="68" t="s">
        <v>29</v>
      </c>
      <c r="AX12" s="69">
        <f t="shared" si="4"/>
        <v>0</v>
      </c>
      <c r="AY12" s="69">
        <f t="shared" si="5"/>
        <v>0</v>
      </c>
      <c r="AZ12" s="74"/>
      <c r="BA12" s="22" t="s">
        <v>63</v>
      </c>
      <c r="BB12" s="99"/>
      <c r="BC12" s="74"/>
      <c r="BD12" s="74"/>
      <c r="BE12" s="23" t="s">
        <v>359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96">
        <v>1</v>
      </c>
      <c r="BP12" s="95"/>
      <c r="BQ12" s="36"/>
      <c r="BR12" s="382" t="s">
        <v>350</v>
      </c>
      <c r="BS12" s="587" t="s">
        <v>3149</v>
      </c>
      <c r="BT12" s="68" t="s">
        <v>29</v>
      </c>
      <c r="BU12" s="69">
        <f t="shared" si="6"/>
        <v>0</v>
      </c>
      <c r="BV12" s="69">
        <f t="shared" si="7"/>
        <v>0</v>
      </c>
      <c r="BW12" s="268"/>
      <c r="BX12" s="393" t="s">
        <v>68</v>
      </c>
      <c r="BY12" s="246"/>
      <c r="BZ12" s="393"/>
      <c r="CA12" s="393"/>
      <c r="CB12" s="367" t="s">
        <v>618</v>
      </c>
      <c r="CC12" s="368"/>
      <c r="CD12" s="368"/>
      <c r="CE12" s="368"/>
      <c r="CF12" s="368"/>
      <c r="CG12" s="368"/>
      <c r="CH12" s="368"/>
      <c r="CI12" s="368"/>
      <c r="CJ12" s="368"/>
      <c r="CK12" s="368"/>
      <c r="CL12" s="96">
        <v>1</v>
      </c>
      <c r="CM12" s="95"/>
      <c r="CN12" s="157"/>
      <c r="CO12" s="656" t="s">
        <v>140</v>
      </c>
      <c r="CP12" s="1069" t="s">
        <v>3150</v>
      </c>
      <c r="CQ12" s="381" t="s">
        <v>29</v>
      </c>
      <c r="CR12" s="69">
        <f t="shared" si="8"/>
        <v>0.5</v>
      </c>
      <c r="CS12" s="69">
        <f t="shared" si="9"/>
        <v>0.5</v>
      </c>
      <c r="CT12" s="103"/>
      <c r="CU12" s="22" t="s">
        <v>68</v>
      </c>
      <c r="CV12" s="70"/>
      <c r="CW12" s="70"/>
      <c r="CX12" s="73"/>
      <c r="CY12" s="23" t="s">
        <v>96</v>
      </c>
      <c r="CZ12" s="302"/>
      <c r="DA12" s="318"/>
      <c r="DB12" s="85">
        <v>1</v>
      </c>
      <c r="DC12" s="302"/>
      <c r="DD12" s="302"/>
      <c r="DE12" s="302"/>
      <c r="DF12" s="302"/>
      <c r="DG12" s="302"/>
      <c r="DH12" s="302"/>
      <c r="DI12" s="96">
        <v>1</v>
      </c>
      <c r="DJ12" s="95"/>
      <c r="DK12" s="108"/>
    </row>
    <row r="13" spans="1:120" ht="226.2" customHeight="1" outlineLevel="1" thickTop="1" thickBot="1" x14ac:dyDescent="0.3">
      <c r="A13" s="1691" t="s">
        <v>38</v>
      </c>
      <c r="B13" s="1692" t="s">
        <v>2884</v>
      </c>
      <c r="C13" s="1690" t="s">
        <v>93</v>
      </c>
      <c r="D13" s="69">
        <f t="shared" si="0"/>
        <v>3</v>
      </c>
      <c r="E13" s="69">
        <f t="shared" si="1"/>
        <v>3</v>
      </c>
      <c r="F13" s="70"/>
      <c r="G13" s="23" t="s">
        <v>63</v>
      </c>
      <c r="H13" s="74"/>
      <c r="I13" s="22"/>
      <c r="J13" s="621"/>
      <c r="K13" s="173" t="s">
        <v>2987</v>
      </c>
      <c r="L13" s="84">
        <v>2</v>
      </c>
      <c r="M13" s="23"/>
      <c r="N13" s="23"/>
      <c r="O13" s="144"/>
      <c r="P13" s="23"/>
      <c r="Q13" s="23"/>
      <c r="R13" s="84">
        <v>1</v>
      </c>
      <c r="S13" s="144"/>
      <c r="T13" s="301"/>
      <c r="U13" s="516">
        <v>1</v>
      </c>
      <c r="V13" s="74"/>
      <c r="W13" s="62"/>
      <c r="X13" s="97" t="s">
        <v>52</v>
      </c>
      <c r="Y13" s="138" t="s">
        <v>2038</v>
      </c>
      <c r="Z13" s="68" t="s">
        <v>29</v>
      </c>
      <c r="AA13" s="102">
        <f t="shared" si="2"/>
        <v>0</v>
      </c>
      <c r="AB13" s="102">
        <f t="shared" si="3"/>
        <v>0</v>
      </c>
      <c r="AC13" s="131"/>
      <c r="AD13" s="22" t="s">
        <v>45</v>
      </c>
      <c r="AE13" s="367"/>
      <c r="AF13" s="131"/>
      <c r="AG13" s="131"/>
      <c r="AH13" s="172" t="s">
        <v>57</v>
      </c>
      <c r="AI13" s="314"/>
      <c r="AJ13" s="314"/>
      <c r="AK13" s="314"/>
      <c r="AL13" s="314"/>
      <c r="AM13" s="314"/>
      <c r="AN13" s="314"/>
      <c r="AO13" s="314"/>
      <c r="AP13" s="314"/>
      <c r="AQ13" s="314"/>
      <c r="AR13" s="96">
        <v>1</v>
      </c>
      <c r="AS13" s="95"/>
      <c r="AT13" s="36"/>
      <c r="AU13" s="283" t="s">
        <v>218</v>
      </c>
      <c r="AV13" s="114" t="s">
        <v>2915</v>
      </c>
      <c r="AW13" s="68" t="s">
        <v>29</v>
      </c>
      <c r="AX13" s="69">
        <f t="shared" si="4"/>
        <v>2.5</v>
      </c>
      <c r="AY13" s="69">
        <f t="shared" si="5"/>
        <v>4.5</v>
      </c>
      <c r="AZ13" s="103"/>
      <c r="BA13" s="22" t="s">
        <v>45</v>
      </c>
      <c r="BB13" s="232"/>
      <c r="BC13" s="103"/>
      <c r="BD13" s="73"/>
      <c r="BE13" s="23" t="s">
        <v>2916</v>
      </c>
      <c r="BF13" s="302"/>
      <c r="BG13" s="84">
        <v>1</v>
      </c>
      <c r="BH13" s="302"/>
      <c r="BI13" s="84">
        <v>2</v>
      </c>
      <c r="BJ13" s="302"/>
      <c r="BK13" s="302"/>
      <c r="BL13" s="302"/>
      <c r="BM13" s="302"/>
      <c r="BN13" s="234">
        <v>1</v>
      </c>
      <c r="BO13" s="96">
        <v>1</v>
      </c>
      <c r="BP13" s="95"/>
      <c r="BQ13" s="36"/>
      <c r="BR13" s="382" t="s">
        <v>350</v>
      </c>
      <c r="BS13" s="177" t="s">
        <v>3151</v>
      </c>
      <c r="BT13" s="68" t="s">
        <v>29</v>
      </c>
      <c r="BU13" s="69">
        <f t="shared" si="6"/>
        <v>1</v>
      </c>
      <c r="BV13" s="69">
        <f t="shared" si="7"/>
        <v>1</v>
      </c>
      <c r="BW13" s="225"/>
      <c r="BX13" s="225" t="s">
        <v>68</v>
      </c>
      <c r="BZ13" s="72" t="s">
        <v>42</v>
      </c>
      <c r="CA13" s="110" t="s">
        <v>13</v>
      </c>
      <c r="CB13" s="640" t="s">
        <v>623</v>
      </c>
      <c r="CC13" s="314"/>
      <c r="CD13" s="314"/>
      <c r="CE13" s="314"/>
      <c r="CF13" s="314"/>
      <c r="CG13" s="314"/>
      <c r="CH13" s="252">
        <v>1</v>
      </c>
      <c r="CI13" s="314"/>
      <c r="CJ13" s="314"/>
      <c r="CK13" s="314"/>
      <c r="CL13" s="96">
        <v>1</v>
      </c>
      <c r="CM13" s="95"/>
      <c r="CN13" s="8"/>
      <c r="CO13" s="656" t="s">
        <v>140</v>
      </c>
      <c r="CP13" s="668" t="s">
        <v>3152</v>
      </c>
      <c r="CQ13" s="381" t="s">
        <v>29</v>
      </c>
      <c r="CR13" s="69">
        <f t="shared" si="8"/>
        <v>0.5</v>
      </c>
      <c r="CS13" s="69">
        <f t="shared" si="9"/>
        <v>0.5</v>
      </c>
      <c r="CT13" s="82"/>
      <c r="CU13" s="22" t="s">
        <v>68</v>
      </c>
      <c r="CV13" s="70"/>
      <c r="CW13" s="70"/>
      <c r="CX13" s="73"/>
      <c r="CY13" s="23" t="s">
        <v>57</v>
      </c>
      <c r="CZ13" s="155"/>
      <c r="DA13" s="85">
        <v>1</v>
      </c>
      <c r="DB13" s="155"/>
      <c r="DC13" s="155"/>
      <c r="DD13" s="155"/>
      <c r="DE13" s="155"/>
      <c r="DF13" s="155"/>
      <c r="DG13" s="155"/>
      <c r="DH13" s="155"/>
      <c r="DI13" s="96">
        <v>1</v>
      </c>
      <c r="DJ13" s="95"/>
      <c r="DK13" s="108"/>
    </row>
    <row r="14" spans="1:120" ht="214.2" customHeight="1" outlineLevel="1" thickTop="1" x14ac:dyDescent="0.3">
      <c r="A14" s="97" t="s">
        <v>52</v>
      </c>
      <c r="B14" s="496" t="s">
        <v>1934</v>
      </c>
      <c r="C14" s="68" t="s">
        <v>93</v>
      </c>
      <c r="D14" s="69">
        <f t="shared" si="0"/>
        <v>15</v>
      </c>
      <c r="E14" s="69">
        <f t="shared" si="1"/>
        <v>15</v>
      </c>
      <c r="F14" s="702"/>
      <c r="G14" s="339" t="s">
        <v>68</v>
      </c>
      <c r="H14" s="398"/>
      <c r="I14" s="72" t="s">
        <v>42</v>
      </c>
      <c r="J14" s="702"/>
      <c r="K14" s="22" t="s">
        <v>91</v>
      </c>
      <c r="L14" s="702"/>
      <c r="M14" s="702"/>
      <c r="N14" s="702"/>
      <c r="O14" s="1042"/>
      <c r="P14" s="702"/>
      <c r="Q14" s="1043">
        <v>15</v>
      </c>
      <c r="R14" s="702"/>
      <c r="S14" s="702"/>
      <c r="T14" s="702"/>
      <c r="U14" s="96">
        <v>2</v>
      </c>
      <c r="V14" s="1717" t="s">
        <v>3153</v>
      </c>
      <c r="W14" s="108"/>
      <c r="X14" s="97" t="s">
        <v>52</v>
      </c>
      <c r="Y14" s="116" t="s">
        <v>2435</v>
      </c>
      <c r="Z14" s="68" t="s">
        <v>29</v>
      </c>
      <c r="AA14" s="69">
        <f t="shared" si="2"/>
        <v>0</v>
      </c>
      <c r="AB14" s="69">
        <f t="shared" si="3"/>
        <v>0</v>
      </c>
      <c r="AC14" s="103"/>
      <c r="AD14" s="104" t="s">
        <v>45</v>
      </c>
      <c r="AE14" s="104"/>
      <c r="AF14" s="72" t="s">
        <v>42</v>
      </c>
      <c r="AG14" s="248"/>
      <c r="AH14" s="172" t="s">
        <v>57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96">
        <v>1</v>
      </c>
      <c r="AS14" s="95"/>
      <c r="AT14" s="36"/>
      <c r="AU14" s="283" t="s">
        <v>218</v>
      </c>
      <c r="AV14" s="80" t="s">
        <v>2917</v>
      </c>
      <c r="AW14" s="68" t="s">
        <v>29</v>
      </c>
      <c r="AX14" s="69">
        <f t="shared" si="4"/>
        <v>0</v>
      </c>
      <c r="AY14" s="69">
        <f t="shared" si="5"/>
        <v>0</v>
      </c>
      <c r="AZ14" s="82"/>
      <c r="BA14" s="22" t="s">
        <v>68</v>
      </c>
      <c r="BB14" s="106"/>
      <c r="BC14" s="119" t="s">
        <v>42</v>
      </c>
      <c r="BD14" s="187"/>
      <c r="BE14" s="22" t="s">
        <v>757</v>
      </c>
      <c r="BF14" s="160"/>
      <c r="BG14" s="160"/>
      <c r="BH14" s="160"/>
      <c r="BI14" s="160"/>
      <c r="BJ14" s="160"/>
      <c r="BK14" s="155"/>
      <c r="BL14" s="160"/>
      <c r="BM14" s="160"/>
      <c r="BN14" s="155"/>
      <c r="BO14" s="96">
        <v>1</v>
      </c>
      <c r="BP14" s="95"/>
      <c r="BQ14" s="36"/>
      <c r="BR14" s="382" t="s">
        <v>350</v>
      </c>
      <c r="BS14" s="177" t="s">
        <v>3154</v>
      </c>
      <c r="BT14" s="68" t="s">
        <v>29</v>
      </c>
      <c r="BU14" s="69">
        <f t="shared" si="6"/>
        <v>0</v>
      </c>
      <c r="BV14" s="69">
        <f t="shared" si="7"/>
        <v>0</v>
      </c>
      <c r="BW14" s="225"/>
      <c r="BX14" s="225" t="s">
        <v>68</v>
      </c>
      <c r="BY14" s="131"/>
      <c r="BZ14" s="225"/>
      <c r="CA14" s="131"/>
      <c r="CB14" s="23" t="s">
        <v>57</v>
      </c>
      <c r="CC14" s="314"/>
      <c r="CD14" s="314"/>
      <c r="CE14" s="314"/>
      <c r="CF14" s="314"/>
      <c r="CG14" s="314"/>
      <c r="CH14" s="314"/>
      <c r="CI14" s="314"/>
      <c r="CJ14" s="314"/>
      <c r="CK14" s="314"/>
      <c r="CL14" s="96">
        <v>1</v>
      </c>
      <c r="CM14" s="95"/>
      <c r="CN14" s="26"/>
      <c r="CO14" s="656" t="s">
        <v>140</v>
      </c>
      <c r="CP14" s="668" t="s">
        <v>3155</v>
      </c>
      <c r="CQ14" s="102" t="s">
        <v>29</v>
      </c>
      <c r="CR14" s="69">
        <f t="shared" si="8"/>
        <v>2</v>
      </c>
      <c r="CS14" s="69">
        <f t="shared" si="9"/>
        <v>2</v>
      </c>
      <c r="CT14" s="103"/>
      <c r="CU14" s="22" t="s">
        <v>68</v>
      </c>
      <c r="CV14" s="70"/>
      <c r="CW14" s="70"/>
      <c r="CX14" s="73"/>
      <c r="CY14" s="23" t="s">
        <v>96</v>
      </c>
      <c r="CZ14" s="155"/>
      <c r="DA14" s="155"/>
      <c r="DB14" s="155"/>
      <c r="DC14" s="155"/>
      <c r="DD14" s="155"/>
      <c r="DE14" s="85">
        <v>2</v>
      </c>
      <c r="DF14" s="155"/>
      <c r="DG14" s="155"/>
      <c r="DH14" s="155"/>
      <c r="DI14" s="96">
        <v>1</v>
      </c>
      <c r="DJ14" s="95"/>
      <c r="DK14" s="108"/>
    </row>
    <row r="15" spans="1:120" ht="177" customHeight="1" outlineLevel="1" x14ac:dyDescent="0.25">
      <c r="A15" s="36"/>
      <c r="B15" s="108"/>
      <c r="C15" s="108"/>
      <c r="D15" s="635"/>
      <c r="E15" s="635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97" t="s">
        <v>52</v>
      </c>
      <c r="Y15" s="117" t="s">
        <v>2031</v>
      </c>
      <c r="Z15" s="68" t="s">
        <v>29</v>
      </c>
      <c r="AA15" s="69">
        <f t="shared" si="2"/>
        <v>0</v>
      </c>
      <c r="AB15" s="69">
        <f t="shared" si="3"/>
        <v>0</v>
      </c>
      <c r="AC15" s="103"/>
      <c r="AD15" s="22" t="s">
        <v>45</v>
      </c>
      <c r="AE15" s="22"/>
      <c r="AF15" s="72" t="s">
        <v>42</v>
      </c>
      <c r="AG15" s="73"/>
      <c r="AH15" s="23" t="s">
        <v>843</v>
      </c>
      <c r="AI15" s="323"/>
      <c r="AJ15" s="323"/>
      <c r="AK15" s="760"/>
      <c r="AL15" s="323"/>
      <c r="AM15" s="323"/>
      <c r="AN15" s="323"/>
      <c r="AO15" s="323"/>
      <c r="AP15" s="323"/>
      <c r="AQ15" s="323"/>
      <c r="AR15" s="96">
        <v>1</v>
      </c>
      <c r="AS15" s="95"/>
      <c r="AT15" s="36"/>
      <c r="AU15" s="283" t="s">
        <v>218</v>
      </c>
      <c r="AV15" s="114" t="s">
        <v>2920</v>
      </c>
      <c r="AW15" s="68" t="s">
        <v>29</v>
      </c>
      <c r="AX15" s="69">
        <f t="shared" si="4"/>
        <v>4</v>
      </c>
      <c r="AY15" s="69">
        <f t="shared" si="5"/>
        <v>4</v>
      </c>
      <c r="AZ15" s="103"/>
      <c r="BA15" s="322" t="s">
        <v>45</v>
      </c>
      <c r="BB15" s="232"/>
      <c r="BC15" s="103"/>
      <c r="BD15" s="73"/>
      <c r="BE15" s="23" t="s">
        <v>57</v>
      </c>
      <c r="BF15" s="302"/>
      <c r="BG15" s="302"/>
      <c r="BH15" s="302"/>
      <c r="BI15" s="302"/>
      <c r="BJ15" s="302"/>
      <c r="BK15" s="302"/>
      <c r="BL15" s="85">
        <v>2</v>
      </c>
      <c r="BM15" s="302"/>
      <c r="BN15" s="302"/>
      <c r="BO15" s="96">
        <v>1</v>
      </c>
      <c r="BP15" s="95"/>
      <c r="BQ15" s="26"/>
      <c r="BR15" s="382" t="s">
        <v>350</v>
      </c>
      <c r="BS15" s="177" t="s">
        <v>3156</v>
      </c>
      <c r="BT15" s="68" t="s">
        <v>29</v>
      </c>
      <c r="BU15" s="69">
        <f t="shared" si="6"/>
        <v>0</v>
      </c>
      <c r="BV15" s="69">
        <f t="shared" si="7"/>
        <v>0</v>
      </c>
      <c r="BW15" s="225"/>
      <c r="BX15" s="225" t="s">
        <v>68</v>
      </c>
      <c r="BY15" s="131"/>
      <c r="BZ15" s="225"/>
      <c r="CA15" s="131"/>
      <c r="CB15" s="131" t="s">
        <v>3157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96">
        <v>1</v>
      </c>
      <c r="CM15" s="95"/>
      <c r="CN15" s="36"/>
      <c r="CO15" s="656" t="s">
        <v>140</v>
      </c>
      <c r="CP15" s="668" t="s">
        <v>3158</v>
      </c>
      <c r="CQ15" s="381" t="s">
        <v>29</v>
      </c>
      <c r="CR15" s="69">
        <f t="shared" si="8"/>
        <v>0.5</v>
      </c>
      <c r="CS15" s="69">
        <f t="shared" si="9"/>
        <v>0.5</v>
      </c>
      <c r="CT15" s="103"/>
      <c r="CU15" s="22" t="s">
        <v>68</v>
      </c>
      <c r="CV15" s="70"/>
      <c r="CW15" s="70"/>
      <c r="CX15" s="73"/>
      <c r="CY15" s="23" t="s">
        <v>96</v>
      </c>
      <c r="CZ15" s="155"/>
      <c r="DA15" s="85">
        <v>1</v>
      </c>
      <c r="DB15" s="155"/>
      <c r="DC15" s="155"/>
      <c r="DD15" s="155"/>
      <c r="DE15" s="155"/>
      <c r="DF15" s="155"/>
      <c r="DG15" s="155"/>
      <c r="DH15" s="155"/>
      <c r="DI15" s="96">
        <v>1</v>
      </c>
      <c r="DJ15" s="95"/>
      <c r="DK15" s="108"/>
    </row>
    <row r="16" spans="1:120" ht="181.2" customHeight="1" outlineLevel="1" thickBot="1" x14ac:dyDescent="0.3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97" t="s">
        <v>52</v>
      </c>
      <c r="Y16" s="335" t="s">
        <v>2439</v>
      </c>
      <c r="Z16" s="68" t="s">
        <v>29</v>
      </c>
      <c r="AA16" s="69">
        <f t="shared" si="2"/>
        <v>0</v>
      </c>
      <c r="AB16" s="69">
        <f t="shared" si="3"/>
        <v>0</v>
      </c>
      <c r="AC16" s="74"/>
      <c r="AD16" s="225" t="s">
        <v>68</v>
      </c>
      <c r="AE16" s="206"/>
      <c r="AF16" s="74"/>
      <c r="AG16" s="74"/>
      <c r="AH16" s="23" t="s">
        <v>57</v>
      </c>
      <c r="AI16" s="74"/>
      <c r="AJ16" s="74"/>
      <c r="AK16" s="206"/>
      <c r="AL16" s="74"/>
      <c r="AM16" s="74"/>
      <c r="AN16" s="74"/>
      <c r="AO16" s="74"/>
      <c r="AP16" s="74"/>
      <c r="AQ16" s="74"/>
      <c r="AR16" s="96">
        <v>1</v>
      </c>
      <c r="AS16" s="95"/>
      <c r="AT16" s="2"/>
      <c r="AU16" s="283" t="s">
        <v>218</v>
      </c>
      <c r="AV16" s="114" t="s">
        <v>2921</v>
      </c>
      <c r="AW16" s="68" t="s">
        <v>29</v>
      </c>
      <c r="AX16" s="69">
        <f t="shared" si="4"/>
        <v>2</v>
      </c>
      <c r="AY16" s="69">
        <f t="shared" si="5"/>
        <v>2</v>
      </c>
      <c r="AZ16" s="103"/>
      <c r="BA16" s="22" t="s">
        <v>45</v>
      </c>
      <c r="BB16" s="232"/>
      <c r="BC16" s="119" t="s">
        <v>42</v>
      </c>
      <c r="BD16" s="73"/>
      <c r="BE16" s="23" t="s">
        <v>57</v>
      </c>
      <c r="BF16" s="155"/>
      <c r="BG16" s="155"/>
      <c r="BH16" s="155"/>
      <c r="BI16" s="155"/>
      <c r="BJ16" s="155"/>
      <c r="BK16" s="155"/>
      <c r="BL16" s="84">
        <v>1</v>
      </c>
      <c r="BM16" s="155"/>
      <c r="BN16" s="155"/>
      <c r="BO16" s="96">
        <v>1</v>
      </c>
      <c r="BP16" s="95"/>
      <c r="BQ16" s="36"/>
      <c r="BR16" s="382" t="s">
        <v>350</v>
      </c>
      <c r="BS16" s="177" t="s">
        <v>1893</v>
      </c>
      <c r="BT16" s="68" t="s">
        <v>29</v>
      </c>
      <c r="BU16" s="69">
        <f t="shared" si="6"/>
        <v>0</v>
      </c>
      <c r="BV16" s="69">
        <f t="shared" si="7"/>
        <v>0</v>
      </c>
      <c r="BW16" s="131"/>
      <c r="BX16" s="131"/>
      <c r="BY16" s="131"/>
      <c r="BZ16" s="131"/>
      <c r="CA16" s="131"/>
      <c r="CB16" s="131" t="s">
        <v>1892</v>
      </c>
      <c r="CC16" s="75"/>
      <c r="CD16" s="314"/>
      <c r="CE16" s="314"/>
      <c r="CF16" s="314"/>
      <c r="CG16" s="314"/>
      <c r="CH16" s="314"/>
      <c r="CI16" s="314"/>
      <c r="CJ16" s="314"/>
      <c r="CK16" s="314"/>
      <c r="CL16" s="96">
        <v>1</v>
      </c>
      <c r="CM16" s="95"/>
      <c r="CN16" s="36"/>
      <c r="CO16" s="656" t="s">
        <v>140</v>
      </c>
      <c r="CP16" s="179" t="s">
        <v>3159</v>
      </c>
      <c r="CQ16" s="381" t="s">
        <v>29</v>
      </c>
      <c r="CR16" s="69">
        <f t="shared" si="8"/>
        <v>1</v>
      </c>
      <c r="CS16" s="69">
        <f t="shared" si="9"/>
        <v>1</v>
      </c>
      <c r="CT16" s="104"/>
      <c r="CU16" s="104"/>
      <c r="CV16" s="104"/>
      <c r="CW16" s="118"/>
      <c r="CX16" s="172"/>
      <c r="CY16" s="172" t="s">
        <v>3160</v>
      </c>
      <c r="CZ16" s="169"/>
      <c r="DA16" s="85">
        <v>2</v>
      </c>
      <c r="DB16" s="155"/>
      <c r="DC16" s="169"/>
      <c r="DD16" s="169"/>
      <c r="DE16" s="169"/>
      <c r="DF16" s="169"/>
      <c r="DG16" s="169"/>
      <c r="DH16" s="169"/>
      <c r="DI16" s="96">
        <v>1</v>
      </c>
      <c r="DJ16" s="95"/>
      <c r="DK16" s="108"/>
    </row>
    <row r="17" spans="1:116" ht="300.60000000000002" customHeight="1" outlineLevel="1" thickTop="1" thickBot="1" x14ac:dyDescent="0.3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97" t="s">
        <v>52</v>
      </c>
      <c r="Y17" s="387" t="s">
        <v>2440</v>
      </c>
      <c r="Z17" s="68" t="s">
        <v>29</v>
      </c>
      <c r="AA17" s="69">
        <f t="shared" si="2"/>
        <v>0</v>
      </c>
      <c r="AB17" s="69">
        <f t="shared" si="3"/>
        <v>0</v>
      </c>
      <c r="AC17" s="213"/>
      <c r="AD17" s="212" t="s">
        <v>63</v>
      </c>
      <c r="AE17" s="617"/>
      <c r="AF17" s="74"/>
      <c r="AG17" s="213"/>
      <c r="AH17" s="205" t="s">
        <v>551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96">
        <v>1</v>
      </c>
      <c r="AS17" s="95"/>
      <c r="AT17" s="26"/>
      <c r="AU17" s="283" t="s">
        <v>218</v>
      </c>
      <c r="AV17" s="80" t="s">
        <v>2922</v>
      </c>
      <c r="AW17" s="68" t="s">
        <v>36</v>
      </c>
      <c r="AX17" s="69">
        <f t="shared" si="4"/>
        <v>7</v>
      </c>
      <c r="AY17" s="69">
        <f t="shared" si="5"/>
        <v>9</v>
      </c>
      <c r="AZ17" s="103"/>
      <c r="BA17" s="22" t="s">
        <v>68</v>
      </c>
      <c r="BB17" s="748" t="s">
        <v>803</v>
      </c>
      <c r="BC17" s="748"/>
      <c r="BD17" s="73"/>
      <c r="BE17" s="23" t="s">
        <v>2923</v>
      </c>
      <c r="BF17" s="160"/>
      <c r="BG17" s="155"/>
      <c r="BH17" s="155"/>
      <c r="BI17" s="84">
        <v>1</v>
      </c>
      <c r="BJ17" s="155"/>
      <c r="BK17" s="155"/>
      <c r="BL17" s="84">
        <v>3</v>
      </c>
      <c r="BM17" s="155"/>
      <c r="BN17" s="86">
        <v>1</v>
      </c>
      <c r="BO17" s="96">
        <v>1</v>
      </c>
      <c r="BP17" s="95"/>
      <c r="BQ17" s="36"/>
      <c r="BR17" s="382" t="s">
        <v>350</v>
      </c>
      <c r="BS17" s="177" t="s">
        <v>3161</v>
      </c>
      <c r="BT17" s="68" t="s">
        <v>29</v>
      </c>
      <c r="BU17" s="69">
        <f t="shared" si="6"/>
        <v>0</v>
      </c>
      <c r="BV17" s="69">
        <f t="shared" si="7"/>
        <v>0</v>
      </c>
      <c r="BW17" s="508" t="s">
        <v>3162</v>
      </c>
      <c r="BX17" s="131"/>
      <c r="BY17" s="131"/>
      <c r="BZ17" s="131"/>
      <c r="CA17" s="131"/>
      <c r="CB17" s="131" t="s">
        <v>91</v>
      </c>
      <c r="CC17" s="75"/>
      <c r="CD17" s="314"/>
      <c r="CE17" s="314"/>
      <c r="CF17" s="314"/>
      <c r="CG17" s="314"/>
      <c r="CH17" s="314"/>
      <c r="CI17" s="314"/>
      <c r="CJ17" s="314"/>
      <c r="CK17" s="314"/>
      <c r="CL17" s="96">
        <v>1</v>
      </c>
      <c r="CM17" s="95"/>
      <c r="CN17" s="36"/>
      <c r="CO17" s="656" t="s">
        <v>140</v>
      </c>
      <c r="CP17" s="668" t="s">
        <v>3163</v>
      </c>
      <c r="CQ17" s="381" t="s">
        <v>29</v>
      </c>
      <c r="CR17" s="69">
        <f t="shared" si="8"/>
        <v>0</v>
      </c>
      <c r="CS17" s="69">
        <f t="shared" si="9"/>
        <v>0</v>
      </c>
      <c r="CT17" s="82"/>
      <c r="CU17" s="82"/>
      <c r="CV17" s="82"/>
      <c r="CW17" s="74"/>
      <c r="CX17" s="248"/>
      <c r="CY17" s="172" t="s">
        <v>57</v>
      </c>
      <c r="CZ17" s="155"/>
      <c r="DA17" s="155"/>
      <c r="DB17" s="155"/>
      <c r="DC17" s="155"/>
      <c r="DD17" s="155"/>
      <c r="DE17" s="155"/>
      <c r="DF17" s="155"/>
      <c r="DG17" s="155"/>
      <c r="DH17" s="155"/>
      <c r="DI17" s="96">
        <v>1</v>
      </c>
      <c r="DJ17" s="95"/>
      <c r="DK17" s="108"/>
      <c r="DL17" s="108"/>
    </row>
    <row r="18" spans="1:116" ht="175.2" customHeight="1" outlineLevel="1" thickTop="1" thickBot="1" x14ac:dyDescent="0.45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97" t="s">
        <v>52</v>
      </c>
      <c r="Y18" s="117" t="s">
        <v>2441</v>
      </c>
      <c r="Z18" s="68" t="s">
        <v>29</v>
      </c>
      <c r="AA18" s="69">
        <f t="shared" si="2"/>
        <v>0</v>
      </c>
      <c r="AB18" s="69">
        <f t="shared" si="3"/>
        <v>0</v>
      </c>
      <c r="AC18" s="82"/>
      <c r="AD18" s="22" t="s">
        <v>63</v>
      </c>
      <c r="AE18" s="22"/>
      <c r="AF18" s="74"/>
      <c r="AG18" s="82"/>
      <c r="AH18" s="23" t="s">
        <v>359</v>
      </c>
      <c r="AI18" s="702"/>
      <c r="AJ18" s="702"/>
      <c r="AK18" s="766"/>
      <c r="AL18" s="702"/>
      <c r="AM18" s="702"/>
      <c r="AN18" s="702"/>
      <c r="AO18" s="702"/>
      <c r="AP18" s="702"/>
      <c r="AQ18" s="702"/>
      <c r="AR18" s="96">
        <v>1</v>
      </c>
      <c r="AS18" s="95"/>
      <c r="AT18" s="26"/>
      <c r="AU18" s="283" t="s">
        <v>218</v>
      </c>
      <c r="AV18" s="114" t="s">
        <v>3164</v>
      </c>
      <c r="AW18" s="68" t="s">
        <v>36</v>
      </c>
      <c r="AX18" s="69">
        <f t="shared" si="4"/>
        <v>0</v>
      </c>
      <c r="AY18" s="69">
        <f t="shared" si="5"/>
        <v>1</v>
      </c>
      <c r="AZ18" s="187"/>
      <c r="BA18" s="187"/>
      <c r="BB18" s="187"/>
      <c r="BC18" s="187"/>
      <c r="BD18" s="187"/>
      <c r="BE18" s="23" t="s">
        <v>1960</v>
      </c>
      <c r="BF18" s="155"/>
      <c r="BG18" s="155"/>
      <c r="BH18" s="155"/>
      <c r="BI18" s="155"/>
      <c r="BJ18" s="86">
        <v>1</v>
      </c>
      <c r="BK18" s="155"/>
      <c r="BL18" s="155"/>
      <c r="BM18" s="155"/>
      <c r="BN18" s="155"/>
      <c r="BO18" s="96">
        <v>1</v>
      </c>
      <c r="BP18" s="95"/>
      <c r="BQ18" s="36"/>
      <c r="BR18" s="137" t="s">
        <v>86</v>
      </c>
      <c r="BS18" s="178" t="s">
        <v>3165</v>
      </c>
      <c r="BT18" s="102" t="s">
        <v>29</v>
      </c>
      <c r="BU18" s="102">
        <f t="shared" si="6"/>
        <v>1</v>
      </c>
      <c r="BV18" s="102">
        <f t="shared" si="7"/>
        <v>1</v>
      </c>
      <c r="BW18" s="222"/>
      <c r="BX18" s="262" t="s">
        <v>68</v>
      </c>
      <c r="BY18" s="1720" t="s">
        <v>3166</v>
      </c>
      <c r="BZ18" s="263"/>
      <c r="CA18" s="131"/>
      <c r="CB18" s="140" t="s">
        <v>3</v>
      </c>
      <c r="CC18" s="141">
        <v>2</v>
      </c>
      <c r="CD18" s="223"/>
      <c r="CE18" s="223"/>
      <c r="CF18" s="223"/>
      <c r="CG18" s="223"/>
      <c r="CH18" s="223"/>
      <c r="CI18" s="223"/>
      <c r="CJ18" s="223"/>
      <c r="CK18" s="223"/>
      <c r="CL18" s="96">
        <v>1</v>
      </c>
      <c r="CM18" s="95"/>
      <c r="CN18" s="36"/>
      <c r="CO18" s="656" t="s">
        <v>140</v>
      </c>
      <c r="CP18" s="779" t="s">
        <v>3167</v>
      </c>
      <c r="CQ18" s="381" t="s">
        <v>29</v>
      </c>
      <c r="CR18" s="69">
        <f t="shared" si="8"/>
        <v>0</v>
      </c>
      <c r="CS18" s="69">
        <f t="shared" si="9"/>
        <v>0</v>
      </c>
      <c r="CT18" s="74"/>
      <c r="CU18" s="225" t="s">
        <v>68</v>
      </c>
      <c r="CV18" s="246"/>
      <c r="CW18" s="246"/>
      <c r="CX18" s="246"/>
      <c r="CY18" s="131" t="s">
        <v>1726</v>
      </c>
      <c r="CZ18" s="159"/>
      <c r="DA18" s="159"/>
      <c r="DB18" s="159"/>
      <c r="DC18" s="159"/>
      <c r="DD18" s="159"/>
      <c r="DE18" s="159"/>
      <c r="DF18" s="159"/>
      <c r="DG18" s="159"/>
      <c r="DH18" s="159"/>
      <c r="DI18" s="96">
        <v>1</v>
      </c>
      <c r="DJ18" s="95"/>
      <c r="DK18" s="108"/>
      <c r="DL18" s="108"/>
    </row>
    <row r="19" spans="1:116" ht="216" customHeight="1" outlineLevel="1" thickTop="1" thickBot="1" x14ac:dyDescent="0.3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97" t="s">
        <v>52</v>
      </c>
      <c r="Y19" s="117" t="s">
        <v>873</v>
      </c>
      <c r="Z19" s="68" t="s">
        <v>29</v>
      </c>
      <c r="AA19" s="69">
        <f t="shared" si="2"/>
        <v>0</v>
      </c>
      <c r="AB19" s="69">
        <f t="shared" si="3"/>
        <v>0</v>
      </c>
      <c r="AC19" s="74"/>
      <c r="AD19" s="225" t="s">
        <v>68</v>
      </c>
      <c r="AE19" s="206"/>
      <c r="AF19" s="74"/>
      <c r="AG19" s="74"/>
      <c r="AH19" s="23" t="s">
        <v>57</v>
      </c>
      <c r="AI19" s="74"/>
      <c r="AJ19" s="74"/>
      <c r="AK19" s="206"/>
      <c r="AL19" s="74"/>
      <c r="AM19" s="74"/>
      <c r="AN19" s="74"/>
      <c r="AO19" s="74"/>
      <c r="AP19" s="74"/>
      <c r="AQ19" s="105"/>
      <c r="AR19" s="96">
        <v>1</v>
      </c>
      <c r="AS19" s="95"/>
      <c r="AT19" s="26"/>
      <c r="AU19" s="283" t="s">
        <v>218</v>
      </c>
      <c r="AV19" s="80" t="s">
        <v>2924</v>
      </c>
      <c r="AW19" s="68" t="s">
        <v>36</v>
      </c>
      <c r="AX19" s="69">
        <f t="shared" si="4"/>
        <v>1</v>
      </c>
      <c r="AY19" s="69">
        <f t="shared" si="5"/>
        <v>3</v>
      </c>
      <c r="AZ19" s="82"/>
      <c r="BA19" s="22" t="s">
        <v>45</v>
      </c>
      <c r="BB19" s="104"/>
      <c r="BC19" s="72" t="s">
        <v>42</v>
      </c>
      <c r="BD19" s="173"/>
      <c r="BE19" s="173" t="s">
        <v>2925</v>
      </c>
      <c r="BF19" s="160"/>
      <c r="BG19" s="160"/>
      <c r="BH19" s="160"/>
      <c r="BI19" s="85">
        <v>1</v>
      </c>
      <c r="BJ19" s="160"/>
      <c r="BK19" s="160"/>
      <c r="BL19" s="160"/>
      <c r="BM19" s="160"/>
      <c r="BN19" s="86">
        <v>1</v>
      </c>
      <c r="BO19" s="96">
        <v>1</v>
      </c>
      <c r="BP19" s="95"/>
      <c r="BQ19" s="108"/>
      <c r="BR19" s="1217" t="s">
        <v>318</v>
      </c>
      <c r="BS19" s="391" t="s">
        <v>2351</v>
      </c>
      <c r="BT19" s="68" t="s">
        <v>29</v>
      </c>
      <c r="BU19" s="69">
        <f t="shared" si="6"/>
        <v>0</v>
      </c>
      <c r="BV19" s="69">
        <f t="shared" si="7"/>
        <v>0</v>
      </c>
      <c r="BW19" s="116"/>
      <c r="BX19" s="22" t="s">
        <v>45</v>
      </c>
      <c r="BY19" s="118"/>
      <c r="BZ19" s="72" t="s">
        <v>42</v>
      </c>
      <c r="CA19" s="27"/>
      <c r="CB19" s="173" t="s">
        <v>91</v>
      </c>
      <c r="CC19" s="302"/>
      <c r="CD19" s="302"/>
      <c r="CE19" s="302"/>
      <c r="CF19" s="302"/>
      <c r="CG19" s="302"/>
      <c r="CH19" s="302"/>
      <c r="CI19" s="302"/>
      <c r="CJ19" s="302"/>
      <c r="CK19" s="302"/>
      <c r="CL19" s="96">
        <v>1</v>
      </c>
      <c r="CM19" s="1717" t="s">
        <v>3143</v>
      </c>
      <c r="CN19" s="36"/>
      <c r="CO19" s="656" t="s">
        <v>140</v>
      </c>
      <c r="CP19" s="668" t="s">
        <v>3168</v>
      </c>
      <c r="CQ19" s="381" t="s">
        <v>36</v>
      </c>
      <c r="CR19" s="69">
        <f t="shared" si="8"/>
        <v>0.5</v>
      </c>
      <c r="CS19" s="69">
        <f t="shared" si="9"/>
        <v>0.5</v>
      </c>
      <c r="CT19" s="82"/>
      <c r="CU19" s="22" t="s">
        <v>68</v>
      </c>
      <c r="CV19" s="70"/>
      <c r="CW19" s="70"/>
      <c r="CX19" s="73"/>
      <c r="CY19" s="23" t="s">
        <v>96</v>
      </c>
      <c r="CZ19" s="155"/>
      <c r="DA19" s="85">
        <v>1</v>
      </c>
      <c r="DB19" s="155"/>
      <c r="DC19" s="318"/>
      <c r="DD19" s="155"/>
      <c r="DE19" s="155"/>
      <c r="DF19" s="155"/>
      <c r="DG19" s="155"/>
      <c r="DH19" s="155"/>
      <c r="DI19" s="96">
        <v>1</v>
      </c>
      <c r="DJ19" s="95"/>
      <c r="DK19" s="108"/>
      <c r="DL19" s="108"/>
    </row>
    <row r="20" spans="1:116" ht="171.6" customHeight="1" outlineLevel="1" thickTop="1" thickBot="1" x14ac:dyDescent="0.45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97" t="s">
        <v>52</v>
      </c>
      <c r="Y20" s="179" t="s">
        <v>2633</v>
      </c>
      <c r="Z20" s="68" t="s">
        <v>29</v>
      </c>
      <c r="AA20" s="69">
        <f t="shared" si="2"/>
        <v>0</v>
      </c>
      <c r="AB20" s="69">
        <f t="shared" si="3"/>
        <v>0</v>
      </c>
      <c r="AC20" s="74"/>
      <c r="AD20" s="74"/>
      <c r="AE20" s="74"/>
      <c r="AF20" s="74"/>
      <c r="AG20" s="74"/>
      <c r="AH20" s="23" t="s">
        <v>57</v>
      </c>
      <c r="AI20" s="70"/>
      <c r="AJ20" s="70"/>
      <c r="AK20" s="22"/>
      <c r="AL20" s="70"/>
      <c r="AM20" s="70"/>
      <c r="AN20" s="70"/>
      <c r="AO20" s="70"/>
      <c r="AP20" s="70"/>
      <c r="AQ20" s="70"/>
      <c r="AR20" s="96">
        <v>1</v>
      </c>
      <c r="AS20" s="95"/>
      <c r="AT20" s="26"/>
      <c r="AU20" s="283" t="s">
        <v>218</v>
      </c>
      <c r="AV20" s="98" t="s">
        <v>2929</v>
      </c>
      <c r="AW20" s="68" t="s">
        <v>36</v>
      </c>
      <c r="AX20" s="69">
        <f t="shared" si="4"/>
        <v>1</v>
      </c>
      <c r="AY20" s="69">
        <f t="shared" si="5"/>
        <v>3</v>
      </c>
      <c r="AZ20" s="99"/>
      <c r="BA20" s="22" t="s">
        <v>45</v>
      </c>
      <c r="BB20" s="99"/>
      <c r="BC20" s="99"/>
      <c r="BD20" s="99"/>
      <c r="BE20" s="131" t="s">
        <v>2930</v>
      </c>
      <c r="BF20" s="159"/>
      <c r="BG20" s="159"/>
      <c r="BH20" s="159"/>
      <c r="BI20" s="84">
        <v>1</v>
      </c>
      <c r="BJ20" s="159"/>
      <c r="BK20" s="159"/>
      <c r="BL20" s="144"/>
      <c r="BM20" s="159"/>
      <c r="BN20" s="86">
        <v>1</v>
      </c>
      <c r="BO20" s="96">
        <v>1</v>
      </c>
      <c r="BP20" s="95"/>
      <c r="BQ20" s="108"/>
      <c r="BR20" s="1217" t="s">
        <v>318</v>
      </c>
      <c r="BS20" s="130" t="s">
        <v>2354</v>
      </c>
      <c r="BT20" s="68" t="s">
        <v>29</v>
      </c>
      <c r="BU20" s="69">
        <f t="shared" si="6"/>
        <v>0</v>
      </c>
      <c r="BV20" s="69">
        <f t="shared" si="7"/>
        <v>0</v>
      </c>
      <c r="BW20" s="131"/>
      <c r="BX20" s="22" t="s">
        <v>45</v>
      </c>
      <c r="BY20" s="367"/>
      <c r="BZ20" s="131"/>
      <c r="CA20" s="131"/>
      <c r="CB20" s="23" t="s">
        <v>57</v>
      </c>
      <c r="CC20" s="314"/>
      <c r="CD20" s="314"/>
      <c r="CE20" s="314"/>
      <c r="CF20" s="314"/>
      <c r="CG20" s="314"/>
      <c r="CH20" s="314"/>
      <c r="CI20" s="314"/>
      <c r="CJ20" s="314"/>
      <c r="CK20" s="314"/>
      <c r="CL20" s="96">
        <v>1</v>
      </c>
      <c r="CM20" s="1717" t="s">
        <v>3143</v>
      </c>
      <c r="CN20" s="36"/>
      <c r="CO20" s="656" t="s">
        <v>140</v>
      </c>
      <c r="CP20" s="668" t="s">
        <v>3169</v>
      </c>
      <c r="CQ20" s="381" t="s">
        <v>36</v>
      </c>
      <c r="CR20" s="69">
        <f t="shared" si="8"/>
        <v>1</v>
      </c>
      <c r="CS20" s="69">
        <f t="shared" si="9"/>
        <v>1</v>
      </c>
      <c r="CT20" s="103"/>
      <c r="CU20" s="22" t="s">
        <v>68</v>
      </c>
      <c r="CV20" s="70"/>
      <c r="CW20" s="70"/>
      <c r="CX20" s="73"/>
      <c r="CY20" s="23" t="s">
        <v>96</v>
      </c>
      <c r="CZ20" s="85">
        <v>1</v>
      </c>
      <c r="DA20" s="160"/>
      <c r="DB20" s="85">
        <v>1</v>
      </c>
      <c r="DC20" s="160"/>
      <c r="DD20" s="160"/>
      <c r="DE20" s="160"/>
      <c r="DF20" s="160"/>
      <c r="DG20" s="160"/>
      <c r="DH20" s="160"/>
      <c r="DI20" s="96">
        <v>1</v>
      </c>
      <c r="DJ20" s="95"/>
      <c r="DK20" s="108"/>
      <c r="DL20" s="108"/>
    </row>
    <row r="21" spans="1:116" ht="171.6" customHeight="1" outlineLevel="1" thickTop="1" thickBot="1" x14ac:dyDescent="0.45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97" t="s">
        <v>52</v>
      </c>
      <c r="Y21" s="130" t="s">
        <v>2635</v>
      </c>
      <c r="Z21" s="68" t="s">
        <v>29</v>
      </c>
      <c r="AA21" s="69">
        <f>0.5*(AJ21+AK21+AL21)+AM21+AO21+2*(AP21+AQ21)</f>
        <v>0</v>
      </c>
      <c r="AB21" s="69">
        <f>AJ21*0.5+AK21*0.5+AL21*0.5+AM21+AN21+AO21+2*(AP21+AQ21+AR21)</f>
        <v>2</v>
      </c>
      <c r="AC21" s="103"/>
      <c r="AD21" s="225" t="s">
        <v>68</v>
      </c>
      <c r="AE21" s="225"/>
      <c r="AF21" s="225"/>
      <c r="AG21" s="225"/>
      <c r="AH21" s="131" t="s">
        <v>193</v>
      </c>
      <c r="AI21" s="74"/>
      <c r="AJ21" s="74"/>
      <c r="AK21" s="74"/>
      <c r="AL21" s="74"/>
      <c r="AM21" s="74"/>
      <c r="AN21" s="74"/>
      <c r="AO21" s="74"/>
      <c r="AP21" s="74"/>
      <c r="AQ21" s="74"/>
      <c r="AR21" s="96">
        <v>1</v>
      </c>
      <c r="AS21" s="95"/>
      <c r="AT21" s="26"/>
      <c r="AU21" s="648" t="s">
        <v>642</v>
      </c>
      <c r="AV21" s="130" t="s">
        <v>2346</v>
      </c>
      <c r="AW21" s="68" t="s">
        <v>36</v>
      </c>
      <c r="AX21" s="69">
        <f t="shared" si="4"/>
        <v>1</v>
      </c>
      <c r="AY21" s="69">
        <f t="shared" si="5"/>
        <v>3</v>
      </c>
      <c r="AZ21" s="74"/>
      <c r="BA21" s="225" t="s">
        <v>45</v>
      </c>
      <c r="BB21" s="1188" t="s">
        <v>2347</v>
      </c>
      <c r="BC21" s="72" t="s">
        <v>42</v>
      </c>
      <c r="BD21" s="110" t="s">
        <v>13</v>
      </c>
      <c r="BE21" s="70"/>
      <c r="BF21" s="159"/>
      <c r="BG21" s="159"/>
      <c r="BH21" s="159"/>
      <c r="BI21" s="252">
        <v>1</v>
      </c>
      <c r="BJ21" s="159"/>
      <c r="BK21" s="159"/>
      <c r="BL21" s="159"/>
      <c r="BM21" s="159"/>
      <c r="BN21" s="86">
        <v>1</v>
      </c>
      <c r="BO21" s="96">
        <v>1</v>
      </c>
      <c r="BP21" s="95"/>
      <c r="BQ21" s="108"/>
      <c r="BR21" s="1217" t="s">
        <v>318</v>
      </c>
      <c r="BS21" s="387" t="s">
        <v>2359</v>
      </c>
      <c r="BT21" s="102" t="s">
        <v>29</v>
      </c>
      <c r="BU21" s="69">
        <f t="shared" si="6"/>
        <v>0</v>
      </c>
      <c r="BV21" s="69">
        <f t="shared" si="7"/>
        <v>0</v>
      </c>
      <c r="BW21" s="82"/>
      <c r="BX21" s="118" t="s">
        <v>45</v>
      </c>
      <c r="BY21" s="118"/>
      <c r="BZ21" s="118"/>
      <c r="CA21" s="173"/>
      <c r="CB21" s="173" t="s">
        <v>2360</v>
      </c>
      <c r="CC21" s="302"/>
      <c r="CD21" s="302"/>
      <c r="CE21" s="302"/>
      <c r="CF21" s="302"/>
      <c r="CG21" s="302"/>
      <c r="CH21" s="302"/>
      <c r="CI21" s="302"/>
      <c r="CJ21" s="302"/>
      <c r="CK21" s="302"/>
      <c r="CL21" s="96">
        <v>1</v>
      </c>
      <c r="CM21" s="1717" t="s">
        <v>3143</v>
      </c>
      <c r="CN21" s="36"/>
      <c r="CO21" s="656" t="s">
        <v>140</v>
      </c>
      <c r="CP21" s="1132" t="s">
        <v>3170</v>
      </c>
      <c r="CQ21" s="381" t="s">
        <v>36</v>
      </c>
      <c r="CR21" s="69">
        <f t="shared" si="8"/>
        <v>1</v>
      </c>
      <c r="CS21" s="69">
        <f t="shared" si="9"/>
        <v>1</v>
      </c>
      <c r="CT21" s="103"/>
      <c r="CU21" s="22" t="s">
        <v>68</v>
      </c>
      <c r="CV21" s="70"/>
      <c r="CW21" s="70"/>
      <c r="CX21" s="73"/>
      <c r="CY21" s="23" t="s">
        <v>96</v>
      </c>
      <c r="CZ21" s="160"/>
      <c r="DA21" s="160"/>
      <c r="DB21" s="160"/>
      <c r="DC21" s="85">
        <v>1</v>
      </c>
      <c r="DD21" s="160"/>
      <c r="DE21" s="160"/>
      <c r="DF21" s="160"/>
      <c r="DG21" s="160"/>
      <c r="DH21" s="160"/>
      <c r="DI21" s="96">
        <v>1</v>
      </c>
      <c r="DJ21" s="95"/>
      <c r="DK21" s="108"/>
      <c r="DL21" s="108"/>
    </row>
    <row r="22" spans="1:116" ht="199.95" customHeight="1" outlineLevel="1" thickTop="1" thickBot="1" x14ac:dyDescent="0.3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97" t="s">
        <v>52</v>
      </c>
      <c r="Y22" s="736" t="s">
        <v>2792</v>
      </c>
      <c r="Z22" s="102" t="s">
        <v>29</v>
      </c>
      <c r="AA22" s="69">
        <f>0.5*(AI22+AJ22+AK22)+AL22+AN22+2*(AO22+AP22)</f>
        <v>0</v>
      </c>
      <c r="AB22" s="69">
        <f>AI22*0.5+AJ22*0.5+AK22*0.5+AL22+AM22+AN22+2*(AO22+AP22+AQ22)</f>
        <v>0</v>
      </c>
      <c r="AC22" s="82"/>
      <c r="AD22" s="22" t="s">
        <v>63</v>
      </c>
      <c r="AE22" s="105"/>
      <c r="AF22" s="72" t="s">
        <v>42</v>
      </c>
      <c r="AG22" s="187"/>
      <c r="AH22" s="23" t="s">
        <v>359</v>
      </c>
      <c r="AI22" s="302"/>
      <c r="AJ22" s="302"/>
      <c r="AK22" s="302"/>
      <c r="AL22" s="302"/>
      <c r="AM22" s="302"/>
      <c r="AN22" s="302"/>
      <c r="AO22" s="302"/>
      <c r="AP22" s="302"/>
      <c r="AQ22" s="302"/>
      <c r="AR22" s="96">
        <v>1</v>
      </c>
      <c r="AS22" s="77"/>
      <c r="AT22" s="108"/>
      <c r="AU22" s="648" t="s">
        <v>642</v>
      </c>
      <c r="AV22" s="138" t="s">
        <v>2619</v>
      </c>
      <c r="AW22" s="68" t="s">
        <v>36</v>
      </c>
      <c r="AX22" s="69">
        <f t="shared" si="4"/>
        <v>1</v>
      </c>
      <c r="AY22" s="69">
        <f t="shared" si="5"/>
        <v>2</v>
      </c>
      <c r="AZ22" s="131"/>
      <c r="BA22" s="131"/>
      <c r="BB22" s="131"/>
      <c r="BC22" s="131"/>
      <c r="BD22" s="131"/>
      <c r="BE22" s="131" t="s">
        <v>2620</v>
      </c>
      <c r="BF22" s="75"/>
      <c r="BG22" s="223"/>
      <c r="BH22" s="223"/>
      <c r="BI22" s="1202">
        <v>1</v>
      </c>
      <c r="BJ22" s="1203">
        <v>1</v>
      </c>
      <c r="BK22" s="1204"/>
      <c r="BL22" s="223"/>
      <c r="BM22" s="223"/>
      <c r="BN22" s="223"/>
      <c r="BO22" s="96">
        <v>1</v>
      </c>
      <c r="BP22" s="95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36"/>
      <c r="CO22" s="656" t="s">
        <v>140</v>
      </c>
      <c r="CP22" s="1728" t="s">
        <v>3171</v>
      </c>
      <c r="CQ22" s="381" t="s">
        <v>36</v>
      </c>
      <c r="CR22" s="170">
        <f t="shared" si="8"/>
        <v>0</v>
      </c>
      <c r="CS22" s="170">
        <f t="shared" si="9"/>
        <v>0</v>
      </c>
      <c r="CT22" s="195"/>
      <c r="CU22" s="197" t="s">
        <v>68</v>
      </c>
      <c r="CV22" s="243"/>
      <c r="CW22" s="72" t="s">
        <v>42</v>
      </c>
      <c r="CX22" s="633"/>
      <c r="CY22" s="238" t="s">
        <v>57</v>
      </c>
      <c r="CZ22" s="419"/>
      <c r="DA22" s="419"/>
      <c r="DB22" s="419"/>
      <c r="DC22" s="419"/>
      <c r="DD22" s="419"/>
      <c r="DE22" s="419"/>
      <c r="DF22" s="419"/>
      <c r="DG22" s="419"/>
      <c r="DH22" s="419"/>
      <c r="DI22" s="96">
        <v>1</v>
      </c>
      <c r="DJ22" s="95"/>
      <c r="DK22" s="108"/>
      <c r="DL22" s="108"/>
    </row>
    <row r="23" spans="1:116" s="26" customFormat="1" ht="192.6" customHeight="1" outlineLevel="1" thickTop="1" thickBot="1" x14ac:dyDescent="0.3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2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36"/>
      <c r="CN23" s="36"/>
      <c r="CO23" s="656" t="s">
        <v>140</v>
      </c>
      <c r="CP23" s="1430" t="s">
        <v>3172</v>
      </c>
      <c r="CQ23" s="381" t="s">
        <v>36</v>
      </c>
      <c r="CR23" s="69">
        <f t="shared" si="8"/>
        <v>5</v>
      </c>
      <c r="CS23" s="69">
        <f t="shared" si="9"/>
        <v>5</v>
      </c>
      <c r="CT23" s="116"/>
      <c r="CU23" s="22" t="s">
        <v>63</v>
      </c>
      <c r="CV23" s="22"/>
      <c r="CW23" s="72" t="s">
        <v>42</v>
      </c>
      <c r="CX23" s="82"/>
      <c r="CY23" s="23" t="s">
        <v>91</v>
      </c>
      <c r="CZ23" s="160"/>
      <c r="DA23" s="160"/>
      <c r="DB23" s="155"/>
      <c r="DC23" s="84">
        <v>5</v>
      </c>
      <c r="DD23" s="419"/>
      <c r="DE23" s="155"/>
      <c r="DF23" s="160"/>
      <c r="DG23" s="160"/>
      <c r="DH23" s="155"/>
      <c r="DI23" s="96">
        <v>1</v>
      </c>
      <c r="DJ23" s="95"/>
    </row>
    <row r="24" spans="1:116" ht="174" customHeight="1" outlineLevel="1" thickTop="1" thickBot="1" x14ac:dyDescent="0.3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36"/>
      <c r="CO24" s="656" t="s">
        <v>140</v>
      </c>
      <c r="CP24" s="1727" t="s">
        <v>3173</v>
      </c>
      <c r="CQ24" s="381" t="s">
        <v>36</v>
      </c>
      <c r="CR24" s="148">
        <f t="shared" si="8"/>
        <v>0</v>
      </c>
      <c r="CS24" s="148">
        <f t="shared" si="9"/>
        <v>2</v>
      </c>
      <c r="CT24" s="213"/>
      <c r="CU24" s="124" t="s">
        <v>77</v>
      </c>
      <c r="CV24" s="125" t="s">
        <v>3174</v>
      </c>
      <c r="CW24" s="72" t="s">
        <v>42</v>
      </c>
      <c r="CX24" s="638"/>
      <c r="CY24" s="638" t="s">
        <v>3175</v>
      </c>
      <c r="CZ24" s="330"/>
      <c r="DA24" s="330"/>
      <c r="DB24" s="461"/>
      <c r="DC24" s="1726"/>
      <c r="DD24" s="144"/>
      <c r="DE24" s="1725"/>
      <c r="DF24" s="330"/>
      <c r="DG24" s="330"/>
      <c r="DH24" s="86">
        <v>1</v>
      </c>
      <c r="DI24" s="96">
        <v>1</v>
      </c>
      <c r="DJ24" s="95"/>
      <c r="DK24" s="108"/>
      <c r="DL24" s="108"/>
    </row>
    <row r="25" spans="1:116" ht="216" customHeight="1" outlineLevel="1" thickTop="1" x14ac:dyDescent="0.25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36"/>
      <c r="CO25" s="656" t="s">
        <v>140</v>
      </c>
      <c r="CP25" s="779" t="s">
        <v>3176</v>
      </c>
      <c r="CQ25" s="381" t="s">
        <v>36</v>
      </c>
      <c r="CR25" s="69">
        <f t="shared" si="8"/>
        <v>0</v>
      </c>
      <c r="CS25" s="69">
        <f t="shared" si="9"/>
        <v>0</v>
      </c>
      <c r="CT25" s="131"/>
      <c r="CU25" s="22" t="s">
        <v>45</v>
      </c>
      <c r="CV25" s="367"/>
      <c r="CW25" s="131"/>
      <c r="CX25" s="131"/>
      <c r="CY25" s="638" t="s">
        <v>721</v>
      </c>
      <c r="CZ25" s="314"/>
      <c r="DA25" s="314"/>
      <c r="DB25" s="314"/>
      <c r="DC25" s="314"/>
      <c r="DD25" s="368"/>
      <c r="DE25" s="314"/>
      <c r="DF25" s="314"/>
      <c r="DG25" s="314"/>
      <c r="DH25" s="314"/>
      <c r="DI25" s="96">
        <v>1</v>
      </c>
      <c r="DJ25" s="95"/>
      <c r="DK25" s="108"/>
      <c r="DL25" s="108"/>
    </row>
    <row r="26" spans="1:116" ht="122.4" outlineLevel="1" thickBot="1" x14ac:dyDescent="0.3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656" t="s">
        <v>140</v>
      </c>
      <c r="CP26" s="387" t="s">
        <v>3177</v>
      </c>
      <c r="CQ26" s="381" t="s">
        <v>36</v>
      </c>
      <c r="CR26" s="69">
        <f t="shared" si="8"/>
        <v>1</v>
      </c>
      <c r="CS26" s="69">
        <f t="shared" si="9"/>
        <v>1</v>
      </c>
      <c r="CT26" s="200"/>
      <c r="CU26" s="106" t="s">
        <v>68</v>
      </c>
      <c r="CV26" s="105"/>
      <c r="CW26" s="105"/>
      <c r="CX26" s="187"/>
      <c r="CY26" s="23" t="s">
        <v>96</v>
      </c>
      <c r="CZ26" s="160"/>
      <c r="DA26" s="160"/>
      <c r="DB26" s="318"/>
      <c r="DC26" s="85">
        <v>1</v>
      </c>
      <c r="DD26" s="160"/>
      <c r="DE26" s="160"/>
      <c r="DF26" s="160"/>
      <c r="DG26" s="160"/>
      <c r="DH26" s="160"/>
      <c r="DI26" s="96">
        <v>1</v>
      </c>
      <c r="DJ26" s="95"/>
      <c r="DK26" s="108"/>
      <c r="DL26" s="108"/>
    </row>
    <row r="27" spans="1:116" ht="192.6" outlineLevel="1" thickTop="1" thickBot="1" x14ac:dyDescent="0.35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656" t="s">
        <v>140</v>
      </c>
      <c r="CP27" s="114" t="s">
        <v>3178</v>
      </c>
      <c r="CQ27" s="102" t="s">
        <v>36</v>
      </c>
      <c r="CR27" s="69">
        <f t="shared" si="8"/>
        <v>3</v>
      </c>
      <c r="CS27" s="69">
        <f t="shared" si="9"/>
        <v>5</v>
      </c>
      <c r="CT27" s="200"/>
      <c r="CU27" s="22" t="s">
        <v>68</v>
      </c>
      <c r="CV27" s="200"/>
      <c r="CW27" s="105"/>
      <c r="CX27" s="187"/>
      <c r="CY27" s="23" t="s">
        <v>726</v>
      </c>
      <c r="CZ27" s="318"/>
      <c r="DA27" s="105"/>
      <c r="DB27" s="699"/>
      <c r="DC27" s="85">
        <v>1</v>
      </c>
      <c r="DD27" s="105"/>
      <c r="DE27" s="105"/>
      <c r="DF27" s="85">
        <v>1</v>
      </c>
      <c r="DG27" s="700"/>
      <c r="DH27" s="86">
        <v>1</v>
      </c>
      <c r="DI27" s="96">
        <v>1</v>
      </c>
      <c r="DJ27" s="95"/>
      <c r="DK27" s="108"/>
      <c r="DL27" s="108"/>
    </row>
    <row r="28" spans="1:116" ht="105.6" outlineLevel="1" thickTop="1" thickBot="1" x14ac:dyDescent="0.3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656" t="s">
        <v>140</v>
      </c>
      <c r="CP28" s="387" t="s">
        <v>3179</v>
      </c>
      <c r="CQ28" s="68" t="s">
        <v>36</v>
      </c>
      <c r="CR28" s="69">
        <f t="shared" si="8"/>
        <v>1</v>
      </c>
      <c r="CS28" s="69">
        <f t="shared" si="9"/>
        <v>1</v>
      </c>
      <c r="CT28" s="103"/>
      <c r="CU28" s="22" t="s">
        <v>68</v>
      </c>
      <c r="CV28" s="70"/>
      <c r="CW28" s="70"/>
      <c r="CX28" s="73"/>
      <c r="CY28" s="23" t="s">
        <v>57</v>
      </c>
      <c r="CZ28" s="318"/>
      <c r="DA28" s="160"/>
      <c r="DB28" s="160"/>
      <c r="DC28" s="160"/>
      <c r="DD28" s="160"/>
      <c r="DE28" s="85">
        <v>1</v>
      </c>
      <c r="DF28" s="160"/>
      <c r="DG28" s="160"/>
      <c r="DH28" s="160"/>
      <c r="DI28" s="96">
        <v>1</v>
      </c>
      <c r="DJ28" s="95"/>
      <c r="DK28" s="108"/>
      <c r="DL28" s="108"/>
    </row>
    <row r="29" spans="1:116" ht="242.4" outlineLevel="1" thickTop="1" thickBot="1" x14ac:dyDescent="0.3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237" t="s">
        <v>171</v>
      </c>
      <c r="CP29" s="116" t="s">
        <v>3180</v>
      </c>
      <c r="CQ29" s="102" t="s">
        <v>36</v>
      </c>
      <c r="CR29" s="69">
        <f t="shared" si="8"/>
        <v>12</v>
      </c>
      <c r="CS29" s="69">
        <f t="shared" si="9"/>
        <v>14</v>
      </c>
      <c r="CT29" s="74"/>
      <c r="CU29" s="197" t="s">
        <v>68</v>
      </c>
      <c r="CV29" s="118"/>
      <c r="CW29" s="118"/>
      <c r="CX29" s="173"/>
      <c r="CY29" s="173" t="s">
        <v>3181</v>
      </c>
      <c r="CZ29" s="155"/>
      <c r="DA29" s="155"/>
      <c r="DB29" s="155"/>
      <c r="DC29" s="155"/>
      <c r="DD29" s="155"/>
      <c r="DE29" s="155"/>
      <c r="DF29" s="84">
        <v>6</v>
      </c>
      <c r="DG29" s="155"/>
      <c r="DH29" s="86">
        <v>1</v>
      </c>
      <c r="DI29" s="76">
        <v>1</v>
      </c>
      <c r="DJ29" s="74"/>
      <c r="DK29" s="108"/>
      <c r="DL29" s="108"/>
    </row>
    <row r="30" spans="1:116" ht="242.4" outlineLevel="1" thickTop="1" thickBot="1" x14ac:dyDescent="0.3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237" t="s">
        <v>171</v>
      </c>
      <c r="CP30" s="117" t="s">
        <v>1437</v>
      </c>
      <c r="CQ30" s="68" t="s">
        <v>36</v>
      </c>
      <c r="CR30" s="69">
        <f t="shared" si="8"/>
        <v>3</v>
      </c>
      <c r="CS30" s="69">
        <f t="shared" si="9"/>
        <v>3</v>
      </c>
      <c r="CT30" s="82"/>
      <c r="CU30" s="197" t="s">
        <v>68</v>
      </c>
      <c r="CV30" s="232"/>
      <c r="CW30" s="119" t="s">
        <v>42</v>
      </c>
      <c r="CX30" s="73"/>
      <c r="CY30" s="23" t="s">
        <v>57</v>
      </c>
      <c r="CZ30" s="302"/>
      <c r="DA30" s="302"/>
      <c r="DB30" s="302"/>
      <c r="DC30" s="84">
        <v>1</v>
      </c>
      <c r="DD30" s="302"/>
      <c r="DE30" s="302"/>
      <c r="DF30" s="84">
        <v>1</v>
      </c>
      <c r="DG30" s="160"/>
      <c r="DH30" s="302"/>
      <c r="DI30" s="76">
        <v>1</v>
      </c>
      <c r="DJ30" s="74"/>
      <c r="DK30" s="108"/>
      <c r="DL30" s="108"/>
    </row>
    <row r="31" spans="1:116" ht="241.2" outlineLevel="1" x14ac:dyDescent="0.25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3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237" t="s">
        <v>171</v>
      </c>
      <c r="CP31" s="117" t="s">
        <v>847</v>
      </c>
      <c r="CQ31" s="68" t="s">
        <v>93</v>
      </c>
      <c r="CR31" s="69">
        <f t="shared" si="8"/>
        <v>2</v>
      </c>
      <c r="CS31" s="69">
        <f t="shared" si="9"/>
        <v>2</v>
      </c>
      <c r="CT31" s="103"/>
      <c r="CU31" s="22" t="s">
        <v>68</v>
      </c>
      <c r="CV31" s="22"/>
      <c r="CW31" s="103"/>
      <c r="CX31" s="73"/>
      <c r="CY31" s="23" t="s">
        <v>57</v>
      </c>
      <c r="CZ31" s="302"/>
      <c r="DA31" s="302"/>
      <c r="DB31" s="302"/>
      <c r="DC31" s="302"/>
      <c r="DD31" s="385"/>
      <c r="DE31" s="302"/>
      <c r="DF31" s="85">
        <v>1</v>
      </c>
      <c r="DG31" s="302"/>
      <c r="DH31" s="302"/>
      <c r="DI31" s="763">
        <v>1</v>
      </c>
      <c r="DJ31" s="74"/>
      <c r="DK31" s="108"/>
      <c r="DL31" s="108"/>
    </row>
    <row r="32" spans="1:116" ht="241.8" outlineLevel="1" thickBot="1" x14ac:dyDescent="0.3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3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237" t="s">
        <v>171</v>
      </c>
      <c r="CP32" s="117" t="s">
        <v>854</v>
      </c>
      <c r="CQ32" s="102" t="s">
        <v>93</v>
      </c>
      <c r="CR32" s="69">
        <f t="shared" si="8"/>
        <v>0</v>
      </c>
      <c r="CS32" s="69">
        <f t="shared" si="9"/>
        <v>0</v>
      </c>
      <c r="CT32" s="73"/>
      <c r="CU32" s="22" t="s">
        <v>182</v>
      </c>
      <c r="CV32" s="118"/>
      <c r="CW32" s="74"/>
      <c r="CX32" s="172"/>
      <c r="CY32" s="23" t="s">
        <v>57</v>
      </c>
      <c r="CZ32" s="160"/>
      <c r="DA32" s="160"/>
      <c r="DB32" s="155"/>
      <c r="DC32" s="160"/>
      <c r="DD32" s="482"/>
      <c r="DE32" s="160"/>
      <c r="DF32" s="160"/>
      <c r="DG32" s="160"/>
      <c r="DH32" s="160"/>
      <c r="DI32" s="76">
        <v>1</v>
      </c>
      <c r="DJ32" s="74"/>
      <c r="DK32" s="108"/>
      <c r="DL32" s="108"/>
    </row>
    <row r="33" spans="1:116" ht="242.4" outlineLevel="1" thickTop="1" thickBot="1" x14ac:dyDescent="0.3">
      <c r="A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3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3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237" t="s">
        <v>171</v>
      </c>
      <c r="CP33" s="116" t="s">
        <v>860</v>
      </c>
      <c r="CQ33" s="68" t="s">
        <v>93</v>
      </c>
      <c r="CR33" s="69">
        <f t="shared" si="8"/>
        <v>1</v>
      </c>
      <c r="CS33" s="69">
        <f t="shared" si="9"/>
        <v>3</v>
      </c>
      <c r="CT33" s="22"/>
      <c r="CU33" s="22" t="s">
        <v>68</v>
      </c>
      <c r="CV33" s="118"/>
      <c r="CW33" s="118"/>
      <c r="CX33" s="173"/>
      <c r="CY33" s="173" t="s">
        <v>780</v>
      </c>
      <c r="CZ33" s="155"/>
      <c r="DA33" s="155"/>
      <c r="DB33" s="155"/>
      <c r="DC33" s="184">
        <v>1</v>
      </c>
      <c r="DD33" s="155"/>
      <c r="DE33" s="765"/>
      <c r="DF33" s="155"/>
      <c r="DG33" s="155"/>
      <c r="DH33" s="86">
        <v>1</v>
      </c>
      <c r="DI33" s="76">
        <v>1</v>
      </c>
      <c r="DJ33" s="77"/>
      <c r="DK33" s="108"/>
      <c r="DL33" s="108"/>
    </row>
    <row r="34" spans="1:116" ht="242.4" outlineLevel="1" thickTop="1" thickBot="1" x14ac:dyDescent="0.3">
      <c r="A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3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3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237" t="s">
        <v>171</v>
      </c>
      <c r="CP34" s="80" t="s">
        <v>1872</v>
      </c>
      <c r="CQ34" s="68" t="s">
        <v>93</v>
      </c>
      <c r="CR34" s="69">
        <f t="shared" si="8"/>
        <v>0</v>
      </c>
      <c r="CS34" s="69">
        <f t="shared" si="9"/>
        <v>0</v>
      </c>
      <c r="CT34" s="82"/>
      <c r="CU34" s="22" t="s">
        <v>45</v>
      </c>
      <c r="CV34" s="352"/>
      <c r="CW34" s="127"/>
      <c r="CX34" s="173"/>
      <c r="CY34" s="173" t="s">
        <v>2182</v>
      </c>
      <c r="CZ34" s="155"/>
      <c r="DA34" s="155"/>
      <c r="DB34" s="155"/>
      <c r="DC34" s="155"/>
      <c r="DD34" s="155"/>
      <c r="DE34" s="155"/>
      <c r="DF34" s="155"/>
      <c r="DG34" s="155"/>
      <c r="DH34" s="155"/>
      <c r="DI34" s="100">
        <v>1</v>
      </c>
      <c r="DJ34" s="190"/>
      <c r="DK34" s="108"/>
      <c r="DL34" s="108"/>
    </row>
    <row r="35" spans="1:116" ht="241.2" outlineLevel="1" x14ac:dyDescent="0.25">
      <c r="A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3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3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237" t="s">
        <v>171</v>
      </c>
      <c r="CP35" s="117" t="s">
        <v>865</v>
      </c>
      <c r="CQ35" s="68" t="s">
        <v>93</v>
      </c>
      <c r="CR35" s="69">
        <f t="shared" si="8"/>
        <v>0</v>
      </c>
      <c r="CS35" s="69">
        <f t="shared" si="9"/>
        <v>0</v>
      </c>
      <c r="CT35" s="103"/>
      <c r="CU35" s="22" t="s">
        <v>45</v>
      </c>
      <c r="CV35" s="22"/>
      <c r="CW35" s="103"/>
      <c r="CX35" s="73"/>
      <c r="CY35" s="23" t="s">
        <v>866</v>
      </c>
      <c r="CZ35" s="302"/>
      <c r="DA35" s="302"/>
      <c r="DB35" s="302"/>
      <c r="DC35" s="302"/>
      <c r="DD35" s="385"/>
      <c r="DE35" s="302"/>
      <c r="DF35" s="318"/>
      <c r="DG35" s="302"/>
      <c r="DH35" s="302"/>
      <c r="DI35" s="763">
        <v>1</v>
      </c>
      <c r="DJ35" s="74"/>
      <c r="DK35" s="108"/>
      <c r="DL35" s="108"/>
    </row>
    <row r="36" spans="1:116" ht="17.399999999999999" outlineLevel="1" x14ac:dyDescent="0.25">
      <c r="A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3"/>
      <c r="AU36" s="108"/>
      <c r="AV36" s="108"/>
      <c r="AW36" s="108"/>
      <c r="AX36" s="108"/>
      <c r="AY36" s="108"/>
      <c r="AZ36" s="108"/>
      <c r="BA36" s="108"/>
      <c r="BB36" s="108"/>
      <c r="BC36" s="108"/>
      <c r="BD36" s="108"/>
      <c r="BE36" s="108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3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62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  <c r="DK36" s="108"/>
      <c r="DL36" s="108"/>
    </row>
    <row r="37" spans="1:116" ht="17.399999999999999" outlineLevel="1" x14ac:dyDescent="0.25">
      <c r="A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3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3"/>
      <c r="BR37" s="108"/>
      <c r="BS37" s="108"/>
      <c r="BT37" s="108"/>
      <c r="BU37" s="108"/>
      <c r="BV37" s="108"/>
      <c r="BW37" s="108"/>
      <c r="BX37" s="108"/>
      <c r="BY37" s="108"/>
      <c r="BZ37" s="108"/>
      <c r="CA37" s="108"/>
      <c r="CB37" s="108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62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  <c r="DK37" s="108"/>
      <c r="DL37" s="108"/>
    </row>
    <row r="38" spans="1:116" ht="17.399999999999999" outlineLevel="1" x14ac:dyDescent="0.25">
      <c r="A38" s="3"/>
      <c r="B38" s="3"/>
      <c r="C38" s="3"/>
      <c r="D38" s="3"/>
      <c r="E38" s="3"/>
      <c r="F38" s="3"/>
      <c r="I38" s="3"/>
      <c r="J38" s="3"/>
      <c r="V38" s="3"/>
      <c r="W38" s="3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3"/>
      <c r="AU38" s="108"/>
      <c r="AV38" s="108"/>
      <c r="AW38" s="108"/>
      <c r="AX38" s="108"/>
      <c r="AY38" s="108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32"/>
      <c r="BR38" s="108"/>
      <c r="BS38" s="108"/>
      <c r="BT38" s="108"/>
      <c r="BU38" s="108"/>
      <c r="BV38" s="108"/>
      <c r="BW38" s="108"/>
      <c r="BX38" s="108"/>
      <c r="BY38" s="108"/>
      <c r="BZ38" s="108"/>
      <c r="CA38" s="108"/>
      <c r="CB38" s="108"/>
      <c r="CC38" s="108"/>
      <c r="CD38" s="108"/>
      <c r="CE38" s="108"/>
      <c r="CF38" s="108"/>
      <c r="CG38" s="108"/>
      <c r="CH38" s="108"/>
      <c r="CI38" s="108"/>
      <c r="CJ38" s="108"/>
      <c r="CK38" s="108"/>
      <c r="CL38" s="108"/>
      <c r="CM38" s="108"/>
      <c r="CN38" s="3"/>
      <c r="CO38" s="108"/>
      <c r="CP38" s="108"/>
      <c r="CQ38" s="108"/>
      <c r="CR38" s="108"/>
      <c r="CS38" s="108"/>
      <c r="CT38" s="108"/>
      <c r="CU38" s="108"/>
      <c r="CV38" s="108"/>
      <c r="CW38" s="108"/>
      <c r="CX38" s="108"/>
      <c r="CY38" s="108"/>
      <c r="CZ38" s="108"/>
      <c r="DA38" s="108"/>
      <c r="DB38" s="108"/>
      <c r="DC38" s="108"/>
      <c r="DD38" s="108"/>
      <c r="DE38" s="108"/>
      <c r="DF38" s="108"/>
      <c r="DG38" s="108"/>
      <c r="DH38" s="108"/>
      <c r="DI38" s="108"/>
      <c r="DJ38" s="108"/>
      <c r="DK38" s="108"/>
      <c r="DL38" s="108"/>
    </row>
    <row r="39" spans="1:116" ht="17.399999999999999" x14ac:dyDescent="0.3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CU39" s="32"/>
      <c r="CV39" s="32"/>
      <c r="CW39" s="32"/>
      <c r="CX39" s="32"/>
      <c r="CY39" s="32"/>
      <c r="CZ39" s="32"/>
      <c r="DA39" s="32"/>
      <c r="DB39" s="32"/>
      <c r="DC39" s="32"/>
      <c r="DD39" s="32"/>
      <c r="DE39" s="32"/>
      <c r="DF39" s="32"/>
      <c r="DG39" s="32"/>
      <c r="DH39" s="32"/>
      <c r="DI39" s="32"/>
      <c r="DJ39" s="32"/>
      <c r="DK39" s="32"/>
      <c r="DL39" s="32"/>
    </row>
    <row r="40" spans="1:116" ht="62.4" customHeight="1" x14ac:dyDescent="0.3">
      <c r="A40" s="38" t="s">
        <v>143</v>
      </c>
      <c r="B40" s="39" t="s">
        <v>1898</v>
      </c>
      <c r="C40" s="535" t="s">
        <v>29</v>
      </c>
      <c r="D40" s="41">
        <f t="shared" ref="D40:D46" si="10">0.5*(L40+M40+N40)+O40+Q40+2*(R40+S40)</f>
        <v>0</v>
      </c>
      <c r="E40" s="536">
        <f t="shared" ref="E40:E46" si="11">L40*0.5+M40*0.5+N40*0.5+O40+P40+Q40+2*(R40+S40+T40)</f>
        <v>0</v>
      </c>
      <c r="F40" s="43"/>
      <c r="G40" s="43"/>
      <c r="H40" s="43"/>
      <c r="I40" s="43"/>
      <c r="J40" s="43"/>
      <c r="K40" s="43"/>
      <c r="L40" s="44">
        <f>SUMIFS(L51:L62,C51:C62,C40)</f>
        <v>0</v>
      </c>
      <c r="M40" s="44">
        <f>SUMIFS(M51:M62,C51:C62,C40)</f>
        <v>0</v>
      </c>
      <c r="N40" s="44">
        <f>SUMIFS(N51:N62,C51:C62,C40)</f>
        <v>0</v>
      </c>
      <c r="O40" s="44">
        <f>SUMIFS(O51:O62,C51:C62,C40)</f>
        <v>0</v>
      </c>
      <c r="P40" s="44">
        <f>SUMIFS(P51:P62,C51:C62,C40)</f>
        <v>0</v>
      </c>
      <c r="Q40" s="44">
        <f>SUMIFS(Q51:Q62,C51:C62,C40)</f>
        <v>0</v>
      </c>
      <c r="R40" s="44">
        <f>SUMIFS(R51:R62,C51:C62,C40)</f>
        <v>0</v>
      </c>
      <c r="S40" s="44">
        <f>SUMIFS(S51:S62,C51:C62,C40)</f>
        <v>0</v>
      </c>
      <c r="T40" s="44">
        <f>SUMIFS(T51:T62,C51:C62,C40)</f>
        <v>0</v>
      </c>
      <c r="U40" s="45"/>
      <c r="V40" s="46">
        <f>SUM(U42:U61)</f>
        <v>4.5</v>
      </c>
      <c r="X40" s="38" t="s">
        <v>27</v>
      </c>
      <c r="Y40" s="39" t="s">
        <v>3182</v>
      </c>
      <c r="Z40" s="535" t="s">
        <v>29</v>
      </c>
      <c r="AA40" s="41">
        <f t="shared" ref="AA40:AA51" si="12">0.5*(AI40+AJ40+AK40)+AL40+AN40+2*(AO40+AP40)</f>
        <v>25</v>
      </c>
      <c r="AB40" s="536">
        <f t="shared" ref="AB40:AB51" si="13">AI40*0.5+AJ40*0.5+AK40*0.5+AL40+AM40+AN40+2*(AO40+AP40+AQ40)</f>
        <v>31</v>
      </c>
      <c r="AC40" s="43"/>
      <c r="AD40" s="43"/>
      <c r="AE40" s="43"/>
      <c r="AF40" s="43"/>
      <c r="AG40" s="43"/>
      <c r="AH40" s="43"/>
      <c r="AI40" s="44">
        <f>SUMIFS(AI48:AI84,Z48:Z84,Z40)</f>
        <v>0</v>
      </c>
      <c r="AJ40" s="44">
        <f>SUMIFS(AJ48:AJ84,Z48:Z84,Z40)</f>
        <v>0</v>
      </c>
      <c r="AK40" s="44">
        <f>SUMIFS(AK48:AK84,Z48:Z84,Z40)</f>
        <v>2</v>
      </c>
      <c r="AL40" s="44">
        <f>SUMIFS(AL48:AL84,Z48:Z84,Z40)</f>
        <v>4</v>
      </c>
      <c r="AM40" s="44">
        <f>SUMIFS(AM48:AM84,Z48:Z84,Z40)</f>
        <v>2</v>
      </c>
      <c r="AN40" s="44">
        <f>SUMIFS(AN48:AN84,Z48:Z84,Z40)</f>
        <v>4</v>
      </c>
      <c r="AO40" s="44">
        <f>SUMIFS(AO48:AO84,Z48:Z84,Z40)</f>
        <v>8</v>
      </c>
      <c r="AP40" s="44">
        <f>SUMIFS(AP48:AP84,Z48:Z84,Z40)</f>
        <v>0</v>
      </c>
      <c r="AQ40" s="44">
        <f>SUMIFS(AQ48:AQ84,Z48:Z84,Z40)</f>
        <v>2</v>
      </c>
      <c r="AR40" s="45"/>
      <c r="AS40" s="46">
        <f>SUM(AR42:AR47)</f>
        <v>6</v>
      </c>
      <c r="AT40" s="32"/>
      <c r="AU40" s="38" t="s">
        <v>145</v>
      </c>
      <c r="AV40" s="39" t="s">
        <v>2315</v>
      </c>
      <c r="AW40" s="937" t="s">
        <v>29</v>
      </c>
      <c r="AX40" s="503">
        <f t="shared" ref="AX40:AX59" si="14">0.5*(BF40+BG40+BH40)+BI40+BK40+2*(BL40+BM40)</f>
        <v>8</v>
      </c>
      <c r="AY40" s="536">
        <f t="shared" ref="AY40:AY59" si="15">BF40*0.5+BG40*0.5+BH40*0.5+BI40+BJ40+BK40+2*(BL40+BM40+BN40)</f>
        <v>20</v>
      </c>
      <c r="AZ40" s="43"/>
      <c r="BA40" s="39"/>
      <c r="BB40" s="43"/>
      <c r="BC40" s="43"/>
      <c r="BD40" s="43"/>
      <c r="BE40" s="43"/>
      <c r="BF40" s="44">
        <f>SUMIFS(BF42:BF61,AW42:AW61,AW40)</f>
        <v>2</v>
      </c>
      <c r="BG40" s="44">
        <f>SUMIFS(BG42:BG61,AW42:AW61,AW40)</f>
        <v>2</v>
      </c>
      <c r="BH40" s="44">
        <f>SUMIFS(BH42:BH61,AW42:AW61,AW40)</f>
        <v>0</v>
      </c>
      <c r="BI40" s="44">
        <f>SUMIFS(BI42:BI61,AW42:AW61,AW40)</f>
        <v>2</v>
      </c>
      <c r="BJ40" s="44">
        <f>SUMIFS(BJ42:BJ61,AW42:AW61,AW40)</f>
        <v>0</v>
      </c>
      <c r="BK40" s="44">
        <f>SUMIFS(BK42:BK61,AW42:AW61,AW40)</f>
        <v>2</v>
      </c>
      <c r="BL40" s="44">
        <f>SUMIFS(BL42:BL61,AW42:AW61,AW40)</f>
        <v>1</v>
      </c>
      <c r="BM40" s="44">
        <f>SUMIFS(BM42:BM61,AW42:AW61,AW40)</f>
        <v>0</v>
      </c>
      <c r="BN40" s="44">
        <f>SUMIFS(BN42:BN61,AW42:AW61,AW40)</f>
        <v>6</v>
      </c>
      <c r="BO40" s="45"/>
      <c r="BP40" s="46">
        <f>SUM(BO42:BO61)</f>
        <v>18</v>
      </c>
      <c r="BR40" s="38" t="s">
        <v>2470</v>
      </c>
      <c r="BS40" s="39" t="s">
        <v>3183</v>
      </c>
      <c r="BT40" s="535" t="s">
        <v>29</v>
      </c>
      <c r="BU40" s="41">
        <f t="shared" ref="BU40:BU50" si="16">0.5*(CC40+CD40+CE40)+CF40+CH40+2*(CI40+CJ40)</f>
        <v>1.5</v>
      </c>
      <c r="BV40" s="536">
        <f t="shared" ref="BV40:BV50" si="17">CC40*0.5+CD40*0.5+CE40*0.5+CF40+CG40+CH40+2*(CI40+CJ40+CK40)</f>
        <v>3.5</v>
      </c>
      <c r="BW40" s="43"/>
      <c r="BX40" s="43"/>
      <c r="BY40" s="43"/>
      <c r="BZ40" s="43"/>
      <c r="CA40" s="43"/>
      <c r="CB40" s="43"/>
      <c r="CC40" s="44">
        <f>SUMIFS(CC45:CC61,BT45:BT61,BT40)</f>
        <v>0</v>
      </c>
      <c r="CD40" s="44">
        <f>SUMIFS(CD45:CD61,BT45:BT61,BT40)</f>
        <v>1</v>
      </c>
      <c r="CE40" s="44">
        <f>SUMIFS(CE45:CE61,BT45:BT61,BT40)</f>
        <v>0</v>
      </c>
      <c r="CF40" s="44">
        <f>SUMIFS(CF45:CF61,BT45:BT61,BT40)</f>
        <v>0</v>
      </c>
      <c r="CG40" s="44">
        <f>SUMIFS(CG45:CG61,BT45:BT61,BT40)</f>
        <v>2</v>
      </c>
      <c r="CH40" s="44">
        <f>SUMIFS(CH45:CH61,BT45:BT61,BT40)</f>
        <v>1</v>
      </c>
      <c r="CI40" s="44">
        <f>SUMIFS(CI45:CI61,BT45:BT61,BT40)</f>
        <v>0</v>
      </c>
      <c r="CJ40" s="44">
        <f>SUMIFS(CJ45:CJ61,BT45:BT61,BT40)</f>
        <v>0</v>
      </c>
      <c r="CK40" s="44">
        <f>SUMIFS(CK45:CK61,BT45:BT61,BT40)</f>
        <v>0</v>
      </c>
      <c r="CL40" s="45"/>
      <c r="CM40" s="46">
        <f>SUM(CL42:CL61)</f>
        <v>9</v>
      </c>
      <c r="CO40" s="38" t="s">
        <v>2470</v>
      </c>
      <c r="CP40" s="39" t="s">
        <v>1503</v>
      </c>
      <c r="CQ40" s="40" t="s">
        <v>29</v>
      </c>
      <c r="CR40" s="41">
        <f t="shared" ref="CR40:CR45" si="18">0.5*(CZ40+DA40+DB40)+DC40+DE40+2*(DF40+DG40)</f>
        <v>3</v>
      </c>
      <c r="CS40" s="536">
        <f t="shared" ref="CS40:CS45" si="19">CZ40*0.5+DA40*0.5+DB40*0.5+DC40+DD40+DE40+2*(DF40+DG40+DH40)</f>
        <v>5</v>
      </c>
      <c r="CT40" s="43"/>
      <c r="CU40" s="39"/>
      <c r="CV40" s="43"/>
      <c r="CW40" s="43"/>
      <c r="CX40" s="43"/>
      <c r="CY40" s="43"/>
      <c r="CZ40" s="44">
        <f>SUMIFS(CZ43:CZ61,CQ43:CQ61,CQ40)</f>
        <v>0</v>
      </c>
      <c r="DA40" s="44">
        <f>SUMIFS(DA43:DA61,CQ43:CQ61,CQ40)</f>
        <v>0</v>
      </c>
      <c r="DB40" s="44">
        <f>SUMIFS(DB43:DB61,CQ43:CQ61,CQ40)</f>
        <v>0</v>
      </c>
      <c r="DC40" s="44">
        <f>SUMIFS(DC43:DC61,CQ43:CQ61,CQ40)</f>
        <v>3</v>
      </c>
      <c r="DD40" s="44">
        <f>SUMIFS(DD43:DD61,CQ43:CQ61,CQ40)</f>
        <v>2</v>
      </c>
      <c r="DE40" s="44">
        <f>SUMIFS(DE43:DE61,CQ43:CQ61,CQ40)</f>
        <v>0</v>
      </c>
      <c r="DF40" s="44">
        <f>SUMIFS(DF43:DF61,CQ43:CQ61,CQ40)</f>
        <v>0</v>
      </c>
      <c r="DG40" s="44">
        <f>SUMIFS(DG43:DG61,CQ43:CQ61,CQ40)</f>
        <v>0</v>
      </c>
      <c r="DH40" s="44">
        <f>SUMIFS(DH43:DH61,CQ43:CQ61,CQ40)</f>
        <v>0</v>
      </c>
      <c r="DI40" s="45"/>
      <c r="DJ40" s="46">
        <f>SUM(DI43:DI61)</f>
        <v>3</v>
      </c>
    </row>
    <row r="41" spans="1:116" ht="46.5" customHeight="1" thickBot="1" x14ac:dyDescent="0.35">
      <c r="A41" s="38" t="s">
        <v>152</v>
      </c>
      <c r="B41" s="43"/>
      <c r="C41" s="535" t="s">
        <v>36</v>
      </c>
      <c r="D41" s="41">
        <f t="shared" si="10"/>
        <v>0</v>
      </c>
      <c r="E41" s="536">
        <f t="shared" si="11"/>
        <v>0</v>
      </c>
      <c r="F41" s="39"/>
      <c r="G41" s="39"/>
      <c r="H41" s="39"/>
      <c r="I41" s="39"/>
      <c r="J41" s="39"/>
      <c r="K41" s="39"/>
      <c r="L41" s="44">
        <f>SUMIFS(L51:L62,C51:C62,C41)</f>
        <v>0</v>
      </c>
      <c r="M41" s="44">
        <f>SUMIFS(M51:M62,C51:C62,C41)</f>
        <v>0</v>
      </c>
      <c r="N41" s="44">
        <f>SUMIFS(N51:N62,C51:C62,C41)</f>
        <v>0</v>
      </c>
      <c r="O41" s="44">
        <f>SUMIFS(O51:O62,C51:C62,C41)</f>
        <v>0</v>
      </c>
      <c r="P41" s="44">
        <f>SUMIFS(P51:P62,C51:C62,C41)</f>
        <v>0</v>
      </c>
      <c r="Q41" s="44">
        <f>SUMIFS(Q51:Q62,C51:C62,C41)</f>
        <v>0</v>
      </c>
      <c r="R41" s="44">
        <f>SUMIFS(R51:R62,C51:C62,C41)</f>
        <v>0</v>
      </c>
      <c r="S41" s="44">
        <f>SUMIFS(S51:S62,C51:C62,C41)</f>
        <v>0</v>
      </c>
      <c r="T41" s="44">
        <f>SUMIFS(T51:T62,C51:C62,C41)</f>
        <v>0</v>
      </c>
      <c r="U41" s="45"/>
      <c r="V41" s="46"/>
      <c r="X41" s="38" t="s">
        <v>35</v>
      </c>
      <c r="Y41" s="39"/>
      <c r="Z41" s="535" t="s">
        <v>36</v>
      </c>
      <c r="AA41" s="41">
        <f t="shared" si="12"/>
        <v>0</v>
      </c>
      <c r="AB41" s="536">
        <f t="shared" si="13"/>
        <v>0</v>
      </c>
      <c r="AC41" s="39"/>
      <c r="AD41" s="39"/>
      <c r="AE41" s="39"/>
      <c r="AF41" s="39"/>
      <c r="AG41" s="39"/>
      <c r="AH41" s="39"/>
      <c r="AI41" s="44">
        <f>SUMIFS(AI48:AI84,Z48:Z84,Z41)</f>
        <v>0</v>
      </c>
      <c r="AJ41" s="44">
        <f>SUMIFS(AJ48:AJ84,Z48:Z84,Z41)</f>
        <v>0</v>
      </c>
      <c r="AK41" s="44">
        <f>SUMIFS(AK48:AK84,Z48:Z84,Z41)</f>
        <v>0</v>
      </c>
      <c r="AL41" s="44">
        <f>SUMIFS(AL48:AL84,Z48:Z84,Z41)</f>
        <v>0</v>
      </c>
      <c r="AM41" s="44">
        <f>SUMIFS(AM48:AM84,Z48:Z84,Z41)</f>
        <v>0</v>
      </c>
      <c r="AN41" s="44">
        <f>SUMIFS(AN48:AN84,Z48:Z84,Z41)</f>
        <v>0</v>
      </c>
      <c r="AO41" s="44">
        <f>SUMIFS(AO48:AO84,Z48:Z84,Z41)</f>
        <v>0</v>
      </c>
      <c r="AP41" s="44">
        <f>SUMIFS(AP48:AP84,Z48:Z84,Z41)</f>
        <v>0</v>
      </c>
      <c r="AQ41" s="44">
        <f>SUMIFS(AQ48:AQ84,Z48:Z84,Z41)</f>
        <v>0</v>
      </c>
      <c r="AR41" s="45"/>
      <c r="AS41" s="46"/>
      <c r="AT41" s="36"/>
      <c r="AU41" s="38" t="s">
        <v>153</v>
      </c>
      <c r="AV41" s="39"/>
      <c r="AW41" s="937" t="s">
        <v>36</v>
      </c>
      <c r="AX41" s="503">
        <f t="shared" si="14"/>
        <v>9.5</v>
      </c>
      <c r="AY41" s="536">
        <f t="shared" si="15"/>
        <v>17.5</v>
      </c>
      <c r="AZ41" s="39"/>
      <c r="BA41" s="39"/>
      <c r="BB41" s="39"/>
      <c r="BC41" s="39"/>
      <c r="BD41" s="39"/>
      <c r="BE41" s="39"/>
      <c r="BF41" s="44">
        <f>SUMIFS(BF42:BF61,AW42:AW61,AW41)</f>
        <v>0</v>
      </c>
      <c r="BG41" s="44">
        <f>SUMIFS(BG42:BG61,AW42:AW61,AW41)</f>
        <v>3</v>
      </c>
      <c r="BH41" s="44">
        <f>SUMIFS(BH42:BH61,AW42:AW61,AW41)</f>
        <v>0</v>
      </c>
      <c r="BI41" s="44">
        <f>SUMIFS(BI42:BI61,AW42:AW61,AW41)</f>
        <v>4</v>
      </c>
      <c r="BJ41" s="44">
        <f>SUMIFS(BJ42:BJ61,AW42:AW61,AW41)</f>
        <v>0</v>
      </c>
      <c r="BK41" s="44">
        <f>SUMIFS(BK42:BK61,AW42:AW61,AW41)</f>
        <v>0</v>
      </c>
      <c r="BL41" s="44">
        <f>SUMIFS(BL42:BL61,AW42:AW61,AW41)</f>
        <v>2</v>
      </c>
      <c r="BM41" s="44">
        <f>SUMIFS(BM42:BM61,AW42:AW61,AW41)</f>
        <v>0</v>
      </c>
      <c r="BN41" s="60">
        <f>SUMIFS(BN42:BN61,AW42:AW61,AW41)</f>
        <v>4</v>
      </c>
      <c r="BO41" s="45"/>
      <c r="BP41" s="46"/>
      <c r="BQ41" s="36"/>
      <c r="BR41" s="38" t="s">
        <v>2471</v>
      </c>
      <c r="BS41" s="39"/>
      <c r="BT41" s="535" t="s">
        <v>36</v>
      </c>
      <c r="BU41" s="41">
        <f t="shared" si="16"/>
        <v>6</v>
      </c>
      <c r="BV41" s="536">
        <f t="shared" si="17"/>
        <v>9</v>
      </c>
      <c r="BW41" s="39"/>
      <c r="BX41" s="39"/>
      <c r="BY41" s="39"/>
      <c r="BZ41" s="39"/>
      <c r="CA41" s="39"/>
      <c r="CB41" s="39"/>
      <c r="CC41" s="44">
        <f>SUMIFS(CC45:CC61,BT45:BT61,BT41)</f>
        <v>0</v>
      </c>
      <c r="CD41" s="44">
        <f>SUMIFS(CD45:CD61,BT45:BT61,BT41)</f>
        <v>0</v>
      </c>
      <c r="CE41" s="44">
        <f>SUMIFS(CE45:CE61,BT45:BT61,BT41)</f>
        <v>0</v>
      </c>
      <c r="CF41" s="44">
        <f>SUMIFS(CF45:CF61,BT45:BT61,BT41)</f>
        <v>2</v>
      </c>
      <c r="CG41" s="44">
        <f>SUMIFS(CG45:CG61,BT45:BT61,BT41)</f>
        <v>1</v>
      </c>
      <c r="CH41" s="44">
        <f>SUMIFS(CH45:CH61,BT45:BT61,BT41)</f>
        <v>4</v>
      </c>
      <c r="CI41" s="44">
        <f>SUMIFS(CI45:CI61,BT45:BT61,BT41)</f>
        <v>0</v>
      </c>
      <c r="CJ41" s="44">
        <f>SUMIFS(CJ45:CJ61,BT45:BT61,BT41)</f>
        <v>0</v>
      </c>
      <c r="CK41" s="44">
        <f>SUMIFS(CK45:CK61,BT45:BT61,BT41)</f>
        <v>1</v>
      </c>
      <c r="CL41" s="45"/>
      <c r="CM41" s="46"/>
      <c r="CN41" s="3"/>
      <c r="CO41" s="38" t="s">
        <v>2616</v>
      </c>
      <c r="CP41" s="39"/>
      <c r="CQ41" s="40" t="s">
        <v>36</v>
      </c>
      <c r="CR41" s="41">
        <f t="shared" si="18"/>
        <v>0</v>
      </c>
      <c r="CS41" s="536">
        <f t="shared" si="19"/>
        <v>0</v>
      </c>
      <c r="CT41" s="39"/>
      <c r="CU41" s="39"/>
      <c r="CV41" s="39"/>
      <c r="CW41" s="39"/>
      <c r="CX41" s="39"/>
      <c r="CY41" s="39"/>
      <c r="CZ41" s="44">
        <f>SUMIFS(CZ43:CZ61,CQ43:CQ61,CQ41)</f>
        <v>0</v>
      </c>
      <c r="DA41" s="44">
        <f>SUMIFS(DA43:DA61,CQ43:CQ61,CQ41)</f>
        <v>0</v>
      </c>
      <c r="DB41" s="44">
        <f>SUMIFS(DB43:DB61,CQ43:CQ61,CQ41)</f>
        <v>0</v>
      </c>
      <c r="DC41" s="44">
        <f>SUMIFS(DC43:DC61,CQ43:CQ61,CQ41)</f>
        <v>0</v>
      </c>
      <c r="DD41" s="44">
        <f>SUMIFS(DD43:DD61,CQ43:CQ61,CQ41)</f>
        <v>0</v>
      </c>
      <c r="DE41" s="44">
        <f>SUMIFS(DE43:DE61,CQ43:CQ61,CQ41)</f>
        <v>0</v>
      </c>
      <c r="DF41" s="44">
        <f>SUMIFS(DF43:DF61,CQ43:CQ61,CQ41)</f>
        <v>0</v>
      </c>
      <c r="DG41" s="44">
        <f>SUMIFS(DG43:DG61,CQ43:CQ61,CQ41)</f>
        <v>0</v>
      </c>
      <c r="DH41" s="44">
        <f>SUMIFS(DH43:DH61,CQ43:CQ61,CQ41)</f>
        <v>0</v>
      </c>
      <c r="DI41" s="45"/>
      <c r="DJ41" s="46"/>
    </row>
    <row r="42" spans="1:116" ht="218.4" customHeight="1" outlineLevel="1" thickTop="1" thickBot="1" x14ac:dyDescent="0.35">
      <c r="A42" s="239" t="s">
        <v>173</v>
      </c>
      <c r="B42" s="179" t="s">
        <v>1899</v>
      </c>
      <c r="C42" s="102" t="s">
        <v>29</v>
      </c>
      <c r="D42" s="102">
        <f t="shared" si="10"/>
        <v>0</v>
      </c>
      <c r="E42" s="102">
        <f t="shared" si="11"/>
        <v>0</v>
      </c>
      <c r="F42" s="244"/>
      <c r="G42" s="225" t="s">
        <v>63</v>
      </c>
      <c r="H42" s="245"/>
      <c r="I42" s="246"/>
      <c r="J42" s="222"/>
      <c r="K42" s="140" t="s">
        <v>3</v>
      </c>
      <c r="L42" s="314"/>
      <c r="M42" s="314"/>
      <c r="N42" s="314"/>
      <c r="O42" s="314"/>
      <c r="P42" s="314"/>
      <c r="Q42" s="314"/>
      <c r="R42" s="314"/>
      <c r="S42" s="314"/>
      <c r="T42" s="314"/>
      <c r="U42" s="96">
        <v>1</v>
      </c>
      <c r="V42" s="95"/>
      <c r="W42" s="108"/>
      <c r="X42" s="654" t="s">
        <v>651</v>
      </c>
      <c r="Y42" s="98" t="s">
        <v>1900</v>
      </c>
      <c r="Z42" s="68" t="s">
        <v>29</v>
      </c>
      <c r="AA42" s="69">
        <f t="shared" si="12"/>
        <v>0</v>
      </c>
      <c r="AB42" s="69">
        <f t="shared" si="13"/>
        <v>0</v>
      </c>
      <c r="AC42" s="99"/>
      <c r="AD42" s="22" t="s">
        <v>45</v>
      </c>
      <c r="AE42" s="99"/>
      <c r="AF42" s="99"/>
      <c r="AG42" s="99"/>
      <c r="AH42" s="23" t="s">
        <v>57</v>
      </c>
      <c r="AI42" s="99"/>
      <c r="AJ42" s="99"/>
      <c r="AK42" s="99"/>
      <c r="AL42" s="99"/>
      <c r="AM42" s="99"/>
      <c r="AN42" s="99"/>
      <c r="AO42" s="99"/>
      <c r="AP42" s="99"/>
      <c r="AQ42" s="99"/>
      <c r="AR42" s="96">
        <v>1</v>
      </c>
      <c r="AS42" s="95"/>
      <c r="AT42" s="136"/>
      <c r="AU42" s="615" t="s">
        <v>583</v>
      </c>
      <c r="AV42" s="616" t="s">
        <v>2318</v>
      </c>
      <c r="AW42" s="68" t="s">
        <v>29</v>
      </c>
      <c r="AX42" s="69">
        <f t="shared" si="14"/>
        <v>1</v>
      </c>
      <c r="AY42" s="69">
        <f t="shared" si="15"/>
        <v>3</v>
      </c>
      <c r="AZ42" s="617"/>
      <c r="BA42" s="212" t="s">
        <v>45</v>
      </c>
      <c r="BB42" s="618"/>
      <c r="BC42" s="72" t="s">
        <v>42</v>
      </c>
      <c r="BD42" s="334"/>
      <c r="BE42" s="205" t="s">
        <v>1846</v>
      </c>
      <c r="BF42" s="619"/>
      <c r="BG42" s="619"/>
      <c r="BH42" s="619"/>
      <c r="BI42" s="85">
        <v>1</v>
      </c>
      <c r="BJ42" s="619"/>
      <c r="BK42" s="619"/>
      <c r="BL42" s="619"/>
      <c r="BM42" s="619"/>
      <c r="BN42" s="86">
        <v>1</v>
      </c>
      <c r="BO42" s="96">
        <v>1</v>
      </c>
      <c r="BP42" s="95"/>
      <c r="BQ42" s="36"/>
      <c r="BR42" s="655" t="s">
        <v>654</v>
      </c>
      <c r="BS42" s="80" t="s">
        <v>3184</v>
      </c>
      <c r="BT42" s="68" t="s">
        <v>29</v>
      </c>
      <c r="BU42" s="69">
        <f t="shared" si="16"/>
        <v>1</v>
      </c>
      <c r="BV42" s="69">
        <f t="shared" si="17"/>
        <v>3</v>
      </c>
      <c r="BW42" s="103"/>
      <c r="BX42" s="22" t="s">
        <v>45</v>
      </c>
      <c r="BY42" s="103"/>
      <c r="BZ42" s="72" t="s">
        <v>42</v>
      </c>
      <c r="CA42" s="82"/>
      <c r="CB42" s="23" t="s">
        <v>3185</v>
      </c>
      <c r="CC42" s="169"/>
      <c r="CD42" s="144"/>
      <c r="CE42" s="169"/>
      <c r="CF42" s="84">
        <v>1</v>
      </c>
      <c r="CG42" s="169"/>
      <c r="CH42" s="169"/>
      <c r="CI42" s="169"/>
      <c r="CJ42" s="169"/>
      <c r="CK42" s="86">
        <v>1</v>
      </c>
      <c r="CL42" s="96">
        <v>1</v>
      </c>
      <c r="CM42" s="95"/>
      <c r="CN42" s="36"/>
      <c r="CO42" s="137" t="s">
        <v>86</v>
      </c>
      <c r="CP42" s="130" t="s">
        <v>3186</v>
      </c>
      <c r="CQ42" s="102" t="s">
        <v>29</v>
      </c>
      <c r="CR42" s="69">
        <f t="shared" si="18"/>
        <v>2</v>
      </c>
      <c r="CS42" s="69">
        <f t="shared" si="19"/>
        <v>2</v>
      </c>
      <c r="CT42" s="74"/>
      <c r="CU42" s="131" t="s">
        <v>63</v>
      </c>
      <c r="CV42" s="1720" t="s">
        <v>3166</v>
      </c>
      <c r="CW42" s="131"/>
      <c r="CX42" s="131"/>
      <c r="CY42" s="140" t="s">
        <v>3</v>
      </c>
      <c r="CZ42" s="141">
        <v>4</v>
      </c>
      <c r="DA42" s="131"/>
      <c r="DB42" s="131"/>
      <c r="DC42" s="131"/>
      <c r="DD42" s="131"/>
      <c r="DE42" s="131"/>
      <c r="DF42" s="131"/>
      <c r="DG42" s="131"/>
      <c r="DH42" s="131"/>
      <c r="DI42" s="142">
        <v>1</v>
      </c>
      <c r="DJ42" s="68"/>
    </row>
    <row r="43" spans="1:116" ht="255" customHeight="1" outlineLevel="1" thickTop="1" thickBot="1" x14ac:dyDescent="0.3">
      <c r="A43" s="239" t="s">
        <v>173</v>
      </c>
      <c r="B43" s="138" t="s">
        <v>2622</v>
      </c>
      <c r="C43" s="102" t="s">
        <v>29</v>
      </c>
      <c r="D43" s="102">
        <f t="shared" si="10"/>
        <v>0</v>
      </c>
      <c r="E43" s="102">
        <f t="shared" si="11"/>
        <v>0</v>
      </c>
      <c r="F43" s="103"/>
      <c r="G43" s="22" t="s">
        <v>68</v>
      </c>
      <c r="H43" s="74"/>
      <c r="I43" s="72" t="s">
        <v>42</v>
      </c>
      <c r="J43" s="172"/>
      <c r="K43" s="140" t="s">
        <v>3</v>
      </c>
      <c r="L43" s="302"/>
      <c r="M43" s="160"/>
      <c r="N43" s="83"/>
      <c r="O43" s="83"/>
      <c r="P43" s="83"/>
      <c r="Q43" s="83"/>
      <c r="R43" s="83"/>
      <c r="S43" s="302"/>
      <c r="T43" s="83"/>
      <c r="U43" s="96">
        <v>0.5</v>
      </c>
      <c r="V43" s="95"/>
      <c r="W43" s="108"/>
      <c r="X43" s="654" t="s">
        <v>651</v>
      </c>
      <c r="Y43" s="657" t="s">
        <v>1903</v>
      </c>
      <c r="Z43" s="68" t="s">
        <v>29</v>
      </c>
      <c r="AA43" s="69">
        <f t="shared" si="12"/>
        <v>0</v>
      </c>
      <c r="AB43" s="69">
        <f t="shared" si="13"/>
        <v>0</v>
      </c>
      <c r="AC43" s="257"/>
      <c r="AD43" s="225" t="s">
        <v>45</v>
      </c>
      <c r="AE43" s="131"/>
      <c r="AF43" s="257"/>
      <c r="AG43" s="278"/>
      <c r="AH43" s="23" t="s">
        <v>57</v>
      </c>
      <c r="AI43" s="131"/>
      <c r="AJ43" s="131"/>
      <c r="AK43" s="131"/>
      <c r="AL43" s="131"/>
      <c r="AM43" s="131"/>
      <c r="AN43" s="131"/>
      <c r="AO43" s="131"/>
      <c r="AP43" s="131"/>
      <c r="AQ43" s="131"/>
      <c r="AR43" s="96">
        <v>1</v>
      </c>
      <c r="AS43" s="95"/>
      <c r="AT43" s="157"/>
      <c r="AU43" s="615" t="s">
        <v>583</v>
      </c>
      <c r="AV43" s="623" t="s">
        <v>2320</v>
      </c>
      <c r="AW43" s="68" t="s">
        <v>29</v>
      </c>
      <c r="AX43" s="69">
        <f t="shared" si="14"/>
        <v>0</v>
      </c>
      <c r="AY43" s="69">
        <f t="shared" si="15"/>
        <v>8</v>
      </c>
      <c r="AZ43" s="103"/>
      <c r="BA43" s="624" t="s">
        <v>45</v>
      </c>
      <c r="BB43" s="103"/>
      <c r="BC43" s="72" t="s">
        <v>42</v>
      </c>
      <c r="BD43" s="73"/>
      <c r="BE43" s="23" t="s">
        <v>2321</v>
      </c>
      <c r="BF43" s="169"/>
      <c r="BG43" s="169"/>
      <c r="BH43" s="169"/>
      <c r="BI43" s="169"/>
      <c r="BJ43" s="169"/>
      <c r="BK43" s="169"/>
      <c r="BL43" s="169"/>
      <c r="BM43" s="625"/>
      <c r="BN43" s="86">
        <v>4</v>
      </c>
      <c r="BO43" s="96">
        <v>1</v>
      </c>
      <c r="BP43" s="95"/>
      <c r="BQ43" s="36"/>
      <c r="BR43" s="655" t="s">
        <v>654</v>
      </c>
      <c r="BS43" s="179" t="s">
        <v>3187</v>
      </c>
      <c r="BT43" s="68" t="s">
        <v>29</v>
      </c>
      <c r="BU43" s="69">
        <f t="shared" si="16"/>
        <v>4.5</v>
      </c>
      <c r="BV43" s="69">
        <f t="shared" si="17"/>
        <v>4.5</v>
      </c>
      <c r="BW43" s="225"/>
      <c r="BX43" s="22" t="s">
        <v>45</v>
      </c>
      <c r="BY43" s="74"/>
      <c r="BZ43" s="246"/>
      <c r="CA43" s="131"/>
      <c r="CB43" s="131" t="s">
        <v>663</v>
      </c>
      <c r="CC43" s="403"/>
      <c r="CD43" s="84">
        <v>1</v>
      </c>
      <c r="CE43" s="403"/>
      <c r="CF43" s="302"/>
      <c r="CG43" s="403"/>
      <c r="CH43" s="403"/>
      <c r="CI43" s="84">
        <v>2</v>
      </c>
      <c r="CJ43" s="403"/>
      <c r="CK43" s="403"/>
      <c r="CL43" s="96">
        <v>1</v>
      </c>
      <c r="CM43" s="95"/>
      <c r="CN43" s="36"/>
      <c r="CO43" s="239" t="s">
        <v>173</v>
      </c>
      <c r="CP43" s="267" t="s">
        <v>3188</v>
      </c>
      <c r="CQ43" s="102" t="s">
        <v>29</v>
      </c>
      <c r="CR43" s="102">
        <f t="shared" si="18"/>
        <v>0</v>
      </c>
      <c r="CS43" s="102">
        <f t="shared" si="19"/>
        <v>0</v>
      </c>
      <c r="CT43" s="131"/>
      <c r="CU43" s="22" t="s">
        <v>45</v>
      </c>
      <c r="CV43" s="131"/>
      <c r="CW43" s="74"/>
      <c r="CX43" s="131"/>
      <c r="CY43" s="131" t="s">
        <v>57</v>
      </c>
      <c r="CZ43" s="314"/>
      <c r="DA43" s="314"/>
      <c r="DB43" s="314"/>
      <c r="DC43" s="314"/>
      <c r="DD43" s="314"/>
      <c r="DE43" s="314"/>
      <c r="DF43" s="314"/>
      <c r="DG43" s="314"/>
      <c r="DH43" s="314"/>
      <c r="DI43" s="96">
        <v>1</v>
      </c>
      <c r="DJ43" s="95"/>
    </row>
    <row r="44" spans="1:116" ht="266.25" customHeight="1" outlineLevel="1" thickTop="1" thickBot="1" x14ac:dyDescent="0.3">
      <c r="A44" s="239" t="s">
        <v>173</v>
      </c>
      <c r="B44" s="179" t="s">
        <v>1906</v>
      </c>
      <c r="C44" s="102" t="s">
        <v>29</v>
      </c>
      <c r="D44" s="102">
        <f t="shared" si="10"/>
        <v>0.5</v>
      </c>
      <c r="E44" s="102">
        <f t="shared" si="11"/>
        <v>0.5</v>
      </c>
      <c r="F44" s="448"/>
      <c r="G44" s="22" t="s">
        <v>68</v>
      </c>
      <c r="H44" s="795"/>
      <c r="I44" s="448"/>
      <c r="J44" s="110" t="s">
        <v>13</v>
      </c>
      <c r="K44" s="23" t="s">
        <v>1907</v>
      </c>
      <c r="L44" s="449"/>
      <c r="M44" s="128">
        <v>1</v>
      </c>
      <c r="N44" s="449"/>
      <c r="O44" s="449"/>
      <c r="P44" s="449"/>
      <c r="Q44" s="449"/>
      <c r="R44" s="449"/>
      <c r="S44" s="449"/>
      <c r="T44" s="445"/>
      <c r="U44" s="96">
        <v>1</v>
      </c>
      <c r="V44" s="95"/>
      <c r="W44" s="108"/>
      <c r="X44" s="654" t="s">
        <v>651</v>
      </c>
      <c r="Y44" s="657" t="s">
        <v>1908</v>
      </c>
      <c r="Z44" s="68" t="s">
        <v>29</v>
      </c>
      <c r="AA44" s="69">
        <f t="shared" si="12"/>
        <v>0</v>
      </c>
      <c r="AB44" s="69">
        <f t="shared" si="13"/>
        <v>0</v>
      </c>
      <c r="AC44" s="257"/>
      <c r="AD44" s="225" t="s">
        <v>45</v>
      </c>
      <c r="AE44" s="131"/>
      <c r="AF44" s="257"/>
      <c r="AG44" s="178"/>
      <c r="AH44" s="23" t="s">
        <v>57</v>
      </c>
      <c r="AI44" s="131"/>
      <c r="AJ44" s="131"/>
      <c r="AK44" s="131"/>
      <c r="AL44" s="131"/>
      <c r="AM44" s="131"/>
      <c r="AN44" s="131"/>
      <c r="AO44" s="131"/>
      <c r="AP44" s="131"/>
      <c r="AQ44" s="131"/>
      <c r="AR44" s="96">
        <v>1</v>
      </c>
      <c r="AS44" s="95"/>
      <c r="AT44" s="8"/>
      <c r="AU44" s="615" t="s">
        <v>583</v>
      </c>
      <c r="AV44" s="631" t="s">
        <v>3189</v>
      </c>
      <c r="AW44" s="68" t="s">
        <v>29</v>
      </c>
      <c r="AX44" s="69">
        <f t="shared" si="14"/>
        <v>1</v>
      </c>
      <c r="AY44" s="69">
        <f t="shared" si="15"/>
        <v>1</v>
      </c>
      <c r="AZ44" s="632"/>
      <c r="BA44" s="197" t="s">
        <v>45</v>
      </c>
      <c r="BB44" s="325"/>
      <c r="BC44" s="325"/>
      <c r="BD44" s="633"/>
      <c r="BE44" s="238" t="s">
        <v>361</v>
      </c>
      <c r="BF44" s="419"/>
      <c r="BG44" s="85">
        <v>2</v>
      </c>
      <c r="BH44" s="419"/>
      <c r="BI44" s="419"/>
      <c r="BJ44" s="419"/>
      <c r="BK44" s="419"/>
      <c r="BL44" s="419"/>
      <c r="BM44" s="419"/>
      <c r="BN44" s="419"/>
      <c r="BO44" s="96">
        <v>1</v>
      </c>
      <c r="BP44" s="95"/>
      <c r="BQ44" s="36"/>
      <c r="BR44" s="655" t="s">
        <v>654</v>
      </c>
      <c r="BS44" s="391" t="s">
        <v>3190</v>
      </c>
      <c r="BT44" s="68" t="s">
        <v>29</v>
      </c>
      <c r="BU44" s="69">
        <f t="shared" si="16"/>
        <v>0</v>
      </c>
      <c r="BV44" s="69">
        <f t="shared" si="17"/>
        <v>0</v>
      </c>
      <c r="BW44" s="268"/>
      <c r="BX44" s="22" t="s">
        <v>45</v>
      </c>
      <c r="BY44" s="393"/>
      <c r="BZ44" s="394"/>
      <c r="CA44" s="268"/>
      <c r="CB44" s="23" t="s">
        <v>57</v>
      </c>
      <c r="CC44" s="660"/>
      <c r="CD44" s="660"/>
      <c r="CE44" s="660"/>
      <c r="CF44" s="302"/>
      <c r="CG44" s="660"/>
      <c r="CH44" s="660"/>
      <c r="CI44" s="660"/>
      <c r="CJ44" s="660"/>
      <c r="CK44" s="660"/>
      <c r="CL44" s="96">
        <v>1</v>
      </c>
      <c r="CM44" s="95"/>
      <c r="CN44" s="36"/>
      <c r="CO44" s="239" t="s">
        <v>173</v>
      </c>
      <c r="CP44" s="267" t="s">
        <v>3191</v>
      </c>
      <c r="CQ44" s="102" t="s">
        <v>29</v>
      </c>
      <c r="CR44" s="102">
        <f t="shared" si="18"/>
        <v>3</v>
      </c>
      <c r="CS44" s="102">
        <f t="shared" si="19"/>
        <v>5</v>
      </c>
      <c r="CT44" s="131"/>
      <c r="CU44" s="22" t="s">
        <v>68</v>
      </c>
      <c r="CV44" s="131"/>
      <c r="CW44" s="74"/>
      <c r="CX44" s="131"/>
      <c r="CY44" s="131" t="s">
        <v>595</v>
      </c>
      <c r="CZ44" s="314"/>
      <c r="DA44" s="314"/>
      <c r="DB44" s="314"/>
      <c r="DC44" s="626">
        <v>3</v>
      </c>
      <c r="DD44" s="86">
        <v>2</v>
      </c>
      <c r="DE44" s="627"/>
      <c r="DF44" s="314"/>
      <c r="DG44" s="314"/>
      <c r="DH44" s="314"/>
      <c r="DI44" s="96">
        <v>1</v>
      </c>
      <c r="DJ44" s="95"/>
    </row>
    <row r="45" spans="1:116" ht="235.95" customHeight="1" outlineLevel="1" thickTop="1" thickBot="1" x14ac:dyDescent="0.35">
      <c r="A45" s="239" t="s">
        <v>173</v>
      </c>
      <c r="B45" s="130" t="s">
        <v>1912</v>
      </c>
      <c r="C45" s="102" t="s">
        <v>29</v>
      </c>
      <c r="D45" s="102">
        <f t="shared" si="10"/>
        <v>3</v>
      </c>
      <c r="E45" s="102">
        <f t="shared" si="11"/>
        <v>3</v>
      </c>
      <c r="F45" s="225"/>
      <c r="G45" s="1733" t="s">
        <v>45</v>
      </c>
      <c r="H45" s="1585"/>
      <c r="I45" s="1734" t="s">
        <v>42</v>
      </c>
      <c r="J45" s="670"/>
      <c r="K45" s="131" t="s">
        <v>1914</v>
      </c>
      <c r="L45" s="403"/>
      <c r="M45" s="85">
        <v>2</v>
      </c>
      <c r="N45" s="403"/>
      <c r="O45" s="85">
        <v>2</v>
      </c>
      <c r="P45" s="403"/>
      <c r="Q45" s="403"/>
      <c r="R45" s="403"/>
      <c r="S45" s="403"/>
      <c r="T45" s="403"/>
      <c r="U45" s="96">
        <v>1</v>
      </c>
      <c r="V45" s="95"/>
      <c r="W45" s="108"/>
      <c r="X45" s="654" t="s">
        <v>651</v>
      </c>
      <c r="Y45" s="177" t="s">
        <v>1911</v>
      </c>
      <c r="Z45" s="68" t="s">
        <v>29</v>
      </c>
      <c r="AA45" s="69">
        <f t="shared" si="12"/>
        <v>0</v>
      </c>
      <c r="AB45" s="69">
        <f t="shared" si="13"/>
        <v>0</v>
      </c>
      <c r="AC45" s="257"/>
      <c r="AD45" s="225" t="s">
        <v>45</v>
      </c>
      <c r="AE45" s="131"/>
      <c r="AF45" s="257"/>
      <c r="AG45" s="178"/>
      <c r="AH45" s="23" t="s">
        <v>57</v>
      </c>
      <c r="AI45" s="225"/>
      <c r="AJ45" s="225"/>
      <c r="AK45" s="225"/>
      <c r="AL45" s="225"/>
      <c r="AM45" s="225"/>
      <c r="AN45" s="225"/>
      <c r="AO45" s="225"/>
      <c r="AP45" s="225"/>
      <c r="AQ45" s="225"/>
      <c r="AR45" s="96">
        <v>1</v>
      </c>
      <c r="AS45" s="95"/>
      <c r="AT45" s="26"/>
      <c r="AU45" s="615" t="s">
        <v>583</v>
      </c>
      <c r="AV45" s="117" t="s">
        <v>3192</v>
      </c>
      <c r="AW45" s="68" t="s">
        <v>29</v>
      </c>
      <c r="AX45" s="69">
        <f t="shared" si="14"/>
        <v>1</v>
      </c>
      <c r="AY45" s="69">
        <f t="shared" si="15"/>
        <v>1</v>
      </c>
      <c r="AZ45" s="637"/>
      <c r="BA45" s="22" t="s">
        <v>68</v>
      </c>
      <c r="BB45" s="22"/>
      <c r="BC45" s="72" t="s">
        <v>42</v>
      </c>
      <c r="BD45" s="27"/>
      <c r="BE45" s="22" t="s">
        <v>91</v>
      </c>
      <c r="BF45" s="169"/>
      <c r="BG45" s="169"/>
      <c r="BH45" s="169"/>
      <c r="BI45" s="169"/>
      <c r="BJ45" s="169"/>
      <c r="BK45" s="84">
        <v>1</v>
      </c>
      <c r="BL45" s="169"/>
      <c r="BM45" s="169"/>
      <c r="BN45" s="155"/>
      <c r="BO45" s="96">
        <v>1</v>
      </c>
      <c r="BP45" s="95"/>
      <c r="BQ45" s="36"/>
      <c r="BR45" s="655" t="s">
        <v>654</v>
      </c>
      <c r="BS45" s="117" t="s">
        <v>3193</v>
      </c>
      <c r="BT45" s="68" t="s">
        <v>29</v>
      </c>
      <c r="BU45" s="69">
        <f t="shared" si="16"/>
        <v>0</v>
      </c>
      <c r="BV45" s="69">
        <f t="shared" si="17"/>
        <v>1</v>
      </c>
      <c r="BW45" s="171"/>
      <c r="BX45" s="22" t="s">
        <v>45</v>
      </c>
      <c r="BY45" s="104"/>
      <c r="BZ45" s="72" t="s">
        <v>42</v>
      </c>
      <c r="CA45" s="73"/>
      <c r="CB45" s="23" t="s">
        <v>3194</v>
      </c>
      <c r="CC45" s="160"/>
      <c r="CD45" s="160"/>
      <c r="CE45" s="160"/>
      <c r="CF45" s="360"/>
      <c r="CG45" s="86">
        <v>1</v>
      </c>
      <c r="CH45" s="664"/>
      <c r="CI45" s="160"/>
      <c r="CJ45" s="160"/>
      <c r="CK45" s="155"/>
      <c r="CL45" s="96">
        <v>1</v>
      </c>
      <c r="CM45" s="95"/>
      <c r="CN45" s="36"/>
      <c r="CO45" s="239" t="s">
        <v>173</v>
      </c>
      <c r="CP45" s="267" t="s">
        <v>3195</v>
      </c>
      <c r="CQ45" s="102" t="s">
        <v>29</v>
      </c>
      <c r="CR45" s="102">
        <f t="shared" si="18"/>
        <v>0</v>
      </c>
      <c r="CS45" s="102">
        <f t="shared" si="19"/>
        <v>0</v>
      </c>
      <c r="CT45" s="131"/>
      <c r="CU45" s="22" t="s">
        <v>45</v>
      </c>
      <c r="CV45" s="131"/>
      <c r="CW45" s="72" t="s">
        <v>42</v>
      </c>
      <c r="CX45" s="131"/>
      <c r="CY45" s="131" t="s">
        <v>2384</v>
      </c>
      <c r="CZ45" s="314"/>
      <c r="DA45" s="314"/>
      <c r="DB45" s="314"/>
      <c r="DC45" s="314"/>
      <c r="DD45" s="314"/>
      <c r="DE45" s="314"/>
      <c r="DF45" s="314"/>
      <c r="DG45" s="314"/>
      <c r="DH45" s="314"/>
      <c r="DI45" s="96">
        <v>1</v>
      </c>
      <c r="DJ45" s="95"/>
    </row>
    <row r="46" spans="1:116" ht="247.8" customHeight="1" outlineLevel="1" x14ac:dyDescent="0.4">
      <c r="A46" s="239" t="s">
        <v>173</v>
      </c>
      <c r="B46" s="179" t="s">
        <v>1917</v>
      </c>
      <c r="C46" s="102" t="s">
        <v>29</v>
      </c>
      <c r="D46" s="102">
        <f t="shared" si="10"/>
        <v>1</v>
      </c>
      <c r="E46" s="102">
        <f t="shared" si="11"/>
        <v>3</v>
      </c>
      <c r="F46" s="448"/>
      <c r="G46" s="22" t="s">
        <v>45</v>
      </c>
      <c r="H46" s="1254" t="s">
        <v>3196</v>
      </c>
      <c r="I46" s="448"/>
      <c r="J46" s="448"/>
      <c r="K46" s="23" t="s">
        <v>1918</v>
      </c>
      <c r="L46" s="449"/>
      <c r="M46" s="821"/>
      <c r="N46" s="449"/>
      <c r="O46" s="449"/>
      <c r="P46" s="449"/>
      <c r="Q46" s="1208">
        <v>1</v>
      </c>
      <c r="R46" s="449"/>
      <c r="S46" s="1209"/>
      <c r="T46" s="1210">
        <v>1</v>
      </c>
      <c r="U46" s="96">
        <v>1</v>
      </c>
      <c r="V46" s="95"/>
      <c r="W46" s="108"/>
      <c r="X46" s="654" t="s">
        <v>651</v>
      </c>
      <c r="Y46" s="177" t="s">
        <v>1915</v>
      </c>
      <c r="Z46" s="68" t="s">
        <v>29</v>
      </c>
      <c r="AA46" s="69">
        <f t="shared" si="12"/>
        <v>0</v>
      </c>
      <c r="AB46" s="69">
        <f t="shared" si="13"/>
        <v>0</v>
      </c>
      <c r="AC46" s="257"/>
      <c r="AD46" s="225" t="s">
        <v>45</v>
      </c>
      <c r="AE46" s="131"/>
      <c r="AF46" s="257"/>
      <c r="AG46" s="178"/>
      <c r="AH46" s="23" t="s">
        <v>57</v>
      </c>
      <c r="AI46" s="131"/>
      <c r="AJ46" s="131"/>
      <c r="AK46" s="131"/>
      <c r="AL46" s="131"/>
      <c r="AM46" s="131"/>
      <c r="AN46" s="131"/>
      <c r="AO46" s="131"/>
      <c r="AP46" s="131"/>
      <c r="AQ46" s="131"/>
      <c r="AR46" s="96">
        <v>1</v>
      </c>
      <c r="AS46" s="95"/>
      <c r="AT46" s="26"/>
      <c r="AU46" s="615" t="s">
        <v>583</v>
      </c>
      <c r="AV46" s="391" t="s">
        <v>2327</v>
      </c>
      <c r="AW46" s="68" t="s">
        <v>29</v>
      </c>
      <c r="AX46" s="69">
        <f t="shared" si="14"/>
        <v>1</v>
      </c>
      <c r="AY46" s="69">
        <f t="shared" si="15"/>
        <v>1</v>
      </c>
      <c r="AZ46" s="334"/>
      <c r="BA46" s="212" t="s">
        <v>45</v>
      </c>
      <c r="BB46" s="638"/>
      <c r="BC46" s="72" t="s">
        <v>42</v>
      </c>
      <c r="BD46" s="638"/>
      <c r="BE46" s="638" t="s">
        <v>57</v>
      </c>
      <c r="BF46" s="619"/>
      <c r="BG46" s="619"/>
      <c r="BH46" s="619"/>
      <c r="BI46" s="476"/>
      <c r="BJ46" s="619"/>
      <c r="BK46" s="85">
        <v>1</v>
      </c>
      <c r="BL46" s="619"/>
      <c r="BM46" s="169"/>
      <c r="BN46" s="619"/>
      <c r="BO46" s="96">
        <v>1</v>
      </c>
      <c r="BP46" s="95"/>
      <c r="BQ46" s="36"/>
      <c r="BR46" s="655" t="s">
        <v>654</v>
      </c>
      <c r="BS46" s="117" t="s">
        <v>3197</v>
      </c>
      <c r="BT46" s="68" t="s">
        <v>29</v>
      </c>
      <c r="BU46" s="69">
        <f t="shared" si="16"/>
        <v>1</v>
      </c>
      <c r="BV46" s="69">
        <f t="shared" si="17"/>
        <v>1</v>
      </c>
      <c r="BW46" s="74"/>
      <c r="BX46" s="74"/>
      <c r="BY46" s="74"/>
      <c r="BZ46" s="118"/>
      <c r="CA46" s="110" t="s">
        <v>13</v>
      </c>
      <c r="CB46" s="173" t="s">
        <v>3198</v>
      </c>
      <c r="CC46" s="159"/>
      <c r="CD46" s="159"/>
      <c r="CE46" s="476"/>
      <c r="CF46" s="159"/>
      <c r="CG46" s="159"/>
      <c r="CH46" s="84">
        <v>1</v>
      </c>
      <c r="CI46" s="155"/>
      <c r="CJ46" s="155"/>
      <c r="CK46" s="155"/>
      <c r="CL46" s="96">
        <v>1</v>
      </c>
      <c r="CM46" s="95"/>
      <c r="CN46" s="36"/>
      <c r="CO46" s="108"/>
      <c r="CP46" s="108"/>
      <c r="CQ46" s="108"/>
      <c r="CR46" s="108"/>
      <c r="CS46" s="108"/>
      <c r="CT46" s="108"/>
      <c r="CU46" s="108"/>
      <c r="CV46" s="108"/>
      <c r="CW46" s="108"/>
      <c r="CX46" s="108"/>
      <c r="CY46" s="108"/>
      <c r="CZ46" s="108"/>
      <c r="DA46" s="108"/>
      <c r="DB46" s="108"/>
      <c r="DC46" s="108"/>
      <c r="DD46" s="108"/>
      <c r="DE46" s="108"/>
      <c r="DF46" s="108"/>
      <c r="DG46" s="108"/>
      <c r="DH46" s="108"/>
      <c r="DI46" s="108"/>
      <c r="DJ46" s="108"/>
    </row>
    <row r="47" spans="1:116" ht="242.4" customHeight="1" outlineLevel="1" thickTop="1" x14ac:dyDescent="0.3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654" t="s">
        <v>651</v>
      </c>
      <c r="Y47" s="98" t="s">
        <v>1919</v>
      </c>
      <c r="Z47" s="68" t="s">
        <v>29</v>
      </c>
      <c r="AA47" s="69">
        <f t="shared" si="12"/>
        <v>0</v>
      </c>
      <c r="AB47" s="69">
        <f t="shared" si="13"/>
        <v>0</v>
      </c>
      <c r="AC47" s="99"/>
      <c r="AD47" s="22" t="s">
        <v>45</v>
      </c>
      <c r="AE47" s="99"/>
      <c r="AF47" s="99"/>
      <c r="AG47" s="99"/>
      <c r="AH47" s="23" t="s">
        <v>57</v>
      </c>
      <c r="AI47" s="99"/>
      <c r="AJ47" s="99"/>
      <c r="AK47" s="99"/>
      <c r="AL47" s="99"/>
      <c r="AM47" s="99"/>
      <c r="AN47" s="99"/>
      <c r="AO47" s="99"/>
      <c r="AP47" s="99"/>
      <c r="AQ47" s="99"/>
      <c r="AR47" s="96">
        <v>1</v>
      </c>
      <c r="AS47" s="95"/>
      <c r="AT47" s="36"/>
      <c r="AU47" s="615" t="s">
        <v>583</v>
      </c>
      <c r="AV47" s="945" t="s">
        <v>2330</v>
      </c>
      <c r="AW47" s="68" t="s">
        <v>29</v>
      </c>
      <c r="AX47" s="69">
        <f t="shared" si="14"/>
        <v>0</v>
      </c>
      <c r="AY47" s="69">
        <f t="shared" si="15"/>
        <v>0</v>
      </c>
      <c r="AZ47" s="325" t="e" vm="3">
        <v>#VALUE!</v>
      </c>
      <c r="BA47" s="22" t="s">
        <v>68</v>
      </c>
      <c r="BB47" s="325"/>
      <c r="BC47" s="119" t="s">
        <v>42</v>
      </c>
      <c r="BD47" s="325"/>
      <c r="BE47" s="238" t="s">
        <v>1767</v>
      </c>
      <c r="BF47" s="419"/>
      <c r="BG47" s="419"/>
      <c r="BH47" s="419"/>
      <c r="BI47" s="419"/>
      <c r="BJ47" s="419"/>
      <c r="BK47" s="419"/>
      <c r="BL47" s="419"/>
      <c r="BM47" s="419"/>
      <c r="BN47" s="419"/>
      <c r="BO47" s="96">
        <v>1</v>
      </c>
      <c r="BP47" s="95"/>
      <c r="BQ47" s="36"/>
      <c r="BR47" s="283" t="s">
        <v>218</v>
      </c>
      <c r="BS47" s="130" t="s">
        <v>3199</v>
      </c>
      <c r="BT47" s="68" t="s">
        <v>29</v>
      </c>
      <c r="BU47" s="69">
        <f t="shared" si="16"/>
        <v>0</v>
      </c>
      <c r="BV47" s="69">
        <f t="shared" si="17"/>
        <v>0</v>
      </c>
      <c r="BW47" s="131"/>
      <c r="BX47" s="22" t="s">
        <v>45</v>
      </c>
      <c r="BY47" s="131"/>
      <c r="BZ47" s="131"/>
      <c r="CA47" s="131"/>
      <c r="CB47" s="23" t="s">
        <v>57</v>
      </c>
      <c r="CC47" s="630"/>
      <c r="CD47" s="630"/>
      <c r="CE47" s="630"/>
      <c r="CF47" s="630"/>
      <c r="CG47" s="630"/>
      <c r="CH47" s="630"/>
      <c r="CI47" s="630"/>
      <c r="CJ47" s="630"/>
      <c r="CK47" s="630"/>
      <c r="CL47" s="96">
        <v>1</v>
      </c>
      <c r="CM47" s="95"/>
      <c r="CN47" s="112"/>
      <c r="CO47" s="108"/>
      <c r="CP47" s="108"/>
      <c r="CQ47" s="108"/>
      <c r="CR47" s="108"/>
      <c r="CS47" s="108"/>
      <c r="CT47" s="108"/>
      <c r="CU47" s="108"/>
      <c r="CV47" s="108"/>
      <c r="CW47" s="108"/>
      <c r="CX47" s="108"/>
      <c r="CY47" s="108"/>
      <c r="CZ47" s="108"/>
      <c r="DA47" s="108"/>
      <c r="DB47" s="108"/>
      <c r="DC47" s="108"/>
      <c r="DD47" s="108"/>
      <c r="DE47" s="108"/>
      <c r="DF47" s="108"/>
      <c r="DG47" s="108"/>
      <c r="DH47" s="108"/>
      <c r="DI47" s="108"/>
      <c r="DJ47" s="108"/>
    </row>
    <row r="48" spans="1:116" ht="281.39999999999998" customHeight="1" outlineLevel="1" thickBot="1" x14ac:dyDescent="0.35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662" t="s">
        <v>674</v>
      </c>
      <c r="Y48" s="116" t="s">
        <v>3200</v>
      </c>
      <c r="Z48" s="102" t="s">
        <v>29</v>
      </c>
      <c r="AA48" s="69">
        <f t="shared" si="12"/>
        <v>0</v>
      </c>
      <c r="AB48" s="69">
        <f t="shared" si="13"/>
        <v>0</v>
      </c>
      <c r="AC48" s="82"/>
      <c r="AD48" s="22" t="s">
        <v>45</v>
      </c>
      <c r="AE48" s="747"/>
      <c r="AF48" s="72" t="s">
        <v>42</v>
      </c>
      <c r="AG48" s="23"/>
      <c r="AH48" s="23" t="s">
        <v>3201</v>
      </c>
      <c r="AI48" s="155"/>
      <c r="AJ48" s="155"/>
      <c r="AK48" s="155"/>
      <c r="AL48" s="155"/>
      <c r="AM48" s="155"/>
      <c r="AN48" s="155"/>
      <c r="AO48" s="155"/>
      <c r="AP48" s="155"/>
      <c r="AQ48" s="155"/>
      <c r="AR48" s="96">
        <v>1</v>
      </c>
      <c r="AS48" s="1717" t="s">
        <v>3202</v>
      </c>
      <c r="AT48" s="108"/>
      <c r="AU48" s="615" t="s">
        <v>583</v>
      </c>
      <c r="AV48" s="116" t="s">
        <v>2331</v>
      </c>
      <c r="AW48" s="68" t="s">
        <v>29</v>
      </c>
      <c r="AX48" s="69">
        <f t="shared" si="14"/>
        <v>0</v>
      </c>
      <c r="AY48" s="69">
        <f t="shared" si="15"/>
        <v>0</v>
      </c>
      <c r="AZ48" s="82"/>
      <c r="BA48" s="22" t="s">
        <v>68</v>
      </c>
      <c r="BB48" s="172"/>
      <c r="BC48" s="74"/>
      <c r="BD48" s="173"/>
      <c r="BE48" s="23" t="s">
        <v>57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96">
        <v>1</v>
      </c>
      <c r="BP48" s="95"/>
      <c r="BQ48" s="36"/>
      <c r="BR48" s="283" t="s">
        <v>218</v>
      </c>
      <c r="BS48" s="187" t="s">
        <v>3203</v>
      </c>
      <c r="BT48" s="68" t="s">
        <v>29</v>
      </c>
      <c r="BU48" s="69">
        <f t="shared" si="16"/>
        <v>0.5</v>
      </c>
      <c r="BV48" s="69">
        <f t="shared" si="17"/>
        <v>1.5</v>
      </c>
      <c r="BW48" s="187"/>
      <c r="BX48" s="22" t="s">
        <v>45</v>
      </c>
      <c r="BY48" s="23"/>
      <c r="BZ48" s="72" t="s">
        <v>42</v>
      </c>
      <c r="CA48" s="674"/>
      <c r="CB48" s="26" t="s">
        <v>1834</v>
      </c>
      <c r="CC48" s="461"/>
      <c r="CD48" s="85">
        <v>1</v>
      </c>
      <c r="CE48" s="461"/>
      <c r="CF48" s="461"/>
      <c r="CG48" s="591">
        <v>1</v>
      </c>
      <c r="CH48" s="461"/>
      <c r="CI48" s="461"/>
      <c r="CJ48" s="461"/>
      <c r="CK48" s="461"/>
      <c r="CL48" s="96">
        <v>1</v>
      </c>
      <c r="CM48" s="95"/>
      <c r="CN48" s="112"/>
      <c r="CO48" s="108"/>
      <c r="CP48" s="642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DC48" s="108"/>
      <c r="DD48" s="108"/>
      <c r="DE48" s="108"/>
      <c r="DF48" s="108"/>
      <c r="DG48" s="108"/>
      <c r="DH48" s="108"/>
      <c r="DI48" s="108"/>
      <c r="DJ48" s="108"/>
    </row>
    <row r="49" spans="1:114" ht="259.2" customHeight="1" outlineLevel="1" thickTop="1" thickBot="1" x14ac:dyDescent="0.3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772" t="s">
        <v>877</v>
      </c>
      <c r="Y49" s="387" t="s">
        <v>2949</v>
      </c>
      <c r="Z49" s="68" t="s">
        <v>29</v>
      </c>
      <c r="AA49" s="69">
        <f t="shared" si="12"/>
        <v>0</v>
      </c>
      <c r="AB49" s="69">
        <f t="shared" si="13"/>
        <v>0</v>
      </c>
      <c r="AC49" s="167"/>
      <c r="AD49" s="339" t="s">
        <v>45</v>
      </c>
      <c r="AE49" s="773"/>
      <c r="AF49" s="103"/>
      <c r="AG49" s="110" t="s">
        <v>13</v>
      </c>
      <c r="AH49" s="173" t="s">
        <v>91</v>
      </c>
      <c r="AI49" s="302"/>
      <c r="AJ49" s="302"/>
      <c r="AK49" s="302"/>
      <c r="AL49" s="302"/>
      <c r="AM49" s="302"/>
      <c r="AN49" s="302"/>
      <c r="AO49" s="302"/>
      <c r="AP49" s="302"/>
      <c r="AQ49" s="302"/>
      <c r="AR49" s="96">
        <v>1</v>
      </c>
      <c r="AS49" s="1717" t="s">
        <v>3204</v>
      </c>
      <c r="AT49" s="108"/>
      <c r="AU49" s="615" t="s">
        <v>583</v>
      </c>
      <c r="AV49" s="117" t="s">
        <v>2333</v>
      </c>
      <c r="AW49" s="68" t="s">
        <v>29</v>
      </c>
      <c r="AX49" s="69">
        <f t="shared" si="14"/>
        <v>2</v>
      </c>
      <c r="AY49" s="69">
        <f t="shared" si="15"/>
        <v>2</v>
      </c>
      <c r="AZ49" s="22"/>
      <c r="BA49" s="22" t="s">
        <v>45</v>
      </c>
      <c r="BB49" s="104"/>
      <c r="BC49" s="104"/>
      <c r="BD49" s="172"/>
      <c r="BE49" s="23" t="s">
        <v>57</v>
      </c>
      <c r="BF49" s="155"/>
      <c r="BG49" s="155"/>
      <c r="BH49" s="155"/>
      <c r="BI49" s="155"/>
      <c r="BJ49" s="155"/>
      <c r="BK49" s="155"/>
      <c r="BL49" s="84">
        <v>1</v>
      </c>
      <c r="BM49" s="155"/>
      <c r="BN49" s="155"/>
      <c r="BO49" s="96">
        <v>1</v>
      </c>
      <c r="BP49" s="95"/>
      <c r="BQ49" s="108"/>
      <c r="BR49" s="283" t="s">
        <v>218</v>
      </c>
      <c r="BS49" s="117" t="s">
        <v>3205</v>
      </c>
      <c r="BT49" s="68" t="s">
        <v>36</v>
      </c>
      <c r="BU49" s="69">
        <f t="shared" si="16"/>
        <v>4</v>
      </c>
      <c r="BV49" s="69">
        <f t="shared" si="17"/>
        <v>5</v>
      </c>
      <c r="BW49" s="82"/>
      <c r="BX49" s="22" t="s">
        <v>68</v>
      </c>
      <c r="BY49" s="104"/>
      <c r="BZ49" s="70"/>
      <c r="CA49" s="110" t="s">
        <v>13</v>
      </c>
      <c r="CB49" s="173" t="s">
        <v>3206</v>
      </c>
      <c r="CC49" s="302"/>
      <c r="CD49" s="302"/>
      <c r="CE49" s="302"/>
      <c r="CF49" s="144"/>
      <c r="CG49" s="86">
        <v>1</v>
      </c>
      <c r="CH49" s="84">
        <v>4</v>
      </c>
      <c r="CI49" s="302"/>
      <c r="CJ49" s="302"/>
      <c r="CK49" s="302"/>
      <c r="CL49" s="96">
        <v>1</v>
      </c>
      <c r="CM49" s="95"/>
      <c r="CN49" s="62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</row>
    <row r="50" spans="1:114" ht="231.75" customHeight="1" outlineLevel="1" thickTop="1" thickBot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772" t="s">
        <v>877</v>
      </c>
      <c r="Y50" s="117" t="s">
        <v>2950</v>
      </c>
      <c r="Z50" s="68" t="s">
        <v>29</v>
      </c>
      <c r="AA50" s="69">
        <f t="shared" si="12"/>
        <v>0</v>
      </c>
      <c r="AB50" s="69">
        <f t="shared" si="13"/>
        <v>0</v>
      </c>
      <c r="AC50" s="103"/>
      <c r="AD50" s="23" t="s">
        <v>68</v>
      </c>
      <c r="AE50" s="103"/>
      <c r="AF50" s="104"/>
      <c r="AG50" s="110" t="s">
        <v>13</v>
      </c>
      <c r="AH50" s="23" t="s">
        <v>57</v>
      </c>
      <c r="AI50" s="83"/>
      <c r="AJ50" s="83"/>
      <c r="AK50" s="83"/>
      <c r="AL50" s="83"/>
      <c r="AM50" s="83"/>
      <c r="AN50" s="83"/>
      <c r="AO50" s="83"/>
      <c r="AP50" s="83"/>
      <c r="AQ50" s="83"/>
      <c r="AR50" s="96">
        <v>1</v>
      </c>
      <c r="AS50" s="1717" t="s">
        <v>3204</v>
      </c>
      <c r="AT50" s="108"/>
      <c r="AU50" s="615" t="s">
        <v>583</v>
      </c>
      <c r="AV50" s="211" t="s">
        <v>2335</v>
      </c>
      <c r="AW50" s="68" t="s">
        <v>29</v>
      </c>
      <c r="AX50" s="69">
        <f t="shared" si="14"/>
        <v>1</v>
      </c>
      <c r="AY50" s="69">
        <f t="shared" si="15"/>
        <v>1</v>
      </c>
      <c r="AZ50" s="644"/>
      <c r="BA50" s="644" t="s">
        <v>45</v>
      </c>
      <c r="BB50" s="644"/>
      <c r="BC50" s="644"/>
      <c r="BD50" s="638"/>
      <c r="BE50" s="638" t="s">
        <v>2336</v>
      </c>
      <c r="BF50" s="85">
        <v>2</v>
      </c>
      <c r="BG50" s="318"/>
      <c r="BH50" s="461"/>
      <c r="BI50" s="461"/>
      <c r="BJ50" s="461"/>
      <c r="BK50" s="461"/>
      <c r="BL50" s="461"/>
      <c r="BM50" s="461"/>
      <c r="BN50" s="461"/>
      <c r="BO50" s="96">
        <v>1</v>
      </c>
      <c r="BP50" s="95"/>
      <c r="BQ50" s="108"/>
      <c r="BR50" s="283" t="s">
        <v>218</v>
      </c>
      <c r="BS50" s="130" t="s">
        <v>3207</v>
      </c>
      <c r="BT50" s="68" t="s">
        <v>36</v>
      </c>
      <c r="BU50" s="69">
        <f t="shared" si="16"/>
        <v>2</v>
      </c>
      <c r="BV50" s="69">
        <f t="shared" si="17"/>
        <v>4</v>
      </c>
      <c r="BW50" s="678"/>
      <c r="BX50" s="679" t="s">
        <v>45</v>
      </c>
      <c r="BY50" s="680"/>
      <c r="BZ50" s="680"/>
      <c r="CA50" s="680"/>
      <c r="CB50" s="681" t="s">
        <v>712</v>
      </c>
      <c r="CC50" s="223"/>
      <c r="CD50" s="223"/>
      <c r="CE50" s="223"/>
      <c r="CF50" s="128">
        <v>2</v>
      </c>
      <c r="CG50" s="457"/>
      <c r="CH50" s="223"/>
      <c r="CI50" s="314"/>
      <c r="CJ50" s="253"/>
      <c r="CK50" s="254">
        <v>1</v>
      </c>
      <c r="CL50" s="96">
        <v>1</v>
      </c>
      <c r="CM50" s="95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</row>
    <row r="51" spans="1:114" ht="220.2" customHeight="1" outlineLevel="1" thickTop="1" x14ac:dyDescent="0.25">
      <c r="A51" s="3"/>
      <c r="B51" s="3"/>
      <c r="C51" s="3"/>
      <c r="D51" s="3"/>
      <c r="E51" s="3"/>
      <c r="F51" s="3"/>
      <c r="I51" s="3"/>
      <c r="J51" s="3"/>
      <c r="V51" s="3"/>
      <c r="W51" s="108"/>
      <c r="X51" s="772" t="s">
        <v>877</v>
      </c>
      <c r="Y51" s="130" t="s">
        <v>2951</v>
      </c>
      <c r="Z51" s="68" t="s">
        <v>29</v>
      </c>
      <c r="AA51" s="69">
        <f t="shared" si="12"/>
        <v>0</v>
      </c>
      <c r="AB51" s="69">
        <f t="shared" si="13"/>
        <v>0</v>
      </c>
      <c r="AC51" s="131"/>
      <c r="AD51" s="22" t="s">
        <v>45</v>
      </c>
      <c r="AE51" s="367"/>
      <c r="AF51" s="131"/>
      <c r="AG51" s="131"/>
      <c r="AH51" s="23" t="s">
        <v>57</v>
      </c>
      <c r="AI51" s="314"/>
      <c r="AJ51" s="314"/>
      <c r="AK51" s="314"/>
      <c r="AL51" s="314"/>
      <c r="AM51" s="314"/>
      <c r="AN51" s="314"/>
      <c r="AO51" s="314"/>
      <c r="AP51" s="314"/>
      <c r="AQ51" s="314"/>
      <c r="AR51" s="96">
        <v>1</v>
      </c>
      <c r="AS51" s="1717" t="s">
        <v>3204</v>
      </c>
      <c r="AT51" s="108"/>
      <c r="AU51" s="615" t="s">
        <v>583</v>
      </c>
      <c r="AV51" s="117" t="s">
        <v>3208</v>
      </c>
      <c r="AW51" s="68" t="s">
        <v>29</v>
      </c>
      <c r="AX51" s="69">
        <f t="shared" si="14"/>
        <v>0</v>
      </c>
      <c r="AY51" s="69">
        <f t="shared" si="15"/>
        <v>0</v>
      </c>
      <c r="AZ51" s="82"/>
      <c r="BA51" s="22" t="s">
        <v>45</v>
      </c>
      <c r="BB51" s="145"/>
      <c r="BC51" s="74"/>
      <c r="BD51" s="173"/>
      <c r="BE51" s="23" t="s">
        <v>57</v>
      </c>
      <c r="BF51" s="160"/>
      <c r="BG51" s="160"/>
      <c r="BH51" s="160"/>
      <c r="BI51" s="160"/>
      <c r="BJ51" s="160"/>
      <c r="BK51" s="160"/>
      <c r="BL51" s="160"/>
      <c r="BM51" s="160"/>
      <c r="BN51" s="155"/>
      <c r="BO51" s="96">
        <v>1</v>
      </c>
      <c r="BP51" s="95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M51" s="3"/>
      <c r="CN51" s="3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4" ht="228.6" customHeight="1" outlineLevel="1" thickBot="1" x14ac:dyDescent="0.3">
      <c r="A52" s="3"/>
      <c r="B52" s="3"/>
      <c r="C52" s="3"/>
      <c r="D52" s="3"/>
      <c r="E52" s="3"/>
      <c r="F52" s="3"/>
      <c r="I52" s="3"/>
      <c r="J52" s="3"/>
      <c r="V52" s="3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3"/>
      <c r="AU52" s="615" t="s">
        <v>583</v>
      </c>
      <c r="AV52" s="130" t="s">
        <v>3209</v>
      </c>
      <c r="AW52" s="68" t="s">
        <v>29</v>
      </c>
      <c r="AX52" s="69">
        <f t="shared" si="14"/>
        <v>0</v>
      </c>
      <c r="AY52" s="69">
        <f t="shared" si="15"/>
        <v>0</v>
      </c>
      <c r="AZ52" s="131"/>
      <c r="BA52" s="22" t="s">
        <v>45</v>
      </c>
      <c r="BB52" s="367"/>
      <c r="BC52" s="131"/>
      <c r="BD52" s="131"/>
      <c r="BE52" s="23" t="s">
        <v>57</v>
      </c>
      <c r="BF52" s="314"/>
      <c r="BG52" s="314"/>
      <c r="BH52" s="314"/>
      <c r="BI52" s="314"/>
      <c r="BJ52" s="314"/>
      <c r="BK52" s="314"/>
      <c r="BL52" s="314"/>
      <c r="BM52" s="314"/>
      <c r="BN52" s="314"/>
      <c r="BO52" s="96">
        <v>1</v>
      </c>
      <c r="BP52" s="95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M52" s="3"/>
      <c r="CN52" s="3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</row>
    <row r="53" spans="1:114" ht="177" customHeight="1" outlineLevel="1" thickTop="1" thickBot="1" x14ac:dyDescent="0.45">
      <c r="A53" s="3"/>
      <c r="B53" s="3"/>
      <c r="C53" s="3"/>
      <c r="D53" s="3"/>
      <c r="E53" s="3"/>
      <c r="F53" s="3"/>
      <c r="I53" s="3"/>
      <c r="J53" s="3"/>
      <c r="V53" s="3"/>
      <c r="W53" s="3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3"/>
      <c r="AU53" s="615" t="s">
        <v>583</v>
      </c>
      <c r="AV53" s="130" t="s">
        <v>2344</v>
      </c>
      <c r="AW53" s="68" t="s">
        <v>29</v>
      </c>
      <c r="AX53" s="69">
        <f t="shared" si="14"/>
        <v>1</v>
      </c>
      <c r="AY53" s="69">
        <f t="shared" si="15"/>
        <v>3</v>
      </c>
      <c r="AZ53" s="99"/>
      <c r="BA53" s="22" t="s">
        <v>45</v>
      </c>
      <c r="BB53" s="647"/>
      <c r="BC53" s="99"/>
      <c r="BD53" s="99"/>
      <c r="BE53" s="131" t="s">
        <v>1623</v>
      </c>
      <c r="BF53" s="159"/>
      <c r="BG53" s="159"/>
      <c r="BH53" s="159"/>
      <c r="BI53" s="84">
        <v>1</v>
      </c>
      <c r="BJ53" s="159"/>
      <c r="BK53" s="159"/>
      <c r="BL53" s="144"/>
      <c r="BM53" s="159"/>
      <c r="BN53" s="86">
        <v>1</v>
      </c>
      <c r="BO53" s="96">
        <v>1</v>
      </c>
      <c r="BP53" s="95"/>
      <c r="BQ53" s="3"/>
      <c r="BR53" s="108"/>
      <c r="BS53" s="108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</row>
    <row r="54" spans="1:114" ht="175.95" customHeight="1" outlineLevel="1" thickTop="1" thickBot="1" x14ac:dyDescent="0.45">
      <c r="A54" s="3"/>
      <c r="B54" s="3"/>
      <c r="C54" s="3"/>
      <c r="D54" s="3"/>
      <c r="E54" s="3"/>
      <c r="F54" s="3"/>
      <c r="I54" s="3"/>
      <c r="J54" s="3"/>
      <c r="V54" s="3"/>
      <c r="W54" s="3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3"/>
      <c r="AU54" s="400" t="s">
        <v>370</v>
      </c>
      <c r="AV54" s="138" t="s">
        <v>1936</v>
      </c>
      <c r="AW54" s="68" t="s">
        <v>36</v>
      </c>
      <c r="AX54" s="69">
        <f t="shared" si="14"/>
        <v>0</v>
      </c>
      <c r="AY54" s="69">
        <f t="shared" si="15"/>
        <v>2</v>
      </c>
      <c r="AZ54" s="487"/>
      <c r="BA54" s="577" t="s">
        <v>45</v>
      </c>
      <c r="BB54" s="487"/>
      <c r="BC54" s="487"/>
      <c r="BD54" s="487"/>
      <c r="BE54" s="705" t="s">
        <v>1937</v>
      </c>
      <c r="BF54" s="706"/>
      <c r="BG54" s="706"/>
      <c r="BH54" s="706"/>
      <c r="BI54" s="706"/>
      <c r="BJ54" s="706"/>
      <c r="BK54" s="706"/>
      <c r="BL54" s="706"/>
      <c r="BM54" s="706"/>
      <c r="BN54" s="86">
        <v>1</v>
      </c>
      <c r="BO54" s="96">
        <v>1</v>
      </c>
      <c r="BP54" s="1717" t="s">
        <v>3210</v>
      </c>
      <c r="BQ54" s="3"/>
      <c r="BR54" s="108"/>
      <c r="BS54" s="108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</row>
    <row r="55" spans="1:114" ht="175.2" customHeight="1" outlineLevel="1" thickTop="1" thickBot="1" x14ac:dyDescent="0.45">
      <c r="A55" s="3"/>
      <c r="B55" s="3"/>
      <c r="C55" s="3"/>
      <c r="D55" s="3"/>
      <c r="E55" s="3"/>
      <c r="F55" s="3"/>
      <c r="I55" s="3"/>
      <c r="J55" s="3"/>
      <c r="V55" s="3"/>
      <c r="W55" s="3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3"/>
      <c r="AU55" s="400" t="s">
        <v>370</v>
      </c>
      <c r="AV55" s="130" t="s">
        <v>3211</v>
      </c>
      <c r="AW55" s="68" t="s">
        <v>36</v>
      </c>
      <c r="AX55" s="69">
        <f t="shared" si="14"/>
        <v>3.5</v>
      </c>
      <c r="AY55" s="69">
        <f t="shared" si="15"/>
        <v>3.5</v>
      </c>
      <c r="AZ55" s="74"/>
      <c r="BA55" s="225" t="s">
        <v>63</v>
      </c>
      <c r="BB55" s="74"/>
      <c r="BC55" s="74"/>
      <c r="BD55" s="74"/>
      <c r="BE55" s="131" t="s">
        <v>1941</v>
      </c>
      <c r="BF55" s="159"/>
      <c r="BG55" s="84">
        <v>3</v>
      </c>
      <c r="BH55" s="159"/>
      <c r="BI55" s="159"/>
      <c r="BJ55" s="671"/>
      <c r="BK55" s="159"/>
      <c r="BL55" s="84">
        <v>1</v>
      </c>
      <c r="BM55" s="159"/>
      <c r="BN55" s="159"/>
      <c r="BO55" s="96">
        <v>1</v>
      </c>
      <c r="BP55" s="1717" t="s">
        <v>3210</v>
      </c>
      <c r="BQ55" s="108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</row>
    <row r="56" spans="1:114" ht="218.4" customHeight="1" outlineLevel="1" thickTop="1" thickBot="1" x14ac:dyDescent="0.45">
      <c r="A56" s="3"/>
      <c r="B56" s="3"/>
      <c r="C56" s="3"/>
      <c r="D56" s="3"/>
      <c r="E56" s="3"/>
      <c r="F56" s="3"/>
      <c r="I56" s="3"/>
      <c r="J56" s="3"/>
      <c r="V56" s="3"/>
      <c r="W56" s="3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3"/>
      <c r="AU56" s="400" t="s">
        <v>370</v>
      </c>
      <c r="AV56" s="98" t="s">
        <v>3212</v>
      </c>
      <c r="AW56" s="68" t="s">
        <v>36</v>
      </c>
      <c r="AX56" s="69">
        <f t="shared" si="14"/>
        <v>2</v>
      </c>
      <c r="AY56" s="69">
        <f t="shared" si="15"/>
        <v>4</v>
      </c>
      <c r="AZ56" s="74"/>
      <c r="BA56" s="225" t="s">
        <v>63</v>
      </c>
      <c r="BB56" s="74"/>
      <c r="BC56" s="74"/>
      <c r="BD56" s="74"/>
      <c r="BE56" s="131" t="s">
        <v>2911</v>
      </c>
      <c r="BF56" s="390"/>
      <c r="BG56" s="390"/>
      <c r="BH56" s="390"/>
      <c r="BI56" s="626">
        <v>2</v>
      </c>
      <c r="BJ56" s="144"/>
      <c r="BK56" s="1555"/>
      <c r="BL56" s="390"/>
      <c r="BM56" s="390"/>
      <c r="BN56" s="86">
        <v>1</v>
      </c>
      <c r="BO56" s="228">
        <v>1</v>
      </c>
      <c r="BP56" s="1717" t="s">
        <v>3210</v>
      </c>
      <c r="BQ56" s="108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</row>
    <row r="57" spans="1:114" ht="170.4" customHeight="1" outlineLevel="1" thickTop="1" thickBot="1" x14ac:dyDescent="0.3">
      <c r="A57" s="3"/>
      <c r="B57" s="3"/>
      <c r="C57" s="3"/>
      <c r="D57" s="3"/>
      <c r="E57" s="3"/>
      <c r="F57" s="3"/>
      <c r="I57" s="3"/>
      <c r="J57" s="3"/>
      <c r="V57" s="3"/>
      <c r="W57" s="3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3"/>
      <c r="AU57" s="400" t="s">
        <v>370</v>
      </c>
      <c r="AV57" s="668" t="s">
        <v>3213</v>
      </c>
      <c r="AW57" s="68" t="s">
        <v>36</v>
      </c>
      <c r="AX57" s="69">
        <f t="shared" si="14"/>
        <v>0</v>
      </c>
      <c r="AY57" s="69">
        <f t="shared" si="15"/>
        <v>0</v>
      </c>
      <c r="AZ57" s="82"/>
      <c r="BA57" s="22" t="s">
        <v>45</v>
      </c>
      <c r="BB57" s="74"/>
      <c r="BC57" s="108"/>
      <c r="BD57" s="172"/>
      <c r="BE57" s="104" t="s">
        <v>83</v>
      </c>
      <c r="BF57" s="155"/>
      <c r="BG57" s="144"/>
      <c r="BH57" s="155"/>
      <c r="BI57" s="155"/>
      <c r="BJ57" s="155"/>
      <c r="BK57" s="155"/>
      <c r="BL57" s="155"/>
      <c r="BM57" s="155"/>
      <c r="BN57" s="155"/>
      <c r="BO57" s="96">
        <v>1</v>
      </c>
      <c r="BP57" s="1717" t="s">
        <v>3210</v>
      </c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</row>
    <row r="58" spans="1:114" ht="217.95" customHeight="1" outlineLevel="1" thickTop="1" thickBot="1" x14ac:dyDescent="0.3">
      <c r="A58" s="3"/>
      <c r="B58" s="3"/>
      <c r="C58" s="3"/>
      <c r="D58" s="3"/>
      <c r="E58" s="3"/>
      <c r="F58" s="3"/>
      <c r="I58" s="3"/>
      <c r="J58" s="3"/>
      <c r="V58" s="3"/>
      <c r="W58" s="3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3"/>
      <c r="AU58" s="400" t="s">
        <v>370</v>
      </c>
      <c r="AV58" s="387" t="s">
        <v>3214</v>
      </c>
      <c r="AW58" s="68" t="s">
        <v>36</v>
      </c>
      <c r="AX58" s="69">
        <f t="shared" si="14"/>
        <v>2</v>
      </c>
      <c r="AY58" s="69">
        <f t="shared" si="15"/>
        <v>4</v>
      </c>
      <c r="AZ58" s="22"/>
      <c r="BA58" s="22" t="s">
        <v>68</v>
      </c>
      <c r="BB58" s="22"/>
      <c r="BC58" s="118"/>
      <c r="BD58" s="23"/>
      <c r="BE58" s="23" t="s">
        <v>269</v>
      </c>
      <c r="BF58" s="169"/>
      <c r="BG58" s="169"/>
      <c r="BH58" s="155"/>
      <c r="BI58" s="169"/>
      <c r="BJ58" s="169"/>
      <c r="BK58" s="169"/>
      <c r="BL58" s="84">
        <v>1</v>
      </c>
      <c r="BM58" s="169"/>
      <c r="BN58" s="86">
        <v>1</v>
      </c>
      <c r="BO58" s="96">
        <v>1</v>
      </c>
      <c r="BP58" s="1717" t="s">
        <v>3210</v>
      </c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</row>
    <row r="59" spans="1:114" ht="186" customHeight="1" outlineLevel="1" thickTop="1" thickBot="1" x14ac:dyDescent="0.3">
      <c r="A59" s="3"/>
      <c r="B59" s="3"/>
      <c r="C59" s="3"/>
      <c r="D59" s="3"/>
      <c r="E59" s="3"/>
      <c r="F59" s="3"/>
      <c r="I59" s="3"/>
      <c r="J59" s="3"/>
      <c r="V59" s="3"/>
      <c r="W59" s="3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3"/>
      <c r="AU59" s="400" t="s">
        <v>370</v>
      </c>
      <c r="AV59" s="387" t="s">
        <v>3215</v>
      </c>
      <c r="AW59" s="68" t="s">
        <v>36</v>
      </c>
      <c r="AX59" s="69">
        <f t="shared" si="14"/>
        <v>2</v>
      </c>
      <c r="AY59" s="69">
        <f t="shared" si="15"/>
        <v>4</v>
      </c>
      <c r="AZ59" s="82"/>
      <c r="BA59" s="22" t="s">
        <v>45</v>
      </c>
      <c r="BB59" s="22"/>
      <c r="BC59" s="118"/>
      <c r="BD59" s="23"/>
      <c r="BE59" s="205" t="s">
        <v>588</v>
      </c>
      <c r="BF59" s="169"/>
      <c r="BG59" s="169"/>
      <c r="BH59" s="155"/>
      <c r="BI59" s="84">
        <v>2</v>
      </c>
      <c r="BJ59" s="169"/>
      <c r="BK59" s="169"/>
      <c r="BL59" s="169"/>
      <c r="BM59" s="169"/>
      <c r="BN59" s="86">
        <v>1</v>
      </c>
      <c r="BO59" s="96">
        <v>1</v>
      </c>
      <c r="BP59" s="1717" t="s">
        <v>3210</v>
      </c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</row>
    <row r="60" spans="1:114" ht="18" outlineLevel="1" thickTop="1" x14ac:dyDescent="0.25">
      <c r="A60" s="3"/>
      <c r="B60" s="3"/>
      <c r="C60" s="3"/>
      <c r="D60" s="3"/>
      <c r="E60" s="3"/>
      <c r="F60" s="3"/>
      <c r="I60" s="3"/>
      <c r="J60" s="3"/>
      <c r="V60" s="3"/>
      <c r="W60" s="3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3"/>
      <c r="AU60" s="36"/>
      <c r="AW60" s="635"/>
      <c r="AX60" s="635"/>
      <c r="AY60" s="62"/>
      <c r="AZ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M60" s="3"/>
      <c r="CN60" s="3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</row>
    <row r="61" spans="1:114" s="62" customFormat="1" ht="17.399999999999999" outlineLevel="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DJ61" s="108"/>
    </row>
    <row r="62" spans="1:114" ht="17.399999999999999" x14ac:dyDescent="0.3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CU62" s="32"/>
      <c r="CV62" s="32"/>
      <c r="CW62" s="32"/>
      <c r="CX62" s="32"/>
      <c r="CY62" s="32"/>
      <c r="CZ62" s="32"/>
      <c r="DA62" s="32"/>
      <c r="DB62" s="32"/>
      <c r="DC62" s="32"/>
      <c r="DD62" s="32"/>
      <c r="DE62" s="32"/>
      <c r="DF62" s="32"/>
      <c r="DG62" s="32"/>
      <c r="DH62" s="32"/>
      <c r="DI62" s="32"/>
      <c r="DJ62" s="32"/>
    </row>
    <row r="63" spans="1:114" ht="129" customHeight="1" x14ac:dyDescent="0.3">
      <c r="A63" s="38" t="s">
        <v>2906</v>
      </c>
      <c r="B63" s="39" t="s">
        <v>235</v>
      </c>
      <c r="C63" s="535" t="s">
        <v>29</v>
      </c>
      <c r="D63" s="41">
        <f t="shared" ref="D63:D76" si="20">0.5*(L63+M63+N63)+O63+Q63+2*(R63+S63)</f>
        <v>10</v>
      </c>
      <c r="E63" s="536">
        <f t="shared" ref="E63:E76" si="21">L63*0.5+M63*0.5+N63*0.5+O63+P63+Q63+2*(R63+S63+T63)</f>
        <v>10</v>
      </c>
      <c r="F63" s="43"/>
      <c r="G63" s="43"/>
      <c r="H63" s="43"/>
      <c r="I63" s="43"/>
      <c r="J63" s="43"/>
      <c r="K63" s="43"/>
      <c r="L63" s="44">
        <f>SUMIFS(L65:L82,C65:C82,C63)</f>
        <v>0</v>
      </c>
      <c r="M63" s="44">
        <f>SUMIFS(M65:M82,C65:C82,C63)</f>
        <v>0</v>
      </c>
      <c r="N63" s="44">
        <f>SUMIFS(N65:N82,C65:C82,C63)</f>
        <v>0</v>
      </c>
      <c r="O63" s="44">
        <f>SUMIFS(O65:O82,C65:C82,C63)</f>
        <v>1</v>
      </c>
      <c r="P63" s="44">
        <f>SUMIFS(P65:P82,C65:C82,C63)</f>
        <v>0</v>
      </c>
      <c r="Q63" s="44">
        <f>SUMIFS(Q65:Q82,C65:C82,C63)</f>
        <v>1</v>
      </c>
      <c r="R63" s="44">
        <f>SUMIFS(R65:R82,C65:C82,C63)</f>
        <v>3</v>
      </c>
      <c r="S63" s="44">
        <f>SUMIFS(S65:S82,C65:C82,C63)</f>
        <v>1</v>
      </c>
      <c r="T63" s="44">
        <f>SUMIFS(T65:T82,C65:C82,C63)</f>
        <v>0</v>
      </c>
      <c r="U63" s="45"/>
      <c r="V63" s="46">
        <f>SUM(U65:U84)</f>
        <v>12</v>
      </c>
      <c r="W63" s="3"/>
      <c r="X63" s="38" t="s">
        <v>30</v>
      </c>
      <c r="Y63" s="39" t="s">
        <v>580</v>
      </c>
      <c r="Z63" s="40" t="s">
        <v>29</v>
      </c>
      <c r="AA63" s="41">
        <f t="shared" ref="AA63:AA74" si="22">0.5*(AI63+AJ63+AK63)+AL63+AN63+2*(AO63+AP63)</f>
        <v>10.5</v>
      </c>
      <c r="AB63" s="536">
        <f t="shared" ref="AB63:AB74" si="23">AI63*0.5+AJ63*0.5+AK63*0.5+AL63+AM63+AN63+2*(AO63+AP63+AQ63)</f>
        <v>13.5</v>
      </c>
      <c r="AC63" s="43"/>
      <c r="AD63" s="39"/>
      <c r="AE63" s="43"/>
      <c r="AF63" s="43"/>
      <c r="AG63" s="43"/>
      <c r="AH63" s="43"/>
      <c r="AI63" s="44">
        <f>SUMIFS(AI66:AI77,Z66:Z77,Z63)</f>
        <v>0</v>
      </c>
      <c r="AJ63" s="44">
        <f>SUMIFS(AJ66:AJ77,Z66:Z77,Z63)</f>
        <v>0</v>
      </c>
      <c r="AK63" s="44">
        <f>SUMIFS(AK66:AK77,Z66:Z77,Z63)</f>
        <v>1</v>
      </c>
      <c r="AL63" s="44">
        <f>SUMIFS(AL66:AL77,Z66:Z77,Z63)</f>
        <v>2</v>
      </c>
      <c r="AM63" s="44">
        <f>SUMIFS(AM66:AM77,Z66:Z77,Z63)</f>
        <v>1</v>
      </c>
      <c r="AN63" s="44">
        <f>SUMIFS(AN66:AN77,Z66:Z77,Z63)</f>
        <v>2</v>
      </c>
      <c r="AO63" s="44">
        <f>SUMIFS(AO66:AO77,Z66:Z77,Z63)</f>
        <v>3</v>
      </c>
      <c r="AP63" s="44">
        <f>SUMIFS(AP66:AP77,Z66:Z77,Z63)</f>
        <v>0</v>
      </c>
      <c r="AQ63" s="44">
        <f>SUMIFS(AQ66:AQ77,Z66:Z77,Z63)</f>
        <v>1</v>
      </c>
      <c r="AR63" s="45"/>
      <c r="AS63" s="46">
        <f>SUM(AR66:AR77)</f>
        <v>9</v>
      </c>
      <c r="AT63" s="32"/>
      <c r="AU63" s="38"/>
      <c r="AV63" s="375"/>
      <c r="AW63" s="535" t="s">
        <v>29</v>
      </c>
      <c r="AX63" s="41">
        <f>0.5*(BF63+BG63+BH63)+BI63+BK63+2*(BL63+BM63)</f>
        <v>0</v>
      </c>
      <c r="AY63" s="536">
        <f>BF63*0.5+BG63*0.5+BH63*0.5+BI63+BJ63+BK63+2*(BL63+BM63+BN63)</f>
        <v>0</v>
      </c>
      <c r="AZ63" s="43"/>
      <c r="BA63" s="43"/>
      <c r="BB63" s="43"/>
      <c r="BC63" s="43"/>
      <c r="BD63" s="43"/>
      <c r="BE63" s="43"/>
      <c r="BF63" s="44">
        <f>SUMIFS(BF65:BF80,AW65:AW80,AW63)</f>
        <v>0</v>
      </c>
      <c r="BG63" s="44">
        <f>SUMIFS(BG65:BG80,AW65:AW80,AW63)</f>
        <v>0</v>
      </c>
      <c r="BH63" s="44">
        <f>SUMIFS(BH65:BH80,AW65:AW80,AW63)</f>
        <v>0</v>
      </c>
      <c r="BI63" s="44">
        <f>SUMIFS(BI65:BI80,AW65:AW80,AW63)</f>
        <v>0</v>
      </c>
      <c r="BJ63" s="44">
        <f>SUMIFS(BJ65:BJ80,AW65:AW80,AW63)</f>
        <v>0</v>
      </c>
      <c r="BK63" s="44">
        <f>SUMIFS(BK65:BK80,AW65:AW80,AW63)</f>
        <v>0</v>
      </c>
      <c r="BL63" s="44">
        <f>SUMIFS(BL65:BL80,AW65:AW80,AW63)</f>
        <v>0</v>
      </c>
      <c r="BM63" s="44">
        <f>SUMIFS(BM65:BM80,AW65:AW80,AW63)</f>
        <v>0</v>
      </c>
      <c r="BN63" s="44">
        <f>SUMIFS(BN65:BN80,AW65:AW80,AW63)</f>
        <v>0</v>
      </c>
      <c r="BO63" s="45"/>
      <c r="BP63" s="46">
        <f>SUM(BO65:BO80)</f>
        <v>0</v>
      </c>
      <c r="BQ63" s="59"/>
      <c r="BR63" s="38" t="s">
        <v>2772</v>
      </c>
      <c r="BS63" s="39" t="s">
        <v>731</v>
      </c>
      <c r="BT63" s="535" t="s">
        <v>29</v>
      </c>
      <c r="BU63" s="41">
        <f t="shared" ref="BU63:BU72" si="24">0.5*(CC63+CD63+CE63)+CF63+CH63+2*(CI63+CJ63)</f>
        <v>0</v>
      </c>
      <c r="BV63" s="536">
        <f t="shared" ref="BV63:BV72" si="25">CC63*0.5+CD63*0.5+CE63*0.5+CF63+CG63+CH63+2*(CI63+CJ63+CK63)</f>
        <v>0</v>
      </c>
      <c r="BW63" s="43"/>
      <c r="BX63" s="43"/>
      <c r="BY63" s="43"/>
      <c r="BZ63" s="43"/>
      <c r="CA63" s="43"/>
      <c r="CB63" s="43"/>
      <c r="CC63" s="44">
        <f>SUMIFS(CC70:CC82,BT70:BT82,BT63)</f>
        <v>0</v>
      </c>
      <c r="CD63" s="44">
        <f>SUMIFS(CD70:CD82,BT70:BT82,BT63)</f>
        <v>0</v>
      </c>
      <c r="CE63" s="44">
        <f>SUMIFS(CE70:CE82,BT70:BT82,BT63)</f>
        <v>0</v>
      </c>
      <c r="CF63" s="44">
        <f>SUMIFS(CF70:CF82,BT70:BT82,BT63)</f>
        <v>0</v>
      </c>
      <c r="CG63" s="44">
        <f>SUMIFS(CG70:CG82,BT70:BT82,BT63)</f>
        <v>0</v>
      </c>
      <c r="CH63" s="44">
        <f>SUMIFS(CH70:CH82,BT70:BT82,BT63)</f>
        <v>0</v>
      </c>
      <c r="CI63" s="44">
        <f>SUMIFS(CI70:CI82,BT70:BT82,BT63)</f>
        <v>0</v>
      </c>
      <c r="CJ63" s="44">
        <f>SUMIFS(CJ70:CJ82,BT70:BT82,BT63)</f>
        <v>0</v>
      </c>
      <c r="CK63" s="44">
        <f>SUMIFS(CK70:CK82,BT70:BT82,BT63)</f>
        <v>0</v>
      </c>
      <c r="CL63" s="45"/>
      <c r="CM63" s="46">
        <f>SUM(CL65:CL82)</f>
        <v>8</v>
      </c>
      <c r="CN63" s="29"/>
      <c r="CO63" s="55" t="s">
        <v>2772</v>
      </c>
      <c r="CP63" s="56" t="s">
        <v>732</v>
      </c>
      <c r="CQ63" s="535" t="s">
        <v>29</v>
      </c>
      <c r="CR63" s="41">
        <f t="shared" ref="CR63:CR72" si="26">0.5*(CZ63+DA63+DB63)+DC63+DE63+2*(DF63+DG63)</f>
        <v>11.5</v>
      </c>
      <c r="CS63" s="536">
        <f t="shared" ref="CS63:CS72" si="27">CZ63*0.5+DA63*0.5+DB63*0.5+DC63+DD63+DE63+2*(DF63+DG63+DH63)</f>
        <v>11.5</v>
      </c>
      <c r="CT63" s="43"/>
      <c r="CU63" s="43"/>
      <c r="CV63" s="43"/>
      <c r="CW63" s="43"/>
      <c r="CX63" s="43"/>
      <c r="CY63" s="43"/>
      <c r="CZ63" s="44">
        <f>SUMIFS(CZ65:CZ79,CQ65:CQ79,CQ63)</f>
        <v>3</v>
      </c>
      <c r="DA63" s="44">
        <f>SUMIFS(DA65:DA79,CQ65:CQ79,CQ63)</f>
        <v>0</v>
      </c>
      <c r="DB63" s="44">
        <f>SUMIFS(DB65:DB79,CQ65:CQ79,CQ63)</f>
        <v>0</v>
      </c>
      <c r="DC63" s="44">
        <f>SUMIFS(DC65:DC79,CQ65:CQ79,CQ63)</f>
        <v>1</v>
      </c>
      <c r="DD63" s="44">
        <f>SUMIFS(DD65:DD79,CQ65:CQ79,CQ63)</f>
        <v>0</v>
      </c>
      <c r="DE63" s="44">
        <f>SUMIFS(DE65:DE79,CQ65:CQ79,CQ63)</f>
        <v>1</v>
      </c>
      <c r="DF63" s="44">
        <f>SUMIFS(DF65:DF79,CQ65:CQ79,CQ63)</f>
        <v>2</v>
      </c>
      <c r="DG63" s="44">
        <f>SUMIFS(DG65:DG79,CQ65:CQ79,CQ63)</f>
        <v>2</v>
      </c>
      <c r="DH63" s="44">
        <f>SUMIFS(DH65:DH79,CQ65:CQ79,CQ63)</f>
        <v>0</v>
      </c>
      <c r="DI63" s="45"/>
      <c r="DJ63" s="46">
        <f>SUM(DI65:DI84)</f>
        <v>8</v>
      </c>
    </row>
    <row r="64" spans="1:114" ht="50.1" customHeight="1" x14ac:dyDescent="0.3">
      <c r="A64" s="38" t="s">
        <v>154</v>
      </c>
      <c r="B64" s="451"/>
      <c r="C64" s="535" t="s">
        <v>36</v>
      </c>
      <c r="D64" s="41">
        <f t="shared" si="20"/>
        <v>6.5</v>
      </c>
      <c r="E64" s="536">
        <f t="shared" si="21"/>
        <v>8.5</v>
      </c>
      <c r="F64" s="39"/>
      <c r="G64" s="39"/>
      <c r="H64" s="39"/>
      <c r="I64" s="39"/>
      <c r="J64" s="39"/>
      <c r="K64" s="39"/>
      <c r="L64" s="44">
        <f>SUMIFS(L65:L82,C65:C82,C64)</f>
        <v>1</v>
      </c>
      <c r="M64" s="44">
        <f>SUMIFS(M65:M82,C65:C82,C64)</f>
        <v>0</v>
      </c>
      <c r="N64" s="44">
        <f>SUMIFS(N65:N82,C65:C82,C64)</f>
        <v>0</v>
      </c>
      <c r="O64" s="44">
        <f>SUMIFS(O65:O82,C65:C82,C64)</f>
        <v>4</v>
      </c>
      <c r="P64" s="44">
        <f>SUMIFS(P65:P82,C65:C82,C64)</f>
        <v>0</v>
      </c>
      <c r="Q64" s="44">
        <f>SUMIFS(Q65:Q82,C65:C82,C64)</f>
        <v>0</v>
      </c>
      <c r="R64" s="44">
        <f>SUMIFS(R65:R82,C65:C82,C64)</f>
        <v>1</v>
      </c>
      <c r="S64" s="44">
        <f>SUMIFS(S65:S82,C65:C82,C64)</f>
        <v>0</v>
      </c>
      <c r="T64" s="44">
        <f>SUMIFS(T65:T82,C65:C82,C64)</f>
        <v>1</v>
      </c>
      <c r="U64" s="45"/>
      <c r="V64" s="46"/>
      <c r="W64" s="32"/>
      <c r="X64" s="38" t="s">
        <v>37</v>
      </c>
      <c r="Y64" s="39"/>
      <c r="Z64" s="40" t="s">
        <v>36</v>
      </c>
      <c r="AA64" s="41">
        <f t="shared" si="22"/>
        <v>0</v>
      </c>
      <c r="AB64" s="536">
        <f t="shared" si="23"/>
        <v>0</v>
      </c>
      <c r="AC64" s="39"/>
      <c r="AD64" s="39"/>
      <c r="AE64" s="39"/>
      <c r="AF64" s="39"/>
      <c r="AG64" s="39"/>
      <c r="AH64" s="39"/>
      <c r="AI64" s="44">
        <f>SUMIFS(AI66:AI77,Z66:Z77,Z64)</f>
        <v>0</v>
      </c>
      <c r="AJ64" s="44">
        <f>SUMIFS(AJ66:AJ77,Z66:Z77,Z64)</f>
        <v>0</v>
      </c>
      <c r="AK64" s="44">
        <f>SUMIFS(AK66:AK77,Z66:Z77,Z64)</f>
        <v>0</v>
      </c>
      <c r="AL64" s="44">
        <f>SUMIFS(AL66:AL77,Z66:Z77,Z64)</f>
        <v>0</v>
      </c>
      <c r="AM64" s="44">
        <f>SUMIFS(AM66:AM77,Z66:Z77,Z64)</f>
        <v>0</v>
      </c>
      <c r="AN64" s="44">
        <f>SUMIFS(AN66:AN77,Z66:Z77,Z64)</f>
        <v>0</v>
      </c>
      <c r="AO64" s="44">
        <f>SUMIFS(AO66:AO77,Z66:Z77,Z64)</f>
        <v>0</v>
      </c>
      <c r="AP64" s="44">
        <f>SUMIFS(AP66:AP77,Z66:Z77,Z64)</f>
        <v>0</v>
      </c>
      <c r="AQ64" s="44">
        <f>SUMIFS(AQ66:AQ77,Z66:Z77,Z64)</f>
        <v>0</v>
      </c>
      <c r="AR64" s="45"/>
      <c r="AS64" s="46"/>
      <c r="AT64" s="36"/>
      <c r="AU64" s="38"/>
      <c r="AV64" s="1205"/>
      <c r="AW64" s="535" t="s">
        <v>36</v>
      </c>
      <c r="AX64" s="41">
        <f>0.5*(BF64+BG64+BH64)+BI64+BK64+2*(BL64+BM64)</f>
        <v>0</v>
      </c>
      <c r="AY64" s="536">
        <f>BF64*0.5+BG64*0.5+BH64*0.5+BI64+BJ64+BK64+2*(BL64+BM64+BN64)</f>
        <v>0</v>
      </c>
      <c r="AZ64" s="39"/>
      <c r="BA64" s="39"/>
      <c r="BB64" s="39"/>
      <c r="BC64" s="39"/>
      <c r="BD64" s="39"/>
      <c r="BE64" s="39"/>
      <c r="BF64" s="44">
        <f>SUMIFS(BF65:BF80,AW65:AW80,AW64)</f>
        <v>0</v>
      </c>
      <c r="BG64" s="44">
        <f>SUMIFS(BG65:BG80,AW65:AW80,AW64)</f>
        <v>0</v>
      </c>
      <c r="BH64" s="44">
        <f>SUMIFS(BH65:BH80,AW65:AW80,AW64)</f>
        <v>0</v>
      </c>
      <c r="BI64" s="44">
        <f>SUMIFS(BI65:BI80,AW65:AW80,AW64)</f>
        <v>0</v>
      </c>
      <c r="BJ64" s="44">
        <f>SUMIFS(BJ65:BJ80,AW65:AW80,AW64)</f>
        <v>0</v>
      </c>
      <c r="BK64" s="44">
        <f>SUMIFS(BK65:BK80,AW65:AW80,AW64)</f>
        <v>0</v>
      </c>
      <c r="BL64" s="44">
        <f>SUMIFS(BL65:BL80,AW65:AW80,AW64)</f>
        <v>0</v>
      </c>
      <c r="BM64" s="44">
        <f>SUMIFS(BM65:BM80,AW65:AW80,AW64)</f>
        <v>0</v>
      </c>
      <c r="BN64" s="44">
        <f>SUMIFS(BN65:BN80,AW65:AW80,AW64)</f>
        <v>0</v>
      </c>
      <c r="BO64" s="45"/>
      <c r="BP64" s="46"/>
      <c r="BR64" s="38" t="s">
        <v>2773</v>
      </c>
      <c r="BS64" s="39"/>
      <c r="BT64" s="535" t="s">
        <v>36</v>
      </c>
      <c r="BU64" s="41">
        <f t="shared" si="24"/>
        <v>0</v>
      </c>
      <c r="BV64" s="536">
        <f t="shared" si="25"/>
        <v>0</v>
      </c>
      <c r="BW64" s="39"/>
      <c r="BX64" s="39"/>
      <c r="BY64" s="39"/>
      <c r="BZ64" s="39"/>
      <c r="CA64" s="39"/>
      <c r="CB64" s="39"/>
      <c r="CC64" s="44">
        <f>SUMIFS(CC70:CC82,BT70:BT82,BT64)</f>
        <v>0</v>
      </c>
      <c r="CD64" s="44">
        <f>SUMIFS(CD70:CD82,BT70:BT82,BT64)</f>
        <v>0</v>
      </c>
      <c r="CE64" s="44">
        <f>SUMIFS(CE70:CE82,BT70:BT82,BT64)</f>
        <v>0</v>
      </c>
      <c r="CF64" s="44">
        <f>SUMIFS(CF70:CF82,BT70:BT82,BT64)</f>
        <v>0</v>
      </c>
      <c r="CG64" s="44">
        <f>SUMIFS(CG70:CG82,BT70:BT82,BT64)</f>
        <v>0</v>
      </c>
      <c r="CH64" s="44">
        <f>SUMIFS(CH70:CH82,BT70:BT82,BT64)</f>
        <v>0</v>
      </c>
      <c r="CI64" s="44">
        <f>SUMIFS(CI70:CI82,BT70:BT82,BT64)</f>
        <v>0</v>
      </c>
      <c r="CJ64" s="44">
        <f>SUMIFS(CJ70:CJ82,BT70:BT82,BT64)</f>
        <v>0</v>
      </c>
      <c r="CK64" s="44">
        <f>SUMIFS(CK70:CK82,BT70:BT82,BT64)</f>
        <v>0</v>
      </c>
      <c r="CL64" s="45"/>
      <c r="CM64" s="46"/>
      <c r="CO64" s="1723" t="s">
        <v>3135</v>
      </c>
      <c r="CP64" s="701"/>
      <c r="CQ64" s="535" t="s">
        <v>36</v>
      </c>
      <c r="CR64" s="41">
        <f t="shared" si="26"/>
        <v>0</v>
      </c>
      <c r="CS64" s="536">
        <f t="shared" si="27"/>
        <v>0</v>
      </c>
      <c r="CT64" s="39"/>
      <c r="CU64" s="39"/>
      <c r="CV64" s="39"/>
      <c r="CW64" s="39"/>
      <c r="CX64" s="39"/>
      <c r="CY64" s="39"/>
      <c r="CZ64" s="44">
        <f>SUMIFS(CZ65:CZ79,CQ65:CQ79,CQ64)</f>
        <v>0</v>
      </c>
      <c r="DA64" s="44">
        <f>SUMIFS(DA65:DA79,CQ65:CQ79,CQ64)</f>
        <v>0</v>
      </c>
      <c r="DB64" s="44">
        <f>SUMIFS(DB65:DB79,CQ65:CQ79,CQ64)</f>
        <v>0</v>
      </c>
      <c r="DC64" s="44">
        <f>SUMIFS(DC65:DC79,CQ65:CQ79,CQ64)</f>
        <v>0</v>
      </c>
      <c r="DD64" s="44">
        <f>SUMIFS(DD65:DD79,CQ65:CQ79,CQ64)</f>
        <v>0</v>
      </c>
      <c r="DE64" s="44">
        <f>SUMIFS(DE65:DE79,CQ65:CQ79,CQ64)</f>
        <v>0</v>
      </c>
      <c r="DF64" s="44">
        <f>SUMIFS(DF65:DF79,CQ65:CQ79,CQ64)</f>
        <v>0</v>
      </c>
      <c r="DG64" s="44">
        <f>SUMIFS(DG65:DG79,CQ65:CQ79,CQ64)</f>
        <v>0</v>
      </c>
      <c r="DH64" s="44">
        <f>SUMIFS(DH65:DH79,CQ65:CQ79,CQ64)</f>
        <v>0</v>
      </c>
      <c r="DI64" s="45"/>
      <c r="DJ64" s="46"/>
    </row>
    <row r="65" spans="1:118" ht="196.95" customHeight="1" outlineLevel="1" thickBot="1" x14ac:dyDescent="0.45">
      <c r="A65" s="97" t="s">
        <v>52</v>
      </c>
      <c r="B65" s="130" t="s">
        <v>1679</v>
      </c>
      <c r="C65" s="68" t="s">
        <v>29</v>
      </c>
      <c r="D65" s="69">
        <f t="shared" si="20"/>
        <v>4</v>
      </c>
      <c r="E65" s="69">
        <f t="shared" si="21"/>
        <v>4</v>
      </c>
      <c r="F65" s="99"/>
      <c r="G65" s="22" t="s">
        <v>54</v>
      </c>
      <c r="H65" s="99"/>
      <c r="I65" s="99"/>
      <c r="J65" s="99"/>
      <c r="K65" s="225" t="s">
        <v>278</v>
      </c>
      <c r="L65" s="159"/>
      <c r="M65" s="159"/>
      <c r="N65" s="159"/>
      <c r="O65" s="159"/>
      <c r="P65" s="159"/>
      <c r="Q65" s="159"/>
      <c r="R65" s="84">
        <v>2</v>
      </c>
      <c r="S65" s="159"/>
      <c r="T65" s="159"/>
      <c r="U65" s="96">
        <v>1</v>
      </c>
      <c r="V65" s="95"/>
      <c r="W65" s="36"/>
      <c r="X65" s="97" t="s">
        <v>52</v>
      </c>
      <c r="Y65" s="130" t="s">
        <v>2392</v>
      </c>
      <c r="Z65" s="68" t="s">
        <v>29</v>
      </c>
      <c r="AA65" s="69">
        <f t="shared" si="22"/>
        <v>4</v>
      </c>
      <c r="AB65" s="69">
        <f t="shared" si="23"/>
        <v>4</v>
      </c>
      <c r="AC65" s="99"/>
      <c r="AD65" s="22" t="s">
        <v>54</v>
      </c>
      <c r="AE65" s="99"/>
      <c r="AF65" s="99"/>
      <c r="AG65" s="99"/>
      <c r="AH65" s="225" t="s">
        <v>278</v>
      </c>
      <c r="AI65" s="99"/>
      <c r="AJ65" s="99"/>
      <c r="AK65" s="99"/>
      <c r="AL65" s="99"/>
      <c r="AM65" s="99"/>
      <c r="AN65" s="99"/>
      <c r="AO65" s="84">
        <v>2</v>
      </c>
      <c r="AP65" s="99"/>
      <c r="AQ65" s="99"/>
      <c r="AR65" s="96">
        <v>1</v>
      </c>
      <c r="AS65" s="9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R65" s="97" t="s">
        <v>52</v>
      </c>
      <c r="BS65" s="130" t="s">
        <v>3216</v>
      </c>
      <c r="BT65" s="68" t="s">
        <v>29</v>
      </c>
      <c r="BU65" s="69">
        <f t="shared" si="24"/>
        <v>4</v>
      </c>
      <c r="BV65" s="69">
        <f t="shared" si="25"/>
        <v>4</v>
      </c>
      <c r="BW65" s="99"/>
      <c r="BX65" s="22" t="s">
        <v>54</v>
      </c>
      <c r="BY65" s="99"/>
      <c r="BZ65" s="99"/>
      <c r="CA65" s="99"/>
      <c r="CB65" s="225" t="s">
        <v>278</v>
      </c>
      <c r="CC65" s="159"/>
      <c r="CD65" s="159"/>
      <c r="CE65" s="159"/>
      <c r="CF65" s="159"/>
      <c r="CG65" s="159"/>
      <c r="CH65" s="159"/>
      <c r="CI65" s="84">
        <v>2</v>
      </c>
      <c r="CJ65" s="159"/>
      <c r="CK65" s="159"/>
      <c r="CL65" s="96">
        <v>1</v>
      </c>
      <c r="CM65" s="95"/>
      <c r="CN65" s="3"/>
      <c r="CO65" s="389" t="s">
        <v>365</v>
      </c>
      <c r="CP65" s="130" t="s">
        <v>3217</v>
      </c>
      <c r="CQ65" s="68" t="s">
        <v>29</v>
      </c>
      <c r="CR65" s="69">
        <f t="shared" si="26"/>
        <v>2.5</v>
      </c>
      <c r="CS65" s="69">
        <f t="shared" si="27"/>
        <v>2.5</v>
      </c>
      <c r="CT65" s="74" t="e" vm="4">
        <v>#VALUE!</v>
      </c>
      <c r="CU65" s="225" t="s">
        <v>63</v>
      </c>
      <c r="CV65" s="140" t="s">
        <v>3</v>
      </c>
      <c r="CW65" s="74"/>
      <c r="CX65" s="74"/>
      <c r="CY65" s="131" t="s">
        <v>743</v>
      </c>
      <c r="CZ65" s="85">
        <v>1</v>
      </c>
      <c r="DA65" s="318"/>
      <c r="DB65" s="390"/>
      <c r="DC65" s="318"/>
      <c r="DD65" s="390"/>
      <c r="DE65" s="390"/>
      <c r="DF65" s="85">
        <v>1</v>
      </c>
      <c r="DG65" s="406"/>
      <c r="DH65" s="708"/>
      <c r="DI65" s="156">
        <v>1</v>
      </c>
      <c r="DJ65" s="74"/>
    </row>
    <row r="66" spans="1:118" s="65" customFormat="1" ht="225.75" customHeight="1" outlineLevel="1" thickTop="1" thickBot="1" x14ac:dyDescent="0.45">
      <c r="A66" s="97" t="s">
        <v>52</v>
      </c>
      <c r="B66" s="114" t="s">
        <v>1935</v>
      </c>
      <c r="C66" s="102" t="s">
        <v>29</v>
      </c>
      <c r="D66" s="69">
        <f t="shared" si="20"/>
        <v>6</v>
      </c>
      <c r="E66" s="69">
        <f t="shared" si="21"/>
        <v>6</v>
      </c>
      <c r="F66" s="22"/>
      <c r="G66" s="22" t="s">
        <v>63</v>
      </c>
      <c r="H66" s="383"/>
      <c r="I66" s="72" t="s">
        <v>42</v>
      </c>
      <c r="J66" s="248"/>
      <c r="K66" s="173" t="s">
        <v>353</v>
      </c>
      <c r="L66" s="155"/>
      <c r="M66" s="155"/>
      <c r="N66" s="83"/>
      <c r="O66" s="384">
        <v>1</v>
      </c>
      <c r="P66" s="83"/>
      <c r="Q66" s="384">
        <v>1</v>
      </c>
      <c r="R66" s="384">
        <v>1</v>
      </c>
      <c r="S66" s="384">
        <v>1</v>
      </c>
      <c r="T66" s="155"/>
      <c r="U66" s="96">
        <v>1</v>
      </c>
      <c r="V66" s="95"/>
      <c r="W66" s="32"/>
      <c r="X66" s="231" t="s">
        <v>160</v>
      </c>
      <c r="Y66" s="114" t="s">
        <v>1870</v>
      </c>
      <c r="Z66" s="68" t="s">
        <v>29</v>
      </c>
      <c r="AA66" s="69">
        <f t="shared" si="22"/>
        <v>6</v>
      </c>
      <c r="AB66" s="69">
        <f t="shared" si="23"/>
        <v>8</v>
      </c>
      <c r="AC66" s="103"/>
      <c r="AD66" s="22" t="s">
        <v>63</v>
      </c>
      <c r="AE66" s="232"/>
      <c r="AF66" s="233" t="s">
        <v>42</v>
      </c>
      <c r="AG66" s="73"/>
      <c r="AH66" s="23" t="s">
        <v>2868</v>
      </c>
      <c r="AI66" s="155"/>
      <c r="AJ66" s="155"/>
      <c r="AK66" s="155"/>
      <c r="AL66" s="155"/>
      <c r="AM66" s="155"/>
      <c r="AN66" s="155"/>
      <c r="AO66" s="84">
        <v>3</v>
      </c>
      <c r="AP66" s="155"/>
      <c r="AQ66" s="234">
        <v>1</v>
      </c>
      <c r="AR66" s="96">
        <v>1</v>
      </c>
      <c r="AS66" s="99"/>
      <c r="AT66" s="29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 s="29"/>
      <c r="BR66" s="101" t="s">
        <v>55</v>
      </c>
      <c r="BS66" s="187" t="s">
        <v>3218</v>
      </c>
      <c r="BT66" s="68" t="s">
        <v>29</v>
      </c>
      <c r="BU66" s="69">
        <f t="shared" si="24"/>
        <v>7.5</v>
      </c>
      <c r="BV66" s="69">
        <f t="shared" si="25"/>
        <v>13.5</v>
      </c>
      <c r="BW66" s="116"/>
      <c r="BX66" s="22" t="s">
        <v>63</v>
      </c>
      <c r="BY66" s="22"/>
      <c r="BZ66" s="72" t="s">
        <v>42</v>
      </c>
      <c r="CA66" s="82"/>
      <c r="CB66" s="23" t="s">
        <v>3219</v>
      </c>
      <c r="CC66" s="84">
        <v>3</v>
      </c>
      <c r="CD66" s="160"/>
      <c r="CE66" s="144"/>
      <c r="CF66" s="155"/>
      <c r="CG66" s="144"/>
      <c r="CH66" s="84">
        <v>6</v>
      </c>
      <c r="CI66" s="160"/>
      <c r="CJ66" s="144"/>
      <c r="CK66" s="86">
        <v>3</v>
      </c>
      <c r="CL66" s="96">
        <v>1</v>
      </c>
      <c r="CM66" s="95"/>
      <c r="CN66" s="57"/>
      <c r="CO66" s="389" t="s">
        <v>365</v>
      </c>
      <c r="CP66" s="98" t="s">
        <v>3220</v>
      </c>
      <c r="CQ66" s="68" t="s">
        <v>29</v>
      </c>
      <c r="CR66" s="69">
        <f t="shared" si="26"/>
        <v>0</v>
      </c>
      <c r="CS66" s="69">
        <f t="shared" si="27"/>
        <v>0</v>
      </c>
      <c r="CT66" s="74" t="e" vm="4">
        <v>#VALUE!</v>
      </c>
      <c r="CU66" s="1356" t="s">
        <v>2277</v>
      </c>
      <c r="CV66" s="1357" t="s">
        <v>3221</v>
      </c>
      <c r="CW66" s="72" t="s">
        <v>42</v>
      </c>
      <c r="CX66" s="74"/>
      <c r="CY66" s="1188" t="s">
        <v>2279</v>
      </c>
      <c r="CZ66" s="390"/>
      <c r="DA66" s="318"/>
      <c r="DB66" s="390"/>
      <c r="DC66" s="390"/>
      <c r="DD66" s="390"/>
      <c r="DE66" s="390"/>
      <c r="DF66" s="318"/>
      <c r="DG66" s="390"/>
      <c r="DH66" s="390"/>
      <c r="DI66" s="100">
        <v>1</v>
      </c>
      <c r="DJ66" s="99"/>
      <c r="DL66" s="3"/>
      <c r="DM66" s="3"/>
      <c r="DN66" s="62"/>
    </row>
    <row r="67" spans="1:118" s="65" customFormat="1" ht="218.4" customHeight="1" outlineLevel="1" thickTop="1" thickBot="1" x14ac:dyDescent="0.45">
      <c r="A67" s="97" t="s">
        <v>52</v>
      </c>
      <c r="B67" s="117" t="s">
        <v>1938</v>
      </c>
      <c r="C67" s="68" t="s">
        <v>36</v>
      </c>
      <c r="D67" s="69">
        <f t="shared" si="20"/>
        <v>0</v>
      </c>
      <c r="E67" s="69">
        <f t="shared" si="21"/>
        <v>0</v>
      </c>
      <c r="F67" s="73"/>
      <c r="G67" s="73"/>
      <c r="H67" s="73"/>
      <c r="I67" s="103"/>
      <c r="J67" s="82"/>
      <c r="K67" s="23" t="s">
        <v>1939</v>
      </c>
      <c r="L67" s="169"/>
      <c r="M67" s="169"/>
      <c r="N67" s="169"/>
      <c r="O67" s="169"/>
      <c r="P67" s="169"/>
      <c r="Q67" s="169"/>
      <c r="R67" s="169"/>
      <c r="S67" s="169"/>
      <c r="T67" s="169"/>
      <c r="U67" s="96">
        <v>1</v>
      </c>
      <c r="V67" s="95"/>
      <c r="W67" s="29"/>
      <c r="X67" s="231" t="s">
        <v>580</v>
      </c>
      <c r="Y67" s="187" t="s">
        <v>1875</v>
      </c>
      <c r="Z67" s="68" t="s">
        <v>29</v>
      </c>
      <c r="AA67" s="69">
        <f t="shared" si="22"/>
        <v>0</v>
      </c>
      <c r="AB67" s="69">
        <f t="shared" si="23"/>
        <v>0</v>
      </c>
      <c r="AC67" s="73"/>
      <c r="AD67" s="22" t="s">
        <v>45</v>
      </c>
      <c r="AE67" s="22"/>
      <c r="AF67" s="70"/>
      <c r="AG67" s="110" t="s">
        <v>590</v>
      </c>
      <c r="AH67" s="22" t="s">
        <v>204</v>
      </c>
      <c r="AI67" s="302"/>
      <c r="AJ67" s="302"/>
      <c r="AK67" s="302"/>
      <c r="AL67" s="302"/>
      <c r="AM67" s="302"/>
      <c r="AN67" s="302"/>
      <c r="AO67" s="302"/>
      <c r="AP67" s="302"/>
      <c r="AQ67" s="302"/>
      <c r="AR67" s="96">
        <v>1</v>
      </c>
      <c r="AS67" s="95"/>
      <c r="AT67" s="29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 s="29"/>
      <c r="BR67" s="284" t="s">
        <v>222</v>
      </c>
      <c r="BS67" s="114" t="s">
        <v>2587</v>
      </c>
      <c r="BT67" s="381" t="s">
        <v>36</v>
      </c>
      <c r="BU67" s="170">
        <f t="shared" si="24"/>
        <v>12</v>
      </c>
      <c r="BV67" s="170">
        <f t="shared" si="25"/>
        <v>18</v>
      </c>
      <c r="BW67" s="116"/>
      <c r="BX67" s="22" t="s">
        <v>224</v>
      </c>
      <c r="BY67" s="245"/>
      <c r="BZ67" s="72" t="s">
        <v>42</v>
      </c>
      <c r="CA67" s="173"/>
      <c r="CB67" s="173" t="s">
        <v>1402</v>
      </c>
      <c r="CC67" s="266"/>
      <c r="CD67" s="266"/>
      <c r="CE67" s="266"/>
      <c r="CF67" s="266"/>
      <c r="CG67" s="266"/>
      <c r="CH67" s="266"/>
      <c r="CI67" s="252">
        <v>6</v>
      </c>
      <c r="CJ67" s="266"/>
      <c r="CK67" s="254">
        <v>3</v>
      </c>
      <c r="CL67" s="96">
        <v>1</v>
      </c>
      <c r="CM67" s="95"/>
      <c r="CN67" s="59"/>
      <c r="CO67" s="389" t="s">
        <v>365</v>
      </c>
      <c r="CP67" s="130" t="s">
        <v>750</v>
      </c>
      <c r="CQ67" s="68" t="s">
        <v>29</v>
      </c>
      <c r="CR67" s="69">
        <f t="shared" si="26"/>
        <v>0</v>
      </c>
      <c r="CS67" s="69">
        <f t="shared" si="27"/>
        <v>0</v>
      </c>
      <c r="CT67" s="74" t="e" vm="5">
        <v>#VALUE!</v>
      </c>
      <c r="CU67" s="225" t="s">
        <v>63</v>
      </c>
      <c r="CV67" s="140" t="s">
        <v>3</v>
      </c>
      <c r="CW67" s="74"/>
      <c r="CX67" s="74"/>
      <c r="CY67" s="131" t="s">
        <v>751</v>
      </c>
      <c r="CZ67" s="390"/>
      <c r="DA67" s="144"/>
      <c r="DB67" s="409"/>
      <c r="DC67" s="409"/>
      <c r="DD67" s="409"/>
      <c r="DE67" s="409"/>
      <c r="DF67" s="144"/>
      <c r="DG67" s="390"/>
      <c r="DH67" s="390"/>
      <c r="DI67" s="228">
        <v>1</v>
      </c>
      <c r="DJ67" s="74"/>
      <c r="DL67" s="3"/>
      <c r="DM67" s="3"/>
      <c r="DN67" s="62"/>
    </row>
    <row r="68" spans="1:118" s="65" customFormat="1" ht="210.6" customHeight="1" outlineLevel="1" thickTop="1" x14ac:dyDescent="0.3">
      <c r="A68" s="97" t="s">
        <v>52</v>
      </c>
      <c r="B68" s="668" t="s">
        <v>1943</v>
      </c>
      <c r="C68" s="68" t="s">
        <v>36</v>
      </c>
      <c r="D68" s="69">
        <f t="shared" si="20"/>
        <v>0</v>
      </c>
      <c r="E68" s="69">
        <f t="shared" si="21"/>
        <v>0</v>
      </c>
      <c r="F68" s="82"/>
      <c r="G68" s="22" t="s">
        <v>182</v>
      </c>
      <c r="H68" s="22"/>
      <c r="I68" s="103"/>
      <c r="J68" s="82"/>
      <c r="K68" s="22" t="s">
        <v>549</v>
      </c>
      <c r="L68" s="169"/>
      <c r="M68" s="169"/>
      <c r="N68" s="169"/>
      <c r="O68" s="169"/>
      <c r="P68" s="169"/>
      <c r="Q68" s="169"/>
      <c r="R68" s="169"/>
      <c r="S68" s="169"/>
      <c r="T68" s="169"/>
      <c r="U68" s="96">
        <v>1</v>
      </c>
      <c r="V68" s="95"/>
      <c r="W68" s="32"/>
      <c r="X68" s="231" t="s">
        <v>580</v>
      </c>
      <c r="Y68" s="116" t="s">
        <v>1878</v>
      </c>
      <c r="Z68" s="68" t="s">
        <v>29</v>
      </c>
      <c r="AA68" s="69">
        <f t="shared" si="22"/>
        <v>0.5</v>
      </c>
      <c r="AB68" s="69">
        <f t="shared" si="23"/>
        <v>0.5</v>
      </c>
      <c r="AC68" s="82"/>
      <c r="AD68" s="82"/>
      <c r="AE68" s="82"/>
      <c r="AF68" s="70"/>
      <c r="AG68" s="82"/>
      <c r="AH68" s="173" t="s">
        <v>57</v>
      </c>
      <c r="AI68" s="155"/>
      <c r="AJ68" s="155"/>
      <c r="AK68" s="240">
        <v>1</v>
      </c>
      <c r="AL68" s="155"/>
      <c r="AM68" s="461"/>
      <c r="AN68" s="155"/>
      <c r="AO68" s="155"/>
      <c r="AP68" s="155"/>
      <c r="AQ68" s="155"/>
      <c r="AR68" s="96">
        <v>1</v>
      </c>
      <c r="AS68" s="95"/>
      <c r="AT68" s="29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 s="29"/>
      <c r="BR68" s="320" t="s">
        <v>267</v>
      </c>
      <c r="BS68" s="116" t="s">
        <v>3222</v>
      </c>
      <c r="BT68" s="68" t="s">
        <v>93</v>
      </c>
      <c r="BU68" s="69">
        <f t="shared" si="24"/>
        <v>3</v>
      </c>
      <c r="BV68" s="69">
        <f t="shared" si="25"/>
        <v>3</v>
      </c>
      <c r="BW68" s="82"/>
      <c r="BX68" s="22" t="s">
        <v>63</v>
      </c>
      <c r="BY68" s="22"/>
      <c r="BZ68" s="72" t="s">
        <v>42</v>
      </c>
      <c r="CA68" s="173"/>
      <c r="CB68" s="172" t="s">
        <v>278</v>
      </c>
      <c r="CC68" s="718"/>
      <c r="CD68" s="718"/>
      <c r="CE68" s="718"/>
      <c r="CF68" s="84">
        <v>1</v>
      </c>
      <c r="CG68" s="718"/>
      <c r="CH68" s="718"/>
      <c r="CI68" s="84">
        <v>1</v>
      </c>
      <c r="CJ68" s="718"/>
      <c r="CK68" s="718"/>
      <c r="CL68" s="96">
        <v>1</v>
      </c>
      <c r="CM68" s="95"/>
      <c r="CN68" s="59"/>
      <c r="CO68" s="389" t="s">
        <v>365</v>
      </c>
      <c r="CP68" s="420" t="s">
        <v>2630</v>
      </c>
      <c r="CQ68" s="720" t="s">
        <v>29</v>
      </c>
      <c r="CR68" s="102">
        <f t="shared" si="26"/>
        <v>1</v>
      </c>
      <c r="CS68" s="102">
        <f t="shared" si="27"/>
        <v>1</v>
      </c>
      <c r="CT68" s="1093"/>
      <c r="CU68" s="22" t="s">
        <v>68</v>
      </c>
      <c r="CV68" s="188"/>
      <c r="CW68" s="72" t="s">
        <v>42</v>
      </c>
      <c r="CX68" s="721" t="s">
        <v>13</v>
      </c>
      <c r="CY68" s="22" t="s">
        <v>757</v>
      </c>
      <c r="CZ68" s="155"/>
      <c r="DA68" s="155"/>
      <c r="DB68" s="155"/>
      <c r="DC68" s="84">
        <v>1</v>
      </c>
      <c r="DD68" s="461"/>
      <c r="DE68" s="155"/>
      <c r="DF68" s="155"/>
      <c r="DG68" s="155"/>
      <c r="DH68" s="155"/>
      <c r="DI68" s="133">
        <v>1</v>
      </c>
      <c r="DJ68" s="431"/>
      <c r="DL68" s="3"/>
      <c r="DM68" s="3"/>
      <c r="DN68" s="62"/>
    </row>
    <row r="69" spans="1:118" s="65" customFormat="1" ht="240" customHeight="1" outlineLevel="1" thickBot="1" x14ac:dyDescent="0.35">
      <c r="A69" s="97" t="s">
        <v>52</v>
      </c>
      <c r="B69" s="387" t="s">
        <v>1946</v>
      </c>
      <c r="C69" s="68" t="s">
        <v>36</v>
      </c>
      <c r="D69" s="69">
        <f t="shared" si="20"/>
        <v>0</v>
      </c>
      <c r="E69" s="69">
        <f t="shared" si="21"/>
        <v>0</v>
      </c>
      <c r="F69" s="82"/>
      <c r="G69" s="22" t="s">
        <v>63</v>
      </c>
      <c r="H69" s="22"/>
      <c r="I69" s="118"/>
      <c r="J69" s="172"/>
      <c r="K69" s="172" t="s">
        <v>57</v>
      </c>
      <c r="L69" s="155"/>
      <c r="M69" s="155"/>
      <c r="N69" s="155"/>
      <c r="O69" s="155"/>
      <c r="P69" s="155"/>
      <c r="Q69" s="155"/>
      <c r="R69" s="155"/>
      <c r="S69" s="155"/>
      <c r="T69" s="155"/>
      <c r="U69" s="96">
        <v>1</v>
      </c>
      <c r="V69" s="95"/>
      <c r="W69" s="29"/>
      <c r="X69" s="231" t="s">
        <v>580</v>
      </c>
      <c r="Y69" s="130" t="s">
        <v>1880</v>
      </c>
      <c r="Z69" s="68" t="s">
        <v>29</v>
      </c>
      <c r="AA69" s="69">
        <f t="shared" si="22"/>
        <v>0</v>
      </c>
      <c r="AB69" s="69">
        <f t="shared" si="23"/>
        <v>0</v>
      </c>
      <c r="AC69" s="131"/>
      <c r="AD69" s="22" t="s">
        <v>45</v>
      </c>
      <c r="AE69" s="367"/>
      <c r="AF69" s="131"/>
      <c r="AG69" s="131"/>
      <c r="AH69" s="173" t="s">
        <v>57</v>
      </c>
      <c r="AI69" s="314"/>
      <c r="AJ69" s="314"/>
      <c r="AK69" s="314"/>
      <c r="AL69" s="314"/>
      <c r="AM69" s="314"/>
      <c r="AN69" s="314"/>
      <c r="AO69" s="314"/>
      <c r="AP69" s="314"/>
      <c r="AQ69" s="314"/>
      <c r="AR69" s="96">
        <v>1</v>
      </c>
      <c r="AS69" s="95"/>
      <c r="AT69" s="2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 s="108"/>
      <c r="BR69" s="1441" t="s">
        <v>318</v>
      </c>
      <c r="BS69" s="116" t="s">
        <v>3223</v>
      </c>
      <c r="BT69" s="68" t="s">
        <v>93</v>
      </c>
      <c r="BU69" s="69">
        <f t="shared" si="24"/>
        <v>1</v>
      </c>
      <c r="BV69" s="69">
        <f t="shared" si="25"/>
        <v>1</v>
      </c>
      <c r="BW69" s="116"/>
      <c r="BX69" s="22" t="s">
        <v>68</v>
      </c>
      <c r="BY69" s="118"/>
      <c r="BZ69" s="72" t="s">
        <v>42</v>
      </c>
      <c r="CA69" s="118"/>
      <c r="CB69" s="173" t="s">
        <v>264</v>
      </c>
      <c r="CC69" s="155"/>
      <c r="CD69" s="155"/>
      <c r="CE69" s="155"/>
      <c r="CF69" s="155"/>
      <c r="CG69" s="155"/>
      <c r="CH69" s="84">
        <v>1</v>
      </c>
      <c r="CI69" s="155"/>
      <c r="CJ69" s="155"/>
      <c r="CK69" s="419"/>
      <c r="CL69" s="96">
        <v>1</v>
      </c>
      <c r="CM69" s="95"/>
      <c r="CN69" s="59"/>
      <c r="CO69" s="389" t="s">
        <v>365</v>
      </c>
      <c r="CP69" s="496" t="s">
        <v>764</v>
      </c>
      <c r="CQ69" s="720" t="s">
        <v>29</v>
      </c>
      <c r="CR69" s="102">
        <f t="shared" si="26"/>
        <v>0</v>
      </c>
      <c r="CS69" s="102">
        <f t="shared" si="27"/>
        <v>0</v>
      </c>
      <c r="CT69" s="103"/>
      <c r="CU69" s="22" t="s">
        <v>45</v>
      </c>
      <c r="CV69" s="22"/>
      <c r="CW69" s="74"/>
      <c r="CX69" s="187"/>
      <c r="CY69" s="23" t="s">
        <v>765</v>
      </c>
      <c r="CZ69" s="160"/>
      <c r="DA69" s="160"/>
      <c r="DB69" s="160"/>
      <c r="DC69" s="160"/>
      <c r="DD69" s="160"/>
      <c r="DE69" s="155"/>
      <c r="DF69" s="160"/>
      <c r="DG69" s="160"/>
      <c r="DH69" s="155"/>
      <c r="DI69" s="133">
        <v>1</v>
      </c>
      <c r="DJ69" s="431"/>
      <c r="DL69" s="3"/>
      <c r="DM69" s="3"/>
      <c r="DN69" s="62"/>
    </row>
    <row r="70" spans="1:118" s="65" customFormat="1" ht="261.75" customHeight="1" outlineLevel="1" thickTop="1" thickBot="1" x14ac:dyDescent="0.45">
      <c r="A70" s="97" t="s">
        <v>52</v>
      </c>
      <c r="B70" s="130" t="s">
        <v>1948</v>
      </c>
      <c r="C70" s="68" t="s">
        <v>36</v>
      </c>
      <c r="D70" s="69">
        <f t="shared" si="20"/>
        <v>0</v>
      </c>
      <c r="E70" s="69">
        <f t="shared" si="21"/>
        <v>0</v>
      </c>
      <c r="F70" s="99" t="e" vm="6">
        <v>#VALUE!</v>
      </c>
      <c r="G70" s="22" t="s">
        <v>68</v>
      </c>
      <c r="H70" s="74"/>
      <c r="I70" s="72" t="s">
        <v>42</v>
      </c>
      <c r="J70" s="99"/>
      <c r="K70" s="131" t="s">
        <v>759</v>
      </c>
      <c r="L70" s="159"/>
      <c r="M70" s="159"/>
      <c r="N70" s="159"/>
      <c r="O70" s="159"/>
      <c r="P70" s="159"/>
      <c r="Q70" s="159"/>
      <c r="R70" s="159"/>
      <c r="S70" s="159"/>
      <c r="T70" s="159"/>
      <c r="U70" s="96">
        <v>1</v>
      </c>
      <c r="V70" s="95"/>
      <c r="W70" s="29"/>
      <c r="X70" s="231" t="s">
        <v>580</v>
      </c>
      <c r="Y70" s="116" t="s">
        <v>1882</v>
      </c>
      <c r="Z70" s="68" t="s">
        <v>29</v>
      </c>
      <c r="AA70" s="69">
        <f t="shared" si="22"/>
        <v>1</v>
      </c>
      <c r="AB70" s="69">
        <f t="shared" si="23"/>
        <v>2</v>
      </c>
      <c r="AC70" s="171"/>
      <c r="AD70" s="22" t="s">
        <v>45</v>
      </c>
      <c r="AE70" s="103"/>
      <c r="AF70" s="72" t="s">
        <v>42</v>
      </c>
      <c r="AG70" s="82"/>
      <c r="AH70" s="173" t="s">
        <v>1846</v>
      </c>
      <c r="AI70" s="302"/>
      <c r="AJ70" s="302"/>
      <c r="AK70" s="302"/>
      <c r="AL70" s="240">
        <v>1</v>
      </c>
      <c r="AM70" s="234">
        <v>1</v>
      </c>
      <c r="AN70" s="494"/>
      <c r="AO70" s="302"/>
      <c r="AP70" s="302"/>
      <c r="AQ70" s="302"/>
      <c r="AR70" s="96">
        <v>1</v>
      </c>
      <c r="AS70" s="95"/>
      <c r="AT70" s="29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 s="108"/>
      <c r="BR70" s="1441" t="s">
        <v>318</v>
      </c>
      <c r="BS70" s="116" t="s">
        <v>3224</v>
      </c>
      <c r="BT70" s="147" t="s">
        <v>93</v>
      </c>
      <c r="BU70" s="148">
        <f t="shared" si="24"/>
        <v>0.5</v>
      </c>
      <c r="BV70" s="148">
        <f t="shared" si="25"/>
        <v>4.5</v>
      </c>
      <c r="BW70" s="116"/>
      <c r="BX70" s="22" t="s">
        <v>68</v>
      </c>
      <c r="BY70" s="118"/>
      <c r="BZ70" s="118"/>
      <c r="CA70" s="173"/>
      <c r="CB70" s="173" t="s">
        <v>2889</v>
      </c>
      <c r="CC70" s="155"/>
      <c r="CD70" s="84">
        <v>1</v>
      </c>
      <c r="CE70" s="155"/>
      <c r="CF70" s="155"/>
      <c r="CG70" s="155"/>
      <c r="CH70" s="155"/>
      <c r="CI70" s="155"/>
      <c r="CJ70" s="732"/>
      <c r="CK70" s="86">
        <v>2</v>
      </c>
      <c r="CL70" s="96">
        <v>1</v>
      </c>
      <c r="CM70" s="95"/>
      <c r="CN70" s="59"/>
      <c r="CO70" s="389" t="s">
        <v>365</v>
      </c>
      <c r="CP70" s="496" t="s">
        <v>776</v>
      </c>
      <c r="CQ70" s="720" t="s">
        <v>29</v>
      </c>
      <c r="CR70" s="102">
        <f t="shared" si="26"/>
        <v>2</v>
      </c>
      <c r="CS70" s="102">
        <f t="shared" si="27"/>
        <v>2</v>
      </c>
      <c r="CT70" s="103"/>
      <c r="CU70" s="103" t="s">
        <v>45</v>
      </c>
      <c r="CV70" s="22"/>
      <c r="CW70" s="70"/>
      <c r="CX70" s="23"/>
      <c r="CY70" s="23" t="s">
        <v>57</v>
      </c>
      <c r="CZ70" s="160"/>
      <c r="DA70" s="160"/>
      <c r="DB70" s="160"/>
      <c r="DC70" s="160"/>
      <c r="DD70" s="160"/>
      <c r="DE70" s="155"/>
      <c r="DF70" s="84">
        <v>1</v>
      </c>
      <c r="DG70" s="160"/>
      <c r="DH70" s="155"/>
      <c r="DI70" s="133">
        <v>1</v>
      </c>
      <c r="DJ70" s="431"/>
      <c r="DL70" s="3"/>
      <c r="DM70" s="3"/>
      <c r="DN70" s="62"/>
    </row>
    <row r="71" spans="1:118" s="62" customFormat="1" ht="216.6" customHeight="1" outlineLevel="1" thickTop="1" thickBot="1" x14ac:dyDescent="0.45">
      <c r="A71" s="97" t="s">
        <v>52</v>
      </c>
      <c r="B71" s="293" t="s">
        <v>1950</v>
      </c>
      <c r="C71" s="68" t="s">
        <v>36</v>
      </c>
      <c r="D71" s="170">
        <f t="shared" si="20"/>
        <v>0</v>
      </c>
      <c r="E71" s="170">
        <f t="shared" si="21"/>
        <v>0</v>
      </c>
      <c r="F71" s="734"/>
      <c r="G71" s="734" t="s">
        <v>63</v>
      </c>
      <c r="H71" s="734"/>
      <c r="I71" s="72" t="s">
        <v>42</v>
      </c>
      <c r="J71" s="735"/>
      <c r="K71" s="238" t="s">
        <v>1951</v>
      </c>
      <c r="L71" s="419"/>
      <c r="M71" s="419"/>
      <c r="N71" s="419"/>
      <c r="O71" s="419"/>
      <c r="P71" s="155"/>
      <c r="Q71" s="419"/>
      <c r="R71" s="419"/>
      <c r="S71" s="419"/>
      <c r="T71" s="419"/>
      <c r="U71" s="96">
        <v>1</v>
      </c>
      <c r="V71" s="95"/>
      <c r="W71" s="29"/>
      <c r="X71" s="231" t="s">
        <v>580</v>
      </c>
      <c r="Y71" s="130" t="s">
        <v>1885</v>
      </c>
      <c r="Z71" s="68" t="s">
        <v>29</v>
      </c>
      <c r="AA71" s="69">
        <f t="shared" si="22"/>
        <v>1</v>
      </c>
      <c r="AB71" s="69">
        <f t="shared" si="23"/>
        <v>1</v>
      </c>
      <c r="AC71" s="74"/>
      <c r="AD71" s="225" t="s">
        <v>45</v>
      </c>
      <c r="AE71" s="74"/>
      <c r="AF71" s="74"/>
      <c r="AG71" s="74"/>
      <c r="AH71" s="131" t="s">
        <v>1886</v>
      </c>
      <c r="AI71" s="159"/>
      <c r="AJ71" s="159"/>
      <c r="AK71" s="159"/>
      <c r="AL71" s="84">
        <v>1</v>
      </c>
      <c r="AM71" s="159"/>
      <c r="AN71" s="159"/>
      <c r="AO71" s="159"/>
      <c r="AP71" s="159"/>
      <c r="AQ71" s="159"/>
      <c r="AR71" s="96">
        <v>1</v>
      </c>
      <c r="AS71" s="95"/>
      <c r="AT71" s="29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 s="108"/>
      <c r="BR71" s="1441" t="s">
        <v>318</v>
      </c>
      <c r="BS71" s="1722" t="s">
        <v>3225</v>
      </c>
      <c r="BT71" s="1286" t="s">
        <v>93</v>
      </c>
      <c r="BU71" s="1287">
        <f t="shared" si="24"/>
        <v>4</v>
      </c>
      <c r="BV71" s="1287">
        <f t="shared" si="25"/>
        <v>6</v>
      </c>
      <c r="BW71" s="813" t="e" vm="7">
        <v>#VALUE!</v>
      </c>
      <c r="BX71" s="814" t="s">
        <v>68</v>
      </c>
      <c r="BY71" s="1288"/>
      <c r="BZ71" s="1443" t="s">
        <v>42</v>
      </c>
      <c r="CA71" s="1444"/>
      <c r="CB71" s="814" t="s">
        <v>3226</v>
      </c>
      <c r="CC71" s="1445"/>
      <c r="CD71" s="1446"/>
      <c r="CE71" s="1446"/>
      <c r="CF71" s="1446"/>
      <c r="CG71" s="1446"/>
      <c r="CH71" s="820">
        <v>2</v>
      </c>
      <c r="CI71" s="1446"/>
      <c r="CJ71" s="1447">
        <v>1</v>
      </c>
      <c r="CK71" s="1211">
        <v>1</v>
      </c>
      <c r="CL71" s="96">
        <v>1</v>
      </c>
      <c r="CM71" s="95"/>
      <c r="CO71" s="389" t="s">
        <v>365</v>
      </c>
      <c r="CP71" s="739" t="s">
        <v>783</v>
      </c>
      <c r="CQ71" s="720" t="s">
        <v>29</v>
      </c>
      <c r="CR71" s="102">
        <f t="shared" si="26"/>
        <v>5</v>
      </c>
      <c r="CS71" s="102">
        <f t="shared" si="27"/>
        <v>5</v>
      </c>
      <c r="CT71" s="740" t="e" vm="8">
        <v>#VALUE!</v>
      </c>
      <c r="CU71" s="741" t="s">
        <v>68</v>
      </c>
      <c r="CV71" s="742"/>
      <c r="CW71" s="743"/>
      <c r="CX71" s="110" t="s">
        <v>13</v>
      </c>
      <c r="CY71" s="744" t="s">
        <v>784</v>
      </c>
      <c r="CZ71" s="745"/>
      <c r="DA71" s="745"/>
      <c r="DB71" s="745"/>
      <c r="DC71" s="745"/>
      <c r="DD71" s="745"/>
      <c r="DE71" s="746">
        <v>1</v>
      </c>
      <c r="DF71" s="745"/>
      <c r="DG71" s="746">
        <v>2</v>
      </c>
      <c r="DH71" s="745"/>
      <c r="DI71" s="133">
        <v>1</v>
      </c>
      <c r="DJ71" s="431"/>
    </row>
    <row r="72" spans="1:118" s="62" customFormat="1" ht="257.25" customHeight="1" outlineLevel="1" thickTop="1" thickBot="1" x14ac:dyDescent="0.35">
      <c r="A72" s="97" t="s">
        <v>52</v>
      </c>
      <c r="B72" s="387" t="s">
        <v>466</v>
      </c>
      <c r="C72" s="102" t="s">
        <v>36</v>
      </c>
      <c r="D72" s="69">
        <f t="shared" si="20"/>
        <v>0</v>
      </c>
      <c r="E72" s="69">
        <f t="shared" si="21"/>
        <v>0</v>
      </c>
      <c r="F72" s="82"/>
      <c r="G72" s="22" t="s">
        <v>63</v>
      </c>
      <c r="H72" s="105"/>
      <c r="I72" s="225"/>
      <c r="J72" s="187"/>
      <c r="K72" s="140" t="s">
        <v>467</v>
      </c>
      <c r="L72" s="302"/>
      <c r="M72" s="302"/>
      <c r="N72" s="302"/>
      <c r="O72" s="302"/>
      <c r="P72" s="302"/>
      <c r="Q72" s="302"/>
      <c r="R72" s="302"/>
      <c r="S72" s="302"/>
      <c r="T72" s="302"/>
      <c r="U72" s="96">
        <v>1</v>
      </c>
      <c r="V72" s="95"/>
      <c r="W72" s="29"/>
      <c r="X72" s="231" t="s">
        <v>580</v>
      </c>
      <c r="Y72" s="138" t="s">
        <v>1888</v>
      </c>
      <c r="Z72" s="68" t="s">
        <v>29</v>
      </c>
      <c r="AA72" s="69">
        <f t="shared" si="22"/>
        <v>0</v>
      </c>
      <c r="AB72" s="69">
        <f t="shared" si="23"/>
        <v>0</v>
      </c>
      <c r="AC72" s="198"/>
      <c r="AD72" s="22" t="s">
        <v>45</v>
      </c>
      <c r="AE72" s="172"/>
      <c r="AF72" s="74"/>
      <c r="AG72" s="82"/>
      <c r="AH72" s="23" t="s">
        <v>57</v>
      </c>
      <c r="AI72" s="160"/>
      <c r="AJ72" s="160"/>
      <c r="AK72" s="160"/>
      <c r="AL72" s="160"/>
      <c r="AM72" s="160"/>
      <c r="AN72" s="160"/>
      <c r="AO72" s="160"/>
      <c r="AP72" s="160"/>
      <c r="AQ72" s="155"/>
      <c r="AR72" s="96">
        <v>1</v>
      </c>
      <c r="AS72" s="95"/>
      <c r="AT72" s="29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 s="108"/>
      <c r="BR72" s="1441" t="s">
        <v>318</v>
      </c>
      <c r="BS72" s="130" t="s">
        <v>3227</v>
      </c>
      <c r="BT72" s="68" t="s">
        <v>93</v>
      </c>
      <c r="BU72" s="69">
        <f t="shared" si="24"/>
        <v>0.5</v>
      </c>
      <c r="BV72" s="69">
        <f t="shared" si="25"/>
        <v>2.5</v>
      </c>
      <c r="BW72" s="131"/>
      <c r="BX72" s="22" t="s">
        <v>45</v>
      </c>
      <c r="BY72" s="367"/>
      <c r="BZ72" s="119" t="s">
        <v>42</v>
      </c>
      <c r="CA72" s="131"/>
      <c r="CB72" s="23" t="s">
        <v>3228</v>
      </c>
      <c r="CC72" s="128">
        <v>1</v>
      </c>
      <c r="CD72" s="314"/>
      <c r="CE72" s="314"/>
      <c r="CF72" s="314"/>
      <c r="CG72" s="314"/>
      <c r="CH72" s="314"/>
      <c r="CI72" s="314"/>
      <c r="CJ72" s="634"/>
      <c r="CK72" s="254">
        <v>1</v>
      </c>
      <c r="CL72" s="96">
        <v>1</v>
      </c>
      <c r="CM72" s="95"/>
      <c r="CO72" s="108"/>
      <c r="CP72" s="116" t="s">
        <v>790</v>
      </c>
      <c r="CQ72" s="102" t="s">
        <v>29</v>
      </c>
      <c r="CR72" s="69">
        <f t="shared" si="26"/>
        <v>1</v>
      </c>
      <c r="CS72" s="69">
        <f t="shared" si="27"/>
        <v>1</v>
      </c>
      <c r="CT72" s="116"/>
      <c r="CU72" s="22" t="s">
        <v>233</v>
      </c>
      <c r="CV72" s="173" t="s">
        <v>234</v>
      </c>
      <c r="CW72" s="286"/>
      <c r="CX72" s="287"/>
      <c r="CY72" s="140" t="s">
        <v>3</v>
      </c>
      <c r="CZ72" s="84">
        <v>2</v>
      </c>
      <c r="DA72" s="155"/>
      <c r="DB72" s="155"/>
      <c r="DC72" s="155"/>
      <c r="DD72" s="155"/>
      <c r="DE72" s="155"/>
      <c r="DF72" s="155"/>
      <c r="DG72" s="155"/>
      <c r="DH72" s="155"/>
      <c r="DI72" s="76">
        <v>1</v>
      </c>
      <c r="DJ72" s="225"/>
    </row>
    <row r="73" spans="1:118" s="62" customFormat="1" ht="195" customHeight="1" outlineLevel="1" thickTop="1" thickBot="1" x14ac:dyDescent="0.35">
      <c r="A73" s="97" t="s">
        <v>52</v>
      </c>
      <c r="B73" s="117" t="s">
        <v>2606</v>
      </c>
      <c r="C73" s="68" t="s">
        <v>36</v>
      </c>
      <c r="D73" s="69">
        <f t="shared" si="20"/>
        <v>0</v>
      </c>
      <c r="E73" s="69">
        <f t="shared" si="21"/>
        <v>0</v>
      </c>
      <c r="F73" s="22"/>
      <c r="G73" s="22" t="s">
        <v>63</v>
      </c>
      <c r="H73" s="118"/>
      <c r="I73" s="70"/>
      <c r="J73" s="173"/>
      <c r="K73" s="173" t="s">
        <v>528</v>
      </c>
      <c r="L73" s="155"/>
      <c r="M73" s="155"/>
      <c r="N73" s="155"/>
      <c r="O73" s="155"/>
      <c r="P73" s="155"/>
      <c r="Q73" s="155"/>
      <c r="R73" s="155"/>
      <c r="S73" s="155"/>
      <c r="T73" s="155"/>
      <c r="U73" s="96">
        <v>1</v>
      </c>
      <c r="V73" s="95"/>
      <c r="W73" s="29"/>
      <c r="X73" s="231" t="s">
        <v>580</v>
      </c>
      <c r="Y73" s="116" t="s">
        <v>1890</v>
      </c>
      <c r="Z73" s="102" t="s">
        <v>29</v>
      </c>
      <c r="AA73" s="69">
        <f t="shared" si="22"/>
        <v>1</v>
      </c>
      <c r="AB73" s="69">
        <f t="shared" si="23"/>
        <v>1</v>
      </c>
      <c r="AC73" s="103"/>
      <c r="AD73" s="22" t="s">
        <v>45</v>
      </c>
      <c r="AE73" s="103"/>
      <c r="AF73" s="103"/>
      <c r="AG73" s="110" t="s">
        <v>13</v>
      </c>
      <c r="AH73" s="23" t="s">
        <v>204</v>
      </c>
      <c r="AI73" s="160"/>
      <c r="AJ73" s="160"/>
      <c r="AK73" s="160"/>
      <c r="AL73" s="160"/>
      <c r="AM73" s="160"/>
      <c r="AN73" s="84">
        <v>1</v>
      </c>
      <c r="AO73" s="160"/>
      <c r="AP73" s="160"/>
      <c r="AQ73" s="160"/>
      <c r="AR73" s="96">
        <v>1</v>
      </c>
      <c r="AS73" s="95"/>
      <c r="AT73" s="29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 s="29"/>
    </row>
    <row r="74" spans="1:118" s="62" customFormat="1" ht="244.5" customHeight="1" outlineLevel="1" thickTop="1" thickBot="1" x14ac:dyDescent="0.35">
      <c r="A74" s="97" t="s">
        <v>52</v>
      </c>
      <c r="B74" s="117" t="s">
        <v>2087</v>
      </c>
      <c r="C74" s="68" t="s">
        <v>36</v>
      </c>
      <c r="D74" s="69">
        <f t="shared" si="20"/>
        <v>6.5</v>
      </c>
      <c r="E74" s="69">
        <f t="shared" si="21"/>
        <v>8.5</v>
      </c>
      <c r="F74" s="82"/>
      <c r="G74" s="22" t="s">
        <v>63</v>
      </c>
      <c r="H74" s="70"/>
      <c r="I74" s="70"/>
      <c r="J74" s="73"/>
      <c r="K74" s="23" t="s">
        <v>2088</v>
      </c>
      <c r="L74" s="84">
        <v>1</v>
      </c>
      <c r="M74" s="144"/>
      <c r="N74" s="160"/>
      <c r="O74" s="84">
        <v>4</v>
      </c>
      <c r="P74" s="160"/>
      <c r="Q74" s="160"/>
      <c r="R74" s="84">
        <v>1</v>
      </c>
      <c r="S74" s="160"/>
      <c r="T74" s="86">
        <v>1</v>
      </c>
      <c r="U74" s="96">
        <v>1</v>
      </c>
      <c r="V74" s="95"/>
      <c r="W74" s="29"/>
      <c r="X74" s="231" t="s">
        <v>580</v>
      </c>
      <c r="Y74" s="116" t="s">
        <v>2340</v>
      </c>
      <c r="Z74" s="68" t="s">
        <v>29</v>
      </c>
      <c r="AA74" s="69">
        <f t="shared" si="22"/>
        <v>1</v>
      </c>
      <c r="AB74" s="69">
        <f t="shared" si="23"/>
        <v>1</v>
      </c>
      <c r="AC74" s="1374" t="s">
        <v>2341</v>
      </c>
      <c r="AD74" s="103"/>
      <c r="AE74" s="103"/>
      <c r="AF74" s="82"/>
      <c r="AG74" s="110" t="s">
        <v>13</v>
      </c>
      <c r="AH74" s="23" t="s">
        <v>204</v>
      </c>
      <c r="AI74" s="83"/>
      <c r="AJ74" s="83"/>
      <c r="AK74" s="83"/>
      <c r="AL74" s="83"/>
      <c r="AM74" s="83"/>
      <c r="AN74" s="84">
        <v>1</v>
      </c>
      <c r="AO74" s="83"/>
      <c r="AP74" s="83"/>
      <c r="AQ74" s="302"/>
      <c r="AR74" s="96">
        <v>1</v>
      </c>
      <c r="AS74" s="95"/>
      <c r="AT74" s="29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 s="29"/>
    </row>
    <row r="75" spans="1:118" s="62" customFormat="1" ht="198" customHeight="1" outlineLevel="1" thickTop="1" thickBot="1" x14ac:dyDescent="0.35">
      <c r="A75" s="97" t="s">
        <v>52</v>
      </c>
      <c r="B75" s="387" t="s">
        <v>1961</v>
      </c>
      <c r="C75" s="68" t="s">
        <v>93</v>
      </c>
      <c r="D75" s="69">
        <f t="shared" si="20"/>
        <v>3.5</v>
      </c>
      <c r="E75" s="69">
        <f t="shared" si="21"/>
        <v>5.5</v>
      </c>
      <c r="F75" s="22"/>
      <c r="G75" s="22" t="s">
        <v>63</v>
      </c>
      <c r="H75" s="118"/>
      <c r="I75" s="118"/>
      <c r="J75" s="173"/>
      <c r="K75" s="140" t="s">
        <v>3</v>
      </c>
      <c r="L75" s="84">
        <v>1</v>
      </c>
      <c r="M75" s="155"/>
      <c r="N75" s="155"/>
      <c r="O75" s="84">
        <v>1</v>
      </c>
      <c r="P75" s="155"/>
      <c r="Q75" s="155"/>
      <c r="R75" s="84">
        <v>1</v>
      </c>
      <c r="S75" s="360"/>
      <c r="T75" s="86">
        <v>1</v>
      </c>
      <c r="U75" s="96">
        <v>1</v>
      </c>
      <c r="V75" s="95"/>
      <c r="W75" s="108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 s="29"/>
    </row>
    <row r="76" spans="1:118" s="62" customFormat="1" ht="217.2" customHeight="1" outlineLevel="1" thickTop="1" thickBot="1" x14ac:dyDescent="0.3">
      <c r="A76" s="97" t="s">
        <v>52</v>
      </c>
      <c r="B76" s="117" t="s">
        <v>2199</v>
      </c>
      <c r="C76" s="68" t="s">
        <v>93</v>
      </c>
      <c r="D76" s="69">
        <f t="shared" si="20"/>
        <v>2</v>
      </c>
      <c r="E76" s="69">
        <f t="shared" si="21"/>
        <v>4</v>
      </c>
      <c r="F76" s="82"/>
      <c r="G76" s="22" t="s">
        <v>68</v>
      </c>
      <c r="H76" s="749" t="s">
        <v>800</v>
      </c>
      <c r="I76" s="22"/>
      <c r="J76" s="172"/>
      <c r="K76" s="23" t="s">
        <v>1963</v>
      </c>
      <c r="L76" s="302"/>
      <c r="M76" s="302"/>
      <c r="N76" s="144"/>
      <c r="O76" s="302"/>
      <c r="P76" s="302"/>
      <c r="Q76" s="302"/>
      <c r="R76" s="84">
        <v>1</v>
      </c>
      <c r="S76" s="302"/>
      <c r="T76" s="86">
        <v>1</v>
      </c>
      <c r="U76" s="96">
        <v>1</v>
      </c>
      <c r="V76" s="95"/>
      <c r="W76" s="108"/>
      <c r="AT76" s="108"/>
      <c r="BQ76" s="108"/>
    </row>
    <row r="77" spans="1:118" s="62" customFormat="1" ht="18" outlineLevel="1" thickTop="1" x14ac:dyDescent="0.25"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</row>
    <row r="78" spans="1:118" s="62" customFormat="1" ht="17.399999999999999" outlineLevel="1" x14ac:dyDescent="0.3"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</row>
    <row r="79" spans="1:118" s="62" customFormat="1" ht="17.399999999999999" outlineLevel="1" x14ac:dyDescent="0.25">
      <c r="W79" s="108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R79" s="58"/>
      <c r="DJ79" s="108"/>
    </row>
    <row r="80" spans="1:118" s="62" customFormat="1" ht="17.399999999999999" outlineLevel="1" x14ac:dyDescent="0.25"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R80" s="58"/>
      <c r="CO80" s="10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</row>
    <row r="81" spans="1:116" s="62" customFormat="1" ht="17.399999999999999" outlineLevel="1" x14ac:dyDescent="0.25">
      <c r="A81" s="108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R81" s="58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</row>
    <row r="82" spans="1:116" s="62" customFormat="1" ht="17.399999999999999" outlineLevel="1" x14ac:dyDescent="0.2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R82" s="108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6" ht="17.399999999999999" outlineLevel="1" x14ac:dyDescent="0.25">
      <c r="A83" s="108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62"/>
      <c r="X83" s="3"/>
      <c r="Y83" s="3"/>
      <c r="Z83" s="3"/>
      <c r="AA83" s="3"/>
      <c r="AB83" s="3"/>
      <c r="AC83" s="3"/>
      <c r="AF83" s="3"/>
      <c r="AG83" s="3"/>
      <c r="AH83" s="3"/>
      <c r="AS83" s="3"/>
      <c r="AT83" s="62"/>
      <c r="AU83" s="108"/>
      <c r="AW83" s="62"/>
      <c r="AX83" s="62"/>
      <c r="AY83" s="62"/>
      <c r="AZ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108"/>
      <c r="BR83" s="291"/>
      <c r="BT83" s="62"/>
      <c r="BU83" s="62"/>
      <c r="BV83" s="62"/>
      <c r="BW83" s="62"/>
      <c r="BX83" s="62"/>
      <c r="BZ83" s="62"/>
      <c r="CA83" s="62"/>
      <c r="CB83" s="62"/>
      <c r="CN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  <c r="DL83" s="108"/>
    </row>
    <row r="84" spans="1:116" ht="17.399999999999999" outlineLevel="1" x14ac:dyDescent="0.25">
      <c r="A84" s="108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62"/>
      <c r="X84" s="3"/>
      <c r="Y84" s="3"/>
      <c r="Z84" s="3"/>
      <c r="AA84" s="3"/>
      <c r="AB84" s="3"/>
      <c r="AC84" s="3"/>
      <c r="AF84" s="3"/>
      <c r="AG84" s="3"/>
      <c r="AH84" s="3"/>
      <c r="AS84" s="3"/>
      <c r="AT84" s="108"/>
      <c r="AU84" s="108"/>
      <c r="AW84" s="62"/>
      <c r="AX84" s="62"/>
      <c r="AY84" s="62"/>
      <c r="AZ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108"/>
      <c r="BR84" s="291"/>
      <c r="BT84" s="62"/>
      <c r="BU84" s="62"/>
      <c r="BV84" s="62"/>
      <c r="BW84" s="62"/>
      <c r="BX84" s="62"/>
      <c r="BZ84" s="62"/>
      <c r="CA84" s="62"/>
      <c r="CB84" s="62"/>
      <c r="CN84" s="108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6" s="32" customFormat="1" ht="17.399999999999999" x14ac:dyDescent="0.25">
      <c r="D85" s="450"/>
      <c r="E85" s="450"/>
      <c r="W85" s="108"/>
      <c r="AT85" s="36"/>
      <c r="AW85" s="450"/>
      <c r="AX85" s="450"/>
      <c r="BQ85" s="59"/>
      <c r="CN85" s="29"/>
    </row>
    <row r="86" spans="1:116" s="62" customFormat="1" ht="48.6" customHeight="1" x14ac:dyDescent="0.25">
      <c r="A86" s="38" t="s">
        <v>30</v>
      </c>
      <c r="B86" s="39" t="s">
        <v>812</v>
      </c>
      <c r="C86" s="535" t="s">
        <v>29</v>
      </c>
      <c r="D86" s="41">
        <f t="shared" ref="D86:D99" si="28">0.5*(L86+M86+N86)+O86+Q86+2*(R86+S86)</f>
        <v>12</v>
      </c>
      <c r="E86" s="536">
        <f t="shared" ref="E86:E99" si="29">L86*0.5+M86*0.5+N86*0.5+O86+P86+Q86+2*(R86+S86+T86)</f>
        <v>18</v>
      </c>
      <c r="F86" s="43"/>
      <c r="G86" s="43"/>
      <c r="H86" s="43"/>
      <c r="I86" s="43"/>
      <c r="J86" s="43"/>
      <c r="K86" s="43"/>
      <c r="L86" s="44">
        <f>SUMIFS(L88:L101,C88:C101,C86)</f>
        <v>0</v>
      </c>
      <c r="M86" s="44">
        <f>SUMIFS(M88:M101,C88:C101,C86)</f>
        <v>0</v>
      </c>
      <c r="N86" s="44">
        <f>SUMIFS(N88:N101,C88:C101,C86)</f>
        <v>0</v>
      </c>
      <c r="O86" s="44">
        <f>SUMIFS(O88:O101,C88:C101,C86)</f>
        <v>0</v>
      </c>
      <c r="P86" s="44">
        <f>SUMIFS(P88:P101,C88:C101,C86)</f>
        <v>0</v>
      </c>
      <c r="Q86" s="44">
        <f>SUMIFS(Q88:Q101,C88:C101,C86)</f>
        <v>0</v>
      </c>
      <c r="R86" s="44">
        <f>SUMIFS(R88:R101,C88:C101,C86)</f>
        <v>6</v>
      </c>
      <c r="S86" s="44">
        <f>SUMIFS(S88:S101,C88:C101,C86)</f>
        <v>0</v>
      </c>
      <c r="T86" s="44">
        <f>SUMIFS(T88:T101,C88:C101,C86)</f>
        <v>3</v>
      </c>
      <c r="U86" s="45"/>
      <c r="V86" s="46">
        <f>SUM(U88:U104)</f>
        <v>12</v>
      </c>
      <c r="W86" s="108"/>
      <c r="X86" s="38" t="s">
        <v>495</v>
      </c>
      <c r="Y86" s="39" t="s">
        <v>2807</v>
      </c>
      <c r="Z86" s="535" t="s">
        <v>29</v>
      </c>
      <c r="AA86" s="41">
        <f t="shared" ref="AA86:AA98" si="30">0.5*(AI86+AJ86+AK86)+AL86+AN86+2*(AO86+AP86)</f>
        <v>0</v>
      </c>
      <c r="AB86" s="536">
        <f t="shared" ref="AB86:AB98" si="31">AI86*0.5+AJ86*0.5+AK86*0.5+AL86+AM86+AN86+2*(AO86+AP86+AQ86)</f>
        <v>0</v>
      </c>
      <c r="AC86" s="43"/>
      <c r="AD86" s="43"/>
      <c r="AE86" s="43"/>
      <c r="AF86" s="43"/>
      <c r="AG86" s="43"/>
      <c r="AH86" s="43"/>
      <c r="AI86" s="44">
        <f>SUMIFS(AI88:AI90,Z88:Z90,Z86)</f>
        <v>0</v>
      </c>
      <c r="AJ86" s="44">
        <f>SUMIFS(AJ88:AJ90,Z88:Z90,Z86)</f>
        <v>0</v>
      </c>
      <c r="AK86" s="44">
        <f>SUMIFS(AK88:AK90,Z88:Z90,Z86)</f>
        <v>0</v>
      </c>
      <c r="AL86" s="44">
        <f>SUMIFS(AL88:AL90,Z88:Z90,Z86)</f>
        <v>0</v>
      </c>
      <c r="AM86" s="44">
        <f>SUMIFS(AM88:AM90,Z88:Z90,Z86)</f>
        <v>0</v>
      </c>
      <c r="AN86" s="44">
        <f>SUMIFS(AN88:AN90,Z88:Z90,Z86)</f>
        <v>0</v>
      </c>
      <c r="AO86" s="44">
        <f>SUMIFS(AO88:AO90,Z88:Z90,Z86)</f>
        <v>0</v>
      </c>
      <c r="AP86" s="44">
        <f>SUMIFS(AP88:AP90,Z88:Z90,Z86)</f>
        <v>0</v>
      </c>
      <c r="AQ86" s="44">
        <f>SUMIFS(AQ88:AQ90,Z88:Z90,Z86)</f>
        <v>0</v>
      </c>
      <c r="AR86" s="45"/>
      <c r="AS86" s="46">
        <f>SUM(AR88:AR190)</f>
        <v>32</v>
      </c>
      <c r="AT86" s="29"/>
      <c r="AU86" s="38" t="s">
        <v>2906</v>
      </c>
      <c r="AV86" s="39" t="s">
        <v>813</v>
      </c>
      <c r="AW86" s="535" t="s">
        <v>29</v>
      </c>
      <c r="AX86" s="41">
        <f t="shared" ref="AX86:AX96" si="32">0.5*(BF86+BG86+BH86)+BI86+BK86+2*(BL86+BM86)</f>
        <v>17</v>
      </c>
      <c r="AY86" s="536">
        <f t="shared" ref="AY86:AY96" si="33">BF86*0.5+BG86*0.5+BH86*0.5+BI86+BJ86+BK86+2*(BL86+BM86+BN86)</f>
        <v>19</v>
      </c>
      <c r="AZ86" s="43"/>
      <c r="BA86" s="43"/>
      <c r="BB86" s="43"/>
      <c r="BC86" s="43"/>
      <c r="BD86" s="43"/>
      <c r="BE86" s="43"/>
      <c r="BF86" s="44">
        <f>SUMIFS(BF88:BF103,AW88:AW103,AW86)</f>
        <v>2</v>
      </c>
      <c r="BG86" s="44">
        <f>SUMIFS(BG88:BG107,AW88:AW107,AW86)</f>
        <v>0</v>
      </c>
      <c r="BH86" s="44">
        <f>SUMIFS(BH88:BH107,AW88:AW107,AW86)</f>
        <v>0</v>
      </c>
      <c r="BI86" s="44">
        <f>SUMIFS(BI88:BI107,AW88:AW107,AW86)</f>
        <v>8</v>
      </c>
      <c r="BJ86" s="44">
        <f>SUMIFS(BJ88:BJ107,AW88:AW107,AW86)</f>
        <v>0</v>
      </c>
      <c r="BK86" s="44">
        <f>SUMIFS(BK88:BK107,AW88:AW107,AW86)</f>
        <v>0</v>
      </c>
      <c r="BL86" s="44">
        <f>SUMIFS(BL88:BL107,AW88:AW107,AW86)</f>
        <v>4</v>
      </c>
      <c r="BM86" s="44">
        <f>SUMIFS(BM88:BM107,AW88:AW107,AW86)</f>
        <v>0</v>
      </c>
      <c r="BN86" s="44">
        <f>SUMIFS(BN88:BN107,AW88:AW107,AW86)</f>
        <v>1</v>
      </c>
      <c r="BO86" s="45"/>
      <c r="BP86" s="46">
        <f>SUM(BO88:BO104)</f>
        <v>11</v>
      </c>
      <c r="BQ86" s="59"/>
      <c r="BR86" s="1574" t="s">
        <v>1968</v>
      </c>
      <c r="BS86" s="39" t="s">
        <v>814</v>
      </c>
      <c r="BT86" s="535" t="s">
        <v>29</v>
      </c>
      <c r="BU86" s="41">
        <f t="shared" ref="BU86:BU95" si="34">0.5*(CC86+CD86+CE86)+CF86+CH86+2*(CI86+CJ86)</f>
        <v>0</v>
      </c>
      <c r="BV86" s="536">
        <f t="shared" ref="BV86:BV95" si="35">CC86*0.5+CD86*0.5+CE86*0.5+CF86+CG86+CH86+2*(CI86+CJ86+CK86)</f>
        <v>0</v>
      </c>
      <c r="BW86" s="43"/>
      <c r="BX86" s="43"/>
      <c r="BY86" s="43"/>
      <c r="BZ86" s="43"/>
      <c r="CA86" s="43"/>
      <c r="CB86" s="43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>
        <f>SUM(CL88:CL104)</f>
        <v>9</v>
      </c>
      <c r="CN86" s="59"/>
      <c r="CO86" s="1721" t="s">
        <v>1968</v>
      </c>
      <c r="CP86" s="56"/>
      <c r="CQ86" s="535" t="s">
        <v>29</v>
      </c>
      <c r="CR86" s="41">
        <f ca="1">0.5*(CZ86+DA86+DB86)+DC86+DE86+2*(DF86+DG86)</f>
        <v>4</v>
      </c>
      <c r="CS86" s="536">
        <f ca="1">CZ86*0.5+DA86*0.5+DB86*0.5+DC86+DD86+DE86+2*(DF86+DG86+DH86)</f>
        <v>4</v>
      </c>
      <c r="CT86" s="43"/>
      <c r="CU86" s="43"/>
      <c r="CV86" s="43"/>
      <c r="CW86" s="43"/>
      <c r="CX86" s="43"/>
      <c r="CY86" s="43"/>
      <c r="CZ86" s="44">
        <f ca="1">SUMIFS(CZ8:CZ101,CQ8:CQ101,CQ86)</f>
        <v>0</v>
      </c>
      <c r="DA86" s="44">
        <f ca="1">SUMIFS(DA8:DA101,CQ8:CQ101,CQ86)</f>
        <v>0</v>
      </c>
      <c r="DB86" s="44">
        <f ca="1">SUMIFS(DB8:DB101,CQ8:CQ101,CQ86)</f>
        <v>0</v>
      </c>
      <c r="DC86" s="44">
        <f ca="1">SUMIFS(DC8:DC101,CQ8:CQ101,CQ86)</f>
        <v>0</v>
      </c>
      <c r="DD86" s="44">
        <f ca="1">SUMIFS(DD8:DD101,CQ8:CQ101,CQ86)</f>
        <v>0</v>
      </c>
      <c r="DE86" s="44">
        <f ca="1">SUMIFS(DE8:DE101,CQ8:CQ101,CQ86)</f>
        <v>0</v>
      </c>
      <c r="DF86" s="44">
        <f ca="1">SUMIFS(DF8:DF101,CQ8:CQ101,CQ86)</f>
        <v>2</v>
      </c>
      <c r="DG86" s="44">
        <f ca="1">SUMIFS(DG8:DG101,CQ8:CQ101,CQ86)</f>
        <v>0</v>
      </c>
      <c r="DH86" s="44">
        <f ca="1">SUMIFS(DH8:DH101,CQ8:CQ101,CQ86)</f>
        <v>0</v>
      </c>
      <c r="DI86" s="45"/>
      <c r="DJ86" s="46">
        <f>SUM(DI8:DI104)</f>
        <v>40</v>
      </c>
    </row>
    <row r="87" spans="1:116" s="62" customFormat="1" ht="25.2" thickBot="1" x14ac:dyDescent="0.3">
      <c r="A87" s="38" t="s">
        <v>37</v>
      </c>
      <c r="B87" s="39"/>
      <c r="C87" s="535" t="s">
        <v>36</v>
      </c>
      <c r="D87" s="41">
        <f t="shared" si="28"/>
        <v>7.5</v>
      </c>
      <c r="E87" s="536">
        <f t="shared" si="29"/>
        <v>11.5</v>
      </c>
      <c r="F87" s="39"/>
      <c r="G87" s="39"/>
      <c r="H87" s="39"/>
      <c r="I87" s="39"/>
      <c r="J87" s="39"/>
      <c r="K87" s="39"/>
      <c r="L87" s="44">
        <f>SUMIFS(L88:L101,C88:C101,C87)</f>
        <v>0</v>
      </c>
      <c r="M87" s="44">
        <f>SUMIFS(M88:M101,C88:C101,C87)</f>
        <v>1</v>
      </c>
      <c r="N87" s="44">
        <f>SUMIFS(N88:N101,C88:C101,C87)</f>
        <v>0</v>
      </c>
      <c r="O87" s="44">
        <f>SUMIFS(O88:O101,C88:C101,C87)</f>
        <v>1</v>
      </c>
      <c r="P87" s="44">
        <f>SUMIFS(P88:P101,C88:C101,C87)</f>
        <v>2</v>
      </c>
      <c r="Q87" s="44">
        <f>SUMIFS(Q88:Q101,C88:C101,C87)</f>
        <v>2</v>
      </c>
      <c r="R87" s="44">
        <f>SUMIFS(R88:R101,C88:C101,C87)</f>
        <v>2</v>
      </c>
      <c r="S87" s="44">
        <f>SUMIFS(S88:S101,C88:C101,C87)</f>
        <v>0</v>
      </c>
      <c r="T87" s="44">
        <f>SUMIFS(T88:T101,C88:C101,C87)</f>
        <v>1</v>
      </c>
      <c r="U87" s="45"/>
      <c r="V87" s="46"/>
      <c r="W87" s="108"/>
      <c r="X87" s="2087" t="s">
        <v>497</v>
      </c>
      <c r="Y87" s="39"/>
      <c r="Z87" s="535" t="s">
        <v>36</v>
      </c>
      <c r="AA87" s="41">
        <f t="shared" si="30"/>
        <v>0</v>
      </c>
      <c r="AB87" s="536">
        <f t="shared" si="31"/>
        <v>0</v>
      </c>
      <c r="AC87" s="39"/>
      <c r="AD87" s="39"/>
      <c r="AE87" s="39"/>
      <c r="AF87" s="39"/>
      <c r="AG87" s="39"/>
      <c r="AH87" s="39"/>
      <c r="AI87" s="44">
        <f>SUMIFS(AI88:AI90,Z88:Z90,Z87)</f>
        <v>0</v>
      </c>
      <c r="AJ87" s="44">
        <f>SUMIFS(AJ88:AJ90,Z88:Z90,Z87)</f>
        <v>0</v>
      </c>
      <c r="AK87" s="44">
        <f>SUMIFS(AK88:AK90,Z88:Z90,Z87)</f>
        <v>0</v>
      </c>
      <c r="AL87" s="44">
        <f>SUMIFS(AL88:AL90,Z88:Z90,Z87)</f>
        <v>0</v>
      </c>
      <c r="AM87" s="44">
        <f>SUMIFS(AM88:AM90,Z88:Z90,Z87)</f>
        <v>0</v>
      </c>
      <c r="AN87" s="44">
        <f>SUMIFS(AN88:AN90,Z88:Z90,Z87)</f>
        <v>0</v>
      </c>
      <c r="AO87" s="44">
        <f>SUMIFS(AO88:AO90,Z88:Z90,Z87)</f>
        <v>0</v>
      </c>
      <c r="AP87" s="44">
        <f>SUMIFS(AP88:AP90,Z88:Z90,Z87)</f>
        <v>0</v>
      </c>
      <c r="AQ87" s="44">
        <f>SUMIFS(AQ88:AQ90,Z88:Z90,Z87)</f>
        <v>0</v>
      </c>
      <c r="AR87" s="45"/>
      <c r="AS87" s="46"/>
      <c r="AT87" s="29"/>
      <c r="AU87" s="38" t="s">
        <v>154</v>
      </c>
      <c r="AV87" s="39"/>
      <c r="AW87" s="535" t="s">
        <v>36</v>
      </c>
      <c r="AX87" s="41">
        <f t="shared" si="32"/>
        <v>15</v>
      </c>
      <c r="AY87" s="536">
        <f t="shared" si="33"/>
        <v>21</v>
      </c>
      <c r="AZ87" s="39"/>
      <c r="BA87" s="39"/>
      <c r="BB87" s="39"/>
      <c r="BC87" s="39"/>
      <c r="BD87" s="39"/>
      <c r="BE87" s="39"/>
      <c r="BF87" s="44">
        <f>SUMIFS(BF88:BF107,AW88:AW107,AW87)</f>
        <v>3</v>
      </c>
      <c r="BG87" s="44">
        <f>SUMIFS(BG88:BG107,AW88:AW107,AW87)</f>
        <v>1</v>
      </c>
      <c r="BH87" s="44">
        <f>SUMIFS(BH88:BH107,AW88:AW107,AW87)</f>
        <v>0</v>
      </c>
      <c r="BI87" s="44">
        <f>SUMIFS(BI88:BI107,AW88:AW107,AW87)</f>
        <v>4</v>
      </c>
      <c r="BJ87" s="44">
        <f>SUMIFS(BJ88:BJ107,AW88:AW107,AW87)</f>
        <v>0</v>
      </c>
      <c r="BK87" s="44">
        <f>SUMIFS(BK88:BK107,AW88:AW107,AW87)</f>
        <v>3</v>
      </c>
      <c r="BL87" s="44">
        <f>SUMIFS(BL88:BL107,AW88:AW107,AW87)</f>
        <v>2</v>
      </c>
      <c r="BM87" s="44">
        <f>SUMIFS(BM88:BM107,AW88:AW107,AW87)</f>
        <v>1</v>
      </c>
      <c r="BN87" s="44">
        <f>SUMIFS(BN88:BN107,AW88:AW107,AW87)</f>
        <v>3</v>
      </c>
      <c r="BO87" s="45"/>
      <c r="BP87" s="46"/>
      <c r="BQ87" s="29"/>
      <c r="BR87" s="38" t="s">
        <v>345</v>
      </c>
      <c r="BS87" s="39"/>
      <c r="BT87" s="535" t="s">
        <v>36</v>
      </c>
      <c r="BU87" s="41">
        <f t="shared" si="34"/>
        <v>0</v>
      </c>
      <c r="BV87" s="536">
        <f t="shared" si="35"/>
        <v>0</v>
      </c>
      <c r="BW87" s="39"/>
      <c r="BX87" s="39"/>
      <c r="BY87" s="39"/>
      <c r="BZ87" s="39"/>
      <c r="CA87" s="39"/>
      <c r="CB87" s="39"/>
      <c r="CC87" s="44"/>
      <c r="CD87" s="44"/>
      <c r="CE87" s="44"/>
      <c r="CF87" s="44"/>
      <c r="CG87" s="44"/>
      <c r="CH87" s="44"/>
      <c r="CI87" s="44"/>
      <c r="CJ87" s="44"/>
      <c r="CK87" s="44"/>
      <c r="CL87" s="45"/>
      <c r="CM87" s="46"/>
      <c r="CN87" s="59"/>
      <c r="CO87" s="1716" t="s">
        <v>345</v>
      </c>
      <c r="CP87" s="39"/>
      <c r="CQ87" s="535" t="s">
        <v>36</v>
      </c>
      <c r="CR87" s="41">
        <f ca="1">0.5*(CZ87+DA87+DB87)+DC87+DE87+2*(DF87+DG87)</f>
        <v>15</v>
      </c>
      <c r="CS87" s="536">
        <f ca="1">CZ87*0.5+DA87*0.5+DB87*0.5+DC87+DD87+DE87+2*(DF87+DG87+DH87)</f>
        <v>17</v>
      </c>
      <c r="CT87" s="39"/>
      <c r="CU87" s="39"/>
      <c r="CV87" s="39"/>
      <c r="CW87" s="39"/>
      <c r="CX87" s="39"/>
      <c r="CY87" s="39"/>
      <c r="CZ87" s="44">
        <f ca="1">SUMIFS(CZ8:CZ101,CQ8:CQ101,CQ87)</f>
        <v>0</v>
      </c>
      <c r="DA87" s="44">
        <f ca="1">SUMIFS(DA8:DA101,CQ8:CQ101,CQ87)</f>
        <v>0</v>
      </c>
      <c r="DB87" s="44">
        <f ca="1">SUMIFS(DB8:DB101,CQ8:CQ101,CQ87)</f>
        <v>0</v>
      </c>
      <c r="DC87" s="44">
        <f ca="1">SUMIFS(DC8:DC101,CQ8:CQ101,CQ87)</f>
        <v>1</v>
      </c>
      <c r="DD87" s="44">
        <f ca="1">SUMIFS(DD8:DD101,CQ8:CQ101,CQ87)</f>
        <v>0</v>
      </c>
      <c r="DE87" s="44">
        <f ca="1">SUMIFS(DE8:DE101,CQ8:CQ101,CQ87)</f>
        <v>0</v>
      </c>
      <c r="DF87" s="44">
        <f ca="1">SUMIFS(DF8:DF101,CQ8:CQ101,CQ87)</f>
        <v>7</v>
      </c>
      <c r="DG87" s="44">
        <f ca="1">SUMIFS(DG8:DG101,CQ8:CQ101,CQ87)</f>
        <v>0</v>
      </c>
      <c r="DH87" s="44">
        <f ca="1">SUMIFS(DH8:DH101,CQ8:CQ101,CQ87)</f>
        <v>1</v>
      </c>
      <c r="DI87" s="45"/>
      <c r="DJ87" s="46"/>
    </row>
    <row r="88" spans="1:116" ht="187.2" outlineLevel="1" thickTop="1" thickBot="1" x14ac:dyDescent="0.45">
      <c r="A88" s="284" t="s">
        <v>222</v>
      </c>
      <c r="B88" s="114" t="s">
        <v>1969</v>
      </c>
      <c r="C88" s="68" t="s">
        <v>29</v>
      </c>
      <c r="D88" s="69">
        <f t="shared" si="28"/>
        <v>12</v>
      </c>
      <c r="E88" s="69">
        <f t="shared" si="29"/>
        <v>18</v>
      </c>
      <c r="F88" s="116"/>
      <c r="G88" s="22" t="s">
        <v>224</v>
      </c>
      <c r="H88" s="245"/>
      <c r="I88" s="72" t="s">
        <v>42</v>
      </c>
      <c r="J88" s="173"/>
      <c r="K88" s="173" t="s">
        <v>1402</v>
      </c>
      <c r="L88" s="266"/>
      <c r="M88" s="266"/>
      <c r="N88" s="266"/>
      <c r="O88" s="266"/>
      <c r="P88" s="266"/>
      <c r="Q88" s="266"/>
      <c r="R88" s="252">
        <v>6</v>
      </c>
      <c r="S88" s="266"/>
      <c r="T88" s="254">
        <v>3</v>
      </c>
      <c r="U88" s="96">
        <v>1</v>
      </c>
      <c r="V88" s="95"/>
      <c r="X88" s="320" t="s">
        <v>267</v>
      </c>
      <c r="Y88" s="1465" t="s">
        <v>2644</v>
      </c>
      <c r="Z88" s="68" t="s">
        <v>29</v>
      </c>
      <c r="AA88" s="69">
        <f t="shared" si="30"/>
        <v>0</v>
      </c>
      <c r="AB88" s="69">
        <f t="shared" si="31"/>
        <v>0</v>
      </c>
      <c r="AC88" s="74"/>
      <c r="AD88" s="1053" t="s">
        <v>2734</v>
      </c>
      <c r="AE88" s="74"/>
      <c r="AF88" s="74"/>
      <c r="AG88" s="74"/>
      <c r="AH88" s="681" t="s">
        <v>2735</v>
      </c>
      <c r="AI88" s="74"/>
      <c r="AJ88" s="74"/>
      <c r="AK88" s="74"/>
      <c r="AL88" s="74"/>
      <c r="AM88" s="74"/>
      <c r="AN88" s="74"/>
      <c r="AO88" s="74"/>
      <c r="AP88" s="74"/>
      <c r="AQ88" s="74"/>
      <c r="AR88" s="516">
        <v>1</v>
      </c>
      <c r="AS88" s="74"/>
      <c r="AU88" s="97" t="s">
        <v>52</v>
      </c>
      <c r="AV88" s="779" t="s">
        <v>2933</v>
      </c>
      <c r="AW88" s="68" t="s">
        <v>29</v>
      </c>
      <c r="AX88" s="69">
        <f t="shared" si="32"/>
        <v>4</v>
      </c>
      <c r="AY88" s="69">
        <f t="shared" si="33"/>
        <v>4</v>
      </c>
      <c r="AZ88" s="99"/>
      <c r="BA88" s="22" t="s">
        <v>54</v>
      </c>
      <c r="BB88" s="99"/>
      <c r="BC88" s="99"/>
      <c r="BD88" s="99"/>
      <c r="BE88" s="225" t="s">
        <v>278</v>
      </c>
      <c r="BF88" s="159"/>
      <c r="BG88" s="159"/>
      <c r="BH88" s="159"/>
      <c r="BI88" s="159"/>
      <c r="BJ88" s="159"/>
      <c r="BK88" s="159"/>
      <c r="BL88" s="84">
        <v>2</v>
      </c>
      <c r="BM88" s="159"/>
      <c r="BN88" s="159"/>
      <c r="BO88" s="96">
        <v>1</v>
      </c>
      <c r="BP88" s="95"/>
      <c r="BR88" s="389" t="s">
        <v>365</v>
      </c>
      <c r="BS88" s="82" t="s">
        <v>3229</v>
      </c>
      <c r="BT88" s="720" t="s">
        <v>29</v>
      </c>
      <c r="BU88" s="102">
        <f t="shared" si="34"/>
        <v>0</v>
      </c>
      <c r="BV88" s="102">
        <f t="shared" si="35"/>
        <v>2</v>
      </c>
      <c r="BW88" s="103"/>
      <c r="BX88" s="22" t="s">
        <v>45</v>
      </c>
      <c r="BY88" s="22"/>
      <c r="BZ88" s="70"/>
      <c r="CA88" s="173"/>
      <c r="CB88" s="173" t="s">
        <v>831</v>
      </c>
      <c r="CC88" s="155"/>
      <c r="CD88" s="155"/>
      <c r="CE88" s="155"/>
      <c r="CF88" s="155"/>
      <c r="CG88" s="155"/>
      <c r="CH88" s="155"/>
      <c r="CI88" s="155"/>
      <c r="CJ88" s="360"/>
      <c r="CK88" s="86">
        <v>1</v>
      </c>
      <c r="CL88" s="96">
        <v>1</v>
      </c>
      <c r="CM88" s="95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6" ht="342" customHeight="1" outlineLevel="1" thickTop="1" thickBot="1" x14ac:dyDescent="0.45">
      <c r="A89" s="284" t="s">
        <v>222</v>
      </c>
      <c r="B89" s="80" t="s">
        <v>1971</v>
      </c>
      <c r="C89" s="102" t="s">
        <v>36</v>
      </c>
      <c r="D89" s="69">
        <f t="shared" si="28"/>
        <v>4</v>
      </c>
      <c r="E89" s="69">
        <f t="shared" si="29"/>
        <v>4</v>
      </c>
      <c r="F89" s="116"/>
      <c r="G89" s="22" t="s">
        <v>68</v>
      </c>
      <c r="H89" s="118"/>
      <c r="I89" s="72" t="s">
        <v>42</v>
      </c>
      <c r="J89" s="173"/>
      <c r="K89" s="173" t="s">
        <v>780</v>
      </c>
      <c r="L89" s="155"/>
      <c r="M89" s="155"/>
      <c r="N89" s="155"/>
      <c r="O89" s="155"/>
      <c r="P89" s="155"/>
      <c r="Q89" s="155"/>
      <c r="R89" s="84">
        <v>2</v>
      </c>
      <c r="S89" s="155"/>
      <c r="T89" s="155"/>
      <c r="U89" s="96">
        <v>1</v>
      </c>
      <c r="V89" s="95"/>
      <c r="W89" s="32"/>
      <c r="X89" s="320" t="s">
        <v>267</v>
      </c>
      <c r="Y89" s="1465" t="s">
        <v>2648</v>
      </c>
      <c r="Z89" s="68" t="s">
        <v>29</v>
      </c>
      <c r="AA89" s="69">
        <f t="shared" si="30"/>
        <v>0</v>
      </c>
      <c r="AB89" s="69">
        <f t="shared" si="31"/>
        <v>0</v>
      </c>
      <c r="AC89" s="74"/>
      <c r="AD89" s="1053" t="s">
        <v>2734</v>
      </c>
      <c r="AE89" s="74"/>
      <c r="AF89" s="74"/>
      <c r="AG89" s="74"/>
      <c r="AH89" s="681" t="s">
        <v>2735</v>
      </c>
      <c r="AI89" s="74"/>
      <c r="AJ89" s="74"/>
      <c r="AK89" s="74"/>
      <c r="AL89" s="74"/>
      <c r="AM89" s="74"/>
      <c r="AN89" s="74"/>
      <c r="AO89" s="74"/>
      <c r="AP89" s="74"/>
      <c r="AQ89" s="74"/>
      <c r="AR89" s="516">
        <v>1</v>
      </c>
      <c r="AS89" s="74"/>
      <c r="AU89" s="97" t="s">
        <v>52</v>
      </c>
      <c r="AV89" s="532" t="s">
        <v>2934</v>
      </c>
      <c r="AW89" s="68" t="s">
        <v>29</v>
      </c>
      <c r="AX89" s="69">
        <f t="shared" si="32"/>
        <v>0</v>
      </c>
      <c r="AY89" s="69">
        <f t="shared" si="33"/>
        <v>0</v>
      </c>
      <c r="AZ89" s="74"/>
      <c r="BA89" s="212" t="s">
        <v>45</v>
      </c>
      <c r="BB89" s="755"/>
      <c r="BC89" s="74"/>
      <c r="BD89" s="74"/>
      <c r="BE89" s="23" t="s">
        <v>57</v>
      </c>
      <c r="BF89" s="159"/>
      <c r="BG89" s="159"/>
      <c r="BH89" s="390"/>
      <c r="BI89" s="159"/>
      <c r="BJ89" s="159"/>
      <c r="BK89" s="159"/>
      <c r="BL89" s="159"/>
      <c r="BM89" s="159"/>
      <c r="BN89" s="159"/>
      <c r="BO89" s="96">
        <v>1</v>
      </c>
      <c r="BP89" s="95"/>
      <c r="BR89" s="389" t="s">
        <v>365</v>
      </c>
      <c r="BS89" s="82" t="s">
        <v>3230</v>
      </c>
      <c r="BT89" s="720" t="s">
        <v>29</v>
      </c>
      <c r="BU89" s="102">
        <f t="shared" si="34"/>
        <v>0</v>
      </c>
      <c r="BV89" s="102">
        <f t="shared" si="35"/>
        <v>0</v>
      </c>
      <c r="BW89" s="103"/>
      <c r="BX89" s="22" t="s">
        <v>45</v>
      </c>
      <c r="BY89" s="22"/>
      <c r="BZ89" s="74"/>
      <c r="CA89" s="173"/>
      <c r="CB89" s="173" t="s">
        <v>57</v>
      </c>
      <c r="CC89" s="83"/>
      <c r="CD89" s="83"/>
      <c r="CE89" s="83"/>
      <c r="CF89" s="83"/>
      <c r="CG89" s="83"/>
      <c r="CH89" s="302"/>
      <c r="CI89" s="83"/>
      <c r="CJ89" s="83"/>
      <c r="CK89" s="302"/>
      <c r="CL89" s="96">
        <v>1</v>
      </c>
      <c r="CM89" s="95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6" ht="402.75" customHeight="1" outlineLevel="1" thickTop="1" thickBot="1" x14ac:dyDescent="0.3">
      <c r="A90" s="97" t="s">
        <v>52</v>
      </c>
      <c r="B90" s="114" t="s">
        <v>823</v>
      </c>
      <c r="C90" s="102" t="s">
        <v>36</v>
      </c>
      <c r="D90" s="69">
        <f t="shared" si="28"/>
        <v>0</v>
      </c>
      <c r="E90" s="69">
        <f t="shared" si="29"/>
        <v>0</v>
      </c>
      <c r="F90" s="22"/>
      <c r="G90" s="756" t="s">
        <v>68</v>
      </c>
      <c r="H90" s="140" t="s">
        <v>824</v>
      </c>
      <c r="I90" s="127"/>
      <c r="J90" s="248"/>
      <c r="K90" s="173" t="s">
        <v>825</v>
      </c>
      <c r="L90" s="144"/>
      <c r="M90" s="144"/>
      <c r="N90" s="301"/>
      <c r="O90" s="757"/>
      <c r="P90" s="301"/>
      <c r="Q90" s="757"/>
      <c r="R90" s="757"/>
      <c r="S90" s="757"/>
      <c r="T90" s="144"/>
      <c r="U90" s="96">
        <v>1</v>
      </c>
      <c r="V90" s="95"/>
      <c r="W90" s="59"/>
      <c r="X90" s="364" t="s">
        <v>318</v>
      </c>
      <c r="Y90" s="1465" t="s">
        <v>2652</v>
      </c>
      <c r="Z90" s="68" t="s">
        <v>29</v>
      </c>
      <c r="AA90" s="69">
        <f t="shared" si="30"/>
        <v>0</v>
      </c>
      <c r="AB90" s="69">
        <f t="shared" si="31"/>
        <v>0</v>
      </c>
      <c r="AC90" s="74"/>
      <c r="AD90" s="1053" t="s">
        <v>2734</v>
      </c>
      <c r="AE90" s="74"/>
      <c r="AF90" s="74"/>
      <c r="AG90" s="74"/>
      <c r="AH90" s="681" t="s">
        <v>2735</v>
      </c>
      <c r="AI90" s="74"/>
      <c r="AJ90" s="74"/>
      <c r="AK90" s="74"/>
      <c r="AL90" s="74"/>
      <c r="AM90" s="74"/>
      <c r="AN90" s="74"/>
      <c r="AO90" s="74"/>
      <c r="AP90" s="74"/>
      <c r="AQ90" s="74"/>
      <c r="AR90" s="516">
        <v>1</v>
      </c>
      <c r="AS90" s="74"/>
      <c r="AU90" s="97" t="s">
        <v>52</v>
      </c>
      <c r="AV90" s="337" t="s">
        <v>2936</v>
      </c>
      <c r="AW90" s="68" t="s">
        <v>29</v>
      </c>
      <c r="AX90" s="69">
        <f t="shared" si="32"/>
        <v>0</v>
      </c>
      <c r="AY90" s="69">
        <f t="shared" si="33"/>
        <v>0</v>
      </c>
      <c r="AZ90" s="334"/>
      <c r="BA90" s="212" t="s">
        <v>63</v>
      </c>
      <c r="BB90" s="759"/>
      <c r="BC90" s="74"/>
      <c r="BD90" s="172"/>
      <c r="BE90" s="23" t="s">
        <v>57</v>
      </c>
      <c r="BF90" s="461"/>
      <c r="BG90" s="461"/>
      <c r="BH90" s="461"/>
      <c r="BI90" s="461"/>
      <c r="BJ90" s="461"/>
      <c r="BK90" s="461"/>
      <c r="BL90" s="461"/>
      <c r="BM90" s="461"/>
      <c r="BN90" s="461"/>
      <c r="BO90" s="96">
        <v>1</v>
      </c>
      <c r="BP90" s="95"/>
      <c r="BR90" s="389" t="s">
        <v>365</v>
      </c>
      <c r="BS90" s="82" t="s">
        <v>3231</v>
      </c>
      <c r="BT90" s="720" t="s">
        <v>29</v>
      </c>
      <c r="BU90" s="102">
        <f t="shared" si="34"/>
        <v>0</v>
      </c>
      <c r="BV90" s="102">
        <f t="shared" si="35"/>
        <v>2</v>
      </c>
      <c r="BW90" s="103"/>
      <c r="BX90" s="22" t="s">
        <v>45</v>
      </c>
      <c r="BY90" s="22"/>
      <c r="BZ90" s="104"/>
      <c r="CA90" s="70"/>
      <c r="CB90" s="23" t="s">
        <v>3232</v>
      </c>
      <c r="CC90" s="169"/>
      <c r="CD90" s="169"/>
      <c r="CE90" s="169"/>
      <c r="CF90" s="169"/>
      <c r="CG90" s="169"/>
      <c r="CH90" s="155"/>
      <c r="CI90" s="144"/>
      <c r="CJ90" s="169"/>
      <c r="CK90" s="86">
        <v>1</v>
      </c>
      <c r="CL90" s="96">
        <v>1</v>
      </c>
      <c r="CM90" s="95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6" ht="273.75" customHeight="1" outlineLevel="1" thickTop="1" thickBot="1" x14ac:dyDescent="0.45">
      <c r="A91" s="97" t="s">
        <v>52</v>
      </c>
      <c r="B91" s="117" t="s">
        <v>1972</v>
      </c>
      <c r="C91" s="68" t="s">
        <v>36</v>
      </c>
      <c r="D91" s="69">
        <f t="shared" si="28"/>
        <v>2</v>
      </c>
      <c r="E91" s="69">
        <f t="shared" si="29"/>
        <v>4</v>
      </c>
      <c r="F91" s="22"/>
      <c r="G91" s="22" t="s">
        <v>68</v>
      </c>
      <c r="H91" s="104"/>
      <c r="I91" s="72" t="s">
        <v>42</v>
      </c>
      <c r="J91" s="172"/>
      <c r="K91" s="23" t="s">
        <v>835</v>
      </c>
      <c r="L91" s="302"/>
      <c r="M91" s="302"/>
      <c r="N91" s="302"/>
      <c r="O91" s="302"/>
      <c r="P91" s="302"/>
      <c r="Q91" s="240">
        <v>2</v>
      </c>
      <c r="R91" s="302"/>
      <c r="S91" s="301"/>
      <c r="T91" s="86">
        <v>1</v>
      </c>
      <c r="U91" s="96">
        <v>1</v>
      </c>
      <c r="V91" s="95"/>
      <c r="W91" s="59"/>
      <c r="X91" s="269" t="s">
        <v>206</v>
      </c>
      <c r="Y91" s="1465" t="s">
        <v>2656</v>
      </c>
      <c r="Z91" s="68" t="s">
        <v>29</v>
      </c>
      <c r="AA91" s="69">
        <f t="shared" si="30"/>
        <v>0</v>
      </c>
      <c r="AB91" s="69">
        <f t="shared" si="31"/>
        <v>0</v>
      </c>
      <c r="AC91" s="74"/>
      <c r="AD91" s="1053" t="s">
        <v>2734</v>
      </c>
      <c r="AE91" s="74"/>
      <c r="AF91" s="74"/>
      <c r="AG91" s="74"/>
      <c r="AH91" s="681" t="s">
        <v>2735</v>
      </c>
      <c r="AI91" s="74"/>
      <c r="AJ91" s="74"/>
      <c r="AK91" s="74"/>
      <c r="AL91" s="74"/>
      <c r="AM91" s="74"/>
      <c r="AN91" s="74"/>
      <c r="AO91" s="74"/>
      <c r="AP91" s="74"/>
      <c r="AQ91" s="74"/>
      <c r="AR91" s="516">
        <v>1</v>
      </c>
      <c r="AS91" s="74"/>
      <c r="AU91" s="97" t="s">
        <v>52</v>
      </c>
      <c r="AV91" s="293" t="s">
        <v>2937</v>
      </c>
      <c r="AW91" s="381" t="s">
        <v>29</v>
      </c>
      <c r="AX91" s="170">
        <f t="shared" si="32"/>
        <v>0</v>
      </c>
      <c r="AY91" s="170">
        <f t="shared" si="33"/>
        <v>0</v>
      </c>
      <c r="AZ91" s="195"/>
      <c r="BA91" s="197" t="s">
        <v>63</v>
      </c>
      <c r="BB91" s="734"/>
      <c r="BC91" s="74"/>
      <c r="BD91" s="173"/>
      <c r="BE91" s="296" t="s">
        <v>57</v>
      </c>
      <c r="BF91" s="718"/>
      <c r="BG91" s="718"/>
      <c r="BH91" s="718"/>
      <c r="BI91" s="718"/>
      <c r="BJ91" s="718"/>
      <c r="BK91" s="718"/>
      <c r="BL91" s="718"/>
      <c r="BM91" s="718"/>
      <c r="BN91" s="718"/>
      <c r="BO91" s="96">
        <v>1</v>
      </c>
      <c r="BP91" s="95"/>
      <c r="BR91" s="389" t="s">
        <v>365</v>
      </c>
      <c r="BS91" s="178" t="s">
        <v>3234</v>
      </c>
      <c r="BT91" s="720" t="s">
        <v>29</v>
      </c>
      <c r="BU91" s="102">
        <f t="shared" si="34"/>
        <v>0</v>
      </c>
      <c r="BV91" s="102">
        <f t="shared" si="35"/>
        <v>0</v>
      </c>
      <c r="BW91" s="99"/>
      <c r="BX91" s="22" t="s">
        <v>45</v>
      </c>
      <c r="BY91" s="99"/>
      <c r="BZ91" s="99"/>
      <c r="CA91" s="99"/>
      <c r="CB91" s="173" t="s">
        <v>272</v>
      </c>
      <c r="CC91" s="159"/>
      <c r="CD91" s="159"/>
      <c r="CE91" s="159"/>
      <c r="CF91" s="159"/>
      <c r="CG91" s="159"/>
      <c r="CH91" s="159"/>
      <c r="CI91" s="159"/>
      <c r="CJ91" s="159"/>
      <c r="CK91" s="159"/>
      <c r="CL91" s="96">
        <v>1</v>
      </c>
      <c r="CM91" s="95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6" ht="186" customHeight="1" outlineLevel="1" thickTop="1" thickBot="1" x14ac:dyDescent="0.45">
      <c r="A92" s="97" t="s">
        <v>52</v>
      </c>
      <c r="B92" s="114" t="s">
        <v>1349</v>
      </c>
      <c r="C92" s="68" t="s">
        <v>36</v>
      </c>
      <c r="D92" s="69">
        <f t="shared" si="28"/>
        <v>1</v>
      </c>
      <c r="E92" s="69">
        <f t="shared" si="29"/>
        <v>2</v>
      </c>
      <c r="F92" s="103"/>
      <c r="G92" s="22" t="s">
        <v>68</v>
      </c>
      <c r="H92" s="70"/>
      <c r="I92" s="70"/>
      <c r="J92" s="173"/>
      <c r="K92" s="173" t="s">
        <v>1350</v>
      </c>
      <c r="L92" s="155"/>
      <c r="M92" s="155"/>
      <c r="N92" s="155"/>
      <c r="O92" s="240">
        <v>1</v>
      </c>
      <c r="P92" s="86">
        <v>1</v>
      </c>
      <c r="Q92" s="301"/>
      <c r="R92" s="155"/>
      <c r="S92" s="155"/>
      <c r="T92" s="155"/>
      <c r="U92" s="76">
        <v>1</v>
      </c>
      <c r="V92" s="77"/>
      <c r="W92" s="108"/>
      <c r="X92" s="662" t="s">
        <v>674</v>
      </c>
      <c r="Y92" s="1465" t="s">
        <v>2659</v>
      </c>
      <c r="Z92" s="68" t="s">
        <v>29</v>
      </c>
      <c r="AA92" s="69">
        <f t="shared" si="30"/>
        <v>0</v>
      </c>
      <c r="AB92" s="69">
        <f t="shared" si="31"/>
        <v>0</v>
      </c>
      <c r="AC92" s="74"/>
      <c r="AD92" s="1053" t="s">
        <v>2712</v>
      </c>
      <c r="AE92" s="74"/>
      <c r="AF92" s="74"/>
      <c r="AG92" s="74"/>
      <c r="AH92" s="681" t="s">
        <v>2735</v>
      </c>
      <c r="AI92" s="74"/>
      <c r="AJ92" s="74"/>
      <c r="AK92" s="74"/>
      <c r="AL92" s="74"/>
      <c r="AM92" s="74"/>
      <c r="AN92" s="74"/>
      <c r="AO92" s="74"/>
      <c r="AP92" s="74"/>
      <c r="AQ92" s="74"/>
      <c r="AR92" s="516">
        <v>1</v>
      </c>
      <c r="AS92" s="74"/>
      <c r="AU92" s="97" t="s">
        <v>52</v>
      </c>
      <c r="AV92" s="413" t="s">
        <v>3233</v>
      </c>
      <c r="AW92" s="102" t="s">
        <v>29</v>
      </c>
      <c r="AX92" s="69">
        <f t="shared" si="32"/>
        <v>4</v>
      </c>
      <c r="AY92" s="69">
        <f t="shared" si="33"/>
        <v>4</v>
      </c>
      <c r="AZ92" s="22"/>
      <c r="BA92" s="22" t="s">
        <v>68</v>
      </c>
      <c r="BB92" s="118"/>
      <c r="BC92" s="72" t="s">
        <v>42</v>
      </c>
      <c r="BD92" s="173"/>
      <c r="BE92" s="23" t="s">
        <v>57</v>
      </c>
      <c r="BF92" s="302"/>
      <c r="BG92" s="302"/>
      <c r="BH92" s="155"/>
      <c r="BI92" s="84">
        <v>4</v>
      </c>
      <c r="BJ92" s="302"/>
      <c r="BK92" s="302"/>
      <c r="BL92" s="302"/>
      <c r="BM92" s="302"/>
      <c r="BN92" s="302"/>
      <c r="BO92" s="96">
        <v>0.5</v>
      </c>
      <c r="BP92" s="95"/>
      <c r="BR92" s="389" t="s">
        <v>365</v>
      </c>
      <c r="BS92" s="178" t="s">
        <v>3236</v>
      </c>
      <c r="BT92" s="720" t="s">
        <v>29</v>
      </c>
      <c r="BU92" s="102">
        <f t="shared" si="34"/>
        <v>0</v>
      </c>
      <c r="BV92" s="102">
        <f t="shared" si="35"/>
        <v>0</v>
      </c>
      <c r="BW92" s="99"/>
      <c r="BX92" s="22" t="s">
        <v>45</v>
      </c>
      <c r="BY92" s="108"/>
      <c r="BZ92" s="99"/>
      <c r="CA92" s="99"/>
      <c r="CB92" s="173" t="s">
        <v>57</v>
      </c>
      <c r="CC92" s="159"/>
      <c r="CD92" s="159"/>
      <c r="CE92" s="159"/>
      <c r="CF92" s="159"/>
      <c r="CG92" s="159"/>
      <c r="CH92" s="159"/>
      <c r="CI92" s="159"/>
      <c r="CJ92" s="159"/>
      <c r="CK92" s="159"/>
      <c r="CL92" s="96">
        <v>1</v>
      </c>
      <c r="CM92" s="95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6" ht="208.95" customHeight="1" outlineLevel="1" thickTop="1" x14ac:dyDescent="0.3">
      <c r="A93" s="97" t="s">
        <v>52</v>
      </c>
      <c r="B93" s="387" t="s">
        <v>1973</v>
      </c>
      <c r="C93" s="68" t="s">
        <v>36</v>
      </c>
      <c r="D93" s="69">
        <f t="shared" si="28"/>
        <v>0</v>
      </c>
      <c r="E93" s="69">
        <f t="shared" si="29"/>
        <v>0</v>
      </c>
      <c r="F93" s="158"/>
      <c r="G93" s="22" t="s">
        <v>45</v>
      </c>
      <c r="H93" s="248"/>
      <c r="I93" s="248"/>
      <c r="J93" s="82"/>
      <c r="K93" s="23" t="s">
        <v>849</v>
      </c>
      <c r="L93" s="155"/>
      <c r="M93" s="155"/>
      <c r="N93" s="155"/>
      <c r="O93" s="155"/>
      <c r="P93" s="155"/>
      <c r="Q93" s="155"/>
      <c r="R93" s="155"/>
      <c r="S93" s="155"/>
      <c r="T93" s="155"/>
      <c r="U93" s="96">
        <v>1</v>
      </c>
      <c r="V93" s="95"/>
      <c r="W93" s="108"/>
      <c r="X93" s="400" t="s">
        <v>2660</v>
      </c>
      <c r="Y93" s="1465" t="s">
        <v>2661</v>
      </c>
      <c r="Z93" s="68" t="s">
        <v>29</v>
      </c>
      <c r="AA93" s="69">
        <f t="shared" si="30"/>
        <v>0</v>
      </c>
      <c r="AB93" s="69">
        <f t="shared" si="31"/>
        <v>0</v>
      </c>
      <c r="AC93" s="74"/>
      <c r="AD93" s="1053" t="s">
        <v>2734</v>
      </c>
      <c r="AE93" s="74"/>
      <c r="AF93" s="74"/>
      <c r="AG93" s="74"/>
      <c r="AH93" s="681" t="s">
        <v>2735</v>
      </c>
      <c r="AI93" s="74"/>
      <c r="AJ93" s="74"/>
      <c r="AK93" s="74"/>
      <c r="AL93" s="74"/>
      <c r="AM93" s="74"/>
      <c r="AN93" s="74"/>
      <c r="AO93" s="74"/>
      <c r="AP93" s="74"/>
      <c r="AQ93" s="74"/>
      <c r="AR93" s="516">
        <v>1</v>
      </c>
      <c r="AS93" s="74"/>
      <c r="AU93" s="97" t="s">
        <v>52</v>
      </c>
      <c r="AV93" s="413" t="s">
        <v>3235</v>
      </c>
      <c r="AW93" s="102" t="s">
        <v>29</v>
      </c>
      <c r="AX93" s="69">
        <f t="shared" si="32"/>
        <v>1</v>
      </c>
      <c r="AY93" s="69">
        <f t="shared" si="33"/>
        <v>1</v>
      </c>
      <c r="AZ93" s="22"/>
      <c r="BA93" s="407" t="s">
        <v>63</v>
      </c>
      <c r="BB93" s="118"/>
      <c r="BC93" s="72" t="s">
        <v>42</v>
      </c>
      <c r="BD93" s="173"/>
      <c r="BE93" s="140" t="s">
        <v>3</v>
      </c>
      <c r="BF93" s="84">
        <v>2</v>
      </c>
      <c r="BG93" s="302"/>
      <c r="BH93" s="155"/>
      <c r="BI93" s="155"/>
      <c r="BJ93" s="302"/>
      <c r="BK93" s="302"/>
      <c r="BL93" s="302"/>
      <c r="BM93" s="302"/>
      <c r="BN93" s="302"/>
      <c r="BO93" s="96">
        <v>0.5</v>
      </c>
      <c r="BP93" s="95"/>
      <c r="BR93" s="389" t="s">
        <v>365</v>
      </c>
      <c r="BS93" s="82" t="s">
        <v>3238</v>
      </c>
      <c r="BT93" s="720" t="s">
        <v>29</v>
      </c>
      <c r="BU93" s="102">
        <f t="shared" si="34"/>
        <v>0</v>
      </c>
      <c r="BV93" s="102">
        <f t="shared" si="35"/>
        <v>0</v>
      </c>
      <c r="BW93" s="103"/>
      <c r="BX93" s="22" t="s">
        <v>45</v>
      </c>
      <c r="BY93" s="22"/>
      <c r="BZ93" s="74"/>
      <c r="CA93" s="73"/>
      <c r="CB93" s="23" t="s">
        <v>3239</v>
      </c>
      <c r="CC93" s="160"/>
      <c r="CD93" s="160"/>
      <c r="CE93" s="160"/>
      <c r="CF93" s="160"/>
      <c r="CG93" s="160"/>
      <c r="CH93" s="155"/>
      <c r="CI93" s="160"/>
      <c r="CJ93" s="160"/>
      <c r="CK93" s="155"/>
      <c r="CL93" s="96">
        <v>1</v>
      </c>
      <c r="CM93" s="95"/>
      <c r="CN93" s="29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6" ht="198" customHeight="1" outlineLevel="1" thickBot="1" x14ac:dyDescent="0.45">
      <c r="A94" s="97" t="s">
        <v>52</v>
      </c>
      <c r="B94" s="117" t="s">
        <v>1974</v>
      </c>
      <c r="C94" s="68" t="s">
        <v>36</v>
      </c>
      <c r="D94" s="69">
        <f t="shared" si="28"/>
        <v>0</v>
      </c>
      <c r="E94" s="69">
        <f t="shared" si="29"/>
        <v>0</v>
      </c>
      <c r="F94" s="103"/>
      <c r="G94" s="22" t="s">
        <v>45</v>
      </c>
      <c r="H94" s="22"/>
      <c r="I94" s="119" t="s">
        <v>42</v>
      </c>
      <c r="J94" s="23"/>
      <c r="K94" s="23" t="s">
        <v>856</v>
      </c>
      <c r="L94" s="160"/>
      <c r="M94" s="160"/>
      <c r="N94" s="160"/>
      <c r="O94" s="160"/>
      <c r="P94" s="160"/>
      <c r="Q94" s="160"/>
      <c r="R94" s="160"/>
      <c r="S94" s="160"/>
      <c r="T94" s="160"/>
      <c r="U94" s="96">
        <v>1</v>
      </c>
      <c r="V94" s="95"/>
      <c r="W94" s="108"/>
      <c r="X94" s="97" t="s">
        <v>52</v>
      </c>
      <c r="Y94" s="1503" t="s">
        <v>2664</v>
      </c>
      <c r="Z94" s="1286" t="s">
        <v>29</v>
      </c>
      <c r="AA94" s="1287">
        <f t="shared" si="30"/>
        <v>0</v>
      </c>
      <c r="AB94" s="1287">
        <f t="shared" si="31"/>
        <v>0</v>
      </c>
      <c r="AC94" s="1288"/>
      <c r="AD94" s="1507" t="s">
        <v>2734</v>
      </c>
      <c r="AE94" s="1288"/>
      <c r="AF94" s="1288"/>
      <c r="AG94" s="1288"/>
      <c r="AH94" s="681" t="s">
        <v>2735</v>
      </c>
      <c r="AI94" s="1288"/>
      <c r="AJ94" s="1288"/>
      <c r="AK94" s="1288"/>
      <c r="AL94" s="1288"/>
      <c r="AM94" s="1288"/>
      <c r="AN94" s="1288"/>
      <c r="AO94" s="1288"/>
      <c r="AP94" s="1288"/>
      <c r="AQ94" s="1288"/>
      <c r="AR94" s="1508">
        <v>1</v>
      </c>
      <c r="AS94" s="1288"/>
      <c r="AU94" s="97" t="s">
        <v>52</v>
      </c>
      <c r="AV94" s="138" t="s">
        <v>3237</v>
      </c>
      <c r="AW94" s="68" t="s">
        <v>36</v>
      </c>
      <c r="AX94" s="69">
        <f t="shared" si="32"/>
        <v>3.5</v>
      </c>
      <c r="AY94" s="69">
        <f t="shared" si="33"/>
        <v>3.5</v>
      </c>
      <c r="AZ94" s="74"/>
      <c r="BA94" s="407" t="s">
        <v>63</v>
      </c>
      <c r="BB94" s="74"/>
      <c r="BC94" s="74"/>
      <c r="BD94" s="74"/>
      <c r="BE94" s="140" t="s">
        <v>3</v>
      </c>
      <c r="BF94" s="252">
        <v>1</v>
      </c>
      <c r="BG94" s="403"/>
      <c r="BH94" s="403"/>
      <c r="BI94" s="703"/>
      <c r="BJ94" s="403"/>
      <c r="BK94" s="252">
        <v>1</v>
      </c>
      <c r="BL94" s="703"/>
      <c r="BM94" s="252">
        <v>1</v>
      </c>
      <c r="BN94" s="403"/>
      <c r="BO94" s="96">
        <v>1</v>
      </c>
      <c r="BP94" s="95"/>
      <c r="BR94" s="389" t="s">
        <v>365</v>
      </c>
      <c r="BS94" s="73" t="s">
        <v>3241</v>
      </c>
      <c r="BT94" s="720" t="s">
        <v>29</v>
      </c>
      <c r="BU94" s="102">
        <f t="shared" si="34"/>
        <v>0</v>
      </c>
      <c r="BV94" s="102">
        <f t="shared" si="35"/>
        <v>0</v>
      </c>
      <c r="BW94" s="70"/>
      <c r="BX94" s="22" t="s">
        <v>45</v>
      </c>
      <c r="BY94" s="367"/>
      <c r="BZ94" s="74"/>
      <c r="CA94" s="187"/>
      <c r="CB94" s="23" t="s">
        <v>3239</v>
      </c>
      <c r="CC94" s="155"/>
      <c r="CD94" s="155"/>
      <c r="CE94" s="155"/>
      <c r="CF94" s="155"/>
      <c r="CG94" s="155"/>
      <c r="CH94" s="155"/>
      <c r="CI94" s="155"/>
      <c r="CJ94" s="155"/>
      <c r="CK94" s="155"/>
      <c r="CL94" s="96">
        <v>1</v>
      </c>
      <c r="CM94" s="95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6" ht="285.60000000000002" customHeight="1" outlineLevel="1" thickTop="1" thickBot="1" x14ac:dyDescent="0.35">
      <c r="A95" s="97" t="s">
        <v>52</v>
      </c>
      <c r="B95" s="391" t="s">
        <v>1976</v>
      </c>
      <c r="C95" s="68" t="s">
        <v>36</v>
      </c>
      <c r="D95" s="69">
        <f t="shared" si="28"/>
        <v>0</v>
      </c>
      <c r="E95" s="69">
        <f t="shared" si="29"/>
        <v>0</v>
      </c>
      <c r="F95" s="268" t="e" vm="9">
        <v>#VALUE!</v>
      </c>
      <c r="G95" s="393" t="s">
        <v>63</v>
      </c>
      <c r="H95" s="393"/>
      <c r="I95" s="72" t="s">
        <v>42</v>
      </c>
      <c r="J95" s="131"/>
      <c r="K95" s="268" t="s">
        <v>1955</v>
      </c>
      <c r="L95" s="660"/>
      <c r="M95" s="660"/>
      <c r="N95" s="660"/>
      <c r="O95" s="660"/>
      <c r="P95" s="660"/>
      <c r="Q95" s="660"/>
      <c r="R95" s="660"/>
      <c r="S95" s="660"/>
      <c r="T95" s="660"/>
      <c r="U95" s="96">
        <v>1</v>
      </c>
      <c r="V95" s="95"/>
      <c r="W95" s="108"/>
      <c r="X95" s="1509" t="s">
        <v>171</v>
      </c>
      <c r="Y95" s="1503" t="s">
        <v>2666</v>
      </c>
      <c r="Z95" s="1286" t="s">
        <v>29</v>
      </c>
      <c r="AA95" s="1287">
        <f t="shared" si="30"/>
        <v>0</v>
      </c>
      <c r="AB95" s="1287">
        <f t="shared" si="31"/>
        <v>0</v>
      </c>
      <c r="AC95" s="1288"/>
      <c r="AD95" s="1507" t="s">
        <v>2734</v>
      </c>
      <c r="AE95" s="1288"/>
      <c r="AF95" s="1288"/>
      <c r="AG95" s="1288"/>
      <c r="AH95" s="681" t="s">
        <v>2735</v>
      </c>
      <c r="AI95" s="1288"/>
      <c r="AJ95" s="1288"/>
      <c r="AK95" s="1288"/>
      <c r="AL95" s="1288"/>
      <c r="AM95" s="1288"/>
      <c r="AN95" s="1288"/>
      <c r="AO95" s="1288"/>
      <c r="AP95" s="1288"/>
      <c r="AQ95" s="1288"/>
      <c r="AR95" s="1508">
        <v>1</v>
      </c>
      <c r="AS95" s="1288"/>
      <c r="AU95" s="97" t="s">
        <v>52</v>
      </c>
      <c r="AV95" s="387" t="s">
        <v>3240</v>
      </c>
      <c r="AW95" s="68" t="s">
        <v>36</v>
      </c>
      <c r="AX95" s="69">
        <f t="shared" si="32"/>
        <v>1</v>
      </c>
      <c r="AY95" s="69">
        <f t="shared" si="33"/>
        <v>3</v>
      </c>
      <c r="AZ95" s="103"/>
      <c r="BA95" s="22" t="s">
        <v>68</v>
      </c>
      <c r="BB95" s="22"/>
      <c r="BC95" s="70"/>
      <c r="BD95" s="73"/>
      <c r="BE95" s="23" t="s">
        <v>2945</v>
      </c>
      <c r="BF95" s="155"/>
      <c r="BG95" s="155"/>
      <c r="BH95" s="155"/>
      <c r="BI95" s="155"/>
      <c r="BJ95" s="155"/>
      <c r="BK95" s="84">
        <v>1</v>
      </c>
      <c r="BL95" s="155"/>
      <c r="BM95" s="155"/>
      <c r="BN95" s="86">
        <v>1</v>
      </c>
      <c r="BO95" s="96">
        <v>1</v>
      </c>
      <c r="BP95" s="95"/>
      <c r="BR95" s="389" t="s">
        <v>365</v>
      </c>
      <c r="BS95" s="82" t="s">
        <v>3243</v>
      </c>
      <c r="BT95" s="720" t="s">
        <v>29</v>
      </c>
      <c r="BU95" s="102">
        <f t="shared" si="34"/>
        <v>0</v>
      </c>
      <c r="BV95" s="102">
        <f t="shared" si="35"/>
        <v>0</v>
      </c>
      <c r="BW95" s="632"/>
      <c r="BX95" s="632"/>
      <c r="BY95" s="632"/>
      <c r="BZ95" s="255"/>
      <c r="CA95" s="633"/>
      <c r="CB95" s="23" t="s">
        <v>57</v>
      </c>
      <c r="CC95" s="160"/>
      <c r="CD95" s="160"/>
      <c r="CE95" s="160"/>
      <c r="CF95" s="160"/>
      <c r="CG95" s="160"/>
      <c r="CH95" s="155"/>
      <c r="CI95" s="160"/>
      <c r="CJ95" s="160"/>
      <c r="CK95" s="155"/>
      <c r="CL95" s="96">
        <v>1</v>
      </c>
      <c r="CM95" s="95"/>
      <c r="CN95" s="29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6" ht="280.2" customHeight="1" outlineLevel="1" thickTop="1" thickBot="1" x14ac:dyDescent="0.3">
      <c r="A96" s="1214" t="s">
        <v>52</v>
      </c>
      <c r="B96" s="138" t="s">
        <v>1977</v>
      </c>
      <c r="C96" s="68" t="s">
        <v>36</v>
      </c>
      <c r="D96" s="69">
        <f t="shared" si="28"/>
        <v>0</v>
      </c>
      <c r="E96" s="69">
        <f t="shared" si="29"/>
        <v>0</v>
      </c>
      <c r="F96" s="131"/>
      <c r="G96" s="225" t="s">
        <v>45</v>
      </c>
      <c r="H96" s="225"/>
      <c r="I96" s="72" t="s">
        <v>42</v>
      </c>
      <c r="J96" s="127"/>
      <c r="K96" s="131" t="s">
        <v>1978</v>
      </c>
      <c r="L96" s="403"/>
      <c r="M96" s="403"/>
      <c r="N96" s="403"/>
      <c r="O96" s="403"/>
      <c r="P96" s="403"/>
      <c r="Q96" s="403"/>
      <c r="R96" s="403"/>
      <c r="S96" s="403"/>
      <c r="T96" s="403"/>
      <c r="U96" s="96">
        <v>1</v>
      </c>
      <c r="V96" s="95"/>
      <c r="W96" s="108"/>
      <c r="X96" s="101" t="s">
        <v>55</v>
      </c>
      <c r="Y96" s="1465" t="s">
        <v>2668</v>
      </c>
      <c r="Z96" s="68" t="s">
        <v>29</v>
      </c>
      <c r="AA96" s="69">
        <f t="shared" si="30"/>
        <v>0</v>
      </c>
      <c r="AB96" s="69">
        <f t="shared" si="31"/>
        <v>0</v>
      </c>
      <c r="AC96" s="74"/>
      <c r="AD96" s="1053" t="s">
        <v>63</v>
      </c>
      <c r="AE96" s="74"/>
      <c r="AF96" s="74"/>
      <c r="AG96" s="74"/>
      <c r="AH96" s="681" t="s">
        <v>2735</v>
      </c>
      <c r="AI96" s="74"/>
      <c r="AJ96" s="74"/>
      <c r="AK96" s="74"/>
      <c r="AL96" s="74"/>
      <c r="AM96" s="74"/>
      <c r="AN96" s="74"/>
      <c r="AO96" s="74"/>
      <c r="AP96" s="74"/>
      <c r="AQ96" s="74"/>
      <c r="AR96" s="516">
        <v>1</v>
      </c>
      <c r="AS96" s="74"/>
      <c r="AU96" s="97" t="s">
        <v>52</v>
      </c>
      <c r="AV96" s="116" t="s">
        <v>3242</v>
      </c>
      <c r="AW96" s="68" t="s">
        <v>36</v>
      </c>
      <c r="AX96" s="69">
        <f t="shared" si="32"/>
        <v>0</v>
      </c>
      <c r="AY96" s="69">
        <f t="shared" si="33"/>
        <v>0</v>
      </c>
      <c r="AZ96" s="103"/>
      <c r="BA96" s="22" t="s">
        <v>45</v>
      </c>
      <c r="BB96" s="22"/>
      <c r="BC96" s="70"/>
      <c r="BD96" s="73"/>
      <c r="BE96" s="23" t="s">
        <v>2947</v>
      </c>
      <c r="BF96" s="160"/>
      <c r="BG96" s="160"/>
      <c r="BH96" s="160"/>
      <c r="BI96" s="160"/>
      <c r="BJ96" s="160"/>
      <c r="BK96" s="155"/>
      <c r="BL96" s="160"/>
      <c r="BM96" s="160"/>
      <c r="BN96" s="155"/>
      <c r="BO96" s="96">
        <v>1</v>
      </c>
      <c r="BP96" s="95"/>
      <c r="BR96" s="389" t="s">
        <v>365</v>
      </c>
      <c r="BS96" s="82" t="s">
        <v>3271</v>
      </c>
      <c r="BT96" s="720" t="s">
        <v>29</v>
      </c>
      <c r="BU96" s="102">
        <f t="shared" ref="BU96" si="36">0.5*(CC96+CD96+CE96)+CF96+CH96+2*(CI96+CJ96)</f>
        <v>0</v>
      </c>
      <c r="BV96" s="102">
        <f t="shared" ref="BV96" si="37">CC96*0.5+CD96*0.5+CE96*0.5+CF96+CG96+CH96+2*(CI96+CJ96+CK96)</f>
        <v>0</v>
      </c>
      <c r="BW96" s="103"/>
      <c r="BX96" s="103"/>
      <c r="BY96" s="103"/>
      <c r="BZ96" s="74"/>
      <c r="CA96" s="73"/>
      <c r="CB96" s="23" t="s">
        <v>57</v>
      </c>
      <c r="CC96" s="160"/>
      <c r="CD96" s="160"/>
      <c r="CE96" s="160"/>
      <c r="CF96" s="160"/>
      <c r="CG96" s="160"/>
      <c r="CH96" s="155"/>
      <c r="CI96" s="160"/>
      <c r="CJ96" s="160"/>
      <c r="CK96" s="155"/>
      <c r="CL96" s="96">
        <v>1</v>
      </c>
      <c r="CM96" s="95"/>
      <c r="CN96" s="29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  <c r="DK96" s="108"/>
      <c r="DL96" s="108"/>
    </row>
    <row r="97" spans="1:116" ht="226.95" customHeight="1" outlineLevel="1" thickTop="1" thickBot="1" x14ac:dyDescent="0.35">
      <c r="A97" s="97" t="s">
        <v>52</v>
      </c>
      <c r="B97" s="1494" t="s">
        <v>2601</v>
      </c>
      <c r="C97" s="1286" t="s">
        <v>36</v>
      </c>
      <c r="D97" s="1287">
        <f t="shared" si="28"/>
        <v>0.5</v>
      </c>
      <c r="E97" s="1287">
        <f t="shared" si="29"/>
        <v>1.5</v>
      </c>
      <c r="F97" s="1473"/>
      <c r="G97" s="829" t="s">
        <v>63</v>
      </c>
      <c r="H97" s="1473"/>
      <c r="I97" s="1473"/>
      <c r="J97" s="1473"/>
      <c r="K97" s="814" t="s">
        <v>1681</v>
      </c>
      <c r="L97" s="1495"/>
      <c r="M97" s="1496">
        <v>1</v>
      </c>
      <c r="N97" s="1495"/>
      <c r="O97" s="1495"/>
      <c r="P97" s="1497">
        <v>1</v>
      </c>
      <c r="Q97" s="1495"/>
      <c r="R97" s="1495"/>
      <c r="S97" s="1495"/>
      <c r="T97" s="1495"/>
      <c r="U97" s="96">
        <v>1</v>
      </c>
      <c r="V97" s="95"/>
      <c r="W97" s="108"/>
      <c r="X97" s="1535" t="s">
        <v>55</v>
      </c>
      <c r="Y97" s="1503" t="s">
        <v>2670</v>
      </c>
      <c r="Z97" s="1286" t="s">
        <v>29</v>
      </c>
      <c r="AA97" s="1287">
        <f t="shared" si="30"/>
        <v>0</v>
      </c>
      <c r="AB97" s="1287">
        <f t="shared" si="31"/>
        <v>0</v>
      </c>
      <c r="AC97" s="1288"/>
      <c r="AD97" s="1507" t="s">
        <v>2712</v>
      </c>
      <c r="AE97" s="1288"/>
      <c r="AF97" s="1288"/>
      <c r="AG97" s="1288"/>
      <c r="AH97" s="681" t="s">
        <v>2735</v>
      </c>
      <c r="AI97" s="1288"/>
      <c r="AJ97" s="1288"/>
      <c r="AK97" s="1288"/>
      <c r="AL97" s="1288"/>
      <c r="AM97" s="1288"/>
      <c r="AN97" s="1288"/>
      <c r="AO97" s="1288"/>
      <c r="AP97" s="1288"/>
      <c r="AQ97" s="1288"/>
      <c r="AR97" s="1508">
        <v>1</v>
      </c>
      <c r="AS97" s="1288"/>
      <c r="AU97" s="97" t="s">
        <v>52</v>
      </c>
      <c r="AV97" s="114" t="s">
        <v>1982</v>
      </c>
      <c r="AW97" s="68" t="s">
        <v>36</v>
      </c>
      <c r="AX97" s="69">
        <f>0.5*(BF97+BG97+BH97)+BI97+BK97+2*(BL97+BM97)</f>
        <v>5</v>
      </c>
      <c r="AY97" s="69">
        <f>BF97*0.5+BG97*0.5+BH97*0.5+BI97+BJ97+BK97+2*(BL97+BM97+BN97)</f>
        <v>5</v>
      </c>
      <c r="AZ97" s="82"/>
      <c r="BA97" s="22" t="s">
        <v>233</v>
      </c>
      <c r="BB97" s="105"/>
      <c r="BC97" s="72" t="s">
        <v>42</v>
      </c>
      <c r="BD97" s="187"/>
      <c r="BE97" s="23" t="s">
        <v>283</v>
      </c>
      <c r="BF97" s="84">
        <v>2</v>
      </c>
      <c r="BG97" s="160"/>
      <c r="BH97" s="103"/>
      <c r="BI97" s="160"/>
      <c r="BJ97" s="160"/>
      <c r="BK97" s="160"/>
      <c r="BL97" s="84">
        <v>2</v>
      </c>
      <c r="BM97" s="160"/>
      <c r="BN97" s="160"/>
      <c r="BO97" s="96">
        <v>1</v>
      </c>
      <c r="BP97" s="95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</row>
    <row r="98" spans="1:116" ht="230.4" customHeight="1" outlineLevel="1" thickTop="1" thickBot="1" x14ac:dyDescent="0.35">
      <c r="A98" s="1214" t="s">
        <v>52</v>
      </c>
      <c r="B98" s="116" t="s">
        <v>1980</v>
      </c>
      <c r="C98" s="68" t="s">
        <v>93</v>
      </c>
      <c r="D98" s="69">
        <f t="shared" si="28"/>
        <v>7</v>
      </c>
      <c r="E98" s="69">
        <f t="shared" si="29"/>
        <v>7</v>
      </c>
      <c r="F98" s="82"/>
      <c r="G98" s="22" t="s">
        <v>63</v>
      </c>
      <c r="H98" s="105"/>
      <c r="I98" s="329"/>
      <c r="J98" s="191"/>
      <c r="K98" s="23" t="s">
        <v>57</v>
      </c>
      <c r="L98" s="160"/>
      <c r="M98" s="160"/>
      <c r="N98" s="169"/>
      <c r="O98" s="84">
        <v>7</v>
      </c>
      <c r="P98" s="160"/>
      <c r="Q98" s="160"/>
      <c r="R98" s="160"/>
      <c r="S98" s="160"/>
      <c r="T98" s="160"/>
      <c r="U98" s="96">
        <v>1</v>
      </c>
      <c r="V98" s="95"/>
      <c r="W98" s="108"/>
      <c r="X98" s="1269" t="s">
        <v>140</v>
      </c>
      <c r="Y98" s="1465" t="s">
        <v>2671</v>
      </c>
      <c r="Z98" s="68" t="s">
        <v>29</v>
      </c>
      <c r="AA98" s="69">
        <f t="shared" si="30"/>
        <v>0</v>
      </c>
      <c r="AB98" s="69">
        <f t="shared" si="31"/>
        <v>0</v>
      </c>
      <c r="AC98" s="74"/>
      <c r="AD98" s="1053" t="s">
        <v>2712</v>
      </c>
      <c r="AE98" s="74"/>
      <c r="AF98" s="74"/>
      <c r="AG98" s="74"/>
      <c r="AH98" s="681" t="s">
        <v>2735</v>
      </c>
      <c r="AI98" s="74"/>
      <c r="AJ98" s="74"/>
      <c r="AK98" s="74"/>
      <c r="AL98" s="74"/>
      <c r="AM98" s="74"/>
      <c r="AN98" s="74"/>
      <c r="AO98" s="74"/>
      <c r="AP98" s="74"/>
      <c r="AQ98" s="74"/>
      <c r="AR98" s="516">
        <v>1</v>
      </c>
      <c r="AS98" s="74"/>
      <c r="AU98" s="662" t="s">
        <v>674</v>
      </c>
      <c r="AV98" s="179" t="s">
        <v>2396</v>
      </c>
      <c r="AW98" s="102" t="s">
        <v>36</v>
      </c>
      <c r="AX98" s="69">
        <f>0.5*(BF98+BG98+BH98)+BI98+BK98+2*(BL98+BM98)</f>
        <v>1</v>
      </c>
      <c r="AY98" s="69">
        <f>BF98*0.5+BG98*0.5+BH98*0.5+BI98+BJ98+BK98+2*(BL98+BM98+BN98)</f>
        <v>3</v>
      </c>
      <c r="AZ98" s="167"/>
      <c r="BA98" s="22" t="s">
        <v>68</v>
      </c>
      <c r="BB98" s="663"/>
      <c r="BC98" s="103"/>
      <c r="BD98" s="73"/>
      <c r="BE98" s="23" t="s">
        <v>2397</v>
      </c>
      <c r="BF98" s="302"/>
      <c r="BG98" s="302"/>
      <c r="BH98" s="302"/>
      <c r="BI98" s="302"/>
      <c r="BJ98" s="144"/>
      <c r="BK98" s="84">
        <v>1</v>
      </c>
      <c r="BL98" s="144"/>
      <c r="BM98" s="302"/>
      <c r="BN98" s="86">
        <v>1</v>
      </c>
      <c r="BO98" s="96">
        <v>1</v>
      </c>
      <c r="BP98" s="95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</row>
    <row r="99" spans="1:116" ht="192.75" customHeight="1" outlineLevel="1" thickTop="1" thickBot="1" x14ac:dyDescent="0.35">
      <c r="A99" s="97" t="s">
        <v>52</v>
      </c>
      <c r="B99" s="114" t="s">
        <v>1982</v>
      </c>
      <c r="C99" s="68" t="s">
        <v>93</v>
      </c>
      <c r="D99" s="69">
        <f t="shared" si="28"/>
        <v>5</v>
      </c>
      <c r="E99" s="69">
        <f t="shared" si="29"/>
        <v>5</v>
      </c>
      <c r="F99" s="82"/>
      <c r="G99" s="22" t="s">
        <v>233</v>
      </c>
      <c r="H99" s="105"/>
      <c r="I99" s="72" t="s">
        <v>42</v>
      </c>
      <c r="J99" s="187"/>
      <c r="K99" s="23" t="s">
        <v>1983</v>
      </c>
      <c r="L99" s="84">
        <v>2</v>
      </c>
      <c r="M99" s="160"/>
      <c r="N99" s="103"/>
      <c r="O99" s="160"/>
      <c r="P99" s="160"/>
      <c r="Q99" s="160"/>
      <c r="R99" s="84">
        <v>2</v>
      </c>
      <c r="S99" s="160"/>
      <c r="T99" s="160"/>
      <c r="U99" s="96">
        <v>1</v>
      </c>
      <c r="V99" s="95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O99" s="108"/>
      <c r="AP99" s="108"/>
      <c r="AQ99" s="108"/>
      <c r="AR99" s="108"/>
      <c r="AS99" s="108"/>
      <c r="AU99" s="662" t="s">
        <v>674</v>
      </c>
      <c r="AV99" s="1132" t="s">
        <v>2621</v>
      </c>
      <c r="AW99" s="68" t="s">
        <v>36</v>
      </c>
      <c r="AX99" s="69">
        <f>0.5*(BF99+BG99+BH99)+BI99+BK99+2*(BL99+BM99)</f>
        <v>4.5</v>
      </c>
      <c r="AY99" s="69">
        <f>BF99*0.5+BG99*0.5+BH99*0.5+BI99+BJ99+BK99+2*(BL99+BM99+BN99)</f>
        <v>6.5</v>
      </c>
      <c r="AZ99" s="82"/>
      <c r="BA99" s="23" t="s">
        <v>68</v>
      </c>
      <c r="BB99" s="23"/>
      <c r="BC99" s="72" t="s">
        <v>42</v>
      </c>
      <c r="BD99" s="82"/>
      <c r="BE99" s="23" t="s">
        <v>57</v>
      </c>
      <c r="BF99" s="155"/>
      <c r="BG99" s="84">
        <v>1</v>
      </c>
      <c r="BH99" s="155"/>
      <c r="BI99" s="84">
        <v>4</v>
      </c>
      <c r="BJ99" s="155"/>
      <c r="BK99" s="155"/>
      <c r="BL99" s="144"/>
      <c r="BM99" s="155"/>
      <c r="BN99" s="86">
        <v>1</v>
      </c>
      <c r="BO99" s="96">
        <v>1</v>
      </c>
      <c r="BP99" s="95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</row>
    <row r="100" spans="1:116" ht="18" outlineLevel="1" thickTop="1" x14ac:dyDescent="0.3">
      <c r="A100" s="108"/>
      <c r="B100" s="108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17.399999999999999" outlineLevel="1" x14ac:dyDescent="0.3">
      <c r="A101" s="108"/>
      <c r="B101" s="108"/>
      <c r="C101" s="108"/>
      <c r="D101" s="108"/>
      <c r="E101" s="108"/>
      <c r="F101" s="108"/>
      <c r="G101" s="108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62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17.399999999999999" outlineLevel="1" x14ac:dyDescent="0.25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108"/>
      <c r="AV102" s="108"/>
      <c r="AW102" s="108"/>
      <c r="AX102" s="108"/>
      <c r="AY102" s="108"/>
      <c r="AZ102" s="108"/>
      <c r="BA102" s="108"/>
      <c r="BB102" s="108"/>
      <c r="BC102" s="108"/>
      <c r="BD102" s="108"/>
      <c r="BE102" s="108"/>
      <c r="BF102" s="108"/>
      <c r="BG102" s="108"/>
      <c r="BH102" s="108"/>
      <c r="BI102" s="108"/>
      <c r="BJ102" s="108"/>
      <c r="BK102" s="108"/>
      <c r="BL102" s="108"/>
      <c r="BM102" s="108"/>
      <c r="BN102" s="108"/>
      <c r="BO102" s="108"/>
      <c r="BP102" s="108"/>
      <c r="BQ102" s="108"/>
      <c r="BR102" s="108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</row>
    <row r="103" spans="1:116" ht="17.399999999999999" outlineLevel="1" x14ac:dyDescent="0.25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 s="108"/>
      <c r="AW103" s="108"/>
      <c r="AX103" s="108"/>
      <c r="AY103" s="108"/>
      <c r="AZ103" s="108"/>
      <c r="BA103" s="108"/>
      <c r="BB103" s="108"/>
      <c r="BC103" s="108"/>
      <c r="BD103" s="108"/>
      <c r="BE103" s="108"/>
      <c r="BF103" s="108"/>
      <c r="BG103" s="108"/>
      <c r="BH103" s="108"/>
      <c r="BI103" s="108"/>
      <c r="BJ103" s="108"/>
      <c r="BK103" s="108"/>
      <c r="BL103" s="108"/>
      <c r="BM103" s="108"/>
      <c r="BN103" s="108"/>
      <c r="BO103" s="108"/>
      <c r="BP103" s="108"/>
      <c r="BQ103" s="108"/>
      <c r="BR103" s="108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s="108" customFormat="1" ht="13.8" outlineLevel="1" x14ac:dyDescent="0.25"/>
    <row r="105" spans="1:116" ht="17.399999999999999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108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108"/>
      <c r="AU105" s="32"/>
      <c r="AV105" s="32"/>
      <c r="AW105" s="32"/>
      <c r="AX105" s="32"/>
      <c r="AY105" s="32"/>
      <c r="AZ105" s="32"/>
      <c r="BA105" s="32"/>
      <c r="BB105" s="32"/>
      <c r="BC105" s="32"/>
      <c r="BD105" s="32"/>
      <c r="BE105" s="32"/>
      <c r="BF105" s="32"/>
      <c r="BG105" s="32"/>
      <c r="BH105" s="32"/>
      <c r="BI105" s="32"/>
      <c r="BJ105" s="32"/>
      <c r="BK105" s="32"/>
      <c r="BL105" s="32"/>
      <c r="BM105" s="32"/>
      <c r="BN105" s="32"/>
      <c r="BO105" s="32"/>
      <c r="BP105" s="32"/>
      <c r="BQ105" s="32"/>
      <c r="BR105" s="32"/>
      <c r="BS105" s="32"/>
      <c r="BT105" s="32"/>
      <c r="BU105" s="32"/>
      <c r="BV105" s="32"/>
      <c r="BW105" s="32"/>
      <c r="BX105" s="32"/>
      <c r="BY105" s="32"/>
      <c r="BZ105" s="32"/>
      <c r="CA105" s="32"/>
      <c r="CB105" s="32"/>
      <c r="CC105" s="32"/>
      <c r="CD105" s="32"/>
      <c r="CE105" s="32"/>
      <c r="CF105" s="32"/>
      <c r="CG105" s="32"/>
      <c r="CH105" s="32"/>
      <c r="CI105" s="32"/>
      <c r="CJ105" s="32"/>
      <c r="CK105" s="32"/>
      <c r="CL105" s="32"/>
      <c r="CM105" s="32"/>
      <c r="CN105" s="32"/>
      <c r="CO105" s="32"/>
      <c r="CP105" s="32"/>
      <c r="CQ105" s="32"/>
      <c r="CR105" s="32"/>
      <c r="CS105" s="32"/>
      <c r="CT105" s="32"/>
      <c r="CU105" s="32"/>
      <c r="CV105" s="32"/>
      <c r="CW105" s="32"/>
      <c r="CX105" s="32"/>
      <c r="CY105" s="32"/>
      <c r="CZ105" s="32"/>
      <c r="DA105" s="32"/>
      <c r="DB105" s="32"/>
      <c r="DC105" s="32"/>
      <c r="DD105" s="32"/>
      <c r="DE105" s="32"/>
      <c r="DF105" s="32"/>
      <c r="DG105" s="32"/>
      <c r="DH105" s="32"/>
      <c r="DI105" s="32"/>
      <c r="DJ105" s="32"/>
      <c r="DK105" s="32"/>
    </row>
    <row r="106" spans="1:116" s="36" customFormat="1" ht="52.2" x14ac:dyDescent="0.25">
      <c r="A106" s="38" t="s">
        <v>150</v>
      </c>
      <c r="B106" s="39" t="s">
        <v>881</v>
      </c>
      <c r="C106" s="535" t="s">
        <v>29</v>
      </c>
      <c r="D106" s="41">
        <f t="shared" ref="D106:D115" si="38">0.5*(L106+M106+N106)+O106+Q106+2*(R106+S106)</f>
        <v>0</v>
      </c>
      <c r="E106" s="536">
        <f t="shared" ref="E106:E115" si="39">L106*0.5+M106*0.5+N106*0.5+O106+P106+Q106+2*(R106+S106+T106)</f>
        <v>0</v>
      </c>
      <c r="F106" s="43"/>
      <c r="G106" s="43"/>
      <c r="H106" s="43"/>
      <c r="I106" s="43"/>
      <c r="J106" s="43"/>
      <c r="K106" s="43"/>
      <c r="L106" s="44"/>
      <c r="M106" s="44"/>
      <c r="N106" s="44"/>
      <c r="O106" s="44"/>
      <c r="P106" s="44"/>
      <c r="Q106" s="44"/>
      <c r="R106" s="44"/>
      <c r="S106" s="44"/>
      <c r="T106" s="44"/>
      <c r="U106" s="45"/>
      <c r="V106" s="46">
        <f>SUM(U108:U122)</f>
        <v>8</v>
      </c>
      <c r="W106" s="108"/>
      <c r="X106" s="38" t="s">
        <v>150</v>
      </c>
      <c r="Y106" s="39" t="s">
        <v>2411</v>
      </c>
      <c r="Z106" s="535" t="s">
        <v>29</v>
      </c>
      <c r="AA106" s="41">
        <f t="shared" ref="AA106:AA117" si="40">0.5*(AI106+AJ106+AK106)+AL106+AN106+2*(AO106+AP106)</f>
        <v>10</v>
      </c>
      <c r="AB106" s="536">
        <f t="shared" ref="AB106:AB117" si="41">AI106*0.5+AJ106*0.5+AK106*0.5+AL106+AM106+AN106+2*(AO106+AP106+AQ106)</f>
        <v>12</v>
      </c>
      <c r="AC106" s="43"/>
      <c r="AD106" s="43"/>
      <c r="AE106" s="43"/>
      <c r="AF106" s="43"/>
      <c r="AG106" s="43"/>
      <c r="AH106" s="43"/>
      <c r="AI106" s="44">
        <f>SUMIFS(AI109:AI116,Z109:Z116,Z106)</f>
        <v>0</v>
      </c>
      <c r="AJ106" s="44">
        <f>SUMIFS(AJ109:AJ116,Z109:Z116,Z106)</f>
        <v>0</v>
      </c>
      <c r="AK106" s="44">
        <f>SUMIFS(AK109:AK116,Z109:Z116,Z106)</f>
        <v>0</v>
      </c>
      <c r="AL106" s="44">
        <f>SUMIFS(AL109:AL116,Z109:Z116,Z106)</f>
        <v>0</v>
      </c>
      <c r="AM106" s="44">
        <f>SUMIFS(AM109:AM116,Z109:Z116,Z106)</f>
        <v>0</v>
      </c>
      <c r="AN106" s="44">
        <f>SUMIFS(AN109:AN116,Z109:Z116,Z106)</f>
        <v>2</v>
      </c>
      <c r="AO106" s="44">
        <f>SUMIFS(AO109:AO116,Z109:Z116,Z106)</f>
        <v>4</v>
      </c>
      <c r="AP106" s="44">
        <f>SUMIFS(AP109:AP116,Z109:Z116,Z106)</f>
        <v>0</v>
      </c>
      <c r="AQ106" s="44">
        <f>SUMIFS(AQ109:AQ116,Z109:Z116,Z106)</f>
        <v>1</v>
      </c>
      <c r="AR106" s="45"/>
      <c r="AS106" s="46">
        <f>SUM(AR108:AR122)</f>
        <v>11</v>
      </c>
      <c r="AT106" s="108"/>
      <c r="AU106" s="38" t="s">
        <v>3278</v>
      </c>
      <c r="AV106" s="39" t="s">
        <v>3279</v>
      </c>
      <c r="AW106" s="535" t="s">
        <v>29</v>
      </c>
      <c r="AX106" s="41">
        <f>0.5*(BF106+BG106+BH106)+BI106+BK106+2*(BL106+BM106)</f>
        <v>8</v>
      </c>
      <c r="AY106" s="536">
        <f>BF106*0.5+BG106*0.5+BH106*0.5+BI106+BJ106+BK106+2*(BL106+BM106+BN106)</f>
        <v>10</v>
      </c>
      <c r="AZ106" s="43"/>
      <c r="BA106" s="43"/>
      <c r="BB106" s="43"/>
      <c r="BC106" s="43"/>
      <c r="BD106" s="43"/>
      <c r="BE106" s="43"/>
      <c r="BF106" s="44">
        <f>SUMIFS(AI129:AI135,Z129:Z135,AW106)</f>
        <v>0</v>
      </c>
      <c r="BG106" s="44">
        <f>SUMIFS(AJ129:AJ135,Z129:Z135,AW106)</f>
        <v>0</v>
      </c>
      <c r="BH106" s="44">
        <f>SUMIFS(AK129:AK135,Z129:Z135,AW106)</f>
        <v>0</v>
      </c>
      <c r="BI106" s="44">
        <f>SUMIFS(AL129:AL135,Z129:Z135,AW106)</f>
        <v>4</v>
      </c>
      <c r="BJ106" s="44">
        <f>SUMIFS(AM129:AM135,Z129:Z135,AW106)</f>
        <v>0</v>
      </c>
      <c r="BK106" s="44">
        <f>SUMIFS(AN129:AN135,Z129:Z135,AW106)</f>
        <v>0</v>
      </c>
      <c r="BL106" s="44">
        <f>SUMIFS(AO129:AO135,Z129:Z135,AW106)</f>
        <v>2</v>
      </c>
      <c r="BM106" s="44">
        <f>SUMIFS(AP129:AP135,Z129:Z135,AW106)</f>
        <v>0</v>
      </c>
      <c r="BN106" s="44">
        <f>SUMIFS(AQ129:AQ135,Z129:Z135,AW106)</f>
        <v>1</v>
      </c>
      <c r="BO106" s="45"/>
      <c r="BP106" s="46">
        <f>SUM(BO108:BO121)</f>
        <v>1</v>
      </c>
      <c r="BQ106" s="29"/>
      <c r="BR106" s="38" t="s">
        <v>1986</v>
      </c>
      <c r="BS106" s="39" t="s">
        <v>3244</v>
      </c>
      <c r="BT106" s="535" t="s">
        <v>29</v>
      </c>
      <c r="BU106" s="41">
        <f ca="1">0.5*(CC106+CD106+CE106)+CF106+CH106+2*(CI106+CJ106)</f>
        <v>0</v>
      </c>
      <c r="BV106" s="536">
        <f ca="1">CC106*0.5+CD106*0.5+CE106*0.5+CF106+CG106+CH106+2*(CI106+CJ106+CK106)</f>
        <v>0</v>
      </c>
      <c r="BW106" s="43"/>
      <c r="BX106" s="43"/>
      <c r="BY106" s="43"/>
      <c r="BZ106" s="43"/>
      <c r="CA106" s="43"/>
      <c r="CB106" s="43"/>
      <c r="CC106" s="44" t="e">
        <f ca="1">SUMIFS(CC71:CC122,BT71:BT122,BT106)</f>
        <v>#VALUE!</v>
      </c>
      <c r="CD106" s="44" t="e">
        <f ca="1">SUMIFS(CD71:CD122,BT71:BT122,BT106)</f>
        <v>#VALUE!</v>
      </c>
      <c r="CE106" s="44" t="e">
        <f ca="1">SUMIFS(CE71:CE122,BT71:BT122,BT106)</f>
        <v>#VALUE!</v>
      </c>
      <c r="CF106" s="44" t="e">
        <f ca="1">SUMIFS(CF71:CF122,BT71:BT122,BT106)</f>
        <v>#VALUE!</v>
      </c>
      <c r="CG106" s="44" t="e">
        <f ca="1">SUMIFS(CG71:CG122,BT71:BT122,BT106)</f>
        <v>#VALUE!</v>
      </c>
      <c r="CH106" s="44">
        <f ca="1">SUMIFS(CH71:CH122,BT71:BT122,BT106)</f>
        <v>0</v>
      </c>
      <c r="CI106" s="44">
        <f ca="1">SUMIFS(CI71:CI122,BT71:BT122,BT106)</f>
        <v>0</v>
      </c>
      <c r="CJ106" s="44">
        <f ca="1">SUMIFS(CJ71:CJ122,BT71:BT122,BT106)</f>
        <v>0</v>
      </c>
      <c r="CK106" s="44">
        <f ca="1">SUMIFS(CK71:CK122,BT71:BT122,BT106)</f>
        <v>0</v>
      </c>
      <c r="CL106" s="45"/>
      <c r="CM106" s="46">
        <f>SUM(CL108:CL122)</f>
        <v>12</v>
      </c>
      <c r="CO106" s="1715" t="s">
        <v>1986</v>
      </c>
      <c r="CP106" s="39" t="s">
        <v>3245</v>
      </c>
      <c r="CQ106" s="535" t="s">
        <v>29</v>
      </c>
      <c r="CR106" s="41">
        <f>0.5*(CZ106+DA106+DB106)+DC106+DE106+2*(DF106+DG106)</f>
        <v>0</v>
      </c>
      <c r="CS106" s="536">
        <f>CZ106*0.5+DA106*0.5+DB106*0.5+DC106+DD106+DE106+2*(DF106+DG106+DH106)</f>
        <v>0</v>
      </c>
      <c r="CT106" s="43"/>
      <c r="CU106" s="43"/>
      <c r="CV106" s="43"/>
      <c r="CW106" s="43"/>
      <c r="CX106" s="43"/>
      <c r="CY106" s="43"/>
      <c r="CZ106" s="44"/>
      <c r="DA106" s="44"/>
      <c r="DB106" s="44"/>
      <c r="DC106" s="44"/>
      <c r="DD106" s="44"/>
      <c r="DE106" s="44"/>
      <c r="DF106" s="44"/>
      <c r="DG106" s="44"/>
      <c r="DH106" s="44"/>
      <c r="DI106" s="45"/>
      <c r="DJ106" s="46">
        <f>SUM(DI42:DI122)</f>
        <v>12</v>
      </c>
    </row>
    <row r="107" spans="1:116" s="363" customFormat="1" ht="25.2" thickBot="1" x14ac:dyDescent="0.3">
      <c r="A107" s="38" t="s">
        <v>345</v>
      </c>
      <c r="B107" s="451"/>
      <c r="C107" s="535" t="s">
        <v>36</v>
      </c>
      <c r="D107" s="41">
        <f t="shared" si="38"/>
        <v>0</v>
      </c>
      <c r="E107" s="536">
        <f t="shared" si="39"/>
        <v>0</v>
      </c>
      <c r="F107" s="39"/>
      <c r="G107" s="39"/>
      <c r="H107" s="39"/>
      <c r="I107" s="39"/>
      <c r="J107" s="39"/>
      <c r="K107" s="39"/>
      <c r="L107" s="44"/>
      <c r="M107" s="44"/>
      <c r="N107" s="44"/>
      <c r="O107" s="44"/>
      <c r="P107" s="44"/>
      <c r="Q107" s="44"/>
      <c r="R107" s="44"/>
      <c r="S107" s="44"/>
      <c r="T107" s="44"/>
      <c r="U107" s="45"/>
      <c r="V107" s="46"/>
      <c r="W107" s="32"/>
      <c r="X107" s="38" t="s">
        <v>345</v>
      </c>
      <c r="Y107" s="39"/>
      <c r="Z107" s="535" t="s">
        <v>36</v>
      </c>
      <c r="AA107" s="41">
        <f t="shared" si="40"/>
        <v>0</v>
      </c>
      <c r="AB107" s="536">
        <f t="shared" si="41"/>
        <v>0</v>
      </c>
      <c r="AC107" s="39"/>
      <c r="AD107" s="39"/>
      <c r="AE107" s="39"/>
      <c r="AF107" s="39"/>
      <c r="AG107" s="39"/>
      <c r="AH107" s="39"/>
      <c r="AI107" s="44">
        <f>SUMIFS(AI109:AI116,Z109:Z116,Z107)</f>
        <v>0</v>
      </c>
      <c r="AJ107" s="44">
        <f>SUMIFS(AJ109:AJ116,Z109:Z116,Z107)</f>
        <v>0</v>
      </c>
      <c r="AK107" s="44">
        <f>SUMIFS(AK109:AK116,Z109:Z116,Z107)</f>
        <v>0</v>
      </c>
      <c r="AL107" s="44">
        <f>SUMIFS(AL109:AL116,Z109:Z116,Z107)</f>
        <v>0</v>
      </c>
      <c r="AM107" s="44">
        <f>SUMIFS(AM109:AM116,Z109:Z116,Z107)</f>
        <v>0</v>
      </c>
      <c r="AN107" s="44">
        <f>SUMIFS(AN109:AN116,Z109:Z116,Z107)</f>
        <v>0</v>
      </c>
      <c r="AO107" s="44">
        <f>SUMIFS(AO109:AO116,Z109:Z116,Z107)</f>
        <v>0</v>
      </c>
      <c r="AP107" s="44">
        <f>SUMIFS(AP109:AP116,Z109:Z116,Z107)</f>
        <v>0</v>
      </c>
      <c r="AQ107" s="44">
        <f>SUMIFS(AQ109:AQ116,Z109:Z116,Z107)</f>
        <v>0</v>
      </c>
      <c r="AR107" s="45"/>
      <c r="AS107" s="46"/>
      <c r="AT107" s="32"/>
      <c r="AU107" s="38" t="s">
        <v>345</v>
      </c>
      <c r="AV107" s="39"/>
      <c r="AW107" s="535" t="s">
        <v>36</v>
      </c>
      <c r="AX107" s="41">
        <f>0.5*(BF107+BG107+BH107)+BI107+BK107+2*(BL107+BM107)</f>
        <v>0</v>
      </c>
      <c r="AY107" s="536">
        <f>BF107*0.5+BG107*0.5+BH107*0.5+BI107+BJ107+BK107+2*(BL107+BM107+BN107)</f>
        <v>0</v>
      </c>
      <c r="AZ107" s="39"/>
      <c r="BA107" s="39"/>
      <c r="BB107" s="39"/>
      <c r="BC107" s="39"/>
      <c r="BD107" s="39"/>
      <c r="BE107" s="39"/>
      <c r="BF107" s="44">
        <f>SUMIFS(AI129:AI135,Z129:Z135,AW107)</f>
        <v>0</v>
      </c>
      <c r="BG107" s="44">
        <f>SUMIFS(AJ129:AJ135,Z129:Z135,AW107)</f>
        <v>0</v>
      </c>
      <c r="BH107" s="44">
        <f>SUMIFS(AK129:AK135,Z129:Z135,AW107)</f>
        <v>0</v>
      </c>
      <c r="BI107" s="44">
        <f>SUMIFS(AL129:AL135,Z129:Z135,AW107)</f>
        <v>0</v>
      </c>
      <c r="BJ107" s="44">
        <f>SUMIFS(AM129:AM135,Z129:Z135,AW107)</f>
        <v>0</v>
      </c>
      <c r="BK107" s="44">
        <f>SUMIFS(AN129:AN135,Z129:Z135,AW107)</f>
        <v>0</v>
      </c>
      <c r="BL107" s="44">
        <f>SUMIFS(AO129:AO135,Z129:Z135,AW107)</f>
        <v>0</v>
      </c>
      <c r="BM107" s="44">
        <f>SUMIFS(AP129:AP135,Z129:Z135,AW107)</f>
        <v>0</v>
      </c>
      <c r="BN107" s="60">
        <f>SUMIFS(AQ129:AQ135,Z129:Z135,AW107)</f>
        <v>0</v>
      </c>
      <c r="BO107" s="45"/>
      <c r="BP107" s="46"/>
      <c r="BQ107" s="454"/>
      <c r="BR107" s="38" t="s">
        <v>1989</v>
      </c>
      <c r="BS107" s="39"/>
      <c r="BT107" s="535" t="s">
        <v>36</v>
      </c>
      <c r="BU107" s="41">
        <f ca="1">0.5*(CC107+CD107+CE107)+CF107+CH107+2*(CI107+CJ107)</f>
        <v>10</v>
      </c>
      <c r="BV107" s="536">
        <f ca="1">CC107*0.5+CD107*0.5+CE107*0.5+CF107+CG107+CH107+2*(CI107+CJ107+CK107)</f>
        <v>16</v>
      </c>
      <c r="BW107" s="39"/>
      <c r="BX107" s="39"/>
      <c r="BY107" s="39"/>
      <c r="BZ107" s="39"/>
      <c r="CA107" s="39"/>
      <c r="CB107" s="39"/>
      <c r="CC107" s="44" t="e">
        <f ca="1">SUMIFS(CC71:CC122,BT71:BT122,BT107)</f>
        <v>#VALUE!</v>
      </c>
      <c r="CD107" s="44" t="e">
        <f ca="1">SUMIFS(CD71:CD122,BT71:BT122,BT107)</f>
        <v>#VALUE!</v>
      </c>
      <c r="CE107" s="44" t="e">
        <f ca="1">SUMIFS(CE71:CE122,BT71:BT122,BT107)</f>
        <v>#VALUE!</v>
      </c>
      <c r="CF107" s="44" t="e">
        <f ca="1">SUMIFS(CF71:CF122,BT71:BT122,BT107)</f>
        <v>#VALUE!</v>
      </c>
      <c r="CG107" s="44" t="e">
        <f ca="1">SUMIFS(CG71:CG122,BT71:BT122,BT107)</f>
        <v>#VALUE!</v>
      </c>
      <c r="CH107" s="44">
        <f ca="1">SUMIFS(CH71:CH122,BT71:BT122,BT107)</f>
        <v>2</v>
      </c>
      <c r="CI107" s="44">
        <f ca="1">SUMIFS(CI71:CI122,BT71:BT122,BT107)</f>
        <v>1</v>
      </c>
      <c r="CJ107" s="44">
        <f ca="1">SUMIFS(CJ71:CJ122,BT71:BT122,BT107)</f>
        <v>3</v>
      </c>
      <c r="CK107" s="44">
        <f ca="1">SUMIFS(CK71:CK122,BT71:BT122,BT107)</f>
        <v>3</v>
      </c>
      <c r="CL107" s="45"/>
      <c r="CM107" s="64"/>
      <c r="CO107" s="1715" t="s">
        <v>1989</v>
      </c>
      <c r="CP107" s="39"/>
      <c r="CQ107" s="535" t="s">
        <v>36</v>
      </c>
      <c r="CR107" s="41">
        <f>0.5*(CZ107+DA107+DB107)+DC107+DE107+2*(DF107+DG107)</f>
        <v>0</v>
      </c>
      <c r="CS107" s="536">
        <f>CZ107*0.5+DA107*0.5+DB107*0.5+DC107+DD107+DE107+2*(DF107+DG107+DH107)</f>
        <v>0</v>
      </c>
      <c r="CT107" s="39"/>
      <c r="CU107" s="39"/>
      <c r="CV107" s="39"/>
      <c r="CW107" s="39"/>
      <c r="CX107" s="39"/>
      <c r="CY107" s="39"/>
      <c r="CZ107" s="44"/>
      <c r="DA107" s="44"/>
      <c r="DB107" s="44"/>
      <c r="DC107" s="44"/>
      <c r="DD107" s="44"/>
      <c r="DE107" s="44"/>
      <c r="DF107" s="44"/>
      <c r="DG107" s="44"/>
      <c r="DH107" s="44"/>
      <c r="DI107" s="45"/>
      <c r="DJ107" s="46"/>
    </row>
    <row r="108" spans="1:116" s="108" customFormat="1" ht="207" customHeight="1" outlineLevel="1" thickTop="1" thickBot="1" x14ac:dyDescent="0.3">
      <c r="A108" s="1215" t="s">
        <v>674</v>
      </c>
      <c r="B108" s="116" t="s">
        <v>1921</v>
      </c>
      <c r="C108" s="68" t="s">
        <v>29</v>
      </c>
      <c r="D108" s="69">
        <f t="shared" si="38"/>
        <v>1</v>
      </c>
      <c r="E108" s="69">
        <f t="shared" si="39"/>
        <v>3</v>
      </c>
      <c r="F108" s="73"/>
      <c r="G108" s="73"/>
      <c r="H108" s="73"/>
      <c r="I108" s="70"/>
      <c r="J108" s="187"/>
      <c r="K108" s="173" t="s">
        <v>1923</v>
      </c>
      <c r="L108" s="160"/>
      <c r="M108" s="160"/>
      <c r="N108" s="160"/>
      <c r="O108" s="84">
        <v>1</v>
      </c>
      <c r="P108" s="160"/>
      <c r="Q108" s="160"/>
      <c r="R108" s="160"/>
      <c r="S108" s="160"/>
      <c r="T108" s="234">
        <v>1</v>
      </c>
      <c r="U108" s="96">
        <v>1</v>
      </c>
      <c r="V108" s="95"/>
      <c r="W108" s="32"/>
      <c r="X108" s="270" t="s">
        <v>208</v>
      </c>
      <c r="Y108" s="177" t="s">
        <v>1891</v>
      </c>
      <c r="Z108" s="68" t="s">
        <v>29</v>
      </c>
      <c r="AA108" s="69">
        <f t="shared" si="40"/>
        <v>0</v>
      </c>
      <c r="AB108" s="69">
        <f t="shared" si="41"/>
        <v>0</v>
      </c>
      <c r="AC108" s="131"/>
      <c r="AD108" s="131"/>
      <c r="AE108" s="131"/>
      <c r="AF108" s="131"/>
      <c r="AG108" s="131"/>
      <c r="AH108" s="131" t="s">
        <v>1615</v>
      </c>
      <c r="AI108" s="1216"/>
      <c r="AJ108" s="131"/>
      <c r="AK108" s="131"/>
      <c r="AL108" s="131"/>
      <c r="AM108" s="268"/>
      <c r="AN108" s="131"/>
      <c r="AO108" s="131"/>
      <c r="AP108" s="131"/>
      <c r="AQ108" s="131"/>
      <c r="AR108" s="96">
        <v>1</v>
      </c>
      <c r="AS108" s="95"/>
      <c r="AT108" s="363"/>
      <c r="AU108" s="2088" t="s">
        <v>943</v>
      </c>
      <c r="AV108" s="130" t="s">
        <v>3275</v>
      </c>
      <c r="AW108" s="102" t="s">
        <v>29</v>
      </c>
      <c r="AX108" s="102">
        <f>0.5*(BF108+BG108+BH108)+BI108+BK108+2*(BL108+BM108)</f>
        <v>10</v>
      </c>
      <c r="AY108" s="102">
        <f>BF108*0.5+BG108*0.5+BH108*0.5+BI108+BJ108+BK108+2*(BL108+BM108+BN108)</f>
        <v>10</v>
      </c>
      <c r="AZ108" s="1973" t="s">
        <v>3276</v>
      </c>
      <c r="BA108" s="1974"/>
      <c r="BB108" s="1974"/>
      <c r="BC108" s="1974"/>
      <c r="BD108" s="1974"/>
      <c r="BE108" s="1975"/>
      <c r="BF108" s="223"/>
      <c r="BG108" s="223"/>
      <c r="BH108" s="223"/>
      <c r="BI108" s="84">
        <v>10</v>
      </c>
      <c r="BJ108" s="223"/>
      <c r="BK108" s="223"/>
      <c r="BL108" s="223"/>
      <c r="BM108" s="253"/>
      <c r="BN108" s="144"/>
      <c r="BO108" s="96">
        <v>1</v>
      </c>
      <c r="BP108" s="95"/>
      <c r="BQ108" s="363"/>
      <c r="BR108" s="269" t="s">
        <v>206</v>
      </c>
      <c r="BS108" s="466" t="s">
        <v>3246</v>
      </c>
      <c r="BT108" s="68" t="s">
        <v>29</v>
      </c>
      <c r="BU108" s="69">
        <f t="shared" ref="BU108:BU119" si="42">0.5*(CC108+CD108+CE108)+CF108+CH108+2*(CI108+CJ108)</f>
        <v>0</v>
      </c>
      <c r="BV108" s="69">
        <f t="shared" ref="BV108:BV119" si="43">CC108*0.5+CD108*0.5+CE108*0.5+CF108+CG108+CH108+2*(CI108+CJ108+CK108)</f>
        <v>0</v>
      </c>
      <c r="BW108" s="131"/>
      <c r="BX108" s="22" t="s">
        <v>45</v>
      </c>
      <c r="BY108" s="131"/>
      <c r="BZ108" s="131"/>
      <c r="CA108" s="131"/>
      <c r="CB108" s="173" t="s">
        <v>57</v>
      </c>
      <c r="CC108" s="314"/>
      <c r="CD108" s="314"/>
      <c r="CE108" s="314"/>
      <c r="CF108" s="314"/>
      <c r="CG108" s="314"/>
      <c r="CH108" s="314"/>
      <c r="CI108" s="314"/>
      <c r="CJ108" s="314"/>
      <c r="CK108" s="630"/>
      <c r="CL108" s="96">
        <v>1</v>
      </c>
      <c r="CM108" s="95"/>
    </row>
    <row r="109" spans="1:116" s="108" customFormat="1" ht="315" customHeight="1" outlineLevel="1" thickTop="1" thickBot="1" x14ac:dyDescent="0.45">
      <c r="A109" s="1215" t="s">
        <v>674</v>
      </c>
      <c r="B109" s="130" t="s">
        <v>885</v>
      </c>
      <c r="C109" s="68" t="s">
        <v>29</v>
      </c>
      <c r="D109" s="69">
        <f t="shared" si="38"/>
        <v>0</v>
      </c>
      <c r="E109" s="69">
        <f t="shared" si="39"/>
        <v>0</v>
      </c>
      <c r="F109" s="74" t="e" vm="10">
        <v>#VALUE!</v>
      </c>
      <c r="G109" s="22" t="s">
        <v>68</v>
      </c>
      <c r="H109" s="74"/>
      <c r="I109" s="72" t="s">
        <v>42</v>
      </c>
      <c r="J109" s="74"/>
      <c r="K109" s="131" t="s">
        <v>1925</v>
      </c>
      <c r="L109" s="159"/>
      <c r="M109" s="159"/>
      <c r="N109" s="159"/>
      <c r="O109" s="159"/>
      <c r="P109" s="159"/>
      <c r="Q109" s="159"/>
      <c r="R109" s="159"/>
      <c r="S109" s="159"/>
      <c r="T109" s="159"/>
      <c r="U109" s="96">
        <v>1</v>
      </c>
      <c r="V109" s="95"/>
      <c r="W109" s="452"/>
      <c r="X109" s="270" t="s">
        <v>208</v>
      </c>
      <c r="Y109" s="391" t="s">
        <v>2725</v>
      </c>
      <c r="Z109" s="102" t="s">
        <v>29</v>
      </c>
      <c r="AA109" s="102">
        <f t="shared" si="40"/>
        <v>8</v>
      </c>
      <c r="AB109" s="102">
        <f t="shared" si="41"/>
        <v>10</v>
      </c>
      <c r="AC109" s="392"/>
      <c r="AD109" s="393" t="s">
        <v>441</v>
      </c>
      <c r="AE109" s="429"/>
      <c r="AF109" s="72" t="s">
        <v>42</v>
      </c>
      <c r="AG109" s="395"/>
      <c r="AH109" s="268" t="s">
        <v>1789</v>
      </c>
      <c r="AI109" s="457"/>
      <c r="AJ109" s="457"/>
      <c r="AK109" s="457"/>
      <c r="AL109" s="457"/>
      <c r="AM109" s="457"/>
      <c r="AN109" s="457"/>
      <c r="AO109" s="276">
        <v>4</v>
      </c>
      <c r="AP109" s="457"/>
      <c r="AQ109" s="86">
        <v>1</v>
      </c>
      <c r="AR109" s="1170">
        <v>1</v>
      </c>
      <c r="AS109" s="107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 s="3"/>
      <c r="BL109" s="3"/>
      <c r="BM109" s="3"/>
      <c r="BN109" s="3"/>
      <c r="BO109" s="3"/>
      <c r="BP109" s="208"/>
      <c r="BQ109" s="62"/>
      <c r="BR109" s="269" t="s">
        <v>206</v>
      </c>
      <c r="BS109" s="138" t="s">
        <v>3247</v>
      </c>
      <c r="BT109" s="68" t="s">
        <v>29</v>
      </c>
      <c r="BU109" s="69">
        <f t="shared" si="42"/>
        <v>7.5</v>
      </c>
      <c r="BV109" s="69">
        <f t="shared" si="43"/>
        <v>11.5</v>
      </c>
      <c r="BW109" s="131" t="e" vm="11">
        <v>#VALUE!</v>
      </c>
      <c r="BX109" s="22" t="s">
        <v>68</v>
      </c>
      <c r="BY109" s="131"/>
      <c r="BZ109" s="72" t="s">
        <v>42</v>
      </c>
      <c r="CA109" s="110" t="s">
        <v>13</v>
      </c>
      <c r="CB109" s="131" t="s">
        <v>3248</v>
      </c>
      <c r="CC109" s="84">
        <v>1</v>
      </c>
      <c r="CD109" s="84">
        <v>6</v>
      </c>
      <c r="CE109" s="314"/>
      <c r="CF109" s="84">
        <v>4</v>
      </c>
      <c r="CG109" s="314"/>
      <c r="CH109" s="314"/>
      <c r="CI109" s="314"/>
      <c r="CJ109" s="634"/>
      <c r="CK109" s="86">
        <v>2</v>
      </c>
      <c r="CL109" s="96">
        <v>1</v>
      </c>
      <c r="CM109" s="95"/>
    </row>
    <row r="110" spans="1:116" s="108" customFormat="1" ht="242.4" customHeight="1" outlineLevel="1" thickTop="1" thickBot="1" x14ac:dyDescent="0.35">
      <c r="A110" s="1217" t="s">
        <v>318</v>
      </c>
      <c r="B110" s="116" t="s">
        <v>1876</v>
      </c>
      <c r="C110" s="68" t="s">
        <v>29</v>
      </c>
      <c r="D110" s="69">
        <f t="shared" si="38"/>
        <v>2</v>
      </c>
      <c r="E110" s="69">
        <f t="shared" si="39"/>
        <v>4</v>
      </c>
      <c r="F110" s="116"/>
      <c r="G110" s="22" t="s">
        <v>68</v>
      </c>
      <c r="H110" s="118"/>
      <c r="I110" s="74"/>
      <c r="J110" s="27"/>
      <c r="K110" s="173" t="s">
        <v>1877</v>
      </c>
      <c r="L110" s="302"/>
      <c r="M110" s="302"/>
      <c r="N110" s="302"/>
      <c r="O110" s="84">
        <v>2</v>
      </c>
      <c r="P110" s="302"/>
      <c r="Q110" s="302"/>
      <c r="R110" s="302"/>
      <c r="S110" s="385"/>
      <c r="T110" s="234">
        <v>1</v>
      </c>
      <c r="U110" s="96">
        <v>1</v>
      </c>
      <c r="V110" s="95"/>
      <c r="X110" s="270" t="s">
        <v>208</v>
      </c>
      <c r="Y110" s="1376" t="s">
        <v>2415</v>
      </c>
      <c r="Z110" s="102" t="s">
        <v>29</v>
      </c>
      <c r="AA110" s="102">
        <f t="shared" si="40"/>
        <v>0</v>
      </c>
      <c r="AB110" s="102">
        <f t="shared" si="41"/>
        <v>0</v>
      </c>
      <c r="AC110" s="131"/>
      <c r="AD110" s="22" t="s">
        <v>45</v>
      </c>
      <c r="AE110" s="131"/>
      <c r="AF110" s="131"/>
      <c r="AG110" s="131"/>
      <c r="AH110" s="205" t="s">
        <v>57</v>
      </c>
      <c r="AI110" s="131"/>
      <c r="AJ110" s="131"/>
      <c r="AK110" s="131"/>
      <c r="AL110" s="131"/>
      <c r="AM110" s="131"/>
      <c r="AN110" s="131"/>
      <c r="AO110" s="131"/>
      <c r="AP110" s="131"/>
      <c r="AQ110" s="131"/>
      <c r="AR110" s="96">
        <v>1</v>
      </c>
      <c r="AS110" s="95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 s="3"/>
      <c r="BL110" s="3"/>
      <c r="BM110" s="3"/>
      <c r="BN110" s="3"/>
      <c r="BO110" s="3"/>
      <c r="BP110" s="208"/>
      <c r="BR110" s="269" t="s">
        <v>206</v>
      </c>
      <c r="BS110" s="114" t="s">
        <v>3249</v>
      </c>
      <c r="BT110" s="68" t="s">
        <v>36</v>
      </c>
      <c r="BU110" s="69">
        <f t="shared" si="42"/>
        <v>2</v>
      </c>
      <c r="BV110" s="69">
        <f t="shared" si="43"/>
        <v>4</v>
      </c>
      <c r="BW110" s="82"/>
      <c r="BX110" s="22" t="s">
        <v>68</v>
      </c>
      <c r="BY110" s="118"/>
      <c r="BZ110" s="72" t="s">
        <v>42</v>
      </c>
      <c r="CA110" s="173"/>
      <c r="CB110" s="173" t="s">
        <v>3250</v>
      </c>
      <c r="CC110" s="302"/>
      <c r="CD110" s="302"/>
      <c r="CE110" s="302"/>
      <c r="CF110" s="302"/>
      <c r="CG110" s="302"/>
      <c r="CH110" s="302"/>
      <c r="CI110" s="84">
        <v>1</v>
      </c>
      <c r="CJ110" s="781"/>
      <c r="CK110" s="234">
        <v>1</v>
      </c>
      <c r="CL110" s="96">
        <v>1</v>
      </c>
      <c r="CM110" s="95"/>
    </row>
    <row r="111" spans="1:116" s="108" customFormat="1" ht="238.95" customHeight="1" outlineLevel="1" thickTop="1" thickBot="1" x14ac:dyDescent="0.35">
      <c r="A111" s="1217" t="s">
        <v>318</v>
      </c>
      <c r="B111" s="116" t="s">
        <v>1879</v>
      </c>
      <c r="C111" s="68" t="s">
        <v>29</v>
      </c>
      <c r="D111" s="69">
        <f t="shared" si="38"/>
        <v>2</v>
      </c>
      <c r="E111" s="69">
        <f t="shared" si="39"/>
        <v>4</v>
      </c>
      <c r="F111" s="116"/>
      <c r="G111" s="22" t="s">
        <v>68</v>
      </c>
      <c r="H111" s="1360" t="s">
        <v>3251</v>
      </c>
      <c r="I111" s="70"/>
      <c r="J111" s="27"/>
      <c r="K111" s="173" t="s">
        <v>1877</v>
      </c>
      <c r="L111" s="302"/>
      <c r="M111" s="302"/>
      <c r="N111" s="302"/>
      <c r="O111" s="302"/>
      <c r="P111" s="302"/>
      <c r="Q111" s="302"/>
      <c r="R111" s="84">
        <v>1</v>
      </c>
      <c r="S111" s="302"/>
      <c r="T111" s="234">
        <v>1</v>
      </c>
      <c r="U111" s="96">
        <v>1</v>
      </c>
      <c r="V111" s="95"/>
      <c r="X111" s="1467" t="s">
        <v>208</v>
      </c>
      <c r="Y111" s="1468" t="s">
        <v>2521</v>
      </c>
      <c r="Z111" s="1469" t="s">
        <v>29</v>
      </c>
      <c r="AA111" s="1469">
        <f t="shared" si="40"/>
        <v>2</v>
      </c>
      <c r="AB111" s="1469">
        <f t="shared" si="41"/>
        <v>2</v>
      </c>
      <c r="AC111" s="1470"/>
      <c r="AD111" s="1471" t="s">
        <v>68</v>
      </c>
      <c r="AE111" s="1471"/>
      <c r="AF111" s="1470"/>
      <c r="AG111" s="1472"/>
      <c r="AH111" s="1473" t="s">
        <v>2637</v>
      </c>
      <c r="AI111" s="1474"/>
      <c r="AJ111" s="1474"/>
      <c r="AK111" s="1474"/>
      <c r="AL111" s="1474"/>
      <c r="AM111" s="1474"/>
      <c r="AN111" s="1475">
        <v>2</v>
      </c>
      <c r="AO111" s="1474"/>
      <c r="AP111" s="1474"/>
      <c r="AQ111" s="1474"/>
      <c r="AR111" s="1476">
        <v>1</v>
      </c>
      <c r="AS111" s="1477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 s="3"/>
      <c r="BL111" s="3"/>
      <c r="BM111" s="3"/>
      <c r="BN111" s="3"/>
      <c r="BO111" s="3"/>
      <c r="BP111" s="208"/>
      <c r="BR111" s="269" t="s">
        <v>206</v>
      </c>
      <c r="BS111" s="117" t="s">
        <v>3252</v>
      </c>
      <c r="BT111" s="68" t="s">
        <v>36</v>
      </c>
      <c r="BU111" s="69">
        <f t="shared" si="42"/>
        <v>0</v>
      </c>
      <c r="BV111" s="69">
        <f t="shared" si="43"/>
        <v>0</v>
      </c>
      <c r="BW111" s="82"/>
      <c r="BX111" s="22" t="s">
        <v>68</v>
      </c>
      <c r="BY111" s="74"/>
      <c r="BZ111" s="74"/>
      <c r="CA111" s="173"/>
      <c r="CB111" s="140" t="s">
        <v>907</v>
      </c>
      <c r="CC111" s="160"/>
      <c r="CD111" s="160"/>
      <c r="CE111" s="160"/>
      <c r="CF111" s="160"/>
      <c r="CG111" s="160"/>
      <c r="CH111" s="160"/>
      <c r="CI111" s="160"/>
      <c r="CJ111" s="160"/>
      <c r="CK111" s="330"/>
      <c r="CL111" s="96">
        <v>1</v>
      </c>
      <c r="CM111" s="95"/>
    </row>
    <row r="112" spans="1:116" s="108" customFormat="1" ht="224.4" customHeight="1" outlineLevel="1" thickTop="1" thickBot="1" x14ac:dyDescent="0.35">
      <c r="A112" s="1217" t="s">
        <v>318</v>
      </c>
      <c r="B112" s="116" t="s">
        <v>1881</v>
      </c>
      <c r="C112" s="68" t="s">
        <v>29</v>
      </c>
      <c r="D112" s="69">
        <f t="shared" si="38"/>
        <v>3</v>
      </c>
      <c r="E112" s="69">
        <f t="shared" si="39"/>
        <v>5</v>
      </c>
      <c r="F112" s="116"/>
      <c r="G112" s="22" t="s">
        <v>45</v>
      </c>
      <c r="H112" s="173"/>
      <c r="I112" s="105"/>
      <c r="J112" s="173"/>
      <c r="K112" s="173" t="s">
        <v>911</v>
      </c>
      <c r="L112" s="155"/>
      <c r="M112" s="155"/>
      <c r="N112" s="155"/>
      <c r="O112" s="84">
        <v>1</v>
      </c>
      <c r="P112" s="155"/>
      <c r="Q112" s="155"/>
      <c r="R112" s="84">
        <v>1</v>
      </c>
      <c r="S112" s="788"/>
      <c r="T112" s="790">
        <v>1</v>
      </c>
      <c r="U112" s="96">
        <v>1</v>
      </c>
      <c r="V112" s="95"/>
      <c r="X112" s="239" t="s">
        <v>173</v>
      </c>
      <c r="Y112" s="98" t="s">
        <v>2417</v>
      </c>
      <c r="Z112" s="102" t="s">
        <v>29</v>
      </c>
      <c r="AA112" s="102">
        <f t="shared" si="40"/>
        <v>0</v>
      </c>
      <c r="AB112" s="102">
        <f t="shared" si="41"/>
        <v>0</v>
      </c>
      <c r="AC112" s="99"/>
      <c r="AD112" s="22" t="s">
        <v>68</v>
      </c>
      <c r="AE112" s="99"/>
      <c r="AF112" s="99"/>
      <c r="AG112" s="99"/>
      <c r="AH112" s="131" t="s">
        <v>2418</v>
      </c>
      <c r="AI112" s="99"/>
      <c r="AJ112" s="99"/>
      <c r="AK112" s="99"/>
      <c r="AL112" s="99"/>
      <c r="AM112" s="99"/>
      <c r="AN112" s="99"/>
      <c r="AO112" s="99"/>
      <c r="AP112" s="99"/>
      <c r="AQ112" s="99"/>
      <c r="AR112" s="96">
        <v>1</v>
      </c>
      <c r="AS112" s="95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 s="3"/>
      <c r="BL112" s="3"/>
      <c r="BM112" s="3"/>
      <c r="BN112" s="3"/>
      <c r="BO112" s="3"/>
      <c r="BP112" s="208"/>
      <c r="BR112" s="269" t="s">
        <v>206</v>
      </c>
      <c r="BS112" s="117" t="s">
        <v>3253</v>
      </c>
      <c r="BT112" s="381" t="s">
        <v>36</v>
      </c>
      <c r="BU112" s="69">
        <f t="shared" si="42"/>
        <v>0</v>
      </c>
      <c r="BV112" s="69">
        <f t="shared" si="43"/>
        <v>0</v>
      </c>
      <c r="BW112" s="82" t="e" vm="12">
        <v>#VALUE!</v>
      </c>
      <c r="BX112" s="22" t="s">
        <v>68</v>
      </c>
      <c r="BY112" s="747"/>
      <c r="BZ112" s="119" t="s">
        <v>42</v>
      </c>
      <c r="CA112" s="23"/>
      <c r="CB112" s="23" t="s">
        <v>916</v>
      </c>
      <c r="CC112" s="155"/>
      <c r="CD112" s="155"/>
      <c r="CE112" s="155"/>
      <c r="CF112" s="155"/>
      <c r="CG112" s="155"/>
      <c r="CH112" s="155"/>
      <c r="CI112" s="155"/>
      <c r="CJ112" s="155"/>
      <c r="CK112" s="155"/>
      <c r="CL112" s="96">
        <v>1</v>
      </c>
      <c r="CM112" s="95"/>
    </row>
    <row r="113" spans="1:118" s="108" customFormat="1" ht="259.5" customHeight="1" outlineLevel="1" thickBot="1" x14ac:dyDescent="0.45">
      <c r="A113" s="1217" t="s">
        <v>318</v>
      </c>
      <c r="B113" s="187" t="s">
        <v>1887</v>
      </c>
      <c r="C113" s="102" t="s">
        <v>29</v>
      </c>
      <c r="D113" s="69">
        <f t="shared" si="38"/>
        <v>2</v>
      </c>
      <c r="E113" s="69">
        <f t="shared" si="39"/>
        <v>2</v>
      </c>
      <c r="F113" s="116"/>
      <c r="G113" s="22" t="s">
        <v>63</v>
      </c>
      <c r="H113" s="383"/>
      <c r="I113" s="145"/>
      <c r="J113" s="23"/>
      <c r="K113" s="173" t="s">
        <v>922</v>
      </c>
      <c r="L113" s="302"/>
      <c r="M113" s="302"/>
      <c r="N113" s="302"/>
      <c r="O113" s="144"/>
      <c r="P113" s="302"/>
      <c r="Q113" s="302"/>
      <c r="R113" s="84">
        <v>1</v>
      </c>
      <c r="S113" s="781"/>
      <c r="T113" s="302"/>
      <c r="U113" s="96">
        <v>1</v>
      </c>
      <c r="V113" s="95"/>
      <c r="X113" s="239" t="s">
        <v>173</v>
      </c>
      <c r="Y113" s="98" t="s">
        <v>2420</v>
      </c>
      <c r="Z113" s="102" t="s">
        <v>29</v>
      </c>
      <c r="AA113" s="102">
        <f t="shared" si="40"/>
        <v>0</v>
      </c>
      <c r="AB113" s="102">
        <f t="shared" si="41"/>
        <v>0</v>
      </c>
      <c r="AC113" s="99"/>
      <c r="AD113" s="22" t="s">
        <v>68</v>
      </c>
      <c r="AE113" s="99"/>
      <c r="AF113" s="99"/>
      <c r="AG113" s="99"/>
      <c r="AH113" s="131" t="s">
        <v>1925</v>
      </c>
      <c r="AI113" s="99"/>
      <c r="AJ113" s="99"/>
      <c r="AK113" s="99"/>
      <c r="AL113" s="99"/>
      <c r="AM113" s="99"/>
      <c r="AN113" s="99"/>
      <c r="AO113" s="99"/>
      <c r="AP113" s="99"/>
      <c r="AQ113" s="99"/>
      <c r="AR113" s="96">
        <v>1</v>
      </c>
      <c r="AS113" s="95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 s="3"/>
      <c r="BL113" s="3"/>
      <c r="BM113" s="3"/>
      <c r="BN113" s="3"/>
      <c r="BO113" s="3"/>
      <c r="BP113" s="208"/>
      <c r="BR113" s="269" t="s">
        <v>206</v>
      </c>
      <c r="BS113" s="130" t="s">
        <v>919</v>
      </c>
      <c r="BT113" s="68" t="s">
        <v>36</v>
      </c>
      <c r="BU113" s="69">
        <f t="shared" si="42"/>
        <v>0</v>
      </c>
      <c r="BV113" s="69">
        <f t="shared" si="43"/>
        <v>0</v>
      </c>
      <c r="BW113" s="74"/>
      <c r="BX113" s="225" t="s">
        <v>68</v>
      </c>
      <c r="BY113" s="103"/>
      <c r="BZ113" s="74"/>
      <c r="CA113" s="74"/>
      <c r="CB113" s="140" t="s">
        <v>920</v>
      </c>
      <c r="CC113" s="390"/>
      <c r="CD113" s="144"/>
      <c r="CE113" s="409"/>
      <c r="CF113" s="409"/>
      <c r="CG113" s="409"/>
      <c r="CH113" s="409"/>
      <c r="CI113" s="144"/>
      <c r="CJ113" s="410"/>
      <c r="CK113" s="390"/>
      <c r="CL113" s="96">
        <v>1</v>
      </c>
      <c r="CM113" s="95"/>
    </row>
    <row r="114" spans="1:118" s="108" customFormat="1" ht="267.75" customHeight="1" outlineLevel="1" thickTop="1" thickBot="1" x14ac:dyDescent="0.35">
      <c r="A114" s="74"/>
      <c r="B114" s="80" t="s">
        <v>2961</v>
      </c>
      <c r="C114" s="68" t="s">
        <v>36</v>
      </c>
      <c r="D114" s="69">
        <f t="shared" si="38"/>
        <v>8</v>
      </c>
      <c r="E114" s="69">
        <f t="shared" si="39"/>
        <v>8</v>
      </c>
      <c r="F114" s="82"/>
      <c r="G114" s="22" t="s">
        <v>63</v>
      </c>
      <c r="H114" s="74"/>
      <c r="I114" s="72" t="s">
        <v>42</v>
      </c>
      <c r="J114" s="173"/>
      <c r="K114" s="23" t="s">
        <v>2181</v>
      </c>
      <c r="L114" s="83"/>
      <c r="M114" s="301"/>
      <c r="N114" s="83"/>
      <c r="O114" s="301"/>
      <c r="P114" s="83"/>
      <c r="Q114" s="83"/>
      <c r="R114" s="789">
        <v>4</v>
      </c>
      <c r="S114" s="83"/>
      <c r="T114" s="302"/>
      <c r="U114" s="495">
        <v>1</v>
      </c>
      <c r="V114" s="190"/>
      <c r="X114" s="239" t="s">
        <v>173</v>
      </c>
      <c r="Y114" s="177" t="s">
        <v>2422</v>
      </c>
      <c r="Z114" s="102" t="s">
        <v>29</v>
      </c>
      <c r="AA114" s="102">
        <f t="shared" si="40"/>
        <v>0</v>
      </c>
      <c r="AB114" s="102">
        <f t="shared" si="41"/>
        <v>0</v>
      </c>
      <c r="AC114" s="171"/>
      <c r="AD114" s="22" t="s">
        <v>63</v>
      </c>
      <c r="AE114" s="172"/>
      <c r="AF114" s="74"/>
      <c r="AG114" s="27"/>
      <c r="AH114" s="23" t="s">
        <v>856</v>
      </c>
      <c r="AI114" s="103"/>
      <c r="AJ114" s="103"/>
      <c r="AK114" s="103"/>
      <c r="AL114" s="103"/>
      <c r="AM114" s="103"/>
      <c r="AN114" s="103"/>
      <c r="AO114" s="103"/>
      <c r="AP114" s="103"/>
      <c r="AQ114" s="22"/>
      <c r="AR114" s="96">
        <v>1</v>
      </c>
      <c r="AS114" s="95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 s="3"/>
      <c r="BL114" s="3"/>
      <c r="BM114" s="3"/>
      <c r="BN114" s="3"/>
      <c r="BO114" s="3"/>
      <c r="BP114" s="208"/>
      <c r="BR114" s="269" t="s">
        <v>206</v>
      </c>
      <c r="BS114" s="924" t="s">
        <v>3254</v>
      </c>
      <c r="BT114" s="381" t="s">
        <v>36</v>
      </c>
      <c r="BU114" s="170">
        <f t="shared" si="42"/>
        <v>1</v>
      </c>
      <c r="BV114" s="170">
        <f t="shared" si="43"/>
        <v>3</v>
      </c>
      <c r="BW114" s="197"/>
      <c r="BX114" s="197" t="s">
        <v>68</v>
      </c>
      <c r="BY114" s="295"/>
      <c r="BZ114" s="119" t="s">
        <v>42</v>
      </c>
      <c r="CA114" s="735"/>
      <c r="CB114" s="735" t="s">
        <v>3255</v>
      </c>
      <c r="CC114" s="419"/>
      <c r="CD114" s="419"/>
      <c r="CE114" s="419"/>
      <c r="CF114" s="419"/>
      <c r="CG114" s="419"/>
      <c r="CH114" s="324">
        <v>1</v>
      </c>
      <c r="CI114" s="1012"/>
      <c r="CJ114" s="301"/>
      <c r="CK114" s="234">
        <v>1</v>
      </c>
      <c r="CL114" s="1177">
        <v>1</v>
      </c>
      <c r="CM114" s="95"/>
      <c r="CN114" s="36"/>
    </row>
    <row r="115" spans="1:118" s="108" customFormat="1" ht="291" customHeight="1" outlineLevel="1" thickTop="1" thickBot="1" x14ac:dyDescent="0.35">
      <c r="A115" s="1719" t="s">
        <v>206</v>
      </c>
      <c r="B115" s="2081" t="s">
        <v>3273</v>
      </c>
      <c r="C115" s="2082" t="s">
        <v>93</v>
      </c>
      <c r="D115" s="2083">
        <f t="shared" si="38"/>
        <v>6</v>
      </c>
      <c r="E115" s="2083">
        <f t="shared" si="39"/>
        <v>6</v>
      </c>
      <c r="F115" s="2084" t="s">
        <v>3256</v>
      </c>
      <c r="G115" s="2085"/>
      <c r="H115" s="2085"/>
      <c r="I115" s="2085"/>
      <c r="J115" s="2085"/>
      <c r="K115" s="2086"/>
      <c r="L115" s="1288"/>
      <c r="M115" s="1288"/>
      <c r="N115" s="1288"/>
      <c r="O115" s="820">
        <v>3</v>
      </c>
      <c r="P115" s="1288"/>
      <c r="Q115" s="820">
        <v>3</v>
      </c>
      <c r="R115" s="1288"/>
      <c r="S115" s="1288"/>
      <c r="T115" s="1288"/>
      <c r="U115" s="1508">
        <v>1</v>
      </c>
      <c r="V115" s="1288"/>
      <c r="X115" s="239" t="s">
        <v>173</v>
      </c>
      <c r="Y115" s="587" t="s">
        <v>2423</v>
      </c>
      <c r="Z115" s="81" t="s">
        <v>29</v>
      </c>
      <c r="AA115" s="102">
        <f t="shared" si="40"/>
        <v>0</v>
      </c>
      <c r="AB115" s="102">
        <f t="shared" si="41"/>
        <v>0</v>
      </c>
      <c r="AC115" s="793"/>
      <c r="AD115" s="212" t="s">
        <v>68</v>
      </c>
      <c r="AE115" s="638"/>
      <c r="AF115" s="74"/>
      <c r="AG115" s="24"/>
      <c r="AH115" s="23" t="s">
        <v>856</v>
      </c>
      <c r="AI115" s="617"/>
      <c r="AJ115" s="617"/>
      <c r="AK115" s="617"/>
      <c r="AL115" s="617"/>
      <c r="AM115" s="617"/>
      <c r="AN115" s="617"/>
      <c r="AO115" s="617"/>
      <c r="AP115" s="617"/>
      <c r="AQ115" s="212"/>
      <c r="AR115" s="96">
        <v>1</v>
      </c>
      <c r="AS115" s="9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 s="3"/>
      <c r="BL115" s="3"/>
      <c r="BM115" s="3"/>
      <c r="BN115" s="3"/>
      <c r="BO115" s="3"/>
      <c r="BP115" s="208"/>
      <c r="BR115" s="269" t="s">
        <v>206</v>
      </c>
      <c r="BS115" s="116" t="s">
        <v>3257</v>
      </c>
      <c r="BT115" s="381" t="s">
        <v>36</v>
      </c>
      <c r="BU115" s="69">
        <f t="shared" si="42"/>
        <v>2</v>
      </c>
      <c r="BV115" s="69">
        <f t="shared" si="43"/>
        <v>4</v>
      </c>
      <c r="BW115" s="82"/>
      <c r="BX115" s="22" t="s">
        <v>68</v>
      </c>
      <c r="BY115" s="22"/>
      <c r="BZ115" s="22"/>
      <c r="CA115" s="23"/>
      <c r="CB115" s="23" t="s">
        <v>2962</v>
      </c>
      <c r="CC115" s="155"/>
      <c r="CD115" s="155"/>
      <c r="CE115" s="155"/>
      <c r="CF115" s="155"/>
      <c r="CG115" s="155"/>
      <c r="CH115" s="155"/>
      <c r="CI115" s="155"/>
      <c r="CJ115" s="85">
        <v>1</v>
      </c>
      <c r="CK115" s="234">
        <v>1</v>
      </c>
      <c r="CL115" s="96">
        <v>1</v>
      </c>
      <c r="CM115" s="95"/>
      <c r="CN115" s="36"/>
    </row>
    <row r="116" spans="1:118" s="108" customFormat="1" ht="213" customHeight="1" outlineLevel="1" thickTop="1" x14ac:dyDescent="0.3">
      <c r="X116" s="239" t="s">
        <v>173</v>
      </c>
      <c r="Y116" s="177" t="s">
        <v>2424</v>
      </c>
      <c r="Z116" s="102" t="s">
        <v>29</v>
      </c>
      <c r="AA116" s="102">
        <f t="shared" si="40"/>
        <v>0</v>
      </c>
      <c r="AB116" s="102">
        <f t="shared" si="41"/>
        <v>0</v>
      </c>
      <c r="AC116" s="225"/>
      <c r="AD116" s="225" t="s">
        <v>68</v>
      </c>
      <c r="AE116" s="225"/>
      <c r="AF116" s="225"/>
      <c r="AG116" s="131"/>
      <c r="AH116" s="23" t="s">
        <v>856</v>
      </c>
      <c r="AI116" s="225"/>
      <c r="AJ116" s="225"/>
      <c r="AK116" s="225"/>
      <c r="AL116" s="225"/>
      <c r="AM116" s="225"/>
      <c r="AN116" s="225"/>
      <c r="AO116" s="225"/>
      <c r="AP116" s="225"/>
      <c r="AQ116" s="225"/>
      <c r="AR116" s="96">
        <v>1</v>
      </c>
      <c r="AS116" s="95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 s="3"/>
      <c r="BL116" s="3"/>
      <c r="BM116" s="3"/>
      <c r="BN116" s="3"/>
      <c r="BO116" s="3"/>
      <c r="BP116" s="208"/>
      <c r="BR116" s="269" t="s">
        <v>206</v>
      </c>
      <c r="BS116" s="80" t="s">
        <v>3258</v>
      </c>
      <c r="BT116" s="102" t="s">
        <v>36</v>
      </c>
      <c r="BU116" s="69">
        <f t="shared" si="42"/>
        <v>0</v>
      </c>
      <c r="BV116" s="69">
        <f t="shared" si="43"/>
        <v>0</v>
      </c>
      <c r="BW116" s="103"/>
      <c r="BX116" s="22" t="s">
        <v>68</v>
      </c>
      <c r="BY116" s="103"/>
      <c r="BZ116" s="103"/>
      <c r="CA116" s="73"/>
      <c r="CB116" s="22" t="s">
        <v>91</v>
      </c>
      <c r="CC116" s="155"/>
      <c r="CD116" s="155"/>
      <c r="CE116" s="155"/>
      <c r="CF116" s="155"/>
      <c r="CG116" s="155"/>
      <c r="CH116" s="155"/>
      <c r="CI116" s="155"/>
      <c r="CJ116" s="155"/>
      <c r="CK116" s="155"/>
      <c r="CL116" s="96">
        <v>1</v>
      </c>
      <c r="CM116" s="95"/>
    </row>
    <row r="117" spans="1:118" s="108" customFormat="1" ht="185.4" customHeight="1" outlineLevel="1" thickBot="1" x14ac:dyDescent="0.35">
      <c r="X117" s="74"/>
      <c r="Y117" s="80" t="s">
        <v>1703</v>
      </c>
      <c r="Z117" s="102" t="s">
        <v>29</v>
      </c>
      <c r="AA117" s="69">
        <f t="shared" si="40"/>
        <v>1</v>
      </c>
      <c r="AB117" s="69">
        <f t="shared" si="41"/>
        <v>1</v>
      </c>
      <c r="AC117" s="116"/>
      <c r="AD117" s="22" t="s">
        <v>233</v>
      </c>
      <c r="AE117" s="173" t="s">
        <v>234</v>
      </c>
      <c r="AF117" s="286"/>
      <c r="AG117" s="287"/>
      <c r="AH117" s="140" t="s">
        <v>3</v>
      </c>
      <c r="AI117" s="84">
        <v>2</v>
      </c>
      <c r="AJ117" s="155"/>
      <c r="AK117" s="155"/>
      <c r="AL117" s="155"/>
      <c r="AM117" s="155"/>
      <c r="AN117" s="155"/>
      <c r="AO117" s="155"/>
      <c r="AP117" s="155"/>
      <c r="AQ117" s="155"/>
      <c r="AR117" s="96">
        <v>1</v>
      </c>
      <c r="AS117" s="95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 s="3"/>
      <c r="BL117" s="3"/>
      <c r="BM117" s="3"/>
      <c r="BN117" s="3"/>
      <c r="BO117" s="3"/>
      <c r="BP117" s="208"/>
      <c r="BQ117" s="36"/>
      <c r="BR117" s="269" t="s">
        <v>206</v>
      </c>
      <c r="BS117" s="116" t="s">
        <v>3259</v>
      </c>
      <c r="BT117" s="381" t="s">
        <v>36</v>
      </c>
      <c r="BU117" s="69">
        <f t="shared" si="42"/>
        <v>0</v>
      </c>
      <c r="BV117" s="69">
        <f t="shared" si="43"/>
        <v>0</v>
      </c>
      <c r="BW117" s="103"/>
      <c r="BX117" s="22" t="s">
        <v>68</v>
      </c>
      <c r="BY117" s="103"/>
      <c r="BZ117" s="103"/>
      <c r="CA117" s="73"/>
      <c r="CB117" s="22" t="s">
        <v>91</v>
      </c>
      <c r="CC117" s="155"/>
      <c r="CD117" s="155"/>
      <c r="CE117" s="155"/>
      <c r="CF117" s="155"/>
      <c r="CG117" s="155"/>
      <c r="CH117" s="155"/>
      <c r="CI117" s="155"/>
      <c r="CJ117" s="155"/>
      <c r="CK117" s="155"/>
      <c r="CL117" s="96">
        <v>1</v>
      </c>
      <c r="CM117" s="95"/>
    </row>
    <row r="118" spans="1:118" s="108" customFormat="1" ht="238.2" customHeight="1" outlineLevel="1" thickTop="1" thickBot="1" x14ac:dyDescent="0.35">
      <c r="X118" s="400" t="s">
        <v>370</v>
      </c>
      <c r="Y118" s="117" t="s">
        <v>1953</v>
      </c>
      <c r="Z118" s="68" t="s">
        <v>36</v>
      </c>
      <c r="AA118" s="69">
        <f>0.5*(AI118+AJ118+AK118)+AL118+AN118+2*(AO118+AP118)</f>
        <v>4</v>
      </c>
      <c r="AB118" s="69">
        <f>AI118*0.5+AJ118*0.5+AK118*0.5+AL118+AM118+AN118+2*(AO118+AP118+AQ118)</f>
        <v>4</v>
      </c>
      <c r="AC118" s="103"/>
      <c r="AD118" s="22" t="s">
        <v>68</v>
      </c>
      <c r="AE118" s="23"/>
      <c r="AF118" s="103"/>
      <c r="AG118" s="172"/>
      <c r="AH118" s="172" t="s">
        <v>57</v>
      </c>
      <c r="AI118" s="302"/>
      <c r="AJ118" s="302"/>
      <c r="AK118" s="144"/>
      <c r="AL118" s="302"/>
      <c r="AM118" s="302"/>
      <c r="AN118" s="84">
        <v>2</v>
      </c>
      <c r="AO118" s="302"/>
      <c r="AP118" s="86">
        <v>1</v>
      </c>
      <c r="AQ118" s="302"/>
      <c r="AR118" s="96">
        <v>1</v>
      </c>
      <c r="AS118" s="144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 s="3"/>
      <c r="BL118" s="3"/>
      <c r="BM118" s="3"/>
      <c r="BN118" s="3"/>
      <c r="BO118" s="3"/>
      <c r="BP118" s="208"/>
      <c r="BR118" s="269" t="s">
        <v>206</v>
      </c>
      <c r="BS118" s="116" t="s">
        <v>2076</v>
      </c>
      <c r="BT118" s="102" t="s">
        <v>36</v>
      </c>
      <c r="BU118" s="69">
        <f t="shared" si="42"/>
        <v>0</v>
      </c>
      <c r="BV118" s="69">
        <f t="shared" si="43"/>
        <v>0</v>
      </c>
      <c r="BW118" s="82" t="e" vm="13">
        <v>#VALUE!</v>
      </c>
      <c r="BX118" s="22" t="s">
        <v>68</v>
      </c>
      <c r="BY118" s="799"/>
      <c r="BZ118" s="72" t="s">
        <v>42</v>
      </c>
      <c r="CA118" s="23"/>
      <c r="CB118" s="23" t="s">
        <v>2758</v>
      </c>
      <c r="CC118" s="155"/>
      <c r="CD118" s="155"/>
      <c r="CE118" s="155"/>
      <c r="CF118" s="155"/>
      <c r="CG118" s="155"/>
      <c r="CH118" s="155"/>
      <c r="CI118" s="155"/>
      <c r="CJ118" s="155"/>
      <c r="CK118" s="155"/>
      <c r="CL118" s="96">
        <v>1</v>
      </c>
      <c r="CM118" s="95"/>
    </row>
    <row r="119" spans="1:118" s="108" customFormat="1" ht="112.2" customHeight="1" outlineLevel="1" thickTop="1" x14ac:dyDescent="0.25">
      <c r="BR119" s="269" t="s">
        <v>206</v>
      </c>
      <c r="BS119" s="117" t="s">
        <v>3260</v>
      </c>
      <c r="BT119" s="102" t="s">
        <v>36</v>
      </c>
      <c r="BU119" s="69">
        <f t="shared" si="42"/>
        <v>0</v>
      </c>
      <c r="BV119" s="69">
        <f t="shared" si="43"/>
        <v>0</v>
      </c>
      <c r="BW119" s="82"/>
      <c r="BX119" s="22" t="s">
        <v>68</v>
      </c>
      <c r="BY119" s="74"/>
      <c r="BZ119" s="74"/>
      <c r="CA119" s="173"/>
      <c r="CB119" s="173" t="s">
        <v>57</v>
      </c>
      <c r="CC119" s="155"/>
      <c r="CD119" s="155"/>
      <c r="CE119" s="155"/>
      <c r="CF119" s="155"/>
      <c r="CG119" s="155"/>
      <c r="CH119" s="155"/>
      <c r="CI119" s="155"/>
      <c r="CJ119" s="155"/>
      <c r="CK119" s="155"/>
      <c r="CL119" s="96">
        <v>1</v>
      </c>
      <c r="CM119" s="95"/>
    </row>
    <row r="120" spans="1:118" s="108" customFormat="1" ht="14.4" outlineLevel="1" x14ac:dyDescent="0.3"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118" s="108" customFormat="1" ht="14.4" outlineLevel="1" x14ac:dyDescent="0.3"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118" s="108" customFormat="1" ht="13.8" outlineLevel="1" x14ac:dyDescent="0.25"/>
    <row r="123" spans="1:118" s="65" customFormat="1" ht="17.399999999999999" x14ac:dyDescent="0.2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108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T123" s="108"/>
      <c r="AU123" s="32"/>
      <c r="AV123" s="32"/>
      <c r="AW123" s="32"/>
      <c r="AX123" s="32"/>
      <c r="AY123" s="32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Q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2"/>
      <c r="CO123" s="32"/>
      <c r="CP123" s="32"/>
      <c r="CQ123" s="32"/>
      <c r="CR123" s="32"/>
      <c r="CS123" s="32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  <c r="DL123" s="3"/>
      <c r="DM123" s="3"/>
      <c r="DN123" s="62"/>
    </row>
    <row r="124" spans="1:118" s="36" customFormat="1" ht="34.799999999999997" x14ac:dyDescent="0.25">
      <c r="A124" s="38" t="s">
        <v>145</v>
      </c>
      <c r="B124" s="39" t="s">
        <v>557</v>
      </c>
      <c r="C124" s="535" t="s">
        <v>29</v>
      </c>
      <c r="D124" s="41">
        <f t="shared" ref="D124:D130" si="44">0.5*(L124+M124+N124)+O124+Q124+2*(R124+S124)</f>
        <v>0</v>
      </c>
      <c r="E124" s="536">
        <f t="shared" ref="E124:E130" si="45">L124*0.5+M124*0.5+N124*0.5+O124+P124+Q124+2*(R124+S124+T124)</f>
        <v>0</v>
      </c>
      <c r="F124" s="43"/>
      <c r="G124" s="43"/>
      <c r="H124" s="43"/>
      <c r="I124" s="43"/>
      <c r="J124" s="43"/>
      <c r="K124" s="43"/>
      <c r="L124" s="44"/>
      <c r="M124" s="44"/>
      <c r="N124" s="44"/>
      <c r="O124" s="44"/>
      <c r="P124" s="44"/>
      <c r="Q124" s="44"/>
      <c r="R124" s="44"/>
      <c r="S124" s="44"/>
      <c r="T124" s="44"/>
      <c r="U124" s="45"/>
      <c r="V124" s="46">
        <f>SUM(U126:U134)</f>
        <v>5</v>
      </c>
      <c r="W124" s="108"/>
      <c r="X124" s="38" t="s">
        <v>145</v>
      </c>
      <c r="Y124" s="39"/>
      <c r="Z124" s="535" t="s">
        <v>29</v>
      </c>
      <c r="AA124" s="41">
        <f t="shared" ref="AA124:AA137" si="46">0.5*(AI124+AJ124+AK124)+AL124+AN124+2*(AO124+AP124)</f>
        <v>0</v>
      </c>
      <c r="AB124" s="536">
        <f t="shared" ref="AB124:AB137" si="47">AI124*0.5+AJ124*0.5+AK124*0.5+AL124+AM124+AN124+2*(AO124+AP124+AQ124)</f>
        <v>0</v>
      </c>
      <c r="AC124" s="43"/>
      <c r="AD124" s="43"/>
      <c r="AE124" s="43"/>
      <c r="AF124" s="43"/>
      <c r="AG124" s="43"/>
      <c r="AH124" s="43"/>
      <c r="AI124" s="44">
        <f>SUMIFS(AI177:AI192,Z177:Z192,Z124)</f>
        <v>0</v>
      </c>
      <c r="AJ124" s="44">
        <f>SUMIFS(AJ177:AJ192,Z177:Z192,Z124)</f>
        <v>0</v>
      </c>
      <c r="AK124" s="44">
        <f>SUMIFS(AK177:AK192,Z177:Z192,Z124)</f>
        <v>0</v>
      </c>
      <c r="AL124" s="44">
        <f>SUMIFS(AL177:AL192,Z177:Z192,Z124)</f>
        <v>0</v>
      </c>
      <c r="AM124" s="44">
        <f>SUMIFS(AM177:AM192,Z177:Z192,Z124)</f>
        <v>0</v>
      </c>
      <c r="AN124" s="44">
        <f>SUMIFS(AN177:AN192,Z177:Z192,Z124)</f>
        <v>0</v>
      </c>
      <c r="AO124" s="44">
        <f>SUMIFS(AO177:AO192,Z177:Z192,Z124)</f>
        <v>0</v>
      </c>
      <c r="AP124" s="44">
        <f>SUMIFS(AP177:AP192,Z177:Z192,Z124)</f>
        <v>0</v>
      </c>
      <c r="AQ124" s="44">
        <f>SUMIFS(AQ177:AQ192,Z177:Z192,Z124)</f>
        <v>0</v>
      </c>
      <c r="AR124" s="45"/>
      <c r="AS124" s="46">
        <f>SUM(AR177:AR204)</f>
        <v>0</v>
      </c>
      <c r="AT124" s="108"/>
      <c r="AU124" s="38" t="s">
        <v>3274</v>
      </c>
      <c r="AV124" s="39" t="s">
        <v>3261</v>
      </c>
      <c r="AW124" s="535" t="s">
        <v>29</v>
      </c>
      <c r="AX124" s="41">
        <f>0.5*(BF124+BG124+BH124)+BI124+BK124+2*(BL124+BM124)</f>
        <v>11</v>
      </c>
      <c r="AY124" s="536">
        <f>BF124*0.5+BG124*0.5+BH124*0.5+BI124+BJ124+BK124+2*(BL124+BM124+BN124)</f>
        <v>16</v>
      </c>
      <c r="AZ124" s="43"/>
      <c r="BA124" s="43"/>
      <c r="BB124" s="43"/>
      <c r="BC124" s="43"/>
      <c r="BD124" s="43"/>
      <c r="BE124" s="43"/>
      <c r="BF124" s="44">
        <f>SUMIFS(BF126:BF130,AW126:AW130,AW124)</f>
        <v>0</v>
      </c>
      <c r="BG124" s="44">
        <f>SUMIFS(BG126:BG130,AW126:AW130,AW124)</f>
        <v>0</v>
      </c>
      <c r="BH124" s="44">
        <f>SUMIFS(BH126:BH130,AW126:AW130,AW124)</f>
        <v>0</v>
      </c>
      <c r="BI124" s="44">
        <f>SUMIFS(BI126:BI130,AW126:AW130,AW124)</f>
        <v>1</v>
      </c>
      <c r="BJ124" s="44">
        <f>SUMIFS(BJ126:BJ130,AW126:AW130,AW124)</f>
        <v>1</v>
      </c>
      <c r="BK124" s="44">
        <f>SUMIFS(BK126:BK130,AW126:AW130,AW124)</f>
        <v>0</v>
      </c>
      <c r="BL124" s="44">
        <f>SUMIFS(BL126:BL130,AW126:AW130,AW124)</f>
        <v>5</v>
      </c>
      <c r="BM124" s="44">
        <f>SUMIFS(BM126:BM130,AW126:AW130,AW124)</f>
        <v>0</v>
      </c>
      <c r="BN124" s="44">
        <f>SUMIFS(BN126:BN130,AW126:AW130,AW124)</f>
        <v>2</v>
      </c>
      <c r="BO124" s="45"/>
      <c r="BP124" s="46">
        <f>SUM(BO126:BO131)</f>
        <v>4</v>
      </c>
      <c r="BQ124" s="29"/>
      <c r="BR124" s="1411" t="s">
        <v>145</v>
      </c>
      <c r="BS124" s="39" t="s">
        <v>28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375">
        <f>SUMIFS(CC15:CC15,BT15:BT15,BT124)</f>
        <v>0</v>
      </c>
      <c r="CD124" s="375">
        <f>SUMIFS(CD15:CD15,BT15:BT15,BT124)</f>
        <v>0</v>
      </c>
      <c r="CE124" s="375">
        <f>SUMIFS(CE15:CE15,BT15:BT15,BT124)</f>
        <v>0</v>
      </c>
      <c r="CF124" s="375">
        <f>SUMIFS(CF15:CF15,BT15:BT15,BT124)</f>
        <v>0</v>
      </c>
      <c r="CG124" s="375">
        <f>SUMIFS(CG15:CG15,BU15:BU15,BU124)</f>
        <v>0</v>
      </c>
      <c r="CH124" s="375">
        <f>SUMIFS(CH15:CH15,BT15:BT15,BT124)</f>
        <v>0</v>
      </c>
      <c r="CI124" s="375">
        <f>SUMIFS(CI15:CI15,BT15:BT15,BT124)</f>
        <v>0</v>
      </c>
      <c r="CJ124" s="375">
        <f>SUMIFS(CJ15:CJ15,BT15:BT15,BT124)</f>
        <v>0</v>
      </c>
      <c r="CK124" s="375">
        <f>SUMIFS(CK15:CK15,BU15:BU15,BU124)</f>
        <v>0</v>
      </c>
      <c r="CL124" s="45"/>
      <c r="CM124" s="46">
        <f>SUM(CL126:CL133)</f>
        <v>10</v>
      </c>
      <c r="CN124" s="108"/>
      <c r="CO124" s="1715" t="s">
        <v>2005</v>
      </c>
      <c r="CP124" s="39"/>
      <c r="CQ124" s="535" t="s">
        <v>29</v>
      </c>
      <c r="CR124" s="41">
        <f>0.5*(CZ124+DA124+DB124)+DC124+DE124+2*(DF124+DG124)</f>
        <v>0</v>
      </c>
      <c r="CS124" s="536">
        <f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/>
      <c r="DA124" s="44"/>
      <c r="DB124" s="44"/>
      <c r="DC124" s="44"/>
      <c r="DD124" s="44"/>
      <c r="DE124" s="44"/>
      <c r="DF124" s="44"/>
      <c r="DG124" s="44"/>
      <c r="DH124" s="44"/>
      <c r="DI124" s="45"/>
      <c r="DJ124" s="46">
        <f>SUM(DI125:DI134)</f>
        <v>0</v>
      </c>
    </row>
    <row r="125" spans="1:118" s="363" customFormat="1" ht="25.2" thickBot="1" x14ac:dyDescent="0.3">
      <c r="A125" s="38" t="s">
        <v>153</v>
      </c>
      <c r="B125" s="451"/>
      <c r="C125" s="535" t="s">
        <v>36</v>
      </c>
      <c r="D125" s="41">
        <f t="shared" si="44"/>
        <v>0</v>
      </c>
      <c r="E125" s="536">
        <f t="shared" si="45"/>
        <v>0</v>
      </c>
      <c r="F125" s="39"/>
      <c r="G125" s="39"/>
      <c r="H125" s="39"/>
      <c r="I125" s="39"/>
      <c r="J125" s="39"/>
      <c r="K125" s="39"/>
      <c r="L125" s="44"/>
      <c r="M125" s="44"/>
      <c r="N125" s="44"/>
      <c r="O125" s="44"/>
      <c r="P125" s="44"/>
      <c r="Q125" s="44"/>
      <c r="R125" s="44"/>
      <c r="S125" s="60"/>
      <c r="T125" s="44"/>
      <c r="U125" s="45"/>
      <c r="V125" s="46"/>
      <c r="W125" s="32"/>
      <c r="X125" s="38" t="s">
        <v>153</v>
      </c>
      <c r="Y125" s="451"/>
      <c r="Z125" s="535" t="s">
        <v>36</v>
      </c>
      <c r="AA125" s="41">
        <f t="shared" si="46"/>
        <v>0</v>
      </c>
      <c r="AB125" s="536">
        <f t="shared" si="47"/>
        <v>0</v>
      </c>
      <c r="AC125" s="39"/>
      <c r="AD125" s="39"/>
      <c r="AE125" s="39"/>
      <c r="AF125" s="39"/>
      <c r="AG125" s="39"/>
      <c r="AH125" s="39"/>
      <c r="AI125" s="44">
        <f>SUMIFS(AI177:AI192,Z177:Z192,Z125)</f>
        <v>0</v>
      </c>
      <c r="AJ125" s="44">
        <f>SUMIFS(AJ177:AJ192,Z177:Z192,Z125)</f>
        <v>0</v>
      </c>
      <c r="AK125" s="44">
        <f>SUMIFS(AK177:AK192,Z177:Z192,Z125)</f>
        <v>0</v>
      </c>
      <c r="AL125" s="44">
        <f>SUMIFS(AL177:AL192,Z177:Z192,Z125)</f>
        <v>0</v>
      </c>
      <c r="AM125" s="44">
        <f>SUMIFS(AM177:AM192,Z177:Z192,Z125)</f>
        <v>0</v>
      </c>
      <c r="AN125" s="44">
        <f>SUMIFS(AN177:AN192,Z177:Z192,Z125)</f>
        <v>0</v>
      </c>
      <c r="AO125" s="44">
        <f>SUMIFS(AO177:AO192,Z177:Z192,Z125)</f>
        <v>0</v>
      </c>
      <c r="AP125" s="44">
        <f>SUMIFS(AP177:AP192,Z177:Z192,Z125)</f>
        <v>0</v>
      </c>
      <c r="AQ125" s="44">
        <f>SUMIFS(AQ177:AQ192,Z177:Z192,Z125)</f>
        <v>0</v>
      </c>
      <c r="AR125" s="45"/>
      <c r="AS125" s="46"/>
      <c r="AT125" s="32"/>
      <c r="AU125" s="38" t="s">
        <v>37</v>
      </c>
      <c r="AV125" s="39"/>
      <c r="AW125" s="535" t="s">
        <v>36</v>
      </c>
      <c r="AX125" s="41">
        <f>0.5*(BF125+BG125+BH125)+BI125+BK125+2*(BL125+BM125)</f>
        <v>10</v>
      </c>
      <c r="AY125" s="536">
        <f>BF125*0.5+BG125*0.5+BH125*0.5+BI125+BJ125+BK125+2*(BL125+BM125+BN125)</f>
        <v>10</v>
      </c>
      <c r="AZ125" s="39"/>
      <c r="BA125" s="39"/>
      <c r="BB125" s="39"/>
      <c r="BC125" s="39"/>
      <c r="BD125" s="39"/>
      <c r="BE125" s="39"/>
      <c r="BF125" s="44">
        <f>SUMIFS(BF126:BF130,AW126:AW130,AW125)</f>
        <v>0</v>
      </c>
      <c r="BG125" s="44">
        <f>SUMIFS(BG126:BG130,AW126:AW130,AW125)</f>
        <v>0</v>
      </c>
      <c r="BH125" s="44">
        <f>SUMIFS(BH126:BH130,AW126:AW130,AW125)</f>
        <v>0</v>
      </c>
      <c r="BI125" s="44">
        <f>SUMIFS(BI126:BI130,AW126:AW130,AW125)</f>
        <v>10</v>
      </c>
      <c r="BJ125" s="44">
        <f>SUMIFS(BJ126:BJ130,AW126:AW130,AW125)</f>
        <v>0</v>
      </c>
      <c r="BK125" s="44">
        <f>SUMIFS(BK126:BK130,AW126:AW130,AW125)</f>
        <v>0</v>
      </c>
      <c r="BL125" s="44">
        <f>SUMIFS(BL126:BL130,AW126:AW130,AW125)</f>
        <v>0</v>
      </c>
      <c r="BM125" s="44">
        <f>SUMIFS(BM126:BM130,AW126:AW130,AW125)</f>
        <v>0</v>
      </c>
      <c r="BN125" s="44">
        <f>SUMIFS(BN126:BN130,AW126:AW130,AW125)</f>
        <v>0</v>
      </c>
      <c r="BO125" s="45"/>
      <c r="BP125" s="46"/>
      <c r="BQ125" s="454"/>
      <c r="BR125" s="1411" t="s">
        <v>154</v>
      </c>
      <c r="BS125" s="39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379">
        <f>SUMIFS(CC15:CC15,BT15:BT15,BT125)</f>
        <v>0</v>
      </c>
      <c r="CD125" s="379">
        <f>SUMIFS(CD15:CD15,BT15:BT15,BT125)</f>
        <v>0</v>
      </c>
      <c r="CE125" s="379">
        <f>SUMIFS(CE15:CE15,BT15:BT15,BT125)</f>
        <v>0</v>
      </c>
      <c r="CF125" s="379">
        <f>SUMIFS(CF15:CF15,BT15:BT15,BT125)</f>
        <v>0</v>
      </c>
      <c r="CG125" s="379">
        <f>SUMIFS(CG15:CG15,BU15:BU15,BU125)</f>
        <v>0</v>
      </c>
      <c r="CH125" s="379">
        <f>SUMIFS(CH15:CH15,BT15:BT15,BT125)</f>
        <v>0</v>
      </c>
      <c r="CI125" s="379">
        <f>SUMIFS(CI15:CI15,BT15:BT15,BT125)</f>
        <v>0</v>
      </c>
      <c r="CJ125" s="379">
        <f>SUMIFS(CJ15:CJ15,BT15:BT15,BT125)</f>
        <v>0</v>
      </c>
      <c r="CK125" s="379">
        <f>SUMIFS(CK15:CK15,BU15:BU15,BU125)</f>
        <v>0</v>
      </c>
      <c r="CL125" s="45"/>
      <c r="CM125" s="46"/>
      <c r="CN125" s="59"/>
      <c r="CO125" s="1713" t="s">
        <v>37</v>
      </c>
      <c r="CP125" s="39"/>
      <c r="CQ125" s="535" t="s">
        <v>36</v>
      </c>
      <c r="CR125" s="41">
        <f>0.5*(CZ125+DA125+DB125)+DC125+DE125+2*(DF125+DG125)</f>
        <v>0</v>
      </c>
      <c r="CS125" s="536">
        <f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/>
      <c r="DA125" s="44"/>
      <c r="DB125" s="44"/>
      <c r="DC125" s="44"/>
      <c r="DD125" s="44"/>
      <c r="DE125" s="44"/>
      <c r="DF125" s="44"/>
      <c r="DG125" s="44"/>
      <c r="DH125" s="44"/>
      <c r="DI125" s="45"/>
      <c r="DJ125" s="46"/>
    </row>
    <row r="126" spans="1:118" s="108" customFormat="1" ht="189.6" customHeight="1" outlineLevel="1" thickTop="1" thickBot="1" x14ac:dyDescent="0.3">
      <c r="A126" s="538" t="s">
        <v>560</v>
      </c>
      <c r="B126" s="177" t="s">
        <v>941</v>
      </c>
      <c r="C126" s="102" t="s">
        <v>29</v>
      </c>
      <c r="D126" s="102">
        <f t="shared" si="44"/>
        <v>0</v>
      </c>
      <c r="E126" s="102">
        <f t="shared" si="45"/>
        <v>4</v>
      </c>
      <c r="F126" s="74"/>
      <c r="G126" s="802" t="s">
        <v>63</v>
      </c>
      <c r="H126" s="74"/>
      <c r="I126" s="74"/>
      <c r="J126" s="74"/>
      <c r="K126" s="131" t="s">
        <v>1586</v>
      </c>
      <c r="L126" s="74"/>
      <c r="M126" s="74"/>
      <c r="N126" s="74"/>
      <c r="O126" s="74"/>
      <c r="P126" s="74"/>
      <c r="Q126" s="74"/>
      <c r="R126" s="682"/>
      <c r="S126" s="23"/>
      <c r="T126" s="86">
        <v>2</v>
      </c>
      <c r="U126" s="408">
        <v>1</v>
      </c>
      <c r="V126" s="74"/>
      <c r="W126" s="32"/>
      <c r="X126" s="415" t="s">
        <v>380</v>
      </c>
      <c r="Y126" s="1069" t="s">
        <v>2953</v>
      </c>
      <c r="Z126" s="102" t="s">
        <v>29</v>
      </c>
      <c r="AA126" s="102">
        <f t="shared" si="46"/>
        <v>0</v>
      </c>
      <c r="AB126" s="102">
        <f t="shared" si="47"/>
        <v>0</v>
      </c>
      <c r="AC126" s="448"/>
      <c r="AD126" s="126" t="s">
        <v>68</v>
      </c>
      <c r="AE126" s="448"/>
      <c r="AF126" s="72" t="s">
        <v>42</v>
      </c>
      <c r="AG126" s="448"/>
      <c r="AH126" s="126" t="s">
        <v>2954</v>
      </c>
      <c r="AI126" s="449"/>
      <c r="AJ126" s="449"/>
      <c r="AK126" s="449"/>
      <c r="AL126" s="449"/>
      <c r="AM126" s="449"/>
      <c r="AN126" s="449"/>
      <c r="AO126" s="449"/>
      <c r="AP126" s="449"/>
      <c r="AQ126" s="445"/>
      <c r="AR126" s="1718">
        <v>1</v>
      </c>
      <c r="AS126" s="1717" t="s">
        <v>3262</v>
      </c>
      <c r="AU126" s="818" t="s">
        <v>1603</v>
      </c>
      <c r="AV126" s="211" t="s">
        <v>501</v>
      </c>
      <c r="AW126" s="102" t="s">
        <v>29</v>
      </c>
      <c r="AX126" s="102">
        <f>0.5*(BF126+BG126+BH126)+BI126+BK126+2*(BL126+BM126)</f>
        <v>9</v>
      </c>
      <c r="AY126" s="102">
        <f>BF126*0.5+BG126*0.5+BH126*0.5+BI126+BJ126+BK126+2*(BL126+BM126+BN126)</f>
        <v>10</v>
      </c>
      <c r="AZ126" s="103"/>
      <c r="BA126" s="22" t="s">
        <v>63</v>
      </c>
      <c r="BB126" s="232"/>
      <c r="BC126" s="72" t="s">
        <v>42</v>
      </c>
      <c r="BD126" s="73"/>
      <c r="BE126" s="23" t="s">
        <v>502</v>
      </c>
      <c r="BF126" s="266"/>
      <c r="BG126" s="266"/>
      <c r="BH126" s="266"/>
      <c r="BI126" s="252">
        <v>1</v>
      </c>
      <c r="BJ126" s="86">
        <v>1</v>
      </c>
      <c r="BK126" s="266"/>
      <c r="BL126" s="252">
        <v>4</v>
      </c>
      <c r="BM126" s="266"/>
      <c r="BN126" s="266"/>
      <c r="BO126" s="96">
        <v>1</v>
      </c>
      <c r="BP126" s="95"/>
      <c r="BQ126" s="363"/>
      <c r="BR126" s="66" t="s">
        <v>38</v>
      </c>
      <c r="BS126" s="67" t="s">
        <v>39</v>
      </c>
      <c r="BT126" s="68" t="s">
        <v>29</v>
      </c>
      <c r="BU126" s="69">
        <f t="shared" ref="BU126" si="48">0.5*(CC126+CD126+CE126)+CF126+CH126+2*(CI126+CJ126)</f>
        <v>0</v>
      </c>
      <c r="BV126" s="69">
        <f t="shared" ref="BV126" si="49">CC126*0.5+CD126*0.5+CE126*0.5+CF126+CG126+CH126+2*(CI126+CJ126+CK126)</f>
        <v>0</v>
      </c>
      <c r="BW126" s="70"/>
      <c r="BX126" s="22" t="s">
        <v>40</v>
      </c>
      <c r="BY126" s="71" t="s">
        <v>41</v>
      </c>
      <c r="BZ126" s="72" t="s">
        <v>42</v>
      </c>
      <c r="CA126" s="73"/>
      <c r="CB126" s="140" t="s">
        <v>3</v>
      </c>
      <c r="CC126" s="75"/>
      <c r="CD126" s="23"/>
      <c r="CE126" s="23"/>
      <c r="CF126" s="23"/>
      <c r="CG126" s="23"/>
      <c r="CH126" s="23"/>
      <c r="CI126" s="23"/>
      <c r="CJ126" s="23"/>
      <c r="CK126" s="23"/>
      <c r="CL126" s="76">
        <v>7</v>
      </c>
      <c r="CM126" s="77"/>
      <c r="CN126" s="36"/>
    </row>
    <row r="127" spans="1:118" s="108" customFormat="1" ht="228.6" customHeight="1" outlineLevel="1" thickTop="1" thickBot="1" x14ac:dyDescent="0.45">
      <c r="A127" s="538" t="s">
        <v>560</v>
      </c>
      <c r="B127" s="80" t="s">
        <v>2010</v>
      </c>
      <c r="C127" s="102" t="s">
        <v>29</v>
      </c>
      <c r="D127" s="69">
        <f t="shared" si="44"/>
        <v>1</v>
      </c>
      <c r="E127" s="69">
        <f t="shared" si="45"/>
        <v>2</v>
      </c>
      <c r="F127" s="103"/>
      <c r="G127" s="22" t="s">
        <v>45</v>
      </c>
      <c r="H127" s="70"/>
      <c r="I127" s="72" t="s">
        <v>42</v>
      </c>
      <c r="J127" s="222"/>
      <c r="K127" s="23" t="s">
        <v>2011</v>
      </c>
      <c r="L127" s="301"/>
      <c r="M127" s="302"/>
      <c r="N127" s="302"/>
      <c r="O127" s="240">
        <v>1</v>
      </c>
      <c r="P127" s="234">
        <v>1</v>
      </c>
      <c r="Q127" s="302"/>
      <c r="R127" s="302"/>
      <c r="S127" s="385"/>
      <c r="T127" s="302"/>
      <c r="U127" s="96">
        <v>1</v>
      </c>
      <c r="V127" s="95"/>
      <c r="W127" s="452"/>
      <c r="X127" s="415" t="s">
        <v>380</v>
      </c>
      <c r="Y127" s="271" t="s">
        <v>2955</v>
      </c>
      <c r="Z127" s="102" t="s">
        <v>29</v>
      </c>
      <c r="AA127" s="102">
        <f t="shared" si="46"/>
        <v>0.5</v>
      </c>
      <c r="AB127" s="102">
        <f t="shared" si="47"/>
        <v>0.5</v>
      </c>
      <c r="AC127" s="74"/>
      <c r="AD127" s="126" t="s">
        <v>63</v>
      </c>
      <c r="AE127" s="436"/>
      <c r="AF127" s="72" t="s">
        <v>42</v>
      </c>
      <c r="AG127" s="74"/>
      <c r="AH127" s="140" t="s">
        <v>410</v>
      </c>
      <c r="AI127" s="252">
        <v>1</v>
      </c>
      <c r="AJ127" s="159"/>
      <c r="AK127" s="159"/>
      <c r="AL127" s="159"/>
      <c r="AM127" s="159"/>
      <c r="AN127" s="159"/>
      <c r="AO127" s="159"/>
      <c r="AP127" s="159"/>
      <c r="AQ127" s="159"/>
      <c r="AR127" s="1718">
        <v>1</v>
      </c>
      <c r="AS127" s="1717" t="s">
        <v>3262</v>
      </c>
      <c r="AU127" s="818" t="s">
        <v>1603</v>
      </c>
      <c r="AV127" s="116" t="s">
        <v>1607</v>
      </c>
      <c r="AW127" s="102" t="s">
        <v>29</v>
      </c>
      <c r="AX127" s="102">
        <f>0.5*(BF127+BG127+BH127)+BI127+BK127+2*(BL127+BM127)</f>
        <v>2</v>
      </c>
      <c r="AY127" s="102">
        <f>BF127*0.5+BG127*0.5+BH127*0.5+BI127+BJ127+BK127+2*(BL127+BM127+BN127)</f>
        <v>2</v>
      </c>
      <c r="AZ127" s="171"/>
      <c r="BA127" s="22" t="s">
        <v>63</v>
      </c>
      <c r="BB127" s="232"/>
      <c r="BC127" s="72" t="s">
        <v>42</v>
      </c>
      <c r="BD127" s="73"/>
      <c r="BE127" s="22" t="s">
        <v>278</v>
      </c>
      <c r="BF127" s="249"/>
      <c r="BG127" s="249"/>
      <c r="BH127" s="249"/>
      <c r="BI127" s="249"/>
      <c r="BJ127" s="249"/>
      <c r="BK127" s="249"/>
      <c r="BL127" s="240">
        <v>1</v>
      </c>
      <c r="BM127" s="249"/>
      <c r="BN127" s="249"/>
      <c r="BO127" s="96">
        <v>1</v>
      </c>
      <c r="BP127" s="95"/>
      <c r="BR127" s="1596" t="s">
        <v>38</v>
      </c>
      <c r="BS127" s="1692" t="s">
        <v>2969</v>
      </c>
      <c r="BT127" s="1597" t="s">
        <v>29</v>
      </c>
      <c r="BU127" s="552">
        <f>0.5*(CC127+CD127+CE127)+CF127+CH127+2*(CI127+CJ127)</f>
        <v>1</v>
      </c>
      <c r="BV127" s="552">
        <f>CC127*0.5+CD127*0.5+CE127*0.5+CF127+CG127+CH127+2*(CI127+CJ127+CK127)</f>
        <v>1</v>
      </c>
      <c r="BW127" s="1379"/>
      <c r="BX127" s="602" t="s">
        <v>2968</v>
      </c>
      <c r="BY127" s="1594" t="s">
        <v>41</v>
      </c>
      <c r="BZ127" s="601"/>
      <c r="CA127" s="1593"/>
      <c r="CB127" s="1595" t="s">
        <v>3</v>
      </c>
      <c r="CC127" s="1354">
        <v>2</v>
      </c>
      <c r="CD127" s="602"/>
      <c r="CE127" s="602"/>
      <c r="CF127" s="1002"/>
      <c r="CG127" s="602"/>
      <c r="CH127" s="602"/>
      <c r="CI127" s="1002"/>
      <c r="CJ127" s="1002"/>
      <c r="CK127" s="1006"/>
      <c r="CL127" s="1493">
        <v>1</v>
      </c>
      <c r="CM127" s="546"/>
      <c r="CN127" s="363"/>
    </row>
    <row r="128" spans="1:118" s="108" customFormat="1" ht="229.5" customHeight="1" outlineLevel="1" thickTop="1" thickBot="1" x14ac:dyDescent="0.3">
      <c r="A128" s="538" t="s">
        <v>560</v>
      </c>
      <c r="B128" s="80" t="s">
        <v>2640</v>
      </c>
      <c r="C128" s="102" t="s">
        <v>29</v>
      </c>
      <c r="D128" s="102">
        <f t="shared" si="44"/>
        <v>2</v>
      </c>
      <c r="E128" s="102">
        <f t="shared" si="45"/>
        <v>6</v>
      </c>
      <c r="F128" s="74"/>
      <c r="G128" s="22" t="s">
        <v>68</v>
      </c>
      <c r="H128" s="70"/>
      <c r="I128" s="70"/>
      <c r="J128" s="74"/>
      <c r="K128" s="23" t="s">
        <v>1606</v>
      </c>
      <c r="L128" s="238"/>
      <c r="M128" s="238"/>
      <c r="N128" s="238"/>
      <c r="O128" s="564">
        <v>2</v>
      </c>
      <c r="P128" s="238"/>
      <c r="Q128" s="238"/>
      <c r="R128" s="238"/>
      <c r="S128" s="1150"/>
      <c r="T128" s="361">
        <v>2</v>
      </c>
      <c r="U128" s="408">
        <v>1</v>
      </c>
      <c r="V128" s="208"/>
      <c r="X128" s="270" t="s">
        <v>208</v>
      </c>
      <c r="Y128" s="271" t="s">
        <v>2956</v>
      </c>
      <c r="Z128" s="102" t="s">
        <v>29</v>
      </c>
      <c r="AA128" s="102">
        <f t="shared" si="46"/>
        <v>3.5</v>
      </c>
      <c r="AB128" s="102">
        <f t="shared" si="47"/>
        <v>4.5</v>
      </c>
      <c r="AC128" s="225"/>
      <c r="AD128" s="22" t="s">
        <v>68</v>
      </c>
      <c r="AE128" s="131"/>
      <c r="AF128" s="780"/>
      <c r="AG128" s="131"/>
      <c r="AH128" s="131" t="s">
        <v>2957</v>
      </c>
      <c r="AI128" s="128">
        <v>1</v>
      </c>
      <c r="AJ128" s="314"/>
      <c r="AK128" s="314"/>
      <c r="AL128" s="128">
        <v>1</v>
      </c>
      <c r="AM128" s="86">
        <v>1</v>
      </c>
      <c r="AN128" s="627"/>
      <c r="AO128" s="128">
        <v>1</v>
      </c>
      <c r="AP128" s="314"/>
      <c r="AQ128" s="314"/>
      <c r="AR128" s="1718">
        <v>1</v>
      </c>
      <c r="AS128" s="1717" t="s">
        <v>3262</v>
      </c>
      <c r="AU128" s="521" t="s">
        <v>1258</v>
      </c>
      <c r="AV128" s="178" t="s">
        <v>1587</v>
      </c>
      <c r="AW128" s="102" t="s">
        <v>29</v>
      </c>
      <c r="AX128" s="102">
        <f>0.5*(BF128+BG128+BH128)+BI128+BK128+2*(BL128+BM128)</f>
        <v>0</v>
      </c>
      <c r="AY128" s="102">
        <f>BF128*0.5+BG128*0.5+BH128*0.5+BI128+BJ128+BK128+2*(BL128+BM128+BN128)</f>
        <v>4</v>
      </c>
      <c r="AZ128" s="131"/>
      <c r="BA128" s="225" t="s">
        <v>63</v>
      </c>
      <c r="BB128" s="131"/>
      <c r="BC128" s="72" t="s">
        <v>42</v>
      </c>
      <c r="BD128" s="131"/>
      <c r="BE128" s="131" t="s">
        <v>519</v>
      </c>
      <c r="BF128" s="223"/>
      <c r="BG128" s="223"/>
      <c r="BH128" s="223"/>
      <c r="BI128" s="223"/>
      <c r="BJ128" s="223"/>
      <c r="BK128" s="223"/>
      <c r="BL128" s="223"/>
      <c r="BM128" s="223"/>
      <c r="BN128" s="86">
        <v>2</v>
      </c>
      <c r="BO128" s="96">
        <v>1</v>
      </c>
      <c r="BP128" s="95"/>
      <c r="BR128" s="509" t="s">
        <v>38</v>
      </c>
      <c r="BS128" s="387" t="s">
        <v>2880</v>
      </c>
      <c r="BT128" s="68" t="s">
        <v>29</v>
      </c>
      <c r="BU128" s="69">
        <f>0.5*(CC128+CD128+CE128)+CF128+CH128+2*(CI128+CJ128)</f>
        <v>2.5</v>
      </c>
      <c r="BV128" s="69">
        <f>CC128*0.5+CD128*0.5+CE128*0.5+CF128+CG128+CH128+2*(CI128+CJ128+CK128)</f>
        <v>2.5</v>
      </c>
      <c r="BW128" s="70"/>
      <c r="BX128" s="23" t="s">
        <v>2968</v>
      </c>
      <c r="BY128" s="71" t="s">
        <v>41</v>
      </c>
      <c r="BZ128" s="22"/>
      <c r="CA128" s="621"/>
      <c r="CB128" s="140" t="s">
        <v>3</v>
      </c>
      <c r="CC128" s="84">
        <v>5</v>
      </c>
      <c r="CD128" s="23"/>
      <c r="CE128" s="23"/>
      <c r="CF128" s="23"/>
      <c r="CG128" s="23"/>
      <c r="CH128" s="23"/>
      <c r="CI128" s="23"/>
      <c r="CJ128" s="144"/>
      <c r="CK128" s="301"/>
      <c r="CL128" s="516">
        <v>1</v>
      </c>
      <c r="CM128" s="74"/>
    </row>
    <row r="129" spans="1:118" s="108" customFormat="1" ht="359.4" customHeight="1" outlineLevel="1" thickTop="1" x14ac:dyDescent="0.4">
      <c r="A129" s="538" t="s">
        <v>560</v>
      </c>
      <c r="B129" s="80" t="s">
        <v>565</v>
      </c>
      <c r="C129" s="102" t="s">
        <v>29</v>
      </c>
      <c r="D129" s="102">
        <f t="shared" si="44"/>
        <v>0.5</v>
      </c>
      <c r="E129" s="102">
        <f t="shared" si="45"/>
        <v>0.5</v>
      </c>
      <c r="F129" s="103"/>
      <c r="G129" s="22" t="s">
        <v>63</v>
      </c>
      <c r="H129" s="541"/>
      <c r="I129" s="72" t="s">
        <v>42</v>
      </c>
      <c r="J129" s="73"/>
      <c r="K129" s="140" t="s">
        <v>3</v>
      </c>
      <c r="L129" s="84">
        <v>1</v>
      </c>
      <c r="M129" s="243"/>
      <c r="N129" s="243"/>
      <c r="O129" s="243"/>
      <c r="P129" s="243"/>
      <c r="Q129" s="74"/>
      <c r="R129" s="70"/>
      <c r="S129" s="70"/>
      <c r="T129" s="70"/>
      <c r="U129" s="408">
        <v>1</v>
      </c>
      <c r="V129" s="22"/>
      <c r="X129" s="239" t="s">
        <v>173</v>
      </c>
      <c r="Y129" s="1376" t="s">
        <v>2958</v>
      </c>
      <c r="Z129" s="102" t="s">
        <v>29</v>
      </c>
      <c r="AA129" s="102">
        <f t="shared" si="46"/>
        <v>0</v>
      </c>
      <c r="AB129" s="102">
        <f t="shared" si="47"/>
        <v>0</v>
      </c>
      <c r="AC129" s="99"/>
      <c r="AD129" s="22" t="s">
        <v>68</v>
      </c>
      <c r="AE129" s="99"/>
      <c r="AF129" s="99"/>
      <c r="AG129" s="99"/>
      <c r="AH129" s="131" t="s">
        <v>1925</v>
      </c>
      <c r="AI129" s="159"/>
      <c r="AJ129" s="159"/>
      <c r="AK129" s="159"/>
      <c r="AL129" s="159"/>
      <c r="AM129" s="159"/>
      <c r="AN129" s="159"/>
      <c r="AO129" s="159"/>
      <c r="AP129" s="159"/>
      <c r="AQ129" s="159"/>
      <c r="AR129" s="1718">
        <v>1</v>
      </c>
      <c r="AS129" s="1717" t="s">
        <v>3262</v>
      </c>
      <c r="AU129" s="2088" t="s">
        <v>943</v>
      </c>
      <c r="AV129" s="130" t="s">
        <v>3275</v>
      </c>
      <c r="AW129" s="102" t="s">
        <v>36</v>
      </c>
      <c r="AX129" s="102">
        <f>0.5*(BF129+BG129+BH129)+BI129+BK129+2*(BL129+BM129)</f>
        <v>10</v>
      </c>
      <c r="AY129" s="102">
        <f>BF129*0.5+BG129*0.5+BH129*0.5+BI129+BJ129+BK129+2*(BL129+BM129+BN129)</f>
        <v>10</v>
      </c>
      <c r="AZ129" s="1973" t="s">
        <v>3277</v>
      </c>
      <c r="BA129" s="1974"/>
      <c r="BB129" s="1974"/>
      <c r="BC129" s="1974"/>
      <c r="BD129" s="1974"/>
      <c r="BE129" s="1975"/>
      <c r="BF129" s="223"/>
      <c r="BG129" s="223"/>
      <c r="BH129" s="223"/>
      <c r="BI129" s="84">
        <v>10</v>
      </c>
      <c r="BJ129" s="223"/>
      <c r="BK129" s="223"/>
      <c r="BL129" s="223"/>
      <c r="BM129" s="253"/>
      <c r="BN129" s="144"/>
      <c r="BO129" s="96">
        <v>1</v>
      </c>
      <c r="BP129" s="95"/>
      <c r="BR129" s="509" t="s">
        <v>38</v>
      </c>
      <c r="BS129" s="387" t="s">
        <v>2882</v>
      </c>
      <c r="BT129" s="68" t="s">
        <v>36</v>
      </c>
      <c r="BU129" s="69">
        <f t="shared" ref="BU129" si="50">0.5*(CC129+CD129+CE129)+CF129+CH129+2*(CI129+CJ129)</f>
        <v>13</v>
      </c>
      <c r="BV129" s="69">
        <f t="shared" ref="BV129" si="51">CC129*0.5+CD129*0.5+CE129*0.5+CF129+CG129+CH129+2*(CI129+CJ129+CK129)</f>
        <v>13</v>
      </c>
      <c r="BW129" s="70"/>
      <c r="BX129" s="23" t="s">
        <v>63</v>
      </c>
      <c r="BY129" s="74"/>
      <c r="BZ129" s="22"/>
      <c r="CA129" s="621"/>
      <c r="CB129" s="173" t="s">
        <v>2867</v>
      </c>
      <c r="CC129" s="144"/>
      <c r="CD129" s="23"/>
      <c r="CE129" s="23"/>
      <c r="CF129" s="84">
        <v>1</v>
      </c>
      <c r="CG129" s="23"/>
      <c r="CH129" s="23"/>
      <c r="CI129" s="84">
        <v>6</v>
      </c>
      <c r="CJ129" s="144"/>
      <c r="CK129" s="301"/>
      <c r="CL129" s="516">
        <v>1</v>
      </c>
      <c r="CM129" s="74"/>
    </row>
    <row r="130" spans="1:118" s="108" customFormat="1" ht="210" customHeight="1" outlineLevel="1" x14ac:dyDescent="0.25">
      <c r="A130" s="538" t="s">
        <v>560</v>
      </c>
      <c r="B130" s="177" t="s">
        <v>2643</v>
      </c>
      <c r="C130" s="102" t="s">
        <v>29</v>
      </c>
      <c r="D130" s="102">
        <f t="shared" si="44"/>
        <v>0.5</v>
      </c>
      <c r="E130" s="102">
        <f t="shared" si="45"/>
        <v>0.5</v>
      </c>
      <c r="F130" s="103"/>
      <c r="G130" s="22" t="s">
        <v>63</v>
      </c>
      <c r="H130" s="1151" t="s">
        <v>1613</v>
      </c>
      <c r="I130" s="541"/>
      <c r="J130" s="541"/>
      <c r="K130" s="140" t="s">
        <v>3</v>
      </c>
      <c r="L130" s="84">
        <v>1</v>
      </c>
      <c r="M130" s="70"/>
      <c r="N130" s="70"/>
      <c r="O130" s="70"/>
      <c r="P130" s="70"/>
      <c r="Q130" s="74"/>
      <c r="R130" s="70"/>
      <c r="S130" s="70"/>
      <c r="T130" s="70"/>
      <c r="U130" s="408">
        <v>1</v>
      </c>
      <c r="V130" s="879"/>
      <c r="X130" s="239" t="s">
        <v>173</v>
      </c>
      <c r="Y130" s="1376" t="s">
        <v>2959</v>
      </c>
      <c r="Z130" s="102" t="s">
        <v>29</v>
      </c>
      <c r="AA130" s="102">
        <f t="shared" si="46"/>
        <v>7</v>
      </c>
      <c r="AB130" s="102">
        <f t="shared" si="47"/>
        <v>7</v>
      </c>
      <c r="AC130" s="278"/>
      <c r="AD130" s="225" t="s">
        <v>68</v>
      </c>
      <c r="AE130" s="279"/>
      <c r="AF130" s="72" t="s">
        <v>42</v>
      </c>
      <c r="AG130" s="278"/>
      <c r="AH130" s="131" t="s">
        <v>2960</v>
      </c>
      <c r="AI130" s="403"/>
      <c r="AJ130" s="169"/>
      <c r="AK130" s="403"/>
      <c r="AL130" s="252">
        <v>3</v>
      </c>
      <c r="AM130" s="403"/>
      <c r="AN130" s="403"/>
      <c r="AO130" s="252">
        <v>2</v>
      </c>
      <c r="AP130" s="403"/>
      <c r="AQ130" s="403"/>
      <c r="AR130" s="1718">
        <v>1</v>
      </c>
      <c r="AS130" s="1717" t="s">
        <v>3262</v>
      </c>
    </row>
    <row r="131" spans="1:118" s="108" customFormat="1" ht="201.6" customHeight="1" outlineLevel="1" x14ac:dyDescent="0.25">
      <c r="X131" s="239" t="s">
        <v>173</v>
      </c>
      <c r="Y131" s="1376" t="s">
        <v>3263</v>
      </c>
      <c r="Z131" s="102" t="s">
        <v>29</v>
      </c>
      <c r="AA131" s="102">
        <f t="shared" si="46"/>
        <v>0</v>
      </c>
      <c r="AB131" s="102">
        <f t="shared" si="47"/>
        <v>0</v>
      </c>
      <c r="AC131" s="131"/>
      <c r="AD131" s="22" t="s">
        <v>45</v>
      </c>
      <c r="AE131" s="131"/>
      <c r="AF131" s="131"/>
      <c r="AG131" s="131"/>
      <c r="AH131" s="23" t="s">
        <v>57</v>
      </c>
      <c r="AI131" s="314"/>
      <c r="AJ131" s="314"/>
      <c r="AK131" s="314"/>
      <c r="AL131" s="314"/>
      <c r="AM131" s="314"/>
      <c r="AN131" s="314"/>
      <c r="AO131" s="314"/>
      <c r="AP131" s="314"/>
      <c r="AQ131" s="314"/>
      <c r="AR131" s="1718">
        <v>1</v>
      </c>
      <c r="AS131" s="1717" t="s">
        <v>3262</v>
      </c>
    </row>
    <row r="132" spans="1:118" s="65" customFormat="1" ht="139.80000000000001" customHeight="1" outlineLevel="1" x14ac:dyDescent="0.3">
      <c r="A132" s="108"/>
      <c r="B132" s="108"/>
      <c r="C132" s="108"/>
      <c r="D132" s="108"/>
      <c r="E132" s="108"/>
      <c r="F132" s="108"/>
      <c r="G132" s="108"/>
      <c r="H132" s="108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415" t="s">
        <v>380</v>
      </c>
      <c r="Y132" s="80" t="s">
        <v>3264</v>
      </c>
      <c r="Z132" s="102" t="s">
        <v>29</v>
      </c>
      <c r="AA132" s="102">
        <f t="shared" si="46"/>
        <v>0</v>
      </c>
      <c r="AB132" s="102">
        <f t="shared" si="47"/>
        <v>0</v>
      </c>
      <c r="AC132" s="448"/>
      <c r="AD132" s="440" t="s">
        <v>45</v>
      </c>
      <c r="AE132" s="448"/>
      <c r="AF132" s="74"/>
      <c r="AG132" s="448"/>
      <c r="AH132" s="23" t="s">
        <v>57</v>
      </c>
      <c r="AI132" s="449"/>
      <c r="AJ132" s="449"/>
      <c r="AK132" s="449"/>
      <c r="AL132" s="449"/>
      <c r="AM132" s="449"/>
      <c r="AN132" s="449"/>
      <c r="AO132" s="449"/>
      <c r="AP132" s="449"/>
      <c r="AQ132" s="445"/>
      <c r="AR132" s="1718">
        <v>1</v>
      </c>
      <c r="AS132" s="1717" t="s">
        <v>3262</v>
      </c>
      <c r="AT132" s="108"/>
      <c r="AU132" s="108"/>
      <c r="AV132" s="108"/>
      <c r="AW132" s="108"/>
      <c r="AX132" s="108"/>
      <c r="AY132" s="108"/>
      <c r="AZ132" s="108"/>
      <c r="BA132" s="108"/>
      <c r="BB132" s="108"/>
      <c r="BC132" s="108"/>
      <c r="BD132" s="108"/>
      <c r="BE132" s="108"/>
      <c r="BF132" s="108"/>
      <c r="BG132" s="108"/>
      <c r="BH132" s="108"/>
      <c r="BI132" s="108"/>
      <c r="BJ132" s="108"/>
      <c r="BK132" s="108"/>
      <c r="BL132" s="108"/>
      <c r="BM132" s="108"/>
      <c r="BN132" s="108"/>
      <c r="BO132" s="108"/>
      <c r="BP132" s="108"/>
      <c r="BQ132" s="29"/>
      <c r="BR132" s="108"/>
      <c r="BS132" s="108"/>
      <c r="BT132" s="108"/>
      <c r="BU132" s="108"/>
      <c r="BV132" s="108"/>
      <c r="BW132" s="108"/>
      <c r="BX132" s="108"/>
      <c r="BY132" s="108"/>
      <c r="BZ132" s="108"/>
      <c r="CA132" s="108"/>
      <c r="CB132" s="108"/>
      <c r="CC132" s="108"/>
      <c r="CD132" s="108"/>
      <c r="CE132"/>
      <c r="CF132"/>
      <c r="CG132"/>
      <c r="CH132"/>
      <c r="CI132"/>
      <c r="CJ132"/>
      <c r="CK132"/>
      <c r="CL132"/>
      <c r="CM132"/>
      <c r="CN132"/>
      <c r="CO132"/>
      <c r="CP132"/>
      <c r="CQ132" s="108"/>
      <c r="CR132" s="108"/>
      <c r="CS132" s="108"/>
      <c r="CT132" s="108"/>
      <c r="CU132" s="108"/>
      <c r="CV132" s="108"/>
      <c r="CW132" s="108"/>
      <c r="CX132" s="108"/>
      <c r="CY132" s="108"/>
      <c r="CZ132" s="108"/>
      <c r="DA132" s="108"/>
      <c r="DB132" s="108"/>
      <c r="DC132" s="108"/>
      <c r="DD132" s="108"/>
      <c r="DE132" s="108"/>
      <c r="DF132" s="108"/>
      <c r="DG132" s="108"/>
      <c r="DH132" s="108"/>
      <c r="DI132" s="108"/>
      <c r="DJ132" s="108"/>
      <c r="DL132" s="3"/>
      <c r="DM132" s="3"/>
      <c r="DN132" s="62"/>
    </row>
    <row r="133" spans="1:118" s="65" customFormat="1" ht="143.4" customHeight="1" outlineLevel="1" x14ac:dyDescent="0.4">
      <c r="A133" s="108"/>
      <c r="B133" s="108"/>
      <c r="C133" s="108"/>
      <c r="D133" s="108"/>
      <c r="E133" s="108"/>
      <c r="F133" s="108"/>
      <c r="G133" s="108"/>
      <c r="H133" s="108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415" t="s">
        <v>380</v>
      </c>
      <c r="Y133" s="177" t="s">
        <v>3265</v>
      </c>
      <c r="Z133" s="102" t="s">
        <v>29</v>
      </c>
      <c r="AA133" s="102">
        <f t="shared" si="46"/>
        <v>0</v>
      </c>
      <c r="AB133" s="102">
        <f t="shared" si="47"/>
        <v>0</v>
      </c>
      <c r="AC133" s="99"/>
      <c r="AD133" s="440" t="s">
        <v>45</v>
      </c>
      <c r="AE133" s="99"/>
      <c r="AF133" s="99"/>
      <c r="AG133" s="99"/>
      <c r="AH133" s="131" t="s">
        <v>1925</v>
      </c>
      <c r="AI133" s="159"/>
      <c r="AJ133" s="159"/>
      <c r="AK133" s="159"/>
      <c r="AL133" s="159"/>
      <c r="AM133" s="159"/>
      <c r="AN133" s="159"/>
      <c r="AO133" s="159"/>
      <c r="AP133" s="159"/>
      <c r="AQ133" s="159"/>
      <c r="AR133" s="1718">
        <v>1</v>
      </c>
      <c r="AS133" s="1717" t="s">
        <v>3262</v>
      </c>
      <c r="AT133" s="59"/>
      <c r="AU133" s="108"/>
      <c r="AV133" s="108"/>
      <c r="AW133" s="108"/>
      <c r="AX133" s="108"/>
      <c r="AY133" s="108"/>
      <c r="AZ133" s="108"/>
      <c r="BA133" s="108"/>
      <c r="BB133" s="108"/>
      <c r="BC133" s="108"/>
      <c r="BD133" s="108"/>
      <c r="BE133" s="108"/>
      <c r="BF133" s="108"/>
      <c r="BG133" s="108"/>
      <c r="BH133" s="108"/>
      <c r="BI133" s="108"/>
      <c r="BJ133" s="108"/>
      <c r="BK133" s="108"/>
      <c r="BL133" s="108"/>
      <c r="BM133" s="108"/>
      <c r="BN133" s="108"/>
      <c r="BO133" s="108"/>
      <c r="BP133" s="108"/>
      <c r="BQ133" s="29"/>
      <c r="BR133" s="108"/>
      <c r="BS133" s="108"/>
      <c r="BT133" s="108"/>
      <c r="BU133" s="108"/>
      <c r="BV133" s="108"/>
      <c r="BW133" s="108"/>
      <c r="BX133" s="108"/>
      <c r="BY133" s="108"/>
      <c r="BZ133" s="108"/>
      <c r="CA133" s="108"/>
      <c r="CB133" s="108"/>
      <c r="CC133" s="108"/>
      <c r="CD133" s="108"/>
      <c r="CE133"/>
      <c r="CF133"/>
      <c r="CG133"/>
      <c r="CH133"/>
      <c r="CI133"/>
      <c r="CJ133"/>
      <c r="CK133"/>
      <c r="CL133"/>
      <c r="CM133"/>
      <c r="CN133"/>
      <c r="CO133"/>
      <c r="CP133"/>
      <c r="CQ133" s="108"/>
      <c r="CR133" s="108"/>
      <c r="CS133" s="108"/>
      <c r="CT133" s="108"/>
      <c r="CU133" s="108"/>
      <c r="CV133" s="108"/>
      <c r="CW133" s="108"/>
      <c r="CX133" s="108"/>
      <c r="CY133" s="108"/>
      <c r="CZ133" s="108"/>
      <c r="DA133" s="108"/>
      <c r="DB133" s="108"/>
      <c r="DC133" s="108"/>
      <c r="DD133" s="108"/>
      <c r="DE133" s="108"/>
      <c r="DF133" s="108"/>
      <c r="DG133" s="108"/>
      <c r="DH133" s="108"/>
      <c r="DI133" s="108"/>
      <c r="DJ133" s="108"/>
      <c r="DL133" s="3"/>
      <c r="DM133" s="3"/>
      <c r="DN133" s="62"/>
    </row>
    <row r="134" spans="1:118" ht="111" outlineLevel="1" thickBot="1" x14ac:dyDescent="0.35">
      <c r="A134" s="108"/>
      <c r="B134" s="108"/>
      <c r="C134" s="108"/>
      <c r="D134" s="108"/>
      <c r="E134" s="108"/>
      <c r="F134" s="108"/>
      <c r="G134" s="108"/>
      <c r="H134" s="108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X134" s="415" t="s">
        <v>380</v>
      </c>
      <c r="Y134" s="1558" t="s">
        <v>3266</v>
      </c>
      <c r="Z134" s="479" t="s">
        <v>29</v>
      </c>
      <c r="AA134" s="479">
        <f t="shared" si="46"/>
        <v>0</v>
      </c>
      <c r="AB134" s="479">
        <f t="shared" si="47"/>
        <v>0</v>
      </c>
      <c r="AC134" s="795"/>
      <c r="AD134" s="796" t="s">
        <v>45</v>
      </c>
      <c r="AE134" s="795"/>
      <c r="AF134" s="74"/>
      <c r="AG134" s="795"/>
      <c r="AH134" s="23" t="s">
        <v>57</v>
      </c>
      <c r="AI134" s="797"/>
      <c r="AJ134" s="797"/>
      <c r="AK134" s="797"/>
      <c r="AL134" s="797"/>
      <c r="AM134" s="797"/>
      <c r="AN134" s="797"/>
      <c r="AO134" s="797"/>
      <c r="AP134" s="797"/>
      <c r="AQ134" s="798"/>
      <c r="AR134" s="1718">
        <v>1</v>
      </c>
      <c r="AS134" s="1717" t="s">
        <v>3262</v>
      </c>
      <c r="AT134" s="59"/>
      <c r="AU134" s="108"/>
      <c r="AV134" s="108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 s="108"/>
      <c r="BG134" s="108"/>
      <c r="BH134" s="108"/>
      <c r="BI134" s="108"/>
      <c r="BJ134" s="108"/>
      <c r="BK134" s="108"/>
      <c r="BL134" s="108"/>
      <c r="BM134" s="108"/>
      <c r="BN134" s="108"/>
      <c r="BO134" s="108"/>
      <c r="BP134" s="108"/>
      <c r="BR134" s="108"/>
      <c r="BS134" s="108"/>
      <c r="BT134" s="108"/>
      <c r="BU134" s="108"/>
      <c r="BV134" s="108"/>
      <c r="BW134" s="108"/>
      <c r="BX134" s="108"/>
      <c r="BY134" s="108"/>
      <c r="BZ134" s="108"/>
      <c r="CA134" s="108"/>
      <c r="CB134" s="108"/>
      <c r="CC134" s="108"/>
      <c r="CD134" s="108"/>
      <c r="CE134"/>
      <c r="CF134"/>
      <c r="CG134"/>
      <c r="CH134"/>
      <c r="CI134"/>
      <c r="CJ134"/>
      <c r="CK134"/>
      <c r="CL134"/>
      <c r="CM134"/>
      <c r="CN134"/>
      <c r="CO134"/>
      <c r="CP134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  <c r="DJ134" s="108"/>
    </row>
    <row r="135" spans="1:118" ht="161.4" customHeight="1" thickTop="1" thickBot="1" x14ac:dyDescent="0.35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X135" s="415" t="s">
        <v>380</v>
      </c>
      <c r="Y135" s="177" t="s">
        <v>3267</v>
      </c>
      <c r="Z135" s="102" t="s">
        <v>29</v>
      </c>
      <c r="AA135" s="102">
        <f t="shared" si="46"/>
        <v>1</v>
      </c>
      <c r="AB135" s="102">
        <f t="shared" si="47"/>
        <v>3</v>
      </c>
      <c r="AC135" s="171"/>
      <c r="AD135" s="22" t="s">
        <v>45</v>
      </c>
      <c r="AE135" s="172"/>
      <c r="AF135" s="72" t="s">
        <v>42</v>
      </c>
      <c r="AG135" s="82"/>
      <c r="AH135" s="23" t="s">
        <v>1923</v>
      </c>
      <c r="AI135" s="169"/>
      <c r="AJ135" s="169"/>
      <c r="AK135" s="155"/>
      <c r="AL135" s="84">
        <v>1</v>
      </c>
      <c r="AM135" s="155"/>
      <c r="AN135" s="155"/>
      <c r="AO135" s="155"/>
      <c r="AP135" s="360"/>
      <c r="AQ135" s="86">
        <v>1</v>
      </c>
      <c r="AR135" s="1718">
        <v>1</v>
      </c>
      <c r="AS135" s="1717" t="s">
        <v>3262</v>
      </c>
      <c r="AT135" s="59"/>
      <c r="AU135" s="32"/>
      <c r="AV135" s="32"/>
      <c r="AW135" s="32"/>
      <c r="AX135" s="32"/>
      <c r="AY135" s="32"/>
      <c r="AZ135" s="32"/>
      <c r="BA135" s="32"/>
      <c r="BB135" s="32"/>
      <c r="BC135" s="32"/>
      <c r="BD135" s="32"/>
      <c r="BE135" s="32"/>
      <c r="BF135" s="32"/>
      <c r="BG135" s="32"/>
      <c r="BH135" s="32"/>
      <c r="BI135" s="32"/>
      <c r="BJ135" s="32"/>
      <c r="BK135" s="32"/>
      <c r="BL135" s="32"/>
      <c r="BM135" s="32"/>
      <c r="BN135" s="32"/>
      <c r="BO135" s="32"/>
      <c r="BP135" s="32"/>
      <c r="BR135" s="32"/>
      <c r="BS135" s="32"/>
      <c r="BT135" s="32"/>
      <c r="BU135" s="32"/>
      <c r="BV135" s="32"/>
      <c r="BW135" s="32"/>
      <c r="BX135" s="32"/>
      <c r="BY135" s="32"/>
      <c r="BZ135" s="32"/>
      <c r="CA135" s="32"/>
      <c r="CB135" s="32"/>
      <c r="CC135" s="32"/>
      <c r="CD135" s="32"/>
      <c r="CE135" s="32"/>
      <c r="CF135" s="32"/>
      <c r="CG135" s="32"/>
      <c r="CH135" s="32"/>
      <c r="CI135" s="32"/>
      <c r="CJ135" s="32"/>
      <c r="CK135" s="32"/>
      <c r="CL135" s="32"/>
      <c r="CM135" s="32"/>
      <c r="CO135" s="32"/>
      <c r="CP135" s="32"/>
      <c r="CQ135" s="32"/>
      <c r="CR135" s="32"/>
      <c r="CS135" s="32"/>
      <c r="CT135" s="32"/>
      <c r="CU135" s="32"/>
      <c r="CV135" s="32"/>
      <c r="CW135" s="32"/>
      <c r="CX135" s="32"/>
      <c r="CY135" s="32"/>
      <c r="CZ135" s="32"/>
      <c r="DA135" s="32"/>
      <c r="DB135" s="32"/>
      <c r="DC135" s="32"/>
      <c r="DD135" s="32"/>
      <c r="DE135" s="32"/>
      <c r="DF135" s="32"/>
      <c r="DG135" s="32"/>
      <c r="DH135" s="32"/>
      <c r="DI135" s="32"/>
      <c r="DJ135" s="32"/>
    </row>
    <row r="136" spans="1:118" ht="25.2" thickTop="1" x14ac:dyDescent="0.3">
      <c r="A136" s="1715" t="s">
        <v>556</v>
      </c>
      <c r="B136" s="39"/>
      <c r="C136" s="535" t="s">
        <v>29</v>
      </c>
      <c r="D136" s="41">
        <f>0.5*(L136+M136+N136)+O136+Q136+2*(R136+S136)</f>
        <v>0</v>
      </c>
      <c r="E136" s="536">
        <f>L136*0.5+M136*0.5+N136*0.5+O136+P136+Q136+2*(R136+S136+T136)</f>
        <v>0</v>
      </c>
      <c r="F136" s="43"/>
      <c r="G136" s="43"/>
      <c r="H136" s="43"/>
      <c r="I136" s="43"/>
      <c r="J136" s="43"/>
      <c r="K136" s="43"/>
      <c r="L136" s="44">
        <f>SUMIFS(L138:L153,C138:C153,C136)</f>
        <v>0</v>
      </c>
      <c r="M136" s="44">
        <f>SUMIFS(M138:M153,C138:C153,C136)</f>
        <v>0</v>
      </c>
      <c r="N136" s="44">
        <f>SUMIFS(N138:N153,C138:C153,C136)</f>
        <v>0</v>
      </c>
      <c r="O136" s="44">
        <f>SUMIFS(O138:O153,C138:C153,C136)</f>
        <v>0</v>
      </c>
      <c r="P136" s="44">
        <f>SUMIFS(P138:P153,C138:C153,C136)</f>
        <v>0</v>
      </c>
      <c r="Q136" s="44">
        <f>SUMIFS(Q138:Q153,C138:C153,C136)</f>
        <v>0</v>
      </c>
      <c r="R136" s="44">
        <f>SUMIFS(R138:R153,C138:C153,C136)</f>
        <v>0</v>
      </c>
      <c r="S136" s="44">
        <f>SUMIFS(S138:S153,C138:C153,C136)</f>
        <v>0</v>
      </c>
      <c r="T136" s="44">
        <f>SUMIFS(T138:T153,C138:C153,C136)</f>
        <v>0</v>
      </c>
      <c r="U136" s="45"/>
      <c r="V136" s="46">
        <f>SUM(U138:U165)</f>
        <v>0</v>
      </c>
      <c r="X136" s="1715" t="s">
        <v>556</v>
      </c>
      <c r="Y136" s="39"/>
      <c r="Z136" s="535" t="s">
        <v>29</v>
      </c>
      <c r="AA136" s="41">
        <f>0.5*(AI136+AJ136+AK136)+AL136+AN136+2*(AO136+AP136)</f>
        <v>0</v>
      </c>
      <c r="AB136" s="536">
        <f>AI136*0.5+AJ136*0.5+AK136*0.5+AL136+AM136+AN136+2*(AO136+AP136+AQ136)</f>
        <v>0</v>
      </c>
      <c r="AC136" s="43"/>
      <c r="AD136" s="43"/>
      <c r="AE136" s="43"/>
      <c r="AF136" s="43"/>
      <c r="AG136" s="43"/>
      <c r="AH136" s="43"/>
      <c r="AI136" s="44">
        <f>SUMIFS(AI138:AI153,Z138:Z153,Z136)</f>
        <v>0</v>
      </c>
      <c r="AJ136" s="44">
        <f>SUMIFS(AJ138:AJ153,Z138:Z153,Z136)</f>
        <v>0</v>
      </c>
      <c r="AK136" s="44">
        <f>SUMIFS(AK138:AK153,Z138:Z153,Z136)</f>
        <v>0</v>
      </c>
      <c r="AL136" s="44">
        <f>SUMIFS(AL138:AL153,Z138:Z153,Z136)</f>
        <v>0</v>
      </c>
      <c r="AM136" s="44">
        <f>SUMIFS(AM138:AM153,Z138:Z153,Z136)</f>
        <v>0</v>
      </c>
      <c r="AN136" s="44">
        <f>SUMIFS(AN138:AN153,Z138:Z153,Z136)</f>
        <v>0</v>
      </c>
      <c r="AO136" s="44">
        <f>SUMIFS(AO138:AO153,Z138:Z153,Z136)</f>
        <v>0</v>
      </c>
      <c r="AP136" s="44">
        <f>SUMIFS(AP138:AP153,Z138:Z153,Z136)</f>
        <v>0</v>
      </c>
      <c r="AQ136" s="44">
        <f>SUMIFS(AQ138:AQ153,Z138:Z153,Z136)</f>
        <v>0</v>
      </c>
      <c r="AR136" s="45"/>
      <c r="AS136" s="46">
        <f>SUM(AR138:AR165)</f>
        <v>0</v>
      </c>
      <c r="AT136" s="59"/>
      <c r="AU136" s="1716" t="s">
        <v>556</v>
      </c>
      <c r="AV136" s="39"/>
      <c r="AW136" s="535" t="s">
        <v>29</v>
      </c>
      <c r="AX136" s="41">
        <f>0.5*(BF136+BG136+BH136)+BI136+BK136+2*(BL136+BM136)</f>
        <v>0</v>
      </c>
      <c r="AY136" s="536">
        <f>BF136*0.5+BG136*0.5+BH136*0.5+BI136+BJ136+BK136+2*(BL136+BM136+BN136)</f>
        <v>0</v>
      </c>
      <c r="AZ136" s="43"/>
      <c r="BA136" s="43"/>
      <c r="BB136" s="43"/>
      <c r="BC136" s="43"/>
      <c r="BD136" s="43"/>
      <c r="BE136" s="43"/>
      <c r="BF136" s="44">
        <f>SUMIFS(BF138:BF153,AW138:AW153,AW136)</f>
        <v>0</v>
      </c>
      <c r="BG136" s="44">
        <f>SUMIFS(BG138:BG153,AW138:AW153,AW136)</f>
        <v>0</v>
      </c>
      <c r="BH136" s="44">
        <f>SUMIFS(BH138:BH153,AW138:AW153,AW136)</f>
        <v>0</v>
      </c>
      <c r="BI136" s="44">
        <f>SUMIFS(BI138:BI153,AW138:AW153,AW136)</f>
        <v>0</v>
      </c>
      <c r="BJ136" s="44">
        <f>SUMIFS(BJ138:BJ153,AW138:AW153,AW136)</f>
        <v>0</v>
      </c>
      <c r="BK136" s="44">
        <f>SUMIFS(BK138:BK153,AW138:AW153,AW136)</f>
        <v>0</v>
      </c>
      <c r="BL136" s="44">
        <f>SUMIFS(BL138:BL153,AW138:AW153,AW136)</f>
        <v>0</v>
      </c>
      <c r="BM136" s="44">
        <f>SUMIFS(BM138:BM153,AW138:AW153,AW136)</f>
        <v>0</v>
      </c>
      <c r="BN136" s="44">
        <f>SUMIFS(BN138:BN153,AW138:AW153,AW136)</f>
        <v>0</v>
      </c>
      <c r="BO136" s="45"/>
      <c r="BP136" s="46">
        <f>SUM(BO138:BO165)</f>
        <v>0</v>
      </c>
      <c r="BQ136" s="32"/>
      <c r="BR136" s="1715" t="s">
        <v>556</v>
      </c>
      <c r="BS136" s="39"/>
      <c r="BT136" s="535" t="s">
        <v>29</v>
      </c>
      <c r="BU136" s="41">
        <f>0.5*(CC136+CD136+CE136)+CF136+CH136+2*(CI136+CJ136)</f>
        <v>0</v>
      </c>
      <c r="BV136" s="536">
        <f>CC136*0.5+CD136*0.5+CE136*0.5+CF136+CG136+CH136+2*(CI136+CJ136+CK136)</f>
        <v>0</v>
      </c>
      <c r="BW136" s="43"/>
      <c r="BX136" s="43"/>
      <c r="BY136" s="43"/>
      <c r="BZ136" s="43"/>
      <c r="CA136" s="43"/>
      <c r="CB136" s="43"/>
      <c r="CC136" s="44">
        <f>SUMIFS(CC146:CC153,BT146:BT153,BT136)</f>
        <v>0</v>
      </c>
      <c r="CD136" s="44">
        <f>SUMIFS(CD146:CD153,BT146:BT153,BT136)</f>
        <v>0</v>
      </c>
      <c r="CE136" s="44">
        <f>SUMIFS(CE146:CE153,BT146:BT153,BT136)</f>
        <v>0</v>
      </c>
      <c r="CF136" s="44">
        <f>SUMIFS(CF146:CF153,BT146:BT153,BT136)</f>
        <v>0</v>
      </c>
      <c r="CG136" s="44">
        <f>SUMIFS(CG146:CG153,BT146:BT153,BT136)</f>
        <v>0</v>
      </c>
      <c r="CH136" s="44">
        <f>SUMIFS(CH146:CH153,BT146:BT153,BT136)</f>
        <v>0</v>
      </c>
      <c r="CI136" s="44">
        <f>SUMIFS(CI146:CI153,BT146:BT153,BT136)</f>
        <v>0</v>
      </c>
      <c r="CJ136" s="44">
        <f>SUMIFS(CJ146:CJ153,BT146:BT153,BT136)</f>
        <v>0</v>
      </c>
      <c r="CK136" s="44">
        <f>SUMIFS(CK146:CK153,BT146:BT153,BT136)</f>
        <v>0</v>
      </c>
      <c r="CL136" s="45"/>
      <c r="CM136" s="46">
        <f>SUM(CL146:CL165)</f>
        <v>0</v>
      </c>
      <c r="CN136" s="32"/>
      <c r="CO136" s="1715" t="s">
        <v>556</v>
      </c>
      <c r="CP136" s="39"/>
      <c r="CQ136" s="535" t="s">
        <v>29</v>
      </c>
      <c r="CR136" s="41">
        <f>0.5*(CZ136+DA136+DB136)+DC136+DE136+2*(DF136+DG136)</f>
        <v>0</v>
      </c>
      <c r="CS136" s="536">
        <f>CZ136*0.5+DA136*0.5+DB136*0.5+DC136+DD136+DE136+2*(DF136+DG136+DH136)</f>
        <v>0</v>
      </c>
      <c r="CT136" s="43"/>
      <c r="CU136" s="43"/>
      <c r="CV136" s="43"/>
      <c r="CW136" s="43"/>
      <c r="CX136" s="43"/>
      <c r="CY136" s="43"/>
      <c r="CZ136" s="44">
        <f>SUMIFS(CZ138:CZ153,CQ138:CQ153,CQ136)</f>
        <v>0</v>
      </c>
      <c r="DA136" s="44">
        <f>SUMIFS(DA138:DA153,CQ138:CQ153,CQ136)</f>
        <v>0</v>
      </c>
      <c r="DB136" s="44">
        <f>SUMIFS(DB138:DB153,CQ138:CQ153,CQ136)</f>
        <v>0</v>
      </c>
      <c r="DC136" s="44">
        <f>SUMIFS(DC138:DC153,CQ138:CQ153,CQ136)</f>
        <v>0</v>
      </c>
      <c r="DD136" s="44">
        <f>SUMIFS(DD138:DD153,CQ138:CQ153,CQ136)</f>
        <v>0</v>
      </c>
      <c r="DE136" s="44">
        <f>SUMIFS(DE138:DE153,CQ138:CQ153,CQ136)</f>
        <v>0</v>
      </c>
      <c r="DF136" s="44">
        <f>SUMIFS(DF138:DF153,CQ138:CQ153,CQ136)</f>
        <v>0</v>
      </c>
      <c r="DG136" s="44">
        <f>SUMIFS(DG138:DG153,CQ138:CQ153,CQ136)</f>
        <v>0</v>
      </c>
      <c r="DH136" s="44">
        <f>SUMIFS(DH138:DH153,CQ138:CQ153,CQ136)</f>
        <v>0</v>
      </c>
      <c r="DI136" s="45"/>
      <c r="DJ136" s="46">
        <f>SUM(DI138:DI165)</f>
        <v>0</v>
      </c>
      <c r="DN136" s="3"/>
    </row>
    <row r="137" spans="1:118" ht="24.6" x14ac:dyDescent="0.3">
      <c r="A137" s="1713" t="s">
        <v>558</v>
      </c>
      <c r="B137" s="451"/>
      <c r="C137" s="535" t="s">
        <v>36</v>
      </c>
      <c r="D137" s="41">
        <f>0.5*(L137+M137+N137)+O137+Q137+2*(R137+S137)</f>
        <v>0</v>
      </c>
      <c r="E137" s="536">
        <f>L137*0.5+M137*0.5+N137*0.5+O137+P137+Q137+2*(R137+S137+T137)</f>
        <v>0</v>
      </c>
      <c r="F137" s="39"/>
      <c r="G137" s="39"/>
      <c r="H137" s="39"/>
      <c r="I137" s="39"/>
      <c r="J137" s="39"/>
      <c r="K137" s="39"/>
      <c r="L137" s="44">
        <f>SUMIFS(L138:L153,C138:C153,C137)</f>
        <v>0</v>
      </c>
      <c r="M137" s="44">
        <f>SUMIFS(M138:M153,C138:C153,C137)</f>
        <v>0</v>
      </c>
      <c r="N137" s="44">
        <f>SUMIFS(N138:N153,C138:C153,C137)</f>
        <v>0</v>
      </c>
      <c r="O137" s="44">
        <f>SUMIFS(O138:O153,C138:C153,C137)</f>
        <v>0</v>
      </c>
      <c r="P137" s="44">
        <f>SUMIFS(P138:P153,C138:C153,C137)</f>
        <v>0</v>
      </c>
      <c r="Q137" s="44">
        <f>SUMIFS(Q138:Q153,C138:C153,C137)</f>
        <v>0</v>
      </c>
      <c r="R137" s="44">
        <f>SUMIFS(R138:R153,C138:C153,C137)</f>
        <v>0</v>
      </c>
      <c r="S137" s="44">
        <f>SUMIFS(S138:S153,C138:C153,C137)</f>
        <v>0</v>
      </c>
      <c r="T137" s="44">
        <f>SUMIFS(T138:T153,C138:C153,C137)</f>
        <v>0</v>
      </c>
      <c r="U137" s="45"/>
      <c r="V137" s="46"/>
      <c r="X137" s="1713" t="s">
        <v>558</v>
      </c>
      <c r="Y137" s="451"/>
      <c r="Z137" s="535" t="s">
        <v>36</v>
      </c>
      <c r="AA137" s="41">
        <f t="shared" si="46"/>
        <v>0</v>
      </c>
      <c r="AB137" s="536">
        <f t="shared" si="47"/>
        <v>0</v>
      </c>
      <c r="AC137" s="39"/>
      <c r="AD137" s="39"/>
      <c r="AE137" s="39"/>
      <c r="AF137" s="39"/>
      <c r="AG137" s="39"/>
      <c r="AH137" s="39"/>
      <c r="AI137" s="44">
        <f>SUMIFS(AI194:AI209,Z194:Z209,Z137)</f>
        <v>0</v>
      </c>
      <c r="AJ137" s="44">
        <f>SUMIFS(AJ194:AJ209,Z194:Z209,Z137)</f>
        <v>0</v>
      </c>
      <c r="AK137" s="44">
        <f>SUMIFS(AK194:AK209,Z194:Z209,Z137)</f>
        <v>0</v>
      </c>
      <c r="AL137" s="44">
        <f>SUMIFS(AL194:AL209,Z194:Z209,Z137)</f>
        <v>0</v>
      </c>
      <c r="AM137" s="44">
        <f>SUMIFS(AM194:AM209,Z194:Z209,Z137)</f>
        <v>0</v>
      </c>
      <c r="AN137" s="44">
        <f>SUMIFS(AN194:AN209,Z194:Z209,Z137)</f>
        <v>0</v>
      </c>
      <c r="AO137" s="44">
        <f>SUMIFS(AO194:AO209,Z194:Z209,Z137)</f>
        <v>0</v>
      </c>
      <c r="AP137" s="44">
        <f>SUMIFS(AP194:AP209,Z194:Z209,Z137)</f>
        <v>0</v>
      </c>
      <c r="AQ137" s="44">
        <f>SUMIFS(AQ194:AQ209,Z194:Z209,Z137)</f>
        <v>0</v>
      </c>
      <c r="AR137" s="45"/>
      <c r="AS137" s="46"/>
      <c r="AT137" s="59"/>
      <c r="AU137" s="1714" t="s">
        <v>558</v>
      </c>
      <c r="AV137" s="451"/>
      <c r="AW137" s="535" t="s">
        <v>36</v>
      </c>
      <c r="AX137" s="41">
        <f>0.5*(BF137+BG137+BH137)+BI137+BK137+2*(BL137+BM137)</f>
        <v>0</v>
      </c>
      <c r="AY137" s="536">
        <f>BF137*0.5+BG137*0.5+BH137*0.5+BI137+BJ137+BK137+2*(BL137+BM137+BN137)</f>
        <v>0</v>
      </c>
      <c r="AZ137" s="39"/>
      <c r="BA137" s="39"/>
      <c r="BB137" s="39"/>
      <c r="BC137" s="39"/>
      <c r="BD137" s="39"/>
      <c r="BE137" s="39"/>
      <c r="BF137" s="44">
        <f>SUMIFS(BF138:BF153,AW138:AW153,AW137)</f>
        <v>0</v>
      </c>
      <c r="BG137" s="44">
        <f>SUMIFS(BG138:BG153,AW138:AW153,AW137)</f>
        <v>0</v>
      </c>
      <c r="BH137" s="44">
        <f>SUMIFS(BH138:BH153,AW138:AW153,AW137)</f>
        <v>0</v>
      </c>
      <c r="BI137" s="44">
        <f>SUMIFS(BI138:BI153,AW138:AW153,AW137)</f>
        <v>0</v>
      </c>
      <c r="BJ137" s="44">
        <f>SUMIFS(BJ138:BJ153,AW138:AW153,AW137)</f>
        <v>0</v>
      </c>
      <c r="BK137" s="44">
        <f>SUMIFS(BK138:BK153,AW138:AW153,AW137)</f>
        <v>0</v>
      </c>
      <c r="BL137" s="44">
        <f>SUMIFS(BL138:BL153,AW138:AW153,AW137)</f>
        <v>0</v>
      </c>
      <c r="BM137" s="44">
        <f>SUMIFS(BM138:BM153,AW138:AW153,AW137)</f>
        <v>0</v>
      </c>
      <c r="BN137" s="44">
        <f>SUMIFS(BN138:BN153,AW138:AW153,AW137)</f>
        <v>0</v>
      </c>
      <c r="BO137" s="45"/>
      <c r="BP137" s="46"/>
      <c r="BQ137" s="59"/>
      <c r="BR137" s="1713" t="s">
        <v>558</v>
      </c>
      <c r="BS137" s="451"/>
      <c r="BT137" s="535" t="s">
        <v>36</v>
      </c>
      <c r="BU137" s="41">
        <f>0.5*(CC137+CD137+CE137)+CF137+CH137+2*(CI137+CJ137)</f>
        <v>0</v>
      </c>
      <c r="BV137" s="536">
        <f>CC137*0.5+CD137*0.5+CE137*0.5+CF137+CG137+CH137+2*(CI137+CJ137+CK137)</f>
        <v>0</v>
      </c>
      <c r="BW137" s="39"/>
      <c r="BX137" s="39"/>
      <c r="BY137" s="39"/>
      <c r="BZ137" s="39"/>
      <c r="CA137" s="39"/>
      <c r="CB137" s="39"/>
      <c r="CC137" s="44">
        <f>SUMIFS(CC146:CC153,BT146:BT153,BT137)</f>
        <v>0</v>
      </c>
      <c r="CD137" s="44">
        <f>SUMIFS(CD146:CD153,BT146:BT153,BT137)</f>
        <v>0</v>
      </c>
      <c r="CE137" s="44">
        <f>SUMIFS(CE146:CE153,BT146:BT153,BT137)</f>
        <v>0</v>
      </c>
      <c r="CF137" s="44">
        <f>SUMIFS(CF146:CF153,BT146:BT153,BT137)</f>
        <v>0</v>
      </c>
      <c r="CG137" s="44">
        <f>SUMIFS(CG146:CG153,BT146:BT153,BT137)</f>
        <v>0</v>
      </c>
      <c r="CH137" s="44">
        <f>SUMIFS(CH146:CH153,BT146:BT153,BT137)</f>
        <v>0</v>
      </c>
      <c r="CI137" s="44">
        <f>SUMIFS(CI146:CI153,BT146:BT153,BT137)</f>
        <v>0</v>
      </c>
      <c r="CJ137" s="44">
        <f>SUMIFS(CJ146:CJ153,BT146:BT153,BT137)</f>
        <v>0</v>
      </c>
      <c r="CK137" s="44">
        <f>SUMIFS(CK146:CK153,BT146:BT153,BT137)</f>
        <v>0</v>
      </c>
      <c r="CL137" s="45"/>
      <c r="CM137" s="46"/>
      <c r="CO137" s="1713" t="s">
        <v>558</v>
      </c>
      <c r="CP137" s="451"/>
      <c r="CQ137" s="535" t="s">
        <v>36</v>
      </c>
      <c r="CR137" s="41">
        <f>0.5*(CZ137+DA137+DB137)+DC137+DE137+2*(DF137+DG137)</f>
        <v>0</v>
      </c>
      <c r="CS137" s="536">
        <f>CZ137*0.5+DA137*0.5+DB137*0.5+DC137+DD137+DE137+2*(DF137+DG137+DH137)</f>
        <v>0</v>
      </c>
      <c r="CT137" s="39"/>
      <c r="CU137" s="39"/>
      <c r="CV137" s="39"/>
      <c r="CW137" s="39"/>
      <c r="CX137" s="39"/>
      <c r="CY137" s="39"/>
      <c r="CZ137" s="44">
        <f>SUMIFS(CZ138:CZ153,CQ138:CQ153,CQ137)</f>
        <v>0</v>
      </c>
      <c r="DA137" s="44">
        <f>SUMIFS(DA138:DA153,CQ138:CQ153,CQ137)</f>
        <v>0</v>
      </c>
      <c r="DB137" s="44">
        <f>SUMIFS(DB138:DB153,CQ138:CQ153,CQ137)</f>
        <v>0</v>
      </c>
      <c r="DC137" s="44">
        <f>SUMIFS(DC138:DC153,CQ138:CQ153,CQ137)</f>
        <v>0</v>
      </c>
      <c r="DD137" s="44">
        <f>SUMIFS(DD138:DD153,CQ138:CQ153,CQ137)</f>
        <v>0</v>
      </c>
      <c r="DE137" s="44">
        <f>SUMIFS(DE138:DE153,CQ138:CQ153,CQ137)</f>
        <v>0</v>
      </c>
      <c r="DF137" s="44">
        <f>SUMIFS(DF138:DF153,CQ138:CQ153,CQ137)</f>
        <v>0</v>
      </c>
      <c r="DG137" s="44">
        <f>SUMIFS(DG138:DG153,CQ138:CQ153,CQ137)</f>
        <v>0</v>
      </c>
      <c r="DH137" s="44">
        <f>SUMIFS(DH138:DH153,CQ138:CQ153,CQ137)</f>
        <v>0</v>
      </c>
      <c r="DI137" s="45"/>
      <c r="DJ137" s="46"/>
      <c r="DN137" s="3"/>
    </row>
    <row r="138" spans="1:118" x14ac:dyDescent="0.25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36"/>
      <c r="W138" s="32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  <c r="AH138" s="108"/>
      <c r="AI138" s="108"/>
      <c r="AJ138" s="108"/>
      <c r="AK138" s="108"/>
      <c r="AL138" s="108"/>
      <c r="AM138" s="108"/>
      <c r="AN138" s="108"/>
      <c r="AO138" s="108"/>
      <c r="AP138" s="108"/>
      <c r="AQ138" s="108"/>
      <c r="AR138" s="108"/>
      <c r="AS138" s="108"/>
      <c r="AT138" s="59"/>
      <c r="BQ138" s="59"/>
      <c r="BR138" s="108"/>
      <c r="BS138" s="108"/>
      <c r="BT138" s="108"/>
      <c r="BU138" s="108"/>
      <c r="BV138" s="108"/>
      <c r="BW138" s="108"/>
      <c r="BX138" s="108"/>
      <c r="BY138" s="108"/>
      <c r="BZ138" s="108"/>
      <c r="CA138" s="108"/>
      <c r="CB138" s="108"/>
      <c r="CC138" s="108"/>
      <c r="CD138" s="108"/>
      <c r="CE138" s="108"/>
      <c r="CF138" s="108"/>
      <c r="CG138" s="108"/>
      <c r="CH138" s="108"/>
      <c r="CI138" s="108"/>
      <c r="CJ138" s="108"/>
      <c r="CK138" s="108"/>
      <c r="CL138" s="108"/>
      <c r="CM138" s="108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  <c r="DJ138" s="108"/>
      <c r="DN138" s="3"/>
    </row>
    <row r="139" spans="1:118" outlineLevel="1" x14ac:dyDescent="0.25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36"/>
      <c r="W139" s="59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  <c r="AH139" s="108"/>
      <c r="AI139" s="108"/>
      <c r="AJ139" s="108"/>
      <c r="AK139" s="108"/>
      <c r="AL139" s="108"/>
      <c r="AM139" s="108"/>
      <c r="AN139" s="108"/>
      <c r="AO139" s="108"/>
      <c r="AP139" s="108"/>
      <c r="AQ139" s="108"/>
      <c r="AR139" s="108"/>
      <c r="AS139" s="108"/>
      <c r="AT139" s="59"/>
      <c r="BQ139" s="59"/>
      <c r="BR139" s="108"/>
      <c r="BS139" s="108"/>
      <c r="BT139" s="108"/>
      <c r="BU139" s="108"/>
      <c r="BV139" s="108"/>
      <c r="BW139" s="108"/>
      <c r="BX139" s="108"/>
      <c r="BY139" s="108"/>
      <c r="BZ139" s="108"/>
      <c r="CA139" s="108"/>
      <c r="CB139" s="108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  <c r="DJ139" s="108"/>
      <c r="DN139" s="3"/>
    </row>
    <row r="140" spans="1:118" outlineLevel="1" x14ac:dyDescent="0.25">
      <c r="A140" s="108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36"/>
      <c r="W140" s="59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BQ140" s="59"/>
      <c r="BR140" s="108"/>
      <c r="BS140" s="108"/>
      <c r="BT140" s="108"/>
      <c r="BU140" s="108"/>
      <c r="BV140" s="108"/>
      <c r="BW140" s="108"/>
      <c r="BX140" s="108"/>
      <c r="BY140" s="108"/>
      <c r="BZ140" s="108"/>
      <c r="CA140" s="108"/>
      <c r="CB140" s="108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  <c r="DJ140" s="108"/>
      <c r="DN140" s="3"/>
    </row>
    <row r="141" spans="1:118" outlineLevel="1" x14ac:dyDescent="0.25">
      <c r="A141" s="108"/>
      <c r="B141" s="108"/>
      <c r="C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36"/>
      <c r="W141" s="59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BQ141" s="59"/>
      <c r="BR141" s="108"/>
      <c r="BS141" s="108"/>
      <c r="BT141" s="108"/>
      <c r="BU141" s="108"/>
      <c r="BV141" s="108"/>
      <c r="BW141" s="108"/>
      <c r="BX141" s="108"/>
      <c r="BY141" s="108"/>
      <c r="BZ141" s="108"/>
      <c r="CA141" s="108"/>
      <c r="CB141" s="108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  <c r="DJ141" s="108"/>
      <c r="DN141" s="3"/>
    </row>
    <row r="142" spans="1:118" outlineLevel="1" x14ac:dyDescent="0.25">
      <c r="A142" s="108"/>
      <c r="B142" s="108"/>
      <c r="C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36"/>
      <c r="W142" s="59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BQ142" s="59"/>
      <c r="BR142" s="108"/>
      <c r="BS142" s="108"/>
      <c r="BT142" s="108"/>
      <c r="BU142" s="108"/>
      <c r="BV142" s="108"/>
      <c r="BW142" s="108"/>
      <c r="BX142" s="108"/>
      <c r="BY142" s="108"/>
      <c r="BZ142" s="108"/>
      <c r="CA142" s="108"/>
      <c r="CB142" s="108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J142" s="108"/>
      <c r="DN142" s="3"/>
    </row>
    <row r="143" spans="1:118" outlineLevel="1" x14ac:dyDescent="0.25">
      <c r="A143" s="108"/>
      <c r="B143" s="108"/>
      <c r="C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36"/>
      <c r="W143" s="59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BQ143" s="59"/>
      <c r="BR143" s="108"/>
      <c r="BS143" s="108"/>
      <c r="BT143" s="108"/>
      <c r="BU143" s="108"/>
      <c r="BV143" s="108"/>
      <c r="BW143" s="108"/>
      <c r="BX143" s="108"/>
      <c r="BY143" s="108"/>
      <c r="BZ143" s="108"/>
      <c r="CA143" s="108"/>
      <c r="CB143" s="108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N143" s="3"/>
    </row>
    <row r="144" spans="1:118" outlineLevel="1" x14ac:dyDescent="0.25">
      <c r="A144" s="108"/>
      <c r="B144" s="108"/>
      <c r="C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36"/>
      <c r="W144" s="59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BQ144" s="59"/>
      <c r="BR144" s="108"/>
      <c r="BS144" s="108"/>
      <c r="BT144" s="108"/>
      <c r="BU144" s="108"/>
      <c r="BV144" s="108"/>
      <c r="BW144" s="108"/>
      <c r="BX144" s="108"/>
      <c r="BY144" s="108"/>
      <c r="BZ144" s="108"/>
      <c r="CA144" s="108"/>
      <c r="CB144" s="108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  <c r="DN144" s="3"/>
    </row>
    <row r="145" spans="1:118" outlineLevel="1" x14ac:dyDescent="0.25">
      <c r="A145" s="108"/>
      <c r="B145" s="108"/>
      <c r="C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36"/>
      <c r="W145" s="59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BQ145" s="59"/>
      <c r="BR145" s="108"/>
      <c r="BS145" s="108"/>
      <c r="BT145" s="108"/>
      <c r="BU145" s="108"/>
      <c r="BV145" s="108"/>
      <c r="BW145" s="108"/>
      <c r="BX145" s="108"/>
      <c r="BY145" s="108"/>
      <c r="BZ145" s="108"/>
      <c r="CA145" s="108"/>
      <c r="CB145" s="108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  <c r="DN145" s="3"/>
    </row>
    <row r="146" spans="1:118" outlineLevel="1" x14ac:dyDescent="0.25">
      <c r="A146" s="108"/>
      <c r="B146" s="108"/>
      <c r="C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36"/>
      <c r="W146" s="59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BQ146" s="59"/>
      <c r="BR146" s="108"/>
      <c r="BS146" s="108"/>
      <c r="BT146" s="108"/>
      <c r="BU146" s="108"/>
      <c r="BV146" s="108"/>
      <c r="BW146" s="108"/>
      <c r="BX146" s="108"/>
      <c r="BY146" s="108"/>
      <c r="BZ146" s="108"/>
      <c r="CA146" s="108"/>
      <c r="CB146" s="108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  <c r="DN146" s="3"/>
    </row>
    <row r="147" spans="1:118" outlineLevel="1" x14ac:dyDescent="0.25">
      <c r="A147" s="108"/>
      <c r="B147" s="108"/>
      <c r="C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36"/>
      <c r="W147" s="59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BQ147" s="59"/>
      <c r="BR147" s="108"/>
      <c r="BS147" s="108"/>
      <c r="BT147" s="108"/>
      <c r="BU147" s="108"/>
      <c r="BV147" s="108"/>
      <c r="BW147" s="108"/>
      <c r="BX147" s="108"/>
      <c r="BY147" s="108"/>
      <c r="BZ147" s="108"/>
      <c r="CA147" s="108"/>
      <c r="CB147" s="108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  <c r="DN147" s="3"/>
    </row>
    <row r="148" spans="1:118" outlineLevel="1" x14ac:dyDescent="0.25">
      <c r="A148" s="108"/>
      <c r="B148" s="108"/>
      <c r="C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36"/>
      <c r="W148" s="59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BQ148" s="59"/>
      <c r="BR148" s="108"/>
      <c r="BS148" s="108"/>
      <c r="BT148" s="108"/>
      <c r="BU148" s="108"/>
      <c r="BV148" s="108"/>
      <c r="BW148" s="108"/>
      <c r="BX148" s="108"/>
      <c r="BY148" s="108"/>
      <c r="BZ148" s="108"/>
      <c r="CA148" s="108"/>
      <c r="CB148" s="108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  <c r="DN148" s="3"/>
    </row>
    <row r="149" spans="1:118" outlineLevel="1" x14ac:dyDescent="0.25">
      <c r="A149" s="108"/>
      <c r="B149" s="108"/>
      <c r="C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36"/>
      <c r="W149" s="59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BQ149" s="59"/>
      <c r="BR149" s="108"/>
      <c r="BS149" s="108"/>
      <c r="BT149" s="108"/>
      <c r="BU149" s="108"/>
      <c r="BV149" s="108"/>
      <c r="BW149" s="108"/>
      <c r="BX149" s="108"/>
      <c r="BY149" s="108"/>
      <c r="BZ149" s="108"/>
      <c r="CA149" s="108"/>
      <c r="CB149" s="108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  <c r="DN149" s="3"/>
    </row>
    <row r="150" spans="1:118" outlineLevel="1" x14ac:dyDescent="0.25">
      <c r="A150" s="108"/>
      <c r="B150" s="108"/>
      <c r="C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36"/>
      <c r="W150" s="59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BQ150" s="59"/>
      <c r="BR150" s="108"/>
      <c r="BS150" s="108"/>
      <c r="BT150" s="108"/>
      <c r="BU150" s="108"/>
      <c r="BV150" s="108"/>
      <c r="BW150" s="108"/>
      <c r="BX150" s="108"/>
      <c r="BY150" s="108"/>
      <c r="BZ150" s="108"/>
      <c r="CA150" s="108"/>
      <c r="CB150" s="108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  <c r="DN150" s="3"/>
    </row>
    <row r="151" spans="1:118" outlineLevel="1" x14ac:dyDescent="0.25">
      <c r="A151" s="108"/>
      <c r="B151" s="108"/>
      <c r="C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36"/>
      <c r="W151" s="59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BQ151" s="59"/>
      <c r="BR151" s="108"/>
      <c r="BS151" s="108"/>
      <c r="BT151" s="108"/>
      <c r="BU151" s="108"/>
      <c r="BV151" s="108"/>
      <c r="BW151" s="108"/>
      <c r="BX151" s="108"/>
      <c r="BY151" s="108"/>
      <c r="BZ151" s="108"/>
      <c r="CA151" s="108"/>
      <c r="CB151" s="108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  <c r="DN151" s="3"/>
    </row>
    <row r="152" spans="1:118" outlineLevel="1" x14ac:dyDescent="0.25">
      <c r="A152" s="108"/>
      <c r="B152" s="108"/>
      <c r="C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36"/>
      <c r="W152" s="59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BQ152" s="59"/>
      <c r="BR152" s="108"/>
      <c r="BS152" s="108"/>
      <c r="BT152" s="108"/>
      <c r="BU152" s="108"/>
      <c r="BV152" s="108"/>
      <c r="BW152" s="108"/>
      <c r="BX152" s="108"/>
      <c r="BY152" s="108"/>
      <c r="BZ152" s="108"/>
      <c r="CA152" s="108"/>
      <c r="CB152" s="108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  <c r="DN152" s="3"/>
    </row>
    <row r="153" spans="1:118" outlineLevel="1" x14ac:dyDescent="0.25">
      <c r="A153" s="108"/>
      <c r="B153" s="108"/>
      <c r="C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36"/>
      <c r="W153" s="59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BQ153" s="59"/>
      <c r="BR153" s="108"/>
      <c r="BS153" s="108"/>
      <c r="BT153" s="108"/>
      <c r="BU153" s="108"/>
      <c r="BV153" s="108"/>
      <c r="BW153" s="108"/>
      <c r="BX153" s="108"/>
      <c r="BY153" s="108"/>
      <c r="BZ153" s="108"/>
      <c r="CA153" s="108"/>
      <c r="CB153" s="108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  <c r="DN153" s="3"/>
    </row>
    <row r="154" spans="1:118" outlineLevel="1" x14ac:dyDescent="0.25">
      <c r="A154" s="108"/>
      <c r="B154" s="108"/>
      <c r="C154" s="10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36"/>
      <c r="W154" s="59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  <c r="AH154" s="108"/>
      <c r="AI154" s="108"/>
      <c r="AJ154" s="108"/>
      <c r="AK154" s="108"/>
      <c r="AL154" s="108"/>
      <c r="AM154" s="108"/>
      <c r="AN154" s="108"/>
      <c r="AO154" s="108"/>
      <c r="AP154" s="108"/>
      <c r="AQ154" s="108"/>
      <c r="AR154" s="108"/>
      <c r="AS154" s="108"/>
      <c r="BQ154" s="59"/>
      <c r="BR154" s="108"/>
      <c r="BS154" s="108"/>
      <c r="BT154" s="108"/>
      <c r="BU154" s="108"/>
      <c r="BV154" s="108"/>
      <c r="BW154" s="108"/>
      <c r="BX154" s="108"/>
      <c r="BY154" s="108"/>
      <c r="BZ154" s="108"/>
      <c r="CA154" s="108"/>
      <c r="CB154" s="108"/>
      <c r="CC154" s="108"/>
      <c r="CD154" s="108"/>
      <c r="CE154" s="108"/>
      <c r="CF154" s="108"/>
      <c r="CG154" s="108"/>
      <c r="CH154" s="108"/>
      <c r="CI154" s="108"/>
      <c r="CJ154" s="108"/>
      <c r="CK154" s="108"/>
      <c r="CL154" s="108"/>
      <c r="CM154" s="108"/>
      <c r="CO154" s="108"/>
      <c r="CP154" s="108"/>
      <c r="CQ154" s="108"/>
      <c r="CR154" s="108"/>
      <c r="CS154" s="108"/>
      <c r="CT154" s="108"/>
      <c r="CU154" s="108"/>
      <c r="CV154" s="108"/>
      <c r="CW154" s="108"/>
      <c r="CX154" s="108"/>
      <c r="CY154" s="108"/>
      <c r="CZ154" s="108"/>
      <c r="DA154" s="108"/>
      <c r="DB154" s="108"/>
      <c r="DC154" s="108"/>
      <c r="DD154" s="108"/>
      <c r="DE154" s="108"/>
      <c r="DF154" s="108"/>
      <c r="DG154" s="108"/>
      <c r="DH154" s="108"/>
      <c r="DI154" s="108"/>
      <c r="DJ154" s="108"/>
      <c r="DN154" s="3"/>
    </row>
    <row r="155" spans="1:118" outlineLevel="1" x14ac:dyDescent="0.25">
      <c r="A155" s="108"/>
      <c r="B155" s="108"/>
      <c r="C155" s="108"/>
      <c r="D155" s="108"/>
      <c r="E155" s="108"/>
      <c r="F155" s="108"/>
      <c r="G155" s="108"/>
      <c r="H155" s="108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36"/>
      <c r="W155" s="59"/>
      <c r="X155" s="108"/>
      <c r="Y155" s="108"/>
      <c r="Z155" s="108"/>
      <c r="AA155" s="108"/>
      <c r="AB155" s="108"/>
      <c r="AC155" s="108"/>
      <c r="AD155" s="108"/>
      <c r="AE155" s="108"/>
      <c r="AF155" s="108"/>
      <c r="AG155" s="108"/>
      <c r="AH155" s="108"/>
      <c r="AI155" s="108"/>
      <c r="AJ155" s="108"/>
      <c r="AK155" s="108"/>
      <c r="AL155" s="108"/>
      <c r="AM155" s="108"/>
      <c r="AN155" s="108"/>
      <c r="AO155" s="108"/>
      <c r="AP155" s="108"/>
      <c r="AQ155" s="108"/>
      <c r="AR155" s="108"/>
      <c r="AS155" s="108"/>
      <c r="BQ155" s="59"/>
      <c r="BR155" s="108"/>
      <c r="BS155" s="108"/>
      <c r="BT155" s="108"/>
      <c r="BU155" s="108"/>
      <c r="BV155" s="108"/>
      <c r="BW155" s="108"/>
      <c r="BX155" s="108"/>
      <c r="BY155" s="108"/>
      <c r="BZ155" s="108"/>
      <c r="CA155" s="108"/>
      <c r="CB155" s="108"/>
      <c r="CC155" s="108"/>
      <c r="CD155" s="108"/>
      <c r="CE155" s="108"/>
      <c r="CF155" s="108"/>
      <c r="CG155" s="108"/>
      <c r="CH155" s="108"/>
      <c r="CI155" s="108"/>
      <c r="CJ155" s="108"/>
      <c r="CK155" s="108"/>
      <c r="CL155" s="108"/>
      <c r="CM155" s="108"/>
      <c r="CO155" s="108"/>
      <c r="CP155" s="108"/>
      <c r="CQ155" s="108"/>
      <c r="CR155" s="108"/>
      <c r="CS155" s="108"/>
      <c r="CT155" s="108"/>
      <c r="CU155" s="108"/>
      <c r="CV155" s="108"/>
      <c r="CW155" s="108"/>
      <c r="CX155" s="108"/>
      <c r="CY155" s="108"/>
      <c r="CZ155" s="108"/>
      <c r="DA155" s="108"/>
      <c r="DB155" s="108"/>
      <c r="DC155" s="108"/>
      <c r="DD155" s="108"/>
      <c r="DE155" s="108"/>
      <c r="DF155" s="108"/>
      <c r="DG155" s="108"/>
      <c r="DH155" s="108"/>
      <c r="DI155" s="108"/>
      <c r="DJ155" s="108"/>
      <c r="DN155" s="3"/>
    </row>
    <row r="156" spans="1:118" outlineLevel="1" x14ac:dyDescent="0.25">
      <c r="A156" s="108"/>
      <c r="B156" s="108"/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36"/>
      <c r="W156" s="59"/>
      <c r="X156" s="108"/>
      <c r="Y156" s="108"/>
      <c r="Z156" s="108"/>
      <c r="AA156" s="108"/>
      <c r="AB156" s="108"/>
      <c r="AC156" s="108"/>
      <c r="AD156" s="108"/>
      <c r="AE156" s="108"/>
      <c r="AF156" s="108"/>
      <c r="AG156" s="108"/>
      <c r="AH156" s="108"/>
      <c r="AI156" s="108"/>
      <c r="AJ156" s="108"/>
      <c r="AK156" s="108"/>
      <c r="AL156" s="108"/>
      <c r="AM156" s="108"/>
      <c r="AN156" s="108"/>
      <c r="AO156" s="108"/>
      <c r="AP156" s="108"/>
      <c r="AQ156" s="108"/>
      <c r="AR156" s="108"/>
      <c r="AS156" s="108"/>
      <c r="BQ156" s="59"/>
      <c r="BR156" s="108"/>
      <c r="BS156" s="108"/>
      <c r="BT156" s="108"/>
      <c r="BU156" s="108"/>
      <c r="BV156" s="108"/>
      <c r="BW156" s="108"/>
      <c r="BX156" s="108"/>
      <c r="BY156" s="108"/>
      <c r="BZ156" s="108"/>
      <c r="CA156" s="108"/>
      <c r="CB156" s="108"/>
      <c r="CC156" s="108"/>
      <c r="CD156" s="108"/>
      <c r="CE156" s="108"/>
      <c r="CF156" s="108"/>
      <c r="CG156" s="108"/>
      <c r="CH156" s="108"/>
      <c r="CI156" s="108"/>
      <c r="CJ156" s="108"/>
      <c r="CK156" s="108"/>
      <c r="CL156" s="108"/>
      <c r="CM156" s="108"/>
      <c r="CO156" s="108"/>
      <c r="CP156" s="108"/>
      <c r="CQ156" s="108"/>
      <c r="CR156" s="108"/>
      <c r="CS156" s="108"/>
      <c r="CT156" s="108"/>
      <c r="CU156" s="108"/>
      <c r="CV156" s="108"/>
      <c r="CW156" s="108"/>
      <c r="CX156" s="108"/>
      <c r="CY156" s="108"/>
      <c r="CZ156" s="108"/>
      <c r="DA156" s="108"/>
      <c r="DB156" s="108"/>
      <c r="DC156" s="108"/>
      <c r="DD156" s="108"/>
      <c r="DE156" s="108"/>
      <c r="DF156" s="108"/>
      <c r="DG156" s="108"/>
      <c r="DH156" s="108"/>
      <c r="DI156" s="108"/>
      <c r="DJ156" s="108"/>
      <c r="DN156" s="3"/>
    </row>
    <row r="157" spans="1:118" outlineLevel="1" x14ac:dyDescent="0.25">
      <c r="A157" s="108"/>
      <c r="B157" s="108"/>
      <c r="C157" s="10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36"/>
      <c r="W157" s="59"/>
      <c r="X157" s="108"/>
      <c r="Y157" s="108"/>
      <c r="Z157" s="108"/>
      <c r="AA157" s="108"/>
      <c r="AB157" s="108"/>
      <c r="AC157" s="108"/>
      <c r="AD157" s="108"/>
      <c r="AE157" s="108"/>
      <c r="AF157" s="108"/>
      <c r="AG157" s="108"/>
      <c r="AH157" s="108"/>
      <c r="AI157" s="108"/>
      <c r="AJ157" s="108"/>
      <c r="AK157" s="108"/>
      <c r="AL157" s="108"/>
      <c r="AM157" s="108"/>
      <c r="AN157" s="108"/>
      <c r="AO157" s="108"/>
      <c r="AP157" s="108"/>
      <c r="AQ157" s="108"/>
      <c r="AR157" s="108"/>
      <c r="AS157" s="108"/>
      <c r="BQ157" s="59"/>
      <c r="BR157" s="108"/>
      <c r="BS157" s="108"/>
      <c r="BT157" s="108"/>
      <c r="BU157" s="108"/>
      <c r="BV157" s="108"/>
      <c r="BW157" s="108"/>
      <c r="BX157" s="108"/>
      <c r="BY157" s="108"/>
      <c r="BZ157" s="108"/>
      <c r="CA157" s="108"/>
      <c r="CB157" s="108"/>
      <c r="CC157" s="108"/>
      <c r="CD157" s="108"/>
      <c r="CE157" s="108"/>
      <c r="CF157" s="108"/>
      <c r="CG157" s="108"/>
      <c r="CH157" s="108"/>
      <c r="CI157" s="108"/>
      <c r="CJ157" s="108"/>
      <c r="CK157" s="108"/>
      <c r="CL157" s="108"/>
      <c r="CM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N157" s="3"/>
    </row>
    <row r="158" spans="1:118" outlineLevel="1" x14ac:dyDescent="0.25">
      <c r="A158" s="108"/>
      <c r="B158" s="108"/>
      <c r="C158" s="10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36"/>
      <c r="W158" s="59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  <c r="AH158" s="108"/>
      <c r="AI158" s="108"/>
      <c r="AJ158" s="108"/>
      <c r="AK158" s="108"/>
      <c r="AL158" s="108"/>
      <c r="AM158" s="108"/>
      <c r="AN158" s="108"/>
      <c r="AO158" s="108"/>
      <c r="AP158" s="108"/>
      <c r="AQ158" s="108"/>
      <c r="AR158" s="108"/>
      <c r="AS158" s="108"/>
      <c r="BQ158" s="59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L158" s="108"/>
      <c r="CM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  <c r="DN158" s="3"/>
    </row>
    <row r="159" spans="1:118" outlineLevel="1" x14ac:dyDescent="0.25">
      <c r="A159" s="108"/>
      <c r="B159" s="108"/>
      <c r="C159" s="108"/>
      <c r="D159" s="108"/>
      <c r="E159" s="108"/>
      <c r="F159" s="108"/>
      <c r="G159" s="108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36"/>
      <c r="W159" s="59"/>
      <c r="X159" s="108"/>
      <c r="Y159" s="108"/>
      <c r="Z159" s="108"/>
      <c r="AA159" s="108"/>
      <c r="AB159" s="108"/>
      <c r="AC159" s="108"/>
      <c r="AD159" s="108"/>
      <c r="AE159" s="108"/>
      <c r="AF159" s="108"/>
      <c r="AG159" s="108"/>
      <c r="AH159" s="108"/>
      <c r="AI159" s="108"/>
      <c r="AJ159" s="108"/>
      <c r="AK159" s="108"/>
      <c r="AL159" s="108"/>
      <c r="AM159" s="108"/>
      <c r="AN159" s="108"/>
      <c r="AO159" s="108"/>
      <c r="AP159" s="108"/>
      <c r="AQ159" s="108"/>
      <c r="AR159" s="108"/>
      <c r="AS159" s="108"/>
      <c r="BQ159" s="59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L159" s="108"/>
      <c r="CM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  <c r="DN159" s="3"/>
    </row>
    <row r="160" spans="1:118" outlineLevel="1" x14ac:dyDescent="0.25">
      <c r="A160" s="108"/>
      <c r="B160" s="108"/>
      <c r="C160" s="10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36"/>
      <c r="W160" s="59"/>
      <c r="X160" s="108"/>
      <c r="Y160" s="108"/>
      <c r="Z160" s="108"/>
      <c r="AA160" s="108"/>
      <c r="AB160" s="108"/>
      <c r="AC160" s="108"/>
      <c r="AD160" s="108"/>
      <c r="AE160" s="108"/>
      <c r="AF160" s="108"/>
      <c r="AG160" s="108"/>
      <c r="AH160" s="108"/>
      <c r="AI160" s="108"/>
      <c r="AJ160" s="108"/>
      <c r="AK160" s="108"/>
      <c r="AL160" s="108"/>
      <c r="AM160" s="108"/>
      <c r="AN160" s="108"/>
      <c r="AO160" s="108"/>
      <c r="AP160" s="108"/>
      <c r="AQ160" s="108"/>
      <c r="AR160" s="108"/>
      <c r="AS160" s="108"/>
      <c r="BQ160" s="59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L160" s="108"/>
      <c r="CM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  <c r="DN160" s="3"/>
    </row>
    <row r="161" spans="1:118" outlineLevel="1" x14ac:dyDescent="0.25">
      <c r="A161" s="108"/>
      <c r="B161" s="108"/>
      <c r="C161" s="108"/>
      <c r="D161" s="108"/>
      <c r="E161" s="108"/>
      <c r="F161" s="108"/>
      <c r="G161" s="108"/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36"/>
      <c r="W161" s="59"/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BQ161" s="59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L161" s="108"/>
      <c r="CM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  <c r="DN161" s="3"/>
    </row>
    <row r="162" spans="1:118" outlineLevel="1" x14ac:dyDescent="0.25">
      <c r="A162" s="108"/>
      <c r="B162" s="108"/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36"/>
      <c r="W162" s="59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BQ162" s="59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L162" s="108"/>
      <c r="CM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  <c r="DN162" s="3"/>
    </row>
    <row r="163" spans="1:118" outlineLevel="1" x14ac:dyDescent="0.25">
      <c r="A163" s="108"/>
      <c r="B163" s="108"/>
      <c r="C163" s="108"/>
      <c r="D163" s="108"/>
      <c r="E163" s="108"/>
      <c r="F163" s="108"/>
      <c r="G163" s="108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36"/>
      <c r="W163" s="59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  <c r="AH163" s="108"/>
      <c r="AI163" s="108"/>
      <c r="AJ163" s="108"/>
      <c r="AK163" s="108"/>
      <c r="AL163" s="108"/>
      <c r="AM163" s="108"/>
      <c r="AN163" s="108"/>
      <c r="AO163" s="108"/>
      <c r="AP163" s="108"/>
      <c r="AQ163" s="108"/>
      <c r="AR163" s="108"/>
      <c r="AS163" s="108"/>
      <c r="BQ163" s="59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  <c r="DN163" s="3"/>
    </row>
    <row r="164" spans="1:118" outlineLevel="1" x14ac:dyDescent="0.25">
      <c r="A164" s="108"/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36"/>
      <c r="W164" s="59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  <c r="AH164" s="108"/>
      <c r="AI164" s="108"/>
      <c r="AJ164" s="108"/>
      <c r="AK164" s="108"/>
      <c r="AL164" s="108"/>
      <c r="AM164" s="108"/>
      <c r="AN164" s="108"/>
      <c r="AO164" s="108"/>
      <c r="AP164" s="108"/>
      <c r="AQ164" s="108"/>
      <c r="AR164" s="108"/>
      <c r="AS164" s="108"/>
      <c r="BQ164" s="59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  <c r="DN164" s="3"/>
    </row>
    <row r="165" spans="1:118" outlineLevel="1" x14ac:dyDescent="0.25">
      <c r="A165" s="108"/>
      <c r="B165" s="108"/>
      <c r="C165" s="108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36"/>
      <c r="W165" s="59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BQ165" s="59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  <c r="DN165" s="3"/>
    </row>
    <row r="166" spans="1:118" outlineLevel="1" x14ac:dyDescent="0.25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36"/>
      <c r="W166" s="59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  <c r="AH166" s="108"/>
      <c r="AI166" s="108"/>
      <c r="AJ166" s="108"/>
      <c r="AK166" s="108"/>
      <c r="AL166" s="108"/>
      <c r="AM166" s="108"/>
      <c r="AN166" s="108"/>
      <c r="AO166" s="108"/>
      <c r="AP166" s="108"/>
      <c r="AQ166" s="108"/>
      <c r="AR166" s="108"/>
      <c r="AS166" s="108"/>
      <c r="BQ166" s="59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N166" s="3"/>
    </row>
    <row r="167" spans="1:118" outlineLevel="1" x14ac:dyDescent="0.25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36"/>
      <c r="W167" s="59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  <c r="AH167" s="108"/>
      <c r="AI167" s="108"/>
      <c r="AJ167" s="108"/>
      <c r="AK167" s="108"/>
      <c r="AL167" s="108"/>
      <c r="AM167" s="108"/>
      <c r="AN167" s="108"/>
      <c r="AO167" s="108"/>
      <c r="AP167" s="108"/>
      <c r="AQ167" s="108"/>
      <c r="AR167" s="108"/>
      <c r="AS167" s="108"/>
      <c r="BQ167" s="59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  <c r="DN167" s="3"/>
    </row>
    <row r="168" spans="1:118" x14ac:dyDescent="0.25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36"/>
      <c r="W168" s="59"/>
      <c r="X168" s="108"/>
      <c r="Y168" s="108"/>
      <c r="Z168" s="108"/>
      <c r="AA168" s="108"/>
      <c r="AB168" s="108"/>
      <c r="AC168" s="108"/>
      <c r="AD168" s="108"/>
      <c r="AE168" s="108"/>
      <c r="AF168" s="108"/>
      <c r="AG168" s="108"/>
      <c r="AH168" s="108"/>
      <c r="AI168" s="108"/>
      <c r="AJ168" s="108"/>
      <c r="AK168" s="108"/>
      <c r="AL168" s="108"/>
      <c r="AM168" s="108"/>
      <c r="AN168" s="108"/>
      <c r="AO168" s="108"/>
      <c r="AP168" s="108"/>
      <c r="AQ168" s="108"/>
      <c r="AR168" s="108"/>
      <c r="AS168" s="108"/>
      <c r="BQ168" s="59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  <c r="DN168" s="3"/>
    </row>
    <row r="169" spans="1:118" x14ac:dyDescent="0.25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W169" s="59"/>
      <c r="X169" s="108"/>
      <c r="Y169" s="108"/>
      <c r="Z169" s="108"/>
      <c r="AA169" s="108"/>
      <c r="AB169" s="108"/>
      <c r="AC169" s="108"/>
      <c r="AD169" s="108"/>
      <c r="AE169" s="108"/>
      <c r="AF169" s="108"/>
      <c r="AG169" s="108"/>
      <c r="AH169" s="108"/>
      <c r="AI169" s="108"/>
      <c r="AJ169" s="108"/>
      <c r="AK169" s="108"/>
      <c r="AL169" s="108"/>
      <c r="AM169" s="108"/>
      <c r="AN169" s="108"/>
      <c r="AO169" s="108"/>
      <c r="AP169" s="108"/>
      <c r="AQ169" s="108"/>
      <c r="AR169" s="108"/>
      <c r="AS169" s="108"/>
      <c r="BQ169" s="59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  <c r="DN169" s="3"/>
    </row>
    <row r="170" spans="1:118" x14ac:dyDescent="0.25">
      <c r="W170" s="59"/>
      <c r="X170" s="108"/>
      <c r="Y170" s="108"/>
      <c r="Z170" s="108"/>
      <c r="AA170" s="108"/>
      <c r="AB170" s="108"/>
      <c r="AC170" s="108"/>
      <c r="AD170" s="108"/>
      <c r="AE170" s="108"/>
      <c r="AF170" s="108"/>
      <c r="AG170" s="108"/>
      <c r="AH170" s="108"/>
      <c r="AI170" s="108"/>
      <c r="AJ170" s="108"/>
      <c r="AK170" s="108"/>
      <c r="AL170" s="108"/>
      <c r="AM170" s="108"/>
      <c r="AN170" s="108"/>
      <c r="AO170" s="108"/>
      <c r="AP170" s="108"/>
      <c r="AQ170" s="108"/>
      <c r="AR170" s="108"/>
      <c r="AS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8" x14ac:dyDescent="0.25">
      <c r="W171" s="59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8" x14ac:dyDescent="0.25"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8" x14ac:dyDescent="0.25"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8" x14ac:dyDescent="0.25"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  <c r="AH174" s="65"/>
      <c r="AI174" s="65"/>
      <c r="AJ174" s="65"/>
      <c r="AK174" s="65"/>
      <c r="AL174" s="65"/>
      <c r="AM174" s="65"/>
      <c r="AN174" s="65"/>
      <c r="AO174" s="65"/>
      <c r="AP174" s="65"/>
      <c r="AQ174" s="65"/>
      <c r="AR174" s="65"/>
      <c r="AS174" s="65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8" x14ac:dyDescent="0.25"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8" x14ac:dyDescent="0.25">
      <c r="X176" s="363"/>
      <c r="Y176" s="363"/>
      <c r="Z176" s="363"/>
      <c r="AA176" s="363"/>
      <c r="AB176" s="363"/>
      <c r="AC176" s="363"/>
      <c r="AD176" s="363"/>
      <c r="AE176" s="363"/>
      <c r="AF176" s="363"/>
      <c r="AG176" s="363"/>
      <c r="AH176" s="363"/>
      <c r="AI176" s="363"/>
      <c r="AJ176" s="363"/>
      <c r="AK176" s="363"/>
      <c r="AL176" s="363"/>
      <c r="AM176" s="363"/>
      <c r="AN176" s="363"/>
      <c r="AO176" s="363"/>
      <c r="AP176" s="363"/>
      <c r="AQ176" s="363"/>
      <c r="AR176" s="363"/>
      <c r="AS176" s="363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8" x14ac:dyDescent="0.25"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8" x14ac:dyDescent="0.25"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8" x14ac:dyDescent="0.25"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8" x14ac:dyDescent="0.25"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8" x14ac:dyDescent="0.25"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8" s="65" customFormat="1" x14ac:dyDescent="0.25">
      <c r="A182" s="208"/>
      <c r="B182" s="62"/>
      <c r="C182" s="288"/>
      <c r="D182" s="289"/>
      <c r="E182" s="289"/>
      <c r="F182" s="518"/>
      <c r="G182" s="3"/>
      <c r="H182" s="3"/>
      <c r="I182" s="519"/>
      <c r="J182" s="520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715"/>
      <c r="W182" s="29"/>
      <c r="X182" s="208"/>
      <c r="Y182" s="62"/>
      <c r="Z182" s="288"/>
      <c r="AA182" s="289"/>
      <c r="AB182" s="289"/>
      <c r="AC182" s="518"/>
      <c r="AD182" s="3"/>
      <c r="AE182" s="3"/>
      <c r="AF182" s="519"/>
      <c r="AG182" s="520"/>
      <c r="AH182" s="36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208"/>
      <c r="AT182" s="29"/>
      <c r="AU182" s="208"/>
      <c r="AV182" s="62"/>
      <c r="AW182" s="289"/>
      <c r="AX182" s="289"/>
      <c r="AY182" s="288"/>
      <c r="AZ182" s="518"/>
      <c r="BA182" s="62"/>
      <c r="BB182" s="62"/>
      <c r="BC182" s="519"/>
      <c r="BD182" s="520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208"/>
      <c r="BQ182" s="29"/>
      <c r="BR182" s="613"/>
      <c r="BS182" s="62"/>
      <c r="BT182" s="289"/>
      <c r="BU182" s="289"/>
      <c r="BV182" s="288"/>
      <c r="BW182" s="518"/>
      <c r="BX182" s="36"/>
      <c r="BY182" s="62"/>
      <c r="BZ182" s="519"/>
      <c r="CA182" s="520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6"/>
      <c r="CN182" s="59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  <c r="DL182" s="3"/>
      <c r="DM182" s="3"/>
      <c r="DN182" s="62"/>
    </row>
    <row r="183" spans="1:118" s="65" customFormat="1" x14ac:dyDescent="0.25">
      <c r="A183" s="208"/>
      <c r="B183" s="62"/>
      <c r="C183" s="288"/>
      <c r="D183" s="289"/>
      <c r="E183" s="289"/>
      <c r="F183" s="518"/>
      <c r="G183" s="3"/>
      <c r="H183" s="3"/>
      <c r="I183" s="519"/>
      <c r="J183" s="520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715"/>
      <c r="W183" s="29"/>
      <c r="X183" s="208"/>
      <c r="Y183" s="62"/>
      <c r="Z183" s="288"/>
      <c r="AA183" s="289"/>
      <c r="AB183" s="289"/>
      <c r="AC183" s="518"/>
      <c r="AD183" s="3"/>
      <c r="AE183" s="3"/>
      <c r="AF183" s="519"/>
      <c r="AG183" s="520"/>
      <c r="AH183" s="36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208"/>
      <c r="AT183" s="29"/>
      <c r="AU183" s="208"/>
      <c r="AV183" s="62"/>
      <c r="AW183" s="289"/>
      <c r="AX183" s="289"/>
      <c r="AY183" s="288"/>
      <c r="AZ183" s="518"/>
      <c r="BA183" s="62"/>
      <c r="BB183" s="62"/>
      <c r="BC183" s="519"/>
      <c r="BD183" s="520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208"/>
      <c r="BQ183" s="29"/>
      <c r="BR183" s="613"/>
      <c r="BS183" s="62"/>
      <c r="BT183" s="289"/>
      <c r="BU183" s="289"/>
      <c r="BV183" s="288"/>
      <c r="BW183" s="518"/>
      <c r="BX183" s="36"/>
      <c r="BY183" s="62"/>
      <c r="BZ183" s="519"/>
      <c r="CA183" s="520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6"/>
      <c r="CN183" s="59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  <c r="DL183" s="3"/>
      <c r="DM183" s="3"/>
      <c r="DN183" s="62"/>
    </row>
    <row r="184" spans="1:118" s="65" customFormat="1" x14ac:dyDescent="0.25">
      <c r="A184" s="208"/>
      <c r="B184" s="62"/>
      <c r="C184" s="288"/>
      <c r="D184" s="289"/>
      <c r="E184" s="289"/>
      <c r="F184" s="518"/>
      <c r="G184" s="3"/>
      <c r="H184" s="3"/>
      <c r="I184" s="519"/>
      <c r="J184" s="520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715"/>
      <c r="W184" s="29"/>
      <c r="AT184" s="29"/>
      <c r="AU184" s="208"/>
      <c r="AV184" s="62"/>
      <c r="AW184" s="289"/>
      <c r="AX184" s="289"/>
      <c r="AY184" s="288"/>
      <c r="AZ184" s="518"/>
      <c r="BA184" s="62"/>
      <c r="BB184" s="62"/>
      <c r="BC184" s="519"/>
      <c r="BD184" s="520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208"/>
      <c r="BQ184" s="29"/>
      <c r="BR184" s="613"/>
      <c r="BS184" s="62"/>
      <c r="BT184" s="289"/>
      <c r="BU184" s="289"/>
      <c r="BV184" s="288"/>
      <c r="BW184" s="518"/>
      <c r="BX184" s="36"/>
      <c r="BY184" s="62"/>
      <c r="BZ184" s="519"/>
      <c r="CA184" s="520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6"/>
      <c r="CN184" s="59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  <c r="DL184" s="3"/>
      <c r="DM184" s="3"/>
      <c r="DN184" s="62"/>
    </row>
    <row r="185" spans="1:118" s="65" customFormat="1" x14ac:dyDescent="0.25">
      <c r="A185" s="208"/>
      <c r="B185" s="62"/>
      <c r="C185" s="288"/>
      <c r="D185" s="289"/>
      <c r="E185" s="289"/>
      <c r="F185" s="518"/>
      <c r="G185" s="3"/>
      <c r="H185" s="3"/>
      <c r="I185" s="519"/>
      <c r="J185" s="520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715"/>
      <c r="W185" s="29"/>
      <c r="AT185" s="29"/>
      <c r="AU185" s="208"/>
      <c r="AV185" s="62"/>
      <c r="AW185" s="289"/>
      <c r="AX185" s="289"/>
      <c r="AY185" s="288"/>
      <c r="AZ185" s="518"/>
      <c r="BA185" s="62"/>
      <c r="BB185" s="62"/>
      <c r="BC185" s="519"/>
      <c r="BD185" s="520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208"/>
      <c r="BQ185" s="29"/>
      <c r="BR185" s="613"/>
      <c r="BS185" s="62"/>
      <c r="BT185" s="289"/>
      <c r="BU185" s="289"/>
      <c r="BV185" s="288"/>
      <c r="BW185" s="518"/>
      <c r="BX185" s="36"/>
      <c r="BY185" s="62"/>
      <c r="BZ185" s="519"/>
      <c r="CA185" s="520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6"/>
      <c r="CN185" s="59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  <c r="DL185" s="3"/>
      <c r="DM185" s="3"/>
      <c r="DN185" s="62"/>
    </row>
    <row r="186" spans="1:118" x14ac:dyDescent="0.3">
      <c r="X186" s="65"/>
      <c r="Y186" s="65"/>
      <c r="Z186" s="65"/>
      <c r="AA186" s="65"/>
      <c r="AB186" s="65"/>
      <c r="AC186" s="65"/>
      <c r="AD186" s="65"/>
      <c r="AE186" s="65"/>
      <c r="AF186" s="65"/>
      <c r="AG186" s="65"/>
      <c r="AH186" s="65"/>
      <c r="AI186" s="65"/>
      <c r="AJ186" s="65"/>
      <c r="AK186" s="65"/>
      <c r="AL186" s="65"/>
      <c r="AM186" s="65"/>
      <c r="AN186" s="65"/>
      <c r="AO186" s="65"/>
      <c r="AP186" s="65"/>
      <c r="AQ186" s="65"/>
      <c r="AR186" s="65"/>
      <c r="AS186" s="65"/>
    </row>
    <row r="187" spans="1:118" x14ac:dyDescent="0.3">
      <c r="X187" s="65"/>
      <c r="Y187" s="65"/>
      <c r="Z187" s="65"/>
      <c r="AA187" s="65"/>
      <c r="AB187" s="65"/>
      <c r="AC187" s="65"/>
      <c r="AD187" s="65"/>
      <c r="AE187" s="65"/>
      <c r="AF187" s="65"/>
      <c r="AG187" s="65"/>
      <c r="AH187" s="65"/>
      <c r="AI187" s="65"/>
      <c r="AJ187" s="65"/>
      <c r="AK187" s="65"/>
      <c r="AL187" s="65"/>
      <c r="AM187" s="65"/>
      <c r="AN187" s="65"/>
      <c r="AO187" s="65"/>
      <c r="AP187" s="65"/>
      <c r="AQ187" s="65"/>
      <c r="AR187" s="65"/>
      <c r="AS187" s="65"/>
    </row>
    <row r="188" spans="1:118" x14ac:dyDescent="0.3">
      <c r="X188" s="65"/>
      <c r="Y188" s="65"/>
      <c r="Z188" s="65"/>
      <c r="AA188" s="65"/>
      <c r="AB188" s="65"/>
      <c r="AC188" s="65"/>
      <c r="AD188" s="65"/>
      <c r="AE188" s="65"/>
      <c r="AF188" s="65"/>
      <c r="AG188" s="65"/>
      <c r="AH188" s="65"/>
      <c r="AI188" s="65"/>
      <c r="AJ188" s="65"/>
      <c r="AK188" s="65"/>
      <c r="AL188" s="65"/>
      <c r="AM188" s="65"/>
      <c r="AN188" s="65"/>
      <c r="AO188" s="65"/>
      <c r="AP188" s="65"/>
      <c r="AQ188" s="65"/>
      <c r="AR188" s="65"/>
      <c r="AS188" s="65"/>
    </row>
    <row r="189" spans="1:118" x14ac:dyDescent="0.25"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</row>
    <row r="190" spans="1:118" x14ac:dyDescent="0.25"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</row>
    <row r="191" spans="1:118" x14ac:dyDescent="0.3">
      <c r="X191" s="3"/>
      <c r="Y191" s="3"/>
      <c r="Z191" s="3"/>
      <c r="AA191" s="3"/>
      <c r="AB191" s="3"/>
      <c r="AC191" s="3"/>
      <c r="AF191" s="3"/>
      <c r="AG191" s="3"/>
      <c r="AH191" s="3"/>
      <c r="AS191" s="3"/>
    </row>
    <row r="192" spans="1:118" x14ac:dyDescent="0.3">
      <c r="X192" s="3"/>
      <c r="Y192" s="3"/>
      <c r="Z192" s="3"/>
      <c r="AA192" s="3"/>
      <c r="AB192" s="3"/>
      <c r="AC192" s="3"/>
      <c r="AF192" s="3"/>
      <c r="AG192" s="3"/>
      <c r="AH192" s="3"/>
      <c r="AS192" s="3"/>
    </row>
    <row r="193" spans="24:45" x14ac:dyDescent="0.3">
      <c r="X193" s="3"/>
      <c r="Y193" s="3"/>
      <c r="Z193" s="3"/>
      <c r="AA193" s="3"/>
      <c r="AB193" s="3"/>
      <c r="AC193" s="3"/>
      <c r="AF193" s="3"/>
      <c r="AG193" s="3"/>
      <c r="AH193" s="3"/>
      <c r="AS193" s="3"/>
    </row>
    <row r="194" spans="24:45" x14ac:dyDescent="0.25"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</row>
    <row r="195" spans="24:45" x14ac:dyDescent="0.25"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</row>
    <row r="196" spans="24:45" x14ac:dyDescent="0.25"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</row>
    <row r="197" spans="24:45" x14ac:dyDescent="0.25"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</row>
    <row r="198" spans="24:45" x14ac:dyDescent="0.25"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</row>
    <row r="199" spans="24:45" x14ac:dyDescent="0.25"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</row>
    <row r="200" spans="24:45" x14ac:dyDescent="0.25"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</row>
    <row r="201" spans="24:45" x14ac:dyDescent="0.25"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</row>
    <row r="202" spans="24:45" x14ac:dyDescent="0.25"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</row>
    <row r="203" spans="24:45" x14ac:dyDescent="0.25"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</row>
    <row r="204" spans="24:45" x14ac:dyDescent="0.25"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</row>
    <row r="205" spans="24:45" x14ac:dyDescent="0.25"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</row>
    <row r="206" spans="24:45" x14ac:dyDescent="0.25"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</row>
    <row r="207" spans="24:45" x14ac:dyDescent="0.25"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</row>
    <row r="208" spans="24:45" x14ac:dyDescent="0.25"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</row>
    <row r="209" spans="24:45" x14ac:dyDescent="0.25"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</row>
    <row r="210" spans="24:45" x14ac:dyDescent="0.25"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</row>
    <row r="211" spans="24:45" x14ac:dyDescent="0.25"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</row>
    <row r="212" spans="24:45" x14ac:dyDescent="0.25"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</row>
    <row r="213" spans="24:45" x14ac:dyDescent="0.25"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  <c r="AH213" s="108"/>
      <c r="AI213" s="108"/>
      <c r="AJ213" s="108"/>
      <c r="AK213" s="108"/>
      <c r="AL213" s="108"/>
      <c r="AM213" s="108"/>
      <c r="AN213" s="108"/>
      <c r="AO213" s="108"/>
      <c r="AP213" s="108"/>
      <c r="AQ213" s="108"/>
      <c r="AR213" s="108"/>
      <c r="AS213" s="108"/>
    </row>
    <row r="214" spans="24:45" x14ac:dyDescent="0.25">
      <c r="X214" s="108"/>
      <c r="Y214" s="108"/>
      <c r="Z214" s="108"/>
      <c r="AA214" s="108"/>
      <c r="AB214" s="108"/>
      <c r="AC214" s="108"/>
      <c r="AD214" s="108"/>
      <c r="AE214" s="108"/>
      <c r="AF214" s="108"/>
      <c r="AG214" s="108"/>
      <c r="AH214" s="108"/>
      <c r="AI214" s="108"/>
      <c r="AJ214" s="108"/>
      <c r="AK214" s="108"/>
      <c r="AL214" s="108"/>
      <c r="AM214" s="108"/>
      <c r="AN214" s="108"/>
      <c r="AO214" s="108"/>
      <c r="AP214" s="108"/>
      <c r="AQ214" s="108"/>
      <c r="AR214" s="108"/>
      <c r="AS214" s="108"/>
    </row>
    <row r="215" spans="24:45" x14ac:dyDescent="0.25">
      <c r="X215" s="108"/>
      <c r="Y215" s="108"/>
      <c r="Z215" s="108"/>
      <c r="AA215" s="108"/>
      <c r="AB215" s="108"/>
      <c r="AC215" s="108"/>
      <c r="AD215" s="108"/>
      <c r="AE215" s="108"/>
      <c r="AF215" s="108"/>
      <c r="AG215" s="108"/>
      <c r="AH215" s="108"/>
      <c r="AI215" s="108"/>
      <c r="AJ215" s="108"/>
      <c r="AK215" s="108"/>
      <c r="AL215" s="108"/>
      <c r="AM215" s="108"/>
      <c r="AN215" s="108"/>
      <c r="AO215" s="108"/>
      <c r="AP215" s="108"/>
      <c r="AQ215" s="108"/>
      <c r="AR215" s="108"/>
      <c r="AS215" s="108"/>
    </row>
    <row r="216" spans="24:45" x14ac:dyDescent="0.25">
      <c r="X216" s="108"/>
      <c r="Y216" s="108"/>
      <c r="Z216" s="108"/>
      <c r="AA216" s="108"/>
      <c r="AB216" s="108"/>
      <c r="AC216" s="108"/>
      <c r="AD216" s="108"/>
      <c r="AE216" s="108"/>
      <c r="AF216" s="108"/>
      <c r="AG216" s="108"/>
      <c r="AH216" s="108"/>
      <c r="AI216" s="108"/>
      <c r="AJ216" s="108"/>
      <c r="AK216" s="108"/>
      <c r="AL216" s="108"/>
      <c r="AM216" s="108"/>
      <c r="AN216" s="108"/>
      <c r="AO216" s="108"/>
      <c r="AP216" s="108"/>
      <c r="AQ216" s="108"/>
      <c r="AR216" s="108"/>
      <c r="AS216" s="108"/>
    </row>
    <row r="217" spans="24:45" x14ac:dyDescent="0.25">
      <c r="X217" s="108"/>
      <c r="Y217" s="108"/>
      <c r="Z217" s="108"/>
      <c r="AA217" s="108"/>
      <c r="AB217" s="108"/>
      <c r="AC217" s="108"/>
      <c r="AD217" s="108"/>
      <c r="AE217" s="108"/>
      <c r="AF217" s="108"/>
      <c r="AG217" s="108"/>
      <c r="AH217" s="108"/>
      <c r="AI217" s="108"/>
      <c r="AJ217" s="108"/>
      <c r="AK217" s="108"/>
      <c r="AL217" s="108"/>
      <c r="AM217" s="108"/>
      <c r="AN217" s="108"/>
      <c r="AO217" s="108"/>
      <c r="AP217" s="108"/>
      <c r="AQ217" s="108"/>
      <c r="AR217" s="108"/>
      <c r="AS217" s="108"/>
    </row>
    <row r="218" spans="24:45" x14ac:dyDescent="0.25">
      <c r="X218" s="108"/>
      <c r="Y218" s="108"/>
      <c r="Z218" s="108"/>
      <c r="AA218" s="108"/>
      <c r="AB218" s="108"/>
      <c r="AC218" s="108"/>
      <c r="AD218" s="108"/>
      <c r="AE218" s="108"/>
      <c r="AF218" s="108"/>
      <c r="AG218" s="108"/>
      <c r="AH218" s="108"/>
      <c r="AI218" s="108"/>
      <c r="AJ218" s="108"/>
      <c r="AK218" s="108"/>
      <c r="AL218" s="108"/>
      <c r="AM218" s="108"/>
      <c r="AN218" s="108"/>
      <c r="AO218" s="108"/>
      <c r="AP218" s="108"/>
      <c r="AQ218" s="108"/>
      <c r="AR218" s="108"/>
      <c r="AS218" s="108"/>
    </row>
    <row r="219" spans="24:45" x14ac:dyDescent="0.25"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  <c r="AH219" s="108"/>
      <c r="AI219" s="108"/>
      <c r="AJ219" s="108"/>
      <c r="AK219" s="108"/>
      <c r="AL219" s="108"/>
      <c r="AM219" s="108"/>
      <c r="AN219" s="108"/>
      <c r="AO219" s="108"/>
      <c r="AP219" s="108"/>
      <c r="AQ219" s="108"/>
      <c r="AR219" s="108"/>
      <c r="AS219" s="108"/>
    </row>
    <row r="220" spans="24:45" x14ac:dyDescent="0.25">
      <c r="X220" s="108"/>
      <c r="Y220" s="108"/>
      <c r="Z220" s="108"/>
      <c r="AA220" s="108"/>
      <c r="AB220" s="108"/>
      <c r="AC220" s="108"/>
      <c r="AD220" s="108"/>
      <c r="AE220" s="108"/>
      <c r="AF220" s="108"/>
      <c r="AG220" s="108"/>
      <c r="AH220" s="108"/>
      <c r="AI220" s="108"/>
      <c r="AJ220" s="108"/>
      <c r="AK220" s="108"/>
      <c r="AL220" s="108"/>
      <c r="AM220" s="108"/>
      <c r="AN220" s="108"/>
      <c r="AO220" s="108"/>
      <c r="AP220" s="108"/>
      <c r="AQ220" s="108"/>
      <c r="AR220" s="108"/>
      <c r="AS220" s="108"/>
    </row>
    <row r="221" spans="24:45" x14ac:dyDescent="0.25">
      <c r="X221" s="108"/>
      <c r="Y221" s="108"/>
      <c r="Z221" s="108"/>
      <c r="AA221" s="108"/>
      <c r="AB221" s="108"/>
      <c r="AC221" s="108"/>
      <c r="AD221" s="108"/>
      <c r="AE221" s="108"/>
      <c r="AF221" s="108"/>
      <c r="AG221" s="108"/>
      <c r="AH221" s="108"/>
      <c r="AI221" s="108"/>
      <c r="AJ221" s="108"/>
      <c r="AK221" s="108"/>
      <c r="AL221" s="108"/>
      <c r="AM221" s="108"/>
      <c r="AN221" s="108"/>
      <c r="AO221" s="108"/>
      <c r="AP221" s="108"/>
      <c r="AQ221" s="108"/>
      <c r="AR221" s="108"/>
      <c r="AS221" s="108"/>
    </row>
    <row r="222" spans="24:45" x14ac:dyDescent="0.25">
      <c r="X222" s="108"/>
      <c r="Y222" s="108"/>
      <c r="Z222" s="108"/>
      <c r="AA222" s="108"/>
      <c r="AB222" s="108"/>
      <c r="AC222" s="108"/>
      <c r="AD222" s="108"/>
      <c r="AE222" s="108"/>
      <c r="AF222" s="108"/>
      <c r="AG222" s="108"/>
      <c r="AH222" s="108"/>
      <c r="AI222" s="108"/>
      <c r="AJ222" s="108"/>
      <c r="AK222" s="108"/>
      <c r="AL222" s="108"/>
      <c r="AM222" s="108"/>
      <c r="AN222" s="108"/>
      <c r="AO222" s="108"/>
      <c r="AP222" s="108"/>
      <c r="AQ222" s="108"/>
      <c r="AR222" s="108"/>
      <c r="AS222" s="108"/>
    </row>
    <row r="223" spans="24:45" x14ac:dyDescent="0.25">
      <c r="X223" s="108"/>
      <c r="Y223" s="108"/>
      <c r="Z223" s="108"/>
      <c r="AA223" s="108"/>
      <c r="AB223" s="108"/>
      <c r="AC223" s="108"/>
      <c r="AD223" s="108"/>
      <c r="AE223" s="108"/>
      <c r="AF223" s="108"/>
      <c r="AG223" s="108"/>
      <c r="AH223" s="108"/>
      <c r="AI223" s="108"/>
      <c r="AJ223" s="108"/>
      <c r="AK223" s="108"/>
      <c r="AL223" s="108"/>
      <c r="AM223" s="108"/>
      <c r="AN223" s="108"/>
      <c r="AO223" s="108"/>
      <c r="AP223" s="108"/>
      <c r="AQ223" s="108"/>
      <c r="AR223" s="108"/>
      <c r="AS223" s="108"/>
    </row>
    <row r="224" spans="24:45" x14ac:dyDescent="0.25">
      <c r="X224" s="108"/>
      <c r="Y224" s="108"/>
      <c r="Z224" s="108"/>
      <c r="AA224" s="108"/>
      <c r="AB224" s="108"/>
      <c r="AC224" s="108"/>
      <c r="AD224" s="108"/>
      <c r="AE224" s="108"/>
      <c r="AF224" s="108"/>
      <c r="AG224" s="108"/>
      <c r="AH224" s="108"/>
      <c r="AI224" s="108"/>
      <c r="AJ224" s="108"/>
      <c r="AK224" s="108"/>
      <c r="AL224" s="108"/>
      <c r="AM224" s="108"/>
      <c r="AN224" s="108"/>
      <c r="AO224" s="108"/>
      <c r="AP224" s="108"/>
      <c r="AQ224" s="108"/>
      <c r="AR224" s="108"/>
      <c r="AS224" s="108"/>
    </row>
    <row r="225" spans="24:45" x14ac:dyDescent="0.25">
      <c r="X225" s="108"/>
      <c r="Y225" s="108"/>
      <c r="Z225" s="108"/>
      <c r="AA225" s="108"/>
      <c r="AB225" s="108"/>
      <c r="AC225" s="108"/>
      <c r="AD225" s="108"/>
      <c r="AE225" s="108"/>
      <c r="AF225" s="108"/>
      <c r="AG225" s="108"/>
      <c r="AH225" s="108"/>
      <c r="AI225" s="108"/>
      <c r="AJ225" s="108"/>
      <c r="AK225" s="108"/>
      <c r="AL225" s="108"/>
      <c r="AM225" s="108"/>
      <c r="AN225" s="108"/>
      <c r="AO225" s="108"/>
      <c r="AP225" s="108"/>
      <c r="AQ225" s="108"/>
      <c r="AR225" s="108"/>
      <c r="AS225" s="108"/>
    </row>
  </sheetData>
  <sheetProtection formatCells="0" formatColumns="0" formatRows="0" insertColumns="0" insertRows="0" insertHyperlinks="0" deleteColumns="0" deleteRows="0" selectLockedCells="1" sort="0" autoFilter="0" pivotTables="0"/>
  <mergeCells count="19">
    <mergeCell ref="AZ108:BE108"/>
    <mergeCell ref="AZ129:BE129"/>
    <mergeCell ref="F115:K115"/>
    <mergeCell ref="BS2:BS4"/>
    <mergeCell ref="CA2:CA4"/>
    <mergeCell ref="CP2:CP4"/>
    <mergeCell ref="CX2:CX4"/>
    <mergeCell ref="CM2:CM4"/>
    <mergeCell ref="AV2:AV4"/>
    <mergeCell ref="BD2:BD4"/>
    <mergeCell ref="BP2:BP4"/>
    <mergeCell ref="DJ2:DJ4"/>
    <mergeCell ref="A1:DJ1"/>
    <mergeCell ref="B2:B4"/>
    <mergeCell ref="J2:J4"/>
    <mergeCell ref="V2:V4"/>
    <mergeCell ref="Y2:Y4"/>
    <mergeCell ref="AG2:AG4"/>
    <mergeCell ref="AS2:AS4"/>
  </mergeCells>
  <conditionalFormatting sqref="D6:D7">
    <cfRule type="cellIs" dxfId="71" priority="71" operator="lessThan">
      <formula>10.5</formula>
    </cfRule>
    <cfRule type="cellIs" dxfId="70" priority="72" operator="greaterThan">
      <formula>10</formula>
    </cfRule>
  </conditionalFormatting>
  <conditionalFormatting sqref="D40:D41">
    <cfRule type="cellIs" dxfId="69" priority="19" operator="lessThan">
      <formula>10.5</formula>
    </cfRule>
    <cfRule type="cellIs" dxfId="68" priority="20" operator="greaterThan">
      <formula>10</formula>
    </cfRule>
  </conditionalFormatting>
  <conditionalFormatting sqref="D63:D64">
    <cfRule type="cellIs" dxfId="67" priority="59" operator="lessThan">
      <formula>10.5</formula>
    </cfRule>
    <cfRule type="cellIs" dxfId="66" priority="60" operator="greaterThan">
      <formula>10</formula>
    </cfRule>
  </conditionalFormatting>
  <conditionalFormatting sqref="D86:D87">
    <cfRule type="cellIs" dxfId="65" priority="51" operator="lessThan">
      <formula>10.5</formula>
    </cfRule>
    <cfRule type="cellIs" dxfId="64" priority="52" operator="greaterThan">
      <formula>10</formula>
    </cfRule>
  </conditionalFormatting>
  <conditionalFormatting sqref="D106:D107">
    <cfRule type="cellIs" dxfId="63" priority="35" operator="lessThan">
      <formula>10.5</formula>
    </cfRule>
    <cfRule type="cellIs" dxfId="62" priority="36" operator="greaterThan">
      <formula>10</formula>
    </cfRule>
  </conditionalFormatting>
  <conditionalFormatting sqref="D124:D125">
    <cfRule type="cellIs" dxfId="61" priority="27" operator="lessThan">
      <formula>10.5</formula>
    </cfRule>
    <cfRule type="cellIs" dxfId="60" priority="28" operator="greaterThan">
      <formula>10</formula>
    </cfRule>
  </conditionalFormatting>
  <conditionalFormatting sqref="D136:D137">
    <cfRule type="cellIs" dxfId="59" priority="15" operator="lessThan">
      <formula>10.5</formula>
    </cfRule>
    <cfRule type="cellIs" dxfId="58" priority="16" operator="greaterThan">
      <formula>10</formula>
    </cfRule>
  </conditionalFormatting>
  <conditionalFormatting sqref="AA6:AA7">
    <cfRule type="cellIs" dxfId="57" priority="49" operator="lessThan">
      <formula>10.5</formula>
    </cfRule>
    <cfRule type="cellIs" dxfId="56" priority="50" operator="greaterThan">
      <formula>10</formula>
    </cfRule>
  </conditionalFormatting>
  <conditionalFormatting sqref="AA40:AA41">
    <cfRule type="cellIs" dxfId="55" priority="17" operator="lessThan">
      <formula>10.5</formula>
    </cfRule>
    <cfRule type="cellIs" dxfId="54" priority="18" operator="greaterThan">
      <formula>10</formula>
    </cfRule>
  </conditionalFormatting>
  <conditionalFormatting sqref="AA63:AA64">
    <cfRule type="cellIs" dxfId="53" priority="69" operator="lessThan">
      <formula>10.5</formula>
    </cfRule>
    <cfRule type="cellIs" dxfId="52" priority="70" operator="greaterThan">
      <formula>10</formula>
    </cfRule>
  </conditionalFormatting>
  <conditionalFormatting sqref="AA86:AA87">
    <cfRule type="cellIs" dxfId="51" priority="29" operator="lessThan">
      <formula>10.5</formula>
    </cfRule>
    <cfRule type="cellIs" dxfId="50" priority="30" operator="greaterThan">
      <formula>10</formula>
    </cfRule>
  </conditionalFormatting>
  <conditionalFormatting sqref="AA106:AA107">
    <cfRule type="cellIs" dxfId="49" priority="37" operator="lessThan">
      <formula>10.5</formula>
    </cfRule>
    <cfRule type="cellIs" dxfId="48" priority="38" operator="greaterThan">
      <formula>10</formula>
    </cfRule>
  </conditionalFormatting>
  <conditionalFormatting sqref="AA124:AA125">
    <cfRule type="cellIs" dxfId="47" priority="3" operator="lessThan">
      <formula>10.5</formula>
    </cfRule>
    <cfRule type="cellIs" dxfId="46" priority="4" operator="greaterThan">
      <formula>10</formula>
    </cfRule>
  </conditionalFormatting>
  <conditionalFormatting sqref="AA137">
    <cfRule type="cellIs" dxfId="45" priority="7" operator="lessThan">
      <formula>10.5</formula>
    </cfRule>
    <cfRule type="cellIs" dxfId="44" priority="8" operator="greaterThan">
      <formula>10</formula>
    </cfRule>
  </conditionalFormatting>
  <conditionalFormatting sqref="AX6:AX7">
    <cfRule type="cellIs" dxfId="43" priority="57" operator="lessThan">
      <formula>10.5</formula>
    </cfRule>
    <cfRule type="cellIs" dxfId="42" priority="58" operator="greaterThan">
      <formula>10</formula>
    </cfRule>
  </conditionalFormatting>
  <conditionalFormatting sqref="AX40:AX41">
    <cfRule type="cellIs" dxfId="41" priority="67" operator="lessThan">
      <formula>10.5</formula>
    </cfRule>
    <cfRule type="cellIs" dxfId="40" priority="68" operator="greaterThan">
      <formula>10</formula>
    </cfRule>
  </conditionalFormatting>
  <conditionalFormatting sqref="AX63:AX64">
    <cfRule type="cellIs" dxfId="39" priority="33" operator="lessThan">
      <formula>10.5</formula>
    </cfRule>
    <cfRule type="cellIs" dxfId="38" priority="34" operator="greaterThan">
      <formula>10</formula>
    </cfRule>
  </conditionalFormatting>
  <conditionalFormatting sqref="AX86:AX87">
    <cfRule type="cellIs" dxfId="37" priority="47" operator="lessThan">
      <formula>10.5</formula>
    </cfRule>
    <cfRule type="cellIs" dxfId="36" priority="48" operator="greaterThan">
      <formula>10</formula>
    </cfRule>
  </conditionalFormatting>
  <conditionalFormatting sqref="AX106:AX107">
    <cfRule type="cellIs" dxfId="35" priority="31" operator="lessThan">
      <formula>10.5</formula>
    </cfRule>
    <cfRule type="cellIs" dxfId="34" priority="32" operator="greaterThan">
      <formula>10</formula>
    </cfRule>
  </conditionalFormatting>
  <conditionalFormatting sqref="AX124:AX125">
    <cfRule type="cellIs" dxfId="33" priority="25" operator="lessThan">
      <formula>10.5</formula>
    </cfRule>
    <cfRule type="cellIs" dxfId="32" priority="26" operator="greaterThan">
      <formula>10</formula>
    </cfRule>
  </conditionalFormatting>
  <conditionalFormatting sqref="AX136:AX137">
    <cfRule type="cellIs" dxfId="31" priority="5" operator="lessThan">
      <formula>10.5</formula>
    </cfRule>
    <cfRule type="cellIs" dxfId="30" priority="6" operator="greaterThan">
      <formula>10</formula>
    </cfRule>
  </conditionalFormatting>
  <conditionalFormatting sqref="BU6:BU7">
    <cfRule type="cellIs" dxfId="29" priority="65" operator="lessThan">
      <formula>10.5</formula>
    </cfRule>
    <cfRule type="cellIs" dxfId="28" priority="66" operator="greaterThan">
      <formula>10</formula>
    </cfRule>
  </conditionalFormatting>
  <conditionalFormatting sqref="BU40:BU41">
    <cfRule type="cellIs" dxfId="27" priority="61" operator="lessThan">
      <formula>10.5</formula>
    </cfRule>
    <cfRule type="cellIs" dxfId="26" priority="62" operator="greaterThan">
      <formula>10</formula>
    </cfRule>
  </conditionalFormatting>
  <conditionalFormatting sqref="BU63:BU64">
    <cfRule type="cellIs" dxfId="25" priority="55" operator="lessThan">
      <formula>10.5</formula>
    </cfRule>
    <cfRule type="cellIs" dxfId="24" priority="56" operator="greaterThan">
      <formula>10</formula>
    </cfRule>
  </conditionalFormatting>
  <conditionalFormatting sqref="BU86:BU87">
    <cfRule type="cellIs" dxfId="23" priority="45" operator="lessThan">
      <formula>10.5</formula>
    </cfRule>
    <cfRule type="cellIs" dxfId="22" priority="46" operator="greaterThan">
      <formula>10</formula>
    </cfRule>
  </conditionalFormatting>
  <conditionalFormatting sqref="BU106:BU107">
    <cfRule type="cellIs" dxfId="21" priority="39" operator="lessThan">
      <formula>10.5</formula>
    </cfRule>
    <cfRule type="cellIs" dxfId="20" priority="40" operator="greaterThan">
      <formula>10</formula>
    </cfRule>
  </conditionalFormatting>
  <conditionalFormatting sqref="BU124:BU125">
    <cfRule type="cellIs" dxfId="19" priority="9" operator="lessThan">
      <formula>10.5</formula>
    </cfRule>
    <cfRule type="cellIs" dxfId="18" priority="10" operator="greaterThan">
      <formula>10</formula>
    </cfRule>
  </conditionalFormatting>
  <conditionalFormatting sqref="BU136:BU137">
    <cfRule type="cellIs" dxfId="17" priority="13" operator="lessThan">
      <formula>10.5</formula>
    </cfRule>
    <cfRule type="cellIs" dxfId="16" priority="14" operator="greaterThan">
      <formula>10</formula>
    </cfRule>
  </conditionalFormatting>
  <conditionalFormatting sqref="CR6:CR7">
    <cfRule type="cellIs" dxfId="15" priority="23" operator="lessThan">
      <formula>10.5</formula>
    </cfRule>
    <cfRule type="cellIs" dxfId="14" priority="24" operator="greaterThan">
      <formula>10</formula>
    </cfRule>
  </conditionalFormatting>
  <conditionalFormatting sqref="CR40:CR41">
    <cfRule type="cellIs" dxfId="13" priority="63" operator="lessThan">
      <formula>10.5</formula>
    </cfRule>
    <cfRule type="cellIs" dxfId="12" priority="64" operator="greaterThan">
      <formula>10</formula>
    </cfRule>
  </conditionalFormatting>
  <conditionalFormatting sqref="CR63:CR64">
    <cfRule type="cellIs" dxfId="11" priority="53" operator="lessThan">
      <formula>10.5</formula>
    </cfRule>
    <cfRule type="cellIs" dxfId="10" priority="54" operator="greaterThan">
      <formula>10</formula>
    </cfRule>
  </conditionalFormatting>
  <conditionalFormatting sqref="CR86:CR87">
    <cfRule type="cellIs" dxfId="9" priority="43" operator="lessThan">
      <formula>10.5</formula>
    </cfRule>
    <cfRule type="cellIs" dxfId="8" priority="44" operator="greaterThan">
      <formula>10</formula>
    </cfRule>
  </conditionalFormatting>
  <conditionalFormatting sqref="CR106:CR107">
    <cfRule type="cellIs" dxfId="7" priority="41" operator="lessThan">
      <formula>10.5</formula>
    </cfRule>
    <cfRule type="cellIs" dxfId="6" priority="42" operator="greaterThan">
      <formula>10</formula>
    </cfRule>
  </conditionalFormatting>
  <conditionalFormatting sqref="CR124:CR125">
    <cfRule type="cellIs" dxfId="5" priority="21" operator="lessThan">
      <formula>10.5</formula>
    </cfRule>
    <cfRule type="cellIs" dxfId="4" priority="22" operator="greaterThan">
      <formula>10</formula>
    </cfRule>
  </conditionalFormatting>
  <conditionalFormatting sqref="CR136:CR137">
    <cfRule type="cellIs" dxfId="3" priority="11" operator="lessThan">
      <formula>10.5</formula>
    </cfRule>
    <cfRule type="cellIs" dxfId="2" priority="12" operator="greaterThan">
      <formula>10</formula>
    </cfRule>
  </conditionalFormatting>
  <conditionalFormatting sqref="AA136">
    <cfRule type="cellIs" dxfId="1" priority="1" operator="lessThan">
      <formula>10.5</formula>
    </cfRule>
    <cfRule type="cellIs" dxfId="0" priority="2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portrait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53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4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5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6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7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8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9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0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1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135</xdr:row>
                    <xdr:rowOff>792480</xdr:rowOff>
                  </from>
                  <to>
                    <xdr:col>1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3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135</xdr:row>
                    <xdr:rowOff>792480</xdr:rowOff>
                  </from>
                  <to>
                    <xdr:col>70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4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135</xdr:row>
                    <xdr:rowOff>792480</xdr:rowOff>
                  </from>
                  <to>
                    <xdr:col>93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5" r:id="rId16" name="Button 13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96</xdr:row>
                    <xdr:rowOff>792480</xdr:rowOff>
                  </from>
                  <to>
                    <xdr:col>47</xdr:col>
                    <xdr:colOff>5135880</xdr:colOff>
                    <xdr:row>96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6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135</xdr:row>
                    <xdr:rowOff>792480</xdr:rowOff>
                  </from>
                  <to>
                    <xdr:col>47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7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123</xdr:row>
                    <xdr:rowOff>792480</xdr:rowOff>
                  </from>
                  <to>
                    <xdr:col>24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8" r:id="rId19" name="Button 16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135</xdr:row>
                    <xdr:rowOff>792480</xdr:rowOff>
                  </from>
                  <to>
                    <xdr:col>24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0c4a8b1-d00f-4f60-9280-c56bf7cdad06" xsi:nil="true"/>
    <lcf76f155ced4ddcb4097134ff3c332f xmlns="52495f93-96cf-46a4-aeb3-e138ffc5dcfb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2DEEC2B679840BEDDB61D75575D9E" ma:contentTypeVersion="13" ma:contentTypeDescription="Crée un document." ma:contentTypeScope="" ma:versionID="01c27d126d24d47f65c2d270568ad110">
  <xsd:schema xmlns:xsd="http://www.w3.org/2001/XMLSchema" xmlns:xs="http://www.w3.org/2001/XMLSchema" xmlns:p="http://schemas.microsoft.com/office/2006/metadata/properties" xmlns:ns2="52495f93-96cf-46a4-aeb3-e138ffc5dcfb" xmlns:ns3="10c4a8b1-d00f-4f60-9280-c56bf7cdad06" targetNamespace="http://schemas.microsoft.com/office/2006/metadata/properties" ma:root="true" ma:fieldsID="693199e5829406431b123d651b4e1140" ns2:_="" ns3:_="">
    <xsd:import namespace="52495f93-96cf-46a4-aeb3-e138ffc5dcfb"/>
    <xsd:import namespace="10c4a8b1-d00f-4f60-9280-c56bf7cdad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495f93-96cf-46a4-aeb3-e138ffc5dc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d85f3177-fa56-4331-9744-58dbc364dde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c4a8b1-d00f-4f60-9280-c56bf7cdad0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b08e0917-dc9d-4357-86bc-0ef7a47b9804}" ma:internalName="TaxCatchAll" ma:showField="CatchAllData" ma:web="10c4a8b1-d00f-4f60-9280-c56bf7cdad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81B83A5-4318-4ED5-9770-A34259937C4A}">
  <ds:schemaRefs>
    <ds:schemaRef ds:uri="http://schemas.microsoft.com/office/2006/metadata/properties"/>
    <ds:schemaRef ds:uri="http://schemas.microsoft.com/office/infopath/2007/PartnerControls"/>
    <ds:schemaRef ds:uri="10c4a8b1-d00f-4f60-9280-c56bf7cdad06"/>
    <ds:schemaRef ds:uri="52495f93-96cf-46a4-aeb3-e138ffc5dcfb"/>
  </ds:schemaRefs>
</ds:datastoreItem>
</file>

<file path=customXml/itemProps2.xml><?xml version="1.0" encoding="utf-8"?>
<ds:datastoreItem xmlns:ds="http://schemas.openxmlformats.org/officeDocument/2006/customXml" ds:itemID="{7D132642-ABBD-4F10-A9BA-456B0FF889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0196620-07DD-49F9-9644-E143DD9359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2495f93-96cf-46a4-aeb3-e138ffc5dcfb"/>
    <ds:schemaRef ds:uri="10c4a8b1-d00f-4f60-9280-c56bf7cdad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Feuilles de calcul</vt:lpstr>
      </vt:variant>
      <vt:variant>
        <vt:i4>22</vt:i4>
      </vt:variant>
      <vt:variant>
        <vt:lpstr>Plages nommées</vt:lpstr>
      </vt:variant>
      <vt:variant>
        <vt:i4>51</vt:i4>
      </vt:variant>
    </vt:vector>
  </HeadingPairs>
  <TitlesOfParts>
    <vt:vector size="73" baseType="lpstr">
      <vt:lpstr>S02</vt:lpstr>
      <vt:lpstr>S03</vt:lpstr>
      <vt:lpstr>S04</vt:lpstr>
      <vt:lpstr>S05</vt:lpstr>
      <vt:lpstr>S06</vt:lpstr>
      <vt:lpstr>S07</vt:lpstr>
      <vt:lpstr>S08</vt:lpstr>
      <vt:lpstr>S09</vt:lpstr>
      <vt:lpstr>S10</vt:lpstr>
      <vt:lpstr>S11</vt:lpstr>
      <vt:lpstr>S12</vt:lpstr>
      <vt:lpstr>S13</vt:lpstr>
      <vt:lpstr>S14</vt:lpstr>
      <vt:lpstr>S15</vt:lpstr>
      <vt:lpstr>S16</vt:lpstr>
      <vt:lpstr>S17</vt:lpstr>
      <vt:lpstr>S18</vt:lpstr>
      <vt:lpstr>S19</vt:lpstr>
      <vt:lpstr>S20</vt:lpstr>
      <vt:lpstr>S21</vt:lpstr>
      <vt:lpstr>S22</vt:lpstr>
      <vt:lpstr>S23 (à faire)</vt:lpstr>
      <vt:lpstr>'S09'!co_2_lundi_b1</vt:lpstr>
      <vt:lpstr>'S13'!co_2_lundi_b1</vt:lpstr>
      <vt:lpstr>'S17'!co_2_lundi_b1</vt:lpstr>
      <vt:lpstr>'S21'!co_2_lundi_b1</vt:lpstr>
      <vt:lpstr>co_2_lundi_b1</vt:lpstr>
      <vt:lpstr>'S06'!Co_2_mercredi_B2</vt:lpstr>
      <vt:lpstr>'S10'!Co_2_mercredi_B2</vt:lpstr>
      <vt:lpstr>'S14'!Co_2_mercredi_B2</vt:lpstr>
      <vt:lpstr>'S18'!Co_2_mercredi_B2</vt:lpstr>
      <vt:lpstr>'S22'!Co_2_mercredi_B2</vt:lpstr>
      <vt:lpstr>Co_2_mercredi_B2</vt:lpstr>
      <vt:lpstr>'S09'!co_3_lundi_B1</vt:lpstr>
      <vt:lpstr>'S13'!co_3_lundi_B1</vt:lpstr>
      <vt:lpstr>'S17'!co_3_lundi_B1</vt:lpstr>
      <vt:lpstr>'S21'!co_3_lundi_B1</vt:lpstr>
      <vt:lpstr>'S09'!co_4_lundi_b1</vt:lpstr>
      <vt:lpstr>'S13'!co_4_lundi_b1</vt:lpstr>
      <vt:lpstr>'S17'!co_4_lundi_b1</vt:lpstr>
      <vt:lpstr>'S21'!co_4_lundi_b1</vt:lpstr>
      <vt:lpstr>co_4_lundi_b1</vt:lpstr>
      <vt:lpstr>'S09'!co_5_lundi_B1</vt:lpstr>
      <vt:lpstr>'S13'!co_5_lundi_B1</vt:lpstr>
      <vt:lpstr>'S17'!co_5_lundi_B1</vt:lpstr>
      <vt:lpstr>'S21'!co_5_lundi_B1</vt:lpstr>
      <vt:lpstr>'S09'!co_6_lundç_B1</vt:lpstr>
      <vt:lpstr>'S13'!co_6_lundç_B1</vt:lpstr>
      <vt:lpstr>'S17'!co_6_lundç_B1</vt:lpstr>
      <vt:lpstr>'S21'!co_6_lundç_B1</vt:lpstr>
      <vt:lpstr>co_6_lundç_B1</vt:lpstr>
      <vt:lpstr>'S02'!Impression_des_titres</vt:lpstr>
      <vt:lpstr>'S03'!Impression_des_titres</vt:lpstr>
      <vt:lpstr>'S04'!Impression_des_titres</vt:lpstr>
      <vt:lpstr>'S05'!Impression_des_titres</vt:lpstr>
      <vt:lpstr>'S06'!Impression_des_titres</vt:lpstr>
      <vt:lpstr>'S07'!Impression_des_titres</vt:lpstr>
      <vt:lpstr>'S08'!Impression_des_titres</vt:lpstr>
      <vt:lpstr>'S09'!Impression_des_titres</vt:lpstr>
      <vt:lpstr>'S10'!Impression_des_titres</vt:lpstr>
      <vt:lpstr>'S11'!Impression_des_titres</vt:lpstr>
      <vt:lpstr>'S12'!Impression_des_titres</vt:lpstr>
      <vt:lpstr>'S13'!Impression_des_titres</vt:lpstr>
      <vt:lpstr>'S14'!Impression_des_titres</vt:lpstr>
      <vt:lpstr>'S15'!Impression_des_titres</vt:lpstr>
      <vt:lpstr>'S16'!Impression_des_titres</vt:lpstr>
      <vt:lpstr>'S17'!Impression_des_titres</vt:lpstr>
      <vt:lpstr>'S18'!Impression_des_titres</vt:lpstr>
      <vt:lpstr>'S19'!Impression_des_titres</vt:lpstr>
      <vt:lpstr>'S20'!Impression_des_titres</vt:lpstr>
      <vt:lpstr>'S21'!Impression_des_titres</vt:lpstr>
      <vt:lpstr>'S22'!Impression_des_titres</vt:lpstr>
      <vt:lpstr>'S23 (à faire)'!Impression_des_titres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Jonathan JACQUIER</dc:creator>
  <cp:keywords/>
  <dc:description/>
  <cp:lastModifiedBy>Jonathan JACQUIER</cp:lastModifiedBy>
  <cp:revision/>
  <cp:lastPrinted>2026-05-26T07:18:40Z</cp:lastPrinted>
  <dcterms:created xsi:type="dcterms:W3CDTF">2025-12-16T18:34:05Z</dcterms:created>
  <dcterms:modified xsi:type="dcterms:W3CDTF">2026-05-26T11:26:56Z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0x0101007842DEEC2B679840BEDDB61D75575D9E</vt:lpwstr>
  </property>
  <property fmtid="{D5CDD505-2E9C-101B-9397-08002B2CF9AE}" pid="3" name="MediaServiceImageTags">
    <vt:lpwstr/>
  </property>
</Properties>
</file>